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390" documentId="8_{5EC96AEB-4B67-44DC-B15D-8E0F5D3B6A05}" xr6:coauthVersionLast="45" xr6:coauthVersionMax="45" xr10:uidLastSave="{543E19D5-3063-4145-922D-574511AB69F8}"/>
  <bookViews>
    <workbookView xWindow="-120" yWindow="-120" windowWidth="29040" windowHeight="17640" tabRatio="702" activeTab="3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Bat!$A$4:$BB$581</definedName>
    <definedName name="_xlnm._FilterDatabase" localSheetId="5" hidden="1">Con!$A$4:$AE$20</definedName>
    <definedName name="_xlnm._FilterDatabase" localSheetId="3" hidden="1">'Draft List'!$A$4:$AE$1177</definedName>
    <definedName name="_xlnm._FilterDatabase" localSheetId="2" hidden="1">Pit!$A$4:$BL$831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2" i="1"/>
  <c r="B1" i="1"/>
  <c r="B1" i="2"/>
  <c r="K3" i="2"/>
  <c r="J3" i="2"/>
  <c r="J3" i="1"/>
  <c r="K3" i="1"/>
  <c r="I610" i="7"/>
  <c r="J610" i="7"/>
  <c r="K610" i="7"/>
  <c r="L610" i="7"/>
  <c r="I611" i="7"/>
  <c r="J611" i="7"/>
  <c r="K611" i="7"/>
  <c r="L611" i="7"/>
  <c r="I612" i="7"/>
  <c r="J612" i="7"/>
  <c r="K612" i="7"/>
  <c r="L612" i="7"/>
  <c r="I613" i="7"/>
  <c r="J613" i="7"/>
  <c r="K613" i="7"/>
  <c r="L613" i="7"/>
  <c r="I614" i="7"/>
  <c r="J614" i="7"/>
  <c r="K614" i="7"/>
  <c r="L614" i="7"/>
  <c r="I615" i="7"/>
  <c r="J615" i="7"/>
  <c r="K615" i="7"/>
  <c r="L615" i="7"/>
  <c r="I616" i="7"/>
  <c r="J616" i="7"/>
  <c r="K616" i="7"/>
  <c r="L616" i="7"/>
  <c r="I617" i="7"/>
  <c r="J617" i="7"/>
  <c r="K617" i="7"/>
  <c r="L617" i="7"/>
  <c r="I618" i="7"/>
  <c r="J618" i="7"/>
  <c r="K618" i="7"/>
  <c r="L618" i="7"/>
  <c r="I619" i="7"/>
  <c r="J619" i="7"/>
  <c r="K619" i="7"/>
  <c r="L619" i="7"/>
  <c r="I620" i="7"/>
  <c r="J620" i="7"/>
  <c r="K620" i="7"/>
  <c r="L620" i="7"/>
  <c r="I621" i="7"/>
  <c r="J621" i="7"/>
  <c r="K621" i="7"/>
  <c r="L621" i="7"/>
  <c r="I622" i="7"/>
  <c r="J622" i="7"/>
  <c r="K622" i="7"/>
  <c r="L622" i="7"/>
  <c r="I623" i="7"/>
  <c r="J623" i="7"/>
  <c r="K623" i="7"/>
  <c r="L623" i="7"/>
  <c r="I624" i="7"/>
  <c r="J624" i="7"/>
  <c r="K624" i="7"/>
  <c r="L624" i="7"/>
  <c r="I625" i="7"/>
  <c r="J625" i="7"/>
  <c r="K625" i="7"/>
  <c r="L625" i="7"/>
  <c r="I626" i="7"/>
  <c r="J626" i="7"/>
  <c r="K626" i="7"/>
  <c r="L626" i="7"/>
  <c r="I627" i="7"/>
  <c r="J627" i="7"/>
  <c r="K627" i="7"/>
  <c r="L627" i="7"/>
  <c r="I628" i="7"/>
  <c r="J628" i="7"/>
  <c r="K628" i="7"/>
  <c r="L628" i="7"/>
  <c r="I629" i="7"/>
  <c r="J629" i="7"/>
  <c r="K629" i="7"/>
  <c r="L629" i="7"/>
  <c r="I630" i="7"/>
  <c r="J630" i="7"/>
  <c r="K630" i="7"/>
  <c r="L630" i="7"/>
  <c r="I631" i="7"/>
  <c r="J631" i="7"/>
  <c r="K631" i="7"/>
  <c r="L631" i="7"/>
  <c r="AP6" i="2" l="1"/>
  <c r="AP38" i="2"/>
  <c r="AP11" i="2"/>
  <c r="AP22" i="2"/>
  <c r="AP27" i="2"/>
  <c r="AP7" i="2"/>
  <c r="AP14" i="2"/>
  <c r="AP8" i="2"/>
  <c r="AP59" i="2"/>
  <c r="AP16" i="2"/>
  <c r="AP19" i="2"/>
  <c r="AP17" i="2"/>
  <c r="AP9" i="2"/>
  <c r="AP56" i="2"/>
  <c r="AP87" i="2"/>
  <c r="AP31" i="2"/>
  <c r="AP41" i="2"/>
  <c r="AP20" i="2"/>
  <c r="AP10" i="2"/>
  <c r="AP12" i="2"/>
  <c r="AP65" i="2"/>
  <c r="AP28" i="2"/>
  <c r="AP21" i="2"/>
  <c r="AP66" i="2"/>
  <c r="AP100" i="2"/>
  <c r="AP23" i="2"/>
  <c r="AP13" i="2"/>
  <c r="AP36" i="2"/>
  <c r="AP48" i="2"/>
  <c r="AP62" i="2"/>
  <c r="AP131" i="2"/>
  <c r="AP39" i="2"/>
  <c r="AP18" i="2"/>
  <c r="AP26" i="2"/>
  <c r="AP42" i="2"/>
  <c r="AP103" i="2"/>
  <c r="AP55" i="2"/>
  <c r="AP112" i="2"/>
  <c r="AP70" i="2"/>
  <c r="AP53" i="2"/>
  <c r="AP30" i="2"/>
  <c r="AP99" i="2"/>
  <c r="AP89" i="2"/>
  <c r="AP60" i="2"/>
  <c r="AP46" i="2"/>
  <c r="AP138" i="2"/>
  <c r="AP80" i="2"/>
  <c r="AP47" i="2"/>
  <c r="AP58" i="2"/>
  <c r="AP78" i="2"/>
  <c r="AP153" i="2"/>
  <c r="AP150" i="2"/>
  <c r="AP43" i="2"/>
  <c r="AP94" i="2"/>
  <c r="AP73" i="2"/>
  <c r="AP15" i="2"/>
  <c r="AP49" i="2"/>
  <c r="AP108" i="2"/>
  <c r="AP32" i="2"/>
  <c r="AP75" i="2"/>
  <c r="AP51" i="2"/>
  <c r="AP68" i="2"/>
  <c r="AP299" i="2"/>
  <c r="AP146" i="2"/>
  <c r="AP117" i="2"/>
  <c r="AP155" i="2"/>
  <c r="AP91" i="2"/>
  <c r="AP83" i="2"/>
  <c r="AP25" i="2"/>
  <c r="AP170" i="2"/>
  <c r="AP102" i="2"/>
  <c r="AP321" i="2"/>
  <c r="AP129" i="2"/>
  <c r="AP304" i="2"/>
  <c r="AP37" i="2"/>
  <c r="AP97" i="2"/>
  <c r="AP115" i="2"/>
  <c r="AP76" i="2"/>
  <c r="AP57" i="2"/>
  <c r="AP307" i="2"/>
  <c r="AP308" i="2"/>
  <c r="AP34" i="2"/>
  <c r="AP313" i="2"/>
  <c r="AP314" i="2"/>
  <c r="AP310" i="2"/>
  <c r="AP301" i="2"/>
  <c r="AP154" i="2"/>
  <c r="AP81" i="2"/>
  <c r="AP141" i="2"/>
  <c r="AP189" i="2"/>
  <c r="AP312" i="2"/>
  <c r="AP126" i="2"/>
  <c r="AP63" i="2"/>
  <c r="AP82" i="2"/>
  <c r="AP44" i="2"/>
  <c r="AP311" i="2"/>
  <c r="AP106" i="2"/>
  <c r="AP45" i="2"/>
  <c r="AP207" i="2"/>
  <c r="AP114" i="2"/>
  <c r="AP188" i="2"/>
  <c r="AP79" i="2"/>
  <c r="AP318" i="2"/>
  <c r="AP77" i="2"/>
  <c r="AP52" i="2"/>
  <c r="AP139" i="2"/>
  <c r="AP328" i="2"/>
  <c r="AP123" i="2"/>
  <c r="AP198" i="2"/>
  <c r="AP329" i="2"/>
  <c r="AP64" i="2"/>
  <c r="AP323" i="2"/>
  <c r="AP98" i="2"/>
  <c r="AP24" i="2"/>
  <c r="AP33" i="2"/>
  <c r="AP88" i="2"/>
  <c r="AP317" i="2"/>
  <c r="AP325" i="2"/>
  <c r="AP119" i="2"/>
  <c r="AP327" i="2"/>
  <c r="AP196" i="2"/>
  <c r="AP72" i="2"/>
  <c r="AP29" i="2"/>
  <c r="AP186" i="2"/>
  <c r="AP322" i="2"/>
  <c r="AP105" i="2"/>
  <c r="AP339" i="2"/>
  <c r="AP375" i="2"/>
  <c r="AP330" i="2"/>
  <c r="AP331" i="2"/>
  <c r="AP212" i="2"/>
  <c r="AP332" i="2"/>
  <c r="AP214" i="2"/>
  <c r="AP104" i="2"/>
  <c r="AP110" i="2"/>
  <c r="AP130" i="2"/>
  <c r="AP69" i="2"/>
  <c r="AP333" i="2"/>
  <c r="AP320" i="2"/>
  <c r="AP61" i="2"/>
  <c r="AP156" i="2"/>
  <c r="AP398" i="2"/>
  <c r="AP85" i="2"/>
  <c r="AP334" i="2"/>
  <c r="AP335" i="2"/>
  <c r="AP326" i="2"/>
  <c r="AP116" i="2"/>
  <c r="AP208" i="2"/>
  <c r="AP200" i="2"/>
  <c r="AP137" i="2"/>
  <c r="AP199" i="2"/>
  <c r="AP209" i="2"/>
  <c r="AP353" i="2"/>
  <c r="AP50" i="2"/>
  <c r="AP121" i="2"/>
  <c r="AP127" i="2"/>
  <c r="AP162" i="2"/>
  <c r="AP169" i="2"/>
  <c r="AP171" i="2"/>
  <c r="AP357" i="2"/>
  <c r="AP336" i="2"/>
  <c r="AP340" i="2"/>
  <c r="AP149" i="2"/>
  <c r="AP142" i="2"/>
  <c r="AP111" i="2"/>
  <c r="AP342" i="2"/>
  <c r="AP132" i="2"/>
  <c r="AP71" i="2"/>
  <c r="AP84" i="2"/>
  <c r="AP360" i="2"/>
  <c r="AP181" i="2"/>
  <c r="AP345" i="2"/>
  <c r="AP128" i="2"/>
  <c r="AP347" i="2"/>
  <c r="AP124" i="2"/>
  <c r="AP362" i="2"/>
  <c r="AP344" i="2"/>
  <c r="AP151" i="2"/>
  <c r="AP349" i="2"/>
  <c r="AP350" i="2"/>
  <c r="AP133" i="2"/>
  <c r="AP35" i="2"/>
  <c r="AP369" i="2"/>
  <c r="AP92" i="2"/>
  <c r="AP337" i="2"/>
  <c r="AP147" i="2"/>
  <c r="AP352" i="2"/>
  <c r="AP185" i="2"/>
  <c r="AP120" i="2"/>
  <c r="AP211" i="2"/>
  <c r="AP373" i="2"/>
  <c r="AP346" i="2"/>
  <c r="AP355" i="2"/>
  <c r="AP397" i="2"/>
  <c r="AP113" i="2"/>
  <c r="AP377" i="2"/>
  <c r="AP172" i="2"/>
  <c r="AP338" i="2"/>
  <c r="AP341" i="2"/>
  <c r="AP144" i="2"/>
  <c r="AP109" i="2"/>
  <c r="AP358" i="2"/>
  <c r="AP343" i="2"/>
  <c r="AP182" i="2"/>
  <c r="AP385" i="2"/>
  <c r="AP348" i="2"/>
  <c r="AP365" i="2"/>
  <c r="AP359" i="2"/>
  <c r="AP366" i="2"/>
  <c r="AP210" i="2"/>
  <c r="AP213" i="2"/>
  <c r="AP364" i="2"/>
  <c r="AP389" i="2"/>
  <c r="AP216" i="2"/>
  <c r="AP222" i="2"/>
  <c r="AP370" i="2"/>
  <c r="AP351" i="2"/>
  <c r="AP390" i="2"/>
  <c r="AP391" i="2"/>
  <c r="AP179" i="2"/>
  <c r="AP403" i="2"/>
  <c r="AP175" i="2"/>
  <c r="AP395" i="2"/>
  <c r="AP396" i="2"/>
  <c r="AP177" i="2"/>
  <c r="AP376" i="2"/>
  <c r="AP93" i="2"/>
  <c r="AP40" i="2"/>
  <c r="AP356" i="2"/>
  <c r="AP378" i="2"/>
  <c r="AP194" i="2"/>
  <c r="AP218" i="2"/>
  <c r="AP399" i="2"/>
  <c r="AP190" i="2"/>
  <c r="AP187" i="2"/>
  <c r="AP379" i="2"/>
  <c r="AP402" i="2"/>
  <c r="AP380" i="2"/>
  <c r="AP145" i="2"/>
  <c r="AP401" i="2"/>
  <c r="AP195" i="2"/>
  <c r="AP405" i="2"/>
  <c r="AP381" i="2"/>
  <c r="AP361" i="2"/>
  <c r="AP383" i="2"/>
  <c r="AP384" i="2"/>
  <c r="AP67" i="2"/>
  <c r="AP407" i="2"/>
  <c r="AP215" i="2"/>
  <c r="AP363" i="2"/>
  <c r="AP410" i="2"/>
  <c r="AP231" i="2"/>
  <c r="AP205" i="2"/>
  <c r="AP411" i="2"/>
  <c r="AP160" i="2"/>
  <c r="AP412" i="2"/>
  <c r="AP388" i="2"/>
  <c r="AP386" i="2"/>
  <c r="AP413" i="2"/>
  <c r="AP434" i="2"/>
  <c r="AP90" i="2"/>
  <c r="AP74" i="2"/>
  <c r="AP371" i="2"/>
  <c r="AP367" i="2"/>
  <c r="AP157" i="2"/>
  <c r="AP392" i="2"/>
  <c r="AP136" i="2"/>
  <c r="AP191" i="2"/>
  <c r="AP223" i="2"/>
  <c r="AP415" i="2"/>
  <c r="AP416" i="2"/>
  <c r="AP368" i="2"/>
  <c r="AP372" i="2"/>
  <c r="AP224" i="2"/>
  <c r="AP393" i="2"/>
  <c r="AP354" i="2"/>
  <c r="AP418" i="2"/>
  <c r="AP164" i="2"/>
  <c r="AP419" i="2"/>
  <c r="AP226" i="2"/>
  <c r="AP374" i="2"/>
  <c r="AP539" i="2"/>
  <c r="AP394" i="2"/>
  <c r="AP445" i="2"/>
  <c r="AP422" i="2"/>
  <c r="AP227" i="2"/>
  <c r="AP202" i="2"/>
  <c r="AP180" i="2"/>
  <c r="AP400" i="2"/>
  <c r="AP234" i="2"/>
  <c r="AP217" i="2"/>
  <c r="AP107" i="2"/>
  <c r="AP382" i="2"/>
  <c r="AP230" i="2"/>
  <c r="AP444" i="2"/>
  <c r="AP197" i="2"/>
  <c r="AP406" i="2"/>
  <c r="AP220" i="2"/>
  <c r="AP408" i="2"/>
  <c r="AP221" i="2"/>
  <c r="AP432" i="2"/>
  <c r="AP176" i="2"/>
  <c r="AP409" i="2"/>
  <c r="AP183" i="2"/>
  <c r="AP387" i="2"/>
  <c r="AP178" i="2"/>
  <c r="AP435" i="2"/>
  <c r="AP414" i="2"/>
  <c r="AP437" i="2"/>
  <c r="AP438" i="2"/>
  <c r="AP417" i="2"/>
  <c r="AP225" i="2"/>
  <c r="AP440" i="2"/>
  <c r="AP420" i="2"/>
  <c r="AP421" i="2"/>
  <c r="AP441" i="2"/>
  <c r="AP423" i="2"/>
  <c r="AP424" i="2"/>
  <c r="AP228" i="2"/>
  <c r="AP442" i="2"/>
  <c r="AP192" i="2"/>
  <c r="AP540" i="2"/>
  <c r="AP426" i="2"/>
  <c r="AP427" i="2"/>
  <c r="AP469" i="2"/>
  <c r="AP229" i="2"/>
  <c r="AP219" i="2"/>
  <c r="AP122" i="2"/>
  <c r="AP428" i="2"/>
  <c r="AP429" i="2"/>
  <c r="AP404" i="2"/>
  <c r="AP96" i="2"/>
  <c r="AP168" i="2"/>
  <c r="AP430" i="2"/>
  <c r="AP431" i="2"/>
  <c r="AP163" i="2"/>
  <c r="AP433" i="2"/>
  <c r="AP436" i="2"/>
  <c r="AP232" i="2"/>
  <c r="AP447" i="2"/>
  <c r="AP161" i="2"/>
  <c r="AP134" i="2"/>
  <c r="AP245" i="2"/>
  <c r="AP443" i="2"/>
  <c r="AP425" i="2"/>
  <c r="AP140" i="2"/>
  <c r="AP235" i="2"/>
  <c r="AP451" i="2"/>
  <c r="AP86" i="2"/>
  <c r="AP143" i="2"/>
  <c r="AP452" i="2"/>
  <c r="AP54" i="2"/>
  <c r="AP237" i="2"/>
  <c r="AP238" i="2"/>
  <c r="AP244" i="2"/>
  <c r="AP203" i="2"/>
  <c r="AP174" i="2"/>
  <c r="AP458" i="2"/>
  <c r="AP459" i="2"/>
  <c r="AP233" i="2"/>
  <c r="AP460" i="2"/>
  <c r="AP471" i="2"/>
  <c r="AP461" i="2"/>
  <c r="AP455" i="2"/>
  <c r="AP247" i="2"/>
  <c r="AP249" i="2"/>
  <c r="AP462" i="2"/>
  <c r="AP463" i="2"/>
  <c r="AP250" i="2"/>
  <c r="AP159" i="2"/>
  <c r="AP241" i="2"/>
  <c r="AP448" i="2"/>
  <c r="AP242" i="2"/>
  <c r="AP480" i="2"/>
  <c r="AP446" i="2"/>
  <c r="AP236" i="2"/>
  <c r="AP243" i="2"/>
  <c r="AP125" i="2"/>
  <c r="AP453" i="2"/>
  <c r="AP158" i="2"/>
  <c r="AP465" i="2"/>
  <c r="AP101" i="2"/>
  <c r="AP466" i="2"/>
  <c r="AP468" i="2"/>
  <c r="AP456" i="2"/>
  <c r="AP254" i="2"/>
  <c r="AP470" i="2"/>
  <c r="AP457" i="2"/>
  <c r="AP472" i="2"/>
  <c r="AP473" i="2"/>
  <c r="AP255" i="2"/>
  <c r="AP256" i="2"/>
  <c r="AP474" i="2"/>
  <c r="AP239" i="2"/>
  <c r="AP439" i="2"/>
  <c r="AP450" i="2"/>
  <c r="AP261" i="2"/>
  <c r="AP248" i="2"/>
  <c r="AP240" i="2"/>
  <c r="AP485" i="2"/>
  <c r="AP476" i="2"/>
  <c r="AP166" i="2"/>
  <c r="AP135" i="2"/>
  <c r="AP449" i="2"/>
  <c r="AP251" i="2"/>
  <c r="AP252" i="2"/>
  <c r="AP167" i="2"/>
  <c r="AP266" i="2"/>
  <c r="AP484" i="2"/>
  <c r="AP454" i="2"/>
  <c r="AP253" i="2"/>
  <c r="AP268" i="2"/>
  <c r="AP269" i="2"/>
  <c r="AP257" i="2"/>
  <c r="AP258" i="2"/>
  <c r="AP467" i="2"/>
  <c r="AP494" i="2"/>
  <c r="AP486" i="2"/>
  <c r="AP477" i="2"/>
  <c r="AP478" i="2"/>
  <c r="AP489" i="2"/>
  <c r="AP263" i="2"/>
  <c r="AP507" i="2"/>
  <c r="AP488" i="2"/>
  <c r="AP265" i="2"/>
  <c r="AP490" i="2"/>
  <c r="AP95" i="2"/>
  <c r="AP204" i="2"/>
  <c r="AP479" i="2"/>
  <c r="AP481" i="2"/>
  <c r="AP482" i="2"/>
  <c r="AP475" i="2"/>
  <c r="AP498" i="2"/>
  <c r="AP267" i="2"/>
  <c r="AP278" i="2"/>
  <c r="AP184" i="2"/>
  <c r="AP284" i="2"/>
  <c r="AP483" i="2"/>
  <c r="AP501" i="2"/>
  <c r="AP259" i="2"/>
  <c r="AP271" i="2"/>
  <c r="AP260" i="2"/>
  <c r="AP246" i="2"/>
  <c r="AP193" i="2"/>
  <c r="AP272" i="2"/>
  <c r="AP464" i="2"/>
  <c r="AP201" i="2"/>
  <c r="AP262" i="2"/>
  <c r="AP206" i="2"/>
  <c r="AP280" i="2"/>
  <c r="AP281" i="2"/>
  <c r="AP506" i="2"/>
  <c r="AP264" i="2"/>
  <c r="AP505" i="2"/>
  <c r="AP491" i="2"/>
  <c r="AP492" i="2"/>
  <c r="AP493" i="2"/>
  <c r="AP274" i="2"/>
  <c r="AP495" i="2"/>
  <c r="AP496" i="2"/>
  <c r="AP508" i="2"/>
  <c r="AP283" i="2"/>
  <c r="AP148" i="2"/>
  <c r="AP276" i="2"/>
  <c r="AP497" i="2"/>
  <c r="AP277" i="2"/>
  <c r="AP499" i="2"/>
  <c r="AP511" i="2"/>
  <c r="AP512" i="2"/>
  <c r="AP118" i="2"/>
  <c r="AP500" i="2"/>
  <c r="AP270" i="2"/>
  <c r="AP173" i="2"/>
  <c r="AP513" i="2"/>
  <c r="AP279" i="2"/>
  <c r="AP502" i="2"/>
  <c r="AP503" i="2"/>
  <c r="AP504" i="2"/>
  <c r="AP287" i="2"/>
  <c r="AP282" i="2"/>
  <c r="AP152" i="2"/>
  <c r="AP273" i="2"/>
  <c r="AP509" i="2"/>
  <c r="AP275" i="2"/>
  <c r="AP519" i="2"/>
  <c r="AP510" i="2"/>
  <c r="AP520" i="2"/>
  <c r="AP290" i="2"/>
  <c r="AP292" i="2"/>
  <c r="AP522" i="2"/>
  <c r="AP528" i="2"/>
  <c r="AP523" i="2"/>
  <c r="AP285" i="2"/>
  <c r="AP286" i="2"/>
  <c r="AP515" i="2"/>
  <c r="AP487" i="2"/>
  <c r="AP516" i="2"/>
  <c r="AP517" i="2"/>
  <c r="AP295" i="2"/>
  <c r="AP296" i="2"/>
  <c r="AP524" i="2"/>
  <c r="AP525" i="2"/>
  <c r="AP297" i="2"/>
  <c r="AP298" i="2"/>
  <c r="AP518" i="2"/>
  <c r="AP288" i="2"/>
  <c r="AP526" i="2"/>
  <c r="AP300" i="2"/>
  <c r="AP527" i="2"/>
  <c r="AP306" i="2"/>
  <c r="AP521" i="2"/>
  <c r="AP289" i="2"/>
  <c r="AP291" i="2"/>
  <c r="AP165" i="2"/>
  <c r="AP294" i="2"/>
  <c r="AP514" i="2"/>
  <c r="AP529" i="2"/>
  <c r="AP303" i="2"/>
  <c r="AP531" i="2"/>
  <c r="AP532" i="2"/>
  <c r="AP305" i="2"/>
  <c r="AP302" i="2"/>
  <c r="AP535" i="2"/>
  <c r="AP309" i="2"/>
  <c r="AP315" i="2"/>
  <c r="AP293" i="2"/>
  <c r="AP530" i="2"/>
  <c r="AP534" i="2"/>
  <c r="AP533" i="2"/>
  <c r="AP536" i="2"/>
  <c r="AP537" i="2"/>
  <c r="AP324" i="2"/>
  <c r="AP538" i="2"/>
  <c r="AP316" i="2"/>
  <c r="AP319" i="2"/>
  <c r="AP5" i="2"/>
  <c r="C9" i="3"/>
  <c r="V9" i="3" s="1"/>
  <c r="C24" i="3"/>
  <c r="V24" i="3" s="1"/>
  <c r="C13" i="3"/>
  <c r="V13" i="3" s="1"/>
  <c r="C10" i="3"/>
  <c r="V10" i="3" s="1"/>
  <c r="C17" i="3"/>
  <c r="V17" i="3" s="1"/>
  <c r="C75" i="3"/>
  <c r="V75" i="3" s="1"/>
  <c r="C29" i="3"/>
  <c r="V29" i="3" s="1"/>
  <c r="C14" i="3"/>
  <c r="V14" i="3" s="1"/>
  <c r="C12" i="3"/>
  <c r="V12" i="3" s="1"/>
  <c r="C55" i="3"/>
  <c r="V55" i="3" s="1"/>
  <c r="C31" i="3"/>
  <c r="V31" i="3" s="1"/>
  <c r="C116" i="3"/>
  <c r="V116" i="3" s="1"/>
  <c r="C51" i="3"/>
  <c r="V51" i="3" s="1"/>
  <c r="C5" i="3"/>
  <c r="V5" i="3" s="1"/>
  <c r="C76" i="3"/>
  <c r="V76" i="3" s="1"/>
  <c r="C72" i="3"/>
  <c r="V72" i="3" s="1"/>
  <c r="C71" i="3"/>
  <c r="V71" i="3" s="1"/>
  <c r="C241" i="3"/>
  <c r="C15" i="3"/>
  <c r="V15" i="3" s="1"/>
  <c r="C77" i="3"/>
  <c r="V77" i="3" s="1"/>
  <c r="C329" i="3"/>
  <c r="V329" i="3" s="1"/>
  <c r="C28" i="3"/>
  <c r="V28" i="3" s="1"/>
  <c r="C184" i="3"/>
  <c r="V184" i="3" s="1"/>
  <c r="C349" i="3"/>
  <c r="V349" i="3" s="1"/>
  <c r="C398" i="3"/>
  <c r="V398" i="3" s="1"/>
  <c r="C91" i="3"/>
  <c r="V91" i="3" s="1"/>
  <c r="C80" i="3"/>
  <c r="V80" i="3" s="1"/>
  <c r="C233" i="3"/>
  <c r="V233" i="3" s="1"/>
  <c r="C57" i="3"/>
  <c r="V57" i="3" s="1"/>
  <c r="C43" i="3"/>
  <c r="V43" i="3" s="1"/>
  <c r="C577" i="3"/>
  <c r="V577" i="3" s="1"/>
  <c r="C18" i="3"/>
  <c r="C586" i="3"/>
  <c r="V586" i="3" s="1"/>
  <c r="C42" i="3"/>
  <c r="V42" i="3" s="1"/>
  <c r="C218" i="3"/>
  <c r="V218" i="3" s="1"/>
  <c r="C98" i="3"/>
  <c r="V98" i="3" s="1"/>
  <c r="C74" i="3"/>
  <c r="V74" i="3" s="1"/>
  <c r="C65" i="3"/>
  <c r="V65" i="3" s="1"/>
  <c r="C139" i="3"/>
  <c r="V139" i="3" s="1"/>
  <c r="C308" i="3"/>
  <c r="V308" i="3" s="1"/>
  <c r="C189" i="3"/>
  <c r="V189" i="3" s="1"/>
  <c r="C732" i="3"/>
  <c r="V732" i="3" s="1"/>
  <c r="C984" i="3"/>
  <c r="V984" i="3" s="1"/>
  <c r="C342" i="3"/>
  <c r="V342" i="3" s="1"/>
  <c r="C520" i="3"/>
  <c r="V520" i="3" s="1"/>
  <c r="C570" i="3"/>
  <c r="V570" i="3" s="1"/>
  <c r="C62" i="3"/>
  <c r="V62" i="3" s="1"/>
  <c r="C431" i="3"/>
  <c r="V431" i="3" s="1"/>
  <c r="C332" i="3"/>
  <c r="V332" i="3" s="1"/>
  <c r="C569" i="3"/>
  <c r="V569" i="3" s="1"/>
  <c r="C129" i="3"/>
  <c r="V129" i="3" s="1"/>
  <c r="C81" i="3"/>
  <c r="V81" i="3" s="1"/>
  <c r="C154" i="3"/>
  <c r="V154" i="3" s="1"/>
  <c r="C683" i="3"/>
  <c r="V683" i="3" s="1"/>
  <c r="C185" i="3"/>
  <c r="V185" i="3" s="1"/>
  <c r="C526" i="3"/>
  <c r="V526" i="3" s="1"/>
  <c r="C93" i="3"/>
  <c r="V93" i="3" s="1"/>
  <c r="C46" i="3"/>
  <c r="V46" i="3" s="1"/>
  <c r="C314" i="3"/>
  <c r="V314" i="3" s="1"/>
  <c r="C198" i="3"/>
  <c r="V198" i="3" s="1"/>
  <c r="C688" i="3"/>
  <c r="V688" i="3" s="1"/>
  <c r="C402" i="3"/>
  <c r="V402" i="3" s="1"/>
  <c r="C367" i="3"/>
  <c r="V367" i="3" s="1"/>
  <c r="C79" i="3"/>
  <c r="C338" i="3"/>
  <c r="V338" i="3" s="1"/>
  <c r="C140" i="3"/>
  <c r="V140" i="3" s="1"/>
  <c r="C61" i="3"/>
  <c r="V61" i="3" s="1"/>
  <c r="C216" i="3"/>
  <c r="V216" i="3" s="1"/>
  <c r="C293" i="3"/>
  <c r="C35" i="3"/>
  <c r="V35" i="3" s="1"/>
  <c r="C177" i="3"/>
  <c r="V177" i="3" s="1"/>
  <c r="C396" i="3"/>
  <c r="C157" i="3"/>
  <c r="V157" i="3" s="1"/>
  <c r="C655" i="3"/>
  <c r="V655" i="3" s="1"/>
  <c r="C339" i="3"/>
  <c r="V339" i="3" s="1"/>
  <c r="C657" i="3"/>
  <c r="V657" i="3" s="1"/>
  <c r="C58" i="3"/>
  <c r="V58" i="3" s="1"/>
  <c r="C578" i="3"/>
  <c r="V578" i="3" s="1"/>
  <c r="C709" i="3"/>
  <c r="V709" i="3" s="1"/>
  <c r="C165" i="3"/>
  <c r="V165" i="3" s="1"/>
  <c r="C420" i="3"/>
  <c r="V420" i="3" s="1"/>
  <c r="C327" i="3"/>
  <c r="V327" i="3" s="1"/>
  <c r="C1117" i="3"/>
  <c r="V1117" i="3" s="1"/>
  <c r="C619" i="3"/>
  <c r="V619" i="3" s="1"/>
  <c r="C352" i="3"/>
  <c r="V352" i="3" s="1"/>
  <c r="C490" i="3"/>
  <c r="V490" i="3" s="1"/>
  <c r="C254" i="3"/>
  <c r="V254" i="3" s="1"/>
  <c r="C849" i="3"/>
  <c r="V849" i="3" s="1"/>
  <c r="C175" i="3"/>
  <c r="V175" i="3" s="1"/>
  <c r="C693" i="3"/>
  <c r="V693" i="3" s="1"/>
  <c r="C952" i="3"/>
  <c r="V952" i="3" s="1"/>
  <c r="C594" i="3"/>
  <c r="V594" i="3" s="1"/>
  <c r="C406" i="3"/>
  <c r="V406" i="3" s="1"/>
  <c r="C168" i="3"/>
  <c r="C964" i="3"/>
  <c r="V964" i="3" s="1"/>
  <c r="C845" i="3"/>
  <c r="V845" i="3" s="1"/>
  <c r="C309" i="3"/>
  <c r="V309" i="3" s="1"/>
  <c r="C30" i="3"/>
  <c r="V30" i="3" s="1"/>
  <c r="C388" i="3"/>
  <c r="V388" i="3" s="1"/>
  <c r="C387" i="3"/>
  <c r="V387" i="3" s="1"/>
  <c r="C460" i="3"/>
  <c r="V460" i="3" s="1"/>
  <c r="C903" i="3"/>
  <c r="V903" i="3" s="1"/>
  <c r="C945" i="3"/>
  <c r="C659" i="3"/>
  <c r="C621" i="3"/>
  <c r="V621" i="3" s="1"/>
  <c r="C23" i="3"/>
  <c r="V23" i="3" s="1"/>
  <c r="C282" i="3"/>
  <c r="V282" i="3" s="1"/>
  <c r="C788" i="3"/>
  <c r="V788" i="3" s="1"/>
  <c r="C716" i="3"/>
  <c r="C819" i="3"/>
  <c r="C927" i="3"/>
  <c r="V927" i="3" s="1"/>
  <c r="C1007" i="3"/>
  <c r="V1007" i="3" s="1"/>
  <c r="C898" i="3"/>
  <c r="V898" i="3" s="1"/>
  <c r="C442" i="3"/>
  <c r="V442" i="3" s="1"/>
  <c r="C960" i="3"/>
  <c r="V960" i="3" s="1"/>
  <c r="C963" i="3"/>
  <c r="C220" i="3"/>
  <c r="V220" i="3" s="1"/>
  <c r="C207" i="3"/>
  <c r="V207" i="3" s="1"/>
  <c r="C669" i="3"/>
  <c r="V669" i="3" s="1"/>
  <c r="C403" i="3"/>
  <c r="V403" i="3" s="1"/>
  <c r="C890" i="3"/>
  <c r="V890" i="3" s="1"/>
  <c r="C310" i="3"/>
  <c r="V310" i="3" s="1"/>
  <c r="C948" i="3"/>
  <c r="V948" i="3" s="1"/>
  <c r="C102" i="3"/>
  <c r="V102" i="3" s="1"/>
  <c r="C991" i="3"/>
  <c r="V991" i="3" s="1"/>
  <c r="C625" i="3"/>
  <c r="V625" i="3" s="1"/>
  <c r="C516" i="3"/>
  <c r="V516" i="3" s="1"/>
  <c r="C377" i="3"/>
  <c r="V377" i="3" s="1"/>
  <c r="C992" i="3"/>
  <c r="V992" i="3" s="1"/>
  <c r="C334" i="3"/>
  <c r="V334" i="3" s="1"/>
  <c r="C1048" i="3"/>
  <c r="V1048" i="3" s="1"/>
  <c r="C940" i="3"/>
  <c r="V940" i="3" s="1"/>
  <c r="C205" i="3"/>
  <c r="V205" i="3" s="1"/>
  <c r="C453" i="3"/>
  <c r="C122" i="3"/>
  <c r="V122" i="3" s="1"/>
  <c r="C133" i="3"/>
  <c r="V133" i="3" s="1"/>
  <c r="C397" i="3"/>
  <c r="V397" i="3" s="1"/>
  <c r="C831" i="3"/>
  <c r="V831" i="3" s="1"/>
  <c r="C504" i="3"/>
  <c r="V504" i="3" s="1"/>
  <c r="C1047" i="3"/>
  <c r="C694" i="3"/>
  <c r="V694" i="3" s="1"/>
  <c r="C86" i="3"/>
  <c r="C965" i="3"/>
  <c r="V965" i="3" s="1"/>
  <c r="C83" i="3"/>
  <c r="V83" i="3" s="1"/>
  <c r="C199" i="3"/>
  <c r="V199" i="3" s="1"/>
  <c r="C722" i="3"/>
  <c r="V722" i="3" s="1"/>
  <c r="C68" i="3"/>
  <c r="V68" i="3" s="1"/>
  <c r="C22" i="3"/>
  <c r="V22" i="3" s="1"/>
  <c r="C708" i="3"/>
  <c r="V708" i="3" s="1"/>
  <c r="C1005" i="3"/>
  <c r="C695" i="3"/>
  <c r="V695" i="3" s="1"/>
  <c r="C821" i="3"/>
  <c r="V821" i="3" s="1"/>
  <c r="C336" i="3"/>
  <c r="V336" i="3" s="1"/>
  <c r="C713" i="3"/>
  <c r="C319" i="3"/>
  <c r="C875" i="3"/>
  <c r="C200" i="3"/>
  <c r="V200" i="3" s="1"/>
  <c r="C573" i="3"/>
  <c r="V573" i="3" s="1"/>
  <c r="C843" i="3"/>
  <c r="V843" i="3" s="1"/>
  <c r="C410" i="3"/>
  <c r="V410" i="3" s="1"/>
  <c r="C272" i="3"/>
  <c r="V272" i="3" s="1"/>
  <c r="C486" i="3"/>
  <c r="V486" i="3" s="1"/>
  <c r="C1003" i="3"/>
  <c r="V1003" i="3" s="1"/>
  <c r="C306" i="3"/>
  <c r="V306" i="3" s="1"/>
  <c r="C705" i="3"/>
  <c r="V705" i="3" s="1"/>
  <c r="C147" i="3"/>
  <c r="V147" i="3" s="1"/>
  <c r="C751" i="3"/>
  <c r="V751" i="3" s="1"/>
  <c r="C1068" i="3"/>
  <c r="V1068" i="3" s="1"/>
  <c r="C95" i="3"/>
  <c r="V95" i="3" s="1"/>
  <c r="C677" i="3"/>
  <c r="C337" i="3"/>
  <c r="V337" i="3" s="1"/>
  <c r="C571" i="3"/>
  <c r="V571" i="3" s="1"/>
  <c r="C409" i="3"/>
  <c r="V409" i="3" s="1"/>
  <c r="C149" i="3"/>
  <c r="V149" i="3" s="1"/>
  <c r="C738" i="3"/>
  <c r="V738" i="3" s="1"/>
  <c r="C380" i="3"/>
  <c r="V380" i="3" s="1"/>
  <c r="C399" i="3"/>
  <c r="V399" i="3" s="1"/>
  <c r="C620" i="3"/>
  <c r="V620" i="3" s="1"/>
  <c r="C428" i="3"/>
  <c r="C689" i="3"/>
  <c r="V689" i="3" s="1"/>
  <c r="C70" i="3"/>
  <c r="V70" i="3" s="1"/>
  <c r="C976" i="3"/>
  <c r="V976" i="3" s="1"/>
  <c r="C1085" i="3"/>
  <c r="V1085" i="3" s="1"/>
  <c r="C423" i="3"/>
  <c r="V423" i="3" s="1"/>
  <c r="C956" i="3"/>
  <c r="V956" i="3" s="1"/>
  <c r="C628" i="3"/>
  <c r="V628" i="3" s="1"/>
  <c r="C422" i="3"/>
  <c r="V422" i="3" s="1"/>
  <c r="C1004" i="3"/>
  <c r="V1004" i="3" s="1"/>
  <c r="C429" i="3"/>
  <c r="V429" i="3" s="1"/>
  <c r="C579" i="3"/>
  <c r="C1002" i="3"/>
  <c r="V1002" i="3" s="1"/>
  <c r="C87" i="3"/>
  <c r="V87" i="3" s="1"/>
  <c r="C572" i="3"/>
  <c r="V572" i="3" s="1"/>
  <c r="C999" i="3"/>
  <c r="V999" i="3" s="1"/>
  <c r="C906" i="3"/>
  <c r="C700" i="3"/>
  <c r="V700" i="3" s="1"/>
  <c r="C121" i="3"/>
  <c r="V121" i="3" s="1"/>
  <c r="C148" i="3"/>
  <c r="V148" i="3" s="1"/>
  <c r="C253" i="3"/>
  <c r="V253" i="3" s="1"/>
  <c r="C47" i="3"/>
  <c r="V47" i="3" s="1"/>
  <c r="C344" i="3"/>
  <c r="V344" i="3" s="1"/>
  <c r="C687" i="3"/>
  <c r="C1119" i="3"/>
  <c r="C203" i="3"/>
  <c r="C515" i="3"/>
  <c r="C297" i="3"/>
  <c r="C775" i="3"/>
  <c r="V775" i="3" s="1"/>
  <c r="C260" i="3"/>
  <c r="V260" i="3" s="1"/>
  <c r="C814" i="3"/>
  <c r="V814" i="3" s="1"/>
  <c r="C444" i="3"/>
  <c r="V444" i="3" s="1"/>
  <c r="C830" i="3"/>
  <c r="C222" i="3"/>
  <c r="V222" i="3" s="1"/>
  <c r="C226" i="3"/>
  <c r="V226" i="3" s="1"/>
  <c r="C224" i="3"/>
  <c r="V224" i="3" s="1"/>
  <c r="C206" i="3"/>
  <c r="C462" i="3"/>
  <c r="V462" i="3" s="1"/>
  <c r="C774" i="3"/>
  <c r="V774" i="3" s="1"/>
  <c r="C480" i="3"/>
  <c r="V480" i="3" s="1"/>
  <c r="C531" i="3"/>
  <c r="V531" i="3" s="1"/>
  <c r="C374" i="3"/>
  <c r="C850" i="3"/>
  <c r="V850" i="3" s="1"/>
  <c r="C137" i="3"/>
  <c r="V137" i="3" s="1"/>
  <c r="C892" i="3"/>
  <c r="V892" i="3" s="1"/>
  <c r="C983" i="3"/>
  <c r="V983" i="3" s="1"/>
  <c r="C622" i="3"/>
  <c r="V622" i="3" s="1"/>
  <c r="C160" i="3"/>
  <c r="C886" i="3"/>
  <c r="V886" i="3" s="1"/>
  <c r="C636" i="3"/>
  <c r="C532" i="3"/>
  <c r="V532" i="3" s="1"/>
  <c r="C852" i="3"/>
  <c r="V852" i="3" s="1"/>
  <c r="C251" i="3"/>
  <c r="V251" i="3" s="1"/>
  <c r="C135" i="3"/>
  <c r="V135" i="3" s="1"/>
  <c r="C1054" i="3"/>
  <c r="V1054" i="3" s="1"/>
  <c r="C1113" i="3"/>
  <c r="C763" i="3"/>
  <c r="C794" i="3"/>
  <c r="V794" i="3" s="1"/>
  <c r="C550" i="3"/>
  <c r="V550" i="3" s="1"/>
  <c r="C287" i="3"/>
  <c r="V287" i="3" s="1"/>
  <c r="C1045" i="3"/>
  <c r="V1045" i="3" s="1"/>
  <c r="C610" i="3"/>
  <c r="V610" i="3" s="1"/>
  <c r="C1099" i="3"/>
  <c r="C568" i="3"/>
  <c r="C373" i="3"/>
  <c r="V373" i="3" s="1"/>
  <c r="C682" i="3"/>
  <c r="V682" i="3" s="1"/>
  <c r="C602" i="3"/>
  <c r="V602" i="3" s="1"/>
  <c r="C250" i="3"/>
  <c r="V250" i="3" s="1"/>
  <c r="C760" i="3"/>
  <c r="V760" i="3" s="1"/>
  <c r="C914" i="3"/>
  <c r="V914" i="3" s="1"/>
  <c r="C736" i="3"/>
  <c r="V736" i="3" s="1"/>
  <c r="C408" i="3"/>
  <c r="V408" i="3" s="1"/>
  <c r="C274" i="3"/>
  <c r="V274" i="3" s="1"/>
  <c r="C675" i="3"/>
  <c r="V675" i="3" s="1"/>
  <c r="C533" i="3"/>
  <c r="C176" i="3"/>
  <c r="V176" i="3" s="1"/>
  <c r="C271" i="3"/>
  <c r="V271" i="3" s="1"/>
  <c r="C416" i="3"/>
  <c r="V416" i="3" s="1"/>
  <c r="C784" i="3"/>
  <c r="V784" i="3" s="1"/>
  <c r="C481" i="3"/>
  <c r="C1027" i="3"/>
  <c r="V1027" i="3" s="1"/>
  <c r="C556" i="3"/>
  <c r="V556" i="3" s="1"/>
  <c r="C1098" i="3"/>
  <c r="C721" i="3"/>
  <c r="V721" i="3" s="1"/>
  <c r="C944" i="3"/>
  <c r="V944" i="3" s="1"/>
  <c r="C710" i="3"/>
  <c r="C330" i="3"/>
  <c r="V330" i="3" s="1"/>
  <c r="C947" i="3"/>
  <c r="V947" i="3" s="1"/>
  <c r="C861" i="3"/>
  <c r="C261" i="3"/>
  <c r="V261" i="3" s="1"/>
  <c r="C746" i="3"/>
  <c r="C209" i="3"/>
  <c r="V209" i="3" s="1"/>
  <c r="C743" i="3"/>
  <c r="V743" i="3" s="1"/>
  <c r="C1120" i="3"/>
  <c r="V1120" i="3" s="1"/>
  <c r="C541" i="3"/>
  <c r="V541" i="3" s="1"/>
  <c r="C351" i="3"/>
  <c r="V351" i="3" s="1"/>
  <c r="C270" i="3"/>
  <c r="V270" i="3" s="1"/>
  <c r="C249" i="3"/>
  <c r="V249" i="3" s="1"/>
  <c r="C833" i="3"/>
  <c r="V833" i="3" s="1"/>
  <c r="C836" i="3"/>
  <c r="V836" i="3" s="1"/>
  <c r="C1000" i="3"/>
  <c r="V1000" i="3" s="1"/>
  <c r="C275" i="3"/>
  <c r="V275" i="3" s="1"/>
  <c r="C895" i="3"/>
  <c r="V895" i="3" s="1"/>
  <c r="C980" i="3"/>
  <c r="V980" i="3" s="1"/>
  <c r="C345" i="3"/>
  <c r="V345" i="3" s="1"/>
  <c r="C549" i="3"/>
  <c r="V549" i="3" s="1"/>
  <c r="C472" i="3"/>
  <c r="V472" i="3" s="1"/>
  <c r="C789" i="3"/>
  <c r="V789" i="3" s="1"/>
  <c r="C1090" i="3"/>
  <c r="V1090" i="3" s="1"/>
  <c r="C589" i="3"/>
  <c r="V589" i="3" s="1"/>
  <c r="C479" i="3"/>
  <c r="V479" i="3" s="1"/>
  <c r="C418" i="3"/>
  <c r="C223" i="3"/>
  <c r="V223" i="3" s="1"/>
  <c r="C951" i="3"/>
  <c r="V951" i="3" s="1"/>
  <c r="C525" i="3"/>
  <c r="V525" i="3" s="1"/>
  <c r="C985" i="3"/>
  <c r="V985" i="3" s="1"/>
  <c r="C435" i="3"/>
  <c r="V435" i="3" s="1"/>
  <c r="C366" i="3"/>
  <c r="V366" i="3" s="1"/>
  <c r="C856" i="3"/>
  <c r="V856" i="3" s="1"/>
  <c r="C804" i="3"/>
  <c r="V804" i="3" s="1"/>
  <c r="C756" i="3"/>
  <c r="V756" i="3" s="1"/>
  <c r="C501" i="3"/>
  <c r="V501" i="3" s="1"/>
  <c r="C1086" i="3"/>
  <c r="V1086" i="3" s="1"/>
  <c r="C322" i="3"/>
  <c r="V322" i="3" s="1"/>
  <c r="C237" i="3"/>
  <c r="C810" i="3"/>
  <c r="V810" i="3" s="1"/>
  <c r="C910" i="3"/>
  <c r="V910" i="3" s="1"/>
  <c r="C186" i="3"/>
  <c r="V186" i="3" s="1"/>
  <c r="C900" i="3"/>
  <c r="V900" i="3" s="1"/>
  <c r="C465" i="3"/>
  <c r="V465" i="3" s="1"/>
  <c r="C801" i="3"/>
  <c r="V801" i="3" s="1"/>
  <c r="C494" i="3"/>
  <c r="V494" i="3" s="1"/>
  <c r="C437" i="3"/>
  <c r="V437" i="3" s="1"/>
  <c r="C372" i="3"/>
  <c r="V372" i="3" s="1"/>
  <c r="C99" i="3"/>
  <c r="V99" i="3" s="1"/>
  <c r="C167" i="3"/>
  <c r="C262" i="3"/>
  <c r="V262" i="3" s="1"/>
  <c r="C78" i="3"/>
  <c r="V78" i="3" s="1"/>
  <c r="C1069" i="3"/>
  <c r="V1069" i="3" s="1"/>
  <c r="C817" i="3"/>
  <c r="V817" i="3" s="1"/>
  <c r="C949" i="3"/>
  <c r="V949" i="3" s="1"/>
  <c r="C311" i="3"/>
  <c r="V311" i="3" s="1"/>
  <c r="C663" i="3"/>
  <c r="V663" i="3" s="1"/>
  <c r="C362" i="3"/>
  <c r="V362" i="3" s="1"/>
  <c r="C764" i="3"/>
  <c r="V764" i="3" s="1"/>
  <c r="C979" i="3"/>
  <c r="V979" i="3" s="1"/>
  <c r="C240" i="3"/>
  <c r="V240" i="3" s="1"/>
  <c r="C328" i="3"/>
  <c r="V328" i="3" s="1"/>
  <c r="C761" i="3"/>
  <c r="V761" i="3" s="1"/>
  <c r="C11" i="3"/>
  <c r="V11" i="3" s="1"/>
  <c r="C995" i="3"/>
  <c r="C894" i="3"/>
  <c r="V894" i="3" s="1"/>
  <c r="C807" i="3"/>
  <c r="C1033" i="3"/>
  <c r="V1033" i="3" s="1"/>
  <c r="C1051" i="3"/>
  <c r="C138" i="3"/>
  <c r="V138" i="3" s="1"/>
  <c r="C630" i="3"/>
  <c r="V630" i="3" s="1"/>
  <c r="C151" i="3"/>
  <c r="V151" i="3" s="1"/>
  <c r="C136" i="3"/>
  <c r="V136" i="3" s="1"/>
  <c r="C496" i="3"/>
  <c r="V496" i="3" s="1"/>
  <c r="C517" i="3"/>
  <c r="V517" i="3" s="1"/>
  <c r="C645" i="3"/>
  <c r="V645" i="3" s="1"/>
  <c r="C63" i="3"/>
  <c r="V63" i="3" s="1"/>
  <c r="C277" i="3"/>
  <c r="V277" i="3" s="1"/>
  <c r="C117" i="3"/>
  <c r="V117" i="3" s="1"/>
  <c r="C757" i="3"/>
  <c r="V757" i="3" s="1"/>
  <c r="C826" i="3"/>
  <c r="V826" i="3" s="1"/>
  <c r="C799" i="3"/>
  <c r="C464" i="3"/>
  <c r="V464" i="3" s="1"/>
  <c r="C178" i="3"/>
  <c r="V178" i="3" s="1"/>
  <c r="C510" i="3"/>
  <c r="V510" i="3" s="1"/>
  <c r="C485" i="3"/>
  <c r="V485" i="3" s="1"/>
  <c r="C107" i="3"/>
  <c r="C882" i="3"/>
  <c r="C248" i="3"/>
  <c r="V248" i="3" s="1"/>
  <c r="C769" i="3"/>
  <c r="V769" i="3" s="1"/>
  <c r="C524" i="3"/>
  <c r="V524" i="3" s="1"/>
  <c r="C877" i="3"/>
  <c r="V877" i="3" s="1"/>
  <c r="C538" i="3"/>
  <c r="V538" i="3" s="1"/>
  <c r="C869" i="3"/>
  <c r="V869" i="3" s="1"/>
  <c r="C213" i="3"/>
  <c r="V213" i="3" s="1"/>
  <c r="C156" i="3"/>
  <c r="C918" i="3"/>
  <c r="V918" i="3" s="1"/>
  <c r="C868" i="3"/>
  <c r="V868" i="3" s="1"/>
  <c r="C498" i="3"/>
  <c r="C649" i="3"/>
  <c r="V649" i="3" s="1"/>
  <c r="C600" i="3"/>
  <c r="V600" i="3" s="1"/>
  <c r="C546" i="3"/>
  <c r="C841" i="3"/>
  <c r="C692" i="3"/>
  <c r="C508" i="3"/>
  <c r="V508" i="3" s="1"/>
  <c r="C455" i="3"/>
  <c r="V455" i="3" s="1"/>
  <c r="C809" i="3"/>
  <c r="V809" i="3" s="1"/>
  <c r="C519" i="3"/>
  <c r="V519" i="3" s="1"/>
  <c r="C405" i="3"/>
  <c r="V405" i="3" s="1"/>
  <c r="C299" i="3"/>
  <c r="C411" i="3"/>
  <c r="V411" i="3" s="1"/>
  <c r="C1026" i="3"/>
  <c r="V1026" i="3" s="1"/>
  <c r="C792" i="3"/>
  <c r="V792" i="3" s="1"/>
  <c r="C690" i="3"/>
  <c r="C413" i="3"/>
  <c r="V413" i="3" s="1"/>
  <c r="C359" i="3"/>
  <c r="C706" i="3"/>
  <c r="V706" i="3" s="1"/>
  <c r="C725" i="3"/>
  <c r="C880" i="3"/>
  <c r="V880" i="3" s="1"/>
  <c r="C993" i="3"/>
  <c r="V993" i="3" s="1"/>
  <c r="C793" i="3"/>
  <c r="V793" i="3" s="1"/>
  <c r="C967" i="3"/>
  <c r="V967" i="3" s="1"/>
  <c r="C1052" i="3"/>
  <c r="V1052" i="3" s="1"/>
  <c r="C82" i="3"/>
  <c r="V82" i="3" s="1"/>
  <c r="C728" i="3"/>
  <c r="V728" i="3" s="1"/>
  <c r="C785" i="3"/>
  <c r="V785" i="3" s="1"/>
  <c r="C124" i="3"/>
  <c r="V124" i="3" s="1"/>
  <c r="C196" i="3"/>
  <c r="V196" i="3" s="1"/>
  <c r="C658" i="3"/>
  <c r="V658" i="3" s="1"/>
  <c r="C231" i="3"/>
  <c r="V231" i="3" s="1"/>
  <c r="C1111" i="3"/>
  <c r="V1111" i="3" s="1"/>
  <c r="C820" i="3"/>
  <c r="V820" i="3" s="1"/>
  <c r="C1022" i="3"/>
  <c r="V1022" i="3" s="1"/>
  <c r="C661" i="3"/>
  <c r="V661" i="3" s="1"/>
  <c r="C935" i="3"/>
  <c r="V935" i="3" s="1"/>
  <c r="C750" i="3"/>
  <c r="V750" i="3" s="1"/>
  <c r="C921" i="3"/>
  <c r="V921" i="3" s="1"/>
  <c r="C896" i="3"/>
  <c r="V896" i="3" s="1"/>
  <c r="C916" i="3"/>
  <c r="V916" i="3" s="1"/>
  <c r="C1097" i="3"/>
  <c r="V1097" i="3" s="1"/>
  <c r="C487" i="3"/>
  <c r="V487" i="3" s="1"/>
  <c r="C933" i="3"/>
  <c r="V933" i="3" s="1"/>
  <c r="C50" i="3"/>
  <c r="V50" i="3" s="1"/>
  <c r="C936" i="3"/>
  <c r="V936" i="3" s="1"/>
  <c r="C867" i="3"/>
  <c r="V867" i="3" s="1"/>
  <c r="C470" i="3"/>
  <c r="V470" i="3" s="1"/>
  <c r="C96" i="3"/>
  <c r="V96" i="3" s="1"/>
  <c r="C363" i="3"/>
  <c r="C52" i="3"/>
  <c r="V52" i="3" s="1"/>
  <c r="C356" i="3"/>
  <c r="V356" i="3" s="1"/>
  <c r="C771" i="3"/>
  <c r="V771" i="3" s="1"/>
  <c r="C278" i="3"/>
  <c r="V278" i="3" s="1"/>
  <c r="C463" i="3"/>
  <c r="V463" i="3" s="1"/>
  <c r="C891" i="3"/>
  <c r="C211" i="3"/>
  <c r="V211" i="3" s="1"/>
  <c r="C686" i="3"/>
  <c r="V686" i="3" s="1"/>
  <c r="C1024" i="3"/>
  <c r="C364" i="3"/>
  <c r="V364" i="3" s="1"/>
  <c r="C1058" i="3"/>
  <c r="V1058" i="3" s="1"/>
  <c r="C361" i="3"/>
  <c r="V361" i="3" s="1"/>
  <c r="C953" i="3"/>
  <c r="V953" i="3" s="1"/>
  <c r="C815" i="3"/>
  <c r="C326" i="3"/>
  <c r="V326" i="3" s="1"/>
  <c r="C920" i="3"/>
  <c r="V920" i="3" s="1"/>
  <c r="C115" i="3"/>
  <c r="C998" i="3"/>
  <c r="V998" i="3" s="1"/>
  <c r="C1115" i="3"/>
  <c r="V1115" i="3" s="1"/>
  <c r="C928" i="3"/>
  <c r="V928" i="3" s="1"/>
  <c r="C295" i="3"/>
  <c r="V295" i="3" s="1"/>
  <c r="C853" i="3"/>
  <c r="V853" i="3" s="1"/>
  <c r="C827" i="3"/>
  <c r="V827" i="3" s="1"/>
  <c r="C355" i="3"/>
  <c r="V355" i="3" s="1"/>
  <c r="C862" i="3"/>
  <c r="C527" i="3"/>
  <c r="V527" i="3" s="1"/>
  <c r="C1092" i="3"/>
  <c r="V1092" i="3" s="1"/>
  <c r="C726" i="3"/>
  <c r="V726" i="3" s="1"/>
  <c r="C6" i="3"/>
  <c r="C1103" i="3"/>
  <c r="C376" i="3"/>
  <c r="V376" i="3" s="1"/>
  <c r="C893" i="3"/>
  <c r="V893" i="3" s="1"/>
  <c r="C782" i="3"/>
  <c r="V782" i="3" s="1"/>
  <c r="C445" i="3"/>
  <c r="V445" i="3" s="1"/>
  <c r="C911" i="3"/>
  <c r="V911" i="3" s="1"/>
  <c r="C499" i="3"/>
  <c r="V499" i="3" s="1"/>
  <c r="C128" i="3"/>
  <c r="V128" i="3" s="1"/>
  <c r="C1121" i="3"/>
  <c r="V1121" i="3" s="1"/>
  <c r="C1122" i="3"/>
  <c r="V1122" i="3" s="1"/>
  <c r="C307" i="3"/>
  <c r="V307" i="3" s="1"/>
  <c r="C395" i="3"/>
  <c r="V395" i="3" s="1"/>
  <c r="C665" i="3"/>
  <c r="V665" i="3" s="1"/>
  <c r="C1006" i="3"/>
  <c r="C369" i="3"/>
  <c r="V369" i="3" s="1"/>
  <c r="C870" i="3"/>
  <c r="V870" i="3" s="1"/>
  <c r="C141" i="3"/>
  <c r="V141" i="3" s="1"/>
  <c r="C696" i="3"/>
  <c r="V696" i="3" s="1"/>
  <c r="C808" i="3"/>
  <c r="C681" i="3"/>
  <c r="V681" i="3" s="1"/>
  <c r="C848" i="3"/>
  <c r="V848" i="3" s="1"/>
  <c r="C582" i="3"/>
  <c r="V582" i="3" s="1"/>
  <c r="C301" i="3"/>
  <c r="C907" i="3"/>
  <c r="V907" i="3" s="1"/>
  <c r="C370" i="3"/>
  <c r="V370" i="3" s="1"/>
  <c r="C1082" i="3"/>
  <c r="V1082" i="3" s="1"/>
  <c r="C265" i="3"/>
  <c r="V265" i="3" s="1"/>
  <c r="C341" i="3"/>
  <c r="V341" i="3" s="1"/>
  <c r="C901" i="3"/>
  <c r="V901" i="3" s="1"/>
  <c r="C256" i="3"/>
  <c r="C64" i="3"/>
  <c r="V64" i="3" s="1"/>
  <c r="C562" i="3"/>
  <c r="V562" i="3" s="1"/>
  <c r="C236" i="3"/>
  <c r="V236" i="3" s="1"/>
  <c r="C618" i="3"/>
  <c r="C132" i="3"/>
  <c r="V132" i="3" s="1"/>
  <c r="C193" i="3"/>
  <c r="V193" i="3" s="1"/>
  <c r="C417" i="3"/>
  <c r="V417" i="3" s="1"/>
  <c r="C181" i="3"/>
  <c r="V181" i="3" s="1"/>
  <c r="C548" i="3"/>
  <c r="C1023" i="3"/>
  <c r="C318" i="3"/>
  <c r="V318" i="3" s="1"/>
  <c r="C134" i="3"/>
  <c r="V134" i="3" s="1"/>
  <c r="C518" i="3"/>
  <c r="V518" i="3" s="1"/>
  <c r="C634" i="3"/>
  <c r="V634" i="3" s="1"/>
  <c r="C502" i="3"/>
  <c r="V502" i="3" s="1"/>
  <c r="C227" i="3"/>
  <c r="V227" i="3" s="1"/>
  <c r="C588" i="3"/>
  <c r="V588" i="3" s="1"/>
  <c r="C1050" i="3"/>
  <c r="V1050" i="3" s="1"/>
  <c r="C922" i="3"/>
  <c r="V922" i="3" s="1"/>
  <c r="C108" i="3"/>
  <c r="V108" i="3" s="1"/>
  <c r="C280" i="3"/>
  <c r="V280" i="3" s="1"/>
  <c r="C958" i="3"/>
  <c r="V958" i="3" s="1"/>
  <c r="C1066" i="3"/>
  <c r="V1066" i="3" s="1"/>
  <c r="C679" i="3"/>
  <c r="V679" i="3" s="1"/>
  <c r="C152" i="3"/>
  <c r="V152" i="3" s="1"/>
  <c r="C155" i="3"/>
  <c r="C127" i="3"/>
  <c r="V127" i="3" s="1"/>
  <c r="C201" i="3"/>
  <c r="V201" i="3" s="1"/>
  <c r="C897" i="3"/>
  <c r="V897" i="3" s="1"/>
  <c r="C825" i="3"/>
  <c r="V825" i="3" s="1"/>
  <c r="C104" i="3"/>
  <c r="V104" i="3" s="1"/>
  <c r="C714" i="3"/>
  <c r="V714" i="3" s="1"/>
  <c r="C89" i="3"/>
  <c r="V89" i="3" s="1"/>
  <c r="C768" i="3"/>
  <c r="V768" i="3" s="1"/>
  <c r="C454" i="3"/>
  <c r="V454" i="3" s="1"/>
  <c r="C1078" i="3"/>
  <c r="V1078" i="3" s="1"/>
  <c r="C172" i="3"/>
  <c r="V172" i="3" s="1"/>
  <c r="C854" i="3"/>
  <c r="C553" i="3"/>
  <c r="V553" i="3" s="1"/>
  <c r="C543" i="3"/>
  <c r="V543" i="3" s="1"/>
  <c r="C977" i="3"/>
  <c r="V977" i="3" s="1"/>
  <c r="C780" i="3"/>
  <c r="V780" i="3" s="1"/>
  <c r="C45" i="3"/>
  <c r="V45" i="3" s="1"/>
  <c r="C391" i="3"/>
  <c r="C624" i="3"/>
  <c r="V624" i="3" s="1"/>
  <c r="C988" i="3"/>
  <c r="V988" i="3" s="1"/>
  <c r="C1083" i="3"/>
  <c r="V1083" i="3" s="1"/>
  <c r="C626" i="3"/>
  <c r="V626" i="3" s="1"/>
  <c r="C212" i="3"/>
  <c r="V212" i="3" s="1"/>
  <c r="C672" i="3"/>
  <c r="V672" i="3" s="1"/>
  <c r="C957" i="3"/>
  <c r="V957" i="3" s="1"/>
  <c r="C644" i="3"/>
  <c r="V644" i="3" s="1"/>
  <c r="C243" i="3"/>
  <c r="V243" i="3" s="1"/>
  <c r="C48" i="3"/>
  <c r="V48" i="3" s="1"/>
  <c r="C735" i="3"/>
  <c r="V735" i="3" s="1"/>
  <c r="C795" i="3"/>
  <c r="V795" i="3" s="1"/>
  <c r="C346" i="3"/>
  <c r="V346" i="3" s="1"/>
  <c r="C245" i="3"/>
  <c r="V245" i="3" s="1"/>
  <c r="C829" i="3"/>
  <c r="C753" i="3"/>
  <c r="V753" i="3" s="1"/>
  <c r="C629" i="3"/>
  <c r="V629" i="3" s="1"/>
  <c r="C881" i="3"/>
  <c r="V881" i="3" s="1"/>
  <c r="C919" i="3"/>
  <c r="C1123" i="3"/>
  <c r="V1123" i="3" s="1"/>
  <c r="C67" i="3"/>
  <c r="V67" i="3" s="1"/>
  <c r="C857" i="3"/>
  <c r="V857" i="3" s="1"/>
  <c r="C535" i="3"/>
  <c r="V535" i="3" s="1"/>
  <c r="C1060" i="3"/>
  <c r="V1060" i="3" s="1"/>
  <c r="C887" i="3"/>
  <c r="V887" i="3" s="1"/>
  <c r="C365" i="3"/>
  <c r="V365" i="3" s="1"/>
  <c r="C878" i="3"/>
  <c r="V878" i="3" s="1"/>
  <c r="C555" i="3"/>
  <c r="V555" i="3" s="1"/>
  <c r="C495" i="3"/>
  <c r="V495" i="3" s="1"/>
  <c r="C1046" i="3"/>
  <c r="C704" i="3"/>
  <c r="V704" i="3" s="1"/>
  <c r="C917" i="3"/>
  <c r="V917" i="3" s="1"/>
  <c r="C874" i="3"/>
  <c r="V874" i="3" s="1"/>
  <c r="C684" i="3"/>
  <c r="V684" i="3" s="1"/>
  <c r="C698" i="3"/>
  <c r="V698" i="3" s="1"/>
  <c r="C749" i="3"/>
  <c r="V749" i="3" s="1"/>
  <c r="C733" i="3"/>
  <c r="V733" i="3" s="1"/>
  <c r="C912" i="3"/>
  <c r="V912" i="3" s="1"/>
  <c r="C994" i="3"/>
  <c r="V994" i="3" s="1"/>
  <c r="C118" i="3"/>
  <c r="V118" i="3" s="1"/>
  <c r="C263" i="3"/>
  <c r="V263" i="3" s="1"/>
  <c r="C392" i="3"/>
  <c r="V392" i="3" s="1"/>
  <c r="C596" i="3"/>
  <c r="C902" i="3"/>
  <c r="V902" i="3" s="1"/>
  <c r="C204" i="3"/>
  <c r="V204" i="3" s="1"/>
  <c r="C471" i="3"/>
  <c r="V471" i="3" s="1"/>
  <c r="C762" i="3"/>
  <c r="C162" i="3"/>
  <c r="V162" i="3" s="1"/>
  <c r="C381" i="3"/>
  <c r="C1014" i="3"/>
  <c r="V1014" i="3" s="1"/>
  <c r="C885" i="3"/>
  <c r="V885" i="3" s="1"/>
  <c r="C652" i="3"/>
  <c r="C317" i="3"/>
  <c r="C440" i="3"/>
  <c r="V440" i="3" s="1"/>
  <c r="C1036" i="3"/>
  <c r="V1036" i="3" s="1"/>
  <c r="C419" i="3"/>
  <c r="V419" i="3" s="1"/>
  <c r="C950" i="3"/>
  <c r="V950" i="3" s="1"/>
  <c r="C558" i="3"/>
  <c r="V558" i="3" s="1"/>
  <c r="C7" i="3"/>
  <c r="V7" i="3" s="1"/>
  <c r="C19" i="3"/>
  <c r="V19" i="3" s="1"/>
  <c r="C85" i="3"/>
  <c r="V85" i="3" s="1"/>
  <c r="C142" i="3"/>
  <c r="V142" i="3" s="1"/>
  <c r="C208" i="3"/>
  <c r="V208" i="3" s="1"/>
  <c r="C32" i="3"/>
  <c r="V32" i="3" s="1"/>
  <c r="C26" i="3"/>
  <c r="V26" i="3" s="1"/>
  <c r="C54" i="3"/>
  <c r="V54" i="3" s="1"/>
  <c r="C25" i="3"/>
  <c r="V25" i="3" s="1"/>
  <c r="C125" i="3"/>
  <c r="V125" i="3" s="1"/>
  <c r="C39" i="3"/>
  <c r="V39" i="3" s="1"/>
  <c r="C404" i="3"/>
  <c r="V404" i="3" s="1"/>
  <c r="C229" i="3"/>
  <c r="V229" i="3" s="1"/>
  <c r="C656" i="3"/>
  <c r="V656" i="3" s="1"/>
  <c r="C94" i="3"/>
  <c r="V94" i="3" s="1"/>
  <c r="C187" i="3"/>
  <c r="V187" i="3" s="1"/>
  <c r="C691" i="3"/>
  <c r="V691" i="3" s="1"/>
  <c r="C812" i="3"/>
  <c r="V812" i="3" s="1"/>
  <c r="C269" i="3"/>
  <c r="V269" i="3" s="1"/>
  <c r="C303" i="3"/>
  <c r="V303" i="3" s="1"/>
  <c r="C215" i="3"/>
  <c r="V215" i="3" s="1"/>
  <c r="C192" i="3"/>
  <c r="V192" i="3" s="1"/>
  <c r="C438" i="3"/>
  <c r="V438" i="3" s="1"/>
  <c r="C653" i="3"/>
  <c r="V653" i="3" s="1"/>
  <c r="C389" i="3"/>
  <c r="V389" i="3" s="1"/>
  <c r="C430" i="3"/>
  <c r="V430" i="3" s="1"/>
  <c r="C323" i="3"/>
  <c r="V323" i="3" s="1"/>
  <c r="C595" i="3"/>
  <c r="V595" i="3" s="1"/>
  <c r="C238" i="3"/>
  <c r="V238" i="3" s="1"/>
  <c r="C834" i="3"/>
  <c r="V834" i="3" s="1"/>
  <c r="C899" i="3"/>
  <c r="V899" i="3" s="1"/>
  <c r="C982" i="3"/>
  <c r="V982" i="3" s="1"/>
  <c r="C202" i="3"/>
  <c r="V202" i="3" s="1"/>
  <c r="C884" i="3"/>
  <c r="V884" i="3" s="1"/>
  <c r="C111" i="3"/>
  <c r="V111" i="3" s="1"/>
  <c r="C627" i="3"/>
  <c r="C664" i="3"/>
  <c r="V664" i="3" s="1"/>
  <c r="C131" i="3"/>
  <c r="V131" i="3" s="1"/>
  <c r="C304" i="3"/>
  <c r="C182" i="3"/>
  <c r="V182" i="3" s="1"/>
  <c r="C347" i="3"/>
  <c r="V347" i="3" s="1"/>
  <c r="C230" i="3"/>
  <c r="V230" i="3" s="1"/>
  <c r="C712" i="3"/>
  <c r="V712" i="3" s="1"/>
  <c r="C300" i="3"/>
  <c r="V300" i="3" s="1"/>
  <c r="C321" i="3"/>
  <c r="V321" i="3" s="1"/>
  <c r="C325" i="3"/>
  <c r="V325" i="3" s="1"/>
  <c r="C491" i="3"/>
  <c r="V491" i="3" s="1"/>
  <c r="C357" i="3"/>
  <c r="V357" i="3" s="1"/>
  <c r="C720" i="3"/>
  <c r="V720" i="3" s="1"/>
  <c r="C511" i="3"/>
  <c r="V511" i="3" s="1"/>
  <c r="C561" i="3"/>
  <c r="V561" i="3" s="1"/>
  <c r="C66" i="3"/>
  <c r="V66" i="3" s="1"/>
  <c r="C574" i="3"/>
  <c r="V574" i="3" s="1"/>
  <c r="C221" i="3"/>
  <c r="V221" i="3" s="1"/>
  <c r="C179" i="3"/>
  <c r="V179" i="3" s="1"/>
  <c r="C84" i="3"/>
  <c r="V84" i="3" s="1"/>
  <c r="C400" i="3"/>
  <c r="V400" i="3" s="1"/>
  <c r="C368" i="3"/>
  <c r="V368" i="3" s="1"/>
  <c r="C244" i="3"/>
  <c r="V244" i="3" s="1"/>
  <c r="C312" i="3"/>
  <c r="V312" i="3" s="1"/>
  <c r="C166" i="3"/>
  <c r="V166" i="3" s="1"/>
  <c r="C729" i="3"/>
  <c r="C383" i="3"/>
  <c r="V383" i="3" s="1"/>
  <c r="C170" i="3"/>
  <c r="V170" i="3" s="1"/>
  <c r="C426" i="3"/>
  <c r="V426" i="3" s="1"/>
  <c r="C528" i="3"/>
  <c r="V528" i="3" s="1"/>
  <c r="C69" i="3"/>
  <c r="V69" i="3" s="1"/>
  <c r="C316" i="3"/>
  <c r="V316" i="3" s="1"/>
  <c r="C258" i="3"/>
  <c r="V258" i="3" s="1"/>
  <c r="C159" i="3"/>
  <c r="V159" i="3" s="1"/>
  <c r="C401" i="3"/>
  <c r="V401" i="3" s="1"/>
  <c r="C246" i="3"/>
  <c r="V246" i="3" s="1"/>
  <c r="C110" i="3"/>
  <c r="V110" i="3" s="1"/>
  <c r="C477" i="3"/>
  <c r="V477" i="3" s="1"/>
  <c r="C702" i="3"/>
  <c r="V702" i="3" s="1"/>
  <c r="C759" i="3"/>
  <c r="V759" i="3" s="1"/>
  <c r="C473" i="3"/>
  <c r="V473" i="3" s="1"/>
  <c r="C668" i="3"/>
  <c r="V668" i="3" s="1"/>
  <c r="C174" i="3"/>
  <c r="V174" i="3" s="1"/>
  <c r="C382" i="3"/>
  <c r="V382" i="3" s="1"/>
  <c r="C296" i="3"/>
  <c r="V296" i="3" s="1"/>
  <c r="C146" i="3"/>
  <c r="V146" i="3" s="1"/>
  <c r="C641" i="3"/>
  <c r="V641" i="3" s="1"/>
  <c r="C105" i="3"/>
  <c r="V105" i="3" s="1"/>
  <c r="C648" i="3"/>
  <c r="V648" i="3" s="1"/>
  <c r="C412" i="3"/>
  <c r="V412" i="3" s="1"/>
  <c r="C676" i="3"/>
  <c r="V676" i="3" s="1"/>
  <c r="C8" i="3"/>
  <c r="V8" i="3" s="1"/>
  <c r="C153" i="3"/>
  <c r="V153" i="3" s="1"/>
  <c r="C123" i="3"/>
  <c r="V123" i="3" s="1"/>
  <c r="C718" i="3"/>
  <c r="V718" i="3" s="1"/>
  <c r="C385" i="3"/>
  <c r="V385" i="3" s="1"/>
  <c r="C242" i="3"/>
  <c r="V242" i="3" s="1"/>
  <c r="C109" i="3"/>
  <c r="V109" i="3" s="1"/>
  <c r="C613" i="3"/>
  <c r="V613" i="3" s="1"/>
  <c r="C379" i="3"/>
  <c r="V379" i="3" s="1"/>
  <c r="C450" i="3"/>
  <c r="V450" i="3" s="1"/>
  <c r="C103" i="3"/>
  <c r="V103" i="3" s="1"/>
  <c r="C259" i="3"/>
  <c r="V259" i="3" s="1"/>
  <c r="C580" i="3"/>
  <c r="C859" i="3"/>
  <c r="V859" i="3" s="1"/>
  <c r="C1124" i="3"/>
  <c r="V1124" i="3" s="1"/>
  <c r="C537" i="3"/>
  <c r="V537" i="3" s="1"/>
  <c r="C126" i="3"/>
  <c r="V126" i="3" s="1"/>
  <c r="C631" i="3"/>
  <c r="V631" i="3" s="1"/>
  <c r="C544" i="3"/>
  <c r="V544" i="3" s="1"/>
  <c r="C482" i="3"/>
  <c r="V482" i="3" s="1"/>
  <c r="C106" i="3"/>
  <c r="V106" i="3" s="1"/>
  <c r="C59" i="3"/>
  <c r="V59" i="3" s="1"/>
  <c r="C384" i="3"/>
  <c r="V384" i="3" s="1"/>
  <c r="C100" i="3"/>
  <c r="C390" i="3"/>
  <c r="V390" i="3" s="1"/>
  <c r="C739" i="3"/>
  <c r="C506" i="3"/>
  <c r="V506" i="3" s="1"/>
  <c r="C433" i="3"/>
  <c r="V433" i="3" s="1"/>
  <c r="C214" i="3"/>
  <c r="V214" i="3" s="1"/>
  <c r="C1037" i="3"/>
  <c r="V1037" i="3" s="1"/>
  <c r="C458" i="3"/>
  <c r="V458" i="3" s="1"/>
  <c r="C671" i="3"/>
  <c r="V671" i="3" s="1"/>
  <c r="C748" i="3"/>
  <c r="V748" i="3" s="1"/>
  <c r="C904" i="3"/>
  <c r="V904" i="3" s="1"/>
  <c r="C195" i="3"/>
  <c r="V195" i="3" s="1"/>
  <c r="C1095" i="3"/>
  <c r="V1095" i="3" s="1"/>
  <c r="C599" i="3"/>
  <c r="V599" i="3" s="1"/>
  <c r="C448" i="3"/>
  <c r="C864" i="3"/>
  <c r="V864" i="3" s="1"/>
  <c r="C990" i="3"/>
  <c r="V990" i="3" s="1"/>
  <c r="C929" i="3"/>
  <c r="V929" i="3" s="1"/>
  <c r="C737" i="3"/>
  <c r="V737" i="3" s="1"/>
  <c r="C514" i="3"/>
  <c r="V514" i="3" s="1"/>
  <c r="C493" i="3"/>
  <c r="V493" i="3" s="1"/>
  <c r="C802" i="3"/>
  <c r="V802" i="3" s="1"/>
  <c r="C497" i="3"/>
  <c r="V497" i="3" s="1"/>
  <c r="C545" i="3"/>
  <c r="V545" i="3" s="1"/>
  <c r="C436" i="3"/>
  <c r="V436" i="3" s="1"/>
  <c r="C1061" i="3"/>
  <c r="V1061" i="3" s="1"/>
  <c r="C73" i="3"/>
  <c r="V73" i="3" s="1"/>
  <c r="C938" i="3"/>
  <c r="V938" i="3" s="1"/>
  <c r="C678" i="3"/>
  <c r="V678" i="3" s="1"/>
  <c r="C466" i="3"/>
  <c r="V466" i="3" s="1"/>
  <c r="C832" i="3"/>
  <c r="V832" i="3" s="1"/>
  <c r="C191" i="3"/>
  <c r="V191" i="3" s="1"/>
  <c r="C674" i="3"/>
  <c r="C601" i="3"/>
  <c r="V601" i="3" s="1"/>
  <c r="C575" i="3"/>
  <c r="C469" i="3"/>
  <c r="V469" i="3" s="1"/>
  <c r="C670" i="3"/>
  <c r="V670" i="3" s="1"/>
  <c r="C585" i="3"/>
  <c r="C484" i="3"/>
  <c r="V484" i="3" s="1"/>
  <c r="C989" i="3"/>
  <c r="V989" i="3" s="1"/>
  <c r="C547" i="3"/>
  <c r="V547" i="3" s="1"/>
  <c r="C805" i="3"/>
  <c r="V805" i="3" s="1"/>
  <c r="C770" i="3"/>
  <c r="V770" i="3" s="1"/>
  <c r="C646" i="3"/>
  <c r="C101" i="3"/>
  <c r="C637" i="3"/>
  <c r="V637" i="3" s="1"/>
  <c r="C747" i="3"/>
  <c r="V747" i="3" s="1"/>
  <c r="C640" i="3"/>
  <c r="V640" i="3" s="1"/>
  <c r="C315" i="3"/>
  <c r="V315" i="3" s="1"/>
  <c r="C744" i="3"/>
  <c r="V744" i="3" s="1"/>
  <c r="C790" i="3"/>
  <c r="V790" i="3" s="1"/>
  <c r="C540" i="3"/>
  <c r="V540" i="3" s="1"/>
  <c r="C777" i="3"/>
  <c r="V777" i="3" s="1"/>
  <c r="C468" i="3"/>
  <c r="V468" i="3" s="1"/>
  <c r="C796" i="3"/>
  <c r="V796" i="3" s="1"/>
  <c r="C942" i="3"/>
  <c r="V942" i="3" s="1"/>
  <c r="C489" i="3"/>
  <c r="V489" i="3" s="1"/>
  <c r="C776" i="3"/>
  <c r="V776" i="3" s="1"/>
  <c r="C1114" i="3"/>
  <c r="V1114" i="3" s="1"/>
  <c r="C41" i="3"/>
  <c r="V41" i="3" s="1"/>
  <c r="C566" i="3"/>
  <c r="V566" i="3" s="1"/>
  <c r="C509" i="3"/>
  <c r="V509" i="3" s="1"/>
  <c r="C1028" i="3"/>
  <c r="V1028" i="3" s="1"/>
  <c r="C294" i="3"/>
  <c r="V294" i="3" s="1"/>
  <c r="C616" i="3"/>
  <c r="V616" i="3" s="1"/>
  <c r="C40" i="3"/>
  <c r="V40" i="3" s="1"/>
  <c r="C978" i="3"/>
  <c r="V978" i="3" s="1"/>
  <c r="C824" i="3"/>
  <c r="C467" i="3"/>
  <c r="C638" i="3"/>
  <c r="V638" i="3" s="1"/>
  <c r="C909" i="3"/>
  <c r="V909" i="3" s="1"/>
  <c r="C876" i="3"/>
  <c r="V876" i="3" s="1"/>
  <c r="C1091" i="3"/>
  <c r="V1091" i="3" s="1"/>
  <c r="C773" i="3"/>
  <c r="V773" i="3" s="1"/>
  <c r="C1075" i="3"/>
  <c r="V1075" i="3" s="1"/>
  <c r="C33" i="3"/>
  <c r="V33" i="3" s="1"/>
  <c r="C536" i="3"/>
  <c r="C474" i="3"/>
  <c r="V474" i="3" s="1"/>
  <c r="C786" i="3"/>
  <c r="V786" i="3" s="1"/>
  <c r="C232" i="3"/>
  <c r="V232" i="3" s="1"/>
  <c r="C734" i="3"/>
  <c r="V734" i="3" s="1"/>
  <c r="C707" i="3"/>
  <c r="V707" i="3" s="1"/>
  <c r="C797" i="3"/>
  <c r="V797" i="3" s="1"/>
  <c r="C667" i="3"/>
  <c r="V667" i="3" s="1"/>
  <c r="C741" i="3"/>
  <c r="V741" i="3" s="1"/>
  <c r="C512" i="3"/>
  <c r="C1017" i="3"/>
  <c r="V1017" i="3" s="1"/>
  <c r="C635" i="3"/>
  <c r="V635" i="3" s="1"/>
  <c r="C534" i="3"/>
  <c r="V534" i="3" s="1"/>
  <c r="C803" i="3"/>
  <c r="V803" i="3" s="1"/>
  <c r="C1076" i="3"/>
  <c r="V1076" i="3" s="1"/>
  <c r="C765" i="3"/>
  <c r="V765" i="3" s="1"/>
  <c r="C348" i="3"/>
  <c r="V348" i="3" s="1"/>
  <c r="C268" i="3"/>
  <c r="V268" i="3" s="1"/>
  <c r="C703" i="3"/>
  <c r="V703" i="3" s="1"/>
  <c r="C1087" i="3"/>
  <c r="V1087" i="3" s="1"/>
  <c r="C888" i="3"/>
  <c r="V888" i="3" s="1"/>
  <c r="C623" i="3"/>
  <c r="V623" i="3" s="1"/>
  <c r="C699" i="3"/>
  <c r="V699" i="3" s="1"/>
  <c r="C872" i="3"/>
  <c r="V872" i="3" s="1"/>
  <c r="C1112" i="3"/>
  <c r="V1112" i="3" s="1"/>
  <c r="C565" i="3"/>
  <c r="V565" i="3" s="1"/>
  <c r="C476" i="3"/>
  <c r="V476" i="3" s="1"/>
  <c r="C21" i="3"/>
  <c r="C660" i="3"/>
  <c r="V660" i="3" s="1"/>
  <c r="C557" i="3"/>
  <c r="V557" i="3" s="1"/>
  <c r="C742" i="3"/>
  <c r="V742" i="3" s="1"/>
  <c r="C934" i="3"/>
  <c r="V934" i="3" s="1"/>
  <c r="C194" i="3"/>
  <c r="V194" i="3" s="1"/>
  <c r="C781" i="3"/>
  <c r="C1030" i="3"/>
  <c r="V1030" i="3" s="1"/>
  <c r="C844" i="3"/>
  <c r="V844" i="3" s="1"/>
  <c r="C559" i="3"/>
  <c r="V559" i="3" s="1"/>
  <c r="C44" i="3"/>
  <c r="V44" i="3" s="1"/>
  <c r="C180" i="3"/>
  <c r="V180" i="3" s="1"/>
  <c r="C457" i="3"/>
  <c r="V457" i="3" s="1"/>
  <c r="C443" i="3"/>
  <c r="V443" i="3" s="1"/>
  <c r="C503" i="3"/>
  <c r="V503" i="3" s="1"/>
  <c r="C592" i="3"/>
  <c r="V592" i="3" s="1"/>
  <c r="C973" i="3"/>
  <c r="V973" i="3" s="1"/>
  <c r="C755" i="3"/>
  <c r="V755" i="3" s="1"/>
  <c r="C754" i="3"/>
  <c r="V754" i="3" s="1"/>
  <c r="C1102" i="3"/>
  <c r="V1102" i="3" s="1"/>
  <c r="C813" i="3"/>
  <c r="V813" i="3" s="1"/>
  <c r="C731" i="3"/>
  <c r="V731" i="3" s="1"/>
  <c r="C542" i="3"/>
  <c r="V542" i="3" s="1"/>
  <c r="C701" i="3"/>
  <c r="V701" i="3" s="1"/>
  <c r="C1126" i="3"/>
  <c r="V1126" i="3" s="1"/>
  <c r="C56" i="3"/>
  <c r="V56" i="3" s="1"/>
  <c r="C292" i="3"/>
  <c r="V292" i="3" s="1"/>
  <c r="C1001" i="3"/>
  <c r="V1001" i="3" s="1"/>
  <c r="C758" i="3"/>
  <c r="V758" i="3" s="1"/>
  <c r="C865" i="3"/>
  <c r="V865" i="3" s="1"/>
  <c r="C273" i="3"/>
  <c r="V273" i="3" s="1"/>
  <c r="C217" i="3"/>
  <c r="V217" i="3" s="1"/>
  <c r="C483" i="3"/>
  <c r="V483" i="3" s="1"/>
  <c r="C49" i="3"/>
  <c r="V49" i="3" s="1"/>
  <c r="C779" i="3"/>
  <c r="V779" i="3" s="1"/>
  <c r="C822" i="3"/>
  <c r="V822" i="3" s="1"/>
  <c r="C34" i="3"/>
  <c r="V34" i="3" s="1"/>
  <c r="C587" i="3"/>
  <c r="V587" i="3" s="1"/>
  <c r="C1012" i="3"/>
  <c r="V1012" i="3" s="1"/>
  <c r="C798" i="3"/>
  <c r="V798" i="3" s="1"/>
  <c r="C581" i="3"/>
  <c r="V581" i="3" s="1"/>
  <c r="C846" i="3"/>
  <c r="C972" i="3"/>
  <c r="V972" i="3" s="1"/>
  <c r="C171" i="3"/>
  <c r="V171" i="3" s="1"/>
  <c r="C642" i="3"/>
  <c r="V642" i="3" s="1"/>
  <c r="C604" i="3"/>
  <c r="V604" i="3" s="1"/>
  <c r="C335" i="3"/>
  <c r="V335" i="3" s="1"/>
  <c r="C987" i="3"/>
  <c r="V987" i="3" s="1"/>
  <c r="C828" i="3"/>
  <c r="V828" i="3" s="1"/>
  <c r="C1101" i="3"/>
  <c r="V1101" i="3" s="1"/>
  <c r="C839" i="3"/>
  <c r="V839" i="3" s="1"/>
  <c r="C871" i="3"/>
  <c r="V871" i="3" s="1"/>
  <c r="C505" i="3"/>
  <c r="V505" i="3" s="1"/>
  <c r="C163" i="3"/>
  <c r="C119" i="3"/>
  <c r="V119" i="3" s="1"/>
  <c r="C647" i="3"/>
  <c r="V647" i="3" s="1"/>
  <c r="C161" i="3"/>
  <c r="V161" i="3" s="1"/>
  <c r="C375" i="3"/>
  <c r="V375" i="3" s="1"/>
  <c r="C959" i="3"/>
  <c r="V959" i="3" s="1"/>
  <c r="C252" i="3"/>
  <c r="V252" i="3" s="1"/>
  <c r="C415" i="3"/>
  <c r="V415" i="3" s="1"/>
  <c r="C424" i="3"/>
  <c r="V424" i="3" s="1"/>
  <c r="C425" i="3"/>
  <c r="V425" i="3" s="1"/>
  <c r="C576" i="3"/>
  <c r="V576" i="3" s="1"/>
  <c r="C393" i="3"/>
  <c r="C130" i="3"/>
  <c r="V130" i="3" s="1"/>
  <c r="C1110" i="3"/>
  <c r="V1110" i="3" s="1"/>
  <c r="C609" i="3"/>
  <c r="V609" i="3" s="1"/>
  <c r="C614" i="3"/>
  <c r="V614" i="3" s="1"/>
  <c r="C421" i="3"/>
  <c r="V421" i="3" s="1"/>
  <c r="C1084" i="3"/>
  <c r="V1084" i="3" s="1"/>
  <c r="C766" i="3"/>
  <c r="V766" i="3" s="1"/>
  <c r="C188" i="3"/>
  <c r="V188" i="3" s="1"/>
  <c r="C772" i="3"/>
  <c r="V772" i="3" s="1"/>
  <c r="C324" i="3"/>
  <c r="V324" i="3" s="1"/>
  <c r="C617" i="3"/>
  <c r="V617" i="3" s="1"/>
  <c r="C234" i="3"/>
  <c r="V234" i="3" s="1"/>
  <c r="C20" i="3"/>
  <c r="V20" i="3" s="1"/>
  <c r="C1032" i="3"/>
  <c r="V1032" i="3" s="1"/>
  <c r="C239" i="3"/>
  <c r="V239" i="3" s="1"/>
  <c r="C879" i="3"/>
  <c r="V879" i="3" s="1"/>
  <c r="C150" i="3"/>
  <c r="V150" i="3" s="1"/>
  <c r="C27" i="3"/>
  <c r="V27" i="3" s="1"/>
  <c r="C560" i="3"/>
  <c r="V560" i="3" s="1"/>
  <c r="C855" i="3"/>
  <c r="V855" i="3" s="1"/>
  <c r="C883" i="3"/>
  <c r="V883" i="3" s="1"/>
  <c r="C717" i="3"/>
  <c r="V717" i="3" s="1"/>
  <c r="C1104" i="3"/>
  <c r="V1104" i="3" s="1"/>
  <c r="C291" i="3"/>
  <c r="V291" i="3" s="1"/>
  <c r="C752" i="3"/>
  <c r="V752" i="3" s="1"/>
  <c r="C719" i="3"/>
  <c r="V719" i="3" s="1"/>
  <c r="C1011" i="3"/>
  <c r="V1011" i="3" s="1"/>
  <c r="C500" i="3"/>
  <c r="V500" i="3" s="1"/>
  <c r="C567" i="3"/>
  <c r="V567" i="3" s="1"/>
  <c r="C606" i="3"/>
  <c r="V606" i="3" s="1"/>
  <c r="C1057" i="3"/>
  <c r="V1057" i="3" s="1"/>
  <c r="C611" i="3"/>
  <c r="V611" i="3" s="1"/>
  <c r="C837" i="3"/>
  <c r="V837" i="3" s="1"/>
  <c r="C924" i="3"/>
  <c r="V924" i="3" s="1"/>
  <c r="C597" i="3"/>
  <c r="V597" i="3" s="1"/>
  <c r="C1008" i="3"/>
  <c r="V1008" i="3" s="1"/>
  <c r="C926" i="3"/>
  <c r="C908" i="3"/>
  <c r="V908" i="3" s="1"/>
  <c r="C632" i="3"/>
  <c r="V632" i="3" s="1"/>
  <c r="C650" i="3"/>
  <c r="V650" i="3" s="1"/>
  <c r="C930" i="3"/>
  <c r="V930" i="3" s="1"/>
  <c r="C439" i="3"/>
  <c r="V439" i="3" s="1"/>
  <c r="C723" i="3"/>
  <c r="V723" i="3" s="1"/>
  <c r="C97" i="3"/>
  <c r="V97" i="3" s="1"/>
  <c r="C1043" i="3"/>
  <c r="V1043" i="3" s="1"/>
  <c r="C905" i="3"/>
  <c r="V905" i="3" s="1"/>
  <c r="C612" i="3"/>
  <c r="V612" i="3" s="1"/>
  <c r="C608" i="3"/>
  <c r="C925" i="3"/>
  <c r="V925" i="3" s="1"/>
  <c r="C441" i="3"/>
  <c r="V441" i="3" s="1"/>
  <c r="C539" i="3"/>
  <c r="V539" i="3" s="1"/>
  <c r="C643" i="3"/>
  <c r="V643" i="3" s="1"/>
  <c r="C235" i="3"/>
  <c r="C456" i="3"/>
  <c r="V456" i="3" s="1"/>
  <c r="C932" i="3"/>
  <c r="V932" i="3" s="1"/>
  <c r="C767" i="3"/>
  <c r="V767" i="3" s="1"/>
  <c r="C605" i="3"/>
  <c r="V605" i="3" s="1"/>
  <c r="C970" i="3"/>
  <c r="V970" i="3" s="1"/>
  <c r="C806" i="3"/>
  <c r="V806" i="3" s="1"/>
  <c r="C449" i="3"/>
  <c r="V449" i="3" s="1"/>
  <c r="C183" i="3"/>
  <c r="C584" i="3"/>
  <c r="V584" i="3" s="1"/>
  <c r="C461" i="3"/>
  <c r="V461" i="3" s="1"/>
  <c r="C1106" i="3"/>
  <c r="V1106" i="3" s="1"/>
  <c r="C36" i="3"/>
  <c r="V36" i="3" s="1"/>
  <c r="C1040" i="3"/>
  <c r="V1040" i="3" s="1"/>
  <c r="C931" i="3"/>
  <c r="V931" i="3" s="1"/>
  <c r="C60" i="3"/>
  <c r="V60" i="3" s="1"/>
  <c r="C434" i="3"/>
  <c r="V434" i="3" s="1"/>
  <c r="C90" i="3"/>
  <c r="V90" i="3" s="1"/>
  <c r="C219" i="3"/>
  <c r="V219" i="3" s="1"/>
  <c r="C432" i="3"/>
  <c r="V432" i="3" s="1"/>
  <c r="C144" i="3"/>
  <c r="V144" i="3" s="1"/>
  <c r="C971" i="3"/>
  <c r="V971" i="3" s="1"/>
  <c r="C507" i="3"/>
  <c r="V507" i="3" s="1"/>
  <c r="C120" i="3"/>
  <c r="C937" i="3"/>
  <c r="C523" i="3"/>
  <c r="C697" i="3"/>
  <c r="V697" i="3" s="1"/>
  <c r="C1065" i="3"/>
  <c r="V1065" i="3" s="1"/>
  <c r="C603" i="3"/>
  <c r="V603" i="3" s="1"/>
  <c r="C112" i="3"/>
  <c r="C563" i="3"/>
  <c r="V563" i="3" s="1"/>
  <c r="C452" i="3"/>
  <c r="V452" i="3" s="1"/>
  <c r="C53" i="3"/>
  <c r="V53" i="3" s="1"/>
  <c r="C1072" i="3"/>
  <c r="V1072" i="3" s="1"/>
  <c r="C915" i="3"/>
  <c r="V915" i="3" s="1"/>
  <c r="C943" i="3"/>
  <c r="C923" i="3"/>
  <c r="V923" i="3" s="1"/>
  <c r="C145" i="3"/>
  <c r="V145" i="3" s="1"/>
  <c r="C478" i="3"/>
  <c r="V478" i="3" s="1"/>
  <c r="C1071" i="3"/>
  <c r="V1071" i="3" s="1"/>
  <c r="C889" i="3"/>
  <c r="V889" i="3" s="1"/>
  <c r="C394" i="3"/>
  <c r="V394" i="3" s="1"/>
  <c r="C1020" i="3"/>
  <c r="V1020" i="3" s="1"/>
  <c r="C997" i="3"/>
  <c r="V997" i="3" s="1"/>
  <c r="C1021" i="3"/>
  <c r="V1021" i="3" s="1"/>
  <c r="C551" i="3"/>
  <c r="V551" i="3" s="1"/>
  <c r="C955" i="3"/>
  <c r="V955" i="3" s="1"/>
  <c r="C783" i="3"/>
  <c r="V783" i="3" s="1"/>
  <c r="C778" i="3"/>
  <c r="V778" i="3" s="1"/>
  <c r="C38" i="3"/>
  <c r="V38" i="3" s="1"/>
  <c r="C1019" i="3"/>
  <c r="V1019" i="3" s="1"/>
  <c r="C745" i="3"/>
  <c r="V745" i="3" s="1"/>
  <c r="C607" i="3"/>
  <c r="V607" i="3" s="1"/>
  <c r="C169" i="3"/>
  <c r="V169" i="3" s="1"/>
  <c r="C1125" i="3"/>
  <c r="V1125" i="3" s="1"/>
  <c r="C666" i="3"/>
  <c r="V666" i="3" s="1"/>
  <c r="C593" i="3"/>
  <c r="V593" i="3" s="1"/>
  <c r="C954" i="3"/>
  <c r="V954" i="3" s="1"/>
  <c r="C863" i="3"/>
  <c r="V863" i="3" s="1"/>
  <c r="C1016" i="3"/>
  <c r="V1016" i="3" s="1"/>
  <c r="C981" i="3"/>
  <c r="V981" i="3" s="1"/>
  <c r="C1056" i="3"/>
  <c r="V1056" i="3" s="1"/>
  <c r="C1031" i="3"/>
  <c r="V1031" i="3" s="1"/>
  <c r="C941" i="3"/>
  <c r="V941" i="3" s="1"/>
  <c r="C488" i="3"/>
  <c r="V488" i="3" s="1"/>
  <c r="C1025" i="3"/>
  <c r="V1025" i="3" s="1"/>
  <c r="C290" i="3"/>
  <c r="V290" i="3" s="1"/>
  <c r="C787" i="3"/>
  <c r="V787" i="3" s="1"/>
  <c r="C1081" i="3"/>
  <c r="V1081" i="3" s="1"/>
  <c r="C847" i="3"/>
  <c r="V847" i="3" s="1"/>
  <c r="C873" i="3"/>
  <c r="V873" i="3" s="1"/>
  <c r="C407" i="3"/>
  <c r="C1010" i="3"/>
  <c r="V1010" i="3" s="1"/>
  <c r="C255" i="3"/>
  <c r="V255" i="3" s="1"/>
  <c r="C88" i="3"/>
  <c r="V88" i="3" s="1"/>
  <c r="C1053" i="3"/>
  <c r="V1053" i="3" s="1"/>
  <c r="C1074" i="3"/>
  <c r="V1074" i="3" s="1"/>
  <c r="C190" i="3"/>
  <c r="V190" i="3" s="1"/>
  <c r="C113" i="3"/>
  <c r="C459" i="3"/>
  <c r="C210" i="3"/>
  <c r="V210" i="3" s="1"/>
  <c r="C1064" i="3"/>
  <c r="V1064" i="3" s="1"/>
  <c r="C1109" i="3"/>
  <c r="C1035" i="3"/>
  <c r="V1035" i="3" s="1"/>
  <c r="C378" i="3"/>
  <c r="C791" i="3"/>
  <c r="C264" i="3"/>
  <c r="V264" i="3" s="1"/>
  <c r="C475" i="3"/>
  <c r="V475" i="3" s="1"/>
  <c r="C331" i="3"/>
  <c r="V331" i="3" s="1"/>
  <c r="C225" i="3"/>
  <c r="C823" i="3"/>
  <c r="C158" i="3"/>
  <c r="V158" i="3" s="1"/>
  <c r="C851" i="3"/>
  <c r="V851" i="3" s="1"/>
  <c r="C1100" i="3"/>
  <c r="C1038" i="3"/>
  <c r="V1038" i="3" s="1"/>
  <c r="C513" i="3"/>
  <c r="V513" i="3" s="1"/>
  <c r="C1018" i="3"/>
  <c r="V1018" i="3" s="1"/>
  <c r="C1105" i="3"/>
  <c r="C685" i="3"/>
  <c r="V685" i="3" s="1"/>
  <c r="C818" i="3"/>
  <c r="V818" i="3" s="1"/>
  <c r="C1108" i="3"/>
  <c r="V1108" i="3" s="1"/>
  <c r="C1039" i="3"/>
  <c r="C633" i="3"/>
  <c r="V633" i="3" s="1"/>
  <c r="C564" i="3"/>
  <c r="C313" i="3"/>
  <c r="V313" i="3" s="1"/>
  <c r="C340" i="3"/>
  <c r="C730" i="3"/>
  <c r="V730" i="3" s="1"/>
  <c r="C975" i="3"/>
  <c r="V975" i="3" s="1"/>
  <c r="C305" i="3"/>
  <c r="V305" i="3" s="1"/>
  <c r="C1009" i="3"/>
  <c r="C257" i="3"/>
  <c r="V257" i="3" s="1"/>
  <c r="C651" i="3"/>
  <c r="V651" i="3" s="1"/>
  <c r="C1055" i="3"/>
  <c r="C521" i="3"/>
  <c r="V521" i="3" s="1"/>
  <c r="C615" i="3"/>
  <c r="C285" i="3"/>
  <c r="V285" i="3" s="1"/>
  <c r="C320" i="3"/>
  <c r="V320" i="3" s="1"/>
  <c r="C1063" i="3"/>
  <c r="V1063" i="3" s="1"/>
  <c r="C1073" i="3"/>
  <c r="C302" i="3"/>
  <c r="V302" i="3" s="1"/>
  <c r="C386" i="3"/>
  <c r="V386" i="3" s="1"/>
  <c r="C835" i="3"/>
  <c r="C639" i="3"/>
  <c r="V639" i="3" s="1"/>
  <c r="C451" i="3"/>
  <c r="V451" i="3" s="1"/>
  <c r="C590" i="3"/>
  <c r="V590" i="3" s="1"/>
  <c r="C447" i="3"/>
  <c r="C37" i="3"/>
  <c r="V37" i="3" s="1"/>
  <c r="C288" i="3"/>
  <c r="V288" i="3" s="1"/>
  <c r="C143" i="3"/>
  <c r="V143" i="3" s="1"/>
  <c r="C1015" i="3"/>
  <c r="V1015" i="3" s="1"/>
  <c r="C281" i="3"/>
  <c r="V281" i="3" s="1"/>
  <c r="C680" i="3"/>
  <c r="V680" i="3" s="1"/>
  <c r="C974" i="3"/>
  <c r="V974" i="3" s="1"/>
  <c r="C727" i="3"/>
  <c r="V727" i="3" s="1"/>
  <c r="C283" i="3"/>
  <c r="V283" i="3" s="1"/>
  <c r="C164" i="3"/>
  <c r="V164" i="3" s="1"/>
  <c r="C866" i="3"/>
  <c r="V866" i="3" s="1"/>
  <c r="C860" i="3"/>
  <c r="V860" i="3" s="1"/>
  <c r="C654" i="3"/>
  <c r="V654" i="3" s="1"/>
  <c r="C1044" i="3"/>
  <c r="C598" i="3"/>
  <c r="V598" i="3" s="1"/>
  <c r="C1067" i="3"/>
  <c r="V1067" i="3" s="1"/>
  <c r="C715" i="3"/>
  <c r="V715" i="3" s="1"/>
  <c r="C492" i="3"/>
  <c r="V492" i="3" s="1"/>
  <c r="C92" i="3"/>
  <c r="V92" i="3" s="1"/>
  <c r="C966" i="3"/>
  <c r="V966" i="3" s="1"/>
  <c r="C842" i="3"/>
  <c r="V842" i="3" s="1"/>
  <c r="C711" i="3"/>
  <c r="V711" i="3" s="1"/>
  <c r="C1093" i="3"/>
  <c r="V1093" i="3" s="1"/>
  <c r="C197" i="3"/>
  <c r="V197" i="3" s="1"/>
  <c r="C522" i="3"/>
  <c r="V522" i="3" s="1"/>
  <c r="C1013" i="3"/>
  <c r="V1013" i="3" s="1"/>
  <c r="C1080" i="3"/>
  <c r="C811" i="3"/>
  <c r="V811" i="3" s="1"/>
  <c r="C1070" i="3"/>
  <c r="V1070" i="3" s="1"/>
  <c r="C840" i="3"/>
  <c r="V840" i="3" s="1"/>
  <c r="C446" i="3"/>
  <c r="V446" i="3" s="1"/>
  <c r="C1034" i="3"/>
  <c r="V1034" i="3" s="1"/>
  <c r="C1094" i="3"/>
  <c r="V1094" i="3" s="1"/>
  <c r="C583" i="3"/>
  <c r="V583" i="3" s="1"/>
  <c r="C962" i="3"/>
  <c r="C427" i="3"/>
  <c r="C838" i="3"/>
  <c r="C816" i="3"/>
  <c r="V816" i="3" s="1"/>
  <c r="C284" i="3"/>
  <c r="V284" i="3" s="1"/>
  <c r="C298" i="3"/>
  <c r="C1049" i="3"/>
  <c r="V1049" i="3" s="1"/>
  <c r="C986" i="3"/>
  <c r="C276" i="3"/>
  <c r="C1077" i="3"/>
  <c r="V1077" i="3" s="1"/>
  <c r="C1089" i="3"/>
  <c r="V1089" i="3" s="1"/>
  <c r="C946" i="3"/>
  <c r="L946" i="3" s="1"/>
  <c r="C740" i="3"/>
  <c r="H740" i="3" s="1"/>
  <c r="C554" i="3"/>
  <c r="V554" i="3" s="1"/>
  <c r="C358" i="3"/>
  <c r="V358" i="3" s="1"/>
  <c r="C333" i="3"/>
  <c r="C360" i="3"/>
  <c r="C1116" i="3"/>
  <c r="C289" i="3"/>
  <c r="V289" i="3" s="1"/>
  <c r="C1041" i="3"/>
  <c r="C1029" i="3"/>
  <c r="K1029" i="3" s="1"/>
  <c r="C228" i="3"/>
  <c r="C939" i="3"/>
  <c r="V939" i="3" s="1"/>
  <c r="C1107" i="3"/>
  <c r="V1107" i="3" s="1"/>
  <c r="C800" i="3"/>
  <c r="C662" i="3"/>
  <c r="C1079" i="3"/>
  <c r="C724" i="3"/>
  <c r="C247" i="3"/>
  <c r="C343" i="3"/>
  <c r="C286" i="3"/>
  <c r="C279" i="3"/>
  <c r="C673" i="3"/>
  <c r="C969" i="3"/>
  <c r="C1088" i="3"/>
  <c r="C114" i="3"/>
  <c r="C968" i="3"/>
  <c r="C173" i="3"/>
  <c r="V173" i="3" s="1"/>
  <c r="C354" i="3"/>
  <c r="C996" i="3"/>
  <c r="C371" i="3"/>
  <c r="V371" i="3" s="1"/>
  <c r="C552" i="3"/>
  <c r="C961" i="3"/>
  <c r="C350" i="3"/>
  <c r="V350" i="3" s="1"/>
  <c r="C1042" i="3"/>
  <c r="C267" i="3"/>
  <c r="C1062" i="3"/>
  <c r="C529" i="3"/>
  <c r="C266" i="3"/>
  <c r="C1096" i="3"/>
  <c r="C913" i="3"/>
  <c r="C414" i="3"/>
  <c r="C1118" i="3"/>
  <c r="C858" i="3"/>
  <c r="V858" i="3" s="1"/>
  <c r="C353" i="3"/>
  <c r="C591" i="3"/>
  <c r="C1059" i="3"/>
  <c r="C530" i="3"/>
  <c r="C16" i="3"/>
  <c r="V16" i="3" s="1"/>
  <c r="B298" i="3"/>
  <c r="B1049" i="3"/>
  <c r="B986" i="3"/>
  <c r="B276" i="3"/>
  <c r="B1077" i="3"/>
  <c r="B1089" i="3"/>
  <c r="B946" i="3"/>
  <c r="B740" i="3"/>
  <c r="B554" i="3"/>
  <c r="B358" i="3"/>
  <c r="B333" i="3"/>
  <c r="B360" i="3"/>
  <c r="B1116" i="3"/>
  <c r="B289" i="3"/>
  <c r="B1041" i="3"/>
  <c r="B1029" i="3"/>
  <c r="B228" i="3"/>
  <c r="B939" i="3"/>
  <c r="B1107" i="3"/>
  <c r="B800" i="3"/>
  <c r="B662" i="3"/>
  <c r="B1079" i="3"/>
  <c r="B724" i="3"/>
  <c r="B247" i="3"/>
  <c r="B343" i="3"/>
  <c r="B286" i="3"/>
  <c r="B279" i="3"/>
  <c r="B673" i="3"/>
  <c r="B969" i="3"/>
  <c r="B1088" i="3"/>
  <c r="B114" i="3"/>
  <c r="B968" i="3"/>
  <c r="B173" i="3"/>
  <c r="B354" i="3"/>
  <c r="B996" i="3"/>
  <c r="B371" i="3"/>
  <c r="B552" i="3"/>
  <c r="B961" i="3"/>
  <c r="B350" i="3"/>
  <c r="B1042" i="3"/>
  <c r="B267" i="3"/>
  <c r="B1062" i="3"/>
  <c r="B529" i="3"/>
  <c r="B266" i="3"/>
  <c r="B1096" i="3"/>
  <c r="B913" i="3"/>
  <c r="B414" i="3"/>
  <c r="B1118" i="3"/>
  <c r="B858" i="3"/>
  <c r="B353" i="3"/>
  <c r="B591" i="3"/>
  <c r="B1059" i="3"/>
  <c r="B530" i="3"/>
  <c r="B16" i="3"/>
  <c r="B9" i="3"/>
  <c r="B24" i="3"/>
  <c r="B13" i="3"/>
  <c r="B10" i="3"/>
  <c r="B17" i="3"/>
  <c r="B75" i="3"/>
  <c r="B29" i="3"/>
  <c r="B14" i="3"/>
  <c r="B12" i="3"/>
  <c r="B55" i="3"/>
  <c r="B31" i="3"/>
  <c r="B116" i="3"/>
  <c r="B51" i="3"/>
  <c r="B5" i="3"/>
  <c r="B76" i="3"/>
  <c r="B72" i="3"/>
  <c r="B71" i="3"/>
  <c r="B241" i="3"/>
  <c r="B15" i="3"/>
  <c r="B77" i="3"/>
  <c r="B329" i="3"/>
  <c r="B28" i="3"/>
  <c r="B184" i="3"/>
  <c r="B349" i="3"/>
  <c r="B398" i="3"/>
  <c r="B91" i="3"/>
  <c r="B80" i="3"/>
  <c r="B233" i="3"/>
  <c r="B57" i="3"/>
  <c r="B43" i="3"/>
  <c r="B577" i="3"/>
  <c r="B18" i="3"/>
  <c r="B586" i="3"/>
  <c r="B42" i="3"/>
  <c r="B218" i="3"/>
  <c r="B98" i="3"/>
  <c r="B74" i="3"/>
  <c r="B65" i="3"/>
  <c r="B139" i="3"/>
  <c r="B308" i="3"/>
  <c r="B189" i="3"/>
  <c r="B732" i="3"/>
  <c r="B984" i="3"/>
  <c r="B342" i="3"/>
  <c r="B520" i="3"/>
  <c r="B570" i="3"/>
  <c r="B62" i="3"/>
  <c r="B431" i="3"/>
  <c r="B332" i="3"/>
  <c r="B569" i="3"/>
  <c r="B129" i="3"/>
  <c r="B81" i="3"/>
  <c r="B154" i="3"/>
  <c r="B683" i="3"/>
  <c r="B185" i="3"/>
  <c r="B526" i="3"/>
  <c r="B93" i="3"/>
  <c r="B46" i="3"/>
  <c r="B314" i="3"/>
  <c r="B198" i="3"/>
  <c r="B688" i="3"/>
  <c r="B402" i="3"/>
  <c r="B367" i="3"/>
  <c r="B79" i="3"/>
  <c r="B338" i="3"/>
  <c r="B140" i="3"/>
  <c r="B61" i="3"/>
  <c r="B216" i="3"/>
  <c r="B293" i="3"/>
  <c r="B35" i="3"/>
  <c r="B177" i="3"/>
  <c r="B396" i="3"/>
  <c r="B157" i="3"/>
  <c r="B655" i="3"/>
  <c r="B339" i="3"/>
  <c r="B657" i="3"/>
  <c r="B58" i="3"/>
  <c r="B578" i="3"/>
  <c r="B709" i="3"/>
  <c r="B165" i="3"/>
  <c r="B420" i="3"/>
  <c r="B327" i="3"/>
  <c r="B1117" i="3"/>
  <c r="B619" i="3"/>
  <c r="B352" i="3"/>
  <c r="B490" i="3"/>
  <c r="B254" i="3"/>
  <c r="B849" i="3"/>
  <c r="B175" i="3"/>
  <c r="B693" i="3"/>
  <c r="B952" i="3"/>
  <c r="B594" i="3"/>
  <c r="B406" i="3"/>
  <c r="B168" i="3"/>
  <c r="B964" i="3"/>
  <c r="B845" i="3"/>
  <c r="B309" i="3"/>
  <c r="B30" i="3"/>
  <c r="B388" i="3"/>
  <c r="B387" i="3"/>
  <c r="B460" i="3"/>
  <c r="B903" i="3"/>
  <c r="B945" i="3"/>
  <c r="B659" i="3"/>
  <c r="B621" i="3"/>
  <c r="B23" i="3"/>
  <c r="B282" i="3"/>
  <c r="B788" i="3"/>
  <c r="B716" i="3"/>
  <c r="B819" i="3"/>
  <c r="B927" i="3"/>
  <c r="B1007" i="3"/>
  <c r="B898" i="3"/>
  <c r="B442" i="3"/>
  <c r="B960" i="3"/>
  <c r="B963" i="3"/>
  <c r="B220" i="3"/>
  <c r="B207" i="3"/>
  <c r="B669" i="3"/>
  <c r="B403" i="3"/>
  <c r="B890" i="3"/>
  <c r="B310" i="3"/>
  <c r="B948" i="3"/>
  <c r="B102" i="3"/>
  <c r="B991" i="3"/>
  <c r="B625" i="3"/>
  <c r="B516" i="3"/>
  <c r="B377" i="3"/>
  <c r="B992" i="3"/>
  <c r="B334" i="3"/>
  <c r="B1048" i="3"/>
  <c r="B940" i="3"/>
  <c r="B205" i="3"/>
  <c r="B453" i="3"/>
  <c r="B122" i="3"/>
  <c r="B133" i="3"/>
  <c r="B397" i="3"/>
  <c r="B831" i="3"/>
  <c r="B504" i="3"/>
  <c r="B1047" i="3"/>
  <c r="B694" i="3"/>
  <c r="B86" i="3"/>
  <c r="B965" i="3"/>
  <c r="B83" i="3"/>
  <c r="B199" i="3"/>
  <c r="B722" i="3"/>
  <c r="B68" i="3"/>
  <c r="B22" i="3"/>
  <c r="B708" i="3"/>
  <c r="B1005" i="3"/>
  <c r="B695" i="3"/>
  <c r="B821" i="3"/>
  <c r="B336" i="3"/>
  <c r="B713" i="3"/>
  <c r="B319" i="3"/>
  <c r="B875" i="3"/>
  <c r="B200" i="3"/>
  <c r="B573" i="3"/>
  <c r="B843" i="3"/>
  <c r="B410" i="3"/>
  <c r="B272" i="3"/>
  <c r="B486" i="3"/>
  <c r="B1003" i="3"/>
  <c r="B306" i="3"/>
  <c r="B705" i="3"/>
  <c r="B147" i="3"/>
  <c r="B751" i="3"/>
  <c r="B1068" i="3"/>
  <c r="B95" i="3"/>
  <c r="B677" i="3"/>
  <c r="B337" i="3"/>
  <c r="B571" i="3"/>
  <c r="B409" i="3"/>
  <c r="B149" i="3"/>
  <c r="B738" i="3"/>
  <c r="B380" i="3"/>
  <c r="B399" i="3"/>
  <c r="B620" i="3"/>
  <c r="B428" i="3"/>
  <c r="B689" i="3"/>
  <c r="B70" i="3"/>
  <c r="B976" i="3"/>
  <c r="B1085" i="3"/>
  <c r="B423" i="3"/>
  <c r="B956" i="3"/>
  <c r="B628" i="3"/>
  <c r="B422" i="3"/>
  <c r="B1004" i="3"/>
  <c r="B429" i="3"/>
  <c r="B579" i="3"/>
  <c r="B1002" i="3"/>
  <c r="B87" i="3"/>
  <c r="B572" i="3"/>
  <c r="B999" i="3"/>
  <c r="B906" i="3"/>
  <c r="B700" i="3"/>
  <c r="B121" i="3"/>
  <c r="B148" i="3"/>
  <c r="B253" i="3"/>
  <c r="B47" i="3"/>
  <c r="B344" i="3"/>
  <c r="B687" i="3"/>
  <c r="B1119" i="3"/>
  <c r="B203" i="3"/>
  <c r="B515" i="3"/>
  <c r="B297" i="3"/>
  <c r="B775" i="3"/>
  <c r="B260" i="3"/>
  <c r="B814" i="3"/>
  <c r="B444" i="3"/>
  <c r="B830" i="3"/>
  <c r="B222" i="3"/>
  <c r="B226" i="3"/>
  <c r="B224" i="3"/>
  <c r="B206" i="3"/>
  <c r="B462" i="3"/>
  <c r="B774" i="3"/>
  <c r="B480" i="3"/>
  <c r="B531" i="3"/>
  <c r="B374" i="3"/>
  <c r="B850" i="3"/>
  <c r="B137" i="3"/>
  <c r="B892" i="3"/>
  <c r="B983" i="3"/>
  <c r="B622" i="3"/>
  <c r="B160" i="3"/>
  <c r="B886" i="3"/>
  <c r="B636" i="3"/>
  <c r="B532" i="3"/>
  <c r="B852" i="3"/>
  <c r="B251" i="3"/>
  <c r="B135" i="3"/>
  <c r="B1054" i="3"/>
  <c r="B1113" i="3"/>
  <c r="B763" i="3"/>
  <c r="B794" i="3"/>
  <c r="B550" i="3"/>
  <c r="B287" i="3"/>
  <c r="B1045" i="3"/>
  <c r="B610" i="3"/>
  <c r="B1099" i="3"/>
  <c r="B568" i="3"/>
  <c r="B373" i="3"/>
  <c r="B682" i="3"/>
  <c r="B602" i="3"/>
  <c r="B250" i="3"/>
  <c r="B760" i="3"/>
  <c r="B914" i="3"/>
  <c r="B736" i="3"/>
  <c r="B408" i="3"/>
  <c r="B274" i="3"/>
  <c r="B675" i="3"/>
  <c r="B533" i="3"/>
  <c r="B176" i="3"/>
  <c r="B271" i="3"/>
  <c r="B416" i="3"/>
  <c r="B784" i="3"/>
  <c r="B481" i="3"/>
  <c r="B1027" i="3"/>
  <c r="B556" i="3"/>
  <c r="B1098" i="3"/>
  <c r="B721" i="3"/>
  <c r="B944" i="3"/>
  <c r="B710" i="3"/>
  <c r="B330" i="3"/>
  <c r="B947" i="3"/>
  <c r="B861" i="3"/>
  <c r="B261" i="3"/>
  <c r="B746" i="3"/>
  <c r="B209" i="3"/>
  <c r="B743" i="3"/>
  <c r="B1120" i="3"/>
  <c r="B541" i="3"/>
  <c r="B351" i="3"/>
  <c r="B270" i="3"/>
  <c r="B249" i="3"/>
  <c r="B833" i="3"/>
  <c r="B836" i="3"/>
  <c r="B1000" i="3"/>
  <c r="B275" i="3"/>
  <c r="B895" i="3"/>
  <c r="B980" i="3"/>
  <c r="B345" i="3"/>
  <c r="B549" i="3"/>
  <c r="B472" i="3"/>
  <c r="B789" i="3"/>
  <c r="B1090" i="3"/>
  <c r="B589" i="3"/>
  <c r="B479" i="3"/>
  <c r="B418" i="3"/>
  <c r="B223" i="3"/>
  <c r="B951" i="3"/>
  <c r="B525" i="3"/>
  <c r="B985" i="3"/>
  <c r="B435" i="3"/>
  <c r="B366" i="3"/>
  <c r="B856" i="3"/>
  <c r="B804" i="3"/>
  <c r="B756" i="3"/>
  <c r="B501" i="3"/>
  <c r="B1086" i="3"/>
  <c r="B322" i="3"/>
  <c r="B237" i="3"/>
  <c r="B810" i="3"/>
  <c r="B910" i="3"/>
  <c r="B186" i="3"/>
  <c r="B900" i="3"/>
  <c r="B465" i="3"/>
  <c r="B801" i="3"/>
  <c r="B494" i="3"/>
  <c r="B437" i="3"/>
  <c r="B372" i="3"/>
  <c r="B99" i="3"/>
  <c r="B167" i="3"/>
  <c r="B262" i="3"/>
  <c r="B78" i="3"/>
  <c r="B1069" i="3"/>
  <c r="B817" i="3"/>
  <c r="B949" i="3"/>
  <c r="B311" i="3"/>
  <c r="B663" i="3"/>
  <c r="B362" i="3"/>
  <c r="B764" i="3"/>
  <c r="B979" i="3"/>
  <c r="B240" i="3"/>
  <c r="B328" i="3"/>
  <c r="B761" i="3"/>
  <c r="B11" i="3"/>
  <c r="B995" i="3"/>
  <c r="B894" i="3"/>
  <c r="B807" i="3"/>
  <c r="B1033" i="3"/>
  <c r="B1051" i="3"/>
  <c r="B138" i="3"/>
  <c r="B630" i="3"/>
  <c r="B151" i="3"/>
  <c r="B136" i="3"/>
  <c r="B496" i="3"/>
  <c r="B517" i="3"/>
  <c r="B645" i="3"/>
  <c r="B63" i="3"/>
  <c r="B277" i="3"/>
  <c r="B117" i="3"/>
  <c r="B757" i="3"/>
  <c r="B826" i="3"/>
  <c r="B799" i="3"/>
  <c r="B464" i="3"/>
  <c r="B178" i="3"/>
  <c r="B510" i="3"/>
  <c r="B485" i="3"/>
  <c r="B107" i="3"/>
  <c r="B882" i="3"/>
  <c r="B248" i="3"/>
  <c r="B769" i="3"/>
  <c r="B524" i="3"/>
  <c r="B877" i="3"/>
  <c r="B538" i="3"/>
  <c r="B869" i="3"/>
  <c r="B213" i="3"/>
  <c r="B156" i="3"/>
  <c r="B918" i="3"/>
  <c r="B868" i="3"/>
  <c r="B498" i="3"/>
  <c r="B649" i="3"/>
  <c r="B600" i="3"/>
  <c r="B546" i="3"/>
  <c r="B841" i="3"/>
  <c r="B692" i="3"/>
  <c r="B508" i="3"/>
  <c r="B455" i="3"/>
  <c r="B809" i="3"/>
  <c r="B519" i="3"/>
  <c r="B405" i="3"/>
  <c r="B299" i="3"/>
  <c r="B411" i="3"/>
  <c r="B1026" i="3"/>
  <c r="B792" i="3"/>
  <c r="B690" i="3"/>
  <c r="B413" i="3"/>
  <c r="B359" i="3"/>
  <c r="B706" i="3"/>
  <c r="B725" i="3"/>
  <c r="B880" i="3"/>
  <c r="B993" i="3"/>
  <c r="B793" i="3"/>
  <c r="B967" i="3"/>
  <c r="B1052" i="3"/>
  <c r="B82" i="3"/>
  <c r="B728" i="3"/>
  <c r="B785" i="3"/>
  <c r="B124" i="3"/>
  <c r="B196" i="3"/>
  <c r="B658" i="3"/>
  <c r="B231" i="3"/>
  <c r="B1111" i="3"/>
  <c r="B820" i="3"/>
  <c r="B1022" i="3"/>
  <c r="B661" i="3"/>
  <c r="B935" i="3"/>
  <c r="B750" i="3"/>
  <c r="B921" i="3"/>
  <c r="B896" i="3"/>
  <c r="B916" i="3"/>
  <c r="B1097" i="3"/>
  <c r="B487" i="3"/>
  <c r="B933" i="3"/>
  <c r="B50" i="3"/>
  <c r="B936" i="3"/>
  <c r="B867" i="3"/>
  <c r="B470" i="3"/>
  <c r="B96" i="3"/>
  <c r="B363" i="3"/>
  <c r="B52" i="3"/>
  <c r="B356" i="3"/>
  <c r="B771" i="3"/>
  <c r="B278" i="3"/>
  <c r="B463" i="3"/>
  <c r="B891" i="3"/>
  <c r="B211" i="3"/>
  <c r="B686" i="3"/>
  <c r="B1024" i="3"/>
  <c r="B364" i="3"/>
  <c r="B1058" i="3"/>
  <c r="B361" i="3"/>
  <c r="B953" i="3"/>
  <c r="B815" i="3"/>
  <c r="B326" i="3"/>
  <c r="B920" i="3"/>
  <c r="B115" i="3"/>
  <c r="B998" i="3"/>
  <c r="B1115" i="3"/>
  <c r="B928" i="3"/>
  <c r="B295" i="3"/>
  <c r="B853" i="3"/>
  <c r="B827" i="3"/>
  <c r="B355" i="3"/>
  <c r="B862" i="3"/>
  <c r="B527" i="3"/>
  <c r="B1092" i="3"/>
  <c r="B726" i="3"/>
  <c r="B6" i="3"/>
  <c r="B1103" i="3"/>
  <c r="B376" i="3"/>
  <c r="B893" i="3"/>
  <c r="B782" i="3"/>
  <c r="B445" i="3"/>
  <c r="B911" i="3"/>
  <c r="B499" i="3"/>
  <c r="B128" i="3"/>
  <c r="B1121" i="3"/>
  <c r="B1122" i="3"/>
  <c r="B307" i="3"/>
  <c r="B395" i="3"/>
  <c r="B665" i="3"/>
  <c r="B1006" i="3"/>
  <c r="B369" i="3"/>
  <c r="B870" i="3"/>
  <c r="B141" i="3"/>
  <c r="B696" i="3"/>
  <c r="B808" i="3"/>
  <c r="B681" i="3"/>
  <c r="B848" i="3"/>
  <c r="B582" i="3"/>
  <c r="B301" i="3"/>
  <c r="B907" i="3"/>
  <c r="B370" i="3"/>
  <c r="B1082" i="3"/>
  <c r="B265" i="3"/>
  <c r="B341" i="3"/>
  <c r="B901" i="3"/>
  <c r="B256" i="3"/>
  <c r="B64" i="3"/>
  <c r="B562" i="3"/>
  <c r="B236" i="3"/>
  <c r="B618" i="3"/>
  <c r="B132" i="3"/>
  <c r="B193" i="3"/>
  <c r="B417" i="3"/>
  <c r="B181" i="3"/>
  <c r="B548" i="3"/>
  <c r="B1023" i="3"/>
  <c r="B318" i="3"/>
  <c r="B134" i="3"/>
  <c r="B518" i="3"/>
  <c r="B634" i="3"/>
  <c r="B502" i="3"/>
  <c r="B227" i="3"/>
  <c r="B588" i="3"/>
  <c r="B1050" i="3"/>
  <c r="B922" i="3"/>
  <c r="B108" i="3"/>
  <c r="B280" i="3"/>
  <c r="B958" i="3"/>
  <c r="B1066" i="3"/>
  <c r="B679" i="3"/>
  <c r="B152" i="3"/>
  <c r="B155" i="3"/>
  <c r="B127" i="3"/>
  <c r="B201" i="3"/>
  <c r="B897" i="3"/>
  <c r="B825" i="3"/>
  <c r="B104" i="3"/>
  <c r="B714" i="3"/>
  <c r="B89" i="3"/>
  <c r="B768" i="3"/>
  <c r="B454" i="3"/>
  <c r="B1078" i="3"/>
  <c r="B172" i="3"/>
  <c r="B854" i="3"/>
  <c r="B553" i="3"/>
  <c r="B543" i="3"/>
  <c r="B977" i="3"/>
  <c r="B780" i="3"/>
  <c r="B45" i="3"/>
  <c r="B391" i="3"/>
  <c r="B624" i="3"/>
  <c r="B988" i="3"/>
  <c r="B1083" i="3"/>
  <c r="B626" i="3"/>
  <c r="B212" i="3"/>
  <c r="B672" i="3"/>
  <c r="B957" i="3"/>
  <c r="B644" i="3"/>
  <c r="B243" i="3"/>
  <c r="B48" i="3"/>
  <c r="B735" i="3"/>
  <c r="B795" i="3"/>
  <c r="B346" i="3"/>
  <c r="B245" i="3"/>
  <c r="B829" i="3"/>
  <c r="B753" i="3"/>
  <c r="B629" i="3"/>
  <c r="B881" i="3"/>
  <c r="B919" i="3"/>
  <c r="B1123" i="3"/>
  <c r="B67" i="3"/>
  <c r="B857" i="3"/>
  <c r="B535" i="3"/>
  <c r="B1060" i="3"/>
  <c r="B887" i="3"/>
  <c r="B365" i="3"/>
  <c r="B878" i="3"/>
  <c r="B555" i="3"/>
  <c r="B495" i="3"/>
  <c r="B1046" i="3"/>
  <c r="B704" i="3"/>
  <c r="B917" i="3"/>
  <c r="B874" i="3"/>
  <c r="B684" i="3"/>
  <c r="B698" i="3"/>
  <c r="B749" i="3"/>
  <c r="B733" i="3"/>
  <c r="B912" i="3"/>
  <c r="B994" i="3"/>
  <c r="B118" i="3"/>
  <c r="B263" i="3"/>
  <c r="B392" i="3"/>
  <c r="B596" i="3"/>
  <c r="B902" i="3"/>
  <c r="B204" i="3"/>
  <c r="B471" i="3"/>
  <c r="B762" i="3"/>
  <c r="B162" i="3"/>
  <c r="B381" i="3"/>
  <c r="B1014" i="3"/>
  <c r="B885" i="3"/>
  <c r="B652" i="3"/>
  <c r="B317" i="3"/>
  <c r="B440" i="3"/>
  <c r="B1036" i="3"/>
  <c r="B419" i="3"/>
  <c r="B950" i="3"/>
  <c r="B558" i="3"/>
  <c r="B7" i="3"/>
  <c r="B19" i="3"/>
  <c r="B85" i="3"/>
  <c r="B142" i="3"/>
  <c r="B208" i="3"/>
  <c r="B32" i="3"/>
  <c r="B26" i="3"/>
  <c r="B54" i="3"/>
  <c r="B25" i="3"/>
  <c r="B125" i="3"/>
  <c r="B39" i="3"/>
  <c r="B404" i="3"/>
  <c r="B229" i="3"/>
  <c r="B656" i="3"/>
  <c r="B94" i="3"/>
  <c r="B187" i="3"/>
  <c r="B691" i="3"/>
  <c r="B812" i="3"/>
  <c r="B269" i="3"/>
  <c r="B303" i="3"/>
  <c r="B215" i="3"/>
  <c r="B192" i="3"/>
  <c r="B438" i="3"/>
  <c r="B653" i="3"/>
  <c r="B389" i="3"/>
  <c r="B430" i="3"/>
  <c r="B323" i="3"/>
  <c r="B595" i="3"/>
  <c r="B238" i="3"/>
  <c r="B834" i="3"/>
  <c r="B899" i="3"/>
  <c r="B982" i="3"/>
  <c r="B202" i="3"/>
  <c r="B884" i="3"/>
  <c r="B111" i="3"/>
  <c r="B627" i="3"/>
  <c r="B664" i="3"/>
  <c r="B131" i="3"/>
  <c r="B304" i="3"/>
  <c r="B182" i="3"/>
  <c r="B347" i="3"/>
  <c r="B230" i="3"/>
  <c r="B712" i="3"/>
  <c r="B300" i="3"/>
  <c r="B321" i="3"/>
  <c r="B325" i="3"/>
  <c r="B491" i="3"/>
  <c r="B357" i="3"/>
  <c r="B720" i="3"/>
  <c r="B511" i="3"/>
  <c r="B561" i="3"/>
  <c r="B66" i="3"/>
  <c r="B574" i="3"/>
  <c r="B221" i="3"/>
  <c r="B179" i="3"/>
  <c r="B84" i="3"/>
  <c r="B400" i="3"/>
  <c r="B368" i="3"/>
  <c r="B244" i="3"/>
  <c r="B312" i="3"/>
  <c r="B166" i="3"/>
  <c r="B729" i="3"/>
  <c r="B383" i="3"/>
  <c r="B170" i="3"/>
  <c r="B426" i="3"/>
  <c r="B528" i="3"/>
  <c r="B69" i="3"/>
  <c r="B316" i="3"/>
  <c r="B258" i="3"/>
  <c r="B159" i="3"/>
  <c r="B401" i="3"/>
  <c r="B246" i="3"/>
  <c r="B110" i="3"/>
  <c r="B477" i="3"/>
  <c r="B702" i="3"/>
  <c r="B759" i="3"/>
  <c r="B473" i="3"/>
  <c r="B668" i="3"/>
  <c r="B174" i="3"/>
  <c r="B382" i="3"/>
  <c r="B296" i="3"/>
  <c r="B146" i="3"/>
  <c r="B641" i="3"/>
  <c r="B105" i="3"/>
  <c r="B648" i="3"/>
  <c r="B412" i="3"/>
  <c r="B676" i="3"/>
  <c r="B8" i="3"/>
  <c r="B153" i="3"/>
  <c r="B123" i="3"/>
  <c r="B718" i="3"/>
  <c r="B385" i="3"/>
  <c r="B242" i="3"/>
  <c r="B109" i="3"/>
  <c r="B613" i="3"/>
  <c r="B379" i="3"/>
  <c r="B450" i="3"/>
  <c r="B103" i="3"/>
  <c r="B259" i="3"/>
  <c r="B580" i="3"/>
  <c r="B859" i="3"/>
  <c r="B1124" i="3"/>
  <c r="B537" i="3"/>
  <c r="B126" i="3"/>
  <c r="B631" i="3"/>
  <c r="B544" i="3"/>
  <c r="B482" i="3"/>
  <c r="B106" i="3"/>
  <c r="B59" i="3"/>
  <c r="B384" i="3"/>
  <c r="B100" i="3"/>
  <c r="B390" i="3"/>
  <c r="B739" i="3"/>
  <c r="B506" i="3"/>
  <c r="B433" i="3"/>
  <c r="B214" i="3"/>
  <c r="B1037" i="3"/>
  <c r="B458" i="3"/>
  <c r="B671" i="3"/>
  <c r="B748" i="3"/>
  <c r="B904" i="3"/>
  <c r="B195" i="3"/>
  <c r="B1095" i="3"/>
  <c r="B599" i="3"/>
  <c r="B448" i="3"/>
  <c r="B864" i="3"/>
  <c r="B990" i="3"/>
  <c r="B929" i="3"/>
  <c r="B737" i="3"/>
  <c r="B514" i="3"/>
  <c r="B493" i="3"/>
  <c r="B802" i="3"/>
  <c r="B497" i="3"/>
  <c r="B545" i="3"/>
  <c r="B436" i="3"/>
  <c r="B1061" i="3"/>
  <c r="B73" i="3"/>
  <c r="B938" i="3"/>
  <c r="B678" i="3"/>
  <c r="B466" i="3"/>
  <c r="B832" i="3"/>
  <c r="B191" i="3"/>
  <c r="B674" i="3"/>
  <c r="B601" i="3"/>
  <c r="B575" i="3"/>
  <c r="B469" i="3"/>
  <c r="B670" i="3"/>
  <c r="B585" i="3"/>
  <c r="B484" i="3"/>
  <c r="B989" i="3"/>
  <c r="B547" i="3"/>
  <c r="B805" i="3"/>
  <c r="B770" i="3"/>
  <c r="B646" i="3"/>
  <c r="B101" i="3"/>
  <c r="B637" i="3"/>
  <c r="B747" i="3"/>
  <c r="B640" i="3"/>
  <c r="B315" i="3"/>
  <c r="B744" i="3"/>
  <c r="B790" i="3"/>
  <c r="B540" i="3"/>
  <c r="B777" i="3"/>
  <c r="B468" i="3"/>
  <c r="B796" i="3"/>
  <c r="B942" i="3"/>
  <c r="B489" i="3"/>
  <c r="B776" i="3"/>
  <c r="B1114" i="3"/>
  <c r="B41" i="3"/>
  <c r="B566" i="3"/>
  <c r="B509" i="3"/>
  <c r="B1028" i="3"/>
  <c r="B294" i="3"/>
  <c r="B616" i="3"/>
  <c r="B40" i="3"/>
  <c r="B978" i="3"/>
  <c r="B824" i="3"/>
  <c r="B467" i="3"/>
  <c r="B638" i="3"/>
  <c r="B909" i="3"/>
  <c r="B876" i="3"/>
  <c r="B1091" i="3"/>
  <c r="B773" i="3"/>
  <c r="B1075" i="3"/>
  <c r="B33" i="3"/>
  <c r="B536" i="3"/>
  <c r="B474" i="3"/>
  <c r="B786" i="3"/>
  <c r="B232" i="3"/>
  <c r="B734" i="3"/>
  <c r="B707" i="3"/>
  <c r="B797" i="3"/>
  <c r="B667" i="3"/>
  <c r="B741" i="3"/>
  <c r="B512" i="3"/>
  <c r="B1017" i="3"/>
  <c r="B635" i="3"/>
  <c r="B534" i="3"/>
  <c r="B803" i="3"/>
  <c r="B1076" i="3"/>
  <c r="B765" i="3"/>
  <c r="B348" i="3"/>
  <c r="B268" i="3"/>
  <c r="B703" i="3"/>
  <c r="B1087" i="3"/>
  <c r="B888" i="3"/>
  <c r="B623" i="3"/>
  <c r="B699" i="3"/>
  <c r="B872" i="3"/>
  <c r="B1112" i="3"/>
  <c r="B565" i="3"/>
  <c r="B476" i="3"/>
  <c r="B21" i="3"/>
  <c r="B660" i="3"/>
  <c r="B557" i="3"/>
  <c r="B742" i="3"/>
  <c r="B934" i="3"/>
  <c r="B194" i="3"/>
  <c r="B781" i="3"/>
  <c r="B1030" i="3"/>
  <c r="B844" i="3"/>
  <c r="B559" i="3"/>
  <c r="B44" i="3"/>
  <c r="B180" i="3"/>
  <c r="B457" i="3"/>
  <c r="B443" i="3"/>
  <c r="B503" i="3"/>
  <c r="B592" i="3"/>
  <c r="B973" i="3"/>
  <c r="B755" i="3"/>
  <c r="B754" i="3"/>
  <c r="B1102" i="3"/>
  <c r="B813" i="3"/>
  <c r="B731" i="3"/>
  <c r="B542" i="3"/>
  <c r="B701" i="3"/>
  <c r="B1126" i="3"/>
  <c r="B56" i="3"/>
  <c r="B292" i="3"/>
  <c r="B1001" i="3"/>
  <c r="B758" i="3"/>
  <c r="B865" i="3"/>
  <c r="B273" i="3"/>
  <c r="B217" i="3"/>
  <c r="B483" i="3"/>
  <c r="B49" i="3"/>
  <c r="B779" i="3"/>
  <c r="B822" i="3"/>
  <c r="B34" i="3"/>
  <c r="B587" i="3"/>
  <c r="B1012" i="3"/>
  <c r="B798" i="3"/>
  <c r="B581" i="3"/>
  <c r="B846" i="3"/>
  <c r="B972" i="3"/>
  <c r="B171" i="3"/>
  <c r="B642" i="3"/>
  <c r="B604" i="3"/>
  <c r="B335" i="3"/>
  <c r="B987" i="3"/>
  <c r="B828" i="3"/>
  <c r="B1101" i="3"/>
  <c r="B839" i="3"/>
  <c r="B871" i="3"/>
  <c r="B505" i="3"/>
  <c r="B163" i="3"/>
  <c r="B119" i="3"/>
  <c r="B647" i="3"/>
  <c r="B161" i="3"/>
  <c r="B375" i="3"/>
  <c r="B959" i="3"/>
  <c r="B252" i="3"/>
  <c r="B415" i="3"/>
  <c r="B424" i="3"/>
  <c r="B425" i="3"/>
  <c r="B576" i="3"/>
  <c r="B393" i="3"/>
  <c r="B130" i="3"/>
  <c r="B1110" i="3"/>
  <c r="B609" i="3"/>
  <c r="B614" i="3"/>
  <c r="B421" i="3"/>
  <c r="B1084" i="3"/>
  <c r="B766" i="3"/>
  <c r="B188" i="3"/>
  <c r="B772" i="3"/>
  <c r="B324" i="3"/>
  <c r="B617" i="3"/>
  <c r="B234" i="3"/>
  <c r="B20" i="3"/>
  <c r="B1032" i="3"/>
  <c r="B239" i="3"/>
  <c r="B879" i="3"/>
  <c r="B150" i="3"/>
  <c r="B27" i="3"/>
  <c r="B560" i="3"/>
  <c r="B855" i="3"/>
  <c r="B883" i="3"/>
  <c r="B717" i="3"/>
  <c r="B1104" i="3"/>
  <c r="B291" i="3"/>
  <c r="B752" i="3"/>
  <c r="B719" i="3"/>
  <c r="B1011" i="3"/>
  <c r="B500" i="3"/>
  <c r="B567" i="3"/>
  <c r="B606" i="3"/>
  <c r="B1057" i="3"/>
  <c r="B611" i="3"/>
  <c r="B837" i="3"/>
  <c r="B924" i="3"/>
  <c r="B597" i="3"/>
  <c r="B1008" i="3"/>
  <c r="B926" i="3"/>
  <c r="B908" i="3"/>
  <c r="B632" i="3"/>
  <c r="B650" i="3"/>
  <c r="B930" i="3"/>
  <c r="B439" i="3"/>
  <c r="B723" i="3"/>
  <c r="B97" i="3"/>
  <c r="B1043" i="3"/>
  <c r="B905" i="3"/>
  <c r="B612" i="3"/>
  <c r="B608" i="3"/>
  <c r="B925" i="3"/>
  <c r="B441" i="3"/>
  <c r="B539" i="3"/>
  <c r="B643" i="3"/>
  <c r="B235" i="3"/>
  <c r="B456" i="3"/>
  <c r="B932" i="3"/>
  <c r="B767" i="3"/>
  <c r="B605" i="3"/>
  <c r="B970" i="3"/>
  <c r="B806" i="3"/>
  <c r="B449" i="3"/>
  <c r="B183" i="3"/>
  <c r="B584" i="3"/>
  <c r="B461" i="3"/>
  <c r="B1106" i="3"/>
  <c r="B36" i="3"/>
  <c r="B1040" i="3"/>
  <c r="B931" i="3"/>
  <c r="B60" i="3"/>
  <c r="B434" i="3"/>
  <c r="B90" i="3"/>
  <c r="B219" i="3"/>
  <c r="B432" i="3"/>
  <c r="B144" i="3"/>
  <c r="B971" i="3"/>
  <c r="B507" i="3"/>
  <c r="B120" i="3"/>
  <c r="B937" i="3"/>
  <c r="B523" i="3"/>
  <c r="B697" i="3"/>
  <c r="B1065" i="3"/>
  <c r="B603" i="3"/>
  <c r="B112" i="3"/>
  <c r="B563" i="3"/>
  <c r="B452" i="3"/>
  <c r="B53" i="3"/>
  <c r="B1072" i="3"/>
  <c r="B915" i="3"/>
  <c r="B943" i="3"/>
  <c r="B923" i="3"/>
  <c r="B145" i="3"/>
  <c r="B478" i="3"/>
  <c r="B1071" i="3"/>
  <c r="B889" i="3"/>
  <c r="B394" i="3"/>
  <c r="B1020" i="3"/>
  <c r="B997" i="3"/>
  <c r="B1021" i="3"/>
  <c r="B551" i="3"/>
  <c r="B955" i="3"/>
  <c r="B783" i="3"/>
  <c r="B778" i="3"/>
  <c r="B38" i="3"/>
  <c r="B1019" i="3"/>
  <c r="B745" i="3"/>
  <c r="B607" i="3"/>
  <c r="B169" i="3"/>
  <c r="B1125" i="3"/>
  <c r="B666" i="3"/>
  <c r="B593" i="3"/>
  <c r="B954" i="3"/>
  <c r="B863" i="3"/>
  <c r="B1016" i="3"/>
  <c r="B981" i="3"/>
  <c r="B1056" i="3"/>
  <c r="B1031" i="3"/>
  <c r="B941" i="3"/>
  <c r="B488" i="3"/>
  <c r="B1025" i="3"/>
  <c r="B290" i="3"/>
  <c r="B787" i="3"/>
  <c r="B1081" i="3"/>
  <c r="B847" i="3"/>
  <c r="B873" i="3"/>
  <c r="B407" i="3"/>
  <c r="B1010" i="3"/>
  <c r="B255" i="3"/>
  <c r="B88" i="3"/>
  <c r="B1053" i="3"/>
  <c r="B1074" i="3"/>
  <c r="B190" i="3"/>
  <c r="B113" i="3"/>
  <c r="B459" i="3"/>
  <c r="B210" i="3"/>
  <c r="B1064" i="3"/>
  <c r="B1109" i="3"/>
  <c r="B1035" i="3"/>
  <c r="B378" i="3"/>
  <c r="B791" i="3"/>
  <c r="B264" i="3"/>
  <c r="B475" i="3"/>
  <c r="B331" i="3"/>
  <c r="B225" i="3"/>
  <c r="B823" i="3"/>
  <c r="B158" i="3"/>
  <c r="B851" i="3"/>
  <c r="B1100" i="3"/>
  <c r="B1038" i="3"/>
  <c r="B513" i="3"/>
  <c r="B1018" i="3"/>
  <c r="B1105" i="3"/>
  <c r="B685" i="3"/>
  <c r="B818" i="3"/>
  <c r="B1108" i="3"/>
  <c r="B1039" i="3"/>
  <c r="B633" i="3"/>
  <c r="B564" i="3"/>
  <c r="B313" i="3"/>
  <c r="B340" i="3"/>
  <c r="B730" i="3"/>
  <c r="B975" i="3"/>
  <c r="B305" i="3"/>
  <c r="B1009" i="3"/>
  <c r="B257" i="3"/>
  <c r="B651" i="3"/>
  <c r="B1055" i="3"/>
  <c r="B521" i="3"/>
  <c r="B615" i="3"/>
  <c r="B285" i="3"/>
  <c r="B320" i="3"/>
  <c r="B1063" i="3"/>
  <c r="B1073" i="3"/>
  <c r="B302" i="3"/>
  <c r="B386" i="3"/>
  <c r="B835" i="3"/>
  <c r="B639" i="3"/>
  <c r="B451" i="3"/>
  <c r="B590" i="3"/>
  <c r="B447" i="3"/>
  <c r="B37" i="3"/>
  <c r="B288" i="3"/>
  <c r="B143" i="3"/>
  <c r="B1015" i="3"/>
  <c r="B281" i="3"/>
  <c r="B680" i="3"/>
  <c r="B974" i="3"/>
  <c r="B727" i="3"/>
  <c r="B283" i="3"/>
  <c r="B164" i="3"/>
  <c r="B866" i="3"/>
  <c r="B860" i="3"/>
  <c r="B654" i="3"/>
  <c r="B1044" i="3"/>
  <c r="B598" i="3"/>
  <c r="B1067" i="3"/>
  <c r="B715" i="3"/>
  <c r="B492" i="3"/>
  <c r="B92" i="3"/>
  <c r="B966" i="3"/>
  <c r="B842" i="3"/>
  <c r="B711" i="3"/>
  <c r="B1093" i="3"/>
  <c r="B197" i="3"/>
  <c r="B522" i="3"/>
  <c r="B1013" i="3"/>
  <c r="B1080" i="3"/>
  <c r="B811" i="3"/>
  <c r="B1070" i="3"/>
  <c r="B840" i="3"/>
  <c r="B446" i="3"/>
  <c r="B1034" i="3"/>
  <c r="B1094" i="3"/>
  <c r="B583" i="3"/>
  <c r="B962" i="3"/>
  <c r="B427" i="3"/>
  <c r="B838" i="3"/>
  <c r="B816" i="3"/>
  <c r="B284" i="3"/>
  <c r="BL227" i="1"/>
  <c r="BL497" i="1"/>
  <c r="BL184" i="1"/>
  <c r="AU27" i="1"/>
  <c r="AV27" i="1"/>
  <c r="AW27" i="1"/>
  <c r="AX27" i="1"/>
  <c r="AY27" i="1"/>
  <c r="BF27" i="1"/>
  <c r="BL27" i="1"/>
  <c r="AU20" i="1"/>
  <c r="AV20" i="1"/>
  <c r="AW20" i="1"/>
  <c r="AX20" i="1"/>
  <c r="AY20" i="1"/>
  <c r="BF20" i="1"/>
  <c r="BL20" i="1"/>
  <c r="AU34" i="1"/>
  <c r="AV34" i="1"/>
  <c r="AW34" i="1"/>
  <c r="AX34" i="1"/>
  <c r="AY34" i="1"/>
  <c r="BF34" i="1"/>
  <c r="BL34" i="1"/>
  <c r="AU57" i="1"/>
  <c r="AV57" i="1"/>
  <c r="AW57" i="1"/>
  <c r="AX57" i="1"/>
  <c r="AY57" i="1"/>
  <c r="BF57" i="1"/>
  <c r="BL57" i="1"/>
  <c r="AU42" i="1"/>
  <c r="AV42" i="1"/>
  <c r="AW42" i="1"/>
  <c r="AX42" i="1"/>
  <c r="AY42" i="1"/>
  <c r="BF42" i="1"/>
  <c r="BL42" i="1"/>
  <c r="AU64" i="1"/>
  <c r="AV64" i="1"/>
  <c r="AW64" i="1"/>
  <c r="AX64" i="1"/>
  <c r="AY64" i="1"/>
  <c r="BF64" i="1"/>
  <c r="BL64" i="1"/>
  <c r="AU59" i="1"/>
  <c r="AV59" i="1"/>
  <c r="AW59" i="1"/>
  <c r="AX59" i="1"/>
  <c r="AY59" i="1"/>
  <c r="BF59" i="1"/>
  <c r="BL59" i="1"/>
  <c r="AU9" i="1"/>
  <c r="AV9" i="1"/>
  <c r="AW9" i="1"/>
  <c r="AX9" i="1"/>
  <c r="AY9" i="1"/>
  <c r="BF9" i="1"/>
  <c r="BL9" i="1"/>
  <c r="AU44" i="1"/>
  <c r="AV44" i="1"/>
  <c r="AW44" i="1"/>
  <c r="AX44" i="1"/>
  <c r="AY44" i="1"/>
  <c r="BF44" i="1"/>
  <c r="BL44" i="1"/>
  <c r="AU24" i="1"/>
  <c r="AV24" i="1"/>
  <c r="AW24" i="1"/>
  <c r="AX24" i="1"/>
  <c r="AY24" i="1"/>
  <c r="BF24" i="1"/>
  <c r="BL24" i="1"/>
  <c r="AU45" i="1"/>
  <c r="AV45" i="1"/>
  <c r="AW45" i="1"/>
  <c r="AX45" i="1"/>
  <c r="AY45" i="1"/>
  <c r="BF45" i="1"/>
  <c r="BL45" i="1"/>
  <c r="AU54" i="1"/>
  <c r="AV54" i="1"/>
  <c r="AW54" i="1"/>
  <c r="AX54" i="1"/>
  <c r="AY54" i="1"/>
  <c r="BF54" i="1"/>
  <c r="BL54" i="1"/>
  <c r="AU35" i="1"/>
  <c r="AV35" i="1"/>
  <c r="AW35" i="1"/>
  <c r="AX35" i="1"/>
  <c r="AY35" i="1"/>
  <c r="BF35" i="1"/>
  <c r="BL35" i="1"/>
  <c r="AU41" i="1"/>
  <c r="AV41" i="1"/>
  <c r="AW41" i="1"/>
  <c r="AX41" i="1"/>
  <c r="AY41" i="1"/>
  <c r="BF41" i="1"/>
  <c r="BL41" i="1"/>
  <c r="AU62" i="1"/>
  <c r="AV62" i="1"/>
  <c r="AW62" i="1"/>
  <c r="AX62" i="1"/>
  <c r="AY62" i="1"/>
  <c r="BF62" i="1"/>
  <c r="BL62" i="1"/>
  <c r="AU48" i="1"/>
  <c r="AV48" i="1"/>
  <c r="AW48" i="1"/>
  <c r="AX48" i="1"/>
  <c r="AY48" i="1"/>
  <c r="BF48" i="1"/>
  <c r="BL48" i="1"/>
  <c r="AU53" i="1"/>
  <c r="AV53" i="1"/>
  <c r="AW53" i="1"/>
  <c r="AX53" i="1"/>
  <c r="AY53" i="1"/>
  <c r="BF53" i="1"/>
  <c r="BL53" i="1"/>
  <c r="AU76" i="1"/>
  <c r="AV76" i="1"/>
  <c r="AW76" i="1"/>
  <c r="AX76" i="1"/>
  <c r="AY76" i="1"/>
  <c r="BF76" i="1"/>
  <c r="BL76" i="1"/>
  <c r="AU112" i="1"/>
  <c r="AV112" i="1"/>
  <c r="AW112" i="1"/>
  <c r="AX112" i="1"/>
  <c r="AY112" i="1"/>
  <c r="BF112" i="1"/>
  <c r="BL112" i="1"/>
  <c r="AU90" i="1"/>
  <c r="AV90" i="1"/>
  <c r="AW90" i="1"/>
  <c r="AX90" i="1"/>
  <c r="AY90" i="1"/>
  <c r="BF90" i="1"/>
  <c r="BL90" i="1"/>
  <c r="AU72" i="1"/>
  <c r="AV72" i="1"/>
  <c r="AW72" i="1"/>
  <c r="AX72" i="1"/>
  <c r="AY72" i="1"/>
  <c r="BF72" i="1"/>
  <c r="BL72" i="1"/>
  <c r="AU55" i="1"/>
  <c r="AV55" i="1"/>
  <c r="AW55" i="1"/>
  <c r="AX55" i="1"/>
  <c r="AY55" i="1"/>
  <c r="BF55" i="1"/>
  <c r="BL55" i="1"/>
  <c r="AU36" i="1"/>
  <c r="AV36" i="1"/>
  <c r="AW36" i="1"/>
  <c r="AX36" i="1"/>
  <c r="AY36" i="1"/>
  <c r="BF36" i="1"/>
  <c r="BL36" i="1"/>
  <c r="AU51" i="1"/>
  <c r="AV51" i="1"/>
  <c r="AW51" i="1"/>
  <c r="AX51" i="1"/>
  <c r="AY51" i="1"/>
  <c r="BF51" i="1"/>
  <c r="BL51" i="1"/>
  <c r="AU93" i="1"/>
  <c r="AV93" i="1"/>
  <c r="AW93" i="1"/>
  <c r="AX93" i="1"/>
  <c r="AY93" i="1"/>
  <c r="BF93" i="1"/>
  <c r="BL93" i="1"/>
  <c r="AU74" i="1"/>
  <c r="AV74" i="1"/>
  <c r="AW74" i="1"/>
  <c r="AX74" i="1"/>
  <c r="AY74" i="1"/>
  <c r="BF74" i="1"/>
  <c r="BL74" i="1"/>
  <c r="AU49" i="1"/>
  <c r="AV49" i="1"/>
  <c r="AW49" i="1"/>
  <c r="AX49" i="1"/>
  <c r="AY49" i="1"/>
  <c r="BF49" i="1"/>
  <c r="BL49" i="1"/>
  <c r="AU88" i="1"/>
  <c r="AV88" i="1"/>
  <c r="AW88" i="1"/>
  <c r="AX88" i="1"/>
  <c r="AY88" i="1"/>
  <c r="BF88" i="1"/>
  <c r="BL88" i="1"/>
  <c r="AU69" i="1"/>
  <c r="AV69" i="1"/>
  <c r="AW69" i="1"/>
  <c r="AX69" i="1"/>
  <c r="AY69" i="1"/>
  <c r="BF69" i="1"/>
  <c r="BL69" i="1"/>
  <c r="AU78" i="1"/>
  <c r="AV78" i="1"/>
  <c r="AW78" i="1"/>
  <c r="AX78" i="1"/>
  <c r="AY78" i="1"/>
  <c r="BF78" i="1"/>
  <c r="BL78" i="1"/>
  <c r="AU86" i="1"/>
  <c r="AV86" i="1"/>
  <c r="AW86" i="1"/>
  <c r="AX86" i="1"/>
  <c r="AY86" i="1"/>
  <c r="BF86" i="1"/>
  <c r="BL86" i="1"/>
  <c r="AU46" i="1"/>
  <c r="AV46" i="1"/>
  <c r="AW46" i="1"/>
  <c r="AX46" i="1"/>
  <c r="AY46" i="1"/>
  <c r="BF46" i="1"/>
  <c r="BL46" i="1"/>
  <c r="AU67" i="1"/>
  <c r="AV67" i="1"/>
  <c r="AW67" i="1"/>
  <c r="AX67" i="1"/>
  <c r="AY67" i="1"/>
  <c r="BF67" i="1"/>
  <c r="BL67" i="1"/>
  <c r="AU25" i="1"/>
  <c r="AV25" i="1"/>
  <c r="AW25" i="1"/>
  <c r="AX25" i="1"/>
  <c r="AY25" i="1"/>
  <c r="BF25" i="1"/>
  <c r="BL25" i="1"/>
  <c r="AU100" i="1"/>
  <c r="AV100" i="1"/>
  <c r="AW100" i="1"/>
  <c r="AX100" i="1"/>
  <c r="AY100" i="1"/>
  <c r="BF100" i="1"/>
  <c r="BL100" i="1"/>
  <c r="AU38" i="1"/>
  <c r="AV38" i="1"/>
  <c r="AW38" i="1"/>
  <c r="AX38" i="1"/>
  <c r="AY38" i="1"/>
  <c r="BF38" i="1"/>
  <c r="BL38" i="1"/>
  <c r="AU60" i="1"/>
  <c r="AV60" i="1"/>
  <c r="AW60" i="1"/>
  <c r="AX60" i="1"/>
  <c r="AY60" i="1"/>
  <c r="BF60" i="1"/>
  <c r="BL60" i="1"/>
  <c r="AU87" i="1"/>
  <c r="AV87" i="1"/>
  <c r="AW87" i="1"/>
  <c r="AX87" i="1"/>
  <c r="AY87" i="1"/>
  <c r="BF87" i="1"/>
  <c r="BL87" i="1"/>
  <c r="AU21" i="1"/>
  <c r="AV21" i="1"/>
  <c r="AW21" i="1"/>
  <c r="AX21" i="1"/>
  <c r="AY21" i="1"/>
  <c r="BF21" i="1"/>
  <c r="BL21" i="1"/>
  <c r="AU71" i="1"/>
  <c r="AV71" i="1"/>
  <c r="AW71" i="1"/>
  <c r="AX71" i="1"/>
  <c r="AY71" i="1"/>
  <c r="BF71" i="1"/>
  <c r="BL71" i="1"/>
  <c r="AU40" i="1"/>
  <c r="AV40" i="1"/>
  <c r="AW40" i="1"/>
  <c r="AX40" i="1"/>
  <c r="AY40" i="1"/>
  <c r="BF40" i="1"/>
  <c r="BL40" i="1"/>
  <c r="AU73" i="1"/>
  <c r="AV73" i="1"/>
  <c r="AW73" i="1"/>
  <c r="AX73" i="1"/>
  <c r="AY73" i="1"/>
  <c r="BF73" i="1"/>
  <c r="BL73" i="1"/>
  <c r="AU26" i="1"/>
  <c r="AV26" i="1"/>
  <c r="AW26" i="1"/>
  <c r="AX26" i="1"/>
  <c r="AY26" i="1"/>
  <c r="BF26" i="1"/>
  <c r="BL26" i="1"/>
  <c r="AU39" i="1"/>
  <c r="AV39" i="1"/>
  <c r="AW39" i="1"/>
  <c r="AX39" i="1"/>
  <c r="AY39" i="1"/>
  <c r="BF39" i="1"/>
  <c r="BL39" i="1"/>
  <c r="AU33" i="1"/>
  <c r="AV33" i="1"/>
  <c r="AW33" i="1"/>
  <c r="AX33" i="1"/>
  <c r="AY33" i="1"/>
  <c r="BF33" i="1"/>
  <c r="BL33" i="1"/>
  <c r="AU58" i="1"/>
  <c r="AV58" i="1"/>
  <c r="AW58" i="1"/>
  <c r="AX58" i="1"/>
  <c r="AY58" i="1"/>
  <c r="BF58" i="1"/>
  <c r="BL58" i="1"/>
  <c r="AU113" i="1"/>
  <c r="AV113" i="1"/>
  <c r="AW113" i="1"/>
  <c r="AX113" i="1"/>
  <c r="AY113" i="1"/>
  <c r="BF113" i="1"/>
  <c r="BL113" i="1"/>
  <c r="AU92" i="1"/>
  <c r="AV92" i="1"/>
  <c r="AW92" i="1"/>
  <c r="AX92" i="1"/>
  <c r="AY92" i="1"/>
  <c r="BF92" i="1"/>
  <c r="BL92" i="1"/>
  <c r="AU111" i="1"/>
  <c r="AV111" i="1"/>
  <c r="AW111" i="1"/>
  <c r="AX111" i="1"/>
  <c r="AY111" i="1"/>
  <c r="BF111" i="1"/>
  <c r="BL111" i="1"/>
  <c r="AU77" i="1"/>
  <c r="AV77" i="1"/>
  <c r="AW77" i="1"/>
  <c r="AX77" i="1"/>
  <c r="AY77" i="1"/>
  <c r="BF77" i="1"/>
  <c r="BL77" i="1"/>
  <c r="AU179" i="1"/>
  <c r="AV179" i="1"/>
  <c r="AW179" i="1"/>
  <c r="AX179" i="1"/>
  <c r="AY179" i="1"/>
  <c r="BF179" i="1"/>
  <c r="BL179" i="1"/>
  <c r="AU52" i="1"/>
  <c r="AV52" i="1"/>
  <c r="AW52" i="1"/>
  <c r="AX52" i="1"/>
  <c r="AY52" i="1"/>
  <c r="BF52" i="1"/>
  <c r="BL52" i="1"/>
  <c r="AU82" i="1"/>
  <c r="AV82" i="1"/>
  <c r="AW82" i="1"/>
  <c r="AX82" i="1"/>
  <c r="AY82" i="1"/>
  <c r="BF82" i="1"/>
  <c r="BL82" i="1"/>
  <c r="AU63" i="1"/>
  <c r="AV63" i="1"/>
  <c r="AW63" i="1"/>
  <c r="AX63" i="1"/>
  <c r="AY63" i="1"/>
  <c r="BF63" i="1"/>
  <c r="BL63" i="1"/>
  <c r="AU114" i="1"/>
  <c r="AV114" i="1"/>
  <c r="AW114" i="1"/>
  <c r="AX114" i="1"/>
  <c r="AY114" i="1"/>
  <c r="BF114" i="1"/>
  <c r="BL114" i="1"/>
  <c r="AU150" i="1"/>
  <c r="AV150" i="1"/>
  <c r="AW150" i="1"/>
  <c r="AX150" i="1"/>
  <c r="AY150" i="1"/>
  <c r="BF150" i="1"/>
  <c r="BL150" i="1"/>
  <c r="AU68" i="1"/>
  <c r="AV68" i="1"/>
  <c r="AW68" i="1"/>
  <c r="AX68" i="1"/>
  <c r="AY68" i="1"/>
  <c r="BF68" i="1"/>
  <c r="BL68" i="1"/>
  <c r="AU96" i="1"/>
  <c r="AV96" i="1"/>
  <c r="AW96" i="1"/>
  <c r="AX96" i="1"/>
  <c r="AY96" i="1"/>
  <c r="BF96" i="1"/>
  <c r="BL96" i="1"/>
  <c r="AU154" i="1"/>
  <c r="AV154" i="1"/>
  <c r="AW154" i="1"/>
  <c r="AX154" i="1"/>
  <c r="AY154" i="1"/>
  <c r="BF154" i="1"/>
  <c r="BL154" i="1"/>
  <c r="AU417" i="1"/>
  <c r="AV417" i="1"/>
  <c r="AW417" i="1"/>
  <c r="AX417" i="1"/>
  <c r="AY417" i="1"/>
  <c r="BF417" i="1"/>
  <c r="BL417" i="1"/>
  <c r="AU364" i="1"/>
  <c r="AV364" i="1"/>
  <c r="AW364" i="1"/>
  <c r="AX364" i="1"/>
  <c r="AY364" i="1"/>
  <c r="BF364" i="1"/>
  <c r="BL364" i="1"/>
  <c r="AU133" i="1"/>
  <c r="AV133" i="1"/>
  <c r="AW133" i="1"/>
  <c r="AX133" i="1"/>
  <c r="AY133" i="1"/>
  <c r="BF133" i="1"/>
  <c r="BL133" i="1"/>
  <c r="AU165" i="1"/>
  <c r="AV165" i="1"/>
  <c r="AW165" i="1"/>
  <c r="AX165" i="1"/>
  <c r="AY165" i="1"/>
  <c r="BF165" i="1"/>
  <c r="BL165" i="1"/>
  <c r="AU506" i="1"/>
  <c r="AV506" i="1"/>
  <c r="AW506" i="1"/>
  <c r="AX506" i="1"/>
  <c r="AY506" i="1"/>
  <c r="BF506" i="1"/>
  <c r="BL506" i="1"/>
  <c r="AU477" i="1"/>
  <c r="AV477" i="1"/>
  <c r="AW477" i="1"/>
  <c r="AX477" i="1"/>
  <c r="AY477" i="1"/>
  <c r="BF477" i="1"/>
  <c r="BL477" i="1"/>
  <c r="AU576" i="1"/>
  <c r="AV576" i="1"/>
  <c r="AW576" i="1"/>
  <c r="AX576" i="1"/>
  <c r="AY576" i="1"/>
  <c r="BF576" i="1"/>
  <c r="BL576" i="1"/>
  <c r="AU438" i="1"/>
  <c r="AV438" i="1"/>
  <c r="AW438" i="1"/>
  <c r="AX438" i="1"/>
  <c r="AY438" i="1"/>
  <c r="BF438" i="1"/>
  <c r="BL438" i="1"/>
  <c r="AU217" i="1"/>
  <c r="AV217" i="1"/>
  <c r="AW217" i="1"/>
  <c r="AX217" i="1"/>
  <c r="AY217" i="1"/>
  <c r="BF217" i="1"/>
  <c r="BL217" i="1"/>
  <c r="AU507" i="1"/>
  <c r="AV507" i="1"/>
  <c r="AW507" i="1"/>
  <c r="AX507" i="1"/>
  <c r="AY507" i="1"/>
  <c r="BF507" i="1"/>
  <c r="BL507" i="1"/>
  <c r="AU377" i="1"/>
  <c r="AV377" i="1"/>
  <c r="AW377" i="1"/>
  <c r="AX377" i="1"/>
  <c r="AY377" i="1"/>
  <c r="BF377" i="1"/>
  <c r="BL377" i="1"/>
  <c r="AU161" i="1"/>
  <c r="AV161" i="1"/>
  <c r="AW161" i="1"/>
  <c r="AX161" i="1"/>
  <c r="AY161" i="1"/>
  <c r="BF161" i="1"/>
  <c r="BL161" i="1"/>
  <c r="AU266" i="1"/>
  <c r="AV266" i="1"/>
  <c r="AW266" i="1"/>
  <c r="AX266" i="1"/>
  <c r="AY266" i="1"/>
  <c r="BF266" i="1"/>
  <c r="BL266" i="1"/>
  <c r="AU258" i="1"/>
  <c r="AV258" i="1"/>
  <c r="AW258" i="1"/>
  <c r="AX258" i="1"/>
  <c r="AY258" i="1"/>
  <c r="BF258" i="1"/>
  <c r="BL258" i="1"/>
  <c r="AU382" i="1"/>
  <c r="AV382" i="1"/>
  <c r="AW382" i="1"/>
  <c r="AX382" i="1"/>
  <c r="AY382" i="1"/>
  <c r="BF382" i="1"/>
  <c r="BL382" i="1"/>
  <c r="AU89" i="1"/>
  <c r="AV89" i="1"/>
  <c r="AW89" i="1"/>
  <c r="AX89" i="1"/>
  <c r="AY89" i="1"/>
  <c r="BF89" i="1"/>
  <c r="BL89" i="1"/>
  <c r="AU158" i="1"/>
  <c r="AV158" i="1"/>
  <c r="AW158" i="1"/>
  <c r="AX158" i="1"/>
  <c r="AY158" i="1"/>
  <c r="BF158" i="1"/>
  <c r="BL158" i="1"/>
  <c r="AU404" i="1"/>
  <c r="AV404" i="1"/>
  <c r="AW404" i="1"/>
  <c r="AX404" i="1"/>
  <c r="AY404" i="1"/>
  <c r="BF404" i="1"/>
  <c r="BL404" i="1"/>
  <c r="AU255" i="1"/>
  <c r="AV255" i="1"/>
  <c r="AW255" i="1"/>
  <c r="AX255" i="1"/>
  <c r="AY255" i="1"/>
  <c r="BF255" i="1"/>
  <c r="BL255" i="1"/>
  <c r="AU66" i="1"/>
  <c r="AV66" i="1"/>
  <c r="AW66" i="1"/>
  <c r="AX66" i="1"/>
  <c r="AY66" i="1"/>
  <c r="BF66" i="1"/>
  <c r="BL66" i="1"/>
  <c r="AU232" i="1"/>
  <c r="AV232" i="1"/>
  <c r="AW232" i="1"/>
  <c r="AX232" i="1"/>
  <c r="AY232" i="1"/>
  <c r="BF232" i="1"/>
  <c r="BL232" i="1"/>
  <c r="AU297" i="1"/>
  <c r="AV297" i="1"/>
  <c r="AW297" i="1"/>
  <c r="AX297" i="1"/>
  <c r="AY297" i="1"/>
  <c r="BF297" i="1"/>
  <c r="BL297" i="1"/>
  <c r="AU422" i="1"/>
  <c r="AV422" i="1"/>
  <c r="AW422" i="1"/>
  <c r="AX422" i="1"/>
  <c r="AY422" i="1"/>
  <c r="BF422" i="1"/>
  <c r="BL422" i="1"/>
  <c r="AU474" i="1"/>
  <c r="AV474" i="1"/>
  <c r="AW474" i="1"/>
  <c r="AX474" i="1"/>
  <c r="AY474" i="1"/>
  <c r="BF474" i="1"/>
  <c r="BL474" i="1"/>
  <c r="AU197" i="1"/>
  <c r="AV197" i="1"/>
  <c r="AW197" i="1"/>
  <c r="AX197" i="1"/>
  <c r="AY197" i="1"/>
  <c r="BF197" i="1"/>
  <c r="BL197" i="1"/>
  <c r="AU99" i="1"/>
  <c r="AV99" i="1"/>
  <c r="AW99" i="1"/>
  <c r="AX99" i="1"/>
  <c r="AY99" i="1"/>
  <c r="BF99" i="1"/>
  <c r="BL99" i="1"/>
  <c r="AU508" i="1"/>
  <c r="AV508" i="1"/>
  <c r="AW508" i="1"/>
  <c r="AX508" i="1"/>
  <c r="AY508" i="1"/>
  <c r="BF508" i="1"/>
  <c r="BL508" i="1"/>
  <c r="AU431" i="1"/>
  <c r="AV431" i="1"/>
  <c r="AW431" i="1"/>
  <c r="AX431" i="1"/>
  <c r="AY431" i="1"/>
  <c r="BF431" i="1"/>
  <c r="BL431" i="1"/>
  <c r="AU522" i="1"/>
  <c r="AV522" i="1"/>
  <c r="AW522" i="1"/>
  <c r="AX522" i="1"/>
  <c r="AY522" i="1"/>
  <c r="BF522" i="1"/>
  <c r="BL522" i="1"/>
  <c r="AU244" i="1"/>
  <c r="AV244" i="1"/>
  <c r="AW244" i="1"/>
  <c r="AX244" i="1"/>
  <c r="AY244" i="1"/>
  <c r="BF244" i="1"/>
  <c r="BL244" i="1"/>
  <c r="AU257" i="1"/>
  <c r="AV257" i="1"/>
  <c r="AW257" i="1"/>
  <c r="AX257" i="1"/>
  <c r="AY257" i="1"/>
  <c r="BF257" i="1"/>
  <c r="BL257" i="1"/>
  <c r="AU381" i="1"/>
  <c r="AV381" i="1"/>
  <c r="AW381" i="1"/>
  <c r="AX381" i="1"/>
  <c r="AY381" i="1"/>
  <c r="BF381" i="1"/>
  <c r="BL381" i="1"/>
  <c r="AU551" i="1"/>
  <c r="AV551" i="1"/>
  <c r="AW551" i="1"/>
  <c r="AX551" i="1"/>
  <c r="AY551" i="1"/>
  <c r="BF551" i="1"/>
  <c r="BL551" i="1"/>
  <c r="AU409" i="1"/>
  <c r="AV409" i="1"/>
  <c r="AW409" i="1"/>
  <c r="AX409" i="1"/>
  <c r="AY409" i="1"/>
  <c r="BF409" i="1"/>
  <c r="BL409" i="1"/>
  <c r="AU117" i="1"/>
  <c r="AV117" i="1"/>
  <c r="AW117" i="1"/>
  <c r="AX117" i="1"/>
  <c r="AY117" i="1"/>
  <c r="BF117" i="1"/>
  <c r="BL117" i="1"/>
  <c r="AU537" i="1"/>
  <c r="AV537" i="1"/>
  <c r="AW537" i="1"/>
  <c r="AX537" i="1"/>
  <c r="AY537" i="1"/>
  <c r="BF537" i="1"/>
  <c r="BL537" i="1"/>
  <c r="AU346" i="1"/>
  <c r="AV346" i="1"/>
  <c r="AW346" i="1"/>
  <c r="AX346" i="1"/>
  <c r="AY346" i="1"/>
  <c r="BF346" i="1"/>
  <c r="BL346" i="1"/>
  <c r="AU144" i="1"/>
  <c r="AV144" i="1"/>
  <c r="AW144" i="1"/>
  <c r="AX144" i="1"/>
  <c r="AY144" i="1"/>
  <c r="BF144" i="1"/>
  <c r="BL144" i="1"/>
  <c r="AU462" i="1"/>
  <c r="AV462" i="1"/>
  <c r="AW462" i="1"/>
  <c r="AX462" i="1"/>
  <c r="AY462" i="1"/>
  <c r="BF462" i="1"/>
  <c r="BL462" i="1"/>
  <c r="AU275" i="1"/>
  <c r="AV275" i="1"/>
  <c r="AW275" i="1"/>
  <c r="AX275" i="1"/>
  <c r="AY275" i="1"/>
  <c r="BF275" i="1"/>
  <c r="BL275" i="1"/>
  <c r="AU553" i="1"/>
  <c r="AV553" i="1"/>
  <c r="AW553" i="1"/>
  <c r="AX553" i="1"/>
  <c r="AY553" i="1"/>
  <c r="BF553" i="1"/>
  <c r="BL553" i="1"/>
  <c r="AU541" i="1"/>
  <c r="AV541" i="1"/>
  <c r="AW541" i="1"/>
  <c r="AX541" i="1"/>
  <c r="AY541" i="1"/>
  <c r="BF541" i="1"/>
  <c r="BL541" i="1"/>
  <c r="AU555" i="1"/>
  <c r="AV555" i="1"/>
  <c r="AW555" i="1"/>
  <c r="AX555" i="1"/>
  <c r="AY555" i="1"/>
  <c r="BF555" i="1"/>
  <c r="BL555" i="1"/>
  <c r="AU429" i="1"/>
  <c r="AV429" i="1"/>
  <c r="AW429" i="1"/>
  <c r="AX429" i="1"/>
  <c r="AY429" i="1"/>
  <c r="BF429" i="1"/>
  <c r="BL429" i="1"/>
  <c r="AU143" i="1"/>
  <c r="AV143" i="1"/>
  <c r="AW143" i="1"/>
  <c r="AX143" i="1"/>
  <c r="AY143" i="1"/>
  <c r="BF143" i="1"/>
  <c r="BL143" i="1"/>
  <c r="AU509" i="1"/>
  <c r="AV509" i="1"/>
  <c r="AW509" i="1"/>
  <c r="AX509" i="1"/>
  <c r="AY509" i="1"/>
  <c r="BF509" i="1"/>
  <c r="BL509" i="1"/>
  <c r="AU139" i="1"/>
  <c r="AV139" i="1"/>
  <c r="AW139" i="1"/>
  <c r="AX139" i="1"/>
  <c r="AY139" i="1"/>
  <c r="BF139" i="1"/>
  <c r="BL139" i="1"/>
  <c r="AU95" i="1"/>
  <c r="AV95" i="1"/>
  <c r="AW95" i="1"/>
  <c r="AX95" i="1"/>
  <c r="AY95" i="1"/>
  <c r="BF95" i="1"/>
  <c r="BL95" i="1"/>
  <c r="AU294" i="1"/>
  <c r="AV294" i="1"/>
  <c r="AW294" i="1"/>
  <c r="AX294" i="1"/>
  <c r="AY294" i="1"/>
  <c r="BF294" i="1"/>
  <c r="BL294" i="1"/>
  <c r="AU319" i="1"/>
  <c r="AV319" i="1"/>
  <c r="AW319" i="1"/>
  <c r="AX319" i="1"/>
  <c r="AY319" i="1"/>
  <c r="BF319" i="1"/>
  <c r="BL319" i="1"/>
  <c r="AU397" i="1"/>
  <c r="AV397" i="1"/>
  <c r="AW397" i="1"/>
  <c r="AX397" i="1"/>
  <c r="AY397" i="1"/>
  <c r="BF397" i="1"/>
  <c r="BL397" i="1"/>
  <c r="AU157" i="1"/>
  <c r="AV157" i="1"/>
  <c r="AW157" i="1"/>
  <c r="AX157" i="1"/>
  <c r="AY157" i="1"/>
  <c r="BF157" i="1"/>
  <c r="BL157" i="1"/>
  <c r="AU495" i="1"/>
  <c r="AV495" i="1"/>
  <c r="AW495" i="1"/>
  <c r="AX495" i="1"/>
  <c r="AY495" i="1"/>
  <c r="BF495" i="1"/>
  <c r="BL495" i="1"/>
  <c r="AU384" i="1"/>
  <c r="AV384" i="1"/>
  <c r="AW384" i="1"/>
  <c r="AX384" i="1"/>
  <c r="AY384" i="1"/>
  <c r="BF384" i="1"/>
  <c r="BL384" i="1"/>
  <c r="AU235" i="1"/>
  <c r="AV235" i="1"/>
  <c r="AW235" i="1"/>
  <c r="AX235" i="1"/>
  <c r="AY235" i="1"/>
  <c r="BF235" i="1"/>
  <c r="BL235" i="1"/>
  <c r="AU515" i="1"/>
  <c r="AV515" i="1"/>
  <c r="AW515" i="1"/>
  <c r="AX515" i="1"/>
  <c r="AY515" i="1"/>
  <c r="BF515" i="1"/>
  <c r="BL515" i="1"/>
  <c r="AU149" i="1"/>
  <c r="AV149" i="1"/>
  <c r="AW149" i="1"/>
  <c r="AX149" i="1"/>
  <c r="AY149" i="1"/>
  <c r="BF149" i="1"/>
  <c r="BL149" i="1"/>
  <c r="AU270" i="1"/>
  <c r="AV270" i="1"/>
  <c r="AW270" i="1"/>
  <c r="AX270" i="1"/>
  <c r="AY270" i="1"/>
  <c r="BF270" i="1"/>
  <c r="BL270" i="1"/>
  <c r="AU337" i="1"/>
  <c r="AV337" i="1"/>
  <c r="AW337" i="1"/>
  <c r="AX337" i="1"/>
  <c r="AY337" i="1"/>
  <c r="BF337" i="1"/>
  <c r="BL337" i="1"/>
  <c r="AU183" i="1"/>
  <c r="AV183" i="1"/>
  <c r="AW183" i="1"/>
  <c r="AX183" i="1"/>
  <c r="AY183" i="1"/>
  <c r="BF183" i="1"/>
  <c r="BL183" i="1"/>
  <c r="AU243" i="1"/>
  <c r="AV243" i="1"/>
  <c r="AW243" i="1"/>
  <c r="AX243" i="1"/>
  <c r="AY243" i="1"/>
  <c r="BF243" i="1"/>
  <c r="BL243" i="1"/>
  <c r="AU448" i="1"/>
  <c r="AV448" i="1"/>
  <c r="AW448" i="1"/>
  <c r="AX448" i="1"/>
  <c r="AY448" i="1"/>
  <c r="BF448" i="1"/>
  <c r="BL448" i="1"/>
  <c r="AU190" i="1"/>
  <c r="AV190" i="1"/>
  <c r="AW190" i="1"/>
  <c r="AX190" i="1"/>
  <c r="AY190" i="1"/>
  <c r="BF190" i="1"/>
  <c r="BL190" i="1"/>
  <c r="AU211" i="1"/>
  <c r="AV211" i="1"/>
  <c r="AW211" i="1"/>
  <c r="AX211" i="1"/>
  <c r="AY211" i="1"/>
  <c r="BF211" i="1"/>
  <c r="BL211" i="1"/>
  <c r="AU472" i="1"/>
  <c r="AV472" i="1"/>
  <c r="AW472" i="1"/>
  <c r="AX472" i="1"/>
  <c r="AY472" i="1"/>
  <c r="BF472" i="1"/>
  <c r="BL472" i="1"/>
  <c r="AU584" i="1"/>
  <c r="AV584" i="1"/>
  <c r="AW584" i="1"/>
  <c r="AX584" i="1"/>
  <c r="AY584" i="1"/>
  <c r="BF584" i="1"/>
  <c r="BL584" i="1"/>
  <c r="AU128" i="1"/>
  <c r="AV128" i="1"/>
  <c r="AW128" i="1"/>
  <c r="AX128" i="1"/>
  <c r="AY128" i="1"/>
  <c r="BF128" i="1"/>
  <c r="BL128" i="1"/>
  <c r="AU418" i="1"/>
  <c r="AV418" i="1"/>
  <c r="AW418" i="1"/>
  <c r="AX418" i="1"/>
  <c r="AY418" i="1"/>
  <c r="BF418" i="1"/>
  <c r="BL418" i="1"/>
  <c r="AU426" i="1"/>
  <c r="AV426" i="1"/>
  <c r="AW426" i="1"/>
  <c r="AX426" i="1"/>
  <c r="AY426" i="1"/>
  <c r="BF426" i="1"/>
  <c r="BL426" i="1"/>
  <c r="AU372" i="1"/>
  <c r="AV372" i="1"/>
  <c r="AW372" i="1"/>
  <c r="AX372" i="1"/>
  <c r="AY372" i="1"/>
  <c r="BF372" i="1"/>
  <c r="BL372" i="1"/>
  <c r="AU402" i="1"/>
  <c r="AV402" i="1"/>
  <c r="AW402" i="1"/>
  <c r="AX402" i="1"/>
  <c r="AY402" i="1"/>
  <c r="BF402" i="1"/>
  <c r="BL402" i="1"/>
  <c r="AU247" i="1"/>
  <c r="AV247" i="1"/>
  <c r="AW247" i="1"/>
  <c r="AX247" i="1"/>
  <c r="AY247" i="1"/>
  <c r="BF247" i="1"/>
  <c r="BL247" i="1"/>
  <c r="AU236" i="1"/>
  <c r="AV236" i="1"/>
  <c r="AW236" i="1"/>
  <c r="AX236" i="1"/>
  <c r="AY236" i="1"/>
  <c r="BF236" i="1"/>
  <c r="BL236" i="1"/>
  <c r="AU233" i="1"/>
  <c r="AV233" i="1"/>
  <c r="AW233" i="1"/>
  <c r="AX233" i="1"/>
  <c r="AY233" i="1"/>
  <c r="BF233" i="1"/>
  <c r="BL233" i="1"/>
  <c r="AU213" i="1"/>
  <c r="AV213" i="1"/>
  <c r="AW213" i="1"/>
  <c r="AX213" i="1"/>
  <c r="AY213" i="1"/>
  <c r="BF213" i="1"/>
  <c r="BL213" i="1"/>
  <c r="AU435" i="1"/>
  <c r="AV435" i="1"/>
  <c r="AW435" i="1"/>
  <c r="AX435" i="1"/>
  <c r="AY435" i="1"/>
  <c r="BF435" i="1"/>
  <c r="BL435" i="1"/>
  <c r="AU288" i="1"/>
  <c r="AV288" i="1"/>
  <c r="AW288" i="1"/>
  <c r="AX288" i="1"/>
  <c r="AY288" i="1"/>
  <c r="BF288" i="1"/>
  <c r="BL288" i="1"/>
  <c r="AU260" i="1"/>
  <c r="AV260" i="1"/>
  <c r="AW260" i="1"/>
  <c r="AX260" i="1"/>
  <c r="AY260" i="1"/>
  <c r="BF260" i="1"/>
  <c r="BL260" i="1"/>
  <c r="AU492" i="1"/>
  <c r="AV492" i="1"/>
  <c r="AW492" i="1"/>
  <c r="AX492" i="1"/>
  <c r="AY492" i="1"/>
  <c r="BF492" i="1"/>
  <c r="BL492" i="1"/>
  <c r="AU264" i="1"/>
  <c r="AV264" i="1"/>
  <c r="AW264" i="1"/>
  <c r="AX264" i="1"/>
  <c r="AY264" i="1"/>
  <c r="BF264" i="1"/>
  <c r="BL264" i="1"/>
  <c r="AU331" i="1"/>
  <c r="AV331" i="1"/>
  <c r="AW331" i="1"/>
  <c r="AX331" i="1"/>
  <c r="AY331" i="1"/>
  <c r="BF331" i="1"/>
  <c r="BL331" i="1"/>
  <c r="AU242" i="1"/>
  <c r="AV242" i="1"/>
  <c r="AW242" i="1"/>
  <c r="AX242" i="1"/>
  <c r="AY242" i="1"/>
  <c r="BF242" i="1"/>
  <c r="BL242" i="1"/>
  <c r="AU296" i="1"/>
  <c r="AV296" i="1"/>
  <c r="AW296" i="1"/>
  <c r="AX296" i="1"/>
  <c r="AY296" i="1"/>
  <c r="BF296" i="1"/>
  <c r="BL296" i="1"/>
  <c r="AU335" i="1"/>
  <c r="AV335" i="1"/>
  <c r="AW335" i="1"/>
  <c r="AX335" i="1"/>
  <c r="AY335" i="1"/>
  <c r="BF335" i="1"/>
  <c r="BL335" i="1"/>
  <c r="AU263" i="1"/>
  <c r="AV263" i="1"/>
  <c r="AW263" i="1"/>
  <c r="AX263" i="1"/>
  <c r="AY263" i="1"/>
  <c r="BF263" i="1"/>
  <c r="BL263" i="1"/>
  <c r="AU393" i="1"/>
  <c r="AV393" i="1"/>
  <c r="AW393" i="1"/>
  <c r="AX393" i="1"/>
  <c r="AY393" i="1"/>
  <c r="BF393" i="1"/>
  <c r="BL393" i="1"/>
  <c r="AU458" i="1"/>
  <c r="AV458" i="1"/>
  <c r="AW458" i="1"/>
  <c r="AX458" i="1"/>
  <c r="AY458" i="1"/>
  <c r="BF458" i="1"/>
  <c r="BL458" i="1"/>
  <c r="AU219" i="1"/>
  <c r="AV219" i="1"/>
  <c r="AW219" i="1"/>
  <c r="AX219" i="1"/>
  <c r="AY219" i="1"/>
  <c r="BF219" i="1"/>
  <c r="BL219" i="1"/>
  <c r="AU568" i="1"/>
  <c r="AV568" i="1"/>
  <c r="AW568" i="1"/>
  <c r="AX568" i="1"/>
  <c r="AY568" i="1"/>
  <c r="BF568" i="1"/>
  <c r="BL568" i="1"/>
  <c r="AU442" i="1"/>
  <c r="AV442" i="1"/>
  <c r="AW442" i="1"/>
  <c r="AX442" i="1"/>
  <c r="AY442" i="1"/>
  <c r="BF442" i="1"/>
  <c r="BL442" i="1"/>
  <c r="AU463" i="1"/>
  <c r="AV463" i="1"/>
  <c r="AW463" i="1"/>
  <c r="AX463" i="1"/>
  <c r="AY463" i="1"/>
  <c r="BF463" i="1"/>
  <c r="BL463" i="1"/>
  <c r="AU310" i="1"/>
  <c r="AV310" i="1"/>
  <c r="AW310" i="1"/>
  <c r="AX310" i="1"/>
  <c r="AY310" i="1"/>
  <c r="BF310" i="1"/>
  <c r="BL310" i="1"/>
  <c r="AU170" i="1"/>
  <c r="AV170" i="1"/>
  <c r="AW170" i="1"/>
  <c r="AX170" i="1"/>
  <c r="AY170" i="1"/>
  <c r="BF170" i="1"/>
  <c r="BL170" i="1"/>
  <c r="AU138" i="1"/>
  <c r="AV138" i="1"/>
  <c r="AW138" i="1"/>
  <c r="AX138" i="1"/>
  <c r="AY138" i="1"/>
  <c r="BF138" i="1"/>
  <c r="BL138" i="1"/>
  <c r="AU222" i="1"/>
  <c r="AV222" i="1"/>
  <c r="AW222" i="1"/>
  <c r="AX222" i="1"/>
  <c r="AY222" i="1"/>
  <c r="BF222" i="1"/>
  <c r="BL222" i="1"/>
  <c r="AU400" i="1"/>
  <c r="AV400" i="1"/>
  <c r="AW400" i="1"/>
  <c r="AX400" i="1"/>
  <c r="AY400" i="1"/>
  <c r="BF400" i="1"/>
  <c r="BL400" i="1"/>
  <c r="AU134" i="1"/>
  <c r="AV134" i="1"/>
  <c r="AW134" i="1"/>
  <c r="AX134" i="1"/>
  <c r="AY134" i="1"/>
  <c r="BF134" i="1"/>
  <c r="BL134" i="1"/>
  <c r="AU204" i="1"/>
  <c r="AV204" i="1"/>
  <c r="AW204" i="1"/>
  <c r="AX204" i="1"/>
  <c r="AY204" i="1"/>
  <c r="BF204" i="1"/>
  <c r="BL204" i="1"/>
  <c r="AU205" i="1"/>
  <c r="AV205" i="1"/>
  <c r="AW205" i="1"/>
  <c r="AX205" i="1"/>
  <c r="AY205" i="1"/>
  <c r="BF205" i="1"/>
  <c r="BL205" i="1"/>
  <c r="AU375" i="1"/>
  <c r="AV375" i="1"/>
  <c r="AW375" i="1"/>
  <c r="AX375" i="1"/>
  <c r="AY375" i="1"/>
  <c r="BF375" i="1"/>
  <c r="BL375" i="1"/>
  <c r="AU367" i="1"/>
  <c r="AV367" i="1"/>
  <c r="AW367" i="1"/>
  <c r="AX367" i="1"/>
  <c r="AY367" i="1"/>
  <c r="BF367" i="1"/>
  <c r="BL367" i="1"/>
  <c r="AU209" i="1"/>
  <c r="AV209" i="1"/>
  <c r="AW209" i="1"/>
  <c r="AX209" i="1"/>
  <c r="AY209" i="1"/>
  <c r="BF209" i="1"/>
  <c r="BL209" i="1"/>
  <c r="AU304" i="1"/>
  <c r="AV304" i="1"/>
  <c r="AW304" i="1"/>
  <c r="AX304" i="1"/>
  <c r="AY304" i="1"/>
  <c r="BF304" i="1"/>
  <c r="BL304" i="1"/>
  <c r="AU106" i="1"/>
  <c r="AV106" i="1"/>
  <c r="AW106" i="1"/>
  <c r="AX106" i="1"/>
  <c r="AY106" i="1"/>
  <c r="BF106" i="1"/>
  <c r="BL106" i="1"/>
  <c r="AU214" i="1"/>
  <c r="AV214" i="1"/>
  <c r="AW214" i="1"/>
  <c r="AX214" i="1"/>
  <c r="AY214" i="1"/>
  <c r="BF214" i="1"/>
  <c r="BL214" i="1"/>
  <c r="AU527" i="1"/>
  <c r="AV527" i="1"/>
  <c r="AW527" i="1"/>
  <c r="AX527" i="1"/>
  <c r="AY527" i="1"/>
  <c r="BF527" i="1"/>
  <c r="BL527" i="1"/>
  <c r="AU220" i="1"/>
  <c r="AV220" i="1"/>
  <c r="AW220" i="1"/>
  <c r="AX220" i="1"/>
  <c r="AY220" i="1"/>
  <c r="BF220" i="1"/>
  <c r="BL220" i="1"/>
  <c r="AU570" i="1"/>
  <c r="AV570" i="1"/>
  <c r="AW570" i="1"/>
  <c r="AX570" i="1"/>
  <c r="AY570" i="1"/>
  <c r="BF570" i="1"/>
  <c r="BL570" i="1"/>
  <c r="AU317" i="1"/>
  <c r="AV317" i="1"/>
  <c r="AW317" i="1"/>
  <c r="AX317" i="1"/>
  <c r="AY317" i="1"/>
  <c r="BF317" i="1"/>
  <c r="BL317" i="1"/>
  <c r="AU475" i="1"/>
  <c r="AV475" i="1"/>
  <c r="AW475" i="1"/>
  <c r="AX475" i="1"/>
  <c r="AY475" i="1"/>
  <c r="BF475" i="1"/>
  <c r="BL475" i="1"/>
  <c r="AU210" i="1"/>
  <c r="AV210" i="1"/>
  <c r="AW210" i="1"/>
  <c r="AX210" i="1"/>
  <c r="AY210" i="1"/>
  <c r="BF210" i="1"/>
  <c r="BL210" i="1"/>
  <c r="AU178" i="1"/>
  <c r="AV178" i="1"/>
  <c r="AW178" i="1"/>
  <c r="AX178" i="1"/>
  <c r="AY178" i="1"/>
  <c r="BF178" i="1"/>
  <c r="BL178" i="1"/>
  <c r="AU380" i="1"/>
  <c r="AV380" i="1"/>
  <c r="AW380" i="1"/>
  <c r="AX380" i="1"/>
  <c r="AY380" i="1"/>
  <c r="BF380" i="1"/>
  <c r="BL380" i="1"/>
  <c r="AU191" i="1"/>
  <c r="AV191" i="1"/>
  <c r="AW191" i="1"/>
  <c r="AX191" i="1"/>
  <c r="AY191" i="1"/>
  <c r="BF191" i="1"/>
  <c r="BL191" i="1"/>
  <c r="AU376" i="1"/>
  <c r="AV376" i="1"/>
  <c r="AW376" i="1"/>
  <c r="AX376" i="1"/>
  <c r="AY376" i="1"/>
  <c r="BF376" i="1"/>
  <c r="BL376" i="1"/>
  <c r="AU415" i="1"/>
  <c r="AV415" i="1"/>
  <c r="AW415" i="1"/>
  <c r="AX415" i="1"/>
  <c r="AY415" i="1"/>
  <c r="BF415" i="1"/>
  <c r="BL415" i="1"/>
  <c r="AU516" i="1"/>
  <c r="AV516" i="1"/>
  <c r="AW516" i="1"/>
  <c r="AX516" i="1"/>
  <c r="AY516" i="1"/>
  <c r="BF516" i="1"/>
  <c r="BL516" i="1"/>
  <c r="AU483" i="1"/>
  <c r="AV483" i="1"/>
  <c r="AW483" i="1"/>
  <c r="AX483" i="1"/>
  <c r="AY483" i="1"/>
  <c r="BF483" i="1"/>
  <c r="BL483" i="1"/>
  <c r="AU188" i="1"/>
  <c r="AV188" i="1"/>
  <c r="AW188" i="1"/>
  <c r="AX188" i="1"/>
  <c r="AY188" i="1"/>
  <c r="BF188" i="1"/>
  <c r="BL188" i="1"/>
  <c r="AU439" i="1"/>
  <c r="AV439" i="1"/>
  <c r="AW439" i="1"/>
  <c r="AX439" i="1"/>
  <c r="AY439" i="1"/>
  <c r="BF439" i="1"/>
  <c r="BL439" i="1"/>
  <c r="AU192" i="1"/>
  <c r="AV192" i="1"/>
  <c r="AW192" i="1"/>
  <c r="AX192" i="1"/>
  <c r="AY192" i="1"/>
  <c r="BF192" i="1"/>
  <c r="BL192" i="1"/>
  <c r="AU193" i="1"/>
  <c r="AV193" i="1"/>
  <c r="AW193" i="1"/>
  <c r="AX193" i="1"/>
  <c r="AY193" i="1"/>
  <c r="BF193" i="1"/>
  <c r="BL193" i="1"/>
  <c r="AU389" i="1"/>
  <c r="AV389" i="1"/>
  <c r="AW389" i="1"/>
  <c r="AX389" i="1"/>
  <c r="AY389" i="1"/>
  <c r="BF389" i="1"/>
  <c r="BL389" i="1"/>
  <c r="AU406" i="1"/>
  <c r="AV406" i="1"/>
  <c r="AW406" i="1"/>
  <c r="AX406" i="1"/>
  <c r="AY406" i="1"/>
  <c r="BF406" i="1"/>
  <c r="BL406" i="1"/>
  <c r="AU488" i="1"/>
  <c r="AV488" i="1"/>
  <c r="AW488" i="1"/>
  <c r="AX488" i="1"/>
  <c r="AY488" i="1"/>
  <c r="BF488" i="1"/>
  <c r="BL488" i="1"/>
  <c r="AU582" i="1"/>
  <c r="AV582" i="1"/>
  <c r="AW582" i="1"/>
  <c r="AX582" i="1"/>
  <c r="AY582" i="1"/>
  <c r="BF582" i="1"/>
  <c r="BL582" i="1"/>
  <c r="AU278" i="1"/>
  <c r="AV278" i="1"/>
  <c r="AW278" i="1"/>
  <c r="AX278" i="1"/>
  <c r="AY278" i="1"/>
  <c r="BF278" i="1"/>
  <c r="BL278" i="1"/>
  <c r="AU369" i="1"/>
  <c r="AV369" i="1"/>
  <c r="AW369" i="1"/>
  <c r="AX369" i="1"/>
  <c r="AY369" i="1"/>
  <c r="BF369" i="1"/>
  <c r="BL369" i="1"/>
  <c r="AU445" i="1"/>
  <c r="AV445" i="1"/>
  <c r="AW445" i="1"/>
  <c r="AX445" i="1"/>
  <c r="AY445" i="1"/>
  <c r="BF445" i="1"/>
  <c r="BL445" i="1"/>
  <c r="AU286" i="1"/>
  <c r="AV286" i="1"/>
  <c r="AW286" i="1"/>
  <c r="AX286" i="1"/>
  <c r="AY286" i="1"/>
  <c r="BF286" i="1"/>
  <c r="BL286" i="1"/>
  <c r="AU162" i="1"/>
  <c r="AV162" i="1"/>
  <c r="AW162" i="1"/>
  <c r="AX162" i="1"/>
  <c r="AY162" i="1"/>
  <c r="BF162" i="1"/>
  <c r="BL162" i="1"/>
  <c r="AU180" i="1"/>
  <c r="AV180" i="1"/>
  <c r="AW180" i="1"/>
  <c r="AX180" i="1"/>
  <c r="AY180" i="1"/>
  <c r="BF180" i="1"/>
  <c r="BL180" i="1"/>
  <c r="AU464" i="1"/>
  <c r="AV464" i="1"/>
  <c r="AW464" i="1"/>
  <c r="AX464" i="1"/>
  <c r="AY464" i="1"/>
  <c r="BF464" i="1"/>
  <c r="BL464" i="1"/>
  <c r="AU225" i="1"/>
  <c r="AV225" i="1"/>
  <c r="AW225" i="1"/>
  <c r="AX225" i="1"/>
  <c r="AY225" i="1"/>
  <c r="BF225" i="1"/>
  <c r="BL225" i="1"/>
  <c r="AU229" i="1"/>
  <c r="AV229" i="1"/>
  <c r="AW229" i="1"/>
  <c r="AX229" i="1"/>
  <c r="AY229" i="1"/>
  <c r="BF229" i="1"/>
  <c r="BL229" i="1"/>
  <c r="AU163" i="1"/>
  <c r="AV163" i="1"/>
  <c r="AW163" i="1"/>
  <c r="AX163" i="1"/>
  <c r="AY163" i="1"/>
  <c r="BF163" i="1"/>
  <c r="BL163" i="1"/>
  <c r="AU303" i="1"/>
  <c r="AV303" i="1"/>
  <c r="AW303" i="1"/>
  <c r="AX303" i="1"/>
  <c r="AY303" i="1"/>
  <c r="BF303" i="1"/>
  <c r="BL303" i="1"/>
  <c r="AU356" i="1"/>
  <c r="AV356" i="1"/>
  <c r="AW356" i="1"/>
  <c r="AX356" i="1"/>
  <c r="AY356" i="1"/>
  <c r="BF356" i="1"/>
  <c r="BL356" i="1"/>
  <c r="AU148" i="1"/>
  <c r="AV148" i="1"/>
  <c r="AW148" i="1"/>
  <c r="AX148" i="1"/>
  <c r="AY148" i="1"/>
  <c r="BF148" i="1"/>
  <c r="BL148" i="1"/>
  <c r="AU554" i="1"/>
  <c r="AV554" i="1"/>
  <c r="AW554" i="1"/>
  <c r="AX554" i="1"/>
  <c r="AY554" i="1"/>
  <c r="BF554" i="1"/>
  <c r="BL554" i="1"/>
  <c r="AU118" i="1"/>
  <c r="AV118" i="1"/>
  <c r="AW118" i="1"/>
  <c r="AX118" i="1"/>
  <c r="AY118" i="1"/>
  <c r="BF118" i="1"/>
  <c r="BL118" i="1"/>
  <c r="AU249" i="1"/>
  <c r="AV249" i="1"/>
  <c r="AW249" i="1"/>
  <c r="AX249" i="1"/>
  <c r="AY249" i="1"/>
  <c r="BF249" i="1"/>
  <c r="BL249" i="1"/>
  <c r="AU543" i="1"/>
  <c r="AV543" i="1"/>
  <c r="AW543" i="1"/>
  <c r="AX543" i="1"/>
  <c r="AY543" i="1"/>
  <c r="BF543" i="1"/>
  <c r="BL543" i="1"/>
  <c r="AU532" i="1"/>
  <c r="AV532" i="1"/>
  <c r="AW532" i="1"/>
  <c r="AX532" i="1"/>
  <c r="AY532" i="1"/>
  <c r="BF532" i="1"/>
  <c r="BL532" i="1"/>
  <c r="AU226" i="1"/>
  <c r="AV226" i="1"/>
  <c r="AW226" i="1"/>
  <c r="AX226" i="1"/>
  <c r="AY226" i="1"/>
  <c r="BF226" i="1"/>
  <c r="BL226" i="1"/>
  <c r="AU536" i="1"/>
  <c r="AV536" i="1"/>
  <c r="AW536" i="1"/>
  <c r="AX536" i="1"/>
  <c r="AY536" i="1"/>
  <c r="BF536" i="1"/>
  <c r="BL536" i="1"/>
  <c r="AU531" i="1"/>
  <c r="AV531" i="1"/>
  <c r="AW531" i="1"/>
  <c r="AX531" i="1"/>
  <c r="AY531" i="1"/>
  <c r="BF531" i="1"/>
  <c r="BL531" i="1"/>
  <c r="AU571" i="1"/>
  <c r="AV571" i="1"/>
  <c r="AW571" i="1"/>
  <c r="AX571" i="1"/>
  <c r="AY571" i="1"/>
  <c r="BF571" i="1"/>
  <c r="BL571" i="1"/>
  <c r="AU105" i="1"/>
  <c r="AV105" i="1"/>
  <c r="AW105" i="1"/>
  <c r="AX105" i="1"/>
  <c r="AY105" i="1"/>
  <c r="BF105" i="1"/>
  <c r="BL105" i="1"/>
  <c r="AU254" i="1"/>
  <c r="AV254" i="1"/>
  <c r="AW254" i="1"/>
  <c r="AX254" i="1"/>
  <c r="AY254" i="1"/>
  <c r="BF254" i="1"/>
  <c r="BL254" i="1"/>
  <c r="AU224" i="1"/>
  <c r="AV224" i="1"/>
  <c r="AW224" i="1"/>
  <c r="AX224" i="1"/>
  <c r="AY224" i="1"/>
  <c r="BF224" i="1"/>
  <c r="BL224" i="1"/>
  <c r="AU479" i="1"/>
  <c r="AV479" i="1"/>
  <c r="AW479" i="1"/>
  <c r="AX479" i="1"/>
  <c r="AY479" i="1"/>
  <c r="BF479" i="1"/>
  <c r="BL479" i="1"/>
  <c r="AU379" i="1"/>
  <c r="AV379" i="1"/>
  <c r="AW379" i="1"/>
  <c r="AX379" i="1"/>
  <c r="AY379" i="1"/>
  <c r="BF379" i="1"/>
  <c r="BL379" i="1"/>
  <c r="AU425" i="1"/>
  <c r="AV425" i="1"/>
  <c r="AW425" i="1"/>
  <c r="AX425" i="1"/>
  <c r="AY425" i="1"/>
  <c r="BF425" i="1"/>
  <c r="BL425" i="1"/>
  <c r="AU110" i="1"/>
  <c r="AV110" i="1"/>
  <c r="AW110" i="1"/>
  <c r="AX110" i="1"/>
  <c r="AY110" i="1"/>
  <c r="BF110" i="1"/>
  <c r="BL110" i="1"/>
  <c r="AU413" i="1"/>
  <c r="AV413" i="1"/>
  <c r="AW413" i="1"/>
  <c r="AX413" i="1"/>
  <c r="AY413" i="1"/>
  <c r="BF413" i="1"/>
  <c r="BL413" i="1"/>
  <c r="AU466" i="1"/>
  <c r="AV466" i="1"/>
  <c r="AW466" i="1"/>
  <c r="AX466" i="1"/>
  <c r="AY466" i="1"/>
  <c r="BF466" i="1"/>
  <c r="BL466" i="1"/>
  <c r="AU240" i="1"/>
  <c r="AV240" i="1"/>
  <c r="AW240" i="1"/>
  <c r="AX240" i="1"/>
  <c r="AY240" i="1"/>
  <c r="BF240" i="1"/>
  <c r="BL240" i="1"/>
  <c r="AU338" i="1"/>
  <c r="AV338" i="1"/>
  <c r="AW338" i="1"/>
  <c r="AX338" i="1"/>
  <c r="AY338" i="1"/>
  <c r="BF338" i="1"/>
  <c r="BL338" i="1"/>
  <c r="AU465" i="1"/>
  <c r="AV465" i="1"/>
  <c r="AW465" i="1"/>
  <c r="AX465" i="1"/>
  <c r="AY465" i="1"/>
  <c r="BF465" i="1"/>
  <c r="BL465" i="1"/>
  <c r="AU403" i="1"/>
  <c r="AV403" i="1"/>
  <c r="AW403" i="1"/>
  <c r="AX403" i="1"/>
  <c r="AY403" i="1"/>
  <c r="BF403" i="1"/>
  <c r="BL403" i="1"/>
  <c r="AU566" i="1"/>
  <c r="AV566" i="1"/>
  <c r="AW566" i="1"/>
  <c r="AX566" i="1"/>
  <c r="AY566" i="1"/>
  <c r="BF566" i="1"/>
  <c r="BL566" i="1"/>
  <c r="AU378" i="1"/>
  <c r="AV378" i="1"/>
  <c r="AW378" i="1"/>
  <c r="AX378" i="1"/>
  <c r="AY378" i="1"/>
  <c r="BF378" i="1"/>
  <c r="BL378" i="1"/>
  <c r="AU79" i="1"/>
  <c r="AV79" i="1"/>
  <c r="AW79" i="1"/>
  <c r="AX79" i="1"/>
  <c r="AY79" i="1"/>
  <c r="BF79" i="1"/>
  <c r="BL79" i="1"/>
  <c r="AU107" i="1"/>
  <c r="AV107" i="1"/>
  <c r="AW107" i="1"/>
  <c r="AX107" i="1"/>
  <c r="AY107" i="1"/>
  <c r="BF107" i="1"/>
  <c r="BL107" i="1"/>
  <c r="AU85" i="1"/>
  <c r="AV85" i="1"/>
  <c r="AW85" i="1"/>
  <c r="AX85" i="1"/>
  <c r="AY85" i="1"/>
  <c r="BF85" i="1"/>
  <c r="BL85" i="1"/>
  <c r="AU186" i="1"/>
  <c r="AV186" i="1"/>
  <c r="AW186" i="1"/>
  <c r="AX186" i="1"/>
  <c r="AY186" i="1"/>
  <c r="BF186" i="1"/>
  <c r="BL186" i="1"/>
  <c r="AU101" i="1"/>
  <c r="AV101" i="1"/>
  <c r="AW101" i="1"/>
  <c r="AX101" i="1"/>
  <c r="AY101" i="1"/>
  <c r="BF101" i="1"/>
  <c r="BL101" i="1"/>
  <c r="AU271" i="1"/>
  <c r="AV271" i="1"/>
  <c r="AW271" i="1"/>
  <c r="AX271" i="1"/>
  <c r="AY271" i="1"/>
  <c r="BF271" i="1"/>
  <c r="BL271" i="1"/>
  <c r="AU137" i="1"/>
  <c r="AV137" i="1"/>
  <c r="AW137" i="1"/>
  <c r="AX137" i="1"/>
  <c r="AY137" i="1"/>
  <c r="BF137" i="1"/>
  <c r="BL137" i="1"/>
  <c r="AU482" i="1"/>
  <c r="AV482" i="1"/>
  <c r="AW482" i="1"/>
  <c r="AX482" i="1"/>
  <c r="AY482" i="1"/>
  <c r="BF482" i="1"/>
  <c r="BL482" i="1"/>
  <c r="AU354" i="1"/>
  <c r="AV354" i="1"/>
  <c r="AW354" i="1"/>
  <c r="AX354" i="1"/>
  <c r="AY354" i="1"/>
  <c r="BF354" i="1"/>
  <c r="BL354" i="1"/>
  <c r="AU350" i="1"/>
  <c r="AV350" i="1"/>
  <c r="AW350" i="1"/>
  <c r="AX350" i="1"/>
  <c r="AY350" i="1"/>
  <c r="BF350" i="1"/>
  <c r="BL350" i="1"/>
  <c r="AU201" i="1"/>
  <c r="AV201" i="1"/>
  <c r="AW201" i="1"/>
  <c r="AX201" i="1"/>
  <c r="AY201" i="1"/>
  <c r="BF201" i="1"/>
  <c r="BL201" i="1"/>
  <c r="AU498" i="1"/>
  <c r="AV498" i="1"/>
  <c r="AW498" i="1"/>
  <c r="AX498" i="1"/>
  <c r="AY498" i="1"/>
  <c r="BF498" i="1"/>
  <c r="BL498" i="1"/>
  <c r="AU556" i="1"/>
  <c r="AV556" i="1"/>
  <c r="AW556" i="1"/>
  <c r="AX556" i="1"/>
  <c r="AY556" i="1"/>
  <c r="BF556" i="1"/>
  <c r="BL556" i="1"/>
  <c r="AU259" i="1"/>
  <c r="AV259" i="1"/>
  <c r="AW259" i="1"/>
  <c r="AX259" i="1"/>
  <c r="AY259" i="1"/>
  <c r="BF259" i="1"/>
  <c r="BL259" i="1"/>
  <c r="AU574" i="1"/>
  <c r="AV574" i="1"/>
  <c r="AW574" i="1"/>
  <c r="AX574" i="1"/>
  <c r="AY574" i="1"/>
  <c r="BF574" i="1"/>
  <c r="BL574" i="1"/>
  <c r="AU355" i="1"/>
  <c r="AV355" i="1"/>
  <c r="AW355" i="1"/>
  <c r="AX355" i="1"/>
  <c r="AY355" i="1"/>
  <c r="BF355" i="1"/>
  <c r="BL355" i="1"/>
  <c r="AU511" i="1"/>
  <c r="AV511" i="1"/>
  <c r="AW511" i="1"/>
  <c r="AX511" i="1"/>
  <c r="AY511" i="1"/>
  <c r="BF511" i="1"/>
  <c r="BL511" i="1"/>
  <c r="AU390" i="1"/>
  <c r="AV390" i="1"/>
  <c r="AW390" i="1"/>
  <c r="AX390" i="1"/>
  <c r="AY390" i="1"/>
  <c r="BF390" i="1"/>
  <c r="BL390" i="1"/>
  <c r="AU241" i="1"/>
  <c r="AV241" i="1"/>
  <c r="AW241" i="1"/>
  <c r="AX241" i="1"/>
  <c r="AY241" i="1"/>
  <c r="BF241" i="1"/>
  <c r="BL241" i="1"/>
  <c r="AU362" i="1"/>
  <c r="AV362" i="1"/>
  <c r="AW362" i="1"/>
  <c r="AX362" i="1"/>
  <c r="AY362" i="1"/>
  <c r="BF362" i="1"/>
  <c r="BL362" i="1"/>
  <c r="AU283" i="1"/>
  <c r="AV283" i="1"/>
  <c r="AW283" i="1"/>
  <c r="AX283" i="1"/>
  <c r="AY283" i="1"/>
  <c r="BF283" i="1"/>
  <c r="BL283" i="1"/>
  <c r="AU471" i="1"/>
  <c r="AV471" i="1"/>
  <c r="AW471" i="1"/>
  <c r="AX471" i="1"/>
  <c r="AY471" i="1"/>
  <c r="BF471" i="1"/>
  <c r="BL471" i="1"/>
  <c r="AU410" i="1"/>
  <c r="AV410" i="1"/>
  <c r="AW410" i="1"/>
  <c r="AX410" i="1"/>
  <c r="AY410" i="1"/>
  <c r="BF410" i="1"/>
  <c r="BL410" i="1"/>
  <c r="AU530" i="1"/>
  <c r="AV530" i="1"/>
  <c r="AW530" i="1"/>
  <c r="AX530" i="1"/>
  <c r="AY530" i="1"/>
  <c r="BF530" i="1"/>
  <c r="BL530" i="1"/>
  <c r="AU238" i="1"/>
  <c r="AV238" i="1"/>
  <c r="AW238" i="1"/>
  <c r="AX238" i="1"/>
  <c r="AY238" i="1"/>
  <c r="BF238" i="1"/>
  <c r="BL238" i="1"/>
  <c r="AU569" i="1"/>
  <c r="AV569" i="1"/>
  <c r="AW569" i="1"/>
  <c r="AX569" i="1"/>
  <c r="AY569" i="1"/>
  <c r="BF569" i="1"/>
  <c r="BL569" i="1"/>
  <c r="AU75" i="1"/>
  <c r="AV75" i="1"/>
  <c r="AW75" i="1"/>
  <c r="AX75" i="1"/>
  <c r="AY75" i="1"/>
  <c r="BF75" i="1"/>
  <c r="BL75" i="1"/>
  <c r="AU146" i="1"/>
  <c r="AV146" i="1"/>
  <c r="AW146" i="1"/>
  <c r="AX146" i="1"/>
  <c r="AY146" i="1"/>
  <c r="BF146" i="1"/>
  <c r="BL146" i="1"/>
  <c r="AU285" i="1"/>
  <c r="AV285" i="1"/>
  <c r="AW285" i="1"/>
  <c r="AX285" i="1"/>
  <c r="AY285" i="1"/>
  <c r="BF285" i="1"/>
  <c r="BL285" i="1"/>
  <c r="AU261" i="1"/>
  <c r="AV261" i="1"/>
  <c r="AW261" i="1"/>
  <c r="AX261" i="1"/>
  <c r="AY261" i="1"/>
  <c r="BF261" i="1"/>
  <c r="BL261" i="1"/>
  <c r="AU327" i="1"/>
  <c r="AV327" i="1"/>
  <c r="AW327" i="1"/>
  <c r="AX327" i="1"/>
  <c r="AY327" i="1"/>
  <c r="BF327" i="1"/>
  <c r="BL327" i="1"/>
  <c r="AU223" i="1"/>
  <c r="AV223" i="1"/>
  <c r="AW223" i="1"/>
  <c r="AX223" i="1"/>
  <c r="AY223" i="1"/>
  <c r="BF223" i="1"/>
  <c r="BL223" i="1"/>
  <c r="AU501" i="1"/>
  <c r="AV501" i="1"/>
  <c r="AW501" i="1"/>
  <c r="AX501" i="1"/>
  <c r="AY501" i="1"/>
  <c r="BF501" i="1"/>
  <c r="BL501" i="1"/>
  <c r="AU589" i="1"/>
  <c r="AV589" i="1"/>
  <c r="AW589" i="1"/>
  <c r="AX589" i="1"/>
  <c r="AY589" i="1"/>
  <c r="BF589" i="1"/>
  <c r="BL589" i="1"/>
  <c r="AU169" i="1"/>
  <c r="AV169" i="1"/>
  <c r="AW169" i="1"/>
  <c r="AX169" i="1"/>
  <c r="AY169" i="1"/>
  <c r="BF169" i="1"/>
  <c r="BL169" i="1"/>
  <c r="AU398" i="1"/>
  <c r="AV398" i="1"/>
  <c r="AW398" i="1"/>
  <c r="AX398" i="1"/>
  <c r="AY398" i="1"/>
  <c r="BF398" i="1"/>
  <c r="BL398" i="1"/>
  <c r="AU493" i="1"/>
  <c r="AV493" i="1"/>
  <c r="AW493" i="1"/>
  <c r="AX493" i="1"/>
  <c r="AY493" i="1"/>
  <c r="BF493" i="1"/>
  <c r="BL493" i="1"/>
  <c r="AU108" i="1"/>
  <c r="AV108" i="1"/>
  <c r="AW108" i="1"/>
  <c r="AX108" i="1"/>
  <c r="AY108" i="1"/>
  <c r="BF108" i="1"/>
  <c r="BL108" i="1"/>
  <c r="AU542" i="1"/>
  <c r="AV542" i="1"/>
  <c r="AW542" i="1"/>
  <c r="AX542" i="1"/>
  <c r="AY542" i="1"/>
  <c r="BF542" i="1"/>
  <c r="BL542" i="1"/>
  <c r="AU540" i="1"/>
  <c r="AV540" i="1"/>
  <c r="AW540" i="1"/>
  <c r="AX540" i="1"/>
  <c r="AY540" i="1"/>
  <c r="BF540" i="1"/>
  <c r="BL540" i="1"/>
  <c r="AU198" i="1"/>
  <c r="AV198" i="1"/>
  <c r="AW198" i="1"/>
  <c r="AX198" i="1"/>
  <c r="AY198" i="1"/>
  <c r="BF198" i="1"/>
  <c r="BL198" i="1"/>
  <c r="AU366" i="1"/>
  <c r="AV366" i="1"/>
  <c r="AW366" i="1"/>
  <c r="AX366" i="1"/>
  <c r="AY366" i="1"/>
  <c r="BF366" i="1"/>
  <c r="BL366" i="1"/>
  <c r="AU140" i="1"/>
  <c r="AV140" i="1"/>
  <c r="AW140" i="1"/>
  <c r="AX140" i="1"/>
  <c r="AY140" i="1"/>
  <c r="BF140" i="1"/>
  <c r="BL140" i="1"/>
  <c r="AU573" i="1"/>
  <c r="AV573" i="1"/>
  <c r="AW573" i="1"/>
  <c r="AX573" i="1"/>
  <c r="AY573" i="1"/>
  <c r="BF573" i="1"/>
  <c r="BL573" i="1"/>
  <c r="AU446" i="1"/>
  <c r="AV446" i="1"/>
  <c r="AW446" i="1"/>
  <c r="AX446" i="1"/>
  <c r="AY446" i="1"/>
  <c r="BF446" i="1"/>
  <c r="BL446" i="1"/>
  <c r="AU496" i="1"/>
  <c r="AV496" i="1"/>
  <c r="AW496" i="1"/>
  <c r="AX496" i="1"/>
  <c r="AY496" i="1"/>
  <c r="BF496" i="1"/>
  <c r="BL496" i="1"/>
  <c r="AU70" i="1"/>
  <c r="AV70" i="1"/>
  <c r="AW70" i="1"/>
  <c r="AX70" i="1"/>
  <c r="AY70" i="1"/>
  <c r="BF70" i="1"/>
  <c r="BL70" i="1"/>
  <c r="AU267" i="1"/>
  <c r="AV267" i="1"/>
  <c r="AW267" i="1"/>
  <c r="AX267" i="1"/>
  <c r="AY267" i="1"/>
  <c r="BF267" i="1"/>
  <c r="BL267" i="1"/>
  <c r="AU359" i="1"/>
  <c r="AV359" i="1"/>
  <c r="AW359" i="1"/>
  <c r="AX359" i="1"/>
  <c r="AY359" i="1"/>
  <c r="BF359" i="1"/>
  <c r="BL359" i="1"/>
  <c r="AU341" i="1"/>
  <c r="AV341" i="1"/>
  <c r="AW341" i="1"/>
  <c r="AX341" i="1"/>
  <c r="AY341" i="1"/>
  <c r="BF341" i="1"/>
  <c r="BL341" i="1"/>
  <c r="AU185" i="1"/>
  <c r="AV185" i="1"/>
  <c r="AW185" i="1"/>
  <c r="AX185" i="1"/>
  <c r="AY185" i="1"/>
  <c r="BF185" i="1"/>
  <c r="BL185" i="1"/>
  <c r="AU343" i="1"/>
  <c r="AV343" i="1"/>
  <c r="AW343" i="1"/>
  <c r="AX343" i="1"/>
  <c r="AY343" i="1"/>
  <c r="BF343" i="1"/>
  <c r="BL343" i="1"/>
  <c r="AU529" i="1"/>
  <c r="AV529" i="1"/>
  <c r="AW529" i="1"/>
  <c r="AX529" i="1"/>
  <c r="AY529" i="1"/>
  <c r="BF529" i="1"/>
  <c r="BL529" i="1"/>
  <c r="AU353" i="1"/>
  <c r="AV353" i="1"/>
  <c r="AW353" i="1"/>
  <c r="AX353" i="1"/>
  <c r="AY353" i="1"/>
  <c r="BF353" i="1"/>
  <c r="BL353" i="1"/>
  <c r="AU315" i="1"/>
  <c r="AV315" i="1"/>
  <c r="AW315" i="1"/>
  <c r="AX315" i="1"/>
  <c r="AY315" i="1"/>
  <c r="BF315" i="1"/>
  <c r="BL315" i="1"/>
  <c r="AU282" i="1"/>
  <c r="AV282" i="1"/>
  <c r="AW282" i="1"/>
  <c r="AX282" i="1"/>
  <c r="AY282" i="1"/>
  <c r="BF282" i="1"/>
  <c r="BL282" i="1"/>
  <c r="AU168" i="1"/>
  <c r="AV168" i="1"/>
  <c r="AW168" i="1"/>
  <c r="AX168" i="1"/>
  <c r="AY168" i="1"/>
  <c r="BF168" i="1"/>
  <c r="BL168" i="1"/>
  <c r="AU199" i="1"/>
  <c r="AV199" i="1"/>
  <c r="AW199" i="1"/>
  <c r="AX199" i="1"/>
  <c r="AY199" i="1"/>
  <c r="BF199" i="1"/>
  <c r="BL199" i="1"/>
  <c r="AU520" i="1"/>
  <c r="AV520" i="1"/>
  <c r="AW520" i="1"/>
  <c r="AX520" i="1"/>
  <c r="AY520" i="1"/>
  <c r="BF520" i="1"/>
  <c r="BL520" i="1"/>
  <c r="AU221" i="1"/>
  <c r="AV221" i="1"/>
  <c r="AW221" i="1"/>
  <c r="AX221" i="1"/>
  <c r="AY221" i="1"/>
  <c r="BF221" i="1"/>
  <c r="BL221" i="1"/>
  <c r="AU510" i="1"/>
  <c r="AV510" i="1"/>
  <c r="AW510" i="1"/>
  <c r="AX510" i="1"/>
  <c r="AY510" i="1"/>
  <c r="BF510" i="1"/>
  <c r="BL510" i="1"/>
  <c r="AU432" i="1"/>
  <c r="AV432" i="1"/>
  <c r="AW432" i="1"/>
  <c r="AX432" i="1"/>
  <c r="AY432" i="1"/>
  <c r="BF432" i="1"/>
  <c r="BL432" i="1"/>
  <c r="AU525" i="1"/>
  <c r="AV525" i="1"/>
  <c r="AW525" i="1"/>
  <c r="AX525" i="1"/>
  <c r="AY525" i="1"/>
  <c r="BF525" i="1"/>
  <c r="BL525" i="1"/>
  <c r="AU312" i="1"/>
  <c r="AV312" i="1"/>
  <c r="AW312" i="1"/>
  <c r="AX312" i="1"/>
  <c r="AY312" i="1"/>
  <c r="BF312" i="1"/>
  <c r="BL312" i="1"/>
  <c r="AU485" i="1"/>
  <c r="AV485" i="1"/>
  <c r="AW485" i="1"/>
  <c r="AX485" i="1"/>
  <c r="AY485" i="1"/>
  <c r="BF485" i="1"/>
  <c r="BL485" i="1"/>
  <c r="AU98" i="1"/>
  <c r="AV98" i="1"/>
  <c r="AW98" i="1"/>
  <c r="AX98" i="1"/>
  <c r="AY98" i="1"/>
  <c r="BF98" i="1"/>
  <c r="BL98" i="1"/>
  <c r="AU152" i="1"/>
  <c r="AV152" i="1"/>
  <c r="AW152" i="1"/>
  <c r="AX152" i="1"/>
  <c r="AY152" i="1"/>
  <c r="BF152" i="1"/>
  <c r="BL152" i="1"/>
  <c r="AU212" i="1"/>
  <c r="AV212" i="1"/>
  <c r="AW212" i="1"/>
  <c r="AX212" i="1"/>
  <c r="AY212" i="1"/>
  <c r="BF212" i="1"/>
  <c r="BL212" i="1"/>
  <c r="AU590" i="1"/>
  <c r="AV590" i="1"/>
  <c r="AW590" i="1"/>
  <c r="AX590" i="1"/>
  <c r="AY590" i="1"/>
  <c r="BF590" i="1"/>
  <c r="BL590" i="1"/>
  <c r="AU424" i="1"/>
  <c r="AV424" i="1"/>
  <c r="AW424" i="1"/>
  <c r="AX424" i="1"/>
  <c r="AY424" i="1"/>
  <c r="BF424" i="1"/>
  <c r="BL424" i="1"/>
  <c r="AU460" i="1"/>
  <c r="AV460" i="1"/>
  <c r="AW460" i="1"/>
  <c r="AX460" i="1"/>
  <c r="AY460" i="1"/>
  <c r="BF460" i="1"/>
  <c r="BL460" i="1"/>
  <c r="AU56" i="1"/>
  <c r="AV56" i="1"/>
  <c r="AW56" i="1"/>
  <c r="AX56" i="1"/>
  <c r="AY56" i="1"/>
  <c r="BF56" i="1"/>
  <c r="BL56" i="1"/>
  <c r="AU436" i="1"/>
  <c r="AV436" i="1"/>
  <c r="AW436" i="1"/>
  <c r="AX436" i="1"/>
  <c r="AY436" i="1"/>
  <c r="BF436" i="1"/>
  <c r="BL436" i="1"/>
  <c r="AU196" i="1"/>
  <c r="AV196" i="1"/>
  <c r="AW196" i="1"/>
  <c r="AX196" i="1"/>
  <c r="AY196" i="1"/>
  <c r="BF196" i="1"/>
  <c r="BL196" i="1"/>
  <c r="AU518" i="1"/>
  <c r="AV518" i="1"/>
  <c r="AW518" i="1"/>
  <c r="AX518" i="1"/>
  <c r="AY518" i="1"/>
  <c r="BF518" i="1"/>
  <c r="BL518" i="1"/>
  <c r="AU386" i="1"/>
  <c r="AV386" i="1"/>
  <c r="AW386" i="1"/>
  <c r="AX386" i="1"/>
  <c r="AY386" i="1"/>
  <c r="BF386" i="1"/>
  <c r="BL386" i="1"/>
  <c r="AU280" i="1"/>
  <c r="AV280" i="1"/>
  <c r="AW280" i="1"/>
  <c r="AX280" i="1"/>
  <c r="AY280" i="1"/>
  <c r="BF280" i="1"/>
  <c r="BL280" i="1"/>
  <c r="AU502" i="1"/>
  <c r="AV502" i="1"/>
  <c r="AW502" i="1"/>
  <c r="AX502" i="1"/>
  <c r="AY502" i="1"/>
  <c r="BF502" i="1"/>
  <c r="BL502" i="1"/>
  <c r="AU552" i="1"/>
  <c r="AV552" i="1"/>
  <c r="AW552" i="1"/>
  <c r="AX552" i="1"/>
  <c r="AY552" i="1"/>
  <c r="BF552" i="1"/>
  <c r="BL552" i="1"/>
  <c r="AU295" i="1"/>
  <c r="AV295" i="1"/>
  <c r="AW295" i="1"/>
  <c r="AX295" i="1"/>
  <c r="AY295" i="1"/>
  <c r="BF295" i="1"/>
  <c r="BL295" i="1"/>
  <c r="AU306" i="1"/>
  <c r="AV306" i="1"/>
  <c r="AW306" i="1"/>
  <c r="AX306" i="1"/>
  <c r="AY306" i="1"/>
  <c r="BF306" i="1"/>
  <c r="BL306" i="1"/>
  <c r="AU454" i="1"/>
  <c r="AV454" i="1"/>
  <c r="AW454" i="1"/>
  <c r="AX454" i="1"/>
  <c r="AY454" i="1"/>
  <c r="BF454" i="1"/>
  <c r="BL454" i="1"/>
  <c r="AU279" i="1"/>
  <c r="AV279" i="1"/>
  <c r="AW279" i="1"/>
  <c r="AX279" i="1"/>
  <c r="AY279" i="1"/>
  <c r="BF279" i="1"/>
  <c r="BL279" i="1"/>
  <c r="AU491" i="1"/>
  <c r="AV491" i="1"/>
  <c r="AW491" i="1"/>
  <c r="AX491" i="1"/>
  <c r="AY491" i="1"/>
  <c r="BF491" i="1"/>
  <c r="BL491" i="1"/>
  <c r="AU187" i="1"/>
  <c r="AV187" i="1"/>
  <c r="AW187" i="1"/>
  <c r="AX187" i="1"/>
  <c r="AY187" i="1"/>
  <c r="BF187" i="1"/>
  <c r="BL187" i="1"/>
  <c r="AU558" i="1"/>
  <c r="AV558" i="1"/>
  <c r="AW558" i="1"/>
  <c r="AX558" i="1"/>
  <c r="AY558" i="1"/>
  <c r="BF558" i="1"/>
  <c r="BL558" i="1"/>
  <c r="AU534" i="1"/>
  <c r="AV534" i="1"/>
  <c r="AW534" i="1"/>
  <c r="AX534" i="1"/>
  <c r="AY534" i="1"/>
  <c r="BF534" i="1"/>
  <c r="BL534" i="1"/>
  <c r="AU394" i="1"/>
  <c r="AV394" i="1"/>
  <c r="AW394" i="1"/>
  <c r="AX394" i="1"/>
  <c r="AY394" i="1"/>
  <c r="BF394" i="1"/>
  <c r="BL394" i="1"/>
  <c r="AU344" i="1"/>
  <c r="AV344" i="1"/>
  <c r="AW344" i="1"/>
  <c r="AX344" i="1"/>
  <c r="AY344" i="1"/>
  <c r="BF344" i="1"/>
  <c r="BL344" i="1"/>
  <c r="AU567" i="1"/>
  <c r="AV567" i="1"/>
  <c r="AW567" i="1"/>
  <c r="AX567" i="1"/>
  <c r="AY567" i="1"/>
  <c r="BF567" i="1"/>
  <c r="BL567" i="1"/>
  <c r="AU451" i="1"/>
  <c r="AV451" i="1"/>
  <c r="AW451" i="1"/>
  <c r="AX451" i="1"/>
  <c r="AY451" i="1"/>
  <c r="BF451" i="1"/>
  <c r="BL451" i="1"/>
  <c r="AU131" i="1"/>
  <c r="AV131" i="1"/>
  <c r="AW131" i="1"/>
  <c r="AX131" i="1"/>
  <c r="AY131" i="1"/>
  <c r="BF131" i="1"/>
  <c r="BL131" i="1"/>
  <c r="AU200" i="1"/>
  <c r="AV200" i="1"/>
  <c r="AW200" i="1"/>
  <c r="AX200" i="1"/>
  <c r="AY200" i="1"/>
  <c r="BF200" i="1"/>
  <c r="BL200" i="1"/>
  <c r="AU447" i="1"/>
  <c r="AV447" i="1"/>
  <c r="AW447" i="1"/>
  <c r="AX447" i="1"/>
  <c r="AY447" i="1"/>
  <c r="BF447" i="1"/>
  <c r="BL447" i="1"/>
  <c r="AU252" i="1"/>
  <c r="AV252" i="1"/>
  <c r="AW252" i="1"/>
  <c r="AX252" i="1"/>
  <c r="AY252" i="1"/>
  <c r="BF252" i="1"/>
  <c r="BL252" i="1"/>
  <c r="AU391" i="1"/>
  <c r="AV391" i="1"/>
  <c r="AW391" i="1"/>
  <c r="AX391" i="1"/>
  <c r="AY391" i="1"/>
  <c r="BF391" i="1"/>
  <c r="BL391" i="1"/>
  <c r="AU427" i="1"/>
  <c r="AV427" i="1"/>
  <c r="AW427" i="1"/>
  <c r="AX427" i="1"/>
  <c r="AY427" i="1"/>
  <c r="BF427" i="1"/>
  <c r="BL427" i="1"/>
  <c r="AU503" i="1"/>
  <c r="AV503" i="1"/>
  <c r="AW503" i="1"/>
  <c r="AX503" i="1"/>
  <c r="AY503" i="1"/>
  <c r="BF503" i="1"/>
  <c r="BL503" i="1"/>
  <c r="AU450" i="1"/>
  <c r="AV450" i="1"/>
  <c r="AW450" i="1"/>
  <c r="AX450" i="1"/>
  <c r="AY450" i="1"/>
  <c r="BF450" i="1"/>
  <c r="BL450" i="1"/>
  <c r="AU519" i="1"/>
  <c r="AV519" i="1"/>
  <c r="AW519" i="1"/>
  <c r="AX519" i="1"/>
  <c r="AY519" i="1"/>
  <c r="BF519" i="1"/>
  <c r="BL519" i="1"/>
  <c r="AU274" i="1"/>
  <c r="AV274" i="1"/>
  <c r="AW274" i="1"/>
  <c r="AX274" i="1"/>
  <c r="AY274" i="1"/>
  <c r="BF274" i="1"/>
  <c r="BL274" i="1"/>
  <c r="AU513" i="1"/>
  <c r="AV513" i="1"/>
  <c r="AW513" i="1"/>
  <c r="AX513" i="1"/>
  <c r="AY513" i="1"/>
  <c r="BF513" i="1"/>
  <c r="BL513" i="1"/>
  <c r="AU421" i="1"/>
  <c r="AV421" i="1"/>
  <c r="AW421" i="1"/>
  <c r="AX421" i="1"/>
  <c r="AY421" i="1"/>
  <c r="BF421" i="1"/>
  <c r="BL421" i="1"/>
  <c r="AU489" i="1"/>
  <c r="AV489" i="1"/>
  <c r="AW489" i="1"/>
  <c r="AX489" i="1"/>
  <c r="AY489" i="1"/>
  <c r="BF489" i="1"/>
  <c r="BL489" i="1"/>
  <c r="AU419" i="1"/>
  <c r="AV419" i="1"/>
  <c r="AW419" i="1"/>
  <c r="AX419" i="1"/>
  <c r="AY419" i="1"/>
  <c r="BF419" i="1"/>
  <c r="BL419" i="1"/>
  <c r="AU434" i="1"/>
  <c r="AV434" i="1"/>
  <c r="AW434" i="1"/>
  <c r="AX434" i="1"/>
  <c r="AY434" i="1"/>
  <c r="BF434" i="1"/>
  <c r="BL434" i="1"/>
  <c r="AU135" i="1"/>
  <c r="AV135" i="1"/>
  <c r="AW135" i="1"/>
  <c r="AX135" i="1"/>
  <c r="AY135" i="1"/>
  <c r="BF135" i="1"/>
  <c r="BL135" i="1"/>
  <c r="AU575" i="1"/>
  <c r="AV575" i="1"/>
  <c r="AW575" i="1"/>
  <c r="AX575" i="1"/>
  <c r="AY575" i="1"/>
  <c r="BF575" i="1"/>
  <c r="BL575" i="1"/>
  <c r="AU444" i="1"/>
  <c r="AV444" i="1"/>
  <c r="AW444" i="1"/>
  <c r="AX444" i="1"/>
  <c r="AY444" i="1"/>
  <c r="BF444" i="1"/>
  <c r="BL444" i="1"/>
  <c r="AU549" i="1"/>
  <c r="AV549" i="1"/>
  <c r="AW549" i="1"/>
  <c r="AX549" i="1"/>
  <c r="AY549" i="1"/>
  <c r="BF549" i="1"/>
  <c r="BL549" i="1"/>
  <c r="AU292" i="1"/>
  <c r="AV292" i="1"/>
  <c r="AW292" i="1"/>
  <c r="AX292" i="1"/>
  <c r="AY292" i="1"/>
  <c r="BF292" i="1"/>
  <c r="BL292" i="1"/>
  <c r="AU500" i="1"/>
  <c r="AV500" i="1"/>
  <c r="AW500" i="1"/>
  <c r="AX500" i="1"/>
  <c r="AY500" i="1"/>
  <c r="BF500" i="1"/>
  <c r="BL500" i="1"/>
  <c r="AU577" i="1"/>
  <c r="AV577" i="1"/>
  <c r="AW577" i="1"/>
  <c r="AX577" i="1"/>
  <c r="AY577" i="1"/>
  <c r="BF577" i="1"/>
  <c r="BL577" i="1"/>
  <c r="AU533" i="1"/>
  <c r="AV533" i="1"/>
  <c r="AW533" i="1"/>
  <c r="AX533" i="1"/>
  <c r="AY533" i="1"/>
  <c r="BF533" i="1"/>
  <c r="BL533" i="1"/>
  <c r="AU120" i="1"/>
  <c r="AV120" i="1"/>
  <c r="AW120" i="1"/>
  <c r="AX120" i="1"/>
  <c r="AY120" i="1"/>
  <c r="BF120" i="1"/>
  <c r="BL120" i="1"/>
  <c r="AU526" i="1"/>
  <c r="AV526" i="1"/>
  <c r="AW526" i="1"/>
  <c r="AX526" i="1"/>
  <c r="AY526" i="1"/>
  <c r="BF526" i="1"/>
  <c r="BL526" i="1"/>
  <c r="AU237" i="1"/>
  <c r="AV237" i="1"/>
  <c r="AW237" i="1"/>
  <c r="AX237" i="1"/>
  <c r="AY237" i="1"/>
  <c r="BF237" i="1"/>
  <c r="BL237" i="1"/>
  <c r="AU250" i="1"/>
  <c r="AV250" i="1"/>
  <c r="AW250" i="1"/>
  <c r="AX250" i="1"/>
  <c r="AY250" i="1"/>
  <c r="BF250" i="1"/>
  <c r="BL250" i="1"/>
  <c r="AU469" i="1"/>
  <c r="AV469" i="1"/>
  <c r="AW469" i="1"/>
  <c r="AX469" i="1"/>
  <c r="AY469" i="1"/>
  <c r="BF469" i="1"/>
  <c r="BL469" i="1"/>
  <c r="AU301" i="1"/>
  <c r="AV301" i="1"/>
  <c r="AW301" i="1"/>
  <c r="AX301" i="1"/>
  <c r="AY301" i="1"/>
  <c r="BF301" i="1"/>
  <c r="BL301" i="1"/>
  <c r="AU123" i="1"/>
  <c r="AV123" i="1"/>
  <c r="AW123" i="1"/>
  <c r="AX123" i="1"/>
  <c r="AY123" i="1"/>
  <c r="BF123" i="1"/>
  <c r="BL123" i="1"/>
  <c r="AU142" i="1"/>
  <c r="AV142" i="1"/>
  <c r="AW142" i="1"/>
  <c r="AX142" i="1"/>
  <c r="AY142" i="1"/>
  <c r="BF142" i="1"/>
  <c r="BL142" i="1"/>
  <c r="AU81" i="1"/>
  <c r="AV81" i="1"/>
  <c r="AW81" i="1"/>
  <c r="AX81" i="1"/>
  <c r="AY81" i="1"/>
  <c r="BF81" i="1"/>
  <c r="BL81" i="1"/>
  <c r="AU440" i="1"/>
  <c r="AV440" i="1"/>
  <c r="AW440" i="1"/>
  <c r="AX440" i="1"/>
  <c r="AY440" i="1"/>
  <c r="BF440" i="1"/>
  <c r="BL440" i="1"/>
  <c r="AU370" i="1"/>
  <c r="AV370" i="1"/>
  <c r="AW370" i="1"/>
  <c r="AX370" i="1"/>
  <c r="AY370" i="1"/>
  <c r="BF370" i="1"/>
  <c r="BL370" i="1"/>
  <c r="AU269" i="1"/>
  <c r="AV269" i="1"/>
  <c r="AW269" i="1"/>
  <c r="AX269" i="1"/>
  <c r="AY269" i="1"/>
  <c r="BF269" i="1"/>
  <c r="BL269" i="1"/>
  <c r="AU368" i="1"/>
  <c r="AV368" i="1"/>
  <c r="AW368" i="1"/>
  <c r="AX368" i="1"/>
  <c r="AY368" i="1"/>
  <c r="BF368" i="1"/>
  <c r="BL368" i="1"/>
  <c r="AU171" i="1"/>
  <c r="AV171" i="1"/>
  <c r="AW171" i="1"/>
  <c r="AX171" i="1"/>
  <c r="AY171" i="1"/>
  <c r="BF171" i="1"/>
  <c r="BL171" i="1"/>
  <c r="AU560" i="1"/>
  <c r="AV560" i="1"/>
  <c r="AW560" i="1"/>
  <c r="AX560" i="1"/>
  <c r="AY560" i="1"/>
  <c r="BF560" i="1"/>
  <c r="BL560" i="1"/>
  <c r="AU262" i="1"/>
  <c r="AV262" i="1"/>
  <c r="AW262" i="1"/>
  <c r="AX262" i="1"/>
  <c r="AY262" i="1"/>
  <c r="BF262" i="1"/>
  <c r="BL262" i="1"/>
  <c r="AU132" i="1"/>
  <c r="AV132" i="1"/>
  <c r="AW132" i="1"/>
  <c r="AX132" i="1"/>
  <c r="AY132" i="1"/>
  <c r="BF132" i="1"/>
  <c r="BL132" i="1"/>
  <c r="AU345" i="1"/>
  <c r="AV345" i="1"/>
  <c r="AW345" i="1"/>
  <c r="AX345" i="1"/>
  <c r="AY345" i="1"/>
  <c r="BF345" i="1"/>
  <c r="BL345" i="1"/>
  <c r="AU546" i="1"/>
  <c r="AV546" i="1"/>
  <c r="AW546" i="1"/>
  <c r="AX546" i="1"/>
  <c r="AY546" i="1"/>
  <c r="BF546" i="1"/>
  <c r="BL546" i="1"/>
  <c r="AU129" i="1"/>
  <c r="AV129" i="1"/>
  <c r="AW129" i="1"/>
  <c r="AX129" i="1"/>
  <c r="AY129" i="1"/>
  <c r="BF129" i="1"/>
  <c r="BL129" i="1"/>
  <c r="AU545" i="1"/>
  <c r="AV545" i="1"/>
  <c r="AW545" i="1"/>
  <c r="AX545" i="1"/>
  <c r="AY545" i="1"/>
  <c r="BF545" i="1"/>
  <c r="BL545" i="1"/>
  <c r="AU293" i="1"/>
  <c r="AV293" i="1"/>
  <c r="AW293" i="1"/>
  <c r="AX293" i="1"/>
  <c r="AY293" i="1"/>
  <c r="BF293" i="1"/>
  <c r="BL293" i="1"/>
  <c r="AU234" i="1"/>
  <c r="AV234" i="1"/>
  <c r="AW234" i="1"/>
  <c r="AX234" i="1"/>
  <c r="AY234" i="1"/>
  <c r="BF234" i="1"/>
  <c r="BL234" i="1"/>
  <c r="AU328" i="1"/>
  <c r="AV328" i="1"/>
  <c r="AW328" i="1"/>
  <c r="AX328" i="1"/>
  <c r="AY328" i="1"/>
  <c r="BF328" i="1"/>
  <c r="BL328" i="1"/>
  <c r="AU215" i="1"/>
  <c r="AV215" i="1"/>
  <c r="AW215" i="1"/>
  <c r="AX215" i="1"/>
  <c r="AY215" i="1"/>
  <c r="BF215" i="1"/>
  <c r="BL215" i="1"/>
  <c r="AU230" i="1"/>
  <c r="AV230" i="1"/>
  <c r="AW230" i="1"/>
  <c r="AX230" i="1"/>
  <c r="AY230" i="1"/>
  <c r="BF230" i="1"/>
  <c r="BL230" i="1"/>
  <c r="AU231" i="1"/>
  <c r="AV231" i="1"/>
  <c r="AW231" i="1"/>
  <c r="AX231" i="1"/>
  <c r="AY231" i="1"/>
  <c r="BF231" i="1"/>
  <c r="BL231" i="1"/>
  <c r="AU316" i="1"/>
  <c r="AV316" i="1"/>
  <c r="AW316" i="1"/>
  <c r="AX316" i="1"/>
  <c r="AY316" i="1"/>
  <c r="BF316" i="1"/>
  <c r="BL316" i="1"/>
  <c r="AU557" i="1"/>
  <c r="AV557" i="1"/>
  <c r="AW557" i="1"/>
  <c r="AX557" i="1"/>
  <c r="AY557" i="1"/>
  <c r="BF557" i="1"/>
  <c r="BL557" i="1"/>
  <c r="AU360" i="1"/>
  <c r="AV360" i="1"/>
  <c r="AW360" i="1"/>
  <c r="AX360" i="1"/>
  <c r="AY360" i="1"/>
  <c r="BF360" i="1"/>
  <c r="BL360" i="1"/>
  <c r="AU414" i="1"/>
  <c r="AV414" i="1"/>
  <c r="AW414" i="1"/>
  <c r="AX414" i="1"/>
  <c r="AY414" i="1"/>
  <c r="BF414" i="1"/>
  <c r="BL414" i="1"/>
  <c r="AU547" i="1"/>
  <c r="AV547" i="1"/>
  <c r="AW547" i="1"/>
  <c r="AX547" i="1"/>
  <c r="AY547" i="1"/>
  <c r="BF547" i="1"/>
  <c r="BL547" i="1"/>
  <c r="AU256" i="1"/>
  <c r="AV256" i="1"/>
  <c r="AW256" i="1"/>
  <c r="AX256" i="1"/>
  <c r="AY256" i="1"/>
  <c r="BF256" i="1"/>
  <c r="BL256" i="1"/>
  <c r="AU365" i="1"/>
  <c r="AV365" i="1"/>
  <c r="AW365" i="1"/>
  <c r="AX365" i="1"/>
  <c r="AY365" i="1"/>
  <c r="BF365" i="1"/>
  <c r="BL365" i="1"/>
  <c r="AU246" i="1"/>
  <c r="AV246" i="1"/>
  <c r="AW246" i="1"/>
  <c r="AX246" i="1"/>
  <c r="AY246" i="1"/>
  <c r="BF246" i="1"/>
  <c r="BL246" i="1"/>
  <c r="AU195" i="1"/>
  <c r="AV195" i="1"/>
  <c r="AW195" i="1"/>
  <c r="AX195" i="1"/>
  <c r="AY195" i="1"/>
  <c r="BF195" i="1"/>
  <c r="BL195" i="1"/>
  <c r="AU588" i="1"/>
  <c r="AV588" i="1"/>
  <c r="AW588" i="1"/>
  <c r="AX588" i="1"/>
  <c r="AY588" i="1"/>
  <c r="BF588" i="1"/>
  <c r="BL588" i="1"/>
  <c r="AU151" i="1"/>
  <c r="AV151" i="1"/>
  <c r="AW151" i="1"/>
  <c r="AX151" i="1"/>
  <c r="AY151" i="1"/>
  <c r="BF151" i="1"/>
  <c r="BL151" i="1"/>
  <c r="AU207" i="1"/>
  <c r="AV207" i="1"/>
  <c r="AW207" i="1"/>
  <c r="AX207" i="1"/>
  <c r="AY207" i="1"/>
  <c r="BF207" i="1"/>
  <c r="BL207" i="1"/>
  <c r="AU416" i="1"/>
  <c r="AV416" i="1"/>
  <c r="AW416" i="1"/>
  <c r="AX416" i="1"/>
  <c r="AY416" i="1"/>
  <c r="BF416" i="1"/>
  <c r="BL416" i="1"/>
  <c r="AU245" i="1"/>
  <c r="AV245" i="1"/>
  <c r="AW245" i="1"/>
  <c r="AX245" i="1"/>
  <c r="AY245" i="1"/>
  <c r="BF245" i="1"/>
  <c r="BL245" i="1"/>
  <c r="AU329" i="1"/>
  <c r="AV329" i="1"/>
  <c r="AW329" i="1"/>
  <c r="AX329" i="1"/>
  <c r="AY329" i="1"/>
  <c r="BF329" i="1"/>
  <c r="BL329" i="1"/>
  <c r="AU544" i="1"/>
  <c r="AV544" i="1"/>
  <c r="AW544" i="1"/>
  <c r="AX544" i="1"/>
  <c r="AY544" i="1"/>
  <c r="BF544" i="1"/>
  <c r="BL544" i="1"/>
  <c r="AU136" i="1"/>
  <c r="AV136" i="1"/>
  <c r="AW136" i="1"/>
  <c r="AX136" i="1"/>
  <c r="AY136" i="1"/>
  <c r="BF136" i="1"/>
  <c r="BL136" i="1"/>
  <c r="AU407" i="1"/>
  <c r="AV407" i="1"/>
  <c r="AW407" i="1"/>
  <c r="AX407" i="1"/>
  <c r="AY407" i="1"/>
  <c r="BF407" i="1"/>
  <c r="BL407" i="1"/>
  <c r="AU523" i="1"/>
  <c r="AV523" i="1"/>
  <c r="AW523" i="1"/>
  <c r="AX523" i="1"/>
  <c r="AY523" i="1"/>
  <c r="BF523" i="1"/>
  <c r="BL523" i="1"/>
  <c r="AU302" i="1"/>
  <c r="AV302" i="1"/>
  <c r="AW302" i="1"/>
  <c r="AX302" i="1"/>
  <c r="AY302" i="1"/>
  <c r="BF302" i="1"/>
  <c r="BL302" i="1"/>
  <c r="AU572" i="1"/>
  <c r="AV572" i="1"/>
  <c r="AW572" i="1"/>
  <c r="AX572" i="1"/>
  <c r="AY572" i="1"/>
  <c r="BF572" i="1"/>
  <c r="BL572" i="1"/>
  <c r="AU167" i="1"/>
  <c r="AV167" i="1"/>
  <c r="AW167" i="1"/>
  <c r="AX167" i="1"/>
  <c r="AY167" i="1"/>
  <c r="BF167" i="1"/>
  <c r="BL167" i="1"/>
  <c r="AU173" i="1"/>
  <c r="AV173" i="1"/>
  <c r="AW173" i="1"/>
  <c r="AX173" i="1"/>
  <c r="AY173" i="1"/>
  <c r="BF173" i="1"/>
  <c r="BL173" i="1"/>
  <c r="AU202" i="1"/>
  <c r="AV202" i="1"/>
  <c r="AW202" i="1"/>
  <c r="AX202" i="1"/>
  <c r="AY202" i="1"/>
  <c r="BF202" i="1"/>
  <c r="BL202" i="1"/>
  <c r="AU481" i="1"/>
  <c r="AV481" i="1"/>
  <c r="AW481" i="1"/>
  <c r="AX481" i="1"/>
  <c r="AY481" i="1"/>
  <c r="BF481" i="1"/>
  <c r="BL481" i="1"/>
  <c r="AU287" i="1"/>
  <c r="AV287" i="1"/>
  <c r="AW287" i="1"/>
  <c r="AX287" i="1"/>
  <c r="AY287" i="1"/>
  <c r="BF287" i="1"/>
  <c r="BL287" i="1"/>
  <c r="AU160" i="1"/>
  <c r="AV160" i="1"/>
  <c r="AW160" i="1"/>
  <c r="AX160" i="1"/>
  <c r="AY160" i="1"/>
  <c r="BF160" i="1"/>
  <c r="BL160" i="1"/>
  <c r="AU153" i="1"/>
  <c r="AV153" i="1"/>
  <c r="AW153" i="1"/>
  <c r="AX153" i="1"/>
  <c r="AY153" i="1"/>
  <c r="BF153" i="1"/>
  <c r="BL153" i="1"/>
  <c r="AU470" i="1"/>
  <c r="AV470" i="1"/>
  <c r="AW470" i="1"/>
  <c r="AX470" i="1"/>
  <c r="AY470" i="1"/>
  <c r="BF470" i="1"/>
  <c r="BL470" i="1"/>
  <c r="AU565" i="1"/>
  <c r="AV565" i="1"/>
  <c r="AW565" i="1"/>
  <c r="AX565" i="1"/>
  <c r="AY565" i="1"/>
  <c r="BF565" i="1"/>
  <c r="BL565" i="1"/>
  <c r="AU228" i="1"/>
  <c r="AV228" i="1"/>
  <c r="AW228" i="1"/>
  <c r="AX228" i="1"/>
  <c r="AY228" i="1"/>
  <c r="BF228" i="1"/>
  <c r="BL228" i="1"/>
  <c r="AU97" i="1"/>
  <c r="AV97" i="1"/>
  <c r="AW97" i="1"/>
  <c r="AX97" i="1"/>
  <c r="AY97" i="1"/>
  <c r="BF97" i="1"/>
  <c r="BL97" i="1"/>
  <c r="AU83" i="1"/>
  <c r="AV83" i="1"/>
  <c r="AW83" i="1"/>
  <c r="AX83" i="1"/>
  <c r="AY83" i="1"/>
  <c r="BF83" i="1"/>
  <c r="BL83" i="1"/>
  <c r="AU494" i="1"/>
  <c r="AV494" i="1"/>
  <c r="AW494" i="1"/>
  <c r="AX494" i="1"/>
  <c r="AY494" i="1"/>
  <c r="BF494" i="1"/>
  <c r="BL494" i="1"/>
  <c r="AU159" i="1"/>
  <c r="AV159" i="1"/>
  <c r="AW159" i="1"/>
  <c r="AX159" i="1"/>
  <c r="AY159" i="1"/>
  <c r="BF159" i="1"/>
  <c r="BL159" i="1"/>
  <c r="AU521" i="1"/>
  <c r="AV521" i="1"/>
  <c r="AW521" i="1"/>
  <c r="AX521" i="1"/>
  <c r="AY521" i="1"/>
  <c r="BF521" i="1"/>
  <c r="BL521" i="1"/>
  <c r="AU385" i="1"/>
  <c r="AV385" i="1"/>
  <c r="AW385" i="1"/>
  <c r="AX385" i="1"/>
  <c r="AY385" i="1"/>
  <c r="BF385" i="1"/>
  <c r="BL385" i="1"/>
  <c r="AU388" i="1"/>
  <c r="AV388" i="1"/>
  <c r="AW388" i="1"/>
  <c r="AX388" i="1"/>
  <c r="AY388" i="1"/>
  <c r="BF388" i="1"/>
  <c r="BL388" i="1"/>
  <c r="AU473" i="1"/>
  <c r="AV473" i="1"/>
  <c r="AW473" i="1"/>
  <c r="AX473" i="1"/>
  <c r="AY473" i="1"/>
  <c r="BF473" i="1"/>
  <c r="BL473" i="1"/>
  <c r="AU562" i="1"/>
  <c r="AV562" i="1"/>
  <c r="AW562" i="1"/>
  <c r="AX562" i="1"/>
  <c r="AY562" i="1"/>
  <c r="BF562" i="1"/>
  <c r="BL562" i="1"/>
  <c r="AU564" i="1"/>
  <c r="AV564" i="1"/>
  <c r="AW564" i="1"/>
  <c r="AX564" i="1"/>
  <c r="AY564" i="1"/>
  <c r="BF564" i="1"/>
  <c r="BL564" i="1"/>
  <c r="AU318" i="1"/>
  <c r="AV318" i="1"/>
  <c r="AW318" i="1"/>
  <c r="AX318" i="1"/>
  <c r="AY318" i="1"/>
  <c r="BF318" i="1"/>
  <c r="BL318" i="1"/>
  <c r="AU320" i="1"/>
  <c r="AV320" i="1"/>
  <c r="AW320" i="1"/>
  <c r="AX320" i="1"/>
  <c r="AY320" i="1"/>
  <c r="BF320" i="1"/>
  <c r="BL320" i="1"/>
  <c r="AU313" i="1"/>
  <c r="AV313" i="1"/>
  <c r="AW313" i="1"/>
  <c r="AX313" i="1"/>
  <c r="AY313" i="1"/>
  <c r="BF313" i="1"/>
  <c r="BL313" i="1"/>
  <c r="AU80" i="1"/>
  <c r="AV80" i="1"/>
  <c r="AW80" i="1"/>
  <c r="AX80" i="1"/>
  <c r="AY80" i="1"/>
  <c r="BF80" i="1"/>
  <c r="BL80" i="1"/>
  <c r="AU437" i="1"/>
  <c r="AV437" i="1"/>
  <c r="AW437" i="1"/>
  <c r="AX437" i="1"/>
  <c r="AY437" i="1"/>
  <c r="BF437" i="1"/>
  <c r="BL437" i="1"/>
  <c r="AU181" i="1"/>
  <c r="AV181" i="1"/>
  <c r="AW181" i="1"/>
  <c r="AX181" i="1"/>
  <c r="AY181" i="1"/>
  <c r="BF181" i="1"/>
  <c r="BL181" i="1"/>
  <c r="AU411" i="1"/>
  <c r="AV411" i="1"/>
  <c r="AW411" i="1"/>
  <c r="AX411" i="1"/>
  <c r="AY411" i="1"/>
  <c r="BF411" i="1"/>
  <c r="BL411" i="1"/>
  <c r="AU326" i="1"/>
  <c r="AV326" i="1"/>
  <c r="AW326" i="1"/>
  <c r="AX326" i="1"/>
  <c r="AY326" i="1"/>
  <c r="BF326" i="1"/>
  <c r="BL326" i="1"/>
  <c r="AU311" i="1"/>
  <c r="AV311" i="1"/>
  <c r="AW311" i="1"/>
  <c r="AX311" i="1"/>
  <c r="AY311" i="1"/>
  <c r="BF311" i="1"/>
  <c r="BL311" i="1"/>
  <c r="AU115" i="1"/>
  <c r="AV115" i="1"/>
  <c r="AW115" i="1"/>
  <c r="AX115" i="1"/>
  <c r="AY115" i="1"/>
  <c r="BF115" i="1"/>
  <c r="BL115" i="1"/>
  <c r="AU405" i="1"/>
  <c r="AV405" i="1"/>
  <c r="AW405" i="1"/>
  <c r="AX405" i="1"/>
  <c r="AY405" i="1"/>
  <c r="BF405" i="1"/>
  <c r="BL405" i="1"/>
  <c r="AU102" i="1"/>
  <c r="AV102" i="1"/>
  <c r="AW102" i="1"/>
  <c r="AX102" i="1"/>
  <c r="AY102" i="1"/>
  <c r="BF102" i="1"/>
  <c r="BL102" i="1"/>
  <c r="AU336" i="1"/>
  <c r="AV336" i="1"/>
  <c r="AW336" i="1"/>
  <c r="AX336" i="1"/>
  <c r="AY336" i="1"/>
  <c r="BF336" i="1"/>
  <c r="BL336" i="1"/>
  <c r="AU348" i="1"/>
  <c r="AV348" i="1"/>
  <c r="AW348" i="1"/>
  <c r="AX348" i="1"/>
  <c r="AY348" i="1"/>
  <c r="BF348" i="1"/>
  <c r="BL348" i="1"/>
  <c r="AU189" i="1"/>
  <c r="AV189" i="1"/>
  <c r="AW189" i="1"/>
  <c r="AX189" i="1"/>
  <c r="AY189" i="1"/>
  <c r="BF189" i="1"/>
  <c r="BL189" i="1"/>
  <c r="AU268" i="1"/>
  <c r="AV268" i="1"/>
  <c r="AW268" i="1"/>
  <c r="AX268" i="1"/>
  <c r="AY268" i="1"/>
  <c r="BF268" i="1"/>
  <c r="BL268" i="1"/>
  <c r="AU412" i="1"/>
  <c r="AV412" i="1"/>
  <c r="AW412" i="1"/>
  <c r="AX412" i="1"/>
  <c r="AY412" i="1"/>
  <c r="BF412" i="1"/>
  <c r="BL412" i="1"/>
  <c r="AU119" i="1"/>
  <c r="AV119" i="1"/>
  <c r="AW119" i="1"/>
  <c r="AX119" i="1"/>
  <c r="AY119" i="1"/>
  <c r="BF119" i="1"/>
  <c r="BL119" i="1"/>
  <c r="AU300" i="1"/>
  <c r="AV300" i="1"/>
  <c r="AW300" i="1"/>
  <c r="AX300" i="1"/>
  <c r="AY300" i="1"/>
  <c r="BF300" i="1"/>
  <c r="BL300" i="1"/>
  <c r="AU164" i="1"/>
  <c r="AV164" i="1"/>
  <c r="AW164" i="1"/>
  <c r="AX164" i="1"/>
  <c r="AY164" i="1"/>
  <c r="BF164" i="1"/>
  <c r="BL164" i="1"/>
  <c r="AU176" i="1"/>
  <c r="AV176" i="1"/>
  <c r="AW176" i="1"/>
  <c r="AX176" i="1"/>
  <c r="AY176" i="1"/>
  <c r="BF176" i="1"/>
  <c r="BL176" i="1"/>
  <c r="AU581" i="1"/>
  <c r="AV581" i="1"/>
  <c r="AW581" i="1"/>
  <c r="AX581" i="1"/>
  <c r="AY581" i="1"/>
  <c r="BF581" i="1"/>
  <c r="BL581" i="1"/>
  <c r="AU281" i="1"/>
  <c r="AV281" i="1"/>
  <c r="AW281" i="1"/>
  <c r="AX281" i="1"/>
  <c r="AY281" i="1"/>
  <c r="BF281" i="1"/>
  <c r="BL281" i="1"/>
  <c r="AU420" i="1"/>
  <c r="AV420" i="1"/>
  <c r="AW420" i="1"/>
  <c r="AX420" i="1"/>
  <c r="AY420" i="1"/>
  <c r="BF420" i="1"/>
  <c r="BL420" i="1"/>
  <c r="AU490" i="1"/>
  <c r="AV490" i="1"/>
  <c r="AW490" i="1"/>
  <c r="AX490" i="1"/>
  <c r="AY490" i="1"/>
  <c r="BF490" i="1"/>
  <c r="BL490" i="1"/>
  <c r="AU459" i="1"/>
  <c r="AV459" i="1"/>
  <c r="AW459" i="1"/>
  <c r="AX459" i="1"/>
  <c r="AY459" i="1"/>
  <c r="BF459" i="1"/>
  <c r="BL459" i="1"/>
  <c r="AU145" i="1"/>
  <c r="AV145" i="1"/>
  <c r="AW145" i="1"/>
  <c r="AX145" i="1"/>
  <c r="AY145" i="1"/>
  <c r="BF145" i="1"/>
  <c r="BL145" i="1"/>
  <c r="AU277" i="1"/>
  <c r="AV277" i="1"/>
  <c r="AW277" i="1"/>
  <c r="AX277" i="1"/>
  <c r="AY277" i="1"/>
  <c r="BF277" i="1"/>
  <c r="BL277" i="1"/>
  <c r="AU206" i="1"/>
  <c r="AV206" i="1"/>
  <c r="AW206" i="1"/>
  <c r="AX206" i="1"/>
  <c r="AY206" i="1"/>
  <c r="BF206" i="1"/>
  <c r="BL206" i="1"/>
  <c r="AU538" i="1"/>
  <c r="AV538" i="1"/>
  <c r="AW538" i="1"/>
  <c r="AX538" i="1"/>
  <c r="AY538" i="1"/>
  <c r="BF538" i="1"/>
  <c r="BL538" i="1"/>
  <c r="AU182" i="1"/>
  <c r="AV182" i="1"/>
  <c r="AW182" i="1"/>
  <c r="AX182" i="1"/>
  <c r="AY182" i="1"/>
  <c r="BF182" i="1"/>
  <c r="BL182" i="1"/>
  <c r="AU325" i="1"/>
  <c r="AV325" i="1"/>
  <c r="AW325" i="1"/>
  <c r="AX325" i="1"/>
  <c r="AY325" i="1"/>
  <c r="BF325" i="1"/>
  <c r="BL325" i="1"/>
  <c r="AU147" i="1"/>
  <c r="AV147" i="1"/>
  <c r="AW147" i="1"/>
  <c r="AX147" i="1"/>
  <c r="AY147" i="1"/>
  <c r="BF147" i="1"/>
  <c r="BL147" i="1"/>
  <c r="AU284" i="1"/>
  <c r="AV284" i="1"/>
  <c r="AW284" i="1"/>
  <c r="AX284" i="1"/>
  <c r="AY284" i="1"/>
  <c r="BF284" i="1"/>
  <c r="BL284" i="1"/>
  <c r="AU124" i="1"/>
  <c r="AV124" i="1"/>
  <c r="AW124" i="1"/>
  <c r="AX124" i="1"/>
  <c r="AY124" i="1"/>
  <c r="BF124" i="1"/>
  <c r="BL124" i="1"/>
  <c r="AU175" i="1"/>
  <c r="AV175" i="1"/>
  <c r="AW175" i="1"/>
  <c r="AX175" i="1"/>
  <c r="AY175" i="1"/>
  <c r="BF175" i="1"/>
  <c r="BL175" i="1"/>
  <c r="AU248" i="1"/>
  <c r="AV248" i="1"/>
  <c r="AW248" i="1"/>
  <c r="AX248" i="1"/>
  <c r="AY248" i="1"/>
  <c r="BF248" i="1"/>
  <c r="BL248" i="1"/>
  <c r="AU177" i="1"/>
  <c r="AV177" i="1"/>
  <c r="AW177" i="1"/>
  <c r="AX177" i="1"/>
  <c r="AY177" i="1"/>
  <c r="BF177" i="1"/>
  <c r="BL177" i="1"/>
  <c r="AU505" i="1"/>
  <c r="AV505" i="1"/>
  <c r="AW505" i="1"/>
  <c r="AX505" i="1"/>
  <c r="AY505" i="1"/>
  <c r="BF505" i="1"/>
  <c r="BL505" i="1"/>
  <c r="AU352" i="1"/>
  <c r="AV352" i="1"/>
  <c r="AW352" i="1"/>
  <c r="AX352" i="1"/>
  <c r="AY352" i="1"/>
  <c r="BF352" i="1"/>
  <c r="BL352" i="1"/>
  <c r="AU504" i="1"/>
  <c r="AV504" i="1"/>
  <c r="AW504" i="1"/>
  <c r="AX504" i="1"/>
  <c r="AY504" i="1"/>
  <c r="BF504" i="1"/>
  <c r="BL504" i="1"/>
  <c r="AU548" i="1"/>
  <c r="AV548" i="1"/>
  <c r="AW548" i="1"/>
  <c r="AX548" i="1"/>
  <c r="AY548" i="1"/>
  <c r="BF548" i="1"/>
  <c r="BL548" i="1"/>
  <c r="AU103" i="1"/>
  <c r="AV103" i="1"/>
  <c r="AW103" i="1"/>
  <c r="AX103" i="1"/>
  <c r="AY103" i="1"/>
  <c r="BF103" i="1"/>
  <c r="BL103" i="1"/>
  <c r="AU383" i="1"/>
  <c r="AV383" i="1"/>
  <c r="AW383" i="1"/>
  <c r="AX383" i="1"/>
  <c r="AY383" i="1"/>
  <c r="BF383" i="1"/>
  <c r="BL383" i="1"/>
  <c r="AU441" i="1"/>
  <c r="AV441" i="1"/>
  <c r="AW441" i="1"/>
  <c r="AX441" i="1"/>
  <c r="AY441" i="1"/>
  <c r="BF441" i="1"/>
  <c r="BL441" i="1"/>
  <c r="AU290" i="1"/>
  <c r="AV290" i="1"/>
  <c r="AW290" i="1"/>
  <c r="AX290" i="1"/>
  <c r="AY290" i="1"/>
  <c r="BF290" i="1"/>
  <c r="BL290" i="1"/>
  <c r="AU587" i="1"/>
  <c r="AV587" i="1"/>
  <c r="AW587" i="1"/>
  <c r="AX587" i="1"/>
  <c r="AY587" i="1"/>
  <c r="BF587" i="1"/>
  <c r="BL587" i="1"/>
  <c r="AU109" i="1"/>
  <c r="AV109" i="1"/>
  <c r="AW109" i="1"/>
  <c r="AX109" i="1"/>
  <c r="AY109" i="1"/>
  <c r="BF109" i="1"/>
  <c r="BL109" i="1"/>
  <c r="AU487" i="1"/>
  <c r="AV487" i="1"/>
  <c r="AW487" i="1"/>
  <c r="AX487" i="1"/>
  <c r="AY487" i="1"/>
  <c r="BF487" i="1"/>
  <c r="BL487" i="1"/>
  <c r="AU476" i="1"/>
  <c r="AV476" i="1"/>
  <c r="AW476" i="1"/>
  <c r="AX476" i="1"/>
  <c r="AY476" i="1"/>
  <c r="BF476" i="1"/>
  <c r="BL476" i="1"/>
  <c r="AU116" i="1"/>
  <c r="AV116" i="1"/>
  <c r="AW116" i="1"/>
  <c r="AX116" i="1"/>
  <c r="AY116" i="1"/>
  <c r="BF116" i="1"/>
  <c r="BL116" i="1"/>
  <c r="AU578" i="1"/>
  <c r="AV578" i="1"/>
  <c r="AW578" i="1"/>
  <c r="AX578" i="1"/>
  <c r="AY578" i="1"/>
  <c r="BF578" i="1"/>
  <c r="BL578" i="1"/>
  <c r="AU433" i="1"/>
  <c r="AV433" i="1"/>
  <c r="AW433" i="1"/>
  <c r="AX433" i="1"/>
  <c r="AY433" i="1"/>
  <c r="BF433" i="1"/>
  <c r="BL433" i="1"/>
  <c r="AU371" i="1"/>
  <c r="AV371" i="1"/>
  <c r="AW371" i="1"/>
  <c r="AX371" i="1"/>
  <c r="AY371" i="1"/>
  <c r="BF371" i="1"/>
  <c r="BL371" i="1"/>
  <c r="AU457" i="1"/>
  <c r="AV457" i="1"/>
  <c r="AW457" i="1"/>
  <c r="AX457" i="1"/>
  <c r="AY457" i="1"/>
  <c r="BF457" i="1"/>
  <c r="BL457" i="1"/>
  <c r="AU586" i="1"/>
  <c r="AV586" i="1"/>
  <c r="AW586" i="1"/>
  <c r="AX586" i="1"/>
  <c r="AY586" i="1"/>
  <c r="BF586" i="1"/>
  <c r="BL586" i="1"/>
  <c r="AU141" i="1"/>
  <c r="AV141" i="1"/>
  <c r="AW141" i="1"/>
  <c r="AX141" i="1"/>
  <c r="AY141" i="1"/>
  <c r="BF141" i="1"/>
  <c r="BL141" i="1"/>
  <c r="AU323" i="1"/>
  <c r="AV323" i="1"/>
  <c r="AW323" i="1"/>
  <c r="AX323" i="1"/>
  <c r="AY323" i="1"/>
  <c r="BF323" i="1"/>
  <c r="BL323" i="1"/>
  <c r="AU156" i="1"/>
  <c r="AV156" i="1"/>
  <c r="AW156" i="1"/>
  <c r="AX156" i="1"/>
  <c r="AY156" i="1"/>
  <c r="BF156" i="1"/>
  <c r="BL156" i="1"/>
  <c r="AU580" i="1"/>
  <c r="AV580" i="1"/>
  <c r="AW580" i="1"/>
  <c r="AX580" i="1"/>
  <c r="AY580" i="1"/>
  <c r="BF580" i="1"/>
  <c r="BL580" i="1"/>
  <c r="AU155" i="1"/>
  <c r="AV155" i="1"/>
  <c r="AW155" i="1"/>
  <c r="AX155" i="1"/>
  <c r="AY155" i="1"/>
  <c r="BF155" i="1"/>
  <c r="BL155" i="1"/>
  <c r="AU456" i="1"/>
  <c r="AV456" i="1"/>
  <c r="AW456" i="1"/>
  <c r="AX456" i="1"/>
  <c r="AY456" i="1"/>
  <c r="BF456" i="1"/>
  <c r="BL456" i="1"/>
  <c r="AU130" i="1"/>
  <c r="AV130" i="1"/>
  <c r="AW130" i="1"/>
  <c r="AX130" i="1"/>
  <c r="AY130" i="1"/>
  <c r="BF130" i="1"/>
  <c r="BL130" i="1"/>
  <c r="AU517" i="1"/>
  <c r="AV517" i="1"/>
  <c r="AW517" i="1"/>
  <c r="AX517" i="1"/>
  <c r="AY517" i="1"/>
  <c r="BF517" i="1"/>
  <c r="BL517" i="1"/>
  <c r="AU194" i="1"/>
  <c r="AV194" i="1"/>
  <c r="AW194" i="1"/>
  <c r="AX194" i="1"/>
  <c r="AY194" i="1"/>
  <c r="BF194" i="1"/>
  <c r="BL194" i="1"/>
  <c r="AU91" i="1"/>
  <c r="AV91" i="1"/>
  <c r="AW91" i="1"/>
  <c r="AX91" i="1"/>
  <c r="AY91" i="1"/>
  <c r="BF91" i="1"/>
  <c r="BL91" i="1"/>
  <c r="AU512" i="1"/>
  <c r="AV512" i="1"/>
  <c r="AW512" i="1"/>
  <c r="AX512" i="1"/>
  <c r="AY512" i="1"/>
  <c r="BF512" i="1"/>
  <c r="BL512" i="1"/>
  <c r="AU122" i="1"/>
  <c r="AV122" i="1"/>
  <c r="AW122" i="1"/>
  <c r="AX122" i="1"/>
  <c r="AY122" i="1"/>
  <c r="BF122" i="1"/>
  <c r="BL122" i="1"/>
  <c r="AU253" i="1"/>
  <c r="AV253" i="1"/>
  <c r="AW253" i="1"/>
  <c r="AX253" i="1"/>
  <c r="AY253" i="1"/>
  <c r="BF253" i="1"/>
  <c r="BL253" i="1"/>
  <c r="AU480" i="1"/>
  <c r="AV480" i="1"/>
  <c r="AW480" i="1"/>
  <c r="AX480" i="1"/>
  <c r="AY480" i="1"/>
  <c r="BF480" i="1"/>
  <c r="BL480" i="1"/>
  <c r="AU363" i="1"/>
  <c r="AV363" i="1"/>
  <c r="AW363" i="1"/>
  <c r="AX363" i="1"/>
  <c r="AY363" i="1"/>
  <c r="BF363" i="1"/>
  <c r="BL363" i="1"/>
  <c r="AU395" i="1"/>
  <c r="AV395" i="1"/>
  <c r="AW395" i="1"/>
  <c r="AX395" i="1"/>
  <c r="AY395" i="1"/>
  <c r="BF395" i="1"/>
  <c r="BL395" i="1"/>
  <c r="AU579" i="1"/>
  <c r="AV579" i="1"/>
  <c r="AW579" i="1"/>
  <c r="AX579" i="1"/>
  <c r="AY579" i="1"/>
  <c r="BF579" i="1"/>
  <c r="BL579" i="1"/>
  <c r="AU239" i="1"/>
  <c r="AV239" i="1"/>
  <c r="AW239" i="1"/>
  <c r="AX239" i="1"/>
  <c r="AY239" i="1"/>
  <c r="BF239" i="1"/>
  <c r="BL239" i="1"/>
  <c r="AU251" i="1"/>
  <c r="AV251" i="1"/>
  <c r="AW251" i="1"/>
  <c r="AX251" i="1"/>
  <c r="AY251" i="1"/>
  <c r="BF251" i="1"/>
  <c r="BL251" i="1"/>
  <c r="AU321" i="1"/>
  <c r="AV321" i="1"/>
  <c r="AW321" i="1"/>
  <c r="AX321" i="1"/>
  <c r="AY321" i="1"/>
  <c r="BF321" i="1"/>
  <c r="BL321" i="1"/>
  <c r="AU373" i="1"/>
  <c r="AV373" i="1"/>
  <c r="AW373" i="1"/>
  <c r="AX373" i="1"/>
  <c r="AY373" i="1"/>
  <c r="BF373" i="1"/>
  <c r="BL373" i="1"/>
  <c r="AU61" i="1"/>
  <c r="AV61" i="1"/>
  <c r="AW61" i="1"/>
  <c r="AX61" i="1"/>
  <c r="AY61" i="1"/>
  <c r="BF61" i="1"/>
  <c r="BL61" i="1"/>
  <c r="AU443" i="1"/>
  <c r="AV443" i="1"/>
  <c r="AW443" i="1"/>
  <c r="AX443" i="1"/>
  <c r="AY443" i="1"/>
  <c r="BF443" i="1"/>
  <c r="BL443" i="1"/>
  <c r="AU461" i="1"/>
  <c r="AV461" i="1"/>
  <c r="AW461" i="1"/>
  <c r="AX461" i="1"/>
  <c r="AY461" i="1"/>
  <c r="BF461" i="1"/>
  <c r="BL461" i="1"/>
  <c r="AU455" i="1"/>
  <c r="AV455" i="1"/>
  <c r="AW455" i="1"/>
  <c r="AX455" i="1"/>
  <c r="AY455" i="1"/>
  <c r="BF455" i="1"/>
  <c r="BL455" i="1"/>
  <c r="AU585" i="1"/>
  <c r="AV585" i="1"/>
  <c r="AW585" i="1"/>
  <c r="AX585" i="1"/>
  <c r="AY585" i="1"/>
  <c r="BF585" i="1"/>
  <c r="BL585" i="1"/>
  <c r="AU65" i="1"/>
  <c r="AV65" i="1"/>
  <c r="AW65" i="1"/>
  <c r="AX65" i="1"/>
  <c r="AY65" i="1"/>
  <c r="BF65" i="1"/>
  <c r="BL65" i="1"/>
  <c r="AU361" i="1"/>
  <c r="AV361" i="1"/>
  <c r="AW361" i="1"/>
  <c r="AX361" i="1"/>
  <c r="AY361" i="1"/>
  <c r="BF361" i="1"/>
  <c r="BL361" i="1"/>
  <c r="AU401" i="1"/>
  <c r="AV401" i="1"/>
  <c r="AW401" i="1"/>
  <c r="AX401" i="1"/>
  <c r="AY401" i="1"/>
  <c r="BF401" i="1"/>
  <c r="BL401" i="1"/>
  <c r="AU484" i="1"/>
  <c r="AV484" i="1"/>
  <c r="AW484" i="1"/>
  <c r="AX484" i="1"/>
  <c r="AY484" i="1"/>
  <c r="BF484" i="1"/>
  <c r="BL484" i="1"/>
  <c r="AU396" i="1"/>
  <c r="AV396" i="1"/>
  <c r="AW396" i="1"/>
  <c r="AX396" i="1"/>
  <c r="AY396" i="1"/>
  <c r="BF396" i="1"/>
  <c r="BL396" i="1"/>
  <c r="AU265" i="1"/>
  <c r="AV265" i="1"/>
  <c r="AW265" i="1"/>
  <c r="AX265" i="1"/>
  <c r="AY265" i="1"/>
  <c r="BF265" i="1"/>
  <c r="BL265" i="1"/>
  <c r="AU524" i="1"/>
  <c r="AV524" i="1"/>
  <c r="AW524" i="1"/>
  <c r="AX524" i="1"/>
  <c r="AY524" i="1"/>
  <c r="BF524" i="1"/>
  <c r="BL524" i="1"/>
  <c r="AU276" i="1"/>
  <c r="AV276" i="1"/>
  <c r="AW276" i="1"/>
  <c r="AX276" i="1"/>
  <c r="AY276" i="1"/>
  <c r="BF276" i="1"/>
  <c r="BL276" i="1"/>
  <c r="AU351" i="1"/>
  <c r="AV351" i="1"/>
  <c r="AW351" i="1"/>
  <c r="AX351" i="1"/>
  <c r="AY351" i="1"/>
  <c r="BF351" i="1"/>
  <c r="BL351" i="1"/>
  <c r="AU339" i="1"/>
  <c r="AV339" i="1"/>
  <c r="AW339" i="1"/>
  <c r="AX339" i="1"/>
  <c r="AY339" i="1"/>
  <c r="BF339" i="1"/>
  <c r="BL339" i="1"/>
  <c r="AU272" i="1"/>
  <c r="AV272" i="1"/>
  <c r="AW272" i="1"/>
  <c r="AX272" i="1"/>
  <c r="AY272" i="1"/>
  <c r="BF272" i="1"/>
  <c r="BL272" i="1"/>
  <c r="AU172" i="1"/>
  <c r="AV172" i="1"/>
  <c r="AW172" i="1"/>
  <c r="AX172" i="1"/>
  <c r="AY172" i="1"/>
  <c r="BF172" i="1"/>
  <c r="BL172" i="1"/>
  <c r="AU126" i="1"/>
  <c r="AV126" i="1"/>
  <c r="AW126" i="1"/>
  <c r="AX126" i="1"/>
  <c r="AY126" i="1"/>
  <c r="BF126" i="1"/>
  <c r="BL126" i="1"/>
  <c r="AU174" i="1"/>
  <c r="AV174" i="1"/>
  <c r="AW174" i="1"/>
  <c r="AX174" i="1"/>
  <c r="AY174" i="1"/>
  <c r="BF174" i="1"/>
  <c r="BL174" i="1"/>
  <c r="AU468" i="1"/>
  <c r="AV468" i="1"/>
  <c r="AW468" i="1"/>
  <c r="AX468" i="1"/>
  <c r="AY468" i="1"/>
  <c r="BF468" i="1"/>
  <c r="BL468" i="1"/>
  <c r="AU452" i="1"/>
  <c r="AV452" i="1"/>
  <c r="AW452" i="1"/>
  <c r="AX452" i="1"/>
  <c r="AY452" i="1"/>
  <c r="BF452" i="1"/>
  <c r="BL452" i="1"/>
  <c r="AU539" i="1"/>
  <c r="AV539" i="1"/>
  <c r="AW539" i="1"/>
  <c r="AX539" i="1"/>
  <c r="AY539" i="1"/>
  <c r="BF539" i="1"/>
  <c r="BL539" i="1"/>
  <c r="AU84" i="1"/>
  <c r="AV84" i="1"/>
  <c r="AW84" i="1"/>
  <c r="AX84" i="1"/>
  <c r="AY84" i="1"/>
  <c r="BF84" i="1"/>
  <c r="BL84" i="1"/>
  <c r="AU334" i="1"/>
  <c r="AV334" i="1"/>
  <c r="AW334" i="1"/>
  <c r="AX334" i="1"/>
  <c r="AY334" i="1"/>
  <c r="BF334" i="1"/>
  <c r="BL334" i="1"/>
  <c r="AU399" i="1"/>
  <c r="AV399" i="1"/>
  <c r="AW399" i="1"/>
  <c r="AX399" i="1"/>
  <c r="AY399" i="1"/>
  <c r="BF399" i="1"/>
  <c r="BL399" i="1"/>
  <c r="AU125" i="1"/>
  <c r="AV125" i="1"/>
  <c r="AW125" i="1"/>
  <c r="AX125" i="1"/>
  <c r="AY125" i="1"/>
  <c r="BF125" i="1"/>
  <c r="BL125" i="1"/>
  <c r="AU449" i="1"/>
  <c r="AV449" i="1"/>
  <c r="AW449" i="1"/>
  <c r="AX449" i="1"/>
  <c r="AY449" i="1"/>
  <c r="BF449" i="1"/>
  <c r="BL449" i="1"/>
  <c r="AU342" i="1"/>
  <c r="AV342" i="1"/>
  <c r="AW342" i="1"/>
  <c r="AX342" i="1"/>
  <c r="AY342" i="1"/>
  <c r="BF342" i="1"/>
  <c r="BL342" i="1"/>
  <c r="AU94" i="1"/>
  <c r="AV94" i="1"/>
  <c r="AW94" i="1"/>
  <c r="AX94" i="1"/>
  <c r="AY94" i="1"/>
  <c r="BF94" i="1"/>
  <c r="BL94" i="1"/>
  <c r="AU127" i="1"/>
  <c r="AV127" i="1"/>
  <c r="AW127" i="1"/>
  <c r="AX127" i="1"/>
  <c r="AY127" i="1"/>
  <c r="BF127" i="1"/>
  <c r="BL127" i="1"/>
  <c r="AU423" i="1"/>
  <c r="AV423" i="1"/>
  <c r="AW423" i="1"/>
  <c r="AX423" i="1"/>
  <c r="AY423" i="1"/>
  <c r="BF423" i="1"/>
  <c r="BL423" i="1"/>
  <c r="AU583" i="1"/>
  <c r="AV583" i="1"/>
  <c r="AW583" i="1"/>
  <c r="AX583" i="1"/>
  <c r="AY583" i="1"/>
  <c r="BF583" i="1"/>
  <c r="BL583" i="1"/>
  <c r="AU374" i="1"/>
  <c r="AV374" i="1"/>
  <c r="AW374" i="1"/>
  <c r="AX374" i="1"/>
  <c r="AY374" i="1"/>
  <c r="BF374" i="1"/>
  <c r="BL374" i="1"/>
  <c r="AU121" i="1"/>
  <c r="AV121" i="1"/>
  <c r="AW121" i="1"/>
  <c r="AX121" i="1"/>
  <c r="AY121" i="1"/>
  <c r="BF121" i="1"/>
  <c r="BL121" i="1"/>
  <c r="AU309" i="1"/>
  <c r="AV309" i="1"/>
  <c r="AW309" i="1"/>
  <c r="AX309" i="1"/>
  <c r="AY309" i="1"/>
  <c r="BF309" i="1"/>
  <c r="BL309" i="1"/>
  <c r="AU298" i="1"/>
  <c r="AV298" i="1"/>
  <c r="AW298" i="1"/>
  <c r="AX298" i="1"/>
  <c r="AY298" i="1"/>
  <c r="BF298" i="1"/>
  <c r="BL298" i="1"/>
  <c r="AU289" i="1"/>
  <c r="AV289" i="1"/>
  <c r="AW289" i="1"/>
  <c r="AX289" i="1"/>
  <c r="AY289" i="1"/>
  <c r="BF289" i="1"/>
  <c r="BL289" i="1"/>
  <c r="AU499" i="1"/>
  <c r="AV499" i="1"/>
  <c r="AW499" i="1"/>
  <c r="AX499" i="1"/>
  <c r="AY499" i="1"/>
  <c r="BF499" i="1"/>
  <c r="BL499" i="1"/>
  <c r="AU408" i="1"/>
  <c r="AV408" i="1"/>
  <c r="AW408" i="1"/>
  <c r="AX408" i="1"/>
  <c r="AY408" i="1"/>
  <c r="BF408" i="1"/>
  <c r="BL408" i="1"/>
  <c r="AU291" i="1"/>
  <c r="AV291" i="1"/>
  <c r="AW291" i="1"/>
  <c r="AX291" i="1"/>
  <c r="AY291" i="1"/>
  <c r="BF291" i="1"/>
  <c r="BL291" i="1"/>
  <c r="AU340" i="1"/>
  <c r="AV340" i="1"/>
  <c r="AW340" i="1"/>
  <c r="AX340" i="1"/>
  <c r="AY340" i="1"/>
  <c r="BF340" i="1"/>
  <c r="BL340" i="1"/>
  <c r="AU203" i="1"/>
  <c r="AV203" i="1"/>
  <c r="AW203" i="1"/>
  <c r="AX203" i="1"/>
  <c r="AY203" i="1"/>
  <c r="BF203" i="1"/>
  <c r="BL203" i="1"/>
  <c r="AU428" i="1"/>
  <c r="AV428" i="1"/>
  <c r="AW428" i="1"/>
  <c r="AX428" i="1"/>
  <c r="AY428" i="1"/>
  <c r="BF428" i="1"/>
  <c r="BL428" i="1"/>
  <c r="AU559" i="1"/>
  <c r="AV559" i="1"/>
  <c r="AW559" i="1"/>
  <c r="AX559" i="1"/>
  <c r="AY559" i="1"/>
  <c r="BF559" i="1"/>
  <c r="BL559" i="1"/>
  <c r="AU349" i="1"/>
  <c r="AV349" i="1"/>
  <c r="AW349" i="1"/>
  <c r="AX349" i="1"/>
  <c r="AY349" i="1"/>
  <c r="BF349" i="1"/>
  <c r="BL349" i="1"/>
  <c r="AU347" i="1"/>
  <c r="AV347" i="1"/>
  <c r="AW347" i="1"/>
  <c r="AX347" i="1"/>
  <c r="AY347" i="1"/>
  <c r="BF347" i="1"/>
  <c r="BL347" i="1"/>
  <c r="AU387" i="1"/>
  <c r="AV387" i="1"/>
  <c r="AW387" i="1"/>
  <c r="AX387" i="1"/>
  <c r="AY387" i="1"/>
  <c r="BF387" i="1"/>
  <c r="BL387" i="1"/>
  <c r="AU314" i="1"/>
  <c r="AV314" i="1"/>
  <c r="AW314" i="1"/>
  <c r="AX314" i="1"/>
  <c r="AY314" i="1"/>
  <c r="BF314" i="1"/>
  <c r="BL314" i="1"/>
  <c r="AU528" i="1"/>
  <c r="AV528" i="1"/>
  <c r="AW528" i="1"/>
  <c r="AX528" i="1"/>
  <c r="AY528" i="1"/>
  <c r="BF528" i="1"/>
  <c r="BL528" i="1"/>
  <c r="AU184" i="1"/>
  <c r="AV184" i="1"/>
  <c r="AW184" i="1"/>
  <c r="AX184" i="1"/>
  <c r="AY184" i="1"/>
  <c r="BF184" i="1"/>
  <c r="AU478" i="1"/>
  <c r="AV478" i="1"/>
  <c r="AW478" i="1"/>
  <c r="AX478" i="1"/>
  <c r="AY478" i="1"/>
  <c r="BF478" i="1"/>
  <c r="BL478" i="1"/>
  <c r="AU561" i="1"/>
  <c r="AV561" i="1"/>
  <c r="AW561" i="1"/>
  <c r="AX561" i="1"/>
  <c r="AY561" i="1"/>
  <c r="BF561" i="1"/>
  <c r="BL561" i="1"/>
  <c r="AU104" i="1"/>
  <c r="AV104" i="1"/>
  <c r="AW104" i="1"/>
  <c r="AX104" i="1"/>
  <c r="AY104" i="1"/>
  <c r="BF104" i="1"/>
  <c r="BL104" i="1"/>
  <c r="AU305" i="1"/>
  <c r="AV305" i="1"/>
  <c r="AW305" i="1"/>
  <c r="AX305" i="1"/>
  <c r="AY305" i="1"/>
  <c r="BF305" i="1"/>
  <c r="BL305" i="1"/>
  <c r="AU550" i="1"/>
  <c r="AV550" i="1"/>
  <c r="AW550" i="1"/>
  <c r="AX550" i="1"/>
  <c r="AY550" i="1"/>
  <c r="BF550" i="1"/>
  <c r="BL550" i="1"/>
  <c r="AU514" i="1"/>
  <c r="AV514" i="1"/>
  <c r="AW514" i="1"/>
  <c r="AX514" i="1"/>
  <c r="AY514" i="1"/>
  <c r="BF514" i="1"/>
  <c r="BL514" i="1"/>
  <c r="AU218" i="1"/>
  <c r="AV218" i="1"/>
  <c r="AW218" i="1"/>
  <c r="AX218" i="1"/>
  <c r="AY218" i="1"/>
  <c r="BF218" i="1"/>
  <c r="BL218" i="1"/>
  <c r="AU497" i="1"/>
  <c r="AV497" i="1"/>
  <c r="AW497" i="1"/>
  <c r="AX497" i="1"/>
  <c r="AY497" i="1"/>
  <c r="BF497" i="1"/>
  <c r="AU216" i="1"/>
  <c r="AV216" i="1"/>
  <c r="AW216" i="1"/>
  <c r="AX216" i="1"/>
  <c r="AY216" i="1"/>
  <c r="BF216" i="1"/>
  <c r="BL216" i="1"/>
  <c r="AU535" i="1"/>
  <c r="AV535" i="1"/>
  <c r="AW535" i="1"/>
  <c r="AX535" i="1"/>
  <c r="AY535" i="1"/>
  <c r="BF535" i="1"/>
  <c r="BL535" i="1"/>
  <c r="AU324" i="1"/>
  <c r="AV324" i="1"/>
  <c r="AW324" i="1"/>
  <c r="AX324" i="1"/>
  <c r="AY324" i="1"/>
  <c r="BF324" i="1"/>
  <c r="BL324" i="1"/>
  <c r="AU467" i="1"/>
  <c r="AV467" i="1"/>
  <c r="AW467" i="1"/>
  <c r="AX467" i="1"/>
  <c r="AY467" i="1"/>
  <c r="BF467" i="1"/>
  <c r="BL467" i="1"/>
  <c r="AU333" i="1"/>
  <c r="AV333" i="1"/>
  <c r="AW333" i="1"/>
  <c r="AX333" i="1"/>
  <c r="AY333" i="1"/>
  <c r="BF333" i="1"/>
  <c r="BL333" i="1"/>
  <c r="AU430" i="1"/>
  <c r="AV430" i="1"/>
  <c r="AW430" i="1"/>
  <c r="AX430" i="1"/>
  <c r="AY430" i="1"/>
  <c r="BF430" i="1"/>
  <c r="BL430" i="1"/>
  <c r="AU227" i="1"/>
  <c r="AV227" i="1"/>
  <c r="AW227" i="1"/>
  <c r="AX227" i="1"/>
  <c r="AY227" i="1"/>
  <c r="BF227" i="1"/>
  <c r="AU273" i="1"/>
  <c r="AV273" i="1"/>
  <c r="AW273" i="1"/>
  <c r="AX273" i="1"/>
  <c r="AY273" i="1"/>
  <c r="BF273" i="1"/>
  <c r="BL273" i="1"/>
  <c r="AU208" i="1"/>
  <c r="AV208" i="1"/>
  <c r="AW208" i="1"/>
  <c r="AX208" i="1"/>
  <c r="AY208" i="1"/>
  <c r="BF208" i="1"/>
  <c r="BL208" i="1"/>
  <c r="AU166" i="1"/>
  <c r="AV166" i="1"/>
  <c r="AW166" i="1"/>
  <c r="AX166" i="1"/>
  <c r="AY166" i="1"/>
  <c r="BF166" i="1"/>
  <c r="BL166" i="1"/>
  <c r="AU308" i="1"/>
  <c r="AV308" i="1"/>
  <c r="AW308" i="1"/>
  <c r="AX308" i="1"/>
  <c r="AY308" i="1"/>
  <c r="BF308" i="1"/>
  <c r="BL308" i="1"/>
  <c r="AU486" i="1"/>
  <c r="AV486" i="1"/>
  <c r="AW486" i="1"/>
  <c r="AX486" i="1"/>
  <c r="AY486" i="1"/>
  <c r="BF486" i="1"/>
  <c r="BL486" i="1"/>
  <c r="AU332" i="1"/>
  <c r="AV332" i="1"/>
  <c r="AW332" i="1"/>
  <c r="AX332" i="1"/>
  <c r="AY332" i="1"/>
  <c r="BF332" i="1"/>
  <c r="BL332" i="1"/>
  <c r="AU330" i="1"/>
  <c r="AV330" i="1"/>
  <c r="AW330" i="1"/>
  <c r="AX330" i="1"/>
  <c r="AY330" i="1"/>
  <c r="BF330" i="1"/>
  <c r="BL330" i="1"/>
  <c r="AU299" i="1"/>
  <c r="AV299" i="1"/>
  <c r="AW299" i="1"/>
  <c r="AX299" i="1"/>
  <c r="AY299" i="1"/>
  <c r="BF299" i="1"/>
  <c r="BL299" i="1"/>
  <c r="AU563" i="1"/>
  <c r="AV563" i="1"/>
  <c r="AW563" i="1"/>
  <c r="AX563" i="1"/>
  <c r="AY563" i="1"/>
  <c r="BF563" i="1"/>
  <c r="BL563" i="1"/>
  <c r="AU322" i="1"/>
  <c r="AV322" i="1"/>
  <c r="AW322" i="1"/>
  <c r="AX322" i="1"/>
  <c r="AY322" i="1"/>
  <c r="BF322" i="1"/>
  <c r="BL322" i="1"/>
  <c r="AU307" i="1"/>
  <c r="AV307" i="1"/>
  <c r="AW307" i="1"/>
  <c r="AX307" i="1"/>
  <c r="AY307" i="1"/>
  <c r="BF307" i="1"/>
  <c r="BL307" i="1"/>
  <c r="AU392" i="1"/>
  <c r="AV392" i="1"/>
  <c r="AW392" i="1"/>
  <c r="AX392" i="1"/>
  <c r="AY392" i="1"/>
  <c r="BF392" i="1"/>
  <c r="BL392" i="1"/>
  <c r="AU453" i="1"/>
  <c r="AV453" i="1"/>
  <c r="AW453" i="1"/>
  <c r="AX453" i="1"/>
  <c r="AY453" i="1"/>
  <c r="BF453" i="1"/>
  <c r="BL453" i="1"/>
  <c r="AU358" i="1"/>
  <c r="AV358" i="1"/>
  <c r="AW358" i="1"/>
  <c r="AX358" i="1"/>
  <c r="AY358" i="1"/>
  <c r="BF358" i="1"/>
  <c r="BL358" i="1"/>
  <c r="AU357" i="1"/>
  <c r="AV357" i="1"/>
  <c r="AW357" i="1"/>
  <c r="AX357" i="1"/>
  <c r="AY357" i="1"/>
  <c r="BF357" i="1"/>
  <c r="BL357" i="1"/>
  <c r="AU14" i="1"/>
  <c r="AV14" i="1"/>
  <c r="AW14" i="1"/>
  <c r="AX14" i="1"/>
  <c r="AY14" i="1"/>
  <c r="BF14" i="1"/>
  <c r="BL14" i="1"/>
  <c r="AU6" i="1"/>
  <c r="AV6" i="1"/>
  <c r="AW6" i="1"/>
  <c r="AX6" i="1"/>
  <c r="AY6" i="1"/>
  <c r="BF6" i="1"/>
  <c r="BL6" i="1"/>
  <c r="AU11" i="1"/>
  <c r="AV11" i="1"/>
  <c r="AW11" i="1"/>
  <c r="AX11" i="1"/>
  <c r="AY11" i="1"/>
  <c r="BF11" i="1"/>
  <c r="BL11" i="1"/>
  <c r="AU47" i="1"/>
  <c r="AV47" i="1"/>
  <c r="AW47" i="1"/>
  <c r="AX47" i="1"/>
  <c r="AY47" i="1"/>
  <c r="BF47" i="1"/>
  <c r="BL47" i="1"/>
  <c r="AU12" i="1"/>
  <c r="AV12" i="1"/>
  <c r="AW12" i="1"/>
  <c r="AX12" i="1"/>
  <c r="AY12" i="1"/>
  <c r="BF12" i="1"/>
  <c r="BL12" i="1"/>
  <c r="AU23" i="1"/>
  <c r="AV23" i="1"/>
  <c r="AW23" i="1"/>
  <c r="AX23" i="1"/>
  <c r="AY23" i="1"/>
  <c r="BF23" i="1"/>
  <c r="BL23" i="1"/>
  <c r="AU22" i="1"/>
  <c r="AV22" i="1"/>
  <c r="AW22" i="1"/>
  <c r="AX22" i="1"/>
  <c r="AY22" i="1"/>
  <c r="BF22" i="1"/>
  <c r="BL22" i="1"/>
  <c r="AU10" i="1"/>
  <c r="AV10" i="1"/>
  <c r="AW10" i="1"/>
  <c r="AX10" i="1"/>
  <c r="AY10" i="1"/>
  <c r="BF10" i="1"/>
  <c r="BL10" i="1"/>
  <c r="AU7" i="1"/>
  <c r="AV7" i="1"/>
  <c r="AW7" i="1"/>
  <c r="AX7" i="1"/>
  <c r="AY7" i="1"/>
  <c r="BF7" i="1"/>
  <c r="BL7" i="1"/>
  <c r="AU19" i="1"/>
  <c r="AV19" i="1"/>
  <c r="AW19" i="1"/>
  <c r="AX19" i="1"/>
  <c r="AY19" i="1"/>
  <c r="BF19" i="1"/>
  <c r="BL19" i="1"/>
  <c r="AU32" i="1"/>
  <c r="AV32" i="1"/>
  <c r="AW32" i="1"/>
  <c r="AX32" i="1"/>
  <c r="AY32" i="1"/>
  <c r="BF32" i="1"/>
  <c r="BL32" i="1"/>
  <c r="AU17" i="1"/>
  <c r="AV17" i="1"/>
  <c r="AW17" i="1"/>
  <c r="AX17" i="1"/>
  <c r="AY17" i="1"/>
  <c r="BF17" i="1"/>
  <c r="BL17" i="1"/>
  <c r="AU13" i="1"/>
  <c r="AV13" i="1"/>
  <c r="AW13" i="1"/>
  <c r="AX13" i="1"/>
  <c r="AY13" i="1"/>
  <c r="BF13" i="1"/>
  <c r="BL13" i="1"/>
  <c r="AU28" i="1"/>
  <c r="AV28" i="1"/>
  <c r="AW28" i="1"/>
  <c r="AX28" i="1"/>
  <c r="AY28" i="1"/>
  <c r="BF28" i="1"/>
  <c r="BL28" i="1"/>
  <c r="AU30" i="1"/>
  <c r="AV30" i="1"/>
  <c r="AW30" i="1"/>
  <c r="AX30" i="1"/>
  <c r="AY30" i="1"/>
  <c r="BF30" i="1"/>
  <c r="BL30" i="1"/>
  <c r="AU31" i="1"/>
  <c r="AV31" i="1"/>
  <c r="AW31" i="1"/>
  <c r="AX31" i="1"/>
  <c r="AY31" i="1"/>
  <c r="BF31" i="1"/>
  <c r="BL31" i="1"/>
  <c r="AU8" i="1"/>
  <c r="AV8" i="1"/>
  <c r="AW8" i="1"/>
  <c r="AX8" i="1"/>
  <c r="AY8" i="1"/>
  <c r="BF8" i="1"/>
  <c r="BL8" i="1"/>
  <c r="AU29" i="1"/>
  <c r="AV29" i="1"/>
  <c r="AW29" i="1"/>
  <c r="AX29" i="1"/>
  <c r="AY29" i="1"/>
  <c r="BF29" i="1"/>
  <c r="BL29" i="1"/>
  <c r="AU50" i="1"/>
  <c r="AV50" i="1"/>
  <c r="AW50" i="1"/>
  <c r="AX50" i="1"/>
  <c r="AY50" i="1"/>
  <c r="BF50" i="1"/>
  <c r="BL50" i="1"/>
  <c r="AU18" i="1"/>
  <c r="AV18" i="1"/>
  <c r="AW18" i="1"/>
  <c r="AX18" i="1"/>
  <c r="AY18" i="1"/>
  <c r="BF18" i="1"/>
  <c r="BL18" i="1"/>
  <c r="AU43" i="1"/>
  <c r="AV43" i="1"/>
  <c r="AW43" i="1"/>
  <c r="AX43" i="1"/>
  <c r="AY43" i="1"/>
  <c r="BF43" i="1"/>
  <c r="BL43" i="1"/>
  <c r="AU37" i="1"/>
  <c r="AV37" i="1"/>
  <c r="AW37" i="1"/>
  <c r="AX37" i="1"/>
  <c r="AY37" i="1"/>
  <c r="BF37" i="1"/>
  <c r="BL37" i="1"/>
  <c r="AO481" i="2"/>
  <c r="AS481" i="2"/>
  <c r="AW481" i="2"/>
  <c r="AO258" i="2"/>
  <c r="AS258" i="2"/>
  <c r="AW258" i="2"/>
  <c r="AO488" i="2"/>
  <c r="AS488" i="2"/>
  <c r="AW488" i="2"/>
  <c r="AO269" i="2"/>
  <c r="AS269" i="2"/>
  <c r="AW269" i="2"/>
  <c r="AO274" i="2"/>
  <c r="AS274" i="2"/>
  <c r="AW274" i="2"/>
  <c r="AO524" i="2"/>
  <c r="AS524" i="2"/>
  <c r="AW524" i="2"/>
  <c r="AO479" i="2"/>
  <c r="AS479" i="2"/>
  <c r="AW479" i="2"/>
  <c r="AO263" i="2"/>
  <c r="AS263" i="2"/>
  <c r="AW263" i="2"/>
  <c r="AO464" i="2"/>
  <c r="AS464" i="2"/>
  <c r="AW464" i="2"/>
  <c r="AO451" i="2"/>
  <c r="AS451" i="2"/>
  <c r="AW451" i="2"/>
  <c r="AO491" i="2"/>
  <c r="AS491" i="2"/>
  <c r="AW491" i="2"/>
  <c r="AO533" i="2"/>
  <c r="AS533" i="2"/>
  <c r="AW533" i="2"/>
  <c r="AO324" i="2"/>
  <c r="AS324" i="2"/>
  <c r="AW324" i="2"/>
  <c r="AO538" i="2"/>
  <c r="AS538" i="2"/>
  <c r="AW538" i="2"/>
  <c r="AO492" i="2"/>
  <c r="AS492" i="2"/>
  <c r="AW492" i="2"/>
  <c r="AO459" i="2"/>
  <c r="AS459" i="2"/>
  <c r="AW459" i="2"/>
  <c r="AO522" i="2"/>
  <c r="AS522" i="2"/>
  <c r="AW522" i="2"/>
  <c r="AO495" i="2"/>
  <c r="AS495" i="2"/>
  <c r="AW495" i="2"/>
  <c r="AO518" i="2"/>
  <c r="AS518" i="2"/>
  <c r="AW518" i="2"/>
  <c r="AO256" i="2"/>
  <c r="AS256" i="2"/>
  <c r="AW256" i="2"/>
  <c r="AO507" i="2"/>
  <c r="AS507" i="2"/>
  <c r="AW507" i="2"/>
  <c r="AO281" i="2"/>
  <c r="AS281" i="2"/>
  <c r="AW281" i="2"/>
  <c r="AO280" i="2"/>
  <c r="AS280" i="2"/>
  <c r="AW280" i="2"/>
  <c r="AO480" i="2"/>
  <c r="AS480" i="2"/>
  <c r="AW480" i="2"/>
  <c r="AO14" i="2"/>
  <c r="AS14" i="2"/>
  <c r="AW14" i="2"/>
  <c r="AO9" i="2"/>
  <c r="AS9" i="2"/>
  <c r="AW9" i="2"/>
  <c r="AO56" i="2"/>
  <c r="AS56" i="2"/>
  <c r="AW56" i="2"/>
  <c r="AO27" i="2"/>
  <c r="AS27" i="2"/>
  <c r="AW27" i="2"/>
  <c r="AO22" i="2"/>
  <c r="AS22" i="2"/>
  <c r="AW22" i="2"/>
  <c r="AO59" i="2"/>
  <c r="AS59" i="2"/>
  <c r="AW59" i="2"/>
  <c r="AO11" i="2"/>
  <c r="AS11" i="2"/>
  <c r="AW11" i="2"/>
  <c r="AO38" i="2"/>
  <c r="AS38" i="2"/>
  <c r="AW38" i="2"/>
  <c r="AO28" i="2"/>
  <c r="AS28" i="2"/>
  <c r="AW28" i="2"/>
  <c r="AO102" i="2"/>
  <c r="AS102" i="2"/>
  <c r="AW102" i="2"/>
  <c r="I564" i="7"/>
  <c r="J564" i="7"/>
  <c r="K564" i="7"/>
  <c r="L564" i="7"/>
  <c r="I565" i="7"/>
  <c r="J565" i="7"/>
  <c r="K565" i="7"/>
  <c r="L565" i="7"/>
  <c r="I566" i="7"/>
  <c r="J566" i="7"/>
  <c r="K566" i="7"/>
  <c r="L566" i="7"/>
  <c r="I567" i="7"/>
  <c r="J567" i="7"/>
  <c r="K567" i="7"/>
  <c r="L567" i="7"/>
  <c r="I568" i="7"/>
  <c r="J568" i="7"/>
  <c r="K568" i="7"/>
  <c r="L568" i="7"/>
  <c r="I569" i="7"/>
  <c r="J569" i="7"/>
  <c r="K569" i="7"/>
  <c r="L569" i="7"/>
  <c r="I570" i="7"/>
  <c r="J570" i="7"/>
  <c r="K570" i="7"/>
  <c r="L570" i="7"/>
  <c r="I571" i="7"/>
  <c r="J571" i="7"/>
  <c r="K571" i="7"/>
  <c r="L571" i="7"/>
  <c r="I572" i="7"/>
  <c r="J572" i="7"/>
  <c r="K572" i="7"/>
  <c r="L572" i="7"/>
  <c r="I573" i="7"/>
  <c r="J573" i="7"/>
  <c r="K573" i="7"/>
  <c r="L573" i="7"/>
  <c r="I574" i="7"/>
  <c r="J574" i="7"/>
  <c r="K574" i="7"/>
  <c r="L574" i="7"/>
  <c r="I575" i="7"/>
  <c r="J575" i="7"/>
  <c r="K575" i="7"/>
  <c r="L575" i="7"/>
  <c r="I576" i="7"/>
  <c r="J576" i="7"/>
  <c r="K576" i="7"/>
  <c r="L576" i="7"/>
  <c r="I577" i="7"/>
  <c r="J577" i="7"/>
  <c r="K577" i="7"/>
  <c r="L577" i="7"/>
  <c r="I578" i="7"/>
  <c r="J578" i="7"/>
  <c r="K578" i="7"/>
  <c r="L578" i="7"/>
  <c r="I579" i="7"/>
  <c r="J579" i="7"/>
  <c r="K579" i="7"/>
  <c r="L579" i="7"/>
  <c r="I580" i="7"/>
  <c r="J580" i="7"/>
  <c r="K580" i="7"/>
  <c r="L580" i="7"/>
  <c r="I581" i="7"/>
  <c r="J581" i="7"/>
  <c r="K581" i="7"/>
  <c r="L581" i="7"/>
  <c r="I582" i="7"/>
  <c r="J582" i="7"/>
  <c r="K582" i="7"/>
  <c r="L582" i="7"/>
  <c r="I583" i="7"/>
  <c r="J583" i="7"/>
  <c r="K583" i="7"/>
  <c r="L583" i="7"/>
  <c r="I584" i="7"/>
  <c r="J584" i="7"/>
  <c r="K584" i="7"/>
  <c r="L584" i="7"/>
  <c r="I585" i="7"/>
  <c r="J585" i="7"/>
  <c r="K585" i="7"/>
  <c r="L585" i="7"/>
  <c r="I586" i="7"/>
  <c r="J586" i="7"/>
  <c r="K586" i="7"/>
  <c r="L586" i="7"/>
  <c r="I587" i="7"/>
  <c r="J587" i="7"/>
  <c r="K587" i="7"/>
  <c r="L587" i="7"/>
  <c r="I588" i="7"/>
  <c r="J588" i="7"/>
  <c r="K588" i="7"/>
  <c r="L588" i="7"/>
  <c r="I589" i="7"/>
  <c r="J589" i="7"/>
  <c r="K589" i="7"/>
  <c r="L589" i="7"/>
  <c r="I590" i="7"/>
  <c r="J590" i="7"/>
  <c r="K590" i="7"/>
  <c r="L590" i="7"/>
  <c r="I591" i="7"/>
  <c r="J591" i="7"/>
  <c r="K591" i="7"/>
  <c r="L591" i="7"/>
  <c r="I592" i="7"/>
  <c r="J592" i="7"/>
  <c r="K592" i="7"/>
  <c r="L592" i="7"/>
  <c r="I593" i="7"/>
  <c r="J593" i="7"/>
  <c r="K593" i="7"/>
  <c r="L593" i="7"/>
  <c r="I594" i="7"/>
  <c r="J594" i="7"/>
  <c r="K594" i="7"/>
  <c r="L594" i="7"/>
  <c r="I595" i="7"/>
  <c r="J595" i="7"/>
  <c r="K595" i="7"/>
  <c r="L595" i="7"/>
  <c r="I596" i="7"/>
  <c r="J596" i="7"/>
  <c r="K596" i="7"/>
  <c r="L596" i="7"/>
  <c r="I597" i="7"/>
  <c r="J597" i="7"/>
  <c r="K597" i="7"/>
  <c r="L597" i="7"/>
  <c r="I598" i="7"/>
  <c r="J598" i="7"/>
  <c r="K598" i="7"/>
  <c r="L598" i="7"/>
  <c r="I599" i="7"/>
  <c r="J599" i="7"/>
  <c r="K599" i="7"/>
  <c r="L599" i="7"/>
  <c r="I600" i="7"/>
  <c r="J600" i="7"/>
  <c r="K600" i="7"/>
  <c r="L600" i="7"/>
  <c r="I601" i="7"/>
  <c r="J601" i="7"/>
  <c r="K601" i="7"/>
  <c r="L601" i="7"/>
  <c r="I602" i="7"/>
  <c r="J602" i="7"/>
  <c r="K602" i="7"/>
  <c r="L602" i="7"/>
  <c r="I603" i="7"/>
  <c r="J603" i="7"/>
  <c r="K603" i="7"/>
  <c r="L603" i="7"/>
  <c r="I604" i="7"/>
  <c r="J604" i="7"/>
  <c r="K604" i="7"/>
  <c r="L604" i="7"/>
  <c r="I605" i="7"/>
  <c r="J605" i="7"/>
  <c r="K605" i="7"/>
  <c r="L605" i="7"/>
  <c r="I606" i="7"/>
  <c r="J606" i="7"/>
  <c r="K606" i="7"/>
  <c r="L606" i="7"/>
  <c r="I607" i="7"/>
  <c r="J607" i="7"/>
  <c r="K607" i="7"/>
  <c r="L607" i="7"/>
  <c r="I608" i="7"/>
  <c r="J608" i="7"/>
  <c r="K608" i="7"/>
  <c r="L608" i="7"/>
  <c r="I609" i="7"/>
  <c r="J609" i="7"/>
  <c r="K609" i="7"/>
  <c r="L609" i="7"/>
  <c r="BB245" i="1" l="1"/>
  <c r="AZ245" i="1" s="1"/>
  <c r="BB256" i="1"/>
  <c r="AZ256" i="1" s="1"/>
  <c r="BB132" i="1"/>
  <c r="AZ132" i="1" s="1"/>
  <c r="BB483" i="1"/>
  <c r="AZ483" i="1" s="1"/>
  <c r="F276" i="3"/>
  <c r="V276" i="3"/>
  <c r="U183" i="3"/>
  <c r="V183" i="3"/>
  <c r="U536" i="3"/>
  <c r="V536" i="3"/>
  <c r="U101" i="3"/>
  <c r="V101" i="3"/>
  <c r="U317" i="3"/>
  <c r="V317" i="3"/>
  <c r="U882" i="3"/>
  <c r="V882" i="3"/>
  <c r="W710" i="3"/>
  <c r="V710" i="3"/>
  <c r="D591" i="3"/>
  <c r="AB591" i="3" s="1"/>
  <c r="V591" i="3"/>
  <c r="U529" i="3"/>
  <c r="V529" i="3"/>
  <c r="M996" i="3"/>
  <c r="V996" i="3"/>
  <c r="E279" i="3"/>
  <c r="V279" i="3"/>
  <c r="F333" i="3"/>
  <c r="V333" i="3"/>
  <c r="U986" i="3"/>
  <c r="V986" i="3"/>
  <c r="U564" i="3"/>
  <c r="V564" i="3"/>
  <c r="U459" i="3"/>
  <c r="V459" i="3"/>
  <c r="W407" i="3"/>
  <c r="V407" i="3"/>
  <c r="U120" i="3"/>
  <c r="V120" i="3"/>
  <c r="U824" i="3"/>
  <c r="V824" i="3"/>
  <c r="U646" i="3"/>
  <c r="V646" i="3"/>
  <c r="U652" i="3"/>
  <c r="V652" i="3"/>
  <c r="U256" i="3"/>
  <c r="V256" i="3"/>
  <c r="U1006" i="3"/>
  <c r="V1006" i="3"/>
  <c r="U841" i="3"/>
  <c r="V841" i="3"/>
  <c r="U107" i="3"/>
  <c r="V107" i="3"/>
  <c r="U237" i="3"/>
  <c r="V237" i="3"/>
  <c r="U206" i="3"/>
  <c r="V206" i="3"/>
  <c r="U945" i="3"/>
  <c r="V945" i="3"/>
  <c r="U79" i="3"/>
  <c r="V79" i="3"/>
  <c r="J353" i="3"/>
  <c r="V353" i="3"/>
  <c r="I1062" i="3"/>
  <c r="V1062" i="3"/>
  <c r="U354" i="3"/>
  <c r="V354" i="3"/>
  <c r="Q286" i="3"/>
  <c r="V286" i="3"/>
  <c r="U1073" i="3"/>
  <c r="V1073" i="3"/>
  <c r="U113" i="3"/>
  <c r="V113" i="3"/>
  <c r="U575" i="3"/>
  <c r="V575" i="3"/>
  <c r="U739" i="3"/>
  <c r="V739" i="3"/>
  <c r="U596" i="3"/>
  <c r="V596" i="3"/>
  <c r="U919" i="3"/>
  <c r="V919" i="3"/>
  <c r="U725" i="3"/>
  <c r="V725" i="3"/>
  <c r="U299" i="3"/>
  <c r="V299" i="3"/>
  <c r="W546" i="3"/>
  <c r="V546" i="3"/>
  <c r="U297" i="3"/>
  <c r="V297" i="3"/>
  <c r="U579" i="3"/>
  <c r="V579" i="3"/>
  <c r="U1005" i="3"/>
  <c r="V1005" i="3"/>
  <c r="U86" i="3"/>
  <c r="V86" i="3"/>
  <c r="U453" i="3"/>
  <c r="V453" i="3"/>
  <c r="U819" i="3"/>
  <c r="V819" i="3"/>
  <c r="U168" i="3"/>
  <c r="V168" i="3"/>
  <c r="U396" i="3"/>
  <c r="V396" i="3"/>
  <c r="E267" i="3"/>
  <c r="V267" i="3"/>
  <c r="E343" i="3"/>
  <c r="V343" i="3"/>
  <c r="H228" i="3"/>
  <c r="V228" i="3"/>
  <c r="D298" i="3"/>
  <c r="V298" i="3"/>
  <c r="W447" i="3"/>
  <c r="V447" i="3"/>
  <c r="U1009" i="3"/>
  <c r="V1009" i="3"/>
  <c r="U1039" i="3"/>
  <c r="V1039" i="3"/>
  <c r="U1100" i="3"/>
  <c r="V1100" i="3"/>
  <c r="U791" i="3"/>
  <c r="V791" i="3"/>
  <c r="U112" i="3"/>
  <c r="V112" i="3"/>
  <c r="U854" i="3"/>
  <c r="V854" i="3"/>
  <c r="U862" i="3"/>
  <c r="V862" i="3"/>
  <c r="U115" i="3"/>
  <c r="V115" i="3"/>
  <c r="U1024" i="3"/>
  <c r="V1024" i="3"/>
  <c r="U1051" i="3"/>
  <c r="V1051" i="3"/>
  <c r="W746" i="3"/>
  <c r="V746" i="3"/>
  <c r="U1098" i="3"/>
  <c r="V1098" i="3"/>
  <c r="W533" i="3"/>
  <c r="V533" i="3"/>
  <c r="U515" i="3"/>
  <c r="V515" i="3"/>
  <c r="U716" i="3"/>
  <c r="V716" i="3"/>
  <c r="U293" i="3"/>
  <c r="V293" i="3"/>
  <c r="G1059" i="3"/>
  <c r="V1059" i="3"/>
  <c r="U673" i="3"/>
  <c r="V673" i="3"/>
  <c r="D360" i="3"/>
  <c r="V360" i="3"/>
  <c r="W1080" i="3"/>
  <c r="V1080" i="3"/>
  <c r="U1055" i="3"/>
  <c r="V1055" i="3"/>
  <c r="U163" i="3"/>
  <c r="V163" i="3"/>
  <c r="U467" i="3"/>
  <c r="V467" i="3"/>
  <c r="U548" i="3"/>
  <c r="V548" i="3"/>
  <c r="U301" i="3"/>
  <c r="V301" i="3"/>
  <c r="U692" i="3"/>
  <c r="V692" i="3"/>
  <c r="W659" i="3"/>
  <c r="V659" i="3"/>
  <c r="U18" i="3"/>
  <c r="V18" i="3"/>
  <c r="I1118" i="3"/>
  <c r="V1118" i="3"/>
  <c r="H1042" i="3"/>
  <c r="V1042" i="3"/>
  <c r="E968" i="3"/>
  <c r="V968" i="3"/>
  <c r="I247" i="3"/>
  <c r="V247" i="3"/>
  <c r="L1029" i="3"/>
  <c r="V1029" i="3"/>
  <c r="K740" i="3"/>
  <c r="V740" i="3"/>
  <c r="U378" i="3"/>
  <c r="V378" i="3"/>
  <c r="U846" i="3"/>
  <c r="V846" i="3"/>
  <c r="U674" i="3"/>
  <c r="V674" i="3"/>
  <c r="U100" i="3"/>
  <c r="V100" i="3"/>
  <c r="U304" i="3"/>
  <c r="V304" i="3"/>
  <c r="U381" i="3"/>
  <c r="V381" i="3"/>
  <c r="U808" i="3"/>
  <c r="V808" i="3"/>
  <c r="U363" i="3"/>
  <c r="V363" i="3"/>
  <c r="U359" i="3"/>
  <c r="V359" i="3"/>
  <c r="U636" i="3"/>
  <c r="V636" i="3"/>
  <c r="U374" i="3"/>
  <c r="V374" i="3"/>
  <c r="U203" i="3"/>
  <c r="V203" i="3"/>
  <c r="U875" i="3"/>
  <c r="V875" i="3"/>
  <c r="U1047" i="3"/>
  <c r="V1047" i="3"/>
  <c r="U963" i="3"/>
  <c r="V963" i="3"/>
  <c r="Q266" i="3"/>
  <c r="V266" i="3"/>
  <c r="G800" i="3"/>
  <c r="V800" i="3"/>
  <c r="U962" i="3"/>
  <c r="V962" i="3"/>
  <c r="U937" i="3"/>
  <c r="V937" i="3"/>
  <c r="U235" i="3"/>
  <c r="V235" i="3"/>
  <c r="U926" i="3"/>
  <c r="V926" i="3"/>
  <c r="U156" i="3"/>
  <c r="V156" i="3"/>
  <c r="L414" i="3"/>
  <c r="V414" i="3"/>
  <c r="T114" i="3"/>
  <c r="V114" i="3"/>
  <c r="L724" i="3"/>
  <c r="V724" i="3"/>
  <c r="L1041" i="3"/>
  <c r="V1041" i="3"/>
  <c r="D946" i="3"/>
  <c r="V946" i="3"/>
  <c r="U1044" i="3"/>
  <c r="V1044" i="3"/>
  <c r="U943" i="3"/>
  <c r="V943" i="3"/>
  <c r="U608" i="3"/>
  <c r="V608" i="3"/>
  <c r="U393" i="3"/>
  <c r="V393" i="3"/>
  <c r="U21" i="3"/>
  <c r="V21" i="3"/>
  <c r="U729" i="3"/>
  <c r="V729" i="3"/>
  <c r="U391" i="3"/>
  <c r="V391" i="3"/>
  <c r="U618" i="3"/>
  <c r="V618" i="3"/>
  <c r="U498" i="3"/>
  <c r="V498" i="3"/>
  <c r="U807" i="3"/>
  <c r="V807" i="3"/>
  <c r="U861" i="3"/>
  <c r="V861" i="3"/>
  <c r="U763" i="3"/>
  <c r="V763" i="3"/>
  <c r="U830" i="3"/>
  <c r="V830" i="3"/>
  <c r="U1119" i="3"/>
  <c r="V1119" i="3"/>
  <c r="U906" i="3"/>
  <c r="V906" i="3"/>
  <c r="U428" i="3"/>
  <c r="V428" i="3"/>
  <c r="U319" i="3"/>
  <c r="V319" i="3"/>
  <c r="T913" i="3"/>
  <c r="V913" i="3"/>
  <c r="D961" i="3"/>
  <c r="V961" i="3"/>
  <c r="E1088" i="3"/>
  <c r="V1088" i="3"/>
  <c r="U1079" i="3"/>
  <c r="V1079" i="3"/>
  <c r="W838" i="3"/>
  <c r="V838" i="3"/>
  <c r="U615" i="3"/>
  <c r="V615" i="3"/>
  <c r="U823" i="3"/>
  <c r="V823" i="3"/>
  <c r="U1109" i="3"/>
  <c r="V1109" i="3"/>
  <c r="U448" i="3"/>
  <c r="V448" i="3"/>
  <c r="W762" i="3"/>
  <c r="V762" i="3"/>
  <c r="U829" i="3"/>
  <c r="V829" i="3"/>
  <c r="U1103" i="3"/>
  <c r="V1103" i="3"/>
  <c r="U815" i="3"/>
  <c r="V815" i="3"/>
  <c r="U891" i="3"/>
  <c r="V891" i="3"/>
  <c r="W690" i="3"/>
  <c r="V690" i="3"/>
  <c r="U799" i="3"/>
  <c r="V799" i="3"/>
  <c r="W167" i="3"/>
  <c r="V167" i="3"/>
  <c r="U418" i="3"/>
  <c r="V418" i="3"/>
  <c r="U481" i="3"/>
  <c r="V481" i="3"/>
  <c r="U568" i="3"/>
  <c r="V568" i="3"/>
  <c r="W1113" i="3"/>
  <c r="V1113" i="3"/>
  <c r="U160" i="3"/>
  <c r="V160" i="3"/>
  <c r="U687" i="3"/>
  <c r="V687" i="3"/>
  <c r="U677" i="3"/>
  <c r="V677" i="3"/>
  <c r="U713" i="3"/>
  <c r="V713" i="3"/>
  <c r="U241" i="3"/>
  <c r="V241" i="3"/>
  <c r="L530" i="3"/>
  <c r="V530" i="3"/>
  <c r="D1096" i="3"/>
  <c r="AA1096" i="3" s="1"/>
  <c r="V1096" i="3"/>
  <c r="U552" i="3"/>
  <c r="V552" i="3"/>
  <c r="G969" i="3"/>
  <c r="V969" i="3"/>
  <c r="U662" i="3"/>
  <c r="V662" i="3"/>
  <c r="H1116" i="3"/>
  <c r="V1116" i="3"/>
  <c r="U427" i="3"/>
  <c r="V427" i="3"/>
  <c r="U835" i="3"/>
  <c r="V835" i="3"/>
  <c r="U340" i="3"/>
  <c r="V340" i="3"/>
  <c r="U1105" i="3"/>
  <c r="V1105" i="3"/>
  <c r="U225" i="3"/>
  <c r="V225" i="3"/>
  <c r="U523" i="3"/>
  <c r="V523" i="3"/>
  <c r="U781" i="3"/>
  <c r="V781" i="3"/>
  <c r="U512" i="3"/>
  <c r="V512" i="3"/>
  <c r="U585" i="3"/>
  <c r="V585" i="3"/>
  <c r="U580" i="3"/>
  <c r="V580" i="3"/>
  <c r="U627" i="3"/>
  <c r="V627" i="3"/>
  <c r="U1046" i="3"/>
  <c r="V1046" i="3"/>
  <c r="U155" i="3"/>
  <c r="V155" i="3"/>
  <c r="U1023" i="3"/>
  <c r="V1023" i="3"/>
  <c r="U6" i="3"/>
  <c r="V6" i="3"/>
  <c r="U995" i="3"/>
  <c r="V995" i="3"/>
  <c r="U1099" i="3"/>
  <c r="V1099" i="3"/>
  <c r="BB448" i="1"/>
  <c r="AZ448" i="1" s="1"/>
  <c r="BB509" i="1"/>
  <c r="AZ509" i="1" s="1"/>
  <c r="BB342" i="1"/>
  <c r="AZ342" i="1" s="1"/>
  <c r="BB330" i="1"/>
  <c r="AZ330" i="1" s="1"/>
  <c r="BB227" i="1"/>
  <c r="AZ227" i="1" s="1"/>
  <c r="BB399" i="1"/>
  <c r="AZ399" i="1" s="1"/>
  <c r="BB172" i="1"/>
  <c r="AZ172" i="1" s="1"/>
  <c r="BB480" i="1"/>
  <c r="AZ480" i="1" s="1"/>
  <c r="BB456" i="1"/>
  <c r="AZ456" i="1" s="1"/>
  <c r="BB371" i="1"/>
  <c r="AZ371" i="1" s="1"/>
  <c r="BB177" i="1"/>
  <c r="AZ177" i="1" s="1"/>
  <c r="BB538" i="1"/>
  <c r="AZ538" i="1" s="1"/>
  <c r="BB581" i="1"/>
  <c r="AZ581" i="1" s="1"/>
  <c r="BB348" i="1"/>
  <c r="AZ348" i="1" s="1"/>
  <c r="BB473" i="1"/>
  <c r="AZ473" i="1" s="1"/>
  <c r="BB222" i="1"/>
  <c r="AZ222" i="1" s="1"/>
  <c r="BB458" i="1"/>
  <c r="AZ458" i="1" s="1"/>
  <c r="BB492" i="1"/>
  <c r="AZ492" i="1" s="1"/>
  <c r="BB20" i="1"/>
  <c r="AZ20" i="1" s="1"/>
  <c r="BB447" i="1"/>
  <c r="AZ447" i="1" s="1"/>
  <c r="BB219" i="1"/>
  <c r="AZ219" i="1" s="1"/>
  <c r="BB294" i="1"/>
  <c r="AZ294" i="1" s="1"/>
  <c r="BB563" i="1"/>
  <c r="AZ563" i="1" s="1"/>
  <c r="BB216" i="1"/>
  <c r="AZ216" i="1" s="1"/>
  <c r="BB540" i="1"/>
  <c r="AZ540" i="1" s="1"/>
  <c r="BB117" i="1"/>
  <c r="AZ117" i="1" s="1"/>
  <c r="BB377" i="1"/>
  <c r="AZ377" i="1" s="1"/>
  <c r="BB63" i="1"/>
  <c r="AZ63" i="1" s="1"/>
  <c r="BB58" i="1"/>
  <c r="AZ58" i="1" s="1"/>
  <c r="BB427" i="1"/>
  <c r="AZ427" i="1" s="1"/>
  <c r="BB344" i="1"/>
  <c r="AZ344" i="1" s="1"/>
  <c r="BB571" i="1"/>
  <c r="AZ571" i="1" s="1"/>
  <c r="BB43" i="1"/>
  <c r="AZ43" i="1" s="1"/>
  <c r="BB191" i="1"/>
  <c r="AZ191" i="1" s="1"/>
  <c r="BB204" i="1"/>
  <c r="AZ204" i="1" s="1"/>
  <c r="BB233" i="1"/>
  <c r="AZ233" i="1" s="1"/>
  <c r="BB409" i="1"/>
  <c r="AZ409" i="1" s="1"/>
  <c r="BB69" i="1"/>
  <c r="AZ69" i="1" s="1"/>
  <c r="BB72" i="1"/>
  <c r="AZ72" i="1" s="1"/>
  <c r="BB42" i="1"/>
  <c r="AZ42" i="1" s="1"/>
  <c r="BB376" i="1"/>
  <c r="AZ376" i="1" s="1"/>
  <c r="BB339" i="1"/>
  <c r="AZ339" i="1" s="1"/>
  <c r="BB321" i="1"/>
  <c r="AZ321" i="1" s="1"/>
  <c r="BB122" i="1"/>
  <c r="AZ122" i="1" s="1"/>
  <c r="BB383" i="1"/>
  <c r="AZ383" i="1" s="1"/>
  <c r="BB175" i="1"/>
  <c r="AZ175" i="1" s="1"/>
  <c r="BB80" i="1"/>
  <c r="AZ80" i="1" s="1"/>
  <c r="BB470" i="1"/>
  <c r="AZ470" i="1" s="1"/>
  <c r="BB567" i="1"/>
  <c r="AZ567" i="1" s="1"/>
  <c r="BB464" i="1"/>
  <c r="AZ464" i="1" s="1"/>
  <c r="BB488" i="1"/>
  <c r="AZ488" i="1" s="1"/>
  <c r="BB114" i="1"/>
  <c r="AZ114" i="1" s="1"/>
  <c r="BB228" i="1"/>
  <c r="AZ228" i="1" s="1"/>
  <c r="BB402" i="1"/>
  <c r="AZ402" i="1" s="1"/>
  <c r="BB53" i="1"/>
  <c r="AZ53" i="1" s="1"/>
  <c r="BB187" i="1"/>
  <c r="AZ187" i="1" s="1"/>
  <c r="BB101" i="1"/>
  <c r="AZ101" i="1" s="1"/>
  <c r="BB381" i="1"/>
  <c r="AZ381" i="1" s="1"/>
  <c r="BB474" i="1"/>
  <c r="AZ474" i="1" s="1"/>
  <c r="BB179" i="1"/>
  <c r="AZ179" i="1" s="1"/>
  <c r="BB26" i="1"/>
  <c r="AZ26" i="1" s="1"/>
  <c r="F800" i="3"/>
  <c r="BB14" i="1"/>
  <c r="AZ14" i="1" s="1"/>
  <c r="BB589" i="1"/>
  <c r="AZ589" i="1" s="1"/>
  <c r="E333" i="3"/>
  <c r="BB423" i="1"/>
  <c r="AZ423" i="1" s="1"/>
  <c r="BB518" i="1"/>
  <c r="AZ518" i="1" s="1"/>
  <c r="BB152" i="1"/>
  <c r="AZ152" i="1" s="1"/>
  <c r="BB169" i="1"/>
  <c r="AZ169" i="1" s="1"/>
  <c r="BB201" i="1"/>
  <c r="AZ201" i="1" s="1"/>
  <c r="BB85" i="1"/>
  <c r="AZ85" i="1" s="1"/>
  <c r="BB240" i="1"/>
  <c r="AZ240" i="1" s="1"/>
  <c r="BB229" i="1"/>
  <c r="AZ229" i="1" s="1"/>
  <c r="D333" i="3"/>
  <c r="AA333" i="3" s="1"/>
  <c r="BB47" i="1"/>
  <c r="AZ47" i="1" s="1"/>
  <c r="BB163" i="1"/>
  <c r="AZ163" i="1" s="1"/>
  <c r="BB453" i="1"/>
  <c r="AZ453" i="1" s="1"/>
  <c r="BB514" i="1"/>
  <c r="AZ514" i="1" s="1"/>
  <c r="BB469" i="1"/>
  <c r="AZ469" i="1" s="1"/>
  <c r="BB292" i="1"/>
  <c r="AZ292" i="1" s="1"/>
  <c r="BB271" i="1"/>
  <c r="AZ271" i="1" s="1"/>
  <c r="BB379" i="1"/>
  <c r="AZ379" i="1" s="1"/>
  <c r="BB286" i="1"/>
  <c r="AZ286" i="1" s="1"/>
  <c r="BB193" i="1"/>
  <c r="AZ193" i="1" s="1"/>
  <c r="M276" i="3"/>
  <c r="BB524" i="1"/>
  <c r="AZ524" i="1" s="1"/>
  <c r="BB194" i="1"/>
  <c r="AZ194" i="1" s="1"/>
  <c r="BB141" i="1"/>
  <c r="AZ141" i="1" s="1"/>
  <c r="BB487" i="1"/>
  <c r="AZ487" i="1" s="1"/>
  <c r="BB147" i="1"/>
  <c r="AZ147" i="1" s="1"/>
  <c r="BB287" i="1"/>
  <c r="AZ287" i="1" s="1"/>
  <c r="BB360" i="1"/>
  <c r="AZ360" i="1" s="1"/>
  <c r="BB315" i="1"/>
  <c r="AZ315" i="1" s="1"/>
  <c r="BB137" i="1"/>
  <c r="AZ137" i="1" s="1"/>
  <c r="BB183" i="1"/>
  <c r="AZ183" i="1" s="1"/>
  <c r="BB378" i="1"/>
  <c r="AZ378" i="1" s="1"/>
  <c r="BB263" i="1"/>
  <c r="AZ263" i="1" s="1"/>
  <c r="BB288" i="1"/>
  <c r="AZ288" i="1" s="1"/>
  <c r="BB465" i="1"/>
  <c r="AZ465" i="1" s="1"/>
  <c r="BB382" i="1"/>
  <c r="AZ382" i="1" s="1"/>
  <c r="T939" i="3"/>
  <c r="BB324" i="1"/>
  <c r="AZ324" i="1" s="1"/>
  <c r="BB305" i="1"/>
  <c r="AZ305" i="1" s="1"/>
  <c r="BB291" i="1"/>
  <c r="AZ291" i="1" s="1"/>
  <c r="BB401" i="1"/>
  <c r="AZ401" i="1" s="1"/>
  <c r="BB373" i="1"/>
  <c r="AZ373" i="1" s="1"/>
  <c r="BB433" i="1"/>
  <c r="AZ433" i="1" s="1"/>
  <c r="BB176" i="1"/>
  <c r="AZ176" i="1" s="1"/>
  <c r="BB336" i="1"/>
  <c r="AZ336" i="1" s="1"/>
  <c r="BB437" i="1"/>
  <c r="AZ437" i="1" s="1"/>
  <c r="BB329" i="1"/>
  <c r="AZ329" i="1" s="1"/>
  <c r="BB120" i="1"/>
  <c r="AZ120" i="1" s="1"/>
  <c r="BB135" i="1"/>
  <c r="AZ135" i="1" s="1"/>
  <c r="BB196" i="1"/>
  <c r="AZ196" i="1" s="1"/>
  <c r="BB511" i="1"/>
  <c r="AZ511" i="1" s="1"/>
  <c r="BB425" i="1"/>
  <c r="AZ425" i="1" s="1"/>
  <c r="BB162" i="1"/>
  <c r="AZ162" i="1" s="1"/>
  <c r="BB220" i="1"/>
  <c r="AZ220" i="1" s="1"/>
  <c r="BB205" i="1"/>
  <c r="AZ205" i="1" s="1"/>
  <c r="BB463" i="1"/>
  <c r="AZ463" i="1" s="1"/>
  <c r="BB296" i="1"/>
  <c r="AZ296" i="1" s="1"/>
  <c r="BB319" i="1"/>
  <c r="AZ319" i="1" s="1"/>
  <c r="BB417" i="1"/>
  <c r="AZ417" i="1" s="1"/>
  <c r="BB52" i="1"/>
  <c r="AZ52" i="1" s="1"/>
  <c r="BB39" i="1"/>
  <c r="AZ39" i="1" s="1"/>
  <c r="BB375" i="1"/>
  <c r="AZ375" i="1" s="1"/>
  <c r="BB435" i="1"/>
  <c r="AZ435" i="1" s="1"/>
  <c r="BB337" i="1"/>
  <c r="AZ337" i="1" s="1"/>
  <c r="BB429" i="1"/>
  <c r="AZ429" i="1" s="1"/>
  <c r="BB346" i="1"/>
  <c r="AZ346" i="1" s="1"/>
  <c r="BB508" i="1"/>
  <c r="AZ508" i="1" s="1"/>
  <c r="BB184" i="1"/>
  <c r="AZ184" i="1" s="1"/>
  <c r="BB449" i="1"/>
  <c r="AZ449" i="1" s="1"/>
  <c r="BB174" i="1"/>
  <c r="AZ174" i="1" s="1"/>
  <c r="BB126" i="1"/>
  <c r="AZ126" i="1" s="1"/>
  <c r="BB265" i="1"/>
  <c r="AZ265" i="1" s="1"/>
  <c r="BB461" i="1"/>
  <c r="AZ461" i="1" s="1"/>
  <c r="BB517" i="1"/>
  <c r="AZ517" i="1" s="1"/>
  <c r="BB586" i="1"/>
  <c r="AZ586" i="1" s="1"/>
  <c r="BB109" i="1"/>
  <c r="AZ109" i="1" s="1"/>
  <c r="BB325" i="1"/>
  <c r="AZ325" i="1" s="1"/>
  <c r="BB420" i="1"/>
  <c r="AZ420" i="1" s="1"/>
  <c r="BB362" i="1"/>
  <c r="AZ362" i="1" s="1"/>
  <c r="BB466" i="1"/>
  <c r="AZ466" i="1" s="1"/>
  <c r="BB225" i="1"/>
  <c r="AZ225" i="1" s="1"/>
  <c r="BB138" i="1"/>
  <c r="AZ138" i="1" s="1"/>
  <c r="BB393" i="1"/>
  <c r="AZ393" i="1" s="1"/>
  <c r="BB372" i="1"/>
  <c r="AZ372" i="1" s="1"/>
  <c r="BB243" i="1"/>
  <c r="AZ243" i="1" s="1"/>
  <c r="BB495" i="1"/>
  <c r="AZ495" i="1" s="1"/>
  <c r="BB66" i="1"/>
  <c r="AZ66" i="1" s="1"/>
  <c r="BB86" i="1"/>
  <c r="AZ86" i="1" s="1"/>
  <c r="J1042" i="3"/>
  <c r="BB559" i="1"/>
  <c r="AZ559" i="1" s="1"/>
  <c r="BB289" i="1"/>
  <c r="AZ289" i="1" s="1"/>
  <c r="BB94" i="1"/>
  <c r="AZ94" i="1" s="1"/>
  <c r="BB585" i="1"/>
  <c r="AZ585" i="1" s="1"/>
  <c r="BB239" i="1"/>
  <c r="AZ239" i="1" s="1"/>
  <c r="BB115" i="1"/>
  <c r="AZ115" i="1" s="1"/>
  <c r="BB160" i="1"/>
  <c r="AZ160" i="1" s="1"/>
  <c r="BB421" i="1"/>
  <c r="AZ421" i="1" s="1"/>
  <c r="BB534" i="1"/>
  <c r="AZ534" i="1" s="1"/>
  <c r="BB502" i="1"/>
  <c r="AZ502" i="1" s="1"/>
  <c r="BB460" i="1"/>
  <c r="AZ460" i="1" s="1"/>
  <c r="BB525" i="1"/>
  <c r="AZ525" i="1" s="1"/>
  <c r="BB496" i="1"/>
  <c r="AZ496" i="1" s="1"/>
  <c r="BB48" i="1"/>
  <c r="AZ48" i="1" s="1"/>
  <c r="BB9" i="1"/>
  <c r="AZ9" i="1" s="1"/>
  <c r="N247" i="3"/>
  <c r="BB385" i="1"/>
  <c r="AZ385" i="1" s="1"/>
  <c r="BB583" i="1"/>
  <c r="AZ583" i="1" s="1"/>
  <c r="BB424" i="1"/>
  <c r="AZ424" i="1" s="1"/>
  <c r="BB493" i="1"/>
  <c r="AZ493" i="1" s="1"/>
  <c r="BB584" i="1"/>
  <c r="AZ584" i="1" s="1"/>
  <c r="BB100" i="1"/>
  <c r="AZ100" i="1" s="1"/>
  <c r="M353" i="3"/>
  <c r="G1062" i="3"/>
  <c r="F1042" i="3"/>
  <c r="K247" i="3"/>
  <c r="D939" i="3"/>
  <c r="AB939" i="3" s="1"/>
  <c r="K946" i="3"/>
  <c r="BB307" i="1"/>
  <c r="AZ307" i="1" s="1"/>
  <c r="BB430" i="1"/>
  <c r="AZ430" i="1" s="1"/>
  <c r="BB340" i="1"/>
  <c r="AZ340" i="1" s="1"/>
  <c r="BB121" i="1"/>
  <c r="AZ121" i="1" s="1"/>
  <c r="BB562" i="1"/>
  <c r="AZ562" i="1" s="1"/>
  <c r="BB97" i="1"/>
  <c r="AZ97" i="1" s="1"/>
  <c r="BB202" i="1"/>
  <c r="AZ202" i="1" s="1"/>
  <c r="BB246" i="1"/>
  <c r="AZ246" i="1" s="1"/>
  <c r="BB231" i="1"/>
  <c r="AZ231" i="1" s="1"/>
  <c r="BB546" i="1"/>
  <c r="AZ546" i="1" s="1"/>
  <c r="BB450" i="1"/>
  <c r="AZ450" i="1" s="1"/>
  <c r="BB108" i="1"/>
  <c r="AZ108" i="1" s="1"/>
  <c r="BB285" i="1"/>
  <c r="AZ285" i="1" s="1"/>
  <c r="BB110" i="1"/>
  <c r="AZ110" i="1" s="1"/>
  <c r="BB356" i="1"/>
  <c r="AZ356" i="1" s="1"/>
  <c r="BB406" i="1"/>
  <c r="AZ406" i="1" s="1"/>
  <c r="BB310" i="1"/>
  <c r="AZ310" i="1" s="1"/>
  <c r="BB404" i="1"/>
  <c r="AZ404" i="1" s="1"/>
  <c r="BB507" i="1"/>
  <c r="AZ507" i="1" s="1"/>
  <c r="BB38" i="1"/>
  <c r="AZ38" i="1" s="1"/>
  <c r="BB49" i="1"/>
  <c r="AZ49" i="1" s="1"/>
  <c r="BB90" i="1"/>
  <c r="AZ90" i="1" s="1"/>
  <c r="BB54" i="1"/>
  <c r="AZ54" i="1" s="1"/>
  <c r="BB57" i="1"/>
  <c r="AZ57" i="1" s="1"/>
  <c r="D353" i="3"/>
  <c r="Z353" i="3" s="1"/>
  <c r="E1042" i="3"/>
  <c r="L996" i="3"/>
  <c r="F247" i="3"/>
  <c r="Q800" i="3"/>
  <c r="F939" i="3"/>
  <c r="BB8" i="1"/>
  <c r="AZ8" i="1" s="1"/>
  <c r="BB19" i="1"/>
  <c r="AZ19" i="1" s="1"/>
  <c r="BB6" i="1"/>
  <c r="AZ6" i="1" s="1"/>
  <c r="BB564" i="1"/>
  <c r="AZ564" i="1" s="1"/>
  <c r="BB557" i="1"/>
  <c r="AZ557" i="1" s="1"/>
  <c r="BB316" i="1"/>
  <c r="AZ316" i="1" s="1"/>
  <c r="BB129" i="1"/>
  <c r="AZ129" i="1" s="1"/>
  <c r="BB98" i="1"/>
  <c r="AZ98" i="1" s="1"/>
  <c r="BB359" i="1"/>
  <c r="AZ359" i="1" s="1"/>
  <c r="BB327" i="1"/>
  <c r="AZ327" i="1" s="1"/>
  <c r="BB410" i="1"/>
  <c r="AZ410" i="1" s="1"/>
  <c r="BB317" i="1"/>
  <c r="AZ317" i="1" s="1"/>
  <c r="BB165" i="1"/>
  <c r="AZ165" i="1" s="1"/>
  <c r="BB35" i="1"/>
  <c r="AZ35" i="1" s="1"/>
  <c r="T1042" i="3"/>
  <c r="F1116" i="3"/>
  <c r="BB318" i="1"/>
  <c r="AZ318" i="1" s="1"/>
  <c r="BB188" i="1"/>
  <c r="AZ188" i="1" s="1"/>
  <c r="BB462" i="1"/>
  <c r="AZ462" i="1" s="1"/>
  <c r="BB522" i="1"/>
  <c r="AZ522" i="1" s="1"/>
  <c r="BB232" i="1"/>
  <c r="AZ232" i="1" s="1"/>
  <c r="BB266" i="1"/>
  <c r="AZ266" i="1" s="1"/>
  <c r="BB506" i="1"/>
  <c r="AZ506" i="1" s="1"/>
  <c r="BB92" i="1"/>
  <c r="AZ92" i="1" s="1"/>
  <c r="BB71" i="1"/>
  <c r="AZ71" i="1" s="1"/>
  <c r="BB36" i="1"/>
  <c r="AZ36" i="1" s="1"/>
  <c r="D530" i="3"/>
  <c r="AC530" i="3" s="1"/>
  <c r="P1042" i="3"/>
  <c r="M286" i="3"/>
  <c r="E1116" i="3"/>
  <c r="BB12" i="1"/>
  <c r="AZ12" i="1" s="1"/>
  <c r="BB18" i="1"/>
  <c r="AZ18" i="1" s="1"/>
  <c r="BB17" i="1"/>
  <c r="AZ17" i="1" s="1"/>
  <c r="BB561" i="1"/>
  <c r="AZ561" i="1" s="1"/>
  <c r="BB127" i="1"/>
  <c r="AZ127" i="1" s="1"/>
  <c r="BB313" i="1"/>
  <c r="AZ313" i="1" s="1"/>
  <c r="BB234" i="1"/>
  <c r="AZ234" i="1" s="1"/>
  <c r="BB560" i="1"/>
  <c r="AZ560" i="1" s="1"/>
  <c r="BB500" i="1"/>
  <c r="AZ500" i="1" s="1"/>
  <c r="BB489" i="1"/>
  <c r="AZ489" i="1" s="1"/>
  <c r="BB501" i="1"/>
  <c r="AZ501" i="1" s="1"/>
  <c r="BB238" i="1"/>
  <c r="AZ238" i="1" s="1"/>
  <c r="BB543" i="1"/>
  <c r="AZ543" i="1" s="1"/>
  <c r="BB369" i="1"/>
  <c r="AZ369" i="1" s="1"/>
  <c r="BB400" i="1"/>
  <c r="AZ400" i="1" s="1"/>
  <c r="BB190" i="1"/>
  <c r="AZ190" i="1" s="1"/>
  <c r="BB244" i="1"/>
  <c r="AZ244" i="1" s="1"/>
  <c r="BB258" i="1"/>
  <c r="AZ258" i="1" s="1"/>
  <c r="BB111" i="1"/>
  <c r="AZ111" i="1" s="1"/>
  <c r="BB40" i="1"/>
  <c r="AZ40" i="1" s="1"/>
  <c r="BB67" i="1"/>
  <c r="AZ67" i="1" s="1"/>
  <c r="M1042" i="3"/>
  <c r="T552" i="3"/>
  <c r="BB510" i="1"/>
  <c r="AZ510" i="1" s="1"/>
  <c r="BB343" i="1"/>
  <c r="AZ343" i="1" s="1"/>
  <c r="BB573" i="1"/>
  <c r="AZ573" i="1" s="1"/>
  <c r="BB566" i="1"/>
  <c r="AZ566" i="1" s="1"/>
  <c r="BB192" i="1"/>
  <c r="AZ192" i="1" s="1"/>
  <c r="BB134" i="1"/>
  <c r="AZ134" i="1" s="1"/>
  <c r="BB568" i="1"/>
  <c r="AZ568" i="1" s="1"/>
  <c r="BB472" i="1"/>
  <c r="AZ472" i="1" s="1"/>
  <c r="BB515" i="1"/>
  <c r="AZ515" i="1" s="1"/>
  <c r="BB422" i="1"/>
  <c r="AZ422" i="1" s="1"/>
  <c r="BB576" i="1"/>
  <c r="AZ576" i="1" s="1"/>
  <c r="BB44" i="1"/>
  <c r="AZ44" i="1" s="1"/>
  <c r="BB27" i="1"/>
  <c r="AZ27" i="1" s="1"/>
  <c r="L1042" i="3"/>
  <c r="H552" i="3"/>
  <c r="K1079" i="3"/>
  <c r="N266" i="3"/>
  <c r="K286" i="3"/>
  <c r="F1059" i="3"/>
  <c r="K414" i="3"/>
  <c r="J529" i="3"/>
  <c r="Q1059" i="3"/>
  <c r="M114" i="3"/>
  <c r="M529" i="3"/>
  <c r="M961" i="3"/>
  <c r="P1059" i="3"/>
  <c r="K1059" i="3"/>
  <c r="K266" i="3"/>
  <c r="O1059" i="3"/>
  <c r="J414" i="3"/>
  <c r="J266" i="3"/>
  <c r="I529" i="3"/>
  <c r="Q1062" i="3"/>
  <c r="E961" i="3"/>
  <c r="G354" i="3"/>
  <c r="Q1088" i="3"/>
  <c r="Q228" i="3"/>
  <c r="K1041" i="3"/>
  <c r="L1059" i="3"/>
  <c r="F266" i="3"/>
  <c r="E529" i="3"/>
  <c r="P1062" i="3"/>
  <c r="J228" i="3"/>
  <c r="J1041" i="3"/>
  <c r="J1059" i="3"/>
  <c r="I266" i="3"/>
  <c r="H1062" i="3"/>
  <c r="G228" i="3"/>
  <c r="T333" i="3"/>
  <c r="I1059" i="3"/>
  <c r="N333" i="3"/>
  <c r="H1059" i="3"/>
  <c r="T529" i="3"/>
  <c r="M333" i="3"/>
  <c r="Q529" i="3"/>
  <c r="I333" i="3"/>
  <c r="K996" i="3"/>
  <c r="D800" i="3"/>
  <c r="AB800" i="3" s="1"/>
  <c r="Q1118" i="3"/>
  <c r="P800" i="3"/>
  <c r="K591" i="3"/>
  <c r="F1118" i="3"/>
  <c r="H414" i="3"/>
  <c r="P529" i="3"/>
  <c r="H529" i="3"/>
  <c r="O1062" i="3"/>
  <c r="F1062" i="3"/>
  <c r="K1042" i="3"/>
  <c r="L961" i="3"/>
  <c r="I996" i="3"/>
  <c r="I286" i="3"/>
  <c r="O800" i="3"/>
  <c r="J800" i="3"/>
  <c r="P228" i="3"/>
  <c r="D1029" i="3"/>
  <c r="Z1029" i="3" s="1"/>
  <c r="E1041" i="3"/>
  <c r="L333" i="3"/>
  <c r="H333" i="3"/>
  <c r="T946" i="3"/>
  <c r="I946" i="3"/>
  <c r="K276" i="3"/>
  <c r="F1029" i="3"/>
  <c r="G414" i="3"/>
  <c r="O529" i="3"/>
  <c r="G529" i="3"/>
  <c r="N1062" i="3"/>
  <c r="D1062" i="3"/>
  <c r="AB1062" i="3" s="1"/>
  <c r="J961" i="3"/>
  <c r="T996" i="3"/>
  <c r="G996" i="3"/>
  <c r="E286" i="3"/>
  <c r="N800" i="3"/>
  <c r="O228" i="3"/>
  <c r="G1029" i="3"/>
  <c r="D1041" i="3"/>
  <c r="Z1041" i="3" s="1"/>
  <c r="K333" i="3"/>
  <c r="Q946" i="3"/>
  <c r="H946" i="3"/>
  <c r="J276" i="3"/>
  <c r="D414" i="3"/>
  <c r="AB414" i="3" s="1"/>
  <c r="N529" i="3"/>
  <c r="F529" i="3"/>
  <c r="L1062" i="3"/>
  <c r="Q996" i="3"/>
  <c r="F996" i="3"/>
  <c r="L800" i="3"/>
  <c r="M939" i="3"/>
  <c r="K228" i="3"/>
  <c r="T1029" i="3"/>
  <c r="F1041" i="3"/>
  <c r="J333" i="3"/>
  <c r="P946" i="3"/>
  <c r="G946" i="3"/>
  <c r="T414" i="3"/>
  <c r="K1062" i="3"/>
  <c r="O996" i="3"/>
  <c r="E996" i="3"/>
  <c r="I800" i="3"/>
  <c r="O1029" i="3"/>
  <c r="T1041" i="3"/>
  <c r="O946" i="3"/>
  <c r="F946" i="3"/>
  <c r="P414" i="3"/>
  <c r="L529" i="3"/>
  <c r="D529" i="3"/>
  <c r="AB529" i="3" s="1"/>
  <c r="J1062" i="3"/>
  <c r="N996" i="3"/>
  <c r="D996" i="3"/>
  <c r="AB996" i="3" s="1"/>
  <c r="H800" i="3"/>
  <c r="I228" i="3"/>
  <c r="N1029" i="3"/>
  <c r="M1041" i="3"/>
  <c r="Q333" i="3"/>
  <c r="G333" i="3"/>
  <c r="L740" i="3"/>
  <c r="N946" i="3"/>
  <c r="E946" i="3"/>
  <c r="K529" i="3"/>
  <c r="T1062" i="3"/>
  <c r="O333" i="3"/>
  <c r="M946" i="3"/>
  <c r="E353" i="3"/>
  <c r="P552" i="3"/>
  <c r="F1079" i="3"/>
  <c r="M552" i="3"/>
  <c r="Q969" i="3"/>
  <c r="D1079" i="3"/>
  <c r="AC1079" i="3" s="1"/>
  <c r="T353" i="3"/>
  <c r="J552" i="3"/>
  <c r="U690" i="3"/>
  <c r="L353" i="3"/>
  <c r="L267" i="3"/>
  <c r="G552" i="3"/>
  <c r="U710" i="3"/>
  <c r="K353" i="3"/>
  <c r="E552" i="3"/>
  <c r="O1079" i="3"/>
  <c r="D552" i="3"/>
  <c r="AA552" i="3" s="1"/>
  <c r="L1079" i="3"/>
  <c r="BB81" i="1"/>
  <c r="AZ81" i="1" s="1"/>
  <c r="BB552" i="1"/>
  <c r="AZ552" i="1" s="1"/>
  <c r="BB199" i="1"/>
  <c r="AZ199" i="1" s="1"/>
  <c r="BB254" i="1"/>
  <c r="AZ254" i="1" s="1"/>
  <c r="P267" i="3"/>
  <c r="W1118" i="3"/>
  <c r="U1118" i="3"/>
  <c r="W996" i="3"/>
  <c r="W279" i="3"/>
  <c r="W800" i="3"/>
  <c r="U800" i="3"/>
  <c r="W1029" i="3"/>
  <c r="U1029" i="3"/>
  <c r="W740" i="3"/>
  <c r="W298" i="3"/>
  <c r="U298" i="3"/>
  <c r="W1094" i="3"/>
  <c r="W1013" i="3"/>
  <c r="W860" i="3"/>
  <c r="U860" i="3"/>
  <c r="W680" i="3"/>
  <c r="W451" i="3"/>
  <c r="U451" i="3"/>
  <c r="W320" i="3"/>
  <c r="U320" i="3"/>
  <c r="W305" i="3"/>
  <c r="W1108" i="3"/>
  <c r="U1108" i="3"/>
  <c r="W1038" i="3"/>
  <c r="W225" i="3"/>
  <c r="W1035" i="3"/>
  <c r="U1035" i="3"/>
  <c r="W1074" i="3"/>
  <c r="U1074" i="3"/>
  <c r="W1081" i="3"/>
  <c r="U1081" i="3"/>
  <c r="W981" i="3"/>
  <c r="W607" i="3"/>
  <c r="U607" i="3"/>
  <c r="W551" i="3"/>
  <c r="U551" i="3"/>
  <c r="W145" i="3"/>
  <c r="W112" i="3"/>
  <c r="W507" i="3"/>
  <c r="U507" i="3"/>
  <c r="W931" i="3"/>
  <c r="U931" i="3"/>
  <c r="W806" i="3"/>
  <c r="U806" i="3"/>
  <c r="W539" i="3"/>
  <c r="U539" i="3"/>
  <c r="W723" i="3"/>
  <c r="U723" i="3"/>
  <c r="W597" i="3"/>
  <c r="U597" i="3"/>
  <c r="W1011" i="3"/>
  <c r="W560" i="3"/>
  <c r="W617" i="3"/>
  <c r="U617" i="3"/>
  <c r="W609" i="3"/>
  <c r="U609" i="3"/>
  <c r="W252" i="3"/>
  <c r="U252" i="3"/>
  <c r="W871" i="3"/>
  <c r="W171" i="3"/>
  <c r="W822" i="3"/>
  <c r="U822" i="3"/>
  <c r="W1001" i="3"/>
  <c r="U1001" i="3"/>
  <c r="W1102" i="3"/>
  <c r="U1102" i="3"/>
  <c r="W180" i="3"/>
  <c r="U180" i="3"/>
  <c r="W742" i="3"/>
  <c r="W699" i="3"/>
  <c r="U699" i="3"/>
  <c r="W1076" i="3"/>
  <c r="U1076" i="3"/>
  <c r="W797" i="3"/>
  <c r="W1075" i="3"/>
  <c r="W978" i="3"/>
  <c r="W1114" i="3"/>
  <c r="U1114" i="3"/>
  <c r="W790" i="3"/>
  <c r="U790" i="3"/>
  <c r="W770" i="3"/>
  <c r="U770" i="3"/>
  <c r="W469" i="3"/>
  <c r="U469" i="3"/>
  <c r="W938" i="3"/>
  <c r="U938" i="3"/>
  <c r="W493" i="3"/>
  <c r="U493" i="3"/>
  <c r="W1095" i="3"/>
  <c r="U1095" i="3"/>
  <c r="W433" i="3"/>
  <c r="U433" i="3"/>
  <c r="W482" i="3"/>
  <c r="W259" i="3"/>
  <c r="U259" i="3"/>
  <c r="W718" i="3"/>
  <c r="U718" i="3"/>
  <c r="W641" i="3"/>
  <c r="U641" i="3"/>
  <c r="W702" i="3"/>
  <c r="W69" i="3"/>
  <c r="W244" i="3"/>
  <c r="U244" i="3"/>
  <c r="W66" i="3"/>
  <c r="U66" i="3"/>
  <c r="W300" i="3"/>
  <c r="U300" i="3"/>
  <c r="W627" i="3"/>
  <c r="W595" i="3"/>
  <c r="U595" i="3"/>
  <c r="W303" i="3"/>
  <c r="U303" i="3"/>
  <c r="W404" i="3"/>
  <c r="U404" i="3"/>
  <c r="W142" i="3"/>
  <c r="U142" i="3"/>
  <c r="W440" i="3"/>
  <c r="U440" i="3"/>
  <c r="W471" i="3"/>
  <c r="U471" i="3"/>
  <c r="W994" i="3"/>
  <c r="W704" i="3"/>
  <c r="U704" i="3"/>
  <c r="W535" i="3"/>
  <c r="U535" i="3"/>
  <c r="W753" i="3"/>
  <c r="W243" i="3"/>
  <c r="W624" i="3"/>
  <c r="W172" i="3"/>
  <c r="U172" i="3"/>
  <c r="W897" i="3"/>
  <c r="U897" i="3"/>
  <c r="W958" i="3"/>
  <c r="W502" i="3"/>
  <c r="U502" i="3"/>
  <c r="W1082" i="3"/>
  <c r="U1082" i="3"/>
  <c r="W696" i="3"/>
  <c r="U696" i="3"/>
  <c r="W1122" i="3"/>
  <c r="U1122" i="3"/>
  <c r="W893" i="3"/>
  <c r="U893" i="3"/>
  <c r="W355" i="3"/>
  <c r="U355" i="3"/>
  <c r="W920" i="3"/>
  <c r="U920" i="3"/>
  <c r="W686" i="3"/>
  <c r="U686" i="3"/>
  <c r="W363" i="3"/>
  <c r="W487" i="3"/>
  <c r="U487" i="3"/>
  <c r="W1022" i="3"/>
  <c r="W728" i="3"/>
  <c r="U728" i="3"/>
  <c r="W706" i="3"/>
  <c r="U706" i="3"/>
  <c r="W405" i="3"/>
  <c r="W600" i="3"/>
  <c r="U600" i="3"/>
  <c r="W869" i="3"/>
  <c r="W485" i="3"/>
  <c r="U485" i="3"/>
  <c r="W151" i="3"/>
  <c r="U151" i="3"/>
  <c r="W11" i="3"/>
  <c r="U11" i="3"/>
  <c r="W311" i="3"/>
  <c r="U311" i="3"/>
  <c r="W372" i="3"/>
  <c r="W810" i="3"/>
  <c r="U810" i="3"/>
  <c r="W366" i="3"/>
  <c r="W589" i="3"/>
  <c r="U589" i="3"/>
  <c r="W275" i="3"/>
  <c r="U275" i="3"/>
  <c r="W1120" i="3"/>
  <c r="U1120" i="3"/>
  <c r="W416" i="3"/>
  <c r="W914" i="3"/>
  <c r="U914" i="3"/>
  <c r="W610" i="3"/>
  <c r="U610" i="3"/>
  <c r="W135" i="3"/>
  <c r="W983" i="3"/>
  <c r="W462" i="3"/>
  <c r="U462" i="3"/>
  <c r="W260" i="3"/>
  <c r="U260" i="3"/>
  <c r="W47" i="3"/>
  <c r="U47" i="3"/>
  <c r="W87" i="3"/>
  <c r="U87" i="3"/>
  <c r="W956" i="3"/>
  <c r="U956" i="3"/>
  <c r="W399" i="3"/>
  <c r="W95" i="3"/>
  <c r="W272" i="3"/>
  <c r="W336" i="3"/>
  <c r="U336" i="3"/>
  <c r="W831" i="3"/>
  <c r="W334" i="3"/>
  <c r="W310" i="3"/>
  <c r="W442" i="3"/>
  <c r="W282" i="3"/>
  <c r="W388" i="3"/>
  <c r="U388" i="3"/>
  <c r="W952" i="3"/>
  <c r="U952" i="3"/>
  <c r="W352" i="3"/>
  <c r="U352" i="3"/>
  <c r="W709" i="3"/>
  <c r="U709" i="3"/>
  <c r="W177" i="3"/>
  <c r="U177" i="3"/>
  <c r="W367" i="3"/>
  <c r="U367" i="3"/>
  <c r="W185" i="3"/>
  <c r="U185" i="3"/>
  <c r="W62" i="3"/>
  <c r="U62" i="3"/>
  <c r="W139" i="3"/>
  <c r="U139" i="3"/>
  <c r="W577" i="3"/>
  <c r="U577" i="3"/>
  <c r="W184" i="3"/>
  <c r="U184" i="3"/>
  <c r="W76" i="3"/>
  <c r="U76" i="3"/>
  <c r="W29" i="3"/>
  <c r="U29" i="3"/>
  <c r="U1075" i="3"/>
  <c r="U1022" i="3"/>
  <c r="U659" i="3"/>
  <c r="BB31" i="1"/>
  <c r="AZ31" i="1" s="1"/>
  <c r="BB7" i="1"/>
  <c r="AZ7" i="1" s="1"/>
  <c r="BB166" i="1"/>
  <c r="AZ166" i="1" s="1"/>
  <c r="BB298" i="1"/>
  <c r="AZ298" i="1" s="1"/>
  <c r="BB125" i="1"/>
  <c r="AZ125" i="1" s="1"/>
  <c r="BB361" i="1"/>
  <c r="AZ361" i="1" s="1"/>
  <c r="BB65" i="1"/>
  <c r="AZ65" i="1" s="1"/>
  <c r="BB352" i="1"/>
  <c r="AZ352" i="1" s="1"/>
  <c r="BB189" i="1"/>
  <c r="AZ189" i="1" s="1"/>
  <c r="BB521" i="1"/>
  <c r="AZ521" i="1" s="1"/>
  <c r="BB302" i="1"/>
  <c r="AZ302" i="1" s="1"/>
  <c r="BB588" i="1"/>
  <c r="AZ588" i="1" s="1"/>
  <c r="BB195" i="1"/>
  <c r="AZ195" i="1" s="1"/>
  <c r="BB370" i="1"/>
  <c r="AZ370" i="1" s="1"/>
  <c r="BB575" i="1"/>
  <c r="AZ575" i="1" s="1"/>
  <c r="BB451" i="1"/>
  <c r="AZ451" i="1" s="1"/>
  <c r="BB306" i="1"/>
  <c r="AZ306" i="1" s="1"/>
  <c r="BB520" i="1"/>
  <c r="AZ520" i="1" s="1"/>
  <c r="BB140" i="1"/>
  <c r="AZ140" i="1" s="1"/>
  <c r="BB283" i="1"/>
  <c r="AZ283" i="1" s="1"/>
  <c r="BB498" i="1"/>
  <c r="AZ498" i="1" s="1"/>
  <c r="BB107" i="1"/>
  <c r="AZ107" i="1" s="1"/>
  <c r="BB224" i="1"/>
  <c r="AZ224" i="1" s="1"/>
  <c r="BB303" i="1"/>
  <c r="AZ303" i="1" s="1"/>
  <c r="BB367" i="1"/>
  <c r="AZ367" i="1" s="1"/>
  <c r="BB335" i="1"/>
  <c r="AZ335" i="1" s="1"/>
  <c r="BB95" i="1"/>
  <c r="AZ95" i="1" s="1"/>
  <c r="BB553" i="1"/>
  <c r="AZ553" i="1" s="1"/>
  <c r="BB257" i="1"/>
  <c r="AZ257" i="1" s="1"/>
  <c r="BB161" i="1"/>
  <c r="AZ161" i="1" s="1"/>
  <c r="BB51" i="1"/>
  <c r="AZ51" i="1" s="1"/>
  <c r="BB76" i="1"/>
  <c r="AZ76" i="1" s="1"/>
  <c r="N267" i="3"/>
  <c r="W414" i="3"/>
  <c r="W1062" i="3"/>
  <c r="U1062" i="3"/>
  <c r="W354" i="3"/>
  <c r="W286" i="3"/>
  <c r="W1041" i="3"/>
  <c r="U1041" i="3"/>
  <c r="W946" i="3"/>
  <c r="U946" i="3"/>
  <c r="W284" i="3"/>
  <c r="U284" i="3"/>
  <c r="W1034" i="3"/>
  <c r="U1034" i="3"/>
  <c r="W522" i="3"/>
  <c r="U522" i="3"/>
  <c r="W492" i="3"/>
  <c r="U492" i="3"/>
  <c r="W281" i="3"/>
  <c r="U281" i="3"/>
  <c r="W285" i="3"/>
  <c r="U285" i="3"/>
  <c r="W975" i="3"/>
  <c r="U975" i="3"/>
  <c r="W331" i="3"/>
  <c r="U331" i="3"/>
  <c r="W1053" i="3"/>
  <c r="U1053" i="3"/>
  <c r="W787" i="3"/>
  <c r="U787" i="3"/>
  <c r="W1016" i="3"/>
  <c r="U1016" i="3"/>
  <c r="W745" i="3"/>
  <c r="U745" i="3"/>
  <c r="W1021" i="3"/>
  <c r="U1021" i="3"/>
  <c r="W923" i="3"/>
  <c r="U923" i="3"/>
  <c r="W603" i="3"/>
  <c r="U603" i="3"/>
  <c r="W971" i="3"/>
  <c r="W1040" i="3"/>
  <c r="U1040" i="3"/>
  <c r="W970" i="3"/>
  <c r="U970" i="3"/>
  <c r="W441" i="3"/>
  <c r="U441" i="3"/>
  <c r="W439" i="3"/>
  <c r="U439" i="3"/>
  <c r="W924" i="3"/>
  <c r="U924" i="3"/>
  <c r="W719" i="3"/>
  <c r="U719" i="3"/>
  <c r="W27" i="3"/>
  <c r="U27" i="3"/>
  <c r="W324" i="3"/>
  <c r="U324" i="3"/>
  <c r="W1110" i="3"/>
  <c r="U1110" i="3"/>
  <c r="W959" i="3"/>
  <c r="U959" i="3"/>
  <c r="W839" i="3"/>
  <c r="U839" i="3"/>
  <c r="W972" i="3"/>
  <c r="U972" i="3"/>
  <c r="W779" i="3"/>
  <c r="U779" i="3"/>
  <c r="W292" i="3"/>
  <c r="U292" i="3"/>
  <c r="W754" i="3"/>
  <c r="U754" i="3"/>
  <c r="W44" i="3"/>
  <c r="U44" i="3"/>
  <c r="W557" i="3"/>
  <c r="U557" i="3"/>
  <c r="W623" i="3"/>
  <c r="U623" i="3"/>
  <c r="W803" i="3"/>
  <c r="U803" i="3"/>
  <c r="W707" i="3"/>
  <c r="U707" i="3"/>
  <c r="W773" i="3"/>
  <c r="U773" i="3"/>
  <c r="W40" i="3"/>
  <c r="U40" i="3"/>
  <c r="W776" i="3"/>
  <c r="U776" i="3"/>
  <c r="W744" i="3"/>
  <c r="U744" i="3"/>
  <c r="W805" i="3"/>
  <c r="U805" i="3"/>
  <c r="W575" i="3"/>
  <c r="W73" i="3"/>
  <c r="U73" i="3"/>
  <c r="W514" i="3"/>
  <c r="W195" i="3"/>
  <c r="U195" i="3"/>
  <c r="W506" i="3"/>
  <c r="U506" i="3"/>
  <c r="W544" i="3"/>
  <c r="U544" i="3"/>
  <c r="W103" i="3"/>
  <c r="U103" i="3"/>
  <c r="W123" i="3"/>
  <c r="U123" i="3"/>
  <c r="W146" i="3"/>
  <c r="U146" i="3"/>
  <c r="W477" i="3"/>
  <c r="U477" i="3"/>
  <c r="W528" i="3"/>
  <c r="U528" i="3"/>
  <c r="W561" i="3"/>
  <c r="U561" i="3"/>
  <c r="W712" i="3"/>
  <c r="U712" i="3"/>
  <c r="W111" i="3"/>
  <c r="U111" i="3"/>
  <c r="W323" i="3"/>
  <c r="U323" i="3"/>
  <c r="W269" i="3"/>
  <c r="W39" i="3"/>
  <c r="U39" i="3"/>
  <c r="W85" i="3"/>
  <c r="U85" i="3"/>
  <c r="W317" i="3"/>
  <c r="W204" i="3"/>
  <c r="U204" i="3"/>
  <c r="W912" i="3"/>
  <c r="W1046" i="3"/>
  <c r="W829" i="3"/>
  <c r="W644" i="3"/>
  <c r="W391" i="3"/>
  <c r="W1078" i="3"/>
  <c r="U1078" i="3"/>
  <c r="W201" i="3"/>
  <c r="U201" i="3"/>
  <c r="W280" i="3"/>
  <c r="U280" i="3"/>
  <c r="W634" i="3"/>
  <c r="U634" i="3"/>
  <c r="W181" i="3"/>
  <c r="U181" i="3"/>
  <c r="W562" i="3"/>
  <c r="W370" i="3"/>
  <c r="W141" i="3"/>
  <c r="U141" i="3"/>
  <c r="W1121" i="3"/>
  <c r="W376" i="3"/>
  <c r="U376" i="3"/>
  <c r="W827" i="3"/>
  <c r="U827" i="3"/>
  <c r="W326" i="3"/>
  <c r="U326" i="3"/>
  <c r="W211" i="3"/>
  <c r="U96" i="3"/>
  <c r="W96" i="3"/>
  <c r="W1097" i="3"/>
  <c r="U1097" i="3"/>
  <c r="W820" i="3"/>
  <c r="U820" i="3"/>
  <c r="W82" i="3"/>
  <c r="U82" i="3"/>
  <c r="W359" i="3"/>
  <c r="W519" i="3"/>
  <c r="U519" i="3"/>
  <c r="W649" i="3"/>
  <c r="U649" i="3"/>
  <c r="W538" i="3"/>
  <c r="U538" i="3"/>
  <c r="W510" i="3"/>
  <c r="U510" i="3"/>
  <c r="W117" i="3"/>
  <c r="U117" i="3"/>
  <c r="W630" i="3"/>
  <c r="W761" i="3"/>
  <c r="W949" i="3"/>
  <c r="U949" i="3"/>
  <c r="W437" i="3"/>
  <c r="W237" i="3"/>
  <c r="W435" i="3"/>
  <c r="U435" i="3"/>
  <c r="W1090" i="3"/>
  <c r="W1000" i="3"/>
  <c r="W743" i="3"/>
  <c r="U743" i="3"/>
  <c r="W944" i="3"/>
  <c r="U944" i="3"/>
  <c r="W271" i="3"/>
  <c r="U271" i="3"/>
  <c r="W760" i="3"/>
  <c r="U760" i="3"/>
  <c r="W1045" i="3"/>
  <c r="W251" i="3"/>
  <c r="U251" i="3"/>
  <c r="W892" i="3"/>
  <c r="U892" i="3"/>
  <c r="W206" i="3"/>
  <c r="W775" i="3"/>
  <c r="U775" i="3"/>
  <c r="W253" i="3"/>
  <c r="U253" i="3"/>
  <c r="W1002" i="3"/>
  <c r="U1002" i="3"/>
  <c r="W423" i="3"/>
  <c r="U423" i="3"/>
  <c r="W380" i="3"/>
  <c r="U380" i="3"/>
  <c r="W1068" i="3"/>
  <c r="U1068" i="3"/>
  <c r="W410" i="3"/>
  <c r="U410" i="3"/>
  <c r="W821" i="3"/>
  <c r="U821" i="3"/>
  <c r="W199" i="3"/>
  <c r="U199" i="3"/>
  <c r="W397" i="3"/>
  <c r="U397" i="3"/>
  <c r="W992" i="3"/>
  <c r="W890" i="3"/>
  <c r="U890" i="3"/>
  <c r="W898" i="3"/>
  <c r="U898" i="3"/>
  <c r="W23" i="3"/>
  <c r="U23" i="3"/>
  <c r="W30" i="3"/>
  <c r="U30" i="3"/>
  <c r="W693" i="3"/>
  <c r="W619" i="3"/>
  <c r="U619" i="3"/>
  <c r="W578" i="3"/>
  <c r="U578" i="3"/>
  <c r="W35" i="3"/>
  <c r="U35" i="3"/>
  <c r="W402" i="3"/>
  <c r="U402" i="3"/>
  <c r="W683" i="3"/>
  <c r="U683" i="3"/>
  <c r="W570" i="3"/>
  <c r="U570" i="3"/>
  <c r="W65" i="3"/>
  <c r="W43" i="3"/>
  <c r="U43" i="3"/>
  <c r="W28" i="3"/>
  <c r="U28" i="3"/>
  <c r="W5" i="3"/>
  <c r="U5" i="3"/>
  <c r="W75" i="3"/>
  <c r="U75" i="3"/>
  <c r="U447" i="3"/>
  <c r="U1090" i="3"/>
  <c r="U1080" i="3"/>
  <c r="U405" i="3"/>
  <c r="U533" i="3"/>
  <c r="U1045" i="3"/>
  <c r="U416" i="3"/>
  <c r="U286" i="3"/>
  <c r="U693" i="3"/>
  <c r="U243" i="3"/>
  <c r="U135" i="3"/>
  <c r="U145" i="3"/>
  <c r="U978" i="3"/>
  <c r="U644" i="3"/>
  <c r="U482" i="3"/>
  <c r="W913" i="3"/>
  <c r="U913" i="3"/>
  <c r="K1107" i="3"/>
  <c r="W1107" i="3"/>
  <c r="U1107" i="3"/>
  <c r="W446" i="3"/>
  <c r="W1015" i="3"/>
  <c r="W818" i="3"/>
  <c r="U818" i="3"/>
  <c r="W88" i="3"/>
  <c r="U88" i="3"/>
  <c r="W997" i="3"/>
  <c r="U997" i="3"/>
  <c r="W36" i="3"/>
  <c r="U36" i="3"/>
  <c r="W837" i="3"/>
  <c r="U837" i="3"/>
  <c r="W130" i="3"/>
  <c r="U130" i="3"/>
  <c r="W49" i="3"/>
  <c r="U49" i="3"/>
  <c r="W660" i="3"/>
  <c r="U660" i="3"/>
  <c r="W1091" i="3"/>
  <c r="U1091" i="3"/>
  <c r="W904" i="3"/>
  <c r="U904" i="3"/>
  <c r="W153" i="3"/>
  <c r="U153" i="3"/>
  <c r="W426" i="3"/>
  <c r="U426" i="3"/>
  <c r="W230" i="3"/>
  <c r="U230" i="3"/>
  <c r="W125" i="3"/>
  <c r="W733" i="3"/>
  <c r="U733" i="3"/>
  <c r="W957" i="3"/>
  <c r="U957" i="3"/>
  <c r="W108" i="3"/>
  <c r="U108" i="3"/>
  <c r="W907" i="3"/>
  <c r="U907" i="3"/>
  <c r="W853" i="3"/>
  <c r="U853" i="3"/>
  <c r="W916" i="3"/>
  <c r="W498" i="3"/>
  <c r="W277" i="3"/>
  <c r="U277" i="3"/>
  <c r="W817" i="3"/>
  <c r="U817" i="3"/>
  <c r="W494" i="3"/>
  <c r="U494" i="3"/>
  <c r="W985" i="3"/>
  <c r="U985" i="3"/>
  <c r="W209" i="3"/>
  <c r="U209" i="3"/>
  <c r="W176" i="3"/>
  <c r="U176" i="3"/>
  <c r="W250" i="3"/>
  <c r="U250" i="3"/>
  <c r="W287" i="3"/>
  <c r="U287" i="3"/>
  <c r="W852" i="3"/>
  <c r="U852" i="3"/>
  <c r="W137" i="3"/>
  <c r="W224" i="3"/>
  <c r="U224" i="3"/>
  <c r="W297" i="3"/>
  <c r="W148" i="3"/>
  <c r="U148" i="3"/>
  <c r="W579" i="3"/>
  <c r="W1085" i="3"/>
  <c r="W738" i="3"/>
  <c r="U738" i="3"/>
  <c r="W751" i="3"/>
  <c r="U751" i="3"/>
  <c r="W843" i="3"/>
  <c r="W695" i="3"/>
  <c r="U695" i="3"/>
  <c r="W83" i="3"/>
  <c r="W133" i="3"/>
  <c r="U133" i="3"/>
  <c r="W377" i="3"/>
  <c r="U377" i="3"/>
  <c r="W403" i="3"/>
  <c r="U403" i="3"/>
  <c r="W1007" i="3"/>
  <c r="U1007" i="3"/>
  <c r="W621" i="3"/>
  <c r="U621" i="3"/>
  <c r="W309" i="3"/>
  <c r="U309" i="3"/>
  <c r="W175" i="3"/>
  <c r="U175" i="3"/>
  <c r="W1117" i="3"/>
  <c r="W58" i="3"/>
  <c r="U58" i="3"/>
  <c r="W293" i="3"/>
  <c r="W688" i="3"/>
  <c r="U688" i="3"/>
  <c r="W154" i="3"/>
  <c r="U154" i="3"/>
  <c r="W520" i="3"/>
  <c r="U520" i="3"/>
  <c r="W74" i="3"/>
  <c r="W57" i="3"/>
  <c r="U57" i="3"/>
  <c r="W329" i="3"/>
  <c r="U329" i="3"/>
  <c r="W51" i="3"/>
  <c r="U51" i="3"/>
  <c r="W17" i="3"/>
  <c r="U17" i="3"/>
  <c r="BB486" i="1"/>
  <c r="AZ486" i="1" s="1"/>
  <c r="BB349" i="1"/>
  <c r="AZ349" i="1" s="1"/>
  <c r="BB468" i="1"/>
  <c r="AZ468" i="1" s="1"/>
  <c r="BB484" i="1"/>
  <c r="AZ484" i="1" s="1"/>
  <c r="BB580" i="1"/>
  <c r="AZ580" i="1" s="1"/>
  <c r="BB578" i="1"/>
  <c r="AZ578" i="1" s="1"/>
  <c r="BB548" i="1"/>
  <c r="AZ548" i="1" s="1"/>
  <c r="BB490" i="1"/>
  <c r="AZ490" i="1" s="1"/>
  <c r="BB326" i="1"/>
  <c r="AZ326" i="1" s="1"/>
  <c r="BB388" i="1"/>
  <c r="AZ388" i="1" s="1"/>
  <c r="BB167" i="1"/>
  <c r="AZ167" i="1" s="1"/>
  <c r="BB545" i="1"/>
  <c r="AZ545" i="1" s="1"/>
  <c r="BB368" i="1"/>
  <c r="AZ368" i="1" s="1"/>
  <c r="BB274" i="1"/>
  <c r="AZ274" i="1" s="1"/>
  <c r="BB131" i="1"/>
  <c r="AZ131" i="1" s="1"/>
  <c r="BB432" i="1"/>
  <c r="AZ432" i="1" s="1"/>
  <c r="BB529" i="1"/>
  <c r="AZ529" i="1" s="1"/>
  <c r="BB530" i="1"/>
  <c r="AZ530" i="1" s="1"/>
  <c r="BB259" i="1"/>
  <c r="AZ259" i="1" s="1"/>
  <c r="BB413" i="1"/>
  <c r="AZ413" i="1" s="1"/>
  <c r="BB536" i="1"/>
  <c r="AZ536" i="1" s="1"/>
  <c r="BB226" i="1"/>
  <c r="AZ226" i="1" s="1"/>
  <c r="BB445" i="1"/>
  <c r="AZ445" i="1" s="1"/>
  <c r="BB178" i="1"/>
  <c r="AZ178" i="1" s="1"/>
  <c r="BB304" i="1"/>
  <c r="AZ304" i="1" s="1"/>
  <c r="BB397" i="1"/>
  <c r="AZ397" i="1" s="1"/>
  <c r="BB541" i="1"/>
  <c r="AZ541" i="1" s="1"/>
  <c r="BB551" i="1"/>
  <c r="AZ551" i="1" s="1"/>
  <c r="BB150" i="1"/>
  <c r="AZ150" i="1" s="1"/>
  <c r="BB113" i="1"/>
  <c r="AZ113" i="1" s="1"/>
  <c r="BB21" i="1"/>
  <c r="AZ21" i="1" s="1"/>
  <c r="BB88" i="1"/>
  <c r="AZ88" i="1" s="1"/>
  <c r="BB24" i="1"/>
  <c r="AZ24" i="1" s="1"/>
  <c r="M913" i="3"/>
  <c r="F267" i="3"/>
  <c r="W530" i="3"/>
  <c r="W1096" i="3"/>
  <c r="U1096" i="3"/>
  <c r="W1042" i="3"/>
  <c r="W968" i="3"/>
  <c r="W247" i="3"/>
  <c r="U247" i="3"/>
  <c r="W939" i="3"/>
  <c r="U939" i="3"/>
  <c r="W1116" i="3"/>
  <c r="W1093" i="3"/>
  <c r="U1093" i="3"/>
  <c r="W1067" i="3"/>
  <c r="U1067" i="3"/>
  <c r="W164" i="3"/>
  <c r="W143" i="3"/>
  <c r="U143" i="3"/>
  <c r="W835" i="3"/>
  <c r="W521" i="3"/>
  <c r="U521" i="3"/>
  <c r="W340" i="3"/>
  <c r="W851" i="3"/>
  <c r="U851" i="3"/>
  <c r="W475" i="3"/>
  <c r="U475" i="3"/>
  <c r="W1064" i="3"/>
  <c r="U1064" i="3"/>
  <c r="W255" i="3"/>
  <c r="U255" i="3"/>
  <c r="W1025" i="3"/>
  <c r="U1025" i="3"/>
  <c r="W954" i="3"/>
  <c r="U954" i="3"/>
  <c r="W38" i="3"/>
  <c r="U38" i="3"/>
  <c r="W1020" i="3"/>
  <c r="U1020" i="3"/>
  <c r="W915" i="3"/>
  <c r="W697" i="3"/>
  <c r="U697" i="3"/>
  <c r="W432" i="3"/>
  <c r="U432" i="3"/>
  <c r="W1106" i="3"/>
  <c r="U1106" i="3"/>
  <c r="U767" i="3"/>
  <c r="W767" i="3"/>
  <c r="W608" i="3"/>
  <c r="W650" i="3"/>
  <c r="U650" i="3"/>
  <c r="W611" i="3"/>
  <c r="U611" i="3"/>
  <c r="W291" i="3"/>
  <c r="U291" i="3"/>
  <c r="W879" i="3"/>
  <c r="U879" i="3"/>
  <c r="W188" i="3"/>
  <c r="U188" i="3"/>
  <c r="W393" i="3"/>
  <c r="W161" i="3"/>
  <c r="U161" i="3"/>
  <c r="W828" i="3"/>
  <c r="W581" i="3"/>
  <c r="U581" i="3"/>
  <c r="W483" i="3"/>
  <c r="U483" i="3"/>
  <c r="W1126" i="3"/>
  <c r="W973" i="3"/>
  <c r="U973" i="3"/>
  <c r="W844" i="3"/>
  <c r="W21" i="3"/>
  <c r="W1087" i="3"/>
  <c r="W635" i="3"/>
  <c r="U635" i="3"/>
  <c r="W232" i="3"/>
  <c r="U232" i="3"/>
  <c r="W876" i="3"/>
  <c r="U876" i="3"/>
  <c r="W294" i="3"/>
  <c r="U294" i="3"/>
  <c r="W942" i="3"/>
  <c r="U942" i="3"/>
  <c r="W640" i="3"/>
  <c r="U640" i="3"/>
  <c r="W547" i="3"/>
  <c r="U547" i="3"/>
  <c r="W674" i="3"/>
  <c r="W436" i="3"/>
  <c r="U436" i="3"/>
  <c r="W929" i="3"/>
  <c r="U929" i="3"/>
  <c r="W748" i="3"/>
  <c r="W390" i="3"/>
  <c r="U390" i="3"/>
  <c r="W126" i="3"/>
  <c r="U126" i="3"/>
  <c r="W379" i="3"/>
  <c r="U379" i="3"/>
  <c r="W8" i="3"/>
  <c r="U8" i="3"/>
  <c r="W382" i="3"/>
  <c r="U382" i="3"/>
  <c r="W246" i="3"/>
  <c r="U246" i="3"/>
  <c r="W170" i="3"/>
  <c r="U170" i="3"/>
  <c r="W400" i="3"/>
  <c r="U400" i="3"/>
  <c r="W720" i="3"/>
  <c r="U720" i="3"/>
  <c r="W347" i="3"/>
  <c r="U347" i="3"/>
  <c r="W202" i="3"/>
  <c r="U202" i="3"/>
  <c r="W389" i="3"/>
  <c r="U389" i="3"/>
  <c r="W691" i="3"/>
  <c r="U691" i="3"/>
  <c r="W25" i="3"/>
  <c r="U25" i="3"/>
  <c r="W7" i="3"/>
  <c r="W885" i="3"/>
  <c r="W596" i="3"/>
  <c r="W749" i="3"/>
  <c r="U749" i="3"/>
  <c r="W555" i="3"/>
  <c r="U555" i="3"/>
  <c r="W67" i="3"/>
  <c r="U67" i="3"/>
  <c r="W346" i="3"/>
  <c r="U346" i="3"/>
  <c r="W672" i="3"/>
  <c r="U672" i="3"/>
  <c r="W780" i="3"/>
  <c r="W768" i="3"/>
  <c r="W127" i="3"/>
  <c r="W134" i="3"/>
  <c r="U134" i="3"/>
  <c r="W193" i="3"/>
  <c r="W256" i="3"/>
  <c r="W301" i="3"/>
  <c r="W369" i="3"/>
  <c r="U369" i="3"/>
  <c r="W499" i="3"/>
  <c r="U499" i="3"/>
  <c r="W6" i="3"/>
  <c r="W295" i="3"/>
  <c r="W953" i="3"/>
  <c r="U953" i="3"/>
  <c r="W463" i="3"/>
  <c r="U463" i="3"/>
  <c r="W867" i="3"/>
  <c r="U867" i="3"/>
  <c r="W896" i="3"/>
  <c r="W231" i="3"/>
  <c r="W967" i="3"/>
  <c r="U967" i="3"/>
  <c r="W455" i="3"/>
  <c r="W868" i="3"/>
  <c r="U868" i="3"/>
  <c r="W524" i="3"/>
  <c r="U524" i="3"/>
  <c r="W464" i="3"/>
  <c r="U464" i="3"/>
  <c r="W63" i="3"/>
  <c r="W1051" i="3"/>
  <c r="W240" i="3"/>
  <c r="U240" i="3"/>
  <c r="W1069" i="3"/>
  <c r="W801" i="3"/>
  <c r="U801" i="3"/>
  <c r="W1086" i="3"/>
  <c r="U1086" i="3"/>
  <c r="W525" i="3"/>
  <c r="U525" i="3"/>
  <c r="W472" i="3"/>
  <c r="U472" i="3"/>
  <c r="W833" i="3"/>
  <c r="W1098" i="3"/>
  <c r="W602" i="3"/>
  <c r="U602" i="3"/>
  <c r="W550" i="3"/>
  <c r="U550" i="3"/>
  <c r="W532" i="3"/>
  <c r="U532" i="3"/>
  <c r="W850" i="3"/>
  <c r="U850" i="3"/>
  <c r="W226" i="3"/>
  <c r="U226" i="3"/>
  <c r="W515" i="3"/>
  <c r="W121" i="3"/>
  <c r="U121" i="3"/>
  <c r="W429" i="3"/>
  <c r="U429" i="3"/>
  <c r="W976" i="3"/>
  <c r="W149" i="3"/>
  <c r="U149" i="3"/>
  <c r="W147" i="3"/>
  <c r="W573" i="3"/>
  <c r="U573" i="3"/>
  <c r="W1005" i="3"/>
  <c r="W965" i="3"/>
  <c r="U965" i="3"/>
  <c r="W122" i="3"/>
  <c r="U122" i="3"/>
  <c r="W516" i="3"/>
  <c r="U516" i="3"/>
  <c r="W669" i="3"/>
  <c r="U669" i="3"/>
  <c r="W927" i="3"/>
  <c r="U927" i="3"/>
  <c r="W845" i="3"/>
  <c r="U845" i="3"/>
  <c r="W657" i="3"/>
  <c r="U657" i="3"/>
  <c r="W216" i="3"/>
  <c r="U216" i="3"/>
  <c r="W198" i="3"/>
  <c r="U198" i="3"/>
  <c r="W81" i="3"/>
  <c r="U81" i="3"/>
  <c r="W342" i="3"/>
  <c r="U342" i="3"/>
  <c r="W98" i="3"/>
  <c r="U98" i="3"/>
  <c r="W233" i="3"/>
  <c r="U233" i="3"/>
  <c r="W77" i="3"/>
  <c r="U77" i="3"/>
  <c r="W116" i="3"/>
  <c r="U116" i="3"/>
  <c r="W10" i="3"/>
  <c r="U10" i="3"/>
  <c r="U1042" i="3"/>
  <c r="U983" i="3"/>
  <c r="U996" i="3"/>
  <c r="U164" i="3"/>
  <c r="U831" i="3"/>
  <c r="U530" i="3"/>
  <c r="U740" i="3"/>
  <c r="U753" i="3"/>
  <c r="U279" i="3"/>
  <c r="U147" i="3"/>
  <c r="U193" i="3"/>
  <c r="U1069" i="3"/>
  <c r="U1000" i="3"/>
  <c r="U762" i="3"/>
  <c r="U624" i="3"/>
  <c r="U269" i="3"/>
  <c r="U65" i="3"/>
  <c r="W173" i="3"/>
  <c r="U173" i="3"/>
  <c r="M1089" i="3"/>
  <c r="W1089" i="3"/>
  <c r="U1089" i="3"/>
  <c r="W715" i="3"/>
  <c r="W639" i="3"/>
  <c r="U639" i="3"/>
  <c r="W1100" i="3"/>
  <c r="W863" i="3"/>
  <c r="U863" i="3"/>
  <c r="W1065" i="3"/>
  <c r="U1065" i="3"/>
  <c r="W925" i="3"/>
  <c r="U925" i="3"/>
  <c r="W150" i="3"/>
  <c r="U150" i="3"/>
  <c r="W846" i="3"/>
  <c r="W559" i="3"/>
  <c r="U559" i="3"/>
  <c r="W734" i="3"/>
  <c r="U734" i="3"/>
  <c r="W315" i="3"/>
  <c r="U315" i="3"/>
  <c r="W737" i="3"/>
  <c r="U737" i="3"/>
  <c r="W450" i="3"/>
  <c r="U450" i="3"/>
  <c r="W368" i="3"/>
  <c r="U368" i="3"/>
  <c r="W511" i="3"/>
  <c r="U511" i="3"/>
  <c r="W812" i="3"/>
  <c r="U812" i="3"/>
  <c r="W902" i="3"/>
  <c r="U902" i="3"/>
  <c r="W245" i="3"/>
  <c r="U245" i="3"/>
  <c r="W417" i="3"/>
  <c r="W870" i="3"/>
  <c r="U870" i="3"/>
  <c r="W815" i="3"/>
  <c r="W1052" i="3"/>
  <c r="W178" i="3"/>
  <c r="U178" i="3"/>
  <c r="W789" i="3"/>
  <c r="U789" i="3"/>
  <c r="J913" i="3"/>
  <c r="P343" i="3"/>
  <c r="W1059" i="3"/>
  <c r="W266" i="3"/>
  <c r="U266" i="3"/>
  <c r="W350" i="3"/>
  <c r="W114" i="3"/>
  <c r="U114" i="3"/>
  <c r="W724" i="3"/>
  <c r="U724" i="3"/>
  <c r="W360" i="3"/>
  <c r="U360" i="3"/>
  <c r="W1077" i="3"/>
  <c r="U1077" i="3"/>
  <c r="W840" i="3"/>
  <c r="U840" i="3"/>
  <c r="W711" i="3"/>
  <c r="U711" i="3"/>
  <c r="W598" i="3"/>
  <c r="U598" i="3"/>
  <c r="W283" i="3"/>
  <c r="W288" i="3"/>
  <c r="U288" i="3"/>
  <c r="W386" i="3"/>
  <c r="U386" i="3"/>
  <c r="W1055" i="3"/>
  <c r="W313" i="3"/>
  <c r="U313" i="3"/>
  <c r="W685" i="3"/>
  <c r="W264" i="3"/>
  <c r="U264" i="3"/>
  <c r="W210" i="3"/>
  <c r="U210" i="3"/>
  <c r="W1010" i="3"/>
  <c r="U1010" i="3"/>
  <c r="W488" i="3"/>
  <c r="U488" i="3"/>
  <c r="W593" i="3"/>
  <c r="U593" i="3"/>
  <c r="W778" i="3"/>
  <c r="U778" i="3"/>
  <c r="W394" i="3"/>
  <c r="U394" i="3"/>
  <c r="W1072" i="3"/>
  <c r="U1072" i="3"/>
  <c r="W523" i="3"/>
  <c r="W219" i="3"/>
  <c r="U219" i="3"/>
  <c r="W461" i="3"/>
  <c r="U461" i="3"/>
  <c r="W932" i="3"/>
  <c r="W612" i="3"/>
  <c r="U612" i="3"/>
  <c r="W632" i="3"/>
  <c r="U632" i="3"/>
  <c r="W1057" i="3"/>
  <c r="U1057" i="3"/>
  <c r="W1104" i="3"/>
  <c r="U1104" i="3"/>
  <c r="W239" i="3"/>
  <c r="U239" i="3"/>
  <c r="W766" i="3"/>
  <c r="U766" i="3"/>
  <c r="W576" i="3"/>
  <c r="U576" i="3"/>
  <c r="W647" i="3"/>
  <c r="U647" i="3"/>
  <c r="W987" i="3"/>
  <c r="U987" i="3"/>
  <c r="W798" i="3"/>
  <c r="U798" i="3"/>
  <c r="W217" i="3"/>
  <c r="U217" i="3"/>
  <c r="W701" i="3"/>
  <c r="U701" i="3"/>
  <c r="W592" i="3"/>
  <c r="W1030" i="3"/>
  <c r="U1030" i="3"/>
  <c r="W476" i="3"/>
  <c r="U476" i="3"/>
  <c r="W703" i="3"/>
  <c r="U703" i="3"/>
  <c r="W1017" i="3"/>
  <c r="W786" i="3"/>
  <c r="U786" i="3"/>
  <c r="W909" i="3"/>
  <c r="U909" i="3"/>
  <c r="W1028" i="3"/>
  <c r="U1028" i="3"/>
  <c r="W796" i="3"/>
  <c r="U796" i="3"/>
  <c r="W747" i="3"/>
  <c r="U747" i="3"/>
  <c r="W989" i="3"/>
  <c r="U989" i="3"/>
  <c r="W191" i="3"/>
  <c r="U191" i="3"/>
  <c r="W990" i="3"/>
  <c r="W671" i="3"/>
  <c r="U671" i="3"/>
  <c r="W100" i="3"/>
  <c r="W537" i="3"/>
  <c r="U537" i="3"/>
  <c r="W613" i="3"/>
  <c r="U613" i="3"/>
  <c r="W676" i="3"/>
  <c r="U676" i="3"/>
  <c r="W174" i="3"/>
  <c r="U174" i="3"/>
  <c r="W401" i="3"/>
  <c r="U401" i="3"/>
  <c r="W383" i="3"/>
  <c r="U383" i="3"/>
  <c r="W84" i="3"/>
  <c r="U84" i="3"/>
  <c r="W357" i="3"/>
  <c r="U357" i="3"/>
  <c r="W182" i="3"/>
  <c r="U182" i="3"/>
  <c r="W982" i="3"/>
  <c r="U982" i="3"/>
  <c r="W653" i="3"/>
  <c r="U653" i="3"/>
  <c r="W187" i="3"/>
  <c r="U187" i="3"/>
  <c r="W54" i="3"/>
  <c r="U54" i="3"/>
  <c r="W558" i="3"/>
  <c r="U558" i="3"/>
  <c r="W1014" i="3"/>
  <c r="U1014" i="3"/>
  <c r="W698" i="3"/>
  <c r="W878" i="3"/>
  <c r="U878" i="3"/>
  <c r="W1123" i="3"/>
  <c r="U1123" i="3"/>
  <c r="W795" i="3"/>
  <c r="U795" i="3"/>
  <c r="W212" i="3"/>
  <c r="U212" i="3"/>
  <c r="W977" i="3"/>
  <c r="U977" i="3"/>
  <c r="W89" i="3"/>
  <c r="U89" i="3"/>
  <c r="W155" i="3"/>
  <c r="W922" i="3"/>
  <c r="U922" i="3"/>
  <c r="W318" i="3"/>
  <c r="U318" i="3"/>
  <c r="W901" i="3"/>
  <c r="U901" i="3"/>
  <c r="W582" i="3"/>
  <c r="U582" i="3"/>
  <c r="W1006" i="3"/>
  <c r="W911" i="3"/>
  <c r="U911" i="3"/>
  <c r="W726" i="3"/>
  <c r="U726" i="3"/>
  <c r="W928" i="3"/>
  <c r="U928" i="3"/>
  <c r="W361" i="3"/>
  <c r="U361" i="3"/>
  <c r="W278" i="3"/>
  <c r="U278" i="3"/>
  <c r="W936" i="3"/>
  <c r="U936" i="3"/>
  <c r="W921" i="3"/>
  <c r="U921" i="3"/>
  <c r="W658" i="3"/>
  <c r="U658" i="3"/>
  <c r="W793" i="3"/>
  <c r="U793" i="3"/>
  <c r="W792" i="3"/>
  <c r="U792" i="3"/>
  <c r="W508" i="3"/>
  <c r="U508" i="3"/>
  <c r="W918" i="3"/>
  <c r="U918" i="3"/>
  <c r="W769" i="3"/>
  <c r="U769" i="3"/>
  <c r="W799" i="3"/>
  <c r="W645" i="3"/>
  <c r="W1033" i="3"/>
  <c r="U1033" i="3"/>
  <c r="W979" i="3"/>
  <c r="U979" i="3"/>
  <c r="W78" i="3"/>
  <c r="U78" i="3"/>
  <c r="W465" i="3"/>
  <c r="U465" i="3"/>
  <c r="W501" i="3"/>
  <c r="W951" i="3"/>
  <c r="W549" i="3"/>
  <c r="U549" i="3"/>
  <c r="W249" i="3"/>
  <c r="U249" i="3"/>
  <c r="W261" i="3"/>
  <c r="U261" i="3"/>
  <c r="W556" i="3"/>
  <c r="W675" i="3"/>
  <c r="U675" i="3"/>
  <c r="W682" i="3"/>
  <c r="U682" i="3"/>
  <c r="W794" i="3"/>
  <c r="U794" i="3"/>
  <c r="W636" i="3"/>
  <c r="W374" i="3"/>
  <c r="W222" i="3"/>
  <c r="U222" i="3"/>
  <c r="W203" i="3"/>
  <c r="W700" i="3"/>
  <c r="U700" i="3"/>
  <c r="W70" i="3"/>
  <c r="U70" i="3"/>
  <c r="W409" i="3"/>
  <c r="U409" i="3"/>
  <c r="W705" i="3"/>
  <c r="U705" i="3"/>
  <c r="W200" i="3"/>
  <c r="U200" i="3"/>
  <c r="W708" i="3"/>
  <c r="U708" i="3"/>
  <c r="W86" i="3"/>
  <c r="W453" i="3"/>
  <c r="W625" i="3"/>
  <c r="W207" i="3"/>
  <c r="U207" i="3"/>
  <c r="W819" i="3"/>
  <c r="W945" i="3"/>
  <c r="W964" i="3"/>
  <c r="U964" i="3"/>
  <c r="W849" i="3"/>
  <c r="U849" i="3"/>
  <c r="W339" i="3"/>
  <c r="U339" i="3"/>
  <c r="W61" i="3"/>
  <c r="U61" i="3"/>
  <c r="W314" i="3"/>
  <c r="W129" i="3"/>
  <c r="U129" i="3"/>
  <c r="W984" i="3"/>
  <c r="U984" i="3"/>
  <c r="W218" i="3"/>
  <c r="U218" i="3"/>
  <c r="W80" i="3"/>
  <c r="U80" i="3"/>
  <c r="W15" i="3"/>
  <c r="U15" i="3"/>
  <c r="W31" i="3"/>
  <c r="U31" i="3"/>
  <c r="W13" i="3"/>
  <c r="U13" i="3"/>
  <c r="U1094" i="3"/>
  <c r="U1087" i="3"/>
  <c r="U455" i="3"/>
  <c r="U968" i="3"/>
  <c r="U350" i="3"/>
  <c r="U885" i="3"/>
  <c r="U896" i="3"/>
  <c r="U305" i="3"/>
  <c r="U715" i="3"/>
  <c r="U833" i="3"/>
  <c r="U625" i="3"/>
  <c r="U272" i="3"/>
  <c r="U211" i="3"/>
  <c r="U167" i="3"/>
  <c r="U958" i="3"/>
  <c r="U932" i="3"/>
  <c r="U514" i="3"/>
  <c r="U742" i="3"/>
  <c r="U74" i="3"/>
  <c r="W267" i="3"/>
  <c r="U267" i="3"/>
  <c r="L289" i="3"/>
  <c r="W289" i="3"/>
  <c r="W197" i="3"/>
  <c r="U197" i="3"/>
  <c r="W730" i="3"/>
  <c r="U730" i="3"/>
  <c r="W1109" i="3"/>
  <c r="W1019" i="3"/>
  <c r="U1019" i="3"/>
  <c r="W144" i="3"/>
  <c r="U144" i="3"/>
  <c r="W930" i="3"/>
  <c r="U930" i="3"/>
  <c r="W772" i="3"/>
  <c r="U772" i="3"/>
  <c r="W1101" i="3"/>
  <c r="U1101" i="3"/>
  <c r="W755" i="3"/>
  <c r="U755" i="3"/>
  <c r="W534" i="3"/>
  <c r="U534" i="3"/>
  <c r="W489" i="3"/>
  <c r="U489" i="3"/>
  <c r="W601" i="3"/>
  <c r="U601" i="3"/>
  <c r="W739" i="3"/>
  <c r="W296" i="3"/>
  <c r="U296" i="3"/>
  <c r="W430" i="3"/>
  <c r="U430" i="3"/>
  <c r="W652" i="3"/>
  <c r="W857" i="3"/>
  <c r="U857" i="3"/>
  <c r="W45" i="3"/>
  <c r="U45" i="3"/>
  <c r="W64" i="3"/>
  <c r="U64" i="3"/>
  <c r="W1103" i="3"/>
  <c r="W470" i="3"/>
  <c r="U470" i="3"/>
  <c r="W809" i="3"/>
  <c r="U809" i="3"/>
  <c r="W138" i="3"/>
  <c r="U138" i="3"/>
  <c r="W836" i="3"/>
  <c r="U836" i="3"/>
  <c r="BB347" i="1"/>
  <c r="AZ347" i="1" s="1"/>
  <c r="BB280" i="1"/>
  <c r="AZ280" i="1" s="1"/>
  <c r="BB569" i="1"/>
  <c r="AZ569" i="1" s="1"/>
  <c r="BB148" i="1"/>
  <c r="AZ148" i="1" s="1"/>
  <c r="BB157" i="1"/>
  <c r="AZ157" i="1" s="1"/>
  <c r="D913" i="3"/>
  <c r="N740" i="3"/>
  <c r="J946" i="3"/>
  <c r="W591" i="3"/>
  <c r="W529" i="3"/>
  <c r="W961" i="3"/>
  <c r="U961" i="3"/>
  <c r="W1088" i="3"/>
  <c r="U1088" i="3"/>
  <c r="W228" i="3"/>
  <c r="U228" i="3"/>
  <c r="W333" i="3"/>
  <c r="U333" i="3"/>
  <c r="L276" i="3"/>
  <c r="W276" i="3"/>
  <c r="U276" i="3"/>
  <c r="W427" i="3"/>
  <c r="W1070" i="3"/>
  <c r="U1070" i="3"/>
  <c r="W842" i="3"/>
  <c r="W1044" i="3"/>
  <c r="W37" i="3"/>
  <c r="U37" i="3"/>
  <c r="W302" i="3"/>
  <c r="U302" i="3"/>
  <c r="W651" i="3"/>
  <c r="W564" i="3"/>
  <c r="W1105" i="3"/>
  <c r="W791" i="3"/>
  <c r="W459" i="3"/>
  <c r="W941" i="3"/>
  <c r="U941" i="3"/>
  <c r="W666" i="3"/>
  <c r="U666" i="3"/>
  <c r="W783" i="3"/>
  <c r="U783" i="3"/>
  <c r="W889" i="3"/>
  <c r="U889" i="3"/>
  <c r="W53" i="3"/>
  <c r="U53" i="3"/>
  <c r="W937" i="3"/>
  <c r="W90" i="3"/>
  <c r="U90" i="3"/>
  <c r="W584" i="3"/>
  <c r="U584" i="3"/>
  <c r="W456" i="3"/>
  <c r="U456" i="3"/>
  <c r="W905" i="3"/>
  <c r="U905" i="3"/>
  <c r="W908" i="3"/>
  <c r="U908" i="3"/>
  <c r="W606" i="3"/>
  <c r="U606" i="3"/>
  <c r="W717" i="3"/>
  <c r="U717" i="3"/>
  <c r="W1032" i="3"/>
  <c r="U1032" i="3"/>
  <c r="W1084" i="3"/>
  <c r="U1084" i="3"/>
  <c r="W425" i="3"/>
  <c r="U425" i="3"/>
  <c r="W119" i="3"/>
  <c r="U119" i="3"/>
  <c r="W335" i="3"/>
  <c r="U335" i="3"/>
  <c r="W1012" i="3"/>
  <c r="U1012" i="3"/>
  <c r="W273" i="3"/>
  <c r="W542" i="3"/>
  <c r="U542" i="3"/>
  <c r="W503" i="3"/>
  <c r="U503" i="3"/>
  <c r="W781" i="3"/>
  <c r="W565" i="3"/>
  <c r="U565" i="3"/>
  <c r="W268" i="3"/>
  <c r="U268" i="3"/>
  <c r="W512" i="3"/>
  <c r="W474" i="3"/>
  <c r="U474" i="3"/>
  <c r="W638" i="3"/>
  <c r="U638" i="3"/>
  <c r="W509" i="3"/>
  <c r="U509" i="3"/>
  <c r="W468" i="3"/>
  <c r="W637" i="3"/>
  <c r="U637" i="3"/>
  <c r="W484" i="3"/>
  <c r="U484" i="3"/>
  <c r="W832" i="3"/>
  <c r="U832" i="3"/>
  <c r="W545" i="3"/>
  <c r="W864" i="3"/>
  <c r="U864" i="3"/>
  <c r="W458" i="3"/>
  <c r="U458" i="3"/>
  <c r="W384" i="3"/>
  <c r="U384" i="3"/>
  <c r="W1124" i="3"/>
  <c r="U1124" i="3"/>
  <c r="W109" i="3"/>
  <c r="U109" i="3"/>
  <c r="W412" i="3"/>
  <c r="U412" i="3"/>
  <c r="W668" i="3"/>
  <c r="U668" i="3"/>
  <c r="W159" i="3"/>
  <c r="U159" i="3"/>
  <c r="W729" i="3"/>
  <c r="W179" i="3"/>
  <c r="U179" i="3"/>
  <c r="W491" i="3"/>
  <c r="U491" i="3"/>
  <c r="W304" i="3"/>
  <c r="W899" i="3"/>
  <c r="U899" i="3"/>
  <c r="W438" i="3"/>
  <c r="U438" i="3"/>
  <c r="W94" i="3"/>
  <c r="W26" i="3"/>
  <c r="U26" i="3"/>
  <c r="W950" i="3"/>
  <c r="W381" i="3"/>
  <c r="W392" i="3"/>
  <c r="U392" i="3"/>
  <c r="W684" i="3"/>
  <c r="U684" i="3"/>
  <c r="W365" i="3"/>
  <c r="U365" i="3"/>
  <c r="W919" i="3"/>
  <c r="W735" i="3"/>
  <c r="U735" i="3"/>
  <c r="W626" i="3"/>
  <c r="U626" i="3"/>
  <c r="W543" i="3"/>
  <c r="U543" i="3"/>
  <c r="W714" i="3"/>
  <c r="U714" i="3"/>
  <c r="W152" i="3"/>
  <c r="U152" i="3"/>
  <c r="W1050" i="3"/>
  <c r="U1050" i="3"/>
  <c r="W1023" i="3"/>
  <c r="W132" i="3"/>
  <c r="U132" i="3"/>
  <c r="W848" i="3"/>
  <c r="U848" i="3"/>
  <c r="W665" i="3"/>
  <c r="U665" i="3"/>
  <c r="W445" i="3"/>
  <c r="U445" i="3"/>
  <c r="W1092" i="3"/>
  <c r="U1092" i="3"/>
  <c r="W1115" i="3"/>
  <c r="U1115" i="3"/>
  <c r="W1058" i="3"/>
  <c r="W771" i="3"/>
  <c r="U771" i="3"/>
  <c r="W750" i="3"/>
  <c r="W196" i="3"/>
  <c r="U196" i="3"/>
  <c r="W993" i="3"/>
  <c r="U993" i="3"/>
  <c r="W1026" i="3"/>
  <c r="U1026" i="3"/>
  <c r="W692" i="3"/>
  <c r="W248" i="3"/>
  <c r="U248" i="3"/>
  <c r="W517" i="3"/>
  <c r="U517" i="3"/>
  <c r="W807" i="3"/>
  <c r="W764" i="3"/>
  <c r="U764" i="3"/>
  <c r="W262" i="3"/>
  <c r="U262" i="3"/>
  <c r="W900" i="3"/>
  <c r="W756" i="3"/>
  <c r="U756" i="3"/>
  <c r="W223" i="3"/>
  <c r="W345" i="3"/>
  <c r="U345" i="3"/>
  <c r="W270" i="3"/>
  <c r="U270" i="3"/>
  <c r="W861" i="3"/>
  <c r="W1027" i="3"/>
  <c r="U1027" i="3"/>
  <c r="W274" i="3"/>
  <c r="U274" i="3"/>
  <c r="W373" i="3"/>
  <c r="W763" i="3"/>
  <c r="W886" i="3"/>
  <c r="U886" i="3"/>
  <c r="W531" i="3"/>
  <c r="U531" i="3"/>
  <c r="W830" i="3"/>
  <c r="W1119" i="3"/>
  <c r="W906" i="3"/>
  <c r="W1004" i="3"/>
  <c r="U1004" i="3"/>
  <c r="W689" i="3"/>
  <c r="U689" i="3"/>
  <c r="W571" i="3"/>
  <c r="U571" i="3"/>
  <c r="W306" i="3"/>
  <c r="U306" i="3"/>
  <c r="W875" i="3"/>
  <c r="W22" i="3"/>
  <c r="U22" i="3"/>
  <c r="W694" i="3"/>
  <c r="W205" i="3"/>
  <c r="W991" i="3"/>
  <c r="W220" i="3"/>
  <c r="U220" i="3"/>
  <c r="W716" i="3"/>
  <c r="W903" i="3"/>
  <c r="U903" i="3"/>
  <c r="W168" i="3"/>
  <c r="W254" i="3"/>
  <c r="U254" i="3"/>
  <c r="W327" i="3"/>
  <c r="U327" i="3"/>
  <c r="W655" i="3"/>
  <c r="U655" i="3"/>
  <c r="W140" i="3"/>
  <c r="U140" i="3"/>
  <c r="W46" i="3"/>
  <c r="U46" i="3"/>
  <c r="W569" i="3"/>
  <c r="U569" i="3"/>
  <c r="W732" i="3"/>
  <c r="U732" i="3"/>
  <c r="W42" i="3"/>
  <c r="U42" i="3"/>
  <c r="W91" i="3"/>
  <c r="U91" i="3"/>
  <c r="W241" i="3"/>
  <c r="W55" i="3"/>
  <c r="U55" i="3"/>
  <c r="W24" i="3"/>
  <c r="U24" i="3"/>
  <c r="U1117" i="3"/>
  <c r="U283" i="3"/>
  <c r="U680" i="3"/>
  <c r="U702" i="3"/>
  <c r="U414" i="3"/>
  <c r="U591" i="3"/>
  <c r="U334" i="3"/>
  <c r="U976" i="3"/>
  <c r="U916" i="3"/>
  <c r="U869" i="3"/>
  <c r="U694" i="3"/>
  <c r="U273" i="3"/>
  <c r="U780" i="3"/>
  <c r="U127" i="3"/>
  <c r="U83" i="3"/>
  <c r="U1017" i="3"/>
  <c r="U1126" i="3"/>
  <c r="U991" i="3"/>
  <c r="U562" i="3"/>
  <c r="U971" i="3"/>
  <c r="U501" i="3"/>
  <c r="U468" i="3"/>
  <c r="U750" i="3"/>
  <c r="U314" i="3"/>
  <c r="W16" i="3"/>
  <c r="U16" i="3"/>
  <c r="W343" i="3"/>
  <c r="U343" i="3"/>
  <c r="W816" i="3"/>
  <c r="U816" i="3"/>
  <c r="W866" i="3"/>
  <c r="U866" i="3"/>
  <c r="W615" i="3"/>
  <c r="W290" i="3"/>
  <c r="U290" i="3"/>
  <c r="W943" i="3"/>
  <c r="W605" i="3"/>
  <c r="U605" i="3"/>
  <c r="W752" i="3"/>
  <c r="U752" i="3"/>
  <c r="W375" i="3"/>
  <c r="U375" i="3"/>
  <c r="W56" i="3"/>
  <c r="U56" i="3"/>
  <c r="W888" i="3"/>
  <c r="U888" i="3"/>
  <c r="W616" i="3"/>
  <c r="U616" i="3"/>
  <c r="W1061" i="3"/>
  <c r="U1061" i="3"/>
  <c r="W631" i="3"/>
  <c r="U631" i="3"/>
  <c r="W110" i="3"/>
  <c r="U110" i="3"/>
  <c r="W884" i="3"/>
  <c r="U884" i="3"/>
  <c r="W19" i="3"/>
  <c r="U19" i="3"/>
  <c r="W495" i="3"/>
  <c r="U495" i="3"/>
  <c r="W454" i="3"/>
  <c r="U454" i="3"/>
  <c r="W518" i="3"/>
  <c r="U518" i="3"/>
  <c r="U128" i="3"/>
  <c r="W128" i="3"/>
  <c r="W891" i="3"/>
  <c r="W1111" i="3"/>
  <c r="U1111" i="3"/>
  <c r="W413" i="3"/>
  <c r="U413" i="3"/>
  <c r="W877" i="3"/>
  <c r="U877" i="3"/>
  <c r="W328" i="3"/>
  <c r="U328" i="3"/>
  <c r="W322" i="3"/>
  <c r="U322" i="3"/>
  <c r="W721" i="3"/>
  <c r="U721" i="3"/>
  <c r="BB37" i="1"/>
  <c r="AZ37" i="1" s="1"/>
  <c r="BB13" i="1"/>
  <c r="AZ13" i="1" s="1"/>
  <c r="BB314" i="1"/>
  <c r="AZ314" i="1" s="1"/>
  <c r="BB84" i="1"/>
  <c r="AZ84" i="1" s="1"/>
  <c r="BB363" i="1"/>
  <c r="AZ363" i="1" s="1"/>
  <c r="BB290" i="1"/>
  <c r="AZ290" i="1" s="1"/>
  <c r="BB164" i="1"/>
  <c r="AZ164" i="1" s="1"/>
  <c r="BB102" i="1"/>
  <c r="AZ102" i="1" s="1"/>
  <c r="BB481" i="1"/>
  <c r="AZ481" i="1" s="1"/>
  <c r="BB328" i="1"/>
  <c r="AZ328" i="1" s="1"/>
  <c r="BB390" i="1"/>
  <c r="AZ390" i="1" s="1"/>
  <c r="BB354" i="1"/>
  <c r="AZ354" i="1" s="1"/>
  <c r="BB482" i="1"/>
  <c r="AZ482" i="1" s="1"/>
  <c r="BB554" i="1"/>
  <c r="AZ554" i="1" s="1"/>
  <c r="BB180" i="1"/>
  <c r="AZ180" i="1" s="1"/>
  <c r="BB389" i="1"/>
  <c r="AZ389" i="1" s="1"/>
  <c r="BB415" i="1"/>
  <c r="AZ415" i="1" s="1"/>
  <c r="BB527" i="1"/>
  <c r="AZ527" i="1" s="1"/>
  <c r="BB170" i="1"/>
  <c r="AZ170" i="1" s="1"/>
  <c r="BB384" i="1"/>
  <c r="AZ384" i="1" s="1"/>
  <c r="BB144" i="1"/>
  <c r="AZ144" i="1" s="1"/>
  <c r="BB255" i="1"/>
  <c r="AZ255" i="1" s="1"/>
  <c r="BB154" i="1"/>
  <c r="AZ154" i="1" s="1"/>
  <c r="BB46" i="1"/>
  <c r="AZ46" i="1" s="1"/>
  <c r="W353" i="3"/>
  <c r="U353" i="3"/>
  <c r="W552" i="3"/>
  <c r="W969" i="3"/>
  <c r="U969" i="3"/>
  <c r="W1079" i="3"/>
  <c r="J358" i="3"/>
  <c r="W358" i="3"/>
  <c r="U358" i="3"/>
  <c r="L986" i="3"/>
  <c r="W986" i="3"/>
  <c r="W962" i="3"/>
  <c r="W811" i="3"/>
  <c r="U811" i="3"/>
  <c r="W966" i="3"/>
  <c r="U966" i="3"/>
  <c r="W654" i="3"/>
  <c r="U654" i="3"/>
  <c r="W727" i="3"/>
  <c r="U727" i="3"/>
  <c r="W1073" i="3"/>
  <c r="W257" i="3"/>
  <c r="U257" i="3"/>
  <c r="W633" i="3"/>
  <c r="U633" i="3"/>
  <c r="W1018" i="3"/>
  <c r="U1018" i="3"/>
  <c r="W158" i="3"/>
  <c r="U158" i="3"/>
  <c r="W113" i="3"/>
  <c r="W873" i="3"/>
  <c r="U873" i="3"/>
  <c r="W1031" i="3"/>
  <c r="U1031" i="3"/>
  <c r="W1125" i="3"/>
  <c r="U1125" i="3"/>
  <c r="W1071" i="3"/>
  <c r="U1071" i="3"/>
  <c r="W452" i="3"/>
  <c r="U452" i="3"/>
  <c r="W120" i="3"/>
  <c r="W434" i="3"/>
  <c r="U434" i="3"/>
  <c r="W183" i="3"/>
  <c r="W235" i="3"/>
  <c r="W1043" i="3"/>
  <c r="U1043" i="3"/>
  <c r="W926" i="3"/>
  <c r="W567" i="3"/>
  <c r="U567" i="3"/>
  <c r="W883" i="3"/>
  <c r="U883" i="3"/>
  <c r="W20" i="3"/>
  <c r="U20" i="3"/>
  <c r="W421" i="3"/>
  <c r="U421" i="3"/>
  <c r="W424" i="3"/>
  <c r="U424" i="3"/>
  <c r="W163" i="3"/>
  <c r="W604" i="3"/>
  <c r="U604" i="3"/>
  <c r="W587" i="3"/>
  <c r="U587" i="3"/>
  <c r="W865" i="3"/>
  <c r="U865" i="3"/>
  <c r="W731" i="3"/>
  <c r="U731" i="3"/>
  <c r="W443" i="3"/>
  <c r="U443" i="3"/>
  <c r="W194" i="3"/>
  <c r="U194" i="3"/>
  <c r="W1112" i="3"/>
  <c r="U1112" i="3"/>
  <c r="W348" i="3"/>
  <c r="U348" i="3"/>
  <c r="W741" i="3"/>
  <c r="U741" i="3"/>
  <c r="W536" i="3"/>
  <c r="W467" i="3"/>
  <c r="W566" i="3"/>
  <c r="U566" i="3"/>
  <c r="W777" i="3"/>
  <c r="U777" i="3"/>
  <c r="W101" i="3"/>
  <c r="W585" i="3"/>
  <c r="W466" i="3"/>
  <c r="U466" i="3"/>
  <c r="W497" i="3"/>
  <c r="U497" i="3"/>
  <c r="W448" i="3"/>
  <c r="W1037" i="3"/>
  <c r="U1037" i="3"/>
  <c r="W59" i="3"/>
  <c r="U59" i="3"/>
  <c r="W859" i="3"/>
  <c r="U859" i="3"/>
  <c r="W242" i="3"/>
  <c r="U242" i="3"/>
  <c r="W648" i="3"/>
  <c r="U648" i="3"/>
  <c r="W473" i="3"/>
  <c r="U473" i="3"/>
  <c r="W258" i="3"/>
  <c r="U258" i="3"/>
  <c r="W166" i="3"/>
  <c r="U166" i="3"/>
  <c r="W221" i="3"/>
  <c r="W325" i="3"/>
  <c r="U325" i="3"/>
  <c r="W131" i="3"/>
  <c r="U131" i="3"/>
  <c r="W834" i="3"/>
  <c r="U834" i="3"/>
  <c r="W192" i="3"/>
  <c r="U192" i="3"/>
  <c r="W656" i="3"/>
  <c r="U656" i="3"/>
  <c r="W32" i="3"/>
  <c r="U32" i="3"/>
  <c r="W419" i="3"/>
  <c r="U419" i="3"/>
  <c r="W162" i="3"/>
  <c r="U162" i="3"/>
  <c r="W263" i="3"/>
  <c r="U263" i="3"/>
  <c r="W874" i="3"/>
  <c r="U874" i="3"/>
  <c r="W887" i="3"/>
  <c r="U887" i="3"/>
  <c r="W881" i="3"/>
  <c r="U881" i="3"/>
  <c r="W1083" i="3"/>
  <c r="W553" i="3"/>
  <c r="U553" i="3"/>
  <c r="W104" i="3"/>
  <c r="U104" i="3"/>
  <c r="W679" i="3"/>
  <c r="U679" i="3"/>
  <c r="W588" i="3"/>
  <c r="U588" i="3"/>
  <c r="W618" i="3"/>
  <c r="W341" i="3"/>
  <c r="U341" i="3"/>
  <c r="W681" i="3"/>
  <c r="U681" i="3"/>
  <c r="W395" i="3"/>
  <c r="U395" i="3"/>
  <c r="W527" i="3"/>
  <c r="U527" i="3"/>
  <c r="W998" i="3"/>
  <c r="U998" i="3"/>
  <c r="W364" i="3"/>
  <c r="U364" i="3"/>
  <c r="W356" i="3"/>
  <c r="U356" i="3"/>
  <c r="W50" i="3"/>
  <c r="U50" i="3"/>
  <c r="W935" i="3"/>
  <c r="U935" i="3"/>
  <c r="W124" i="3"/>
  <c r="U124" i="3"/>
  <c r="W880" i="3"/>
  <c r="U880" i="3"/>
  <c r="W411" i="3"/>
  <c r="U411" i="3"/>
  <c r="W841" i="3"/>
  <c r="W156" i="3"/>
  <c r="W882" i="3"/>
  <c r="W826" i="3"/>
  <c r="U826" i="3"/>
  <c r="W496" i="3"/>
  <c r="U496" i="3"/>
  <c r="W894" i="3"/>
  <c r="U894" i="3"/>
  <c r="W362" i="3"/>
  <c r="U362" i="3"/>
  <c r="W186" i="3"/>
  <c r="U186" i="3"/>
  <c r="W804" i="3"/>
  <c r="U804" i="3"/>
  <c r="W418" i="3"/>
  <c r="W980" i="3"/>
  <c r="U980" i="3"/>
  <c r="W351" i="3"/>
  <c r="U351" i="3"/>
  <c r="W947" i="3"/>
  <c r="U947" i="3"/>
  <c r="W481" i="3"/>
  <c r="W408" i="3"/>
  <c r="U408" i="3"/>
  <c r="W568" i="3"/>
  <c r="W160" i="3"/>
  <c r="W480" i="3"/>
  <c r="U480" i="3"/>
  <c r="W444" i="3"/>
  <c r="U444" i="3"/>
  <c r="W687" i="3"/>
  <c r="W999" i="3"/>
  <c r="U999" i="3"/>
  <c r="W422" i="3"/>
  <c r="U422" i="3"/>
  <c r="W428" i="3"/>
  <c r="W337" i="3"/>
  <c r="U337" i="3"/>
  <c r="W1003" i="3"/>
  <c r="U1003" i="3"/>
  <c r="W319" i="3"/>
  <c r="W68" i="3"/>
  <c r="W1047" i="3"/>
  <c r="W940" i="3"/>
  <c r="U940" i="3"/>
  <c r="W102" i="3"/>
  <c r="U102" i="3"/>
  <c r="W963" i="3"/>
  <c r="W788" i="3"/>
  <c r="U788" i="3"/>
  <c r="W460" i="3"/>
  <c r="U460" i="3"/>
  <c r="W406" i="3"/>
  <c r="U406" i="3"/>
  <c r="W420" i="3"/>
  <c r="U420" i="3"/>
  <c r="W157" i="3"/>
  <c r="U157" i="3"/>
  <c r="W338" i="3"/>
  <c r="U338" i="3"/>
  <c r="W93" i="3"/>
  <c r="U93" i="3"/>
  <c r="W332" i="3"/>
  <c r="U332" i="3"/>
  <c r="W189" i="3"/>
  <c r="U189" i="3"/>
  <c r="W586" i="3"/>
  <c r="U586" i="3"/>
  <c r="W398" i="3"/>
  <c r="U398" i="3"/>
  <c r="W71" i="3"/>
  <c r="U71" i="3"/>
  <c r="W12" i="3"/>
  <c r="U12" i="3"/>
  <c r="W9" i="3"/>
  <c r="U9" i="3"/>
  <c r="U1116" i="3"/>
  <c r="U842" i="3"/>
  <c r="U1083" i="3"/>
  <c r="U373" i="3"/>
  <c r="U1058" i="3"/>
  <c r="U372" i="3"/>
  <c r="U1059" i="3"/>
  <c r="U1052" i="3"/>
  <c r="U1015" i="3"/>
  <c r="U992" i="3"/>
  <c r="U366" i="3"/>
  <c r="U900" i="3"/>
  <c r="U1121" i="3"/>
  <c r="U651" i="3"/>
  <c r="U843" i="3"/>
  <c r="U289" i="3"/>
  <c r="U761" i="3"/>
  <c r="U223" i="3"/>
  <c r="U137" i="3"/>
  <c r="U645" i="3"/>
  <c r="U698" i="3"/>
  <c r="U231" i="3"/>
  <c r="U171" i="3"/>
  <c r="U63" i="3"/>
  <c r="U1085" i="3"/>
  <c r="U844" i="3"/>
  <c r="U592" i="3"/>
  <c r="U560" i="3"/>
  <c r="U951" i="3"/>
  <c r="U828" i="3"/>
  <c r="U797" i="3"/>
  <c r="U871" i="3"/>
  <c r="U545" i="3"/>
  <c r="U94" i="3"/>
  <c r="U69" i="3"/>
  <c r="W858" i="3"/>
  <c r="U858" i="3"/>
  <c r="U371" i="3"/>
  <c r="E673" i="3"/>
  <c r="W673" i="3"/>
  <c r="P662" i="3"/>
  <c r="W662" i="3"/>
  <c r="W554" i="3"/>
  <c r="U554" i="3"/>
  <c r="N1049" i="3"/>
  <c r="W1049" i="3"/>
  <c r="W583" i="3"/>
  <c r="U583" i="3"/>
  <c r="W92" i="3"/>
  <c r="U92" i="3"/>
  <c r="W974" i="3"/>
  <c r="U974" i="3"/>
  <c r="W590" i="3"/>
  <c r="U590" i="3"/>
  <c r="W1063" i="3"/>
  <c r="U1063" i="3"/>
  <c r="W1009" i="3"/>
  <c r="W1039" i="3"/>
  <c r="W513" i="3"/>
  <c r="U513" i="3"/>
  <c r="W823" i="3"/>
  <c r="W378" i="3"/>
  <c r="W190" i="3"/>
  <c r="U190" i="3"/>
  <c r="W847" i="3"/>
  <c r="U847" i="3"/>
  <c r="W1056" i="3"/>
  <c r="U1056" i="3"/>
  <c r="W169" i="3"/>
  <c r="U169" i="3"/>
  <c r="W955" i="3"/>
  <c r="U955" i="3"/>
  <c r="W478" i="3"/>
  <c r="U478" i="3"/>
  <c r="W563" i="3"/>
  <c r="U563" i="3"/>
  <c r="W60" i="3"/>
  <c r="U60" i="3"/>
  <c r="W449" i="3"/>
  <c r="U449" i="3"/>
  <c r="W643" i="3"/>
  <c r="U643" i="3"/>
  <c r="W97" i="3"/>
  <c r="U97" i="3"/>
  <c r="W1008" i="3"/>
  <c r="U1008" i="3"/>
  <c r="W500" i="3"/>
  <c r="U500" i="3"/>
  <c r="W855" i="3"/>
  <c r="U855" i="3"/>
  <c r="W234" i="3"/>
  <c r="U234" i="3"/>
  <c r="W614" i="3"/>
  <c r="U614" i="3"/>
  <c r="W415" i="3"/>
  <c r="U415" i="3"/>
  <c r="W505" i="3"/>
  <c r="U505" i="3"/>
  <c r="W642" i="3"/>
  <c r="U642" i="3"/>
  <c r="W34" i="3"/>
  <c r="U34" i="3"/>
  <c r="W758" i="3"/>
  <c r="W813" i="3"/>
  <c r="U813" i="3"/>
  <c r="W457" i="3"/>
  <c r="U457" i="3"/>
  <c r="W934" i="3"/>
  <c r="U934" i="3"/>
  <c r="W872" i="3"/>
  <c r="U872" i="3"/>
  <c r="W765" i="3"/>
  <c r="U765" i="3"/>
  <c r="W667" i="3"/>
  <c r="U667" i="3"/>
  <c r="W33" i="3"/>
  <c r="U33" i="3"/>
  <c r="W824" i="3"/>
  <c r="W41" i="3"/>
  <c r="U41" i="3"/>
  <c r="W540" i="3"/>
  <c r="U540" i="3"/>
  <c r="W646" i="3"/>
  <c r="W670" i="3"/>
  <c r="U670" i="3"/>
  <c r="W678" i="3"/>
  <c r="U678" i="3"/>
  <c r="W802" i="3"/>
  <c r="U802" i="3"/>
  <c r="W599" i="3"/>
  <c r="U599" i="3"/>
  <c r="W214" i="3"/>
  <c r="U214" i="3"/>
  <c r="W106" i="3"/>
  <c r="U106" i="3"/>
  <c r="W580" i="3"/>
  <c r="W385" i="3"/>
  <c r="U385" i="3"/>
  <c r="W105" i="3"/>
  <c r="U105" i="3"/>
  <c r="W759" i="3"/>
  <c r="U759" i="3"/>
  <c r="W316" i="3"/>
  <c r="U316" i="3"/>
  <c r="W312" i="3"/>
  <c r="U312" i="3"/>
  <c r="W574" i="3"/>
  <c r="U574" i="3"/>
  <c r="W321" i="3"/>
  <c r="U321" i="3"/>
  <c r="W664" i="3"/>
  <c r="U664" i="3"/>
  <c r="W238" i="3"/>
  <c r="U238" i="3"/>
  <c r="W215" i="3"/>
  <c r="U215" i="3"/>
  <c r="W229" i="3"/>
  <c r="U229" i="3"/>
  <c r="W208" i="3"/>
  <c r="U208" i="3"/>
  <c r="W1036" i="3"/>
  <c r="U1036" i="3"/>
  <c r="W118" i="3"/>
  <c r="U118" i="3"/>
  <c r="W917" i="3"/>
  <c r="U917" i="3"/>
  <c r="W1060" i="3"/>
  <c r="U1060" i="3"/>
  <c r="W629" i="3"/>
  <c r="U629" i="3"/>
  <c r="W48" i="3"/>
  <c r="U48" i="3"/>
  <c r="W988" i="3"/>
  <c r="U988" i="3"/>
  <c r="W854" i="3"/>
  <c r="W825" i="3"/>
  <c r="U825" i="3"/>
  <c r="W1066" i="3"/>
  <c r="U1066" i="3"/>
  <c r="W227" i="3"/>
  <c r="U227" i="3"/>
  <c r="W548" i="3"/>
  <c r="W236" i="3"/>
  <c r="U236" i="3"/>
  <c r="W265" i="3"/>
  <c r="U265" i="3"/>
  <c r="W808" i="3"/>
  <c r="W307" i="3"/>
  <c r="W782" i="3"/>
  <c r="U782" i="3"/>
  <c r="W862" i="3"/>
  <c r="W115" i="3"/>
  <c r="W1024" i="3"/>
  <c r="W52" i="3"/>
  <c r="U52" i="3"/>
  <c r="W933" i="3"/>
  <c r="U933" i="3"/>
  <c r="W661" i="3"/>
  <c r="U661" i="3"/>
  <c r="W785" i="3"/>
  <c r="U785" i="3"/>
  <c r="W725" i="3"/>
  <c r="W299" i="3"/>
  <c r="W213" i="3"/>
  <c r="U213" i="3"/>
  <c r="W107" i="3"/>
  <c r="W757" i="3"/>
  <c r="U757" i="3"/>
  <c r="W136" i="3"/>
  <c r="U136" i="3"/>
  <c r="W995" i="3"/>
  <c r="W663" i="3"/>
  <c r="U663" i="3"/>
  <c r="W99" i="3"/>
  <c r="U99" i="3"/>
  <c r="W910" i="3"/>
  <c r="U910" i="3"/>
  <c r="W856" i="3"/>
  <c r="U856" i="3"/>
  <c r="W479" i="3"/>
  <c r="U479" i="3"/>
  <c r="W895" i="3"/>
  <c r="U895" i="3"/>
  <c r="W541" i="3"/>
  <c r="U541" i="3"/>
  <c r="W330" i="3"/>
  <c r="U330" i="3"/>
  <c r="W784" i="3"/>
  <c r="U784" i="3"/>
  <c r="W736" i="3"/>
  <c r="U736" i="3"/>
  <c r="W1099" i="3"/>
  <c r="W1054" i="3"/>
  <c r="U1054" i="3"/>
  <c r="W622" i="3"/>
  <c r="U622" i="3"/>
  <c r="W774" i="3"/>
  <c r="U774" i="3"/>
  <c r="W814" i="3"/>
  <c r="U814" i="3"/>
  <c r="W344" i="3"/>
  <c r="U344" i="3"/>
  <c r="W572" i="3"/>
  <c r="U572" i="3"/>
  <c r="W628" i="3"/>
  <c r="U628" i="3"/>
  <c r="W620" i="3"/>
  <c r="U620" i="3"/>
  <c r="W677" i="3"/>
  <c r="W486" i="3"/>
  <c r="U486" i="3"/>
  <c r="W713" i="3"/>
  <c r="W722" i="3"/>
  <c r="U722" i="3"/>
  <c r="W504" i="3"/>
  <c r="U504" i="3"/>
  <c r="W1048" i="3"/>
  <c r="U1048" i="3"/>
  <c r="W948" i="3"/>
  <c r="U948" i="3"/>
  <c r="W960" i="3"/>
  <c r="U960" i="3"/>
  <c r="W387" i="3"/>
  <c r="U387" i="3"/>
  <c r="W594" i="3"/>
  <c r="U594" i="3"/>
  <c r="W490" i="3"/>
  <c r="U490" i="3"/>
  <c r="W165" i="3"/>
  <c r="U165" i="3"/>
  <c r="W396" i="3"/>
  <c r="W79" i="3"/>
  <c r="W526" i="3"/>
  <c r="U526" i="3"/>
  <c r="W431" i="3"/>
  <c r="U431" i="3"/>
  <c r="W308" i="3"/>
  <c r="U308" i="3"/>
  <c r="W18" i="3"/>
  <c r="W349" i="3"/>
  <c r="U349" i="3"/>
  <c r="W72" i="3"/>
  <c r="U72" i="3"/>
  <c r="W14" i="3"/>
  <c r="U14" i="3"/>
  <c r="U7" i="3"/>
  <c r="U1113" i="3"/>
  <c r="U838" i="3"/>
  <c r="U1049" i="3"/>
  <c r="U746" i="3"/>
  <c r="U407" i="3"/>
  <c r="U546" i="3"/>
  <c r="U1013" i="3"/>
  <c r="U994" i="3"/>
  <c r="U1038" i="3"/>
  <c r="U417" i="3"/>
  <c r="U310" i="3"/>
  <c r="U295" i="3"/>
  <c r="U912" i="3"/>
  <c r="U685" i="3"/>
  <c r="U768" i="3"/>
  <c r="U282" i="3"/>
  <c r="U556" i="3"/>
  <c r="U748" i="3"/>
  <c r="U446" i="3"/>
  <c r="U205" i="3"/>
  <c r="U437" i="3"/>
  <c r="U399" i="3"/>
  <c r="U307" i="3"/>
  <c r="U95" i="3"/>
  <c r="U68" i="3"/>
  <c r="U990" i="3"/>
  <c r="U630" i="3"/>
  <c r="U981" i="3"/>
  <c r="U1011" i="3"/>
  <c r="U950" i="3"/>
  <c r="U915" i="3"/>
  <c r="U758" i="3"/>
  <c r="U442" i="3"/>
  <c r="U370" i="3"/>
  <c r="U221" i="3"/>
  <c r="U125" i="3"/>
  <c r="W371" i="3"/>
  <c r="K289" i="3"/>
  <c r="G276" i="3"/>
  <c r="T276" i="3"/>
  <c r="H276" i="3"/>
  <c r="F858" i="3"/>
  <c r="J1107" i="3"/>
  <c r="L1107" i="3"/>
  <c r="E858" i="3"/>
  <c r="D371" i="3"/>
  <c r="Q673" i="3"/>
  <c r="G673" i="3"/>
  <c r="H858" i="3"/>
  <c r="P358" i="3"/>
  <c r="T358" i="3"/>
  <c r="M1107" i="3"/>
  <c r="E371" i="3"/>
  <c r="E554" i="3"/>
  <c r="T858" i="3"/>
  <c r="N662" i="3"/>
  <c r="I1089" i="3"/>
  <c r="M662" i="3"/>
  <c r="L858" i="3"/>
  <c r="P371" i="3"/>
  <c r="O673" i="3"/>
  <c r="L662" i="3"/>
  <c r="D1107" i="3"/>
  <c r="AA1107" i="3" s="1"/>
  <c r="L358" i="3"/>
  <c r="T554" i="3"/>
  <c r="O276" i="3"/>
  <c r="E276" i="3"/>
  <c r="P858" i="3"/>
  <c r="N371" i="3"/>
  <c r="N673" i="3"/>
  <c r="K662" i="3"/>
  <c r="T1107" i="3"/>
  <c r="E1107" i="3"/>
  <c r="K358" i="3"/>
  <c r="N554" i="3"/>
  <c r="N276" i="3"/>
  <c r="D276" i="3"/>
  <c r="AB276" i="3" s="1"/>
  <c r="L554" i="3"/>
  <c r="D662" i="3"/>
  <c r="AA662" i="3" s="1"/>
  <c r="K858" i="3"/>
  <c r="K371" i="3"/>
  <c r="I673" i="3"/>
  <c r="E662" i="3"/>
  <c r="N1107" i="3"/>
  <c r="G358" i="3"/>
  <c r="K554" i="3"/>
  <c r="L1089" i="3"/>
  <c r="L371" i="3"/>
  <c r="J858" i="3"/>
  <c r="G371" i="3"/>
  <c r="F673" i="3"/>
  <c r="I358" i="3"/>
  <c r="J554" i="3"/>
  <c r="D1089" i="3"/>
  <c r="AA1089" i="3" s="1"/>
  <c r="M858" i="3"/>
  <c r="M673" i="3"/>
  <c r="D554" i="3"/>
  <c r="AA554" i="3" s="1"/>
  <c r="F350" i="3"/>
  <c r="I350" i="3"/>
  <c r="H173" i="3"/>
  <c r="M173" i="3"/>
  <c r="K530" i="3"/>
  <c r="N1059" i="3"/>
  <c r="D1059" i="3"/>
  <c r="J591" i="3"/>
  <c r="H353" i="3"/>
  <c r="N858" i="3"/>
  <c r="D858" i="3"/>
  <c r="AB858" i="3" s="1"/>
  <c r="P1118" i="3"/>
  <c r="O414" i="3"/>
  <c r="F414" i="3"/>
  <c r="H913" i="3"/>
  <c r="K267" i="3"/>
  <c r="I961" i="3"/>
  <c r="N552" i="3"/>
  <c r="J371" i="3"/>
  <c r="I371" i="3"/>
  <c r="T371" i="3"/>
  <c r="Q173" i="3"/>
  <c r="L1088" i="3"/>
  <c r="O969" i="3"/>
  <c r="P939" i="3"/>
  <c r="D228" i="3"/>
  <c r="L228" i="3"/>
  <c r="T228" i="3"/>
  <c r="E228" i="3"/>
  <c r="M228" i="3"/>
  <c r="F228" i="3"/>
  <c r="N228" i="3"/>
  <c r="I986" i="3"/>
  <c r="D986" i="3"/>
  <c r="M986" i="3"/>
  <c r="E986" i="3"/>
  <c r="N986" i="3"/>
  <c r="F986" i="3"/>
  <c r="O986" i="3"/>
  <c r="G986" i="3"/>
  <c r="P986" i="3"/>
  <c r="H986" i="3"/>
  <c r="J986" i="3"/>
  <c r="K986" i="3"/>
  <c r="T986" i="3"/>
  <c r="I530" i="3"/>
  <c r="Q591" i="3"/>
  <c r="I591" i="3"/>
  <c r="P353" i="3"/>
  <c r="G353" i="3"/>
  <c r="N1118" i="3"/>
  <c r="N414" i="3"/>
  <c r="E414" i="3"/>
  <c r="G913" i="3"/>
  <c r="T267" i="3"/>
  <c r="J267" i="3"/>
  <c r="Q961" i="3"/>
  <c r="H961" i="3"/>
  <c r="I552" i="3"/>
  <c r="F552" i="3"/>
  <c r="O552" i="3"/>
  <c r="P173" i="3"/>
  <c r="F114" i="3"/>
  <c r="D114" i="3"/>
  <c r="Z114" i="3" s="1"/>
  <c r="J1088" i="3"/>
  <c r="H969" i="3"/>
  <c r="F530" i="3"/>
  <c r="T1059" i="3"/>
  <c r="P591" i="3"/>
  <c r="H591" i="3"/>
  <c r="O353" i="3"/>
  <c r="F353" i="3"/>
  <c r="L1118" i="3"/>
  <c r="M414" i="3"/>
  <c r="P913" i="3"/>
  <c r="F913" i="3"/>
  <c r="H266" i="3"/>
  <c r="T266" i="3"/>
  <c r="E1062" i="3"/>
  <c r="M1062" i="3"/>
  <c r="H267" i="3"/>
  <c r="P961" i="3"/>
  <c r="F961" i="3"/>
  <c r="L552" i="3"/>
  <c r="M371" i="3"/>
  <c r="O354" i="3"/>
  <c r="O173" i="3"/>
  <c r="N968" i="3"/>
  <c r="I1088" i="3"/>
  <c r="E247" i="3"/>
  <c r="O247" i="3"/>
  <c r="J662" i="3"/>
  <c r="F662" i="3"/>
  <c r="Q662" i="3"/>
  <c r="H662" i="3"/>
  <c r="I662" i="3"/>
  <c r="T662" i="3"/>
  <c r="F1107" i="3"/>
  <c r="O1107" i="3"/>
  <c r="G1107" i="3"/>
  <c r="P1107" i="3"/>
  <c r="H1107" i="3"/>
  <c r="I939" i="3"/>
  <c r="T289" i="3"/>
  <c r="E1077" i="3"/>
  <c r="D1077" i="3"/>
  <c r="Z1077" i="3" s="1"/>
  <c r="T1077" i="3"/>
  <c r="H1077" i="3"/>
  <c r="J1077" i="3"/>
  <c r="K1077" i="3"/>
  <c r="L1077" i="3"/>
  <c r="P1077" i="3"/>
  <c r="T530" i="3"/>
  <c r="E530" i="3"/>
  <c r="O591" i="3"/>
  <c r="G591" i="3"/>
  <c r="N353" i="3"/>
  <c r="H1118" i="3"/>
  <c r="I414" i="3"/>
  <c r="Q414" i="3"/>
  <c r="O913" i="3"/>
  <c r="G267" i="3"/>
  <c r="P350" i="3"/>
  <c r="N961" i="3"/>
  <c r="K552" i="3"/>
  <c r="K173" i="3"/>
  <c r="J969" i="3"/>
  <c r="G1049" i="3"/>
  <c r="D1049" i="3"/>
  <c r="AB1049" i="3" s="1"/>
  <c r="E1049" i="3"/>
  <c r="F1049" i="3"/>
  <c r="T1049" i="3"/>
  <c r="J1049" i="3"/>
  <c r="K1049" i="3"/>
  <c r="L1049" i="3"/>
  <c r="M1049" i="3"/>
  <c r="N591" i="3"/>
  <c r="F591" i="3"/>
  <c r="I913" i="3"/>
  <c r="E913" i="3"/>
  <c r="N913" i="3"/>
  <c r="N350" i="3"/>
  <c r="I354" i="3"/>
  <c r="D354" i="3"/>
  <c r="AC354" i="3" s="1"/>
  <c r="I173" i="3"/>
  <c r="G968" i="3"/>
  <c r="D1088" i="3"/>
  <c r="AB1088" i="3" s="1"/>
  <c r="M1088" i="3"/>
  <c r="P530" i="3"/>
  <c r="M591" i="3"/>
  <c r="E591" i="3"/>
  <c r="D1118" i="3"/>
  <c r="L913" i="3"/>
  <c r="O267" i="3"/>
  <c r="H350" i="3"/>
  <c r="G961" i="3"/>
  <c r="O961" i="3"/>
  <c r="G173" i="3"/>
  <c r="T1088" i="3"/>
  <c r="E939" i="3"/>
  <c r="J939" i="3"/>
  <c r="K939" i="3"/>
  <c r="L939" i="3"/>
  <c r="I289" i="3"/>
  <c r="D289" i="3"/>
  <c r="AC289" i="3" s="1"/>
  <c r="M289" i="3"/>
  <c r="E289" i="3"/>
  <c r="N289" i="3"/>
  <c r="F289" i="3"/>
  <c r="O289" i="3"/>
  <c r="G289" i="3"/>
  <c r="P289" i="3"/>
  <c r="H289" i="3"/>
  <c r="J289" i="3"/>
  <c r="N530" i="3"/>
  <c r="T591" i="3"/>
  <c r="L591" i="3"/>
  <c r="K913" i="3"/>
  <c r="M1096" i="3"/>
  <c r="I267" i="3"/>
  <c r="D267" i="3"/>
  <c r="Z267" i="3" s="1"/>
  <c r="M267" i="3"/>
  <c r="D350" i="3"/>
  <c r="AB350" i="3" s="1"/>
  <c r="T961" i="3"/>
  <c r="K961" i="3"/>
  <c r="E173" i="3"/>
  <c r="K360" i="3"/>
  <c r="H358" i="3"/>
  <c r="I740" i="3"/>
  <c r="T1089" i="3"/>
  <c r="K1089" i="3"/>
  <c r="J1089" i="3"/>
  <c r="J1029" i="3"/>
  <c r="Q1041" i="3"/>
  <c r="I1041" i="3"/>
  <c r="P1116" i="3"/>
  <c r="O358" i="3"/>
  <c r="F358" i="3"/>
  <c r="H1089" i="3"/>
  <c r="Q276" i="3"/>
  <c r="I276" i="3"/>
  <c r="K298" i="3"/>
  <c r="T800" i="3"/>
  <c r="K800" i="3"/>
  <c r="I1029" i="3"/>
  <c r="P1041" i="3"/>
  <c r="H1041" i="3"/>
  <c r="M1116" i="3"/>
  <c r="P333" i="3"/>
  <c r="N358" i="3"/>
  <c r="E358" i="3"/>
  <c r="M554" i="3"/>
  <c r="P1089" i="3"/>
  <c r="G1089" i="3"/>
  <c r="P276" i="3"/>
  <c r="J298" i="3"/>
  <c r="Q1029" i="3"/>
  <c r="H1029" i="3"/>
  <c r="O1041" i="3"/>
  <c r="G1041" i="3"/>
  <c r="K1116" i="3"/>
  <c r="M358" i="3"/>
  <c r="D358" i="3"/>
  <c r="AA358" i="3" s="1"/>
  <c r="O1089" i="3"/>
  <c r="F1089" i="3"/>
  <c r="P1029" i="3"/>
  <c r="N1041" i="3"/>
  <c r="N1089" i="3"/>
  <c r="E1089" i="3"/>
  <c r="T1118" i="3"/>
  <c r="J1118" i="3"/>
  <c r="P1096" i="3"/>
  <c r="E1096" i="3"/>
  <c r="E266" i="3"/>
  <c r="M266" i="3"/>
  <c r="G266" i="3"/>
  <c r="O266" i="3"/>
  <c r="G1042" i="3"/>
  <c r="O1042" i="3"/>
  <c r="I1042" i="3"/>
  <c r="Q1042" i="3"/>
  <c r="K350" i="3"/>
  <c r="K354" i="3"/>
  <c r="I968" i="3"/>
  <c r="I114" i="3"/>
  <c r="T279" i="3"/>
  <c r="Q530" i="3"/>
  <c r="H530" i="3"/>
  <c r="N1096" i="3"/>
  <c r="L266" i="3"/>
  <c r="T350" i="3"/>
  <c r="J350" i="3"/>
  <c r="F343" i="3"/>
  <c r="N343" i="3"/>
  <c r="J343" i="3"/>
  <c r="D343" i="3"/>
  <c r="L343" i="3"/>
  <c r="T343" i="3"/>
  <c r="G343" i="3"/>
  <c r="H343" i="3"/>
  <c r="I343" i="3"/>
  <c r="K343" i="3"/>
  <c r="O343" i="3"/>
  <c r="Q724" i="3"/>
  <c r="G1096" i="3"/>
  <c r="O1096" i="3"/>
  <c r="I1096" i="3"/>
  <c r="Q1096" i="3"/>
  <c r="O279" i="3"/>
  <c r="O724" i="3"/>
  <c r="L1096" i="3"/>
  <c r="D968" i="3"/>
  <c r="L968" i="3"/>
  <c r="T968" i="3"/>
  <c r="J968" i="3"/>
  <c r="M968" i="3"/>
  <c r="F968" i="3"/>
  <c r="P968" i="3"/>
  <c r="H968" i="3"/>
  <c r="J114" i="3"/>
  <c r="H114" i="3"/>
  <c r="P114" i="3"/>
  <c r="L114" i="3"/>
  <c r="E114" i="3"/>
  <c r="O114" i="3"/>
  <c r="G114" i="3"/>
  <c r="K279" i="3"/>
  <c r="M530" i="3"/>
  <c r="K1096" i="3"/>
  <c r="Q350" i="3"/>
  <c r="H354" i="3"/>
  <c r="P354" i="3"/>
  <c r="F354" i="3"/>
  <c r="N354" i="3"/>
  <c r="E354" i="3"/>
  <c r="Q354" i="3"/>
  <c r="J354" i="3"/>
  <c r="T354" i="3"/>
  <c r="L354" i="3"/>
  <c r="Q968" i="3"/>
  <c r="Q114" i="3"/>
  <c r="G279" i="3"/>
  <c r="E724" i="3"/>
  <c r="J724" i="3"/>
  <c r="F724" i="3"/>
  <c r="N724" i="3"/>
  <c r="H724" i="3"/>
  <c r="P724" i="3"/>
  <c r="D724" i="3"/>
  <c r="G724" i="3"/>
  <c r="T724" i="3"/>
  <c r="I724" i="3"/>
  <c r="K724" i="3"/>
  <c r="M724" i="3"/>
  <c r="G530" i="3"/>
  <c r="O530" i="3"/>
  <c r="E1118" i="3"/>
  <c r="M1118" i="3"/>
  <c r="G1118" i="3"/>
  <c r="O1118" i="3"/>
  <c r="T1096" i="3"/>
  <c r="J1096" i="3"/>
  <c r="O968" i="3"/>
  <c r="N114" i="3"/>
  <c r="F969" i="3"/>
  <c r="N969" i="3"/>
  <c r="D969" i="3"/>
  <c r="L969" i="3"/>
  <c r="T969" i="3"/>
  <c r="I969" i="3"/>
  <c r="K969" i="3"/>
  <c r="M969" i="3"/>
  <c r="E969" i="3"/>
  <c r="P969" i="3"/>
  <c r="Q343" i="3"/>
  <c r="H1096" i="3"/>
  <c r="E350" i="3"/>
  <c r="M350" i="3"/>
  <c r="G350" i="3"/>
  <c r="O350" i="3"/>
  <c r="J279" i="3"/>
  <c r="F279" i="3"/>
  <c r="N279" i="3"/>
  <c r="H279" i="3"/>
  <c r="P279" i="3"/>
  <c r="I279" i="3"/>
  <c r="L279" i="3"/>
  <c r="M279" i="3"/>
  <c r="D279" i="3"/>
  <c r="Q279" i="3"/>
  <c r="J530" i="3"/>
  <c r="E1059" i="3"/>
  <c r="M1059" i="3"/>
  <c r="I353" i="3"/>
  <c r="Q353" i="3"/>
  <c r="G858" i="3"/>
  <c r="O858" i="3"/>
  <c r="I858" i="3"/>
  <c r="Q858" i="3"/>
  <c r="K1118" i="3"/>
  <c r="F1096" i="3"/>
  <c r="P266" i="3"/>
  <c r="D266" i="3"/>
  <c r="N1042" i="3"/>
  <c r="D1042" i="3"/>
  <c r="L350" i="3"/>
  <c r="M354" i="3"/>
  <c r="K968" i="3"/>
  <c r="K114" i="3"/>
  <c r="M343" i="3"/>
  <c r="E360" i="3"/>
  <c r="M360" i="3"/>
  <c r="G360" i="3"/>
  <c r="O360" i="3"/>
  <c r="L360" i="3"/>
  <c r="H360" i="3"/>
  <c r="J360" i="3"/>
  <c r="T360" i="3"/>
  <c r="G1116" i="3"/>
  <c r="O1116" i="3"/>
  <c r="I1116" i="3"/>
  <c r="Q1116" i="3"/>
  <c r="D1116" i="3"/>
  <c r="N1116" i="3"/>
  <c r="J1116" i="3"/>
  <c r="T1116" i="3"/>
  <c r="L1116" i="3"/>
  <c r="Q360" i="3"/>
  <c r="Q371" i="3"/>
  <c r="H371" i="3"/>
  <c r="H996" i="3"/>
  <c r="P996" i="3"/>
  <c r="J173" i="3"/>
  <c r="G1088" i="3"/>
  <c r="K673" i="3"/>
  <c r="J286" i="3"/>
  <c r="G247" i="3"/>
  <c r="H1079" i="3"/>
  <c r="P360" i="3"/>
  <c r="N360" i="3"/>
  <c r="Q913" i="3"/>
  <c r="Q267" i="3"/>
  <c r="Q552" i="3"/>
  <c r="O371" i="3"/>
  <c r="F371" i="3"/>
  <c r="J996" i="3"/>
  <c r="O1088" i="3"/>
  <c r="G286" i="3"/>
  <c r="Q247" i="3"/>
  <c r="T1079" i="3"/>
  <c r="H1088" i="3"/>
  <c r="P1088" i="3"/>
  <c r="F1088" i="3"/>
  <c r="N1088" i="3"/>
  <c r="D247" i="3"/>
  <c r="L247" i="3"/>
  <c r="T247" i="3"/>
  <c r="H247" i="3"/>
  <c r="P247" i="3"/>
  <c r="J247" i="3"/>
  <c r="I1079" i="3"/>
  <c r="Q1079" i="3"/>
  <c r="J1079" i="3"/>
  <c r="E1079" i="3"/>
  <c r="N1079" i="3"/>
  <c r="G1079" i="3"/>
  <c r="P1079" i="3"/>
  <c r="I360" i="3"/>
  <c r="H286" i="3"/>
  <c r="P286" i="3"/>
  <c r="D286" i="3"/>
  <c r="L286" i="3"/>
  <c r="T286" i="3"/>
  <c r="F286" i="3"/>
  <c r="N286" i="3"/>
  <c r="Z360" i="3"/>
  <c r="F360" i="3"/>
  <c r="F173" i="3"/>
  <c r="N173" i="3"/>
  <c r="D173" i="3"/>
  <c r="L173" i="3"/>
  <c r="T173" i="3"/>
  <c r="K1088" i="3"/>
  <c r="D673" i="3"/>
  <c r="L673" i="3"/>
  <c r="T673" i="3"/>
  <c r="H673" i="3"/>
  <c r="P673" i="3"/>
  <c r="J673" i="3"/>
  <c r="O286" i="3"/>
  <c r="M247" i="3"/>
  <c r="M1079" i="3"/>
  <c r="E800" i="3"/>
  <c r="M800" i="3"/>
  <c r="I1107" i="3"/>
  <c r="Q1107" i="3"/>
  <c r="N939" i="3"/>
  <c r="E1029" i="3"/>
  <c r="M1029" i="3"/>
  <c r="P554" i="3"/>
  <c r="E740" i="3"/>
  <c r="M740" i="3"/>
  <c r="G740" i="3"/>
  <c r="O740" i="3"/>
  <c r="G939" i="3"/>
  <c r="O939" i="3"/>
  <c r="G554" i="3"/>
  <c r="O554" i="3"/>
  <c r="I554" i="3"/>
  <c r="Q554" i="3"/>
  <c r="T740" i="3"/>
  <c r="J740" i="3"/>
  <c r="G662" i="3"/>
  <c r="O662" i="3"/>
  <c r="Q939" i="3"/>
  <c r="H939" i="3"/>
  <c r="H554" i="3"/>
  <c r="Q740" i="3"/>
  <c r="F740" i="3"/>
  <c r="Z298" i="3"/>
  <c r="F554" i="3"/>
  <c r="P740" i="3"/>
  <c r="D740" i="3"/>
  <c r="Q1077" i="3"/>
  <c r="I1077" i="3"/>
  <c r="Q298" i="3"/>
  <c r="I298" i="3"/>
  <c r="P298" i="3"/>
  <c r="H298" i="3"/>
  <c r="O1077" i="3"/>
  <c r="G1077" i="3"/>
  <c r="Q1049" i="3"/>
  <c r="I1049" i="3"/>
  <c r="O298" i="3"/>
  <c r="G298" i="3"/>
  <c r="N1077" i="3"/>
  <c r="F1077" i="3"/>
  <c r="P1049" i="3"/>
  <c r="H1049" i="3"/>
  <c r="N298" i="3"/>
  <c r="F298" i="3"/>
  <c r="Q289" i="3"/>
  <c r="Q358" i="3"/>
  <c r="Q1089" i="3"/>
  <c r="M1077" i="3"/>
  <c r="Q986" i="3"/>
  <c r="O1049" i="3"/>
  <c r="M298" i="3"/>
  <c r="E298" i="3"/>
  <c r="T298" i="3"/>
  <c r="L298" i="3"/>
  <c r="BB112" i="1"/>
  <c r="AZ112" i="1" s="1"/>
  <c r="BB29" i="1"/>
  <c r="AZ29" i="1" s="1"/>
  <c r="BB322" i="1"/>
  <c r="AZ322" i="1" s="1"/>
  <c r="BB499" i="1"/>
  <c r="AZ499" i="1" s="1"/>
  <c r="BB395" i="1"/>
  <c r="AZ395" i="1" s="1"/>
  <c r="BB277" i="1"/>
  <c r="AZ277" i="1" s="1"/>
  <c r="BB215" i="1"/>
  <c r="AZ215" i="1" s="1"/>
  <c r="BB391" i="1"/>
  <c r="AZ391" i="1" s="1"/>
  <c r="BB331" i="1"/>
  <c r="AZ331" i="1" s="1"/>
  <c r="BB50" i="1"/>
  <c r="AZ50" i="1" s="1"/>
  <c r="BB358" i="1"/>
  <c r="AZ358" i="1" s="1"/>
  <c r="BB392" i="1"/>
  <c r="AZ392" i="1" s="1"/>
  <c r="BB333" i="1"/>
  <c r="AZ333" i="1" s="1"/>
  <c r="BB467" i="1"/>
  <c r="AZ467" i="1" s="1"/>
  <c r="BB408" i="1"/>
  <c r="AZ408" i="1" s="1"/>
  <c r="BB579" i="1"/>
  <c r="AZ579" i="1" s="1"/>
  <c r="BB146" i="1"/>
  <c r="AZ146" i="1" s="1"/>
  <c r="BB10" i="1"/>
  <c r="AZ10" i="1" s="1"/>
  <c r="BB332" i="1"/>
  <c r="AZ332" i="1" s="1"/>
  <c r="BB308" i="1"/>
  <c r="AZ308" i="1" s="1"/>
  <c r="BB23" i="1"/>
  <c r="AZ23" i="1" s="1"/>
  <c r="BB208" i="1"/>
  <c r="AZ208" i="1" s="1"/>
  <c r="BB218" i="1"/>
  <c r="AZ218" i="1" s="1"/>
  <c r="BB550" i="1"/>
  <c r="AZ550" i="1" s="1"/>
  <c r="BB104" i="1"/>
  <c r="AZ104" i="1" s="1"/>
  <c r="BB428" i="1"/>
  <c r="AZ428" i="1" s="1"/>
  <c r="BB203" i="1"/>
  <c r="AZ203" i="1" s="1"/>
  <c r="BB539" i="1"/>
  <c r="AZ539" i="1" s="1"/>
  <c r="BB504" i="1"/>
  <c r="AZ504" i="1" s="1"/>
  <c r="BB270" i="1"/>
  <c r="AZ270" i="1" s="1"/>
  <c r="BB28" i="1"/>
  <c r="AZ28" i="1" s="1"/>
  <c r="BB387" i="1"/>
  <c r="AZ387" i="1" s="1"/>
  <c r="BB99" i="1"/>
  <c r="AZ99" i="1" s="1"/>
  <c r="BB301" i="1"/>
  <c r="AZ301" i="1" s="1"/>
  <c r="BB444" i="1"/>
  <c r="AZ444" i="1" s="1"/>
  <c r="BB558" i="1"/>
  <c r="AZ558" i="1" s="1"/>
  <c r="BB223" i="1"/>
  <c r="AZ223" i="1" s="1"/>
  <c r="BB276" i="1"/>
  <c r="AZ276" i="1" s="1"/>
  <c r="BB396" i="1"/>
  <c r="AZ396" i="1" s="1"/>
  <c r="BB61" i="1"/>
  <c r="AZ61" i="1" s="1"/>
  <c r="BB251" i="1"/>
  <c r="AZ251" i="1" s="1"/>
  <c r="BB91" i="1"/>
  <c r="AZ91" i="1" s="1"/>
  <c r="BB441" i="1"/>
  <c r="AZ441" i="1" s="1"/>
  <c r="BB284" i="1"/>
  <c r="AZ284" i="1" s="1"/>
  <c r="BB405" i="1"/>
  <c r="AZ405" i="1" s="1"/>
  <c r="BB494" i="1"/>
  <c r="AZ494" i="1" s="1"/>
  <c r="BB544" i="1"/>
  <c r="AZ544" i="1" s="1"/>
  <c r="BB414" i="1"/>
  <c r="AZ414" i="1" s="1"/>
  <c r="BB345" i="1"/>
  <c r="AZ345" i="1" s="1"/>
  <c r="BB123" i="1"/>
  <c r="AZ123" i="1" s="1"/>
  <c r="BB519" i="1"/>
  <c r="AZ519" i="1" s="1"/>
  <c r="BB394" i="1"/>
  <c r="AZ394" i="1" s="1"/>
  <c r="BB386" i="1"/>
  <c r="AZ386" i="1" s="1"/>
  <c r="BB436" i="1"/>
  <c r="AZ436" i="1" s="1"/>
  <c r="BB282" i="1"/>
  <c r="AZ282" i="1" s="1"/>
  <c r="BB198" i="1"/>
  <c r="AZ198" i="1" s="1"/>
  <c r="BB398" i="1"/>
  <c r="AZ398" i="1" s="1"/>
  <c r="BB403" i="1"/>
  <c r="AZ403" i="1" s="1"/>
  <c r="BB338" i="1"/>
  <c r="AZ338" i="1" s="1"/>
  <c r="BB278" i="1"/>
  <c r="AZ278" i="1" s="1"/>
  <c r="BB582" i="1"/>
  <c r="AZ582" i="1" s="1"/>
  <c r="BB475" i="1"/>
  <c r="AZ475" i="1" s="1"/>
  <c r="BB442" i="1"/>
  <c r="AZ442" i="1" s="1"/>
  <c r="BB213" i="1"/>
  <c r="AZ213" i="1" s="1"/>
  <c r="BB537" i="1"/>
  <c r="AZ537" i="1" s="1"/>
  <c r="BB158" i="1"/>
  <c r="AZ158" i="1" s="1"/>
  <c r="BB68" i="1"/>
  <c r="AZ68" i="1" s="1"/>
  <c r="BB60" i="1"/>
  <c r="AZ60" i="1" s="1"/>
  <c r="BB64" i="1"/>
  <c r="AZ64" i="1" s="1"/>
  <c r="BB272" i="1"/>
  <c r="AZ272" i="1" s="1"/>
  <c r="BB351" i="1"/>
  <c r="AZ351" i="1" s="1"/>
  <c r="BB455" i="1"/>
  <c r="AZ455" i="1" s="1"/>
  <c r="BB443" i="1"/>
  <c r="AZ443" i="1" s="1"/>
  <c r="BB253" i="1"/>
  <c r="AZ253" i="1" s="1"/>
  <c r="BB323" i="1"/>
  <c r="AZ323" i="1" s="1"/>
  <c r="BB248" i="1"/>
  <c r="AZ248" i="1" s="1"/>
  <c r="BB459" i="1"/>
  <c r="AZ459" i="1" s="1"/>
  <c r="BB407" i="1"/>
  <c r="AZ407" i="1" s="1"/>
  <c r="BB365" i="1"/>
  <c r="AZ365" i="1" s="1"/>
  <c r="BB293" i="1"/>
  <c r="AZ293" i="1" s="1"/>
  <c r="BB440" i="1"/>
  <c r="AZ440" i="1" s="1"/>
  <c r="BB577" i="1"/>
  <c r="AZ577" i="1" s="1"/>
  <c r="BB200" i="1"/>
  <c r="AZ200" i="1" s="1"/>
  <c r="BB221" i="1"/>
  <c r="AZ221" i="1" s="1"/>
  <c r="BB70" i="1"/>
  <c r="AZ70" i="1" s="1"/>
  <c r="BB186" i="1"/>
  <c r="AZ186" i="1" s="1"/>
  <c r="BB531" i="1"/>
  <c r="AZ531" i="1" s="1"/>
  <c r="BB380" i="1"/>
  <c r="AZ380" i="1" s="1"/>
  <c r="BB275" i="1"/>
  <c r="AZ275" i="1" s="1"/>
  <c r="BB297" i="1"/>
  <c r="AZ297" i="1" s="1"/>
  <c r="BB364" i="1"/>
  <c r="AZ364" i="1" s="1"/>
  <c r="BB33" i="1"/>
  <c r="AZ33" i="1" s="1"/>
  <c r="BB41" i="1"/>
  <c r="AZ41" i="1" s="1"/>
  <c r="BB235" i="1"/>
  <c r="AZ235" i="1" s="1"/>
  <c r="BB334" i="1"/>
  <c r="AZ334" i="1" s="1"/>
  <c r="BB452" i="1"/>
  <c r="AZ452" i="1" s="1"/>
  <c r="BB155" i="1"/>
  <c r="AZ155" i="1" s="1"/>
  <c r="BB476" i="1"/>
  <c r="AZ476" i="1" s="1"/>
  <c r="BB206" i="1"/>
  <c r="AZ206" i="1" s="1"/>
  <c r="BB119" i="1"/>
  <c r="AZ119" i="1" s="1"/>
  <c r="BB412" i="1"/>
  <c r="AZ412" i="1" s="1"/>
  <c r="BB181" i="1"/>
  <c r="AZ181" i="1" s="1"/>
  <c r="BB572" i="1"/>
  <c r="AZ572" i="1" s="1"/>
  <c r="BB526" i="1"/>
  <c r="AZ526" i="1" s="1"/>
  <c r="BB419" i="1"/>
  <c r="AZ419" i="1" s="1"/>
  <c r="BB312" i="1"/>
  <c r="AZ312" i="1" s="1"/>
  <c r="BB341" i="1"/>
  <c r="AZ341" i="1" s="1"/>
  <c r="BB75" i="1"/>
  <c r="AZ75" i="1" s="1"/>
  <c r="BB350" i="1"/>
  <c r="AZ350" i="1" s="1"/>
  <c r="BB105" i="1"/>
  <c r="AZ105" i="1" s="1"/>
  <c r="BB118" i="1"/>
  <c r="AZ118" i="1" s="1"/>
  <c r="BB106" i="1"/>
  <c r="AZ106" i="1" s="1"/>
  <c r="BB209" i="1"/>
  <c r="AZ209" i="1" s="1"/>
  <c r="BB418" i="1"/>
  <c r="AZ418" i="1" s="1"/>
  <c r="BB128" i="1"/>
  <c r="AZ128" i="1" s="1"/>
  <c r="BB149" i="1"/>
  <c r="AZ149" i="1" s="1"/>
  <c r="BB555" i="1"/>
  <c r="AZ555" i="1" s="1"/>
  <c r="BB197" i="1"/>
  <c r="AZ197" i="1" s="1"/>
  <c r="BB477" i="1"/>
  <c r="AZ477" i="1" s="1"/>
  <c r="BB565" i="1"/>
  <c r="AZ565" i="1" s="1"/>
  <c r="BB173" i="1"/>
  <c r="AZ173" i="1" s="1"/>
  <c r="BB151" i="1"/>
  <c r="AZ151" i="1" s="1"/>
  <c r="BB230" i="1"/>
  <c r="AZ230" i="1" s="1"/>
  <c r="BB171" i="1"/>
  <c r="AZ171" i="1" s="1"/>
  <c r="BB237" i="1"/>
  <c r="AZ237" i="1" s="1"/>
  <c r="BB279" i="1"/>
  <c r="AZ279" i="1" s="1"/>
  <c r="BB261" i="1"/>
  <c r="AZ261" i="1" s="1"/>
  <c r="BB574" i="1"/>
  <c r="AZ574" i="1" s="1"/>
  <c r="BB479" i="1"/>
  <c r="AZ479" i="1" s="1"/>
  <c r="BB439" i="1"/>
  <c r="AZ439" i="1" s="1"/>
  <c r="BB242" i="1"/>
  <c r="AZ242" i="1" s="1"/>
  <c r="BB139" i="1"/>
  <c r="AZ139" i="1" s="1"/>
  <c r="BB143" i="1"/>
  <c r="AZ143" i="1" s="1"/>
  <c r="BB431" i="1"/>
  <c r="AZ431" i="1" s="1"/>
  <c r="BB217" i="1"/>
  <c r="AZ217" i="1" s="1"/>
  <c r="BB82" i="1"/>
  <c r="AZ82" i="1" s="1"/>
  <c r="BB77" i="1"/>
  <c r="AZ77" i="1" s="1"/>
  <c r="BB93" i="1"/>
  <c r="AZ93" i="1" s="1"/>
  <c r="BB136" i="1"/>
  <c r="AZ136" i="1" s="1"/>
  <c r="BB153" i="1"/>
  <c r="AZ153" i="1" s="1"/>
  <c r="BB523" i="1"/>
  <c r="AZ523" i="1" s="1"/>
  <c r="BB159" i="1"/>
  <c r="AZ159" i="1" s="1"/>
  <c r="BB357" i="1"/>
  <c r="AZ357" i="1" s="1"/>
  <c r="BB299" i="1"/>
  <c r="AZ299" i="1" s="1"/>
  <c r="BB497" i="1"/>
  <c r="AZ497" i="1" s="1"/>
  <c r="BB309" i="1"/>
  <c r="AZ309" i="1" s="1"/>
  <c r="BB273" i="1"/>
  <c r="AZ273" i="1" s="1"/>
  <c r="BB535" i="1"/>
  <c r="AZ535" i="1" s="1"/>
  <c r="BB478" i="1"/>
  <c r="AZ478" i="1" s="1"/>
  <c r="BB528" i="1"/>
  <c r="AZ528" i="1" s="1"/>
  <c r="BB374" i="1"/>
  <c r="AZ374" i="1" s="1"/>
  <c r="BB311" i="1"/>
  <c r="AZ311" i="1" s="1"/>
  <c r="BB411" i="1"/>
  <c r="AZ411" i="1" s="1"/>
  <c r="BB320" i="1"/>
  <c r="AZ320" i="1" s="1"/>
  <c r="BB268" i="1"/>
  <c r="AZ268" i="1" s="1"/>
  <c r="BB547" i="1"/>
  <c r="AZ547" i="1" s="1"/>
  <c r="BB512" i="1"/>
  <c r="AZ512" i="1" s="1"/>
  <c r="BB130" i="1"/>
  <c r="AZ130" i="1" s="1"/>
  <c r="BB156" i="1"/>
  <c r="AZ156" i="1" s="1"/>
  <c r="BB457" i="1"/>
  <c r="AZ457" i="1" s="1"/>
  <c r="BB116" i="1"/>
  <c r="AZ116" i="1" s="1"/>
  <c r="BB587" i="1"/>
  <c r="AZ587" i="1" s="1"/>
  <c r="BB103" i="1"/>
  <c r="AZ103" i="1" s="1"/>
  <c r="BB505" i="1"/>
  <c r="AZ505" i="1" s="1"/>
  <c r="BB124" i="1"/>
  <c r="AZ124" i="1" s="1"/>
  <c r="BB182" i="1"/>
  <c r="AZ182" i="1" s="1"/>
  <c r="BB145" i="1"/>
  <c r="AZ145" i="1" s="1"/>
  <c r="BB281" i="1"/>
  <c r="AZ281" i="1" s="1"/>
  <c r="BB300" i="1"/>
  <c r="AZ300" i="1" s="1"/>
  <c r="BB83" i="1"/>
  <c r="AZ83" i="1" s="1"/>
  <c r="BB295" i="1"/>
  <c r="AZ295" i="1" s="1"/>
  <c r="BB207" i="1"/>
  <c r="AZ207" i="1" s="1"/>
  <c r="BB491" i="1"/>
  <c r="AZ491" i="1" s="1"/>
  <c r="BB454" i="1"/>
  <c r="AZ454" i="1" s="1"/>
  <c r="BB262" i="1"/>
  <c r="AZ262" i="1" s="1"/>
  <c r="BB269" i="1"/>
  <c r="AZ269" i="1" s="1"/>
  <c r="BB142" i="1"/>
  <c r="AZ142" i="1" s="1"/>
  <c r="BB250" i="1"/>
  <c r="AZ250" i="1" s="1"/>
  <c r="BB533" i="1"/>
  <c r="AZ533" i="1" s="1"/>
  <c r="BB549" i="1"/>
  <c r="AZ549" i="1" s="1"/>
  <c r="BB434" i="1"/>
  <c r="AZ434" i="1" s="1"/>
  <c r="BB513" i="1"/>
  <c r="AZ513" i="1" s="1"/>
  <c r="BB503" i="1"/>
  <c r="AZ503" i="1" s="1"/>
  <c r="BB252" i="1"/>
  <c r="AZ252" i="1" s="1"/>
  <c r="BB556" i="1"/>
  <c r="AZ556" i="1" s="1"/>
  <c r="BB416" i="1"/>
  <c r="AZ416" i="1" s="1"/>
  <c r="BB355" i="1"/>
  <c r="AZ355" i="1" s="1"/>
  <c r="BB241" i="1"/>
  <c r="AZ241" i="1" s="1"/>
  <c r="BB471" i="1"/>
  <c r="AZ471" i="1" s="1"/>
  <c r="BB532" i="1"/>
  <c r="AZ532" i="1" s="1"/>
  <c r="BB168" i="1"/>
  <c r="AZ168" i="1" s="1"/>
  <c r="BB353" i="1"/>
  <c r="AZ353" i="1" s="1"/>
  <c r="BB185" i="1"/>
  <c r="AZ185" i="1" s="1"/>
  <c r="BB267" i="1"/>
  <c r="AZ267" i="1" s="1"/>
  <c r="BB446" i="1"/>
  <c r="AZ446" i="1" s="1"/>
  <c r="BB56" i="1"/>
  <c r="AZ56" i="1" s="1"/>
  <c r="BB590" i="1"/>
  <c r="AZ590" i="1" s="1"/>
  <c r="BB542" i="1"/>
  <c r="AZ542" i="1" s="1"/>
  <c r="BB210" i="1"/>
  <c r="AZ210" i="1" s="1"/>
  <c r="BB212" i="1"/>
  <c r="AZ212" i="1" s="1"/>
  <c r="BB485" i="1"/>
  <c r="AZ485" i="1" s="1"/>
  <c r="BB516" i="1"/>
  <c r="AZ516" i="1" s="1"/>
  <c r="BB366" i="1"/>
  <c r="AZ366" i="1" s="1"/>
  <c r="BB79" i="1"/>
  <c r="AZ79" i="1" s="1"/>
  <c r="BB249" i="1"/>
  <c r="AZ249" i="1" s="1"/>
  <c r="BB570" i="1"/>
  <c r="AZ570" i="1" s="1"/>
  <c r="BB260" i="1"/>
  <c r="AZ260" i="1" s="1"/>
  <c r="BB264" i="1"/>
  <c r="AZ264" i="1" s="1"/>
  <c r="BB133" i="1"/>
  <c r="AZ133" i="1" s="1"/>
  <c r="BB214" i="1"/>
  <c r="AZ214" i="1" s="1"/>
  <c r="BB247" i="1"/>
  <c r="AZ247" i="1" s="1"/>
  <c r="BB211" i="1"/>
  <c r="AZ211" i="1" s="1"/>
  <c r="BB426" i="1"/>
  <c r="AZ426" i="1" s="1"/>
  <c r="BB236" i="1"/>
  <c r="AZ236" i="1" s="1"/>
  <c r="BB96" i="1"/>
  <c r="AZ96" i="1" s="1"/>
  <c r="BB89" i="1"/>
  <c r="AZ89" i="1" s="1"/>
  <c r="BB438" i="1"/>
  <c r="AZ438" i="1" s="1"/>
  <c r="BB62" i="1"/>
  <c r="AZ62" i="1" s="1"/>
  <c r="BB73" i="1"/>
  <c r="AZ73" i="1" s="1"/>
  <c r="BB45" i="1"/>
  <c r="AZ45" i="1" s="1"/>
  <c r="BB87" i="1"/>
  <c r="AZ87" i="1" s="1"/>
  <c r="BB59" i="1"/>
  <c r="AZ59" i="1" s="1"/>
  <c r="BB25" i="1"/>
  <c r="AZ25" i="1" s="1"/>
  <c r="BB34" i="1"/>
  <c r="AZ34" i="1" s="1"/>
  <c r="BB78" i="1"/>
  <c r="AZ78" i="1" s="1"/>
  <c r="BB74" i="1"/>
  <c r="AZ74" i="1" s="1"/>
  <c r="BB55" i="1"/>
  <c r="AZ55" i="1" s="1"/>
  <c r="BB30" i="1"/>
  <c r="AZ30" i="1" s="1"/>
  <c r="BB32" i="1"/>
  <c r="AZ32" i="1" s="1"/>
  <c r="BB22" i="1"/>
  <c r="AZ22" i="1" s="1"/>
  <c r="BB11" i="1"/>
  <c r="AZ11" i="1" s="1"/>
  <c r="I458" i="7"/>
  <c r="J458" i="7"/>
  <c r="K458" i="7"/>
  <c r="L458" i="7"/>
  <c r="I459" i="7"/>
  <c r="J459" i="7"/>
  <c r="K459" i="7"/>
  <c r="L459" i="7"/>
  <c r="I460" i="7"/>
  <c r="J460" i="7"/>
  <c r="K460" i="7"/>
  <c r="L460" i="7"/>
  <c r="I461" i="7"/>
  <c r="J461" i="7"/>
  <c r="K461" i="7"/>
  <c r="L461" i="7"/>
  <c r="I462" i="7"/>
  <c r="J462" i="7"/>
  <c r="K462" i="7"/>
  <c r="L462" i="7"/>
  <c r="I463" i="7"/>
  <c r="J463" i="7"/>
  <c r="K463" i="7"/>
  <c r="L463" i="7"/>
  <c r="I464" i="7"/>
  <c r="J464" i="7"/>
  <c r="K464" i="7"/>
  <c r="L464" i="7"/>
  <c r="I465" i="7"/>
  <c r="J465" i="7"/>
  <c r="K465" i="7"/>
  <c r="L465" i="7"/>
  <c r="I466" i="7"/>
  <c r="J466" i="7"/>
  <c r="K466" i="7"/>
  <c r="L466" i="7"/>
  <c r="I467" i="7"/>
  <c r="J467" i="7"/>
  <c r="K467" i="7"/>
  <c r="L467" i="7"/>
  <c r="I468" i="7"/>
  <c r="J468" i="7"/>
  <c r="K468" i="7"/>
  <c r="L468" i="7"/>
  <c r="I469" i="7"/>
  <c r="J469" i="7"/>
  <c r="K469" i="7"/>
  <c r="L469" i="7"/>
  <c r="I470" i="7"/>
  <c r="J470" i="7"/>
  <c r="K470" i="7"/>
  <c r="L470" i="7"/>
  <c r="I471" i="7"/>
  <c r="J471" i="7"/>
  <c r="K471" i="7"/>
  <c r="L471" i="7"/>
  <c r="I472" i="7"/>
  <c r="J472" i="7"/>
  <c r="K472" i="7"/>
  <c r="L472" i="7"/>
  <c r="I473" i="7"/>
  <c r="J473" i="7"/>
  <c r="K473" i="7"/>
  <c r="L473" i="7"/>
  <c r="I474" i="7"/>
  <c r="J474" i="7"/>
  <c r="K474" i="7"/>
  <c r="L474" i="7"/>
  <c r="I475" i="7"/>
  <c r="J475" i="7"/>
  <c r="K475" i="7"/>
  <c r="L475" i="7"/>
  <c r="I476" i="7"/>
  <c r="J476" i="7"/>
  <c r="K476" i="7"/>
  <c r="L476" i="7"/>
  <c r="I477" i="7"/>
  <c r="J477" i="7"/>
  <c r="K477" i="7"/>
  <c r="L477" i="7"/>
  <c r="I478" i="7"/>
  <c r="J478" i="7"/>
  <c r="K478" i="7"/>
  <c r="L478" i="7"/>
  <c r="I479" i="7"/>
  <c r="J479" i="7"/>
  <c r="K479" i="7"/>
  <c r="L479" i="7"/>
  <c r="I480" i="7"/>
  <c r="J480" i="7"/>
  <c r="K480" i="7"/>
  <c r="L480" i="7"/>
  <c r="I481" i="7"/>
  <c r="J481" i="7"/>
  <c r="K481" i="7"/>
  <c r="L481" i="7"/>
  <c r="I482" i="7"/>
  <c r="J482" i="7"/>
  <c r="K482" i="7"/>
  <c r="L482" i="7"/>
  <c r="I483" i="7"/>
  <c r="J483" i="7"/>
  <c r="K483" i="7"/>
  <c r="L483" i="7"/>
  <c r="I484" i="7"/>
  <c r="J484" i="7"/>
  <c r="K484" i="7"/>
  <c r="L484" i="7"/>
  <c r="I485" i="7"/>
  <c r="J485" i="7"/>
  <c r="K485" i="7"/>
  <c r="L485" i="7"/>
  <c r="I486" i="7"/>
  <c r="J486" i="7"/>
  <c r="K486" i="7"/>
  <c r="L486" i="7"/>
  <c r="I487" i="7"/>
  <c r="J487" i="7"/>
  <c r="K487" i="7"/>
  <c r="L487" i="7"/>
  <c r="I488" i="7"/>
  <c r="J488" i="7"/>
  <c r="K488" i="7"/>
  <c r="L488" i="7"/>
  <c r="I489" i="7"/>
  <c r="J489" i="7"/>
  <c r="K489" i="7"/>
  <c r="L489" i="7"/>
  <c r="I490" i="7"/>
  <c r="J490" i="7"/>
  <c r="K490" i="7"/>
  <c r="L490" i="7"/>
  <c r="I491" i="7"/>
  <c r="J491" i="7"/>
  <c r="K491" i="7"/>
  <c r="L491" i="7"/>
  <c r="I492" i="7"/>
  <c r="J492" i="7"/>
  <c r="K492" i="7"/>
  <c r="L492" i="7"/>
  <c r="I493" i="7"/>
  <c r="J493" i="7"/>
  <c r="K493" i="7"/>
  <c r="L493" i="7"/>
  <c r="I494" i="7"/>
  <c r="J494" i="7"/>
  <c r="K494" i="7"/>
  <c r="L494" i="7"/>
  <c r="I495" i="7"/>
  <c r="J495" i="7"/>
  <c r="K495" i="7"/>
  <c r="L495" i="7"/>
  <c r="I496" i="7"/>
  <c r="J496" i="7"/>
  <c r="K496" i="7"/>
  <c r="L496" i="7"/>
  <c r="I497" i="7"/>
  <c r="J497" i="7"/>
  <c r="K497" i="7"/>
  <c r="L497" i="7"/>
  <c r="I498" i="7"/>
  <c r="J498" i="7"/>
  <c r="K498" i="7"/>
  <c r="L498" i="7"/>
  <c r="I499" i="7"/>
  <c r="J499" i="7"/>
  <c r="K499" i="7"/>
  <c r="L499" i="7"/>
  <c r="I500" i="7"/>
  <c r="J500" i="7"/>
  <c r="K500" i="7"/>
  <c r="L500" i="7"/>
  <c r="I501" i="7"/>
  <c r="J501" i="7"/>
  <c r="K501" i="7"/>
  <c r="L501" i="7"/>
  <c r="I502" i="7"/>
  <c r="J502" i="7"/>
  <c r="K502" i="7"/>
  <c r="L502" i="7"/>
  <c r="I503" i="7"/>
  <c r="J503" i="7"/>
  <c r="K503" i="7"/>
  <c r="L503" i="7"/>
  <c r="I504" i="7"/>
  <c r="J504" i="7"/>
  <c r="K504" i="7"/>
  <c r="L504" i="7"/>
  <c r="I505" i="7"/>
  <c r="J505" i="7"/>
  <c r="K505" i="7"/>
  <c r="L505" i="7"/>
  <c r="I506" i="7"/>
  <c r="J506" i="7"/>
  <c r="K506" i="7"/>
  <c r="L506" i="7"/>
  <c r="I507" i="7"/>
  <c r="J507" i="7"/>
  <c r="K507" i="7"/>
  <c r="L507" i="7"/>
  <c r="I508" i="7"/>
  <c r="J508" i="7"/>
  <c r="K508" i="7"/>
  <c r="L508" i="7"/>
  <c r="I509" i="7"/>
  <c r="J509" i="7"/>
  <c r="K509" i="7"/>
  <c r="L509" i="7"/>
  <c r="I510" i="7"/>
  <c r="J510" i="7"/>
  <c r="K510" i="7"/>
  <c r="L510" i="7"/>
  <c r="I511" i="7"/>
  <c r="J511" i="7"/>
  <c r="K511" i="7"/>
  <c r="L511" i="7"/>
  <c r="I512" i="7"/>
  <c r="J512" i="7"/>
  <c r="K512" i="7"/>
  <c r="L512" i="7"/>
  <c r="I513" i="7"/>
  <c r="J513" i="7"/>
  <c r="K513" i="7"/>
  <c r="L513" i="7"/>
  <c r="I514" i="7"/>
  <c r="J514" i="7"/>
  <c r="K514" i="7"/>
  <c r="L514" i="7"/>
  <c r="I515" i="7"/>
  <c r="J515" i="7"/>
  <c r="K515" i="7"/>
  <c r="L515" i="7"/>
  <c r="I516" i="7"/>
  <c r="J516" i="7"/>
  <c r="K516" i="7"/>
  <c r="L516" i="7"/>
  <c r="I517" i="7"/>
  <c r="J517" i="7"/>
  <c r="K517" i="7"/>
  <c r="L517" i="7"/>
  <c r="I518" i="7"/>
  <c r="J518" i="7"/>
  <c r="K518" i="7"/>
  <c r="L518" i="7"/>
  <c r="I519" i="7"/>
  <c r="J519" i="7"/>
  <c r="K519" i="7"/>
  <c r="L519" i="7"/>
  <c r="I520" i="7"/>
  <c r="J520" i="7"/>
  <c r="K520" i="7"/>
  <c r="L520" i="7"/>
  <c r="I521" i="7"/>
  <c r="J521" i="7"/>
  <c r="K521" i="7"/>
  <c r="L521" i="7"/>
  <c r="I522" i="7"/>
  <c r="J522" i="7"/>
  <c r="K522" i="7"/>
  <c r="L522" i="7"/>
  <c r="I523" i="7"/>
  <c r="J523" i="7"/>
  <c r="K523" i="7"/>
  <c r="L523" i="7"/>
  <c r="I524" i="7"/>
  <c r="J524" i="7"/>
  <c r="K524" i="7"/>
  <c r="L524" i="7"/>
  <c r="I525" i="7"/>
  <c r="J525" i="7"/>
  <c r="K525" i="7"/>
  <c r="L525" i="7"/>
  <c r="I526" i="7"/>
  <c r="J526" i="7"/>
  <c r="K526" i="7"/>
  <c r="L526" i="7"/>
  <c r="I527" i="7"/>
  <c r="J527" i="7"/>
  <c r="K527" i="7"/>
  <c r="L527" i="7"/>
  <c r="I528" i="7"/>
  <c r="J528" i="7"/>
  <c r="K528" i="7"/>
  <c r="L528" i="7"/>
  <c r="I529" i="7"/>
  <c r="J529" i="7"/>
  <c r="K529" i="7"/>
  <c r="L529" i="7"/>
  <c r="I530" i="7"/>
  <c r="J530" i="7"/>
  <c r="K530" i="7"/>
  <c r="L530" i="7"/>
  <c r="I531" i="7"/>
  <c r="J531" i="7"/>
  <c r="K531" i="7"/>
  <c r="L531" i="7"/>
  <c r="I532" i="7"/>
  <c r="J532" i="7"/>
  <c r="K532" i="7"/>
  <c r="L532" i="7"/>
  <c r="I533" i="7"/>
  <c r="J533" i="7"/>
  <c r="K533" i="7"/>
  <c r="L533" i="7"/>
  <c r="I534" i="7"/>
  <c r="J534" i="7"/>
  <c r="K534" i="7"/>
  <c r="L534" i="7"/>
  <c r="I535" i="7"/>
  <c r="J535" i="7"/>
  <c r="K535" i="7"/>
  <c r="L535" i="7"/>
  <c r="I536" i="7"/>
  <c r="J536" i="7"/>
  <c r="K536" i="7"/>
  <c r="L536" i="7"/>
  <c r="I537" i="7"/>
  <c r="J537" i="7"/>
  <c r="K537" i="7"/>
  <c r="L537" i="7"/>
  <c r="I538" i="7"/>
  <c r="J538" i="7"/>
  <c r="K538" i="7"/>
  <c r="L538" i="7"/>
  <c r="I539" i="7"/>
  <c r="J539" i="7"/>
  <c r="K539" i="7"/>
  <c r="L539" i="7"/>
  <c r="I540" i="7"/>
  <c r="J540" i="7"/>
  <c r="K540" i="7"/>
  <c r="L540" i="7"/>
  <c r="I541" i="7"/>
  <c r="J541" i="7"/>
  <c r="K541" i="7"/>
  <c r="L541" i="7"/>
  <c r="I542" i="7"/>
  <c r="J542" i="7"/>
  <c r="K542" i="7"/>
  <c r="L542" i="7"/>
  <c r="I543" i="7"/>
  <c r="J543" i="7"/>
  <c r="K543" i="7"/>
  <c r="L543" i="7"/>
  <c r="I544" i="7"/>
  <c r="J544" i="7"/>
  <c r="K544" i="7"/>
  <c r="L544" i="7"/>
  <c r="I545" i="7"/>
  <c r="J545" i="7"/>
  <c r="K545" i="7"/>
  <c r="L545" i="7"/>
  <c r="I546" i="7"/>
  <c r="J546" i="7"/>
  <c r="K546" i="7"/>
  <c r="L546" i="7"/>
  <c r="I547" i="7"/>
  <c r="J547" i="7"/>
  <c r="K547" i="7"/>
  <c r="L547" i="7"/>
  <c r="I548" i="7"/>
  <c r="J548" i="7"/>
  <c r="K548" i="7"/>
  <c r="L548" i="7"/>
  <c r="I549" i="7"/>
  <c r="J549" i="7"/>
  <c r="K549" i="7"/>
  <c r="L549" i="7"/>
  <c r="I550" i="7"/>
  <c r="J550" i="7"/>
  <c r="K550" i="7"/>
  <c r="L550" i="7"/>
  <c r="I551" i="7"/>
  <c r="J551" i="7"/>
  <c r="K551" i="7"/>
  <c r="L551" i="7"/>
  <c r="I552" i="7"/>
  <c r="J552" i="7"/>
  <c r="K552" i="7"/>
  <c r="L552" i="7"/>
  <c r="I553" i="7"/>
  <c r="J553" i="7"/>
  <c r="K553" i="7"/>
  <c r="L553" i="7"/>
  <c r="I554" i="7"/>
  <c r="J554" i="7"/>
  <c r="K554" i="7"/>
  <c r="L554" i="7"/>
  <c r="I555" i="7"/>
  <c r="J555" i="7"/>
  <c r="K555" i="7"/>
  <c r="L555" i="7"/>
  <c r="I556" i="7"/>
  <c r="J556" i="7"/>
  <c r="K556" i="7"/>
  <c r="L556" i="7"/>
  <c r="I557" i="7"/>
  <c r="J557" i="7"/>
  <c r="K557" i="7"/>
  <c r="L557" i="7"/>
  <c r="I558" i="7"/>
  <c r="J558" i="7"/>
  <c r="K558" i="7"/>
  <c r="L558" i="7"/>
  <c r="I559" i="7"/>
  <c r="J559" i="7"/>
  <c r="K559" i="7"/>
  <c r="L559" i="7"/>
  <c r="I560" i="7"/>
  <c r="J560" i="7"/>
  <c r="K560" i="7"/>
  <c r="L560" i="7"/>
  <c r="I561" i="7"/>
  <c r="J561" i="7"/>
  <c r="K561" i="7"/>
  <c r="L561" i="7"/>
  <c r="I562" i="7"/>
  <c r="J562" i="7"/>
  <c r="K562" i="7"/>
  <c r="L562" i="7"/>
  <c r="I563" i="7"/>
  <c r="J563" i="7"/>
  <c r="K563" i="7"/>
  <c r="L563" i="7"/>
  <c r="AV1" i="2"/>
  <c r="AB961" i="3" l="1"/>
  <c r="AC1059" i="3"/>
  <c r="AB946" i="3"/>
  <c r="AC1096" i="3"/>
  <c r="Z1096" i="3"/>
  <c r="AC591" i="3"/>
  <c r="AF591" i="3" s="1"/>
  <c r="Z591" i="3"/>
  <c r="Z961" i="3"/>
  <c r="AA961" i="3"/>
  <c r="AC961" i="3"/>
  <c r="AF961" i="3" s="1"/>
  <c r="AA800" i="3"/>
  <c r="AA591" i="3"/>
  <c r="AB1096" i="3"/>
  <c r="AC946" i="3"/>
  <c r="AE946" i="3" s="1"/>
  <c r="Z946" i="3"/>
  <c r="AC1029" i="3"/>
  <c r="AF1029" i="3" s="1"/>
  <c r="AA946" i="3"/>
  <c r="AB1029" i="3"/>
  <c r="AA1029" i="3"/>
  <c r="Z1079" i="3"/>
  <c r="R360" i="3"/>
  <c r="Z333" i="3"/>
  <c r="AB333" i="3"/>
  <c r="AB1041" i="3"/>
  <c r="AA1041" i="3"/>
  <c r="AC333" i="3"/>
  <c r="AF333" i="3" s="1"/>
  <c r="AC1041" i="3"/>
  <c r="AF1041" i="3" s="1"/>
  <c r="AC996" i="3"/>
  <c r="AF996" i="3" s="1"/>
  <c r="AA996" i="3"/>
  <c r="Z996" i="3"/>
  <c r="AC353" i="3"/>
  <c r="AF353" i="3" s="1"/>
  <c r="AC800" i="3"/>
  <c r="AF800" i="3" s="1"/>
  <c r="AB530" i="3"/>
  <c r="AC529" i="3"/>
  <c r="AE529" i="3" s="1"/>
  <c r="AA530" i="3"/>
  <c r="Z530" i="3"/>
  <c r="AA529" i="3"/>
  <c r="Z529" i="3"/>
  <c r="Z800" i="3"/>
  <c r="AB1079" i="3"/>
  <c r="AA1079" i="3"/>
  <c r="AA353" i="3"/>
  <c r="AB353" i="3"/>
  <c r="Z939" i="3"/>
  <c r="AA939" i="3"/>
  <c r="AC939" i="3"/>
  <c r="AF939" i="3" s="1"/>
  <c r="AB552" i="3"/>
  <c r="AA1062" i="3"/>
  <c r="AC1062" i="3"/>
  <c r="AE1062" i="3" s="1"/>
  <c r="Z552" i="3"/>
  <c r="AC414" i="3"/>
  <c r="AF414" i="3" s="1"/>
  <c r="Z414" i="3"/>
  <c r="AA414" i="3"/>
  <c r="AC552" i="3"/>
  <c r="AF552" i="3" s="1"/>
  <c r="Z1062" i="3"/>
  <c r="AC554" i="3"/>
  <c r="AF554" i="3" s="1"/>
  <c r="AA1088" i="3"/>
  <c r="Z1088" i="3"/>
  <c r="Z358" i="3"/>
  <c r="AC358" i="3"/>
  <c r="AF358" i="3" s="1"/>
  <c r="AB358" i="3"/>
  <c r="Z913" i="3"/>
  <c r="AC1088" i="3"/>
  <c r="AF1088" i="3" s="1"/>
  <c r="AC662" i="3"/>
  <c r="AF662" i="3" s="1"/>
  <c r="Z276" i="3"/>
  <c r="AC276" i="3"/>
  <c r="AF276" i="3" s="1"/>
  <c r="AA276" i="3"/>
  <c r="Z554" i="3"/>
  <c r="AC1089" i="3"/>
  <c r="AE1089" i="3" s="1"/>
  <c r="AB1089" i="3"/>
  <c r="Z1089" i="3"/>
  <c r="AB554" i="3"/>
  <c r="Z371" i="3"/>
  <c r="AA354" i="3"/>
  <c r="AA1049" i="3"/>
  <c r="AC1107" i="3"/>
  <c r="AF1107" i="3" s="1"/>
  <c r="Z1107" i="3"/>
  <c r="AB1107" i="3"/>
  <c r="Z662" i="3"/>
  <c r="AB662" i="3"/>
  <c r="Z289" i="3"/>
  <c r="AB354" i="3"/>
  <c r="Z354" i="3"/>
  <c r="AA289" i="3"/>
  <c r="AB289" i="3"/>
  <c r="AB1077" i="3"/>
  <c r="AA1077" i="3"/>
  <c r="AC1077" i="3"/>
  <c r="AF1077" i="3" s="1"/>
  <c r="Z986" i="3"/>
  <c r="Z1059" i="3"/>
  <c r="AB1059" i="3"/>
  <c r="AA1059" i="3"/>
  <c r="Z1118" i="3"/>
  <c r="AA1118" i="3"/>
  <c r="AB1118" i="3"/>
  <c r="AC1118" i="3"/>
  <c r="AF1118" i="3" s="1"/>
  <c r="Z228" i="3"/>
  <c r="AA858" i="3"/>
  <c r="Z858" i="3"/>
  <c r="AC858" i="3"/>
  <c r="AF858" i="3" s="1"/>
  <c r="Z350" i="3"/>
  <c r="AA350" i="3"/>
  <c r="AC350" i="3"/>
  <c r="AF350" i="3" s="1"/>
  <c r="Z1049" i="3"/>
  <c r="AC1049" i="3"/>
  <c r="AC969" i="3"/>
  <c r="AA969" i="3"/>
  <c r="Z969" i="3"/>
  <c r="AB969" i="3"/>
  <c r="AE1079" i="3"/>
  <c r="AF1079" i="3"/>
  <c r="Z673" i="3"/>
  <c r="AC968" i="3"/>
  <c r="AA968" i="3"/>
  <c r="AB968" i="3"/>
  <c r="Z968" i="3"/>
  <c r="Z266" i="3"/>
  <c r="Z343" i="3"/>
  <c r="Z1042" i="3"/>
  <c r="AA1042" i="3"/>
  <c r="AB1042" i="3"/>
  <c r="AC1042" i="3"/>
  <c r="Z279" i="3"/>
  <c r="Z1116" i="3"/>
  <c r="AA1116" i="3"/>
  <c r="AB1116" i="3"/>
  <c r="AC1116" i="3"/>
  <c r="AA724" i="3"/>
  <c r="AB724" i="3"/>
  <c r="AC724" i="3"/>
  <c r="Z724" i="3"/>
  <c r="AF1096" i="3"/>
  <c r="AE1096" i="3"/>
  <c r="Z740" i="3"/>
  <c r="Z286" i="3"/>
  <c r="Z247" i="3"/>
  <c r="AE289" i="3"/>
  <c r="AF289" i="3"/>
  <c r="AF1059" i="3"/>
  <c r="AE1059" i="3"/>
  <c r="AE354" i="3"/>
  <c r="AF354" i="3"/>
  <c r="Z173" i="3"/>
  <c r="AF530" i="3"/>
  <c r="AE530" i="3"/>
  <c r="AX16" i="1"/>
  <c r="AX5" i="1"/>
  <c r="AX15" i="1"/>
  <c r="AS150" i="2"/>
  <c r="AS6" i="2"/>
  <c r="AS154" i="2"/>
  <c r="AS5" i="2"/>
  <c r="AS146" i="2"/>
  <c r="AS89" i="2"/>
  <c r="AS30" i="2"/>
  <c r="AS153" i="2"/>
  <c r="AS100" i="2"/>
  <c r="AS207" i="2"/>
  <c r="AS539" i="2"/>
  <c r="AS333" i="2"/>
  <c r="AS66" i="2"/>
  <c r="AS466" i="2"/>
  <c r="AS365" i="2"/>
  <c r="AS103" i="2"/>
  <c r="AS317" i="2"/>
  <c r="AS131" i="2"/>
  <c r="AS75" i="2"/>
  <c r="AS70" i="2"/>
  <c r="AS378" i="2"/>
  <c r="AS17" i="2"/>
  <c r="AS115" i="2"/>
  <c r="AS91" i="2"/>
  <c r="AS307" i="2"/>
  <c r="AS370" i="2"/>
  <c r="AS164" i="2"/>
  <c r="AS311" i="2"/>
  <c r="AS172" i="2"/>
  <c r="AS360" i="2"/>
  <c r="AS155" i="2"/>
  <c r="AS78" i="2"/>
  <c r="AS15" i="2"/>
  <c r="AS170" i="2"/>
  <c r="AS55" i="2"/>
  <c r="AS301" i="2"/>
  <c r="AS299" i="2"/>
  <c r="AS141" i="2"/>
  <c r="AS432" i="2"/>
  <c r="AS16" i="2"/>
  <c r="AS10" i="2"/>
  <c r="AS212" i="2"/>
  <c r="AS39" i="2"/>
  <c r="AS138" i="2"/>
  <c r="AS112" i="2"/>
  <c r="AS304" i="2"/>
  <c r="AS189" i="2"/>
  <c r="AS7" i="2"/>
  <c r="AS326" i="2"/>
  <c r="AS60" i="2"/>
  <c r="AS314" i="2"/>
  <c r="AS312" i="2"/>
  <c r="AS80" i="2"/>
  <c r="AS19" i="2"/>
  <c r="AS208" i="2"/>
  <c r="AS412" i="2"/>
  <c r="AS351" i="2"/>
  <c r="AS117" i="2"/>
  <c r="AS58" i="2"/>
  <c r="AS182" i="2"/>
  <c r="AS31" i="2"/>
  <c r="AS198" i="2"/>
  <c r="AS367" i="2"/>
  <c r="AS310" i="2"/>
  <c r="AS363" i="2"/>
  <c r="AS65" i="2"/>
  <c r="AS13" i="2"/>
  <c r="AS126" i="2"/>
  <c r="AS420" i="2"/>
  <c r="AS329" i="2"/>
  <c r="AS202" i="2"/>
  <c r="AS364" i="2"/>
  <c r="AS229" i="2"/>
  <c r="AS499" i="2"/>
  <c r="AS334" i="2"/>
  <c r="AS405" i="2"/>
  <c r="AS477" i="2"/>
  <c r="AS107" i="2"/>
  <c r="AS108" i="2"/>
  <c r="AS308" i="2"/>
  <c r="AS122" i="2"/>
  <c r="AS386" i="2"/>
  <c r="AS148" i="2"/>
  <c r="AS48" i="2"/>
  <c r="AS502" i="2"/>
  <c r="AS57" i="2"/>
  <c r="AS68" i="2"/>
  <c r="AS313" i="2"/>
  <c r="AS123" i="2"/>
  <c r="AS447" i="2"/>
  <c r="AS72" i="2"/>
  <c r="AS352" i="2"/>
  <c r="AS443" i="2"/>
  <c r="AS12" i="2"/>
  <c r="AS318" i="2"/>
  <c r="AS83" i="2"/>
  <c r="AS42" i="2"/>
  <c r="AS509" i="2"/>
  <c r="AS249" i="2"/>
  <c r="AS270" i="2"/>
  <c r="AS296" i="2"/>
  <c r="AS521" i="2"/>
  <c r="AS129" i="2"/>
  <c r="AS300" i="2"/>
  <c r="AS95" i="2"/>
  <c r="AS302" i="2"/>
  <c r="AS62" i="2"/>
  <c r="AS362" i="2"/>
  <c r="AS94" i="2"/>
  <c r="AS18" i="2"/>
  <c r="AS456" i="2"/>
  <c r="AS411" i="2"/>
  <c r="AS26" i="2"/>
  <c r="AS85" i="2"/>
  <c r="AS175" i="2"/>
  <c r="AS174" i="2"/>
  <c r="AS105" i="2"/>
  <c r="AS413" i="2"/>
  <c r="AS49" i="2"/>
  <c r="AS147" i="2"/>
  <c r="AS184" i="2"/>
  <c r="AS374" i="2"/>
  <c r="AS342" i="2"/>
  <c r="AS320" i="2"/>
  <c r="AS46" i="2"/>
  <c r="AS188" i="2"/>
  <c r="AS223" i="2"/>
  <c r="AS36" i="2"/>
  <c r="AS44" i="2"/>
  <c r="AS306" i="2"/>
  <c r="AS340" i="2"/>
  <c r="AS415" i="2"/>
  <c r="AS219" i="2"/>
  <c r="AS484" i="2"/>
  <c r="AS257" i="2"/>
  <c r="AS63" i="2"/>
  <c r="AS268" i="2"/>
  <c r="AS503" i="2"/>
  <c r="AS237" i="2"/>
  <c r="AS458" i="2"/>
  <c r="AS309" i="2"/>
  <c r="AS8" i="2"/>
  <c r="AS291" i="2"/>
  <c r="AS457" i="2"/>
  <c r="AS199" i="2"/>
  <c r="AS528" i="2"/>
  <c r="AS99" i="2"/>
  <c r="AS389" i="2"/>
  <c r="AS203" i="2"/>
  <c r="AS439" i="2"/>
  <c r="AS534" i="2"/>
  <c r="AS498" i="2"/>
  <c r="AS426" i="2"/>
  <c r="AS517" i="2"/>
  <c r="AS526" i="2"/>
  <c r="AS401" i="2"/>
  <c r="AS211" i="2"/>
  <c r="AS238" i="2"/>
  <c r="AS87" i="2"/>
  <c r="AS224" i="2"/>
  <c r="AS501" i="2"/>
  <c r="AS516" i="2"/>
  <c r="AS504" i="2"/>
  <c r="AS167" i="2"/>
  <c r="AS232" i="2"/>
  <c r="AS535" i="2"/>
  <c r="AS51" i="2"/>
  <c r="AS69" i="2"/>
  <c r="AS243" i="2"/>
  <c r="AS315" i="2"/>
  <c r="AS295" i="2"/>
  <c r="AS260" i="2"/>
  <c r="AS321" i="2"/>
  <c r="AS338" i="2"/>
  <c r="AS514" i="2"/>
  <c r="AS93" i="2"/>
  <c r="AS196" i="2"/>
  <c r="AS508" i="2"/>
  <c r="AS449" i="2"/>
  <c r="AS476" i="2"/>
  <c r="AS489" i="2"/>
  <c r="AS387" i="2"/>
  <c r="AS220" i="2"/>
  <c r="AS166" i="2"/>
  <c r="AS145" i="2"/>
  <c r="AS475" i="2"/>
  <c r="AS98" i="2"/>
  <c r="AS442" i="2"/>
  <c r="AS245" i="2"/>
  <c r="AS385" i="2"/>
  <c r="AS305" i="2"/>
  <c r="AS407" i="2"/>
  <c r="AS344" i="2"/>
  <c r="AS468" i="2"/>
  <c r="AS248" i="2"/>
  <c r="AS371" i="2"/>
  <c r="AS416" i="2"/>
  <c r="AS347" i="2"/>
  <c r="AS276" i="2"/>
  <c r="AS259" i="2"/>
  <c r="AS97" i="2"/>
  <c r="AS35" i="2"/>
  <c r="AS511" i="2"/>
  <c r="AS262" i="2"/>
  <c r="AS21" i="2"/>
  <c r="AS120" i="2"/>
  <c r="AS137" i="2"/>
  <c r="AS152" i="2"/>
  <c r="AS445" i="2"/>
  <c r="AS448" i="2"/>
  <c r="AS74" i="2"/>
  <c r="AS32" i="2"/>
  <c r="AS397" i="2"/>
  <c r="AS134" i="2"/>
  <c r="AS512" i="2"/>
  <c r="AS209" i="2"/>
  <c r="AS429" i="2"/>
  <c r="AS450" i="2"/>
  <c r="AS465" i="2"/>
  <c r="AS277" i="2"/>
  <c r="AS197" i="2"/>
  <c r="AS143" i="2"/>
  <c r="AS240" i="2"/>
  <c r="AS45" i="2"/>
  <c r="AS369" i="2"/>
  <c r="AS136" i="2"/>
  <c r="AS400" i="2"/>
  <c r="AS496" i="2"/>
  <c r="AS394" i="2"/>
  <c r="AS236" i="2"/>
  <c r="AS537" i="2"/>
  <c r="AS493" i="2"/>
  <c r="AS250" i="2"/>
  <c r="AS403" i="2"/>
  <c r="AS380" i="2"/>
  <c r="AS523" i="2"/>
  <c r="AS185" i="2"/>
  <c r="AS24" i="2"/>
  <c r="AS252" i="2"/>
  <c r="AS361" i="2"/>
  <c r="AS81" i="2"/>
  <c r="AS455" i="2"/>
  <c r="AS53" i="2"/>
  <c r="AS239" i="2"/>
  <c r="AS29" i="2"/>
  <c r="AS216" i="2"/>
  <c r="AS267" i="2"/>
  <c r="AS419" i="2"/>
  <c r="AS20" i="2"/>
  <c r="AS414" i="2"/>
  <c r="AS287" i="2"/>
  <c r="AS391" i="2"/>
  <c r="AS525" i="2"/>
  <c r="AS266" i="2"/>
  <c r="AS43" i="2"/>
  <c r="AS217" i="2"/>
  <c r="AS190" i="2"/>
  <c r="AS290" i="2"/>
  <c r="AS393" i="2"/>
  <c r="AS478" i="2"/>
  <c r="AS446" i="2"/>
  <c r="AS50" i="2"/>
  <c r="AS441" i="2"/>
  <c r="AS160" i="2"/>
  <c r="AS437" i="2"/>
  <c r="AS116" i="2"/>
  <c r="AS372" i="2"/>
  <c r="AS531" i="2"/>
  <c r="AS515" i="2"/>
  <c r="AS64" i="2"/>
  <c r="AS474" i="2"/>
  <c r="AS348" i="2"/>
  <c r="AS169" i="2"/>
  <c r="AS337" i="2"/>
  <c r="AS25" i="2"/>
  <c r="AS261" i="2"/>
  <c r="AS71" i="2"/>
  <c r="AS165" i="2"/>
  <c r="AS430" i="2"/>
  <c r="AS297" i="2"/>
  <c r="AS124" i="2"/>
  <c r="AS139" i="2"/>
  <c r="AS529" i="2"/>
  <c r="AS494" i="2"/>
  <c r="AS200" i="2"/>
  <c r="AS73" i="2"/>
  <c r="AS192" i="2"/>
  <c r="AS530" i="2"/>
  <c r="AS408" i="2"/>
  <c r="AS225" i="2"/>
  <c r="AS33" i="2"/>
  <c r="AS140" i="2"/>
  <c r="AS246" i="2"/>
  <c r="AS288" i="2"/>
  <c r="AS486" i="2"/>
  <c r="AS283" i="2"/>
  <c r="AS473" i="2"/>
  <c r="AS463" i="2"/>
  <c r="AS399" i="2"/>
  <c r="AS222" i="2"/>
  <c r="AS536" i="2"/>
  <c r="AS404" i="2"/>
  <c r="AS336" i="2"/>
  <c r="AS418" i="2"/>
  <c r="AS286" i="2"/>
  <c r="AS469" i="2"/>
  <c r="AS61" i="2"/>
  <c r="AS359" i="2"/>
  <c r="AS132" i="2"/>
  <c r="AS425" i="2"/>
  <c r="AS221" i="2"/>
  <c r="AS461" i="2"/>
  <c r="AS254" i="2"/>
  <c r="AS181" i="2"/>
  <c r="AS47" i="2"/>
  <c r="AS357" i="2"/>
  <c r="AS82" i="2"/>
  <c r="AS86" i="2"/>
  <c r="AS144" i="2"/>
  <c r="AS366" i="2"/>
  <c r="AS271" i="2"/>
  <c r="AS325" i="2"/>
  <c r="AS206" i="2"/>
  <c r="AS513" i="2"/>
  <c r="AS88" i="2"/>
  <c r="AS519" i="2"/>
  <c r="AS410" i="2"/>
  <c r="AS272" i="2"/>
  <c r="AS179" i="2"/>
  <c r="AS467" i="2"/>
  <c r="AS171" i="2"/>
  <c r="AS215" i="2"/>
  <c r="AS109" i="2"/>
  <c r="AS293" i="2"/>
  <c r="AS471" i="2"/>
  <c r="AS90" i="2"/>
  <c r="AS349" i="2"/>
  <c r="AS292" i="2"/>
  <c r="AS470" i="2"/>
  <c r="AS376" i="2"/>
  <c r="AS186" i="2"/>
  <c r="AS284" i="2"/>
  <c r="AS34" i="2"/>
  <c r="AS379" i="2"/>
  <c r="AS264" i="2"/>
  <c r="AS176" i="2"/>
  <c r="AS383" i="2"/>
  <c r="AS453" i="2"/>
  <c r="AS67" i="2"/>
  <c r="AS382" i="2"/>
  <c r="AS128" i="2"/>
  <c r="AS41" i="2"/>
  <c r="AS319" i="2"/>
  <c r="AS285" i="2"/>
  <c r="AS191" i="2"/>
  <c r="AS485" i="2"/>
  <c r="AS396" i="2"/>
  <c r="AS230" i="2"/>
  <c r="AS472" i="2"/>
  <c r="AS335" i="2"/>
  <c r="AS242" i="2"/>
  <c r="AS520" i="2"/>
  <c r="AS377" i="2"/>
  <c r="AS423" i="2"/>
  <c r="AS173" i="2"/>
  <c r="AS125" i="2"/>
  <c r="AS452" i="2"/>
  <c r="AS111" i="2"/>
  <c r="AS282" i="2"/>
  <c r="AS194" i="2"/>
  <c r="AS532" i="2"/>
  <c r="AS23" i="2"/>
  <c r="AS142" i="2"/>
  <c r="AS346" i="2"/>
  <c r="AS133" i="2"/>
  <c r="AS213" i="2"/>
  <c r="AS375" i="2"/>
  <c r="AS395" i="2"/>
  <c r="AS163" i="2"/>
  <c r="AS130" i="2"/>
  <c r="AS487" i="2"/>
  <c r="AS424" i="2"/>
  <c r="AS265" i="2"/>
  <c r="AS205" i="2"/>
  <c r="AS159" i="2"/>
  <c r="AS402" i="2"/>
  <c r="AS462" i="2"/>
  <c r="AS368" i="2"/>
  <c r="AS421" i="2"/>
  <c r="AS210" i="2"/>
  <c r="AS40" i="2"/>
  <c r="AS162" i="2"/>
  <c r="AS119" i="2"/>
  <c r="AS341" i="2"/>
  <c r="AS343" i="2"/>
  <c r="AS204" i="2"/>
  <c r="AS247" i="2"/>
  <c r="AS440" i="2"/>
  <c r="AS388" i="2"/>
  <c r="AS104" i="2"/>
  <c r="AS490" i="2"/>
  <c r="AS110" i="2"/>
  <c r="AS218" i="2"/>
  <c r="AS540" i="2"/>
  <c r="AS483" i="2"/>
  <c r="AS454" i="2"/>
  <c r="AS354" i="2"/>
  <c r="AS328" i="2"/>
  <c r="AS350" i="2"/>
  <c r="AS244" i="2"/>
  <c r="AS161" i="2"/>
  <c r="AS226" i="2"/>
  <c r="AS298" i="2"/>
  <c r="AS339" i="2"/>
  <c r="AS187" i="2"/>
  <c r="AS227" i="2"/>
  <c r="AS500" i="2"/>
  <c r="AS384" i="2"/>
  <c r="AS392" i="2"/>
  <c r="AS177" i="2"/>
  <c r="AS113" i="2"/>
  <c r="AS323" i="2"/>
  <c r="AS241" i="2"/>
  <c r="AS157" i="2"/>
  <c r="AS158" i="2"/>
  <c r="AS505" i="2"/>
  <c r="AS193" i="2"/>
  <c r="AS497" i="2"/>
  <c r="AS37" i="2"/>
  <c r="AS168" i="2"/>
  <c r="AS201" i="2"/>
  <c r="AS431" i="2"/>
  <c r="AS234" i="2"/>
  <c r="AS151" i="2"/>
  <c r="AS84" i="2"/>
  <c r="AS77" i="2"/>
  <c r="AS127" i="2"/>
  <c r="AS294" i="2"/>
  <c r="AS444" i="2"/>
  <c r="AS228" i="2"/>
  <c r="AS303" i="2"/>
  <c r="AS409" i="2"/>
  <c r="AS435" i="2"/>
  <c r="AS356" i="2"/>
  <c r="AS101" i="2"/>
  <c r="AS331" i="2"/>
  <c r="AS427" i="2"/>
  <c r="AS434" i="2"/>
  <c r="AS322" i="2"/>
  <c r="AS316" i="2"/>
  <c r="AS355" i="2"/>
  <c r="AS114" i="2"/>
  <c r="AS235" i="2"/>
  <c r="AS332" i="2"/>
  <c r="AS121" i="2"/>
  <c r="AS510" i="2"/>
  <c r="AS433" i="2"/>
  <c r="AS149" i="2"/>
  <c r="AS417" i="2"/>
  <c r="AS390" i="2"/>
  <c r="AS527" i="2"/>
  <c r="AS438" i="2"/>
  <c r="AS428" i="2"/>
  <c r="AS255" i="2"/>
  <c r="AS135" i="2"/>
  <c r="AS52" i="2"/>
  <c r="AS398" i="2"/>
  <c r="AS118" i="2"/>
  <c r="AS233" i="2"/>
  <c r="AS327" i="2"/>
  <c r="AS275" i="2"/>
  <c r="AS289" i="2"/>
  <c r="AS353" i="2"/>
  <c r="AS106" i="2"/>
  <c r="AS373" i="2"/>
  <c r="AS279" i="2"/>
  <c r="AS76" i="2"/>
  <c r="AS231" i="2"/>
  <c r="AS381" i="2"/>
  <c r="AS278" i="2"/>
  <c r="AS506" i="2"/>
  <c r="AS156" i="2"/>
  <c r="AS251" i="2"/>
  <c r="AS54" i="2"/>
  <c r="AS180" i="2"/>
  <c r="AS253" i="2"/>
  <c r="AS178" i="2"/>
  <c r="AS214" i="2"/>
  <c r="AS330" i="2"/>
  <c r="AS183" i="2"/>
  <c r="AS79" i="2"/>
  <c r="AS195" i="2"/>
  <c r="AS406" i="2"/>
  <c r="AS460" i="2"/>
  <c r="AS422" i="2"/>
  <c r="AS358" i="2"/>
  <c r="AS436" i="2"/>
  <c r="AS482" i="2"/>
  <c r="AS273" i="2"/>
  <c r="AS92" i="2"/>
  <c r="AS345" i="2"/>
  <c r="AS96" i="2"/>
  <c r="AE1029" i="3" l="1"/>
  <c r="AE591" i="3"/>
  <c r="AE961" i="3"/>
  <c r="AE353" i="3"/>
  <c r="AF946" i="3"/>
  <c r="AE333" i="3"/>
  <c r="AE800" i="3"/>
  <c r="AE1041" i="3"/>
  <c r="AE996" i="3"/>
  <c r="AF529" i="3"/>
  <c r="AE939" i="3"/>
  <c r="AE552" i="3"/>
  <c r="AE358" i="3"/>
  <c r="AF1062" i="3"/>
  <c r="AE414" i="3"/>
  <c r="AE554" i="3"/>
  <c r="AF1089" i="3"/>
  <c r="AE1088" i="3"/>
  <c r="AE662" i="3"/>
  <c r="AE276" i="3"/>
  <c r="AE1107" i="3"/>
  <c r="AE1077" i="3"/>
  <c r="AE1049" i="3"/>
  <c r="AF1049" i="3"/>
  <c r="AE350" i="3"/>
  <c r="AE1118" i="3"/>
  <c r="AE858" i="3"/>
  <c r="AE968" i="3"/>
  <c r="AF968" i="3"/>
  <c r="AF1116" i="3"/>
  <c r="AE1116" i="3"/>
  <c r="AE969" i="3"/>
  <c r="AF969" i="3"/>
  <c r="AF1042" i="3"/>
  <c r="AE1042" i="3"/>
  <c r="AE724" i="3"/>
  <c r="AF724" i="3"/>
  <c r="AU3" i="2"/>
  <c r="AO440" i="2" l="1"/>
  <c r="AW440" i="2"/>
  <c r="AO195" i="2"/>
  <c r="AW195" i="2"/>
  <c r="AO328" i="2"/>
  <c r="AW328" i="2"/>
  <c r="AO356" i="2"/>
  <c r="AW356" i="2"/>
  <c r="AO227" i="2"/>
  <c r="AW227" i="2"/>
  <c r="AO230" i="2"/>
  <c r="AW230" i="2"/>
  <c r="AO289" i="2"/>
  <c r="AW289" i="2"/>
  <c r="AO25" i="2"/>
  <c r="AW25" i="2"/>
  <c r="AO64" i="2"/>
  <c r="AW64" i="2"/>
  <c r="AO65" i="2" l="1"/>
  <c r="I400" i="7"/>
  <c r="J400" i="7"/>
  <c r="K400" i="7"/>
  <c r="L400" i="7"/>
  <c r="I401" i="7"/>
  <c r="J401" i="7"/>
  <c r="K401" i="7"/>
  <c r="L401" i="7"/>
  <c r="I402" i="7"/>
  <c r="J402" i="7"/>
  <c r="K402" i="7"/>
  <c r="L402" i="7"/>
  <c r="I403" i="7"/>
  <c r="J403" i="7"/>
  <c r="K403" i="7"/>
  <c r="L403" i="7"/>
  <c r="I404" i="7"/>
  <c r="J404" i="7"/>
  <c r="K404" i="7"/>
  <c r="L404" i="7"/>
  <c r="I405" i="7"/>
  <c r="J405" i="7"/>
  <c r="K405" i="7"/>
  <c r="L405" i="7"/>
  <c r="I406" i="7"/>
  <c r="J406" i="7"/>
  <c r="K406" i="7"/>
  <c r="L406" i="7"/>
  <c r="I407" i="7"/>
  <c r="J407" i="7"/>
  <c r="K407" i="7"/>
  <c r="L407" i="7"/>
  <c r="I408" i="7"/>
  <c r="J408" i="7"/>
  <c r="K408" i="7"/>
  <c r="L408" i="7"/>
  <c r="I409" i="7"/>
  <c r="J409" i="7"/>
  <c r="K409" i="7"/>
  <c r="L409" i="7"/>
  <c r="I410" i="7"/>
  <c r="J410" i="7"/>
  <c r="K410" i="7"/>
  <c r="L410" i="7"/>
  <c r="I411" i="7"/>
  <c r="J411" i="7"/>
  <c r="K411" i="7"/>
  <c r="L411" i="7"/>
  <c r="I412" i="7"/>
  <c r="J412" i="7"/>
  <c r="K412" i="7"/>
  <c r="L412" i="7"/>
  <c r="I413" i="7"/>
  <c r="J413" i="7"/>
  <c r="K413" i="7"/>
  <c r="L413" i="7"/>
  <c r="I414" i="7"/>
  <c r="J414" i="7"/>
  <c r="K414" i="7"/>
  <c r="L414" i="7"/>
  <c r="I415" i="7"/>
  <c r="J415" i="7"/>
  <c r="K415" i="7"/>
  <c r="L415" i="7"/>
  <c r="I416" i="7"/>
  <c r="J416" i="7"/>
  <c r="K416" i="7"/>
  <c r="L416" i="7"/>
  <c r="I417" i="7"/>
  <c r="J417" i="7"/>
  <c r="K417" i="7"/>
  <c r="L417" i="7"/>
  <c r="I418" i="7"/>
  <c r="J418" i="7"/>
  <c r="K418" i="7"/>
  <c r="L418" i="7"/>
  <c r="I419" i="7"/>
  <c r="J419" i="7"/>
  <c r="K419" i="7"/>
  <c r="L419" i="7"/>
  <c r="I420" i="7"/>
  <c r="J420" i="7"/>
  <c r="K420" i="7"/>
  <c r="L420" i="7"/>
  <c r="I421" i="7"/>
  <c r="J421" i="7"/>
  <c r="K421" i="7"/>
  <c r="L421" i="7"/>
  <c r="I422" i="7"/>
  <c r="J422" i="7"/>
  <c r="K422" i="7"/>
  <c r="L422" i="7"/>
  <c r="I423" i="7"/>
  <c r="J423" i="7"/>
  <c r="K423" i="7"/>
  <c r="L423" i="7"/>
  <c r="I424" i="7"/>
  <c r="J424" i="7"/>
  <c r="K424" i="7"/>
  <c r="L424" i="7"/>
  <c r="I425" i="7"/>
  <c r="J425" i="7"/>
  <c r="K425" i="7"/>
  <c r="L425" i="7"/>
  <c r="I426" i="7"/>
  <c r="J426" i="7"/>
  <c r="K426" i="7"/>
  <c r="L426" i="7"/>
  <c r="I427" i="7"/>
  <c r="J427" i="7"/>
  <c r="K427" i="7"/>
  <c r="L427" i="7"/>
  <c r="I428" i="7"/>
  <c r="J428" i="7"/>
  <c r="K428" i="7"/>
  <c r="L428" i="7"/>
  <c r="I429" i="7"/>
  <c r="J429" i="7"/>
  <c r="K429" i="7"/>
  <c r="L429" i="7"/>
  <c r="I430" i="7"/>
  <c r="J430" i="7"/>
  <c r="K430" i="7"/>
  <c r="L430" i="7"/>
  <c r="I431" i="7"/>
  <c r="J431" i="7"/>
  <c r="K431" i="7"/>
  <c r="L431" i="7"/>
  <c r="I432" i="7"/>
  <c r="J432" i="7"/>
  <c r="K432" i="7"/>
  <c r="L432" i="7"/>
  <c r="I433" i="7"/>
  <c r="J433" i="7"/>
  <c r="K433" i="7"/>
  <c r="L433" i="7"/>
  <c r="I434" i="7"/>
  <c r="J434" i="7"/>
  <c r="K434" i="7"/>
  <c r="L434" i="7"/>
  <c r="I435" i="7"/>
  <c r="AA913" i="3" s="1"/>
  <c r="J435" i="7"/>
  <c r="K435" i="7"/>
  <c r="AB913" i="3" s="1"/>
  <c r="L435" i="7"/>
  <c r="AC913" i="3" s="1"/>
  <c r="I436" i="7"/>
  <c r="J436" i="7"/>
  <c r="K436" i="7"/>
  <c r="L436" i="7"/>
  <c r="I437" i="7"/>
  <c r="J437" i="7"/>
  <c r="K437" i="7"/>
  <c r="L437" i="7"/>
  <c r="I438" i="7"/>
  <c r="J438" i="7"/>
  <c r="K438" i="7"/>
  <c r="L438" i="7"/>
  <c r="I439" i="7"/>
  <c r="J439" i="7"/>
  <c r="K439" i="7"/>
  <c r="L439" i="7"/>
  <c r="I440" i="7"/>
  <c r="J440" i="7"/>
  <c r="K440" i="7"/>
  <c r="L440" i="7"/>
  <c r="I441" i="7"/>
  <c r="J441" i="7"/>
  <c r="K441" i="7"/>
  <c r="L441" i="7"/>
  <c r="I442" i="7"/>
  <c r="J442" i="7"/>
  <c r="K442" i="7"/>
  <c r="L442" i="7"/>
  <c r="I443" i="7"/>
  <c r="J443" i="7"/>
  <c r="K443" i="7"/>
  <c r="L443" i="7"/>
  <c r="I444" i="7"/>
  <c r="J444" i="7"/>
  <c r="K444" i="7"/>
  <c r="L444" i="7"/>
  <c r="I445" i="7"/>
  <c r="AA298" i="3" s="1"/>
  <c r="J445" i="7"/>
  <c r="K445" i="7"/>
  <c r="AB298" i="3" s="1"/>
  <c r="L445" i="7"/>
  <c r="AC298" i="3" s="1"/>
  <c r="I446" i="7"/>
  <c r="J446" i="7"/>
  <c r="K446" i="7"/>
  <c r="L446" i="7"/>
  <c r="I447" i="7"/>
  <c r="J447" i="7"/>
  <c r="K447" i="7"/>
  <c r="L447" i="7"/>
  <c r="I448" i="7"/>
  <c r="J448" i="7"/>
  <c r="K448" i="7"/>
  <c r="L448" i="7"/>
  <c r="I449" i="7"/>
  <c r="J449" i="7"/>
  <c r="K449" i="7"/>
  <c r="L449" i="7"/>
  <c r="I450" i="7"/>
  <c r="J450" i="7"/>
  <c r="K450" i="7"/>
  <c r="L450" i="7"/>
  <c r="I451" i="7"/>
  <c r="J451" i="7"/>
  <c r="K451" i="7"/>
  <c r="L451" i="7"/>
  <c r="I452" i="7"/>
  <c r="J452" i="7"/>
  <c r="K452" i="7"/>
  <c r="L452" i="7"/>
  <c r="I453" i="7"/>
  <c r="J453" i="7"/>
  <c r="K453" i="7"/>
  <c r="L453" i="7"/>
  <c r="I454" i="7"/>
  <c r="J454" i="7"/>
  <c r="K454" i="7"/>
  <c r="L454" i="7"/>
  <c r="I455" i="7"/>
  <c r="J455" i="7"/>
  <c r="K455" i="7"/>
  <c r="L455" i="7"/>
  <c r="I456" i="7"/>
  <c r="J456" i="7"/>
  <c r="K456" i="7"/>
  <c r="L456" i="7"/>
  <c r="I457" i="7"/>
  <c r="J457" i="7"/>
  <c r="K457" i="7"/>
  <c r="L457" i="7"/>
  <c r="AE298" i="3" l="1"/>
  <c r="AF298" i="3"/>
  <c r="AE913" i="3"/>
  <c r="AF913" i="3"/>
  <c r="AO77" i="2"/>
  <c r="AO101" i="2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" i="7"/>
  <c r="H22" i="10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A279" i="3" l="1"/>
  <c r="J370" i="7"/>
  <c r="K370" i="7"/>
  <c r="L370" i="7"/>
  <c r="J371" i="7"/>
  <c r="K371" i="7"/>
  <c r="L371" i="7"/>
  <c r="J372" i="7"/>
  <c r="K372" i="7"/>
  <c r="L372" i="7"/>
  <c r="J373" i="7"/>
  <c r="K373" i="7"/>
  <c r="L373" i="7"/>
  <c r="J374" i="7"/>
  <c r="K374" i="7"/>
  <c r="L374" i="7"/>
  <c r="J375" i="7"/>
  <c r="K375" i="7"/>
  <c r="L375" i="7"/>
  <c r="J376" i="7"/>
  <c r="K376" i="7"/>
  <c r="L376" i="7"/>
  <c r="J377" i="7"/>
  <c r="K377" i="7"/>
  <c r="L377" i="7"/>
  <c r="J378" i="7"/>
  <c r="K378" i="7"/>
  <c r="L378" i="7"/>
  <c r="J379" i="7"/>
  <c r="K379" i="7"/>
  <c r="L379" i="7"/>
  <c r="J380" i="7"/>
  <c r="K380" i="7"/>
  <c r="L380" i="7"/>
  <c r="J381" i="7"/>
  <c r="K381" i="7"/>
  <c r="L381" i="7"/>
  <c r="J382" i="7"/>
  <c r="K382" i="7"/>
  <c r="L382" i="7"/>
  <c r="J383" i="7"/>
  <c r="K383" i="7"/>
  <c r="L383" i="7"/>
  <c r="J384" i="7"/>
  <c r="K384" i="7"/>
  <c r="L384" i="7"/>
  <c r="J385" i="7"/>
  <c r="K385" i="7"/>
  <c r="L385" i="7"/>
  <c r="J386" i="7"/>
  <c r="K386" i="7"/>
  <c r="L386" i="7"/>
  <c r="J387" i="7"/>
  <c r="K387" i="7"/>
  <c r="L387" i="7"/>
  <c r="J388" i="7"/>
  <c r="K388" i="7"/>
  <c r="L388" i="7"/>
  <c r="J389" i="7"/>
  <c r="K389" i="7"/>
  <c r="L389" i="7"/>
  <c r="J390" i="7"/>
  <c r="K390" i="7"/>
  <c r="L390" i="7"/>
  <c r="J391" i="7"/>
  <c r="K391" i="7"/>
  <c r="L391" i="7"/>
  <c r="J392" i="7"/>
  <c r="K392" i="7"/>
  <c r="L392" i="7"/>
  <c r="J393" i="7"/>
  <c r="K393" i="7"/>
  <c r="AB279" i="3" s="1"/>
  <c r="L393" i="7"/>
  <c r="AC279" i="3" s="1"/>
  <c r="J394" i="7"/>
  <c r="K394" i="7"/>
  <c r="L394" i="7"/>
  <c r="J395" i="7"/>
  <c r="K395" i="7"/>
  <c r="L395" i="7"/>
  <c r="J396" i="7"/>
  <c r="K396" i="7"/>
  <c r="L396" i="7"/>
  <c r="J397" i="7"/>
  <c r="K397" i="7"/>
  <c r="L397" i="7"/>
  <c r="J398" i="7"/>
  <c r="K398" i="7"/>
  <c r="L398" i="7"/>
  <c r="J399" i="7"/>
  <c r="K399" i="7"/>
  <c r="L399" i="7"/>
  <c r="AE279" i="3" l="1"/>
  <c r="AF279" i="3"/>
  <c r="AO361" i="2"/>
  <c r="AO482" i="2"/>
  <c r="AO141" i="2"/>
  <c r="AO196" i="2"/>
  <c r="AO150" i="2"/>
  <c r="AO353" i="2"/>
  <c r="AO169" i="2"/>
  <c r="AO179" i="2"/>
  <c r="AO113" i="2"/>
  <c r="AO162" i="2"/>
  <c r="AO349" i="2"/>
  <c r="AO155" i="2"/>
  <c r="AO248" i="2"/>
  <c r="AO285" i="2"/>
  <c r="AO437" i="2"/>
  <c r="AO85" i="2"/>
  <c r="AO224" i="2"/>
  <c r="AO109" i="2"/>
  <c r="AO217" i="2"/>
  <c r="AO60" i="2"/>
  <c r="AO51" i="2"/>
  <c r="AO320" i="2"/>
  <c r="AO427" i="2"/>
  <c r="AO26" i="2"/>
  <c r="AO97" i="2"/>
  <c r="AO526" i="2"/>
  <c r="AO192" i="2"/>
  <c r="AO373" i="2"/>
  <c r="AO391" i="2"/>
  <c r="AO497" i="2"/>
  <c r="AO199" i="2"/>
  <c r="AO36" i="2"/>
  <c r="AO137" i="2"/>
  <c r="AO238" i="2"/>
  <c r="AO341" i="2"/>
  <c r="AO502" i="2"/>
  <c r="AO119" i="2"/>
  <c r="AO406" i="2"/>
  <c r="AO176" i="2"/>
  <c r="AO165" i="2"/>
  <c r="AO152" i="2"/>
  <c r="AO334" i="2"/>
  <c r="AO171" i="2"/>
  <c r="AO12" i="2"/>
  <c r="AO537" i="2"/>
  <c r="AO419" i="2"/>
  <c r="AO350" i="2"/>
  <c r="AO434" i="2"/>
  <c r="AO130" i="2"/>
  <c r="AO106" i="2"/>
  <c r="AO63" i="2"/>
  <c r="AO363" i="2"/>
  <c r="AO62" i="2"/>
  <c r="AO505" i="2"/>
  <c r="AO220" i="2"/>
  <c r="AO415" i="2"/>
  <c r="AO154" i="2"/>
  <c r="AO243" i="2"/>
  <c r="AO229" i="2"/>
  <c r="AO297" i="2"/>
  <c r="AO40" i="2"/>
  <c r="AO5" i="2"/>
  <c r="AO135" i="2"/>
  <c r="AO140" i="2"/>
  <c r="AO8" i="2"/>
  <c r="AO207" i="2"/>
  <c r="AO94" i="2"/>
  <c r="AO81" i="2"/>
  <c r="AO111" i="2"/>
  <c r="AO442" i="2"/>
  <c r="AO430" i="2"/>
  <c r="AO354" i="2"/>
  <c r="AO465" i="2"/>
  <c r="AO462" i="2"/>
  <c r="AO116" i="2"/>
  <c r="AO315" i="2"/>
  <c r="AO300" i="2"/>
  <c r="AO267" i="2"/>
  <c r="AO70" i="2"/>
  <c r="AO403" i="2"/>
  <c r="AO286" i="2"/>
  <c r="AO416" i="2"/>
  <c r="AO333" i="2"/>
  <c r="AO295" i="2"/>
  <c r="AO500" i="2"/>
  <c r="AO424" i="2"/>
  <c r="AO299" i="2"/>
  <c r="AO216" i="2"/>
  <c r="AO496" i="2"/>
  <c r="AO19" i="2"/>
  <c r="AO158" i="2"/>
  <c r="AO376" i="2"/>
  <c r="AO393" i="2"/>
  <c r="AO247" i="2"/>
  <c r="AO146" i="2"/>
  <c r="AO188" i="2"/>
  <c r="AO72" i="2"/>
  <c r="AO149" i="2"/>
  <c r="AO242" i="2"/>
  <c r="AO277" i="2"/>
  <c r="AO231" i="2"/>
  <c r="AO433" i="2"/>
  <c r="AO202" i="2"/>
  <c r="AO45" i="2"/>
  <c r="AO275" i="2"/>
  <c r="AO125" i="2"/>
  <c r="AO265" i="2"/>
  <c r="AO443" i="2"/>
  <c r="AO271" i="2"/>
  <c r="AO95" i="2"/>
  <c r="AO18" i="2"/>
  <c r="AO390" i="2"/>
  <c r="AO330" i="2"/>
  <c r="AO90" i="2"/>
  <c r="AO32" i="2"/>
  <c r="AO359" i="2"/>
  <c r="AO509" i="2"/>
  <c r="AO89" i="2"/>
  <c r="AO306" i="2"/>
  <c r="AO494" i="2"/>
  <c r="AO362" i="2"/>
  <c r="AO249" i="2"/>
  <c r="AO215" i="2"/>
  <c r="AO428" i="2"/>
  <c r="AO418" i="2"/>
  <c r="AO291" i="2"/>
  <c r="AO124" i="2"/>
  <c r="AO404" i="2"/>
  <c r="AO15" i="2"/>
  <c r="AO228" i="2"/>
  <c r="AO422" i="2"/>
  <c r="AO250" i="2"/>
  <c r="AO43" i="2"/>
  <c r="AO241" i="2"/>
  <c r="AO452" i="2"/>
  <c r="AO139" i="2"/>
  <c r="AO205" i="2"/>
  <c r="AO221" i="2"/>
  <c r="AO412" i="2"/>
  <c r="AO379" i="2"/>
  <c r="AO457" i="2"/>
  <c r="AO48" i="2"/>
  <c r="AO246" i="2"/>
  <c r="AO501" i="2"/>
  <c r="AO383" i="2"/>
  <c r="AO490" i="2"/>
  <c r="AO222" i="2"/>
  <c r="AO138" i="2"/>
  <c r="AO112" i="2"/>
  <c r="AO498" i="2"/>
  <c r="AO527" i="2"/>
  <c r="AO161" i="2"/>
  <c r="AO233" i="2"/>
  <c r="AO323" i="2"/>
  <c r="AO191" i="2"/>
  <c r="AO58" i="2"/>
  <c r="AO493" i="2"/>
  <c r="AO402" i="2"/>
  <c r="AO302" i="2"/>
  <c r="AO103" i="2"/>
  <c r="AO473" i="2"/>
  <c r="AO69" i="2"/>
  <c r="AO441" i="2"/>
  <c r="AO408" i="2"/>
  <c r="AO190" i="2"/>
  <c r="AO503" i="2"/>
  <c r="AO409" i="2"/>
  <c r="AO147" i="2"/>
  <c r="AO260" i="2"/>
  <c r="AO532" i="2"/>
  <c r="AO377" i="2"/>
  <c r="AO360" i="2"/>
  <c r="AO110" i="2"/>
  <c r="AO270" i="2"/>
  <c r="AO86" i="2"/>
  <c r="AO173" i="2"/>
  <c r="AO61" i="2"/>
  <c r="AO329" i="2"/>
  <c r="AO132" i="2"/>
  <c r="AO91" i="2"/>
  <c r="AO368" i="2"/>
  <c r="AO100" i="2"/>
  <c r="AO534" i="2"/>
  <c r="AO313" i="2"/>
  <c r="AO172" i="2"/>
  <c r="AO120" i="2"/>
  <c r="AO170" i="2"/>
  <c r="AO468" i="2"/>
  <c r="AO508" i="2"/>
  <c r="AO392" i="2"/>
  <c r="AO55" i="2"/>
  <c r="AO417" i="2"/>
  <c r="AO400" i="2"/>
  <c r="AO71" i="2"/>
  <c r="AO380" i="2"/>
  <c r="AO129" i="2"/>
  <c r="AO336" i="2"/>
  <c r="AO357" i="2"/>
  <c r="AO244" i="2"/>
  <c r="AO234" i="2"/>
  <c r="AO531" i="2"/>
  <c r="AO520" i="2"/>
  <c r="AO76" i="2"/>
  <c r="AO203" i="2"/>
  <c r="AO98" i="2"/>
  <c r="AO264" i="2"/>
  <c r="AO87" i="2"/>
  <c r="AO446" i="2"/>
  <c r="AO37" i="2"/>
  <c r="AO298" i="2"/>
  <c r="AO20" i="2"/>
  <c r="AO240" i="2"/>
  <c r="AO122" i="2"/>
  <c r="AO401" i="2"/>
  <c r="AO513" i="2"/>
  <c r="AO213" i="2"/>
  <c r="AO290" i="2"/>
  <c r="AO47" i="2"/>
  <c r="AO68" i="2"/>
  <c r="AO346" i="2"/>
  <c r="AO512" i="2"/>
  <c r="AO99" i="2"/>
  <c r="AO148" i="2"/>
  <c r="AO257" i="2"/>
  <c r="AO185" i="2"/>
  <c r="AO255" i="2"/>
  <c r="AO378" i="2"/>
  <c r="AO84" i="2"/>
  <c r="AO178" i="2"/>
  <c r="AO445" i="2"/>
  <c r="AO308" i="2"/>
  <c r="AO88" i="2"/>
  <c r="AO166" i="2"/>
  <c r="AO471" i="2"/>
  <c r="AO46" i="2"/>
  <c r="AO168" i="2"/>
  <c r="AO395" i="2"/>
  <c r="AO304" i="2"/>
  <c r="AO342" i="2"/>
  <c r="AO388" i="2"/>
  <c r="AO358" i="2"/>
  <c r="AO340" i="2"/>
  <c r="AO519" i="2"/>
  <c r="AO529" i="2"/>
  <c r="AO355" i="2"/>
  <c r="AO458" i="2"/>
  <c r="AO50" i="2"/>
  <c r="AO293" i="2"/>
  <c r="AO279" i="2"/>
  <c r="AO33" i="2"/>
  <c r="AO74" i="2"/>
  <c r="AO397" i="2"/>
  <c r="AO348" i="2"/>
  <c r="AO339" i="2"/>
  <c r="AO57" i="2"/>
  <c r="AO272" i="2"/>
  <c r="AO34" i="2"/>
  <c r="AO516" i="2"/>
  <c r="AO506" i="2"/>
  <c r="AO144" i="2"/>
  <c r="AO160" i="2"/>
  <c r="AO268" i="2"/>
  <c r="AO17" i="2"/>
  <c r="AO251" i="2"/>
  <c r="AO461" i="2"/>
  <c r="AO472" i="2"/>
  <c r="AO455" i="2"/>
  <c r="AO218" i="2"/>
  <c r="AO41" i="2"/>
  <c r="AO436" i="2"/>
  <c r="AO517" i="2"/>
  <c r="AO423" i="2"/>
  <c r="AO305" i="2"/>
  <c r="AO292" i="2"/>
  <c r="AO367" i="2"/>
  <c r="AO384" i="2"/>
  <c r="AO478" i="2"/>
  <c r="AO521" i="2"/>
  <c r="AO193" i="2"/>
  <c r="AO317" i="2"/>
  <c r="AO399" i="2"/>
  <c r="AO121" i="2"/>
  <c r="AO118" i="2"/>
  <c r="AO82" i="2"/>
  <c r="AO197" i="2"/>
  <c r="AO204" i="2"/>
  <c r="AO175" i="2"/>
  <c r="AO127" i="2"/>
  <c r="AO114" i="2"/>
  <c r="AO385" i="2"/>
  <c r="AO347" i="2"/>
  <c r="AO282" i="2"/>
  <c r="AO421" i="2"/>
  <c r="AO223" i="2"/>
  <c r="AO153" i="2"/>
  <c r="AO180" i="2"/>
  <c r="AO145" i="2"/>
  <c r="AO466" i="2"/>
  <c r="AO214" i="2"/>
  <c r="AO219" i="2"/>
  <c r="AO206" i="2"/>
  <c r="AO439" i="2"/>
  <c r="AO444" i="2"/>
  <c r="AO189" i="2"/>
  <c r="AO485" i="2"/>
  <c r="AO371" i="2"/>
  <c r="AO487" i="2"/>
  <c r="AO321" i="2"/>
  <c r="AO105" i="2"/>
  <c r="AO396" i="2"/>
  <c r="AO104" i="2"/>
  <c r="AO131" i="2"/>
  <c r="AO460" i="2"/>
  <c r="AO174" i="2"/>
  <c r="AO73" i="2"/>
  <c r="AO453" i="2"/>
  <c r="AO327" i="2"/>
  <c r="AO438" i="2"/>
  <c r="AO314" i="2"/>
  <c r="AO245" i="2"/>
  <c r="AO283" i="2"/>
  <c r="AO316" i="2"/>
  <c r="AO10" i="2"/>
  <c r="AO410" i="2"/>
  <c r="AO66" i="2"/>
  <c r="AO469" i="2"/>
  <c r="AO159" i="2"/>
  <c r="AO467" i="2"/>
  <c r="AO387" i="2"/>
  <c r="AO29" i="2"/>
  <c r="AO429" i="2"/>
  <c r="AO80" i="2"/>
  <c r="AO211" i="2"/>
  <c r="AO369" i="2"/>
  <c r="AO449" i="2"/>
  <c r="AO126" i="2"/>
  <c r="AO540" i="2"/>
  <c r="AO6" i="2"/>
  <c r="AO523" i="2"/>
  <c r="AO30" i="2"/>
  <c r="AO411" i="2"/>
  <c r="AO133" i="2"/>
  <c r="AO432" i="2"/>
  <c r="AO287" i="2"/>
  <c r="AO225" i="2"/>
  <c r="AO535" i="2"/>
  <c r="AO23" i="2"/>
  <c r="AO338" i="2"/>
  <c r="AO525" i="2"/>
  <c r="AO136" i="2"/>
  <c r="AO96" i="2"/>
  <c r="AO474" i="2"/>
  <c r="AO67" i="2"/>
  <c r="AO253" i="2"/>
  <c r="AO123" i="2"/>
  <c r="AO365" i="2"/>
  <c r="AO284" i="2"/>
  <c r="AO288" i="2"/>
  <c r="AO210" i="2"/>
  <c r="AO294" i="2"/>
  <c r="AO515" i="2"/>
  <c r="AO335" i="2"/>
  <c r="AO194" i="2"/>
  <c r="AO343" i="2"/>
  <c r="AO134" i="2"/>
  <c r="AO352" i="2"/>
  <c r="AO53" i="2"/>
  <c r="AO236" i="2"/>
  <c r="AO504" i="2"/>
  <c r="AO186" i="2"/>
  <c r="AO35" i="2"/>
  <c r="AO261" i="2"/>
  <c r="AO530" i="2"/>
  <c r="AO425" i="2"/>
  <c r="AO420" i="2"/>
  <c r="AO200" i="2"/>
  <c r="AO454" i="2"/>
  <c r="AO187" i="2"/>
  <c r="AO475" i="2"/>
  <c r="AO394" i="2"/>
  <c r="AO483" i="2"/>
  <c r="AO54" i="2"/>
  <c r="AO278" i="2"/>
  <c r="AO157" i="2"/>
  <c r="AO75" i="2"/>
  <c r="AO477" i="2"/>
  <c r="AO311" i="2"/>
  <c r="AO447" i="2"/>
  <c r="AO156" i="2"/>
  <c r="AO209" i="2"/>
  <c r="AO510" i="2"/>
  <c r="AO198" i="2"/>
  <c r="AO366" i="2"/>
  <c r="AO212" i="2"/>
  <c r="AO331" i="2"/>
  <c r="AO372" i="2"/>
  <c r="AO42" i="2"/>
  <c r="AO345" i="2"/>
  <c r="AO151" i="2"/>
  <c r="AO273" i="2"/>
  <c r="AO181" i="2"/>
  <c r="AO431" i="2"/>
  <c r="AO511" i="2"/>
  <c r="AO235" i="2"/>
  <c r="AO374" i="2"/>
  <c r="AO201" i="2"/>
  <c r="AO413" i="2"/>
  <c r="AO405" i="2"/>
  <c r="AO476" i="2"/>
  <c r="AO266" i="2"/>
  <c r="AO296" i="2"/>
  <c r="AO7" i="2"/>
  <c r="AO79" i="2"/>
  <c r="AO303" i="2"/>
  <c r="AO382" i="2"/>
  <c r="AO407" i="2"/>
  <c r="AO426" i="2"/>
  <c r="AO332" i="2"/>
  <c r="AO309" i="2"/>
  <c r="AO143" i="2"/>
  <c r="AO259" i="2"/>
  <c r="AO364" i="2"/>
  <c r="AO182" i="2"/>
  <c r="AO344" i="2"/>
  <c r="AO539" i="2"/>
  <c r="AO208" i="2"/>
  <c r="AO463" i="2"/>
  <c r="AO254" i="2"/>
  <c r="AO93" i="2"/>
  <c r="AO375" i="2"/>
  <c r="AO325" i="2"/>
  <c r="AO326" i="2"/>
  <c r="AO24" i="2"/>
  <c r="AO107" i="2"/>
  <c r="AO21" i="2"/>
  <c r="AO307" i="2"/>
  <c r="AO414" i="2"/>
  <c r="AO262" i="2"/>
  <c r="AO163" i="2"/>
  <c r="AO470" i="2"/>
  <c r="AO322" i="2"/>
  <c r="AO450" i="2"/>
  <c r="AO252" i="2"/>
  <c r="AO435" i="2"/>
  <c r="AO370" i="2"/>
  <c r="AO276" i="2"/>
  <c r="AO226" i="2"/>
  <c r="AO31" i="2"/>
  <c r="AO389" i="2"/>
  <c r="AO49" i="2"/>
  <c r="AO301" i="2"/>
  <c r="AO398" i="2"/>
  <c r="AO177" i="2"/>
  <c r="AO142" i="2"/>
  <c r="AO78" i="2"/>
  <c r="AO184" i="2"/>
  <c r="AO486" i="2"/>
  <c r="AO514" i="2"/>
  <c r="AO351" i="2"/>
  <c r="AO183" i="2"/>
  <c r="AO448" i="2"/>
  <c r="AO337" i="2"/>
  <c r="AO128" i="2"/>
  <c r="AO456" i="2"/>
  <c r="AO381" i="2"/>
  <c r="AO83" i="2"/>
  <c r="AO115" i="2"/>
  <c r="AO108" i="2"/>
  <c r="AO232" i="2"/>
  <c r="AO319" i="2"/>
  <c r="AO39" i="2"/>
  <c r="AO239" i="2"/>
  <c r="AO92" i="2"/>
  <c r="AO312" i="2"/>
  <c r="AO44" i="2"/>
  <c r="AO310" i="2"/>
  <c r="AO13" i="2"/>
  <c r="AO318" i="2"/>
  <c r="AO386" i="2"/>
  <c r="AO164" i="2"/>
  <c r="AO237" i="2"/>
  <c r="AO528" i="2"/>
  <c r="AO489" i="2"/>
  <c r="AO484" i="2"/>
  <c r="AO499" i="2"/>
  <c r="AO117" i="2"/>
  <c r="AO16" i="2"/>
  <c r="AO536" i="2"/>
  <c r="AO167" i="2"/>
  <c r="AY16" i="1"/>
  <c r="AW16" i="1"/>
  <c r="AU16" i="1"/>
  <c r="AY15" i="1"/>
  <c r="AW15" i="1"/>
  <c r="AU15" i="1"/>
  <c r="AY5" i="1"/>
  <c r="AW5" i="1"/>
  <c r="AU5" i="1"/>
  <c r="BB16" i="1" l="1"/>
  <c r="BB15" i="1"/>
  <c r="BB5" i="1"/>
  <c r="I1051" i="3" l="1"/>
  <c r="O1051" i="3"/>
  <c r="I269" i="3"/>
  <c r="E759" i="3"/>
  <c r="O759" i="3"/>
  <c r="J1051" i="3"/>
  <c r="J269" i="3"/>
  <c r="J759" i="3"/>
  <c r="M1051" i="3"/>
  <c r="G1051" i="3"/>
  <c r="N1051" i="3"/>
  <c r="E269" i="3"/>
  <c r="O269" i="3"/>
  <c r="E1051" i="3"/>
  <c r="N269" i="3"/>
  <c r="N759" i="3"/>
  <c r="M269" i="3"/>
  <c r="Q759" i="3"/>
  <c r="G390" i="3"/>
  <c r="F1051" i="3"/>
  <c r="K466" i="3"/>
  <c r="K390" i="3"/>
  <c r="J466" i="3"/>
  <c r="L759" i="3"/>
  <c r="N499" i="3"/>
  <c r="P269" i="3"/>
  <c r="T1051" i="3"/>
  <c r="E466" i="3"/>
  <c r="I499" i="3"/>
  <c r="M390" i="3"/>
  <c r="P466" i="3"/>
  <c r="P499" i="3"/>
  <c r="P390" i="3"/>
  <c r="L390" i="3"/>
  <c r="K499" i="3"/>
  <c r="K269" i="3"/>
  <c r="M759" i="3"/>
  <c r="T759" i="3"/>
  <c r="H269" i="3"/>
  <c r="M466" i="3"/>
  <c r="H466" i="3"/>
  <c r="I759" i="3"/>
  <c r="G269" i="3"/>
  <c r="K759" i="3"/>
  <c r="Q269" i="3"/>
  <c r="O499" i="3"/>
  <c r="F466" i="3"/>
  <c r="H759" i="3"/>
  <c r="J499" i="3"/>
  <c r="L269" i="3"/>
  <c r="N390" i="3"/>
  <c r="P1051" i="3"/>
  <c r="Q466" i="3"/>
  <c r="E499" i="3"/>
  <c r="I390" i="3"/>
  <c r="L466" i="3"/>
  <c r="G466" i="3"/>
  <c r="Q1051" i="3"/>
  <c r="F499" i="3"/>
  <c r="L1051" i="3"/>
  <c r="H390" i="3"/>
  <c r="G499" i="3"/>
  <c r="F269" i="3"/>
  <c r="K1051" i="3"/>
  <c r="O390" i="3"/>
  <c r="G759" i="3"/>
  <c r="N466" i="3"/>
  <c r="P759" i="3"/>
  <c r="T269" i="3"/>
  <c r="F390" i="3"/>
  <c r="H1051" i="3"/>
  <c r="I466" i="3"/>
  <c r="M499" i="3"/>
  <c r="Q390" i="3"/>
  <c r="T466" i="3"/>
  <c r="T499" i="3"/>
  <c r="T390" i="3"/>
  <c r="L499" i="3"/>
  <c r="O466" i="3"/>
  <c r="F759" i="3"/>
  <c r="J390" i="3"/>
  <c r="Q499" i="3"/>
  <c r="E390" i="3"/>
  <c r="H499" i="3"/>
  <c r="M891" i="3"/>
  <c r="T11" i="11"/>
  <c r="R6" i="11"/>
  <c r="T10" i="11"/>
  <c r="S7" i="11"/>
  <c r="R11" i="11"/>
  <c r="R10" i="11"/>
  <c r="S6" i="11"/>
  <c r="R9" i="11"/>
  <c r="T7" i="11"/>
  <c r="R5" i="11"/>
  <c r="T6" i="11"/>
  <c r="S9" i="11"/>
  <c r="S5" i="11"/>
  <c r="S11" i="11"/>
  <c r="S10" i="11"/>
  <c r="T9" i="11"/>
  <c r="R7" i="11"/>
  <c r="T5" i="11"/>
  <c r="O9" i="11"/>
  <c r="O7" i="11"/>
  <c r="O8" i="11"/>
  <c r="P11" i="11"/>
  <c r="P6" i="11"/>
  <c r="P10" i="11"/>
  <c r="P9" i="11"/>
  <c r="P7" i="11"/>
  <c r="P8" i="11"/>
  <c r="P5" i="11"/>
  <c r="Q11" i="11"/>
  <c r="Q6" i="11"/>
  <c r="Q10" i="11"/>
  <c r="Q9" i="11"/>
  <c r="Q7" i="11"/>
  <c r="O4" i="11"/>
  <c r="Q8" i="11"/>
  <c r="O12" i="11"/>
  <c r="Q5" i="11"/>
  <c r="P4" i="11"/>
  <c r="P12" i="11"/>
  <c r="O11" i="11"/>
  <c r="O6" i="11"/>
  <c r="O10" i="11"/>
  <c r="Q4" i="11"/>
  <c r="Q12" i="11"/>
  <c r="O5" i="11"/>
  <c r="B4" i="11"/>
  <c r="F4" i="11"/>
  <c r="B8" i="11"/>
  <c r="F8" i="11"/>
  <c r="D12" i="11"/>
  <c r="D5" i="11"/>
  <c r="D4" i="11"/>
  <c r="F12" i="11"/>
  <c r="B5" i="11"/>
  <c r="F5" i="11"/>
  <c r="E4" i="11"/>
  <c r="G12" i="11"/>
  <c r="G5" i="11"/>
  <c r="C4" i="11"/>
  <c r="G4" i="11"/>
  <c r="C8" i="11"/>
  <c r="G8" i="11"/>
  <c r="E12" i="11"/>
  <c r="E5" i="11"/>
  <c r="D8" i="11"/>
  <c r="B12" i="11"/>
  <c r="E8" i="11"/>
  <c r="C12" i="11"/>
  <c r="C5" i="11"/>
  <c r="BL16" i="1"/>
  <c r="BL5" i="1"/>
  <c r="G749" i="3"/>
  <c r="G1050" i="3"/>
  <c r="G155" i="3"/>
  <c r="G56" i="3"/>
  <c r="G869" i="3"/>
  <c r="G837" i="3"/>
  <c r="G254" i="3"/>
  <c r="G920" i="3"/>
  <c r="G932" i="3"/>
  <c r="G370" i="3"/>
  <c r="G795" i="3"/>
  <c r="G339" i="3"/>
  <c r="G661" i="3"/>
  <c r="G345" i="3"/>
  <c r="G442" i="3"/>
  <c r="G941" i="3"/>
  <c r="G585" i="3"/>
  <c r="G979" i="3"/>
  <c r="G470" i="3"/>
  <c r="G72" i="3"/>
  <c r="G159" i="3"/>
  <c r="G275" i="3"/>
  <c r="G557" i="3"/>
  <c r="G574" i="3"/>
  <c r="G950" i="3"/>
  <c r="G1125" i="3"/>
  <c r="G827" i="3"/>
  <c r="G709" i="3"/>
  <c r="G1036" i="3"/>
  <c r="G895" i="3"/>
  <c r="G1095" i="3"/>
  <c r="G199" i="3"/>
  <c r="G804" i="3"/>
  <c r="G1045" i="3"/>
  <c r="G386" i="3"/>
  <c r="G218" i="3"/>
  <c r="G748" i="3"/>
  <c r="G296" i="3"/>
  <c r="G866" i="3"/>
  <c r="G447" i="3"/>
  <c r="G578" i="3"/>
  <c r="G1121" i="3"/>
  <c r="G11" i="3"/>
  <c r="G326" i="3"/>
  <c r="G93" i="3"/>
  <c r="G781" i="3"/>
  <c r="G48" i="3"/>
  <c r="G287" i="3"/>
  <c r="G116" i="3"/>
  <c r="G976" i="3"/>
  <c r="G12" i="3"/>
  <c r="G1024" i="3"/>
  <c r="G84" i="3"/>
  <c r="G77" i="3"/>
  <c r="G278" i="3"/>
  <c r="G632" i="3"/>
  <c r="G154" i="3"/>
  <c r="G656" i="3"/>
  <c r="G841" i="3"/>
  <c r="G733" i="3"/>
  <c r="G1097" i="3"/>
  <c r="G821" i="3"/>
  <c r="G472" i="3"/>
  <c r="G947" i="3"/>
  <c r="G53" i="3"/>
  <c r="G488" i="3"/>
  <c r="G540" i="3"/>
  <c r="G307" i="3"/>
  <c r="G427" i="3"/>
  <c r="G1001" i="3"/>
  <c r="G929" i="3"/>
  <c r="G523" i="3"/>
  <c r="G448" i="3"/>
  <c r="G122" i="3"/>
  <c r="G479" i="3"/>
  <c r="G786" i="3"/>
  <c r="G708" i="3"/>
  <c r="G70" i="3"/>
  <c r="G879" i="3"/>
  <c r="G179" i="3"/>
  <c r="G232" i="3"/>
  <c r="G850" i="3"/>
  <c r="G196" i="3"/>
  <c r="G1094" i="3"/>
  <c r="G224" i="3"/>
  <c r="G775" i="3"/>
  <c r="G880" i="3"/>
  <c r="G994" i="3"/>
  <c r="G235" i="3"/>
  <c r="G460" i="3"/>
  <c r="G301" i="3"/>
  <c r="G241" i="3"/>
  <c r="G10" i="3"/>
  <c r="G981" i="3"/>
  <c r="G164" i="3"/>
  <c r="G163" i="3"/>
  <c r="G281" i="3"/>
  <c r="G954" i="3"/>
  <c r="G722" i="3"/>
  <c r="G1082" i="3"/>
  <c r="G663" i="3"/>
  <c r="G717" i="3"/>
  <c r="G657" i="3"/>
  <c r="G796" i="3"/>
  <c r="G676" i="3"/>
  <c r="G886" i="3"/>
  <c r="G411" i="3"/>
  <c r="G595" i="3"/>
  <c r="G147" i="3"/>
  <c r="G167" i="3"/>
  <c r="G385" i="3"/>
  <c r="G904" i="3"/>
  <c r="G250" i="3"/>
  <c r="G805" i="3"/>
  <c r="G319" i="3"/>
  <c r="G76" i="3"/>
  <c r="G504" i="3"/>
  <c r="G625" i="3"/>
  <c r="G670" i="3"/>
  <c r="G857" i="3"/>
  <c r="G265" i="3"/>
  <c r="G188" i="3"/>
  <c r="G753" i="3"/>
  <c r="G388" i="3"/>
  <c r="G393" i="3"/>
  <c r="G1090" i="3"/>
  <c r="G31" i="3"/>
  <c r="G522" i="3"/>
  <c r="G838" i="3"/>
  <c r="G716" i="3"/>
  <c r="G712" i="3"/>
  <c r="G977" i="3"/>
  <c r="G484" i="3"/>
  <c r="G271" i="3"/>
  <c r="G481" i="3"/>
  <c r="G1006" i="3"/>
  <c r="G1053" i="3"/>
  <c r="G100" i="3"/>
  <c r="G420" i="3"/>
  <c r="G852" i="3"/>
  <c r="G365" i="3"/>
  <c r="G306" i="3"/>
  <c r="G560" i="3"/>
  <c r="G991" i="3"/>
  <c r="G342" i="3"/>
  <c r="G1019" i="3"/>
  <c r="G131" i="3"/>
  <c r="G1061" i="3"/>
  <c r="G551" i="3"/>
  <c r="G212" i="3"/>
  <c r="G429" i="3"/>
  <c r="G506" i="3"/>
  <c r="G237" i="3"/>
  <c r="G1065" i="3"/>
  <c r="G1008" i="3"/>
  <c r="G758" i="3"/>
  <c r="G330" i="3"/>
  <c r="G206" i="3"/>
  <c r="G446" i="3"/>
  <c r="G375" i="3"/>
  <c r="G521" i="3"/>
  <c r="G655" i="3"/>
  <c r="G1005" i="3"/>
  <c r="G924" i="3"/>
  <c r="G464" i="3"/>
  <c r="G412" i="3"/>
  <c r="G622" i="3"/>
  <c r="G284" i="3"/>
  <c r="G476" i="3"/>
  <c r="G95" i="3"/>
  <c r="G814" i="3"/>
  <c r="G491" i="3"/>
  <c r="G138" i="3"/>
  <c r="G243" i="3"/>
  <c r="G1091" i="3"/>
  <c r="G545" i="3"/>
  <c r="G1048" i="3"/>
  <c r="G589" i="3"/>
  <c r="G391" i="3"/>
  <c r="G1017" i="3"/>
  <c r="G317" i="3"/>
  <c r="G934" i="3"/>
  <c r="G277" i="3"/>
  <c r="G91" i="3"/>
  <c r="G916" i="3"/>
  <c r="G507" i="3"/>
  <c r="G699" i="3"/>
  <c r="G115" i="3"/>
  <c r="G566" i="3"/>
  <c r="G176" i="3"/>
  <c r="G1108" i="3"/>
  <c r="G1113" i="3"/>
  <c r="G153" i="3"/>
  <c r="G710" i="3"/>
  <c r="G694" i="3"/>
  <c r="G598" i="3"/>
  <c r="G790" i="3"/>
  <c r="G452" i="3"/>
  <c r="G78" i="3"/>
  <c r="G240" i="3"/>
  <c r="G197" i="3"/>
  <c r="G1070" i="3"/>
  <c r="G456" i="3"/>
  <c r="G1040" i="3"/>
  <c r="G887" i="3"/>
  <c r="G707" i="3"/>
  <c r="G613" i="3"/>
  <c r="G572" i="3"/>
  <c r="G583" i="3"/>
  <c r="G369" i="3"/>
  <c r="G261" i="3"/>
  <c r="G117" i="3"/>
  <c r="G150" i="3"/>
  <c r="G327" i="3"/>
  <c r="G292" i="3"/>
  <c r="G513" i="3"/>
  <c r="G1038" i="3"/>
  <c r="G478" i="3"/>
  <c r="G993" i="3"/>
  <c r="G26" i="3"/>
  <c r="G485" i="3"/>
  <c r="G894" i="3"/>
  <c r="G653" i="3"/>
  <c r="G321" i="3"/>
  <c r="G323" i="3"/>
  <c r="G200" i="3"/>
  <c r="G876" i="3"/>
  <c r="G439" i="3"/>
  <c r="G245" i="3"/>
  <c r="G889" i="3"/>
  <c r="G437" i="3"/>
  <c r="G780" i="3"/>
  <c r="G719" i="3"/>
  <c r="G205" i="3"/>
  <c r="G381" i="3"/>
  <c r="G181" i="3"/>
  <c r="G745" i="3"/>
  <c r="G161" i="3"/>
  <c r="G82" i="3"/>
  <c r="G1028" i="3"/>
  <c r="G324" i="3"/>
  <c r="G684" i="3"/>
  <c r="G398" i="3"/>
  <c r="G744" i="3"/>
  <c r="G820" i="3"/>
  <c r="G300" i="3"/>
  <c r="G23" i="3"/>
  <c r="G434" i="3"/>
  <c r="G217" i="3"/>
  <c r="G953" i="3"/>
  <c r="G378" i="3"/>
  <c r="G249" i="3"/>
  <c r="G1073" i="3"/>
  <c r="G725" i="3"/>
  <c r="G1004" i="3"/>
  <c r="G87" i="3"/>
  <c r="G525" i="3"/>
  <c r="G988" i="3"/>
  <c r="G198" i="3"/>
  <c r="G776" i="3"/>
  <c r="G590" i="3"/>
  <c r="G972" i="3"/>
  <c r="G377" i="3"/>
  <c r="G677" i="3"/>
  <c r="G407" i="3"/>
  <c r="G143" i="3"/>
  <c r="G999" i="3"/>
  <c r="G844" i="3"/>
  <c r="G840" i="3"/>
  <c r="G1100" i="3"/>
  <c r="G726" i="3"/>
  <c r="G891" i="3"/>
  <c r="G1060" i="3"/>
  <c r="G451" i="3"/>
  <c r="G475" i="3"/>
  <c r="G592" i="3"/>
  <c r="G642" i="3"/>
  <c r="G239" i="3"/>
  <c r="G59" i="3"/>
  <c r="G531" i="3"/>
  <c r="G736" i="3"/>
  <c r="G382" i="3"/>
  <c r="G1068" i="3"/>
  <c r="G647" i="3"/>
  <c r="G376" i="3"/>
  <c r="G646" i="3"/>
  <c r="G846" i="3"/>
  <c r="G713" i="3"/>
  <c r="G831" i="3"/>
  <c r="G431" i="3"/>
  <c r="G630" i="3"/>
  <c r="G848" i="3"/>
  <c r="G783" i="3"/>
  <c r="G450" i="3"/>
  <c r="G606" i="3"/>
  <c r="G965" i="3"/>
  <c r="G395" i="3"/>
  <c r="G1025" i="3"/>
  <c r="G1103" i="3"/>
  <c r="G214" i="3"/>
  <c r="G580" i="3"/>
  <c r="G208" i="3"/>
  <c r="G7" i="3"/>
  <c r="G810" i="3"/>
  <c r="G83" i="3"/>
  <c r="G688" i="3"/>
  <c r="G294" i="3"/>
  <c r="G614" i="3"/>
  <c r="G137" i="3"/>
  <c r="G231" i="3"/>
  <c r="G39" i="3"/>
  <c r="G940" i="3"/>
  <c r="G171" i="3"/>
  <c r="G399" i="3"/>
  <c r="G74" i="3"/>
  <c r="G667" i="3"/>
  <c r="G752" i="3"/>
  <c r="G1075" i="3"/>
  <c r="G1054" i="3"/>
  <c r="G304" i="3"/>
  <c r="G71" i="3"/>
  <c r="G303" i="3"/>
  <c r="G721" i="3"/>
  <c r="G244" i="3"/>
  <c r="G75" i="3"/>
  <c r="G313" i="3"/>
  <c r="G926" i="3"/>
  <c r="G98" i="3"/>
  <c r="G843" i="3"/>
  <c r="G443" i="3"/>
  <c r="G959" i="3"/>
  <c r="G547" i="3"/>
  <c r="G883" i="3"/>
  <c r="G274" i="3"/>
  <c r="G297" i="3"/>
  <c r="G43" i="3"/>
  <c r="G537" i="3"/>
  <c r="G356" i="3"/>
  <c r="G1009" i="3"/>
  <c r="G103" i="3"/>
  <c r="G1081" i="3"/>
  <c r="G862" i="3"/>
  <c r="G221" i="3"/>
  <c r="G793" i="3"/>
  <c r="G842" i="3"/>
  <c r="G668" i="3"/>
  <c r="G428" i="3"/>
  <c r="G738" i="3"/>
  <c r="G757" i="3"/>
  <c r="G105" i="3"/>
  <c r="G347" i="3"/>
  <c r="G152" i="3"/>
  <c r="G962" i="3"/>
  <c r="G571" i="3"/>
  <c r="G435" i="3"/>
  <c r="G404" i="3"/>
  <c r="G921" i="3"/>
  <c r="G415" i="3"/>
  <c r="G430" i="3"/>
  <c r="G512" i="3"/>
  <c r="G955" i="3"/>
  <c r="G570" i="3"/>
  <c r="G402" i="3"/>
  <c r="G697" i="3"/>
  <c r="G496" i="3"/>
  <c r="G201" i="3"/>
  <c r="G190" i="3"/>
  <c r="G226" i="3"/>
  <c r="G873" i="3"/>
  <c r="G519" i="3"/>
  <c r="G129" i="3"/>
  <c r="G608" i="3"/>
  <c r="G679" i="3"/>
  <c r="G617" i="3"/>
  <c r="G6" i="3"/>
  <c r="G210" i="3"/>
  <c r="G828" i="3"/>
  <c r="G501" i="3"/>
  <c r="G490" i="3"/>
  <c r="G1112" i="3"/>
  <c r="G674" i="3"/>
  <c r="G102" i="3"/>
  <c r="G368" i="3"/>
  <c r="G341" i="3"/>
  <c r="G90" i="3"/>
  <c r="G52" i="3"/>
  <c r="G579" i="3"/>
  <c r="G739" i="3"/>
  <c r="G1071" i="3"/>
  <c r="G1123" i="3"/>
  <c r="G737" i="3"/>
  <c r="G480" i="3"/>
  <c r="G577" i="3"/>
  <c r="G881" i="3"/>
  <c r="G693" i="3"/>
  <c r="G779" i="3"/>
  <c r="G233" i="3"/>
  <c r="G175" i="3"/>
  <c r="G771" i="3"/>
  <c r="G818" i="3"/>
  <c r="G919" i="3"/>
  <c r="G912" i="3"/>
  <c r="G823" i="3"/>
  <c r="G238" i="3"/>
  <c r="G1110" i="3"/>
  <c r="G654" i="3"/>
  <c r="G397" i="3"/>
  <c r="G189" i="3"/>
  <c r="G872" i="3"/>
  <c r="G158" i="3"/>
  <c r="G833" i="3"/>
  <c r="G903" i="3"/>
  <c r="G543" i="3"/>
  <c r="G729" i="3"/>
  <c r="G89" i="3"/>
  <c r="G875" i="3"/>
  <c r="G54" i="3"/>
  <c r="G631" i="3"/>
  <c r="G997" i="3"/>
  <c r="G146" i="3"/>
  <c r="G1105" i="3"/>
  <c r="G107" i="3"/>
  <c r="G141" i="3"/>
  <c r="G207" i="3"/>
  <c r="G35" i="3"/>
  <c r="G37" i="3"/>
  <c r="G849" i="3"/>
  <c r="G1052" i="3"/>
  <c r="G81" i="3"/>
  <c r="G260" i="3"/>
  <c r="G714" i="3"/>
  <c r="G922" i="3"/>
  <c r="G29" i="3"/>
  <c r="G259" i="3"/>
  <c r="G187" i="3"/>
  <c r="G422" i="3"/>
  <c r="G14" i="3"/>
  <c r="G723" i="3"/>
  <c r="G536" i="3"/>
  <c r="G361" i="3"/>
  <c r="G567" i="3"/>
  <c r="G314" i="3"/>
  <c r="G1034" i="3"/>
  <c r="G915" i="3"/>
  <c r="G364" i="3"/>
  <c r="G389" i="3"/>
  <c r="G1003" i="3"/>
  <c r="G151" i="3"/>
  <c r="G458" i="3"/>
  <c r="G110" i="3"/>
  <c r="G638" i="3"/>
  <c r="G346" i="3"/>
  <c r="G293" i="3"/>
  <c r="G742" i="3"/>
  <c r="G283" i="3"/>
  <c r="G562" i="3"/>
  <c r="G405" i="3"/>
  <c r="G498" i="3"/>
  <c r="G807" i="3"/>
  <c r="G957" i="3"/>
  <c r="G1114" i="3"/>
  <c r="G705" i="3"/>
  <c r="G174" i="3"/>
  <c r="G80" i="3"/>
  <c r="G860" i="3"/>
  <c r="G518" i="3"/>
  <c r="G101" i="3"/>
  <c r="G908" i="3"/>
  <c r="G186" i="3"/>
  <c r="G69" i="3"/>
  <c r="G242" i="3"/>
  <c r="G772" i="3"/>
  <c r="G366" i="3"/>
  <c r="G933" i="3"/>
  <c r="G1069" i="3"/>
  <c r="G720" i="3"/>
  <c r="G387" i="3"/>
  <c r="G812" i="3"/>
  <c r="G563" i="3"/>
  <c r="G787" i="3"/>
  <c r="G474" i="3"/>
  <c r="G672" i="3"/>
  <c r="G216" i="3"/>
  <c r="G425" i="3"/>
  <c r="G1104" i="3"/>
  <c r="G1056" i="3"/>
  <c r="G372" i="3"/>
  <c r="G252" i="3"/>
  <c r="G1000" i="3"/>
  <c r="G619" i="3"/>
  <c r="G494" i="3"/>
  <c r="G534" i="3"/>
  <c r="G92" i="3"/>
  <c r="G621" i="3"/>
  <c r="G61" i="3"/>
  <c r="G47" i="3"/>
  <c r="G384" i="3"/>
  <c r="G440" i="3"/>
  <c r="G445" i="3"/>
  <c r="G1067" i="3"/>
  <c r="G754" i="3"/>
  <c r="G109" i="3"/>
  <c r="G334" i="3"/>
  <c r="G700" i="3"/>
  <c r="G419" i="3"/>
  <c r="G683" i="3"/>
  <c r="G942" i="3"/>
  <c r="G119" i="3"/>
  <c r="G223" i="3"/>
  <c r="G802" i="3"/>
  <c r="G675" i="3"/>
  <c r="G727" i="3"/>
  <c r="G669" i="3"/>
  <c r="G767" i="3"/>
  <c r="G923" i="3"/>
  <c r="G635" i="3"/>
  <c r="G213" i="3"/>
  <c r="G785" i="3"/>
  <c r="G830" i="3"/>
  <c r="G575" i="3"/>
  <c r="G639" i="3"/>
  <c r="G987" i="3"/>
  <c r="G856" i="3"/>
  <c r="G671" i="3"/>
  <c r="G678" i="3"/>
  <c r="G792" i="3"/>
  <c r="G948" i="3"/>
  <c r="G423" i="3"/>
  <c r="G620" i="3"/>
  <c r="G555" i="3"/>
  <c r="G325" i="3"/>
  <c r="G264" i="3"/>
  <c r="G696" i="3"/>
  <c r="G877" i="3"/>
  <c r="G641" i="3"/>
  <c r="G794" i="3"/>
  <c r="G85" i="3"/>
  <c r="G905" i="3"/>
  <c r="G998" i="3"/>
  <c r="G1044" i="3"/>
  <c r="G291" i="3"/>
  <c r="G763" i="3"/>
  <c r="G607" i="3"/>
  <c r="G989" i="3"/>
  <c r="G1083" i="3"/>
  <c r="G666" i="3"/>
  <c r="G500" i="3"/>
  <c r="G45" i="3"/>
  <c r="G832" i="3"/>
  <c r="G584" i="3"/>
  <c r="G290" i="3"/>
  <c r="G564" i="3"/>
  <c r="G629" i="3"/>
  <c r="G433" i="3"/>
  <c r="G930" i="3"/>
  <c r="G931" i="3"/>
  <c r="G1109" i="3"/>
  <c r="G732" i="3"/>
  <c r="G1063" i="3"/>
  <c r="G1102" i="3"/>
  <c r="G139" i="3"/>
  <c r="G691" i="3"/>
  <c r="G985" i="3"/>
  <c r="G822" i="3"/>
  <c r="G1023" i="3"/>
  <c r="G511" i="3"/>
  <c r="G859" i="3"/>
  <c r="G316" i="3"/>
  <c r="G618" i="3"/>
  <c r="G520" i="3"/>
  <c r="G492" i="3"/>
  <c r="G743" i="3"/>
  <c r="G15" i="3"/>
  <c r="G120" i="3"/>
  <c r="G1099" i="3"/>
  <c r="G797" i="3"/>
  <c r="G234" i="3"/>
  <c r="G568" i="3"/>
  <c r="G532" i="3"/>
  <c r="G202" i="3"/>
  <c r="G273" i="3"/>
  <c r="G168" i="3"/>
  <c r="G878" i="3"/>
  <c r="G185" i="3"/>
  <c r="G1021" i="3"/>
  <c r="G42" i="3"/>
  <c r="G229" i="3"/>
  <c r="G760" i="3"/>
  <c r="G33" i="3"/>
  <c r="G970" i="3"/>
  <c r="G640" i="3"/>
  <c r="G809" i="3"/>
  <c r="G169" i="3"/>
  <c r="G548" i="3"/>
  <c r="G1012" i="3"/>
  <c r="G417" i="3"/>
  <c r="G651" i="3"/>
  <c r="G1092" i="3"/>
  <c r="G128" i="3"/>
  <c r="G659" i="3"/>
  <c r="G453" i="3"/>
  <c r="G288" i="3"/>
  <c r="G1007" i="3"/>
  <c r="G195" i="3"/>
  <c r="G615" i="3"/>
  <c r="G126" i="3"/>
  <c r="G16" i="3"/>
  <c r="G990" i="3"/>
  <c r="G418" i="3"/>
  <c r="G690" i="3"/>
  <c r="G503" i="3"/>
  <c r="G486" i="3"/>
  <c r="G331" i="3"/>
  <c r="G648" i="3"/>
  <c r="G124" i="3"/>
  <c r="G256" i="3"/>
  <c r="G1115" i="3"/>
  <c r="G118" i="3"/>
  <c r="G97" i="3"/>
  <c r="G949" i="3"/>
  <c r="G601" i="3"/>
  <c r="G246" i="3"/>
  <c r="G1018" i="3"/>
  <c r="G462" i="3"/>
  <c r="H870" i="3"/>
  <c r="G1058" i="3"/>
  <c r="G121" i="3"/>
  <c r="G813" i="3"/>
  <c r="G28" i="3"/>
  <c r="G112" i="3"/>
  <c r="G853" i="3"/>
  <c r="G225" i="3"/>
  <c r="G730" i="3"/>
  <c r="G73" i="3"/>
  <c r="G63" i="3"/>
  <c r="G686" i="3"/>
  <c r="G1111" i="3"/>
  <c r="G777" i="3"/>
  <c r="G497" i="3"/>
  <c r="G160" i="3"/>
  <c r="G819" i="3"/>
  <c r="G605" i="3"/>
  <c r="G1064" i="3"/>
  <c r="G406" i="3"/>
  <c r="G581" i="3"/>
  <c r="G1026" i="3"/>
  <c r="G483" i="3"/>
  <c r="G901" i="3"/>
  <c r="G400" i="3"/>
  <c r="G383" i="3"/>
  <c r="G658" i="3"/>
  <c r="G627" i="3"/>
  <c r="G788" i="3"/>
  <c r="G257" i="3"/>
  <c r="G764" i="3"/>
  <c r="G352" i="3"/>
  <c r="G106" i="3"/>
  <c r="G302" i="3"/>
  <c r="G1076" i="3"/>
  <c r="G426" i="3"/>
  <c r="G715" i="3"/>
  <c r="G734" i="3"/>
  <c r="G893" i="3"/>
  <c r="G270" i="3"/>
  <c r="G133" i="3"/>
  <c r="G789" i="3"/>
  <c r="G493" i="3"/>
  <c r="G30" i="3"/>
  <c r="G983" i="3"/>
  <c r="G982" i="3"/>
  <c r="G145" i="3"/>
  <c r="G1078" i="3"/>
  <c r="G1002" i="3"/>
  <c r="G586" i="3"/>
  <c r="G135" i="3"/>
  <c r="G637" i="3"/>
  <c r="G888" i="3"/>
  <c r="G826" i="3"/>
  <c r="G1093" i="3"/>
  <c r="G444" i="3"/>
  <c r="G960" i="3"/>
  <c r="G964" i="3"/>
  <c r="G870" i="3"/>
  <c r="T686" i="3"/>
  <c r="L686" i="3"/>
  <c r="Q160" i="3"/>
  <c r="L493" i="3"/>
  <c r="H605" i="3"/>
  <c r="T983" i="3"/>
  <c r="P983" i="3"/>
  <c r="L983" i="3"/>
  <c r="H983" i="3"/>
  <c r="F406" i="3"/>
  <c r="F982" i="3"/>
  <c r="T581" i="3"/>
  <c r="H1026" i="3"/>
  <c r="T1078" i="3"/>
  <c r="T901" i="3"/>
  <c r="L901" i="3"/>
  <c r="H901" i="3"/>
  <c r="T1002" i="3"/>
  <c r="I1002" i="3"/>
  <c r="T400" i="3"/>
  <c r="F400" i="3"/>
  <c r="T383" i="3"/>
  <c r="P383" i="3"/>
  <c r="L383" i="3"/>
  <c r="H383" i="3"/>
  <c r="T826" i="3"/>
  <c r="L826" i="3"/>
  <c r="H826" i="3"/>
  <c r="L444" i="3"/>
  <c r="P788" i="3"/>
  <c r="I788" i="3"/>
  <c r="L960" i="3"/>
  <c r="P964" i="3"/>
  <c r="H964" i="3"/>
  <c r="H764" i="3"/>
  <c r="P352" i="3"/>
  <c r="H352" i="3"/>
  <c r="L870" i="3"/>
  <c r="F870" i="3"/>
  <c r="I792" i="3"/>
  <c r="E283" i="3"/>
  <c r="E792" i="3"/>
  <c r="I1018" i="3"/>
  <c r="I564" i="3"/>
  <c r="F361" i="3"/>
  <c r="F1075" i="3"/>
  <c r="K601" i="3"/>
  <c r="F949" i="3"/>
  <c r="I949" i="3"/>
  <c r="J536" i="3"/>
  <c r="F304" i="3"/>
  <c r="Q304" i="3"/>
  <c r="K213" i="3"/>
  <c r="F785" i="3"/>
  <c r="L536" i="3"/>
  <c r="L584" i="3"/>
  <c r="F26" i="3"/>
  <c r="E26" i="3"/>
  <c r="F723" i="3"/>
  <c r="K998" i="3"/>
  <c r="K727" i="3"/>
  <c r="K675" i="3"/>
  <c r="L1054" i="3"/>
  <c r="J1054" i="3"/>
  <c r="L171" i="3"/>
  <c r="Q767" i="3"/>
  <c r="H723" i="3"/>
  <c r="Q940" i="3"/>
  <c r="E727" i="3"/>
  <c r="J675" i="3"/>
  <c r="H832" i="3"/>
  <c r="J802" i="3"/>
  <c r="K802" i="3"/>
  <c r="Q950" i="3"/>
  <c r="I250" i="3"/>
  <c r="J45" i="3"/>
  <c r="H1044" i="3"/>
  <c r="Q1044" i="3"/>
  <c r="P1044" i="3"/>
  <c r="F399" i="3"/>
  <c r="H399" i="3"/>
  <c r="E399" i="3"/>
  <c r="I399" i="3"/>
  <c r="E223" i="3"/>
  <c r="F422" i="3"/>
  <c r="Q83" i="3"/>
  <c r="Q7" i="3"/>
  <c r="Q208" i="3"/>
  <c r="P950" i="3"/>
  <c r="I422" i="3"/>
  <c r="Q45" i="3"/>
  <c r="K85" i="3"/>
  <c r="J85" i="3"/>
  <c r="K187" i="3"/>
  <c r="J187" i="3"/>
  <c r="K794" i="3"/>
  <c r="F905" i="3"/>
  <c r="E905" i="3"/>
  <c r="F500" i="3"/>
  <c r="E500" i="3"/>
  <c r="L990" i="3"/>
  <c r="L580" i="3"/>
  <c r="Q334" i="3"/>
  <c r="I754" i="3"/>
  <c r="Q445" i="3"/>
  <c r="I1007" i="3"/>
  <c r="J395" i="3"/>
  <c r="I85" i="3"/>
  <c r="I187" i="3"/>
  <c r="Q580" i="3"/>
  <c r="E109" i="3"/>
  <c r="K445" i="3"/>
  <c r="F440" i="3"/>
  <c r="F690" i="3"/>
  <c r="H690" i="3"/>
  <c r="E690" i="3"/>
  <c r="I690" i="3"/>
  <c r="Q453" i="3"/>
  <c r="K47" i="3"/>
  <c r="F503" i="3"/>
  <c r="H503" i="3"/>
  <c r="E503" i="3"/>
  <c r="I503" i="3"/>
  <c r="L195" i="3"/>
  <c r="F1024" i="3"/>
  <c r="E1024" i="3"/>
  <c r="E1038" i="3"/>
  <c r="I92" i="3"/>
  <c r="J696" i="3"/>
  <c r="J619" i="3"/>
  <c r="F418" i="3"/>
  <c r="H418" i="3"/>
  <c r="E418" i="3"/>
  <c r="I418" i="3"/>
  <c r="I126" i="3"/>
  <c r="K126" i="3"/>
  <c r="J126" i="3"/>
  <c r="I195" i="3"/>
  <c r="K195" i="3"/>
  <c r="J195" i="3"/>
  <c r="I384" i="3"/>
  <c r="K384" i="3"/>
  <c r="J384" i="3"/>
  <c r="J47" i="3"/>
  <c r="K431" i="3"/>
  <c r="F831" i="3"/>
  <c r="Q128" i="3"/>
  <c r="I713" i="3"/>
  <c r="K713" i="3"/>
  <c r="T574" i="3"/>
  <c r="J1092" i="3"/>
  <c r="H1092" i="3"/>
  <c r="E904" i="3"/>
  <c r="J809" i="3"/>
  <c r="I1003" i="3"/>
  <c r="E521" i="3"/>
  <c r="J1104" i="3"/>
  <c r="H531" i="3"/>
  <c r="L651" i="3"/>
  <c r="H713" i="3"/>
  <c r="F574" i="3"/>
  <c r="L521" i="3"/>
  <c r="J736" i="3"/>
  <c r="K260" i="3"/>
  <c r="K239" i="3"/>
  <c r="Q592" i="3"/>
  <c r="F475" i="3"/>
  <c r="K792" i="3"/>
  <c r="L678" i="3"/>
  <c r="T678" i="3"/>
  <c r="F763" i="3"/>
  <c r="L462" i="3"/>
  <c r="H721" i="3"/>
  <c r="E671" i="3"/>
  <c r="J671" i="3"/>
  <c r="H283" i="3"/>
  <c r="E303" i="3"/>
  <c r="L303" i="3"/>
  <c r="Q303" i="3"/>
  <c r="E856" i="3"/>
  <c r="J856" i="3"/>
  <c r="F567" i="3"/>
  <c r="L567" i="3"/>
  <c r="L71" i="3"/>
  <c r="T71" i="3"/>
  <c r="F987" i="3"/>
  <c r="K987" i="3"/>
  <c r="F564" i="3"/>
  <c r="L564" i="3"/>
  <c r="F246" i="3"/>
  <c r="P304" i="3"/>
  <c r="H291" i="3"/>
  <c r="I639" i="3"/>
  <c r="T639" i="3"/>
  <c r="I742" i="3"/>
  <c r="L792" i="3"/>
  <c r="T792" i="3"/>
  <c r="F678" i="3"/>
  <c r="H763" i="3"/>
  <c r="I721" i="3"/>
  <c r="T721" i="3"/>
  <c r="F671" i="3"/>
  <c r="K671" i="3"/>
  <c r="K283" i="3"/>
  <c r="H303" i="3"/>
  <c r="F856" i="3"/>
  <c r="K856" i="3"/>
  <c r="H567" i="3"/>
  <c r="E71" i="3"/>
  <c r="H987" i="3"/>
  <c r="L987" i="3"/>
  <c r="P987" i="3"/>
  <c r="T987" i="3"/>
  <c r="H564" i="3"/>
  <c r="H246" i="3"/>
  <c r="P246" i="3"/>
  <c r="T304" i="3"/>
  <c r="F792" i="3"/>
  <c r="H678" i="3"/>
  <c r="P678" i="3"/>
  <c r="K763" i="3"/>
  <c r="T462" i="3"/>
  <c r="J721" i="3"/>
  <c r="P721" i="3"/>
  <c r="H671" i="3"/>
  <c r="L671" i="3"/>
  <c r="P671" i="3"/>
  <c r="T671" i="3"/>
  <c r="L283" i="3"/>
  <c r="T283" i="3"/>
  <c r="I303" i="3"/>
  <c r="T303" i="3"/>
  <c r="H856" i="3"/>
  <c r="L856" i="3"/>
  <c r="T856" i="3"/>
  <c r="J567" i="3"/>
  <c r="T567" i="3"/>
  <c r="I71" i="3"/>
  <c r="P71" i="3"/>
  <c r="I987" i="3"/>
  <c r="Q987" i="3"/>
  <c r="J564" i="3"/>
  <c r="K246" i="3"/>
  <c r="E639" i="3"/>
  <c r="L639" i="3"/>
  <c r="L742" i="3"/>
  <c r="T742" i="3"/>
  <c r="I361" i="3"/>
  <c r="T361" i="3"/>
  <c r="L575" i="3"/>
  <c r="H290" i="3"/>
  <c r="T290" i="3"/>
  <c r="F752" i="3"/>
  <c r="L752" i="3"/>
  <c r="T763" i="3"/>
  <c r="H462" i="3"/>
  <c r="E721" i="3"/>
  <c r="I671" i="3"/>
  <c r="T1018" i="3"/>
  <c r="I856" i="3"/>
  <c r="K567" i="3"/>
  <c r="J71" i="3"/>
  <c r="T564" i="3"/>
  <c r="L246" i="3"/>
  <c r="H639" i="3"/>
  <c r="L361" i="3"/>
  <c r="H752" i="3"/>
  <c r="L785" i="3"/>
  <c r="E667" i="3"/>
  <c r="K667" i="3"/>
  <c r="H213" i="3"/>
  <c r="I584" i="3"/>
  <c r="P635" i="3"/>
  <c r="H74" i="3"/>
  <c r="H923" i="3"/>
  <c r="L923" i="3"/>
  <c r="T923" i="3"/>
  <c r="H26" i="3"/>
  <c r="J293" i="3"/>
  <c r="P293" i="3"/>
  <c r="F97" i="3"/>
  <c r="K97" i="3"/>
  <c r="K171" i="3"/>
  <c r="I767" i="3"/>
  <c r="I723" i="3"/>
  <c r="T723" i="3"/>
  <c r="K669" i="3"/>
  <c r="Q669" i="3"/>
  <c r="P792" i="3"/>
  <c r="L763" i="3"/>
  <c r="F283" i="3"/>
  <c r="E567" i="3"/>
  <c r="T291" i="3"/>
  <c r="Q721" i="3"/>
  <c r="P303" i="3"/>
  <c r="E564" i="3"/>
  <c r="T1054" i="3"/>
  <c r="E742" i="3"/>
  <c r="E361" i="3"/>
  <c r="H575" i="3"/>
  <c r="K752" i="3"/>
  <c r="T752" i="3"/>
  <c r="E785" i="3"/>
  <c r="T785" i="3"/>
  <c r="J667" i="3"/>
  <c r="T949" i="3"/>
  <c r="H536" i="3"/>
  <c r="T536" i="3"/>
  <c r="I213" i="3"/>
  <c r="T584" i="3"/>
  <c r="I635" i="3"/>
  <c r="E74" i="3"/>
  <c r="L74" i="3"/>
  <c r="T74" i="3"/>
  <c r="J923" i="3"/>
  <c r="L293" i="3"/>
  <c r="E97" i="3"/>
  <c r="L97" i="3"/>
  <c r="J171" i="3"/>
  <c r="T940" i="3"/>
  <c r="F39" i="3"/>
  <c r="L39" i="3"/>
  <c r="L998" i="3"/>
  <c r="K678" i="3"/>
  <c r="Q671" i="3"/>
  <c r="K564" i="3"/>
  <c r="T246" i="3"/>
  <c r="L304" i="3"/>
  <c r="I291" i="3"/>
  <c r="J742" i="3"/>
  <c r="H361" i="3"/>
  <c r="P575" i="3"/>
  <c r="H785" i="3"/>
  <c r="L667" i="3"/>
  <c r="I536" i="3"/>
  <c r="J635" i="3"/>
  <c r="F74" i="3"/>
  <c r="E923" i="3"/>
  <c r="K923" i="3"/>
  <c r="T26" i="3"/>
  <c r="E293" i="3"/>
  <c r="T293" i="3"/>
  <c r="H97" i="3"/>
  <c r="P767" i="3"/>
  <c r="F669" i="3"/>
  <c r="P669" i="3"/>
  <c r="H39" i="3"/>
  <c r="E998" i="3"/>
  <c r="L727" i="3"/>
  <c r="T727" i="3"/>
  <c r="L346" i="3"/>
  <c r="T346" i="3"/>
  <c r="T84" i="3"/>
  <c r="I231" i="3"/>
  <c r="H792" i="3"/>
  <c r="Q71" i="3"/>
  <c r="E987" i="3"/>
  <c r="J639" i="3"/>
  <c r="J361" i="3"/>
  <c r="T575" i="3"/>
  <c r="I290" i="3"/>
  <c r="E752" i="3"/>
  <c r="L601" i="3"/>
  <c r="F667" i="3"/>
  <c r="T667" i="3"/>
  <c r="J74" i="3"/>
  <c r="P74" i="3"/>
  <c r="F923" i="3"/>
  <c r="H293" i="3"/>
  <c r="I97" i="3"/>
  <c r="T97" i="3"/>
  <c r="E723" i="3"/>
  <c r="I669" i="3"/>
  <c r="T669" i="3"/>
  <c r="J303" i="3"/>
  <c r="J987" i="3"/>
  <c r="T1075" i="3"/>
  <c r="J949" i="3"/>
  <c r="T213" i="3"/>
  <c r="H767" i="3"/>
  <c r="L723" i="3"/>
  <c r="J940" i="3"/>
  <c r="L669" i="3"/>
  <c r="Q998" i="3"/>
  <c r="H727" i="3"/>
  <c r="I346" i="3"/>
  <c r="L675" i="3"/>
  <c r="J231" i="3"/>
  <c r="E1115" i="3"/>
  <c r="K1115" i="3"/>
  <c r="P1115" i="3"/>
  <c r="L137" i="3"/>
  <c r="T137" i="3"/>
  <c r="T950" i="3"/>
  <c r="H614" i="3"/>
  <c r="H294" i="3"/>
  <c r="P294" i="3"/>
  <c r="L223" i="3"/>
  <c r="I124" i="3"/>
  <c r="T124" i="3"/>
  <c r="P45" i="3"/>
  <c r="F648" i="3"/>
  <c r="H905" i="3"/>
  <c r="H119" i="3"/>
  <c r="P119" i="3"/>
  <c r="H83" i="3"/>
  <c r="L942" i="3"/>
  <c r="T942" i="3"/>
  <c r="F331" i="3"/>
  <c r="L683" i="3"/>
  <c r="H810" i="3"/>
  <c r="K486" i="3"/>
  <c r="H7" i="3"/>
  <c r="P85" i="3"/>
  <c r="F419" i="3"/>
  <c r="K419" i="3"/>
  <c r="H208" i="3"/>
  <c r="P700" i="3"/>
  <c r="P187" i="3"/>
  <c r="P990" i="3"/>
  <c r="P580" i="3"/>
  <c r="I334" i="3"/>
  <c r="K109" i="3"/>
  <c r="E1103" i="3"/>
  <c r="P1103" i="3"/>
  <c r="L615" i="3"/>
  <c r="H445" i="3"/>
  <c r="H1025" i="3"/>
  <c r="H440" i="3"/>
  <c r="P440" i="3"/>
  <c r="I722" i="3"/>
  <c r="T722" i="3"/>
  <c r="P259" i="3"/>
  <c r="L288" i="3"/>
  <c r="T288" i="3"/>
  <c r="T965" i="3"/>
  <c r="L453" i="3"/>
  <c r="I606" i="3"/>
  <c r="F575" i="3"/>
  <c r="I923" i="3"/>
  <c r="J97" i="3"/>
  <c r="E39" i="3"/>
  <c r="P39" i="3"/>
  <c r="I998" i="3"/>
  <c r="T998" i="3"/>
  <c r="J346" i="3"/>
  <c r="H84" i="3"/>
  <c r="T675" i="3"/>
  <c r="L231" i="3"/>
  <c r="F1115" i="3"/>
  <c r="L1115" i="3"/>
  <c r="L832" i="3"/>
  <c r="F137" i="3"/>
  <c r="L614" i="3"/>
  <c r="K294" i="3"/>
  <c r="J124" i="3"/>
  <c r="P124" i="3"/>
  <c r="F250" i="3"/>
  <c r="P250" i="3"/>
  <c r="T45" i="3"/>
  <c r="H648" i="3"/>
  <c r="P648" i="3"/>
  <c r="L905" i="3"/>
  <c r="K119" i="3"/>
  <c r="J83" i="3"/>
  <c r="T83" i="3"/>
  <c r="F942" i="3"/>
  <c r="H331" i="3"/>
  <c r="P331" i="3"/>
  <c r="P683" i="3"/>
  <c r="J810" i="3"/>
  <c r="T810" i="3"/>
  <c r="L486" i="3"/>
  <c r="T486" i="3"/>
  <c r="T500" i="3"/>
  <c r="J7" i="3"/>
  <c r="T7" i="3"/>
  <c r="T85" i="3"/>
  <c r="H419" i="3"/>
  <c r="L419" i="3"/>
  <c r="P419" i="3"/>
  <c r="T419" i="3"/>
  <c r="T700" i="3"/>
  <c r="T187" i="3"/>
  <c r="H580" i="3"/>
  <c r="Q794" i="3"/>
  <c r="E16" i="3"/>
  <c r="T754" i="3"/>
  <c r="H1103" i="3"/>
  <c r="T1103" i="3"/>
  <c r="E1067" i="3"/>
  <c r="L445" i="3"/>
  <c r="J1025" i="3"/>
  <c r="J440" i="3"/>
  <c r="T1024" i="3"/>
  <c r="K722" i="3"/>
  <c r="L1007" i="3"/>
  <c r="H384" i="3"/>
  <c r="T259" i="3"/>
  <c r="E288" i="3"/>
  <c r="T453" i="3"/>
  <c r="K606" i="3"/>
  <c r="P606" i="3"/>
  <c r="T635" i="3"/>
  <c r="K74" i="3"/>
  <c r="Q293" i="3"/>
  <c r="T39" i="3"/>
  <c r="T118" i="3"/>
  <c r="F727" i="3"/>
  <c r="L84" i="3"/>
  <c r="J1115" i="3"/>
  <c r="T1115" i="3"/>
  <c r="T832" i="3"/>
  <c r="K137" i="3"/>
  <c r="I950" i="3"/>
  <c r="L294" i="3"/>
  <c r="T223" i="3"/>
  <c r="H124" i="3"/>
  <c r="L250" i="3"/>
  <c r="L83" i="3"/>
  <c r="J752" i="3"/>
  <c r="H667" i="3"/>
  <c r="J39" i="3"/>
  <c r="P998" i="3"/>
  <c r="E346" i="3"/>
  <c r="P14" i="3"/>
  <c r="I675" i="3"/>
  <c r="E231" i="3"/>
  <c r="T614" i="3"/>
  <c r="T294" i="3"/>
  <c r="L45" i="3"/>
  <c r="K648" i="3"/>
  <c r="T905" i="3"/>
  <c r="F119" i="3"/>
  <c r="F83" i="3"/>
  <c r="P942" i="3"/>
  <c r="F810" i="3"/>
  <c r="P486" i="3"/>
  <c r="K7" i="3"/>
  <c r="L503" i="3"/>
  <c r="H85" i="3"/>
  <c r="I419" i="3"/>
  <c r="Q419" i="3"/>
  <c r="L700" i="3"/>
  <c r="L418" i="3"/>
  <c r="H187" i="3"/>
  <c r="K990" i="3"/>
  <c r="L16" i="3"/>
  <c r="H754" i="3"/>
  <c r="J1067" i="3"/>
  <c r="L721" i="3"/>
  <c r="T601" i="3"/>
  <c r="L26" i="3"/>
  <c r="I293" i="3"/>
  <c r="K39" i="3"/>
  <c r="L118" i="3"/>
  <c r="H231" i="3"/>
  <c r="T231" i="3"/>
  <c r="H1115" i="3"/>
  <c r="H137" i="3"/>
  <c r="F294" i="3"/>
  <c r="K223" i="3"/>
  <c r="E124" i="3"/>
  <c r="Q124" i="3"/>
  <c r="H250" i="3"/>
  <c r="L648" i="3"/>
  <c r="L119" i="3"/>
  <c r="K83" i="3"/>
  <c r="T331" i="3"/>
  <c r="K810" i="3"/>
  <c r="F486" i="3"/>
  <c r="H500" i="3"/>
  <c r="L7" i="3"/>
  <c r="L85" i="3"/>
  <c r="J419" i="3"/>
  <c r="L187" i="3"/>
  <c r="K580" i="3"/>
  <c r="T16" i="3"/>
  <c r="H214" i="3"/>
  <c r="L754" i="3"/>
  <c r="L1067" i="3"/>
  <c r="J998" i="3"/>
  <c r="L124" i="3"/>
  <c r="T648" i="3"/>
  <c r="P905" i="3"/>
  <c r="T119" i="3"/>
  <c r="E83" i="3"/>
  <c r="H942" i="3"/>
  <c r="L331" i="3"/>
  <c r="H683" i="3"/>
  <c r="L500" i="3"/>
  <c r="E7" i="3"/>
  <c r="I990" i="3"/>
  <c r="L794" i="3"/>
  <c r="J16" i="3"/>
  <c r="E1025" i="3"/>
  <c r="L440" i="3"/>
  <c r="P384" i="3"/>
  <c r="H259" i="3"/>
  <c r="Q606" i="3"/>
  <c r="H877" i="3"/>
  <c r="T47" i="3"/>
  <c r="K450" i="3"/>
  <c r="I110" i="3"/>
  <c r="T110" i="3"/>
  <c r="J61" i="3"/>
  <c r="E621" i="3"/>
  <c r="P621" i="3"/>
  <c r="K783" i="3"/>
  <c r="Q783" i="3"/>
  <c r="H1083" i="3"/>
  <c r="L1083" i="3"/>
  <c r="P1083" i="3"/>
  <c r="T1083" i="3"/>
  <c r="P848" i="3"/>
  <c r="I696" i="3"/>
  <c r="T696" i="3"/>
  <c r="T630" i="3"/>
  <c r="J534" i="3"/>
  <c r="K458" i="3"/>
  <c r="H417" i="3"/>
  <c r="L417" i="3"/>
  <c r="P417" i="3"/>
  <c r="T417" i="3"/>
  <c r="L431" i="3"/>
  <c r="T431" i="3"/>
  <c r="H1012" i="3"/>
  <c r="L831" i="3"/>
  <c r="L494" i="3"/>
  <c r="T494" i="3"/>
  <c r="I548" i="3"/>
  <c r="T548" i="3"/>
  <c r="P151" i="3"/>
  <c r="E846" i="3"/>
  <c r="T846" i="3"/>
  <c r="E922" i="3"/>
  <c r="T922" i="3"/>
  <c r="T904" i="3"/>
  <c r="H1000" i="3"/>
  <c r="L647" i="3"/>
  <c r="E252" i="3"/>
  <c r="L252" i="3"/>
  <c r="K1003" i="3"/>
  <c r="E1068" i="3"/>
  <c r="T1068" i="3"/>
  <c r="E714" i="3"/>
  <c r="T714" i="3"/>
  <c r="T372" i="3"/>
  <c r="H33" i="3"/>
  <c r="E760" i="3"/>
  <c r="J760" i="3"/>
  <c r="H229" i="3"/>
  <c r="I531" i="3"/>
  <c r="H12" i="3"/>
  <c r="P12" i="3"/>
  <c r="P84" i="3"/>
  <c r="H14" i="3"/>
  <c r="P83" i="3"/>
  <c r="K942" i="3"/>
  <c r="T683" i="3"/>
  <c r="E810" i="3"/>
  <c r="F7" i="3"/>
  <c r="L1103" i="3"/>
  <c r="T1067" i="3"/>
  <c r="F666" i="3"/>
  <c r="P137" i="3"/>
  <c r="L810" i="3"/>
  <c r="P7" i="3"/>
  <c r="H700" i="3"/>
  <c r="T615" i="3"/>
  <c r="L638" i="3"/>
  <c r="H722" i="3"/>
  <c r="J288" i="3"/>
  <c r="H606" i="3"/>
  <c r="T606" i="3"/>
  <c r="L574" i="3"/>
  <c r="J877" i="3"/>
  <c r="P877" i="3"/>
  <c r="H47" i="3"/>
  <c r="H450" i="3"/>
  <c r="E110" i="3"/>
  <c r="L110" i="3"/>
  <c r="Q110" i="3"/>
  <c r="E61" i="3"/>
  <c r="L61" i="3"/>
  <c r="T61" i="3"/>
  <c r="I29" i="3"/>
  <c r="Q29" i="3"/>
  <c r="K621" i="3"/>
  <c r="F783" i="3"/>
  <c r="E1083" i="3"/>
  <c r="J1083" i="3"/>
  <c r="H848" i="3"/>
  <c r="L630" i="3"/>
  <c r="T534" i="3"/>
  <c r="E417" i="3"/>
  <c r="J417" i="3"/>
  <c r="H431" i="3"/>
  <c r="T989" i="3"/>
  <c r="J1012" i="3"/>
  <c r="P1012" i="3"/>
  <c r="E831" i="3"/>
  <c r="P831" i="3"/>
  <c r="I494" i="3"/>
  <c r="P494" i="3"/>
  <c r="E548" i="3"/>
  <c r="L548" i="3"/>
  <c r="J386" i="3"/>
  <c r="I619" i="3"/>
  <c r="T619" i="3"/>
  <c r="H151" i="3"/>
  <c r="I169" i="3"/>
  <c r="Q169" i="3"/>
  <c r="J922" i="3"/>
  <c r="P922" i="3"/>
  <c r="I904" i="3"/>
  <c r="P904" i="3"/>
  <c r="E646" i="3"/>
  <c r="H809" i="3"/>
  <c r="E325" i="3"/>
  <c r="T325" i="3"/>
  <c r="T640" i="3"/>
  <c r="E647" i="3"/>
  <c r="I252" i="3"/>
  <c r="T252" i="3"/>
  <c r="I970" i="3"/>
  <c r="Q970" i="3"/>
  <c r="J714" i="3"/>
  <c r="I372" i="3"/>
  <c r="E382" i="3"/>
  <c r="T33" i="3"/>
  <c r="K1056" i="3"/>
  <c r="T1056" i="3"/>
  <c r="H760" i="3"/>
  <c r="L760" i="3"/>
  <c r="P760" i="3"/>
  <c r="T760" i="3"/>
  <c r="K555" i="3"/>
  <c r="K1104" i="3"/>
  <c r="I736" i="3"/>
  <c r="T736" i="3"/>
  <c r="J229" i="3"/>
  <c r="Q531" i="3"/>
  <c r="L12" i="3"/>
  <c r="T12" i="3"/>
  <c r="H171" i="3"/>
  <c r="H486" i="3"/>
  <c r="E419" i="3"/>
  <c r="E794" i="3"/>
  <c r="H195" i="3"/>
  <c r="K1025" i="3"/>
  <c r="I877" i="3"/>
  <c r="T877" i="3"/>
  <c r="L47" i="3"/>
  <c r="F450" i="3"/>
  <c r="J110" i="3"/>
  <c r="F61" i="3"/>
  <c r="H29" i="3"/>
  <c r="P783" i="3"/>
  <c r="K696" i="3"/>
  <c r="E431" i="3"/>
  <c r="L1012" i="3"/>
  <c r="Q494" i="3"/>
  <c r="T386" i="3"/>
  <c r="P169" i="3"/>
  <c r="H904" i="3"/>
  <c r="L1000" i="3"/>
  <c r="I647" i="3"/>
  <c r="J252" i="3"/>
  <c r="H970" i="3"/>
  <c r="K714" i="3"/>
  <c r="H1056" i="3"/>
  <c r="F760" i="3"/>
  <c r="E555" i="3"/>
  <c r="T1104" i="3"/>
  <c r="E736" i="3"/>
  <c r="L229" i="3"/>
  <c r="K389" i="3"/>
  <c r="E531" i="3"/>
  <c r="I260" i="3"/>
  <c r="T260" i="3"/>
  <c r="T59" i="3"/>
  <c r="L42" i="3"/>
  <c r="T42" i="3"/>
  <c r="F425" i="3"/>
  <c r="T1021" i="3"/>
  <c r="T620" i="3"/>
  <c r="J216" i="3"/>
  <c r="F185" i="3"/>
  <c r="L185" i="3"/>
  <c r="Q185" i="3"/>
  <c r="L364" i="3"/>
  <c r="P672" i="3"/>
  <c r="I385" i="3"/>
  <c r="P385" i="3"/>
  <c r="L370" i="3"/>
  <c r="H878" i="3"/>
  <c r="L878" i="3"/>
  <c r="P878" i="3"/>
  <c r="T878" i="3"/>
  <c r="E475" i="3"/>
  <c r="F168" i="3"/>
  <c r="H451" i="3"/>
  <c r="T250" i="3"/>
  <c r="H45" i="3"/>
  <c r="P445" i="3"/>
  <c r="T1025" i="3"/>
  <c r="E440" i="3"/>
  <c r="F722" i="3"/>
  <c r="L259" i="3"/>
  <c r="H288" i="3"/>
  <c r="L877" i="3"/>
  <c r="I450" i="3"/>
  <c r="T450" i="3"/>
  <c r="K61" i="3"/>
  <c r="L29" i="3"/>
  <c r="T621" i="3"/>
  <c r="T783" i="3"/>
  <c r="F1083" i="3"/>
  <c r="L848" i="3"/>
  <c r="T458" i="3"/>
  <c r="F417" i="3"/>
  <c r="J431" i="3"/>
  <c r="T831" i="3"/>
  <c r="F494" i="3"/>
  <c r="H548" i="3"/>
  <c r="K619" i="3"/>
  <c r="L151" i="3"/>
  <c r="I846" i="3"/>
  <c r="T169" i="3"/>
  <c r="H922" i="3"/>
  <c r="K904" i="3"/>
  <c r="T1000" i="3"/>
  <c r="K809" i="3"/>
  <c r="L970" i="3"/>
  <c r="I760" i="3"/>
  <c r="Q760" i="3"/>
  <c r="L736" i="3"/>
  <c r="Q12" i="3"/>
  <c r="J260" i="3"/>
  <c r="F42" i="3"/>
  <c r="K425" i="3"/>
  <c r="T425" i="3"/>
  <c r="L239" i="3"/>
  <c r="E216" i="3"/>
  <c r="L216" i="3"/>
  <c r="H185" i="3"/>
  <c r="T672" i="3"/>
  <c r="L592" i="3"/>
  <c r="K385" i="3"/>
  <c r="Q385" i="3"/>
  <c r="T370" i="3"/>
  <c r="I878" i="3"/>
  <c r="Q878" i="3"/>
  <c r="I475" i="3"/>
  <c r="P475" i="3"/>
  <c r="K168" i="3"/>
  <c r="T168" i="3"/>
  <c r="I451" i="3"/>
  <c r="T451" i="3"/>
  <c r="T787" i="3"/>
  <c r="J915" i="3"/>
  <c r="K976" i="3"/>
  <c r="F273" i="3"/>
  <c r="K273" i="3"/>
  <c r="I202" i="3"/>
  <c r="T202" i="3"/>
  <c r="H607" i="3"/>
  <c r="T1100" i="3"/>
  <c r="H948" i="3"/>
  <c r="H812" i="3"/>
  <c r="F234" i="3"/>
  <c r="K234" i="3"/>
  <c r="P1034" i="3"/>
  <c r="L387" i="3"/>
  <c r="E327" i="3"/>
  <c r="I720" i="3"/>
  <c r="H150" i="3"/>
  <c r="F797" i="3"/>
  <c r="L797" i="3"/>
  <c r="E117" i="3"/>
  <c r="T143" i="3"/>
  <c r="K331" i="3"/>
  <c r="Q877" i="3"/>
  <c r="L783" i="3"/>
  <c r="K1083" i="3"/>
  <c r="T1038" i="3"/>
  <c r="T92" i="3"/>
  <c r="Q417" i="3"/>
  <c r="T1012" i="3"/>
  <c r="H831" i="3"/>
  <c r="K494" i="3"/>
  <c r="J548" i="3"/>
  <c r="T809" i="3"/>
  <c r="K640" i="3"/>
  <c r="T647" i="3"/>
  <c r="K372" i="3"/>
  <c r="K760" i="3"/>
  <c r="E229" i="3"/>
  <c r="H260" i="3"/>
  <c r="E59" i="3"/>
  <c r="Q42" i="3"/>
  <c r="T239" i="3"/>
  <c r="I1021" i="3"/>
  <c r="H216" i="3"/>
  <c r="P185" i="3"/>
  <c r="L672" i="3"/>
  <c r="T592" i="3"/>
  <c r="T385" i="3"/>
  <c r="K878" i="3"/>
  <c r="L475" i="3"/>
  <c r="E451" i="3"/>
  <c r="I976" i="3"/>
  <c r="H954" i="3"/>
  <c r="E273" i="3"/>
  <c r="L273" i="3"/>
  <c r="P891" i="3"/>
  <c r="J202" i="3"/>
  <c r="Q202" i="3"/>
  <c r="L607" i="3"/>
  <c r="P1100" i="3"/>
  <c r="J948" i="3"/>
  <c r="T948" i="3"/>
  <c r="L812" i="3"/>
  <c r="T812" i="3"/>
  <c r="I234" i="3"/>
  <c r="T234" i="3"/>
  <c r="I387" i="3"/>
  <c r="T387" i="3"/>
  <c r="J327" i="3"/>
  <c r="T999" i="3"/>
  <c r="K797" i="3"/>
  <c r="T117" i="3"/>
  <c r="J261" i="3"/>
  <c r="T261" i="3"/>
  <c r="H933" i="3"/>
  <c r="F1099" i="3"/>
  <c r="L1099" i="3"/>
  <c r="Q1099" i="3"/>
  <c r="F366" i="3"/>
  <c r="K366" i="3"/>
  <c r="K772" i="3"/>
  <c r="P772" i="3"/>
  <c r="E677" i="3"/>
  <c r="I15" i="3"/>
  <c r="T15" i="3"/>
  <c r="F167" i="3"/>
  <c r="L167" i="3"/>
  <c r="L242" i="3"/>
  <c r="F993" i="3"/>
  <c r="K993" i="3"/>
  <c r="L377" i="3"/>
  <c r="L722" i="3"/>
  <c r="H453" i="3"/>
  <c r="F606" i="3"/>
  <c r="E877" i="3"/>
  <c r="H110" i="3"/>
  <c r="P29" i="3"/>
  <c r="I458" i="3"/>
  <c r="I417" i="3"/>
  <c r="I1012" i="3"/>
  <c r="H386" i="3"/>
  <c r="T151" i="3"/>
  <c r="L169" i="3"/>
  <c r="K922" i="3"/>
  <c r="T970" i="3"/>
  <c r="H714" i="3"/>
  <c r="I12" i="3"/>
  <c r="K42" i="3"/>
  <c r="K185" i="3"/>
  <c r="H364" i="3"/>
  <c r="L385" i="3"/>
  <c r="F878" i="3"/>
  <c r="T475" i="3"/>
  <c r="L168" i="3"/>
  <c r="L451" i="3"/>
  <c r="H1060" i="3"/>
  <c r="F976" i="3"/>
  <c r="T976" i="3"/>
  <c r="P954" i="3"/>
  <c r="I273" i="3"/>
  <c r="T273" i="3"/>
  <c r="E202" i="3"/>
  <c r="T607" i="3"/>
  <c r="I532" i="3"/>
  <c r="H1100" i="3"/>
  <c r="T440" i="3"/>
  <c r="H638" i="3"/>
  <c r="T1007" i="3"/>
  <c r="L606" i="3"/>
  <c r="L450" i="3"/>
  <c r="P110" i="3"/>
  <c r="T29" i="3"/>
  <c r="J621" i="3"/>
  <c r="I783" i="3"/>
  <c r="I1083" i="3"/>
  <c r="T848" i="3"/>
  <c r="J92" i="3"/>
  <c r="K417" i="3"/>
  <c r="Q1012" i="3"/>
  <c r="P619" i="3"/>
  <c r="K325" i="3"/>
  <c r="H372" i="3"/>
  <c r="T555" i="3"/>
  <c r="T229" i="3"/>
  <c r="E260" i="3"/>
  <c r="P42" i="3"/>
  <c r="L425" i="3"/>
  <c r="T364" i="3"/>
  <c r="H672" i="3"/>
  <c r="J878" i="3"/>
  <c r="J475" i="3"/>
  <c r="L1060" i="3"/>
  <c r="H976" i="3"/>
  <c r="E954" i="3"/>
  <c r="T954" i="3"/>
  <c r="J273" i="3"/>
  <c r="H202" i="3"/>
  <c r="P202" i="3"/>
  <c r="J607" i="3"/>
  <c r="L1100" i="3"/>
  <c r="E948" i="3"/>
  <c r="K812" i="3"/>
  <c r="H234" i="3"/>
  <c r="T1034" i="3"/>
  <c r="Q387" i="3"/>
  <c r="T327" i="3"/>
  <c r="L999" i="3"/>
  <c r="T720" i="3"/>
  <c r="L150" i="3"/>
  <c r="I797" i="3"/>
  <c r="E261" i="3"/>
  <c r="T933" i="3"/>
  <c r="T407" i="3"/>
  <c r="K1099" i="3"/>
  <c r="P1099" i="3"/>
  <c r="E366" i="3"/>
  <c r="J366" i="3"/>
  <c r="I772" i="3"/>
  <c r="T772" i="3"/>
  <c r="F15" i="3"/>
  <c r="K167" i="3"/>
  <c r="I242" i="3"/>
  <c r="T242" i="3"/>
  <c r="E993" i="3"/>
  <c r="J993" i="3"/>
  <c r="H377" i="3"/>
  <c r="T377" i="3"/>
  <c r="K116" i="3"/>
  <c r="P116" i="3"/>
  <c r="E1045" i="3"/>
  <c r="I69" i="3"/>
  <c r="T69" i="3"/>
  <c r="T972" i="3"/>
  <c r="I743" i="3"/>
  <c r="H707" i="3"/>
  <c r="I932" i="3"/>
  <c r="H630" i="3"/>
  <c r="T216" i="3"/>
  <c r="T185" i="3"/>
  <c r="J81" i="3"/>
  <c r="J451" i="3"/>
  <c r="L954" i="3"/>
  <c r="H273" i="3"/>
  <c r="F812" i="3"/>
  <c r="P387" i="3"/>
  <c r="L327" i="3"/>
  <c r="K720" i="3"/>
  <c r="L143" i="3"/>
  <c r="L261" i="3"/>
  <c r="L366" i="3"/>
  <c r="T366" i="3"/>
  <c r="I167" i="3"/>
  <c r="T167" i="3"/>
  <c r="I993" i="3"/>
  <c r="Q993" i="3"/>
  <c r="P377" i="3"/>
  <c r="I116" i="3"/>
  <c r="Q116" i="3"/>
  <c r="P1045" i="3"/>
  <c r="F69" i="3"/>
  <c r="H743" i="3"/>
  <c r="J932" i="3"/>
  <c r="T932" i="3"/>
  <c r="E887" i="3"/>
  <c r="H186" i="3"/>
  <c r="E281" i="3"/>
  <c r="L281" i="3"/>
  <c r="Q281" i="3"/>
  <c r="F908" i="3"/>
  <c r="L908" i="3"/>
  <c r="Q908" i="3"/>
  <c r="H520" i="3"/>
  <c r="E198" i="3"/>
  <c r="H988" i="3"/>
  <c r="H147" i="3"/>
  <c r="I860" i="3"/>
  <c r="T860" i="3"/>
  <c r="H511" i="3"/>
  <c r="I87" i="3"/>
  <c r="I1023" i="3"/>
  <c r="H452" i="3"/>
  <c r="H790" i="3"/>
  <c r="E275" i="3"/>
  <c r="J275" i="3"/>
  <c r="I174" i="3"/>
  <c r="H985" i="3"/>
  <c r="L725" i="3"/>
  <c r="J598" i="3"/>
  <c r="T598" i="3"/>
  <c r="H691" i="3"/>
  <c r="L1073" i="3"/>
  <c r="T375" i="3"/>
  <c r="H804" i="3"/>
  <c r="T804" i="3"/>
  <c r="H705" i="3"/>
  <c r="H694" i="3"/>
  <c r="E139" i="3"/>
  <c r="J139" i="3"/>
  <c r="H953" i="3"/>
  <c r="I920" i="3"/>
  <c r="T732" i="3"/>
  <c r="H217" i="3"/>
  <c r="L1113" i="3"/>
  <c r="T1113" i="3"/>
  <c r="T434" i="3"/>
  <c r="H807" i="3"/>
  <c r="T931" i="3"/>
  <c r="J23" i="3"/>
  <c r="L498" i="3"/>
  <c r="H300" i="3"/>
  <c r="L300" i="3"/>
  <c r="T300" i="3"/>
  <c r="J930" i="3"/>
  <c r="P930" i="3"/>
  <c r="H176" i="3"/>
  <c r="T176" i="3"/>
  <c r="H405" i="3"/>
  <c r="H820" i="3"/>
  <c r="P820" i="3"/>
  <c r="H433" i="3"/>
  <c r="P411" i="3"/>
  <c r="F744" i="3"/>
  <c r="K744" i="3"/>
  <c r="H562" i="3"/>
  <c r="T237" i="3"/>
  <c r="J398" i="3"/>
  <c r="E629" i="3"/>
  <c r="K629" i="3"/>
  <c r="P629" i="3"/>
  <c r="L115" i="3"/>
  <c r="J684" i="3"/>
  <c r="H6" i="3"/>
  <c r="T324" i="3"/>
  <c r="E37" i="3"/>
  <c r="L37" i="3"/>
  <c r="T37" i="3"/>
  <c r="H679" i="3"/>
  <c r="T1028" i="3"/>
  <c r="K159" i="3"/>
  <c r="P35" i="3"/>
  <c r="I82" i="3"/>
  <c r="T82" i="3"/>
  <c r="J608" i="3"/>
  <c r="T608" i="3"/>
  <c r="T207" i="3"/>
  <c r="H163" i="3"/>
  <c r="L163" i="3"/>
  <c r="P163" i="3"/>
  <c r="T163" i="3"/>
  <c r="H551" i="3"/>
  <c r="L551" i="3"/>
  <c r="P551" i="3"/>
  <c r="T551" i="3"/>
  <c r="K934" i="3"/>
  <c r="T934" i="3"/>
  <c r="H161" i="3"/>
  <c r="J519" i="3"/>
  <c r="H317" i="3"/>
  <c r="K107" i="3"/>
  <c r="H745" i="3"/>
  <c r="K326" i="3"/>
  <c r="K391" i="3"/>
  <c r="J381" i="3"/>
  <c r="T199" i="3"/>
  <c r="I1048" i="3"/>
  <c r="Q1048" i="3"/>
  <c r="K190" i="3"/>
  <c r="H545" i="3"/>
  <c r="L545" i="3"/>
  <c r="T545" i="3"/>
  <c r="I446" i="3"/>
  <c r="Q446" i="3"/>
  <c r="L201" i="3"/>
  <c r="P254" i="3"/>
  <c r="H631" i="3"/>
  <c r="T138" i="3"/>
  <c r="J491" i="3"/>
  <c r="T491" i="3"/>
  <c r="I979" i="3"/>
  <c r="Q979" i="3"/>
  <c r="L796" i="3"/>
  <c r="H697" i="3"/>
  <c r="L476" i="3"/>
  <c r="F506" i="3"/>
  <c r="Q1083" i="3"/>
  <c r="H252" i="3"/>
  <c r="I229" i="3"/>
  <c r="F385" i="3"/>
  <c r="L202" i="3"/>
  <c r="I812" i="3"/>
  <c r="E234" i="3"/>
  <c r="L933" i="3"/>
  <c r="H1099" i="3"/>
  <c r="F772" i="3"/>
  <c r="Q772" i="3"/>
  <c r="F242" i="3"/>
  <c r="L993" i="3"/>
  <c r="T993" i="3"/>
  <c r="L116" i="3"/>
  <c r="L69" i="3"/>
  <c r="J743" i="3"/>
  <c r="T743" i="3"/>
  <c r="L887" i="3"/>
  <c r="J186" i="3"/>
  <c r="H281" i="3"/>
  <c r="H908" i="3"/>
  <c r="I520" i="3"/>
  <c r="T520" i="3"/>
  <c r="I776" i="3"/>
  <c r="I198" i="3"/>
  <c r="T198" i="3"/>
  <c r="E518" i="3"/>
  <c r="I988" i="3"/>
  <c r="T988" i="3"/>
  <c r="I147" i="3"/>
  <c r="T147" i="3"/>
  <c r="L511" i="3"/>
  <c r="H80" i="3"/>
  <c r="J87" i="3"/>
  <c r="E1023" i="3"/>
  <c r="J1023" i="3"/>
  <c r="L452" i="3"/>
  <c r="I790" i="3"/>
  <c r="F275" i="3"/>
  <c r="K275" i="3"/>
  <c r="I985" i="3"/>
  <c r="T985" i="3"/>
  <c r="H595" i="3"/>
  <c r="J804" i="3"/>
  <c r="I694" i="3"/>
  <c r="Q694" i="3"/>
  <c r="F139" i="3"/>
  <c r="K139" i="3"/>
  <c r="H249" i="3"/>
  <c r="E48" i="3"/>
  <c r="Q153" i="3"/>
  <c r="I957" i="3"/>
  <c r="J953" i="3"/>
  <c r="T953" i="3"/>
  <c r="H1063" i="3"/>
  <c r="H732" i="3"/>
  <c r="J217" i="3"/>
  <c r="T217" i="3"/>
  <c r="F1113" i="3"/>
  <c r="T1109" i="3"/>
  <c r="H434" i="3"/>
  <c r="J807" i="3"/>
  <c r="T807" i="3"/>
  <c r="E23" i="3"/>
  <c r="L23" i="3"/>
  <c r="T498" i="3"/>
  <c r="I300" i="3"/>
  <c r="K930" i="3"/>
  <c r="L176" i="3"/>
  <c r="L405" i="3"/>
  <c r="K820" i="3"/>
  <c r="J433" i="3"/>
  <c r="T433" i="3"/>
  <c r="T411" i="3"/>
  <c r="H744" i="3"/>
  <c r="L744" i="3"/>
  <c r="T744" i="3"/>
  <c r="J562" i="3"/>
  <c r="T562" i="3"/>
  <c r="E398" i="3"/>
  <c r="L398" i="3"/>
  <c r="F629" i="3"/>
  <c r="L629" i="3"/>
  <c r="T115" i="3"/>
  <c r="H849" i="3"/>
  <c r="E684" i="3"/>
  <c r="L684" i="3"/>
  <c r="J6" i="3"/>
  <c r="T6" i="3"/>
  <c r="F37" i="3"/>
  <c r="L679" i="3"/>
  <c r="T35" i="3"/>
  <c r="J82" i="3"/>
  <c r="E608" i="3"/>
  <c r="K608" i="3"/>
  <c r="P608" i="3"/>
  <c r="L277" i="3"/>
  <c r="H207" i="3"/>
  <c r="I163" i="3"/>
  <c r="Q163" i="3"/>
  <c r="P93" i="3"/>
  <c r="I551" i="3"/>
  <c r="Q551" i="3"/>
  <c r="I161" i="3"/>
  <c r="K519" i="3"/>
  <c r="J745" i="3"/>
  <c r="T745" i="3"/>
  <c r="E75" i="3"/>
  <c r="T181" i="3"/>
  <c r="E326" i="3"/>
  <c r="T326" i="3"/>
  <c r="T391" i="3"/>
  <c r="K381" i="3"/>
  <c r="E470" i="3"/>
  <c r="T470" i="3"/>
  <c r="T589" i="3"/>
  <c r="H205" i="3"/>
  <c r="H199" i="3"/>
  <c r="L1048" i="3"/>
  <c r="T1048" i="3"/>
  <c r="I545" i="3"/>
  <c r="L1091" i="3"/>
  <c r="I997" i="3"/>
  <c r="L446" i="3"/>
  <c r="T446" i="3"/>
  <c r="F201" i="3"/>
  <c r="T201" i="3"/>
  <c r="H254" i="3"/>
  <c r="J631" i="3"/>
  <c r="T631" i="3"/>
  <c r="Q846" i="3"/>
  <c r="H169" i="3"/>
  <c r="I1068" i="3"/>
  <c r="P970" i="3"/>
  <c r="T531" i="3"/>
  <c r="L260" i="3"/>
  <c r="I42" i="3"/>
  <c r="I216" i="3"/>
  <c r="I185" i="3"/>
  <c r="Q475" i="3"/>
  <c r="L976" i="3"/>
  <c r="L234" i="3"/>
  <c r="H1034" i="3"/>
  <c r="K387" i="3"/>
  <c r="H720" i="3"/>
  <c r="H797" i="3"/>
  <c r="L117" i="3"/>
  <c r="I366" i="3"/>
  <c r="Q366" i="3"/>
  <c r="L772" i="3"/>
  <c r="L15" i="3"/>
  <c r="H167" i="3"/>
  <c r="Q242" i="3"/>
  <c r="H993" i="3"/>
  <c r="P993" i="3"/>
  <c r="H116" i="3"/>
  <c r="F743" i="3"/>
  <c r="L743" i="3"/>
  <c r="H932" i="3"/>
  <c r="Q887" i="3"/>
  <c r="E186" i="3"/>
  <c r="J590" i="3"/>
  <c r="T590" i="3"/>
  <c r="T492" i="3"/>
  <c r="J281" i="3"/>
  <c r="P281" i="3"/>
  <c r="K908" i="3"/>
  <c r="P908" i="3"/>
  <c r="T776" i="3"/>
  <c r="L518" i="3"/>
  <c r="E988" i="3"/>
  <c r="L988" i="3"/>
  <c r="F147" i="3"/>
  <c r="L147" i="3"/>
  <c r="Q147" i="3"/>
  <c r="H860" i="3"/>
  <c r="T511" i="3"/>
  <c r="T80" i="3"/>
  <c r="H87" i="3"/>
  <c r="H1023" i="3"/>
  <c r="L1023" i="3"/>
  <c r="T1023" i="3"/>
  <c r="E790" i="3"/>
  <c r="T790" i="3"/>
  <c r="I275" i="3"/>
  <c r="E985" i="3"/>
  <c r="L985" i="3"/>
  <c r="E725" i="3"/>
  <c r="T725" i="3"/>
  <c r="H598" i="3"/>
  <c r="T691" i="3"/>
  <c r="H1073" i="3"/>
  <c r="E694" i="3"/>
  <c r="T694" i="3"/>
  <c r="I139" i="3"/>
  <c r="Q139" i="3"/>
  <c r="H710" i="3"/>
  <c r="L48" i="3"/>
  <c r="T48" i="3"/>
  <c r="J378" i="3"/>
  <c r="I1102" i="3"/>
  <c r="T1102" i="3"/>
  <c r="T1063" i="3"/>
  <c r="H920" i="3"/>
  <c r="P732" i="3"/>
  <c r="K1113" i="3"/>
  <c r="I23" i="3"/>
  <c r="T23" i="3"/>
  <c r="T1108" i="3"/>
  <c r="H498" i="3"/>
  <c r="F300" i="3"/>
  <c r="K300" i="3"/>
  <c r="F930" i="3"/>
  <c r="F176" i="3"/>
  <c r="T405" i="3"/>
  <c r="F820" i="3"/>
  <c r="F433" i="3"/>
  <c r="L433" i="3"/>
  <c r="L411" i="3"/>
  <c r="E744" i="3"/>
  <c r="J744" i="3"/>
  <c r="I398" i="3"/>
  <c r="T398" i="3"/>
  <c r="J629" i="3"/>
  <c r="T629" i="3"/>
  <c r="T849" i="3"/>
  <c r="I684" i="3"/>
  <c r="T684" i="3"/>
  <c r="F6" i="3"/>
  <c r="L6" i="3"/>
  <c r="T781" i="3"/>
  <c r="L324" i="3"/>
  <c r="K37" i="3"/>
  <c r="T679" i="3"/>
  <c r="L1028" i="3"/>
  <c r="T478" i="3"/>
  <c r="H608" i="3"/>
  <c r="F163" i="3"/>
  <c r="K163" i="3"/>
  <c r="H93" i="3"/>
  <c r="F551" i="3"/>
  <c r="K551" i="3"/>
  <c r="I934" i="3"/>
  <c r="E161" i="3"/>
  <c r="T161" i="3"/>
  <c r="H519" i="3"/>
  <c r="H107" i="3"/>
  <c r="T107" i="3"/>
  <c r="F745" i="3"/>
  <c r="L745" i="3"/>
  <c r="I181" i="3"/>
  <c r="J326" i="3"/>
  <c r="I391" i="3"/>
  <c r="E381" i="3"/>
  <c r="L205" i="3"/>
  <c r="T205" i="3"/>
  <c r="K199" i="3"/>
  <c r="H1048" i="3"/>
  <c r="P1048" i="3"/>
  <c r="J190" i="3"/>
  <c r="F545" i="3"/>
  <c r="K545" i="3"/>
  <c r="K719" i="3"/>
  <c r="T997" i="3"/>
  <c r="H446" i="3"/>
  <c r="P446" i="3"/>
  <c r="I201" i="3"/>
  <c r="L254" i="3"/>
  <c r="F631" i="3"/>
  <c r="L631" i="3"/>
  <c r="T496" i="3"/>
  <c r="L138" i="3"/>
  <c r="L54" i="3"/>
  <c r="T54" i="3"/>
  <c r="T797" i="3"/>
  <c r="E377" i="3"/>
  <c r="T116" i="3"/>
  <c r="L1045" i="3"/>
  <c r="K743" i="3"/>
  <c r="T186" i="3"/>
  <c r="H590" i="3"/>
  <c r="I281" i="3"/>
  <c r="T908" i="3"/>
  <c r="J988" i="3"/>
  <c r="P147" i="3"/>
  <c r="L80" i="3"/>
  <c r="T174" i="3"/>
  <c r="T595" i="3"/>
  <c r="Q725" i="3"/>
  <c r="L139" i="3"/>
  <c r="H1113" i="3"/>
  <c r="L434" i="3"/>
  <c r="E300" i="3"/>
  <c r="E930" i="3"/>
  <c r="K433" i="3"/>
  <c r="I744" i="3"/>
  <c r="L849" i="3"/>
  <c r="H684" i="3"/>
  <c r="J37" i="3"/>
  <c r="P679" i="3"/>
  <c r="F608" i="3"/>
  <c r="I205" i="3"/>
  <c r="T254" i="3"/>
  <c r="E631" i="3"/>
  <c r="H491" i="3"/>
  <c r="L979" i="3"/>
  <c r="H796" i="3"/>
  <c r="K697" i="3"/>
  <c r="T439" i="3"/>
  <c r="T476" i="3"/>
  <c r="J506" i="3"/>
  <c r="F402" i="3"/>
  <c r="L402" i="3"/>
  <c r="Q402" i="3"/>
  <c r="H11" i="3"/>
  <c r="F875" i="3"/>
  <c r="T875" i="3"/>
  <c r="L200" i="3"/>
  <c r="H89" i="3"/>
  <c r="F955" i="3"/>
  <c r="L955" i="3"/>
  <c r="E323" i="3"/>
  <c r="T323" i="3"/>
  <c r="I729" i="3"/>
  <c r="L622" i="3"/>
  <c r="T512" i="3"/>
  <c r="F412" i="3"/>
  <c r="T412" i="3"/>
  <c r="F543" i="3"/>
  <c r="T543" i="3"/>
  <c r="H464" i="3"/>
  <c r="T464" i="3"/>
  <c r="E941" i="3"/>
  <c r="K941" i="3"/>
  <c r="L321" i="3"/>
  <c r="J924" i="3"/>
  <c r="T924" i="3"/>
  <c r="E921" i="3"/>
  <c r="J921" i="3"/>
  <c r="L894" i="3"/>
  <c r="L158" i="3"/>
  <c r="E1005" i="3"/>
  <c r="J1095" i="3"/>
  <c r="L840" i="3"/>
  <c r="Q485" i="3"/>
  <c r="E1012" i="3"/>
  <c r="H772" i="3"/>
  <c r="T87" i="3"/>
  <c r="F1023" i="3"/>
  <c r="L790" i="3"/>
  <c r="T275" i="3"/>
  <c r="P139" i="3"/>
  <c r="E710" i="3"/>
  <c r="H48" i="3"/>
  <c r="P1113" i="3"/>
  <c r="L1108" i="3"/>
  <c r="J300" i="3"/>
  <c r="L930" i="3"/>
  <c r="P433" i="3"/>
  <c r="H398" i="3"/>
  <c r="T699" i="3"/>
  <c r="H781" i="3"/>
  <c r="P37" i="3"/>
  <c r="L608" i="3"/>
  <c r="L207" i="3"/>
  <c r="E163" i="3"/>
  <c r="I226" i="3"/>
  <c r="K470" i="3"/>
  <c r="K589" i="3"/>
  <c r="H190" i="3"/>
  <c r="E545" i="3"/>
  <c r="K631" i="3"/>
  <c r="L491" i="3"/>
  <c r="I796" i="3"/>
  <c r="T796" i="3"/>
  <c r="H95" i="3"/>
  <c r="T95" i="3"/>
  <c r="E697" i="3"/>
  <c r="L697" i="3"/>
  <c r="T697" i="3"/>
  <c r="E506" i="3"/>
  <c r="K506" i="3"/>
  <c r="H402" i="3"/>
  <c r="J11" i="3"/>
  <c r="T11" i="3"/>
  <c r="H875" i="3"/>
  <c r="L585" i="3"/>
  <c r="J89" i="3"/>
  <c r="T89" i="3"/>
  <c r="H284" i="3"/>
  <c r="H955" i="3"/>
  <c r="H323" i="3"/>
  <c r="E729" i="3"/>
  <c r="J729" i="3"/>
  <c r="F622" i="3"/>
  <c r="T622" i="3"/>
  <c r="I512" i="3"/>
  <c r="L412" i="3"/>
  <c r="L543" i="3"/>
  <c r="I464" i="3"/>
  <c r="F941" i="3"/>
  <c r="L941" i="3"/>
  <c r="T321" i="3"/>
  <c r="F415" i="3"/>
  <c r="L924" i="3"/>
  <c r="H657" i="3"/>
  <c r="T653" i="3"/>
  <c r="F833" i="3"/>
  <c r="F921" i="3"/>
  <c r="K921" i="3"/>
  <c r="H370" i="3"/>
  <c r="E878" i="3"/>
  <c r="L948" i="3"/>
  <c r="J117" i="3"/>
  <c r="I1099" i="3"/>
  <c r="H366" i="3"/>
  <c r="L677" i="3"/>
  <c r="F116" i="3"/>
  <c r="T281" i="3"/>
  <c r="I908" i="3"/>
  <c r="L198" i="3"/>
  <c r="J518" i="3"/>
  <c r="K1023" i="3"/>
  <c r="H275" i="3"/>
  <c r="J985" i="3"/>
  <c r="J375" i="3"/>
  <c r="L694" i="3"/>
  <c r="T139" i="3"/>
  <c r="T378" i="3"/>
  <c r="H1102" i="3"/>
  <c r="L957" i="3"/>
  <c r="I1063" i="3"/>
  <c r="L732" i="3"/>
  <c r="T930" i="3"/>
  <c r="P405" i="3"/>
  <c r="L820" i="3"/>
  <c r="H411" i="3"/>
  <c r="E6" i="3"/>
  <c r="J163" i="3"/>
  <c r="E551" i="3"/>
  <c r="L161" i="3"/>
  <c r="I873" i="3"/>
  <c r="E745" i="3"/>
  <c r="H326" i="3"/>
  <c r="I199" i="3"/>
  <c r="J545" i="3"/>
  <c r="H201" i="3"/>
  <c r="H54" i="3"/>
  <c r="T814" i="3"/>
  <c r="P979" i="3"/>
  <c r="J95" i="3"/>
  <c r="F697" i="3"/>
  <c r="J439" i="3"/>
  <c r="J476" i="3"/>
  <c r="H506" i="3"/>
  <c r="L506" i="3"/>
  <c r="T506" i="3"/>
  <c r="I402" i="3"/>
  <c r="T402" i="3"/>
  <c r="E11" i="3"/>
  <c r="K11" i="3"/>
  <c r="I875" i="3"/>
  <c r="Q875" i="3"/>
  <c r="T585" i="3"/>
  <c r="T200" i="3"/>
  <c r="E89" i="3"/>
  <c r="K89" i="3"/>
  <c r="J284" i="3"/>
  <c r="T284" i="3"/>
  <c r="J955" i="3"/>
  <c r="T955" i="3"/>
  <c r="I323" i="3"/>
  <c r="Q323" i="3"/>
  <c r="F729" i="3"/>
  <c r="K729" i="3"/>
  <c r="H622" i="3"/>
  <c r="L512" i="3"/>
  <c r="L430" i="3"/>
  <c r="H941" i="3"/>
  <c r="I415" i="3"/>
  <c r="T415" i="3"/>
  <c r="I657" i="3"/>
  <c r="T657" i="3"/>
  <c r="F653" i="3"/>
  <c r="L833" i="3"/>
  <c r="H921" i="3"/>
  <c r="L921" i="3"/>
  <c r="P921" i="3"/>
  <c r="T921" i="3"/>
  <c r="T894" i="3"/>
  <c r="J234" i="3"/>
  <c r="T150" i="3"/>
  <c r="T1099" i="3"/>
  <c r="P366" i="3"/>
  <c r="E743" i="3"/>
  <c r="L186" i="3"/>
  <c r="T518" i="3"/>
  <c r="K147" i="3"/>
  <c r="P511" i="3"/>
  <c r="L275" i="3"/>
  <c r="I595" i="3"/>
  <c r="H139" i="3"/>
  <c r="H23" i="3"/>
  <c r="T820" i="3"/>
  <c r="E433" i="3"/>
  <c r="H629" i="3"/>
  <c r="K6" i="3"/>
  <c r="J551" i="3"/>
  <c r="P934" i="3"/>
  <c r="K745" i="3"/>
  <c r="H391" i="3"/>
  <c r="J254" i="3"/>
  <c r="L437" i="3"/>
  <c r="I496" i="3"/>
  <c r="I54" i="3"/>
  <c r="L245" i="3"/>
  <c r="H979" i="3"/>
  <c r="T979" i="3"/>
  <c r="F796" i="3"/>
  <c r="L95" i="3"/>
  <c r="J697" i="3"/>
  <c r="L439" i="3"/>
  <c r="I506" i="3"/>
  <c r="T876" i="3"/>
  <c r="K402" i="3"/>
  <c r="P402" i="3"/>
  <c r="F11" i="3"/>
  <c r="L11" i="3"/>
  <c r="L875" i="3"/>
  <c r="J200" i="3"/>
  <c r="F89" i="3"/>
  <c r="L89" i="3"/>
  <c r="L284" i="3"/>
  <c r="E955" i="3"/>
  <c r="K955" i="3"/>
  <c r="P955" i="3"/>
  <c r="L323" i="3"/>
  <c r="H729" i="3"/>
  <c r="L729" i="3"/>
  <c r="T729" i="3"/>
  <c r="J622" i="3"/>
  <c r="T430" i="3"/>
  <c r="J941" i="3"/>
  <c r="T941" i="3"/>
  <c r="J321" i="3"/>
  <c r="L415" i="3"/>
  <c r="E924" i="3"/>
  <c r="Q924" i="3"/>
  <c r="J653" i="3"/>
  <c r="Q833" i="3"/>
  <c r="I921" i="3"/>
  <c r="Q921" i="3"/>
  <c r="J894" i="3"/>
  <c r="I158" i="3"/>
  <c r="T158" i="3"/>
  <c r="L1005" i="3"/>
  <c r="T1005" i="3"/>
  <c r="T404" i="3"/>
  <c r="F1095" i="3"/>
  <c r="T1095" i="3"/>
  <c r="F840" i="3"/>
  <c r="L485" i="3"/>
  <c r="P1019" i="3"/>
  <c r="K442" i="3"/>
  <c r="Q442" i="3"/>
  <c r="L837" i="3"/>
  <c r="H717" i="3"/>
  <c r="L717" i="3"/>
  <c r="T717" i="3"/>
  <c r="I872" i="3"/>
  <c r="T206" i="3"/>
  <c r="E880" i="3"/>
  <c r="L880" i="3"/>
  <c r="T880" i="3"/>
  <c r="E189" i="3"/>
  <c r="H991" i="3"/>
  <c r="F775" i="3"/>
  <c r="K775" i="3"/>
  <c r="H345" i="3"/>
  <c r="K560" i="3"/>
  <c r="J224" i="3"/>
  <c r="T224" i="3"/>
  <c r="K306" i="3"/>
  <c r="P306" i="3"/>
  <c r="I1094" i="3"/>
  <c r="T1094" i="3"/>
  <c r="T571" i="3"/>
  <c r="K365" i="3"/>
  <c r="P365" i="3"/>
  <c r="T852" i="3"/>
  <c r="E850" i="3"/>
  <c r="J850" i="3"/>
  <c r="H962" i="3"/>
  <c r="H232" i="3"/>
  <c r="F981" i="3"/>
  <c r="H100" i="3"/>
  <c r="I1053" i="3"/>
  <c r="H654" i="3"/>
  <c r="I879" i="3"/>
  <c r="T879" i="3"/>
  <c r="J663" i="3"/>
  <c r="F1110" i="3"/>
  <c r="Q869" i="3"/>
  <c r="L238" i="3"/>
  <c r="L1006" i="3"/>
  <c r="T1006" i="3"/>
  <c r="I339" i="3"/>
  <c r="J708" i="3"/>
  <c r="E786" i="3"/>
  <c r="J786" i="3"/>
  <c r="I912" i="3"/>
  <c r="P912" i="3"/>
  <c r="H895" i="3"/>
  <c r="Q895" i="3"/>
  <c r="J271" i="3"/>
  <c r="P271" i="3"/>
  <c r="F738" i="3"/>
  <c r="Q844" i="3"/>
  <c r="E448" i="3"/>
  <c r="J448" i="3"/>
  <c r="J1005" i="3"/>
  <c r="T655" i="3"/>
  <c r="F1121" i="3"/>
  <c r="T1121" i="3"/>
  <c r="I1019" i="3"/>
  <c r="I442" i="3"/>
  <c r="T442" i="3"/>
  <c r="F717" i="3"/>
  <c r="T342" i="3"/>
  <c r="F872" i="3"/>
  <c r="T872" i="3"/>
  <c r="H994" i="3"/>
  <c r="T994" i="3"/>
  <c r="H206" i="3"/>
  <c r="K880" i="3"/>
  <c r="J189" i="3"/>
  <c r="T189" i="3"/>
  <c r="F991" i="3"/>
  <c r="Q991" i="3"/>
  <c r="I775" i="3"/>
  <c r="T775" i="3"/>
  <c r="P345" i="3"/>
  <c r="H224" i="3"/>
  <c r="P224" i="3"/>
  <c r="H306" i="3"/>
  <c r="L1094" i="3"/>
  <c r="H365" i="3"/>
  <c r="L429" i="3"/>
  <c r="T447" i="3"/>
  <c r="I852" i="3"/>
  <c r="K850" i="3"/>
  <c r="P850" i="3"/>
  <c r="I981" i="3"/>
  <c r="Q981" i="3"/>
  <c r="F100" i="3"/>
  <c r="H1053" i="3"/>
  <c r="T210" i="3"/>
  <c r="I296" i="3"/>
  <c r="O1110" i="3"/>
  <c r="T869" i="3"/>
  <c r="J152" i="3"/>
  <c r="L244" i="3"/>
  <c r="H1006" i="3"/>
  <c r="J339" i="3"/>
  <c r="T339" i="3"/>
  <c r="T481" i="3"/>
  <c r="T347" i="3"/>
  <c r="L708" i="3"/>
  <c r="H786" i="3"/>
  <c r="L479" i="3"/>
  <c r="I895" i="3"/>
  <c r="J757" i="3"/>
  <c r="Q122" i="3"/>
  <c r="E271" i="3"/>
  <c r="T271" i="3"/>
  <c r="J738" i="3"/>
  <c r="I844" i="3"/>
  <c r="T818" i="3"/>
  <c r="K448" i="3"/>
  <c r="T448" i="3"/>
  <c r="H709" i="3"/>
  <c r="I668" i="3"/>
  <c r="E523" i="3"/>
  <c r="L523" i="3"/>
  <c r="I842" i="3"/>
  <c r="T175" i="3"/>
  <c r="H716" i="3"/>
  <c r="E1001" i="3"/>
  <c r="H779" i="3"/>
  <c r="L779" i="3"/>
  <c r="T779" i="3"/>
  <c r="T427" i="3"/>
  <c r="J793" i="3"/>
  <c r="L56" i="3"/>
  <c r="L221" i="3"/>
  <c r="L31" i="3"/>
  <c r="F748" i="3"/>
  <c r="F862" i="3"/>
  <c r="L862" i="3"/>
  <c r="Q862" i="3"/>
  <c r="H881" i="3"/>
  <c r="L881" i="3"/>
  <c r="T881" i="3"/>
  <c r="L577" i="3"/>
  <c r="T1008" i="3"/>
  <c r="L103" i="3"/>
  <c r="H737" i="3"/>
  <c r="L737" i="3"/>
  <c r="T737" i="3"/>
  <c r="I795" i="3"/>
  <c r="J53" i="3"/>
  <c r="F1009" i="3"/>
  <c r="K1009" i="3"/>
  <c r="Q1123" i="3"/>
  <c r="T356" i="3"/>
  <c r="H947" i="3"/>
  <c r="H537" i="3"/>
  <c r="F1071" i="3"/>
  <c r="L1071" i="3"/>
  <c r="E753" i="3"/>
  <c r="H43" i="3"/>
  <c r="K1082" i="3"/>
  <c r="P188" i="3"/>
  <c r="L739" i="3"/>
  <c r="T739" i="3"/>
  <c r="T155" i="3"/>
  <c r="K297" i="3"/>
  <c r="L821" i="3"/>
  <c r="T579" i="3"/>
  <c r="P265" i="3"/>
  <c r="I274" i="3"/>
  <c r="L1097" i="3"/>
  <c r="L52" i="3"/>
  <c r="H883" i="3"/>
  <c r="H733" i="3"/>
  <c r="H90" i="3"/>
  <c r="P90" i="3"/>
  <c r="L341" i="3"/>
  <c r="T341" i="3"/>
  <c r="F547" i="3"/>
  <c r="L547" i="3"/>
  <c r="Q547" i="3"/>
  <c r="T670" i="3"/>
  <c r="H368" i="3"/>
  <c r="P102" i="3"/>
  <c r="I212" i="3"/>
  <c r="P212" i="3"/>
  <c r="L154" i="3"/>
  <c r="J443" i="3"/>
  <c r="F674" i="3"/>
  <c r="E218" i="3"/>
  <c r="F843" i="3"/>
  <c r="L843" i="3"/>
  <c r="T131" i="3"/>
  <c r="H1112" i="3"/>
  <c r="T490" i="3"/>
  <c r="L278" i="3"/>
  <c r="K926" i="3"/>
  <c r="P319" i="3"/>
  <c r="I501" i="3"/>
  <c r="T501" i="3"/>
  <c r="K292" i="3"/>
  <c r="H1036" i="3"/>
  <c r="H313" i="3"/>
  <c r="E805" i="3"/>
  <c r="T656" i="3"/>
  <c r="T154" i="3"/>
  <c r="L674" i="3"/>
  <c r="T843" i="3"/>
  <c r="J1061" i="3"/>
  <c r="H926" i="3"/>
  <c r="J805" i="3"/>
  <c r="F158" i="3"/>
  <c r="P1005" i="3"/>
  <c r="I1121" i="3"/>
  <c r="J1019" i="3"/>
  <c r="L442" i="3"/>
  <c r="I717" i="3"/>
  <c r="L872" i="3"/>
  <c r="I994" i="3"/>
  <c r="L206" i="3"/>
  <c r="L189" i="3"/>
  <c r="I991" i="3"/>
  <c r="J775" i="3"/>
  <c r="P775" i="3"/>
  <c r="T345" i="3"/>
  <c r="I560" i="3"/>
  <c r="K224" i="3"/>
  <c r="I306" i="3"/>
  <c r="Q306" i="3"/>
  <c r="E1094" i="3"/>
  <c r="I365" i="3"/>
  <c r="Q365" i="3"/>
  <c r="T429" i="3"/>
  <c r="H196" i="3"/>
  <c r="F850" i="3"/>
  <c r="L850" i="3"/>
  <c r="Q850" i="3"/>
  <c r="L232" i="3"/>
  <c r="K981" i="3"/>
  <c r="T981" i="3"/>
  <c r="K100" i="3"/>
  <c r="T100" i="3"/>
  <c r="P661" i="3"/>
  <c r="J1053" i="3"/>
  <c r="T1053" i="3"/>
  <c r="L654" i="3"/>
  <c r="F210" i="3"/>
  <c r="J296" i="3"/>
  <c r="T1110" i="3"/>
  <c r="F869" i="3"/>
  <c r="K1006" i="3"/>
  <c r="H481" i="3"/>
  <c r="F347" i="3"/>
  <c r="E708" i="3"/>
  <c r="T708" i="3"/>
  <c r="I786" i="3"/>
  <c r="T786" i="3"/>
  <c r="T479" i="3"/>
  <c r="L895" i="3"/>
  <c r="H271" i="3"/>
  <c r="L738" i="3"/>
  <c r="O844" i="3"/>
  <c r="F448" i="3"/>
  <c r="L448" i="3"/>
  <c r="K709" i="3"/>
  <c r="F771" i="3"/>
  <c r="T771" i="3"/>
  <c r="J668" i="3"/>
  <c r="H523" i="3"/>
  <c r="I712" i="3"/>
  <c r="K842" i="3"/>
  <c r="H929" i="3"/>
  <c r="L716" i="3"/>
  <c r="H1001" i="3"/>
  <c r="T233" i="3"/>
  <c r="T10" i="3"/>
  <c r="I779" i="3"/>
  <c r="I330" i="3"/>
  <c r="T793" i="3"/>
  <c r="P56" i="3"/>
  <c r="J748" i="3"/>
  <c r="T748" i="3"/>
  <c r="H862" i="3"/>
  <c r="T540" i="3"/>
  <c r="I881" i="3"/>
  <c r="H1090" i="3"/>
  <c r="T488" i="3"/>
  <c r="P1081" i="3"/>
  <c r="T480" i="3"/>
  <c r="H1008" i="3"/>
  <c r="I737" i="3"/>
  <c r="L795" i="3"/>
  <c r="L53" i="3"/>
  <c r="T53" i="3"/>
  <c r="H1009" i="3"/>
  <c r="L1009" i="3"/>
  <c r="P1009" i="3"/>
  <c r="T1009" i="3"/>
  <c r="J537" i="3"/>
  <c r="H1071" i="3"/>
  <c r="J753" i="3"/>
  <c r="T753" i="3"/>
  <c r="I43" i="3"/>
  <c r="T43" i="3"/>
  <c r="T472" i="3"/>
  <c r="T1082" i="3"/>
  <c r="T188" i="3"/>
  <c r="E739" i="3"/>
  <c r="F297" i="3"/>
  <c r="L297" i="3"/>
  <c r="T821" i="3"/>
  <c r="H579" i="3"/>
  <c r="I883" i="3"/>
  <c r="P883" i="3"/>
  <c r="L733" i="3"/>
  <c r="J90" i="3"/>
  <c r="E341" i="3"/>
  <c r="H547" i="3"/>
  <c r="L368" i="3"/>
  <c r="T959" i="3"/>
  <c r="E656" i="3"/>
  <c r="T102" i="3"/>
  <c r="L625" i="3"/>
  <c r="K212" i="3"/>
  <c r="P154" i="3"/>
  <c r="L443" i="3"/>
  <c r="T443" i="3"/>
  <c r="I674" i="3"/>
  <c r="T674" i="3"/>
  <c r="E504" i="3"/>
  <c r="H218" i="3"/>
  <c r="H843" i="3"/>
  <c r="L1112" i="3"/>
  <c r="T98" i="3"/>
  <c r="E1061" i="3"/>
  <c r="T278" i="3"/>
  <c r="T926" i="3"/>
  <c r="T319" i="3"/>
  <c r="L501" i="3"/>
  <c r="F292" i="3"/>
  <c r="L292" i="3"/>
  <c r="L1036" i="3"/>
  <c r="I313" i="3"/>
  <c r="J656" i="3"/>
  <c r="E443" i="3"/>
  <c r="J218" i="3"/>
  <c r="I843" i="3"/>
  <c r="L490" i="3"/>
  <c r="P1036" i="3"/>
  <c r="Q1005" i="3"/>
  <c r="Q840" i="3"/>
  <c r="I485" i="3"/>
  <c r="L1121" i="3"/>
  <c r="Q1019" i="3"/>
  <c r="J717" i="3"/>
  <c r="P206" i="3"/>
  <c r="F880" i="3"/>
  <c r="P880" i="3"/>
  <c r="P189" i="3"/>
  <c r="L991" i="3"/>
  <c r="T991" i="3"/>
  <c r="E775" i="3"/>
  <c r="L775" i="3"/>
  <c r="Q775" i="3"/>
  <c r="E345" i="3"/>
  <c r="P560" i="3"/>
  <c r="E224" i="3"/>
  <c r="L224" i="3"/>
  <c r="L306" i="3"/>
  <c r="H1094" i="3"/>
  <c r="H571" i="3"/>
  <c r="L365" i="3"/>
  <c r="L196" i="3"/>
  <c r="H850" i="3"/>
  <c r="H420" i="3"/>
  <c r="T420" i="3"/>
  <c r="L962" i="3"/>
  <c r="L981" i="3"/>
  <c r="L100" i="3"/>
  <c r="T661" i="3"/>
  <c r="I179" i="3"/>
  <c r="E1053" i="3"/>
  <c r="K1053" i="3"/>
  <c r="P654" i="3"/>
  <c r="P663" i="3"/>
  <c r="J210" i="3"/>
  <c r="J1110" i="3"/>
  <c r="I869" i="3"/>
  <c r="F244" i="3"/>
  <c r="T244" i="3"/>
  <c r="L481" i="3"/>
  <c r="J347" i="3"/>
  <c r="H708" i="3"/>
  <c r="K786" i="3"/>
  <c r="P786" i="3"/>
  <c r="H912" i="3"/>
  <c r="P895" i="3"/>
  <c r="T757" i="3"/>
  <c r="F122" i="3"/>
  <c r="I271" i="3"/>
  <c r="Q271" i="3"/>
  <c r="T844" i="3"/>
  <c r="H448" i="3"/>
  <c r="L709" i="3"/>
  <c r="T709" i="3"/>
  <c r="F428" i="3"/>
  <c r="J771" i="3"/>
  <c r="P668" i="3"/>
  <c r="I523" i="3"/>
  <c r="T523" i="3"/>
  <c r="J929" i="3"/>
  <c r="T929" i="3"/>
  <c r="I175" i="3"/>
  <c r="J1001" i="3"/>
  <c r="E779" i="3"/>
  <c r="J779" i="3"/>
  <c r="H427" i="3"/>
  <c r="K330" i="3"/>
  <c r="T330" i="3"/>
  <c r="H793" i="3"/>
  <c r="P307" i="3"/>
  <c r="F221" i="3"/>
  <c r="Q221" i="3"/>
  <c r="T31" i="3"/>
  <c r="H693" i="3"/>
  <c r="L748" i="3"/>
  <c r="I862" i="3"/>
  <c r="T862" i="3"/>
  <c r="E881" i="3"/>
  <c r="J881" i="3"/>
  <c r="T1090" i="3"/>
  <c r="E577" i="3"/>
  <c r="I1081" i="3"/>
  <c r="L1008" i="3"/>
  <c r="E737" i="3"/>
  <c r="J737" i="3"/>
  <c r="H388" i="3"/>
  <c r="F795" i="3"/>
  <c r="T795" i="3"/>
  <c r="E53" i="3"/>
  <c r="I1009" i="3"/>
  <c r="Q1009" i="3"/>
  <c r="I356" i="3"/>
  <c r="T947" i="3"/>
  <c r="K537" i="3"/>
  <c r="I1071" i="3"/>
  <c r="T1071" i="3"/>
  <c r="L753" i="3"/>
  <c r="K43" i="3"/>
  <c r="H1082" i="3"/>
  <c r="H188" i="3"/>
  <c r="H739" i="3"/>
  <c r="P739" i="3"/>
  <c r="H297" i="3"/>
  <c r="L579" i="3"/>
  <c r="T274" i="3"/>
  <c r="E1097" i="3"/>
  <c r="T52" i="3"/>
  <c r="L857" i="3"/>
  <c r="K883" i="3"/>
  <c r="L90" i="3"/>
  <c r="T90" i="3"/>
  <c r="H341" i="3"/>
  <c r="I547" i="3"/>
  <c r="T547" i="3"/>
  <c r="H102" i="3"/>
  <c r="T212" i="3"/>
  <c r="H319" i="3"/>
  <c r="H292" i="3"/>
  <c r="K313" i="3"/>
  <c r="Q158" i="3"/>
  <c r="I1005" i="3"/>
  <c r="I404" i="3"/>
  <c r="F442" i="3"/>
  <c r="P442" i="3"/>
  <c r="E717" i="3"/>
  <c r="K717" i="3"/>
  <c r="P872" i="3"/>
  <c r="J880" i="3"/>
  <c r="H189" i="3"/>
  <c r="H775" i="3"/>
  <c r="Q560" i="3"/>
  <c r="F224" i="3"/>
  <c r="F306" i="3"/>
  <c r="T306" i="3"/>
  <c r="J1094" i="3"/>
  <c r="L571" i="3"/>
  <c r="F365" i="3"/>
  <c r="T365" i="3"/>
  <c r="T196" i="3"/>
  <c r="P447" i="3"/>
  <c r="I850" i="3"/>
  <c r="T850" i="3"/>
  <c r="I420" i="3"/>
  <c r="T962" i="3"/>
  <c r="T232" i="3"/>
  <c r="P981" i="3"/>
  <c r="T179" i="3"/>
  <c r="F1053" i="3"/>
  <c r="L1053" i="3"/>
  <c r="T654" i="3"/>
  <c r="H879" i="3"/>
  <c r="L1110" i="3"/>
  <c r="I244" i="3"/>
  <c r="F1006" i="3"/>
  <c r="P1006" i="3"/>
  <c r="H339" i="3"/>
  <c r="I708" i="3"/>
  <c r="F786" i="3"/>
  <c r="L786" i="3"/>
  <c r="Q786" i="3"/>
  <c r="L105" i="3"/>
  <c r="J912" i="3"/>
  <c r="T912" i="3"/>
  <c r="T895" i="3"/>
  <c r="F757" i="3"/>
  <c r="L271" i="3"/>
  <c r="T738" i="3"/>
  <c r="F844" i="3"/>
  <c r="I448" i="3"/>
  <c r="F709" i="3"/>
  <c r="J523" i="3"/>
  <c r="H842" i="3"/>
  <c r="P842" i="3"/>
  <c r="L929" i="3"/>
  <c r="T716" i="3"/>
  <c r="L1001" i="3"/>
  <c r="T1001" i="3"/>
  <c r="J233" i="3"/>
  <c r="F779" i="3"/>
  <c r="K779" i="3"/>
  <c r="P427" i="3"/>
  <c r="L330" i="3"/>
  <c r="E522" i="3"/>
  <c r="I793" i="3"/>
  <c r="H56" i="3"/>
  <c r="I221" i="3"/>
  <c r="T221" i="3"/>
  <c r="H31" i="3"/>
  <c r="L693" i="3"/>
  <c r="K862" i="3"/>
  <c r="P862" i="3"/>
  <c r="H540" i="3"/>
  <c r="F881" i="3"/>
  <c r="K881" i="3"/>
  <c r="I577" i="3"/>
  <c r="T577" i="3"/>
  <c r="L488" i="3"/>
  <c r="K1081" i="3"/>
  <c r="T1081" i="3"/>
  <c r="I480" i="3"/>
  <c r="P1008" i="3"/>
  <c r="F737" i="3"/>
  <c r="K737" i="3"/>
  <c r="H795" i="3"/>
  <c r="H53" i="3"/>
  <c r="E1009" i="3"/>
  <c r="J1009" i="3"/>
  <c r="K1123" i="3"/>
  <c r="E537" i="3"/>
  <c r="T537" i="3"/>
  <c r="L827" i="3"/>
  <c r="K1071" i="3"/>
  <c r="F43" i="3"/>
  <c r="L43" i="3"/>
  <c r="H472" i="3"/>
  <c r="I1082" i="3"/>
  <c r="L188" i="3"/>
  <c r="J739" i="3"/>
  <c r="I297" i="3"/>
  <c r="T297" i="3"/>
  <c r="P579" i="3"/>
  <c r="J1097" i="3"/>
  <c r="T1097" i="3"/>
  <c r="H52" i="3"/>
  <c r="T857" i="3"/>
  <c r="T883" i="3"/>
  <c r="T733" i="3"/>
  <c r="E90" i="3"/>
  <c r="J341" i="3"/>
  <c r="K547" i="3"/>
  <c r="P547" i="3"/>
  <c r="L670" i="3"/>
  <c r="T368" i="3"/>
  <c r="P460" i="3"/>
  <c r="I959" i="3"/>
  <c r="L656" i="3"/>
  <c r="L102" i="3"/>
  <c r="H212" i="3"/>
  <c r="H154" i="3"/>
  <c r="H443" i="3"/>
  <c r="P443" i="3"/>
  <c r="L218" i="3"/>
  <c r="T218" i="3"/>
  <c r="T632" i="3"/>
  <c r="K843" i="3"/>
  <c r="L131" i="3"/>
  <c r="T1112" i="3"/>
  <c r="P76" i="3"/>
  <c r="I98" i="3"/>
  <c r="L1061" i="3"/>
  <c r="I926" i="3"/>
  <c r="P926" i="3"/>
  <c r="L319" i="3"/>
  <c r="F501" i="3"/>
  <c r="Q501" i="3"/>
  <c r="I292" i="3"/>
  <c r="T292" i="3"/>
  <c r="T1036" i="3"/>
  <c r="T313" i="3"/>
  <c r="L805" i="3"/>
  <c r="T625" i="3"/>
  <c r="J504" i="3"/>
  <c r="T1061" i="3"/>
  <c r="T805" i="3"/>
  <c r="E292" i="3"/>
  <c r="E1112" i="3"/>
  <c r="L841" i="3"/>
  <c r="L947" i="3"/>
  <c r="E738" i="3"/>
  <c r="L76" i="3"/>
  <c r="E883" i="3"/>
  <c r="F31" i="3"/>
  <c r="E501" i="3"/>
  <c r="E102" i="3"/>
  <c r="E339" i="3"/>
  <c r="P632" i="3"/>
  <c r="E926" i="3"/>
  <c r="H625" i="3"/>
  <c r="E579" i="3"/>
  <c r="E771" i="3"/>
  <c r="E347" i="3"/>
  <c r="E232" i="3"/>
  <c r="E210" i="3"/>
  <c r="F206" i="3"/>
  <c r="E164" i="3"/>
  <c r="I725" i="3"/>
  <c r="H475" i="3"/>
  <c r="E200" i="3"/>
  <c r="E876" i="3"/>
  <c r="T572" i="3"/>
  <c r="E476" i="3"/>
  <c r="E820" i="3"/>
  <c r="E598" i="3"/>
  <c r="F458" i="3"/>
  <c r="T91" i="3"/>
  <c r="H889" i="3"/>
  <c r="I72" i="3"/>
  <c r="E153" i="3"/>
  <c r="E511" i="3"/>
  <c r="E364" i="3"/>
  <c r="H243" i="3"/>
  <c r="E1048" i="3"/>
  <c r="E141" i="3"/>
  <c r="I525" i="3"/>
  <c r="E116" i="3"/>
  <c r="F150" i="3"/>
  <c r="E796" i="3"/>
  <c r="T1091" i="3"/>
  <c r="F391" i="3"/>
  <c r="T916" i="3"/>
  <c r="L566" i="3"/>
  <c r="H518" i="3"/>
  <c r="H677" i="3"/>
  <c r="E185" i="3"/>
  <c r="F948" i="3"/>
  <c r="F117" i="3"/>
  <c r="E42" i="3"/>
  <c r="E169" i="3"/>
  <c r="E592" i="3"/>
  <c r="E151" i="3"/>
  <c r="E12" i="3"/>
  <c r="H346" i="3"/>
  <c r="F555" i="3"/>
  <c r="E619" i="3"/>
  <c r="I659" i="3"/>
  <c r="I965" i="3"/>
  <c r="I727" i="3"/>
  <c r="F638" i="3"/>
  <c r="T503" i="3"/>
  <c r="J688" i="3"/>
  <c r="F832" i="3"/>
  <c r="E601" i="3"/>
  <c r="L399" i="3"/>
  <c r="F291" i="3"/>
  <c r="F303" i="3"/>
  <c r="F721" i="3"/>
  <c r="E678" i="3"/>
  <c r="T841" i="3"/>
  <c r="Q98" i="3"/>
  <c r="T76" i="3"/>
  <c r="I1112" i="3"/>
  <c r="H632" i="3"/>
  <c r="F218" i="3"/>
  <c r="H241" i="3"/>
  <c r="F443" i="3"/>
  <c r="E670" i="3"/>
  <c r="K341" i="3"/>
  <c r="K90" i="3"/>
  <c r="P857" i="3"/>
  <c r="I52" i="3"/>
  <c r="K274" i="3"/>
  <c r="Q579" i="3"/>
  <c r="J188" i="3"/>
  <c r="T1123" i="3"/>
  <c r="Q1081" i="3"/>
  <c r="L1090" i="3"/>
  <c r="E56" i="3"/>
  <c r="T307" i="3"/>
  <c r="F484" i="3"/>
  <c r="E919" i="3"/>
  <c r="H919" i="3"/>
  <c r="I479" i="3"/>
  <c r="E479" i="3"/>
  <c r="J823" i="3"/>
  <c r="H152" i="3"/>
  <c r="P152" i="3"/>
  <c r="E356" i="3"/>
  <c r="E480" i="3"/>
  <c r="I233" i="3"/>
  <c r="E818" i="3"/>
  <c r="I818" i="3"/>
  <c r="K479" i="3"/>
  <c r="J105" i="3"/>
  <c r="F313" i="3"/>
  <c r="P501" i="3"/>
  <c r="F926" i="3"/>
  <c r="F490" i="3"/>
  <c r="J131" i="3"/>
  <c r="I218" i="3"/>
  <c r="Q212" i="3"/>
  <c r="H656" i="3"/>
  <c r="H460" i="3"/>
  <c r="F368" i="3"/>
  <c r="I90" i="3"/>
  <c r="L883" i="3"/>
  <c r="K52" i="3"/>
  <c r="Q739" i="3"/>
  <c r="E188" i="3"/>
  <c r="P753" i="3"/>
  <c r="L537" i="3"/>
  <c r="I1123" i="3"/>
  <c r="L388" i="3"/>
  <c r="I103" i="3"/>
  <c r="H488" i="3"/>
  <c r="K748" i="3"/>
  <c r="P221" i="3"/>
  <c r="E793" i="3"/>
  <c r="E929" i="3"/>
  <c r="T712" i="3"/>
  <c r="L428" i="3"/>
  <c r="P479" i="3"/>
  <c r="T1125" i="3"/>
  <c r="J1112" i="3"/>
  <c r="L959" i="3"/>
  <c r="J368" i="3"/>
  <c r="L274" i="3"/>
  <c r="J579" i="3"/>
  <c r="E393" i="3"/>
  <c r="K577" i="3"/>
  <c r="E842" i="3"/>
  <c r="F977" i="3"/>
  <c r="E98" i="3"/>
  <c r="E959" i="3"/>
  <c r="H1125" i="3"/>
  <c r="E297" i="3"/>
  <c r="E716" i="3"/>
  <c r="F271" i="3"/>
  <c r="E852" i="3"/>
  <c r="E52" i="3"/>
  <c r="J393" i="3"/>
  <c r="E233" i="3"/>
  <c r="E879" i="3"/>
  <c r="E365" i="3"/>
  <c r="L460" i="3"/>
  <c r="E490" i="3"/>
  <c r="L307" i="3"/>
  <c r="E663" i="3"/>
  <c r="H578" i="3"/>
  <c r="E838" i="3"/>
  <c r="E912" i="3"/>
  <c r="E654" i="3"/>
  <c r="L235" i="3"/>
  <c r="E875" i="3"/>
  <c r="T1070" i="3"/>
  <c r="H570" i="3"/>
  <c r="I120" i="3"/>
  <c r="E979" i="3"/>
  <c r="H1017" i="3"/>
  <c r="E176" i="3"/>
  <c r="E908" i="3"/>
  <c r="F719" i="3"/>
  <c r="O557" i="3"/>
  <c r="E54" i="3"/>
  <c r="E205" i="3"/>
  <c r="L35" i="3"/>
  <c r="F684" i="3"/>
  <c r="L1109" i="3"/>
  <c r="I691" i="3"/>
  <c r="I887" i="3"/>
  <c r="F261" i="3"/>
  <c r="F877" i="3"/>
  <c r="E446" i="3"/>
  <c r="T226" i="3"/>
  <c r="H478" i="3"/>
  <c r="E1108" i="3"/>
  <c r="E147" i="3"/>
  <c r="F1056" i="3"/>
  <c r="I1105" i="3"/>
  <c r="F326" i="3"/>
  <c r="L507" i="3"/>
  <c r="E776" i="3"/>
  <c r="E1099" i="3"/>
  <c r="E772" i="3"/>
  <c r="K563" i="3"/>
  <c r="F216" i="3"/>
  <c r="F904" i="3"/>
  <c r="E797" i="3"/>
  <c r="E970" i="3"/>
  <c r="I1069" i="3"/>
  <c r="E81" i="3"/>
  <c r="F1012" i="3"/>
  <c r="E239" i="3"/>
  <c r="E494" i="3"/>
  <c r="L641" i="3"/>
  <c r="F696" i="3"/>
  <c r="K521" i="3"/>
  <c r="E386" i="3"/>
  <c r="I651" i="3"/>
  <c r="H109" i="3"/>
  <c r="T195" i="3"/>
  <c r="T384" i="3"/>
  <c r="J580" i="3"/>
  <c r="F124" i="3"/>
  <c r="H998" i="3"/>
  <c r="F231" i="3"/>
  <c r="L98" i="3"/>
  <c r="J1036" i="3"/>
  <c r="J319" i="3"/>
  <c r="P98" i="3"/>
  <c r="Q102" i="3"/>
  <c r="T460" i="3"/>
  <c r="I368" i="3"/>
  <c r="H841" i="3"/>
  <c r="F341" i="3"/>
  <c r="F90" i="3"/>
  <c r="E821" i="3"/>
  <c r="K739" i="3"/>
  <c r="T827" i="3"/>
  <c r="L1123" i="3"/>
  <c r="E1081" i="3"/>
  <c r="H748" i="3"/>
  <c r="F793" i="3"/>
  <c r="E330" i="3"/>
  <c r="I977" i="3"/>
  <c r="J479" i="3"/>
  <c r="I301" i="3"/>
  <c r="T823" i="3"/>
  <c r="J356" i="3"/>
  <c r="J480" i="3"/>
  <c r="J838" i="3"/>
  <c r="E175" i="3"/>
  <c r="H818" i="3"/>
  <c r="P818" i="3"/>
  <c r="E105" i="3"/>
  <c r="T105" i="3"/>
  <c r="Q301" i="3"/>
  <c r="E1123" i="3"/>
  <c r="E103" i="3"/>
  <c r="J292" i="3"/>
  <c r="K501" i="3"/>
  <c r="E319" i="3"/>
  <c r="H98" i="3"/>
  <c r="K1112" i="3"/>
  <c r="T241" i="3"/>
  <c r="I443" i="3"/>
  <c r="L212" i="3"/>
  <c r="K102" i="3"/>
  <c r="F883" i="3"/>
  <c r="F52" i="3"/>
  <c r="J821" i="3"/>
  <c r="H753" i="3"/>
  <c r="F537" i="3"/>
  <c r="H356" i="3"/>
  <c r="K795" i="3"/>
  <c r="T388" i="3"/>
  <c r="T693" i="3"/>
  <c r="K221" i="3"/>
  <c r="F330" i="3"/>
  <c r="L838" i="3"/>
  <c r="H233" i="3"/>
  <c r="F712" i="3"/>
  <c r="T668" i="3"/>
  <c r="E428" i="3"/>
  <c r="I122" i="3"/>
  <c r="H479" i="3"/>
  <c r="J1125" i="3"/>
  <c r="J490" i="3"/>
  <c r="F959" i="3"/>
  <c r="P670" i="3"/>
  <c r="F274" i="3"/>
  <c r="P821" i="3"/>
  <c r="F1123" i="3"/>
  <c r="L480" i="3"/>
  <c r="I748" i="3"/>
  <c r="E693" i="3"/>
  <c r="E307" i="3"/>
  <c r="T838" i="3"/>
  <c r="L233" i="3"/>
  <c r="Q175" i="3"/>
  <c r="F842" i="3"/>
  <c r="J818" i="3"/>
  <c r="E895" i="3"/>
  <c r="F895" i="3"/>
  <c r="L77" i="3"/>
  <c r="E674" i="3"/>
  <c r="E274" i="3"/>
  <c r="L155" i="3"/>
  <c r="F103" i="3"/>
  <c r="J342" i="3"/>
  <c r="E547" i="3"/>
  <c r="L472" i="3"/>
  <c r="E540" i="3"/>
  <c r="E981" i="3"/>
  <c r="E306" i="3"/>
  <c r="E43" i="3"/>
  <c r="F693" i="3"/>
  <c r="E238" i="3"/>
  <c r="E179" i="3"/>
  <c r="E420" i="3"/>
  <c r="E837" i="3"/>
  <c r="H805" i="3"/>
  <c r="E1082" i="3"/>
  <c r="E661" i="3"/>
  <c r="E397" i="3"/>
  <c r="E296" i="3"/>
  <c r="E447" i="3"/>
  <c r="I903" i="3"/>
  <c r="E82" i="3"/>
  <c r="T245" i="3"/>
  <c r="H316" i="3"/>
  <c r="L653" i="3"/>
  <c r="L814" i="3"/>
  <c r="E107" i="3"/>
  <c r="I1114" i="3"/>
  <c r="E15" i="3"/>
  <c r="E284" i="3"/>
  <c r="F381" i="3"/>
  <c r="P498" i="3"/>
  <c r="E976" i="3"/>
  <c r="I676" i="3"/>
  <c r="E159" i="3"/>
  <c r="F23" i="3"/>
  <c r="E217" i="3"/>
  <c r="E69" i="3"/>
  <c r="T437" i="3"/>
  <c r="T873" i="3"/>
  <c r="E87" i="3"/>
  <c r="E932" i="3"/>
  <c r="L369" i="3"/>
  <c r="E201" i="3"/>
  <c r="F589" i="3"/>
  <c r="H75" i="3"/>
  <c r="F434" i="3"/>
  <c r="F957" i="3"/>
  <c r="E29" i="3"/>
  <c r="E812" i="3"/>
  <c r="I787" i="3"/>
  <c r="H61" i="3"/>
  <c r="F621" i="3"/>
  <c r="E370" i="3"/>
  <c r="E385" i="3"/>
  <c r="F372" i="3"/>
  <c r="H615" i="3"/>
  <c r="F922" i="3"/>
  <c r="F252" i="3"/>
  <c r="F809" i="3"/>
  <c r="F548" i="3"/>
  <c r="H783" i="3"/>
  <c r="F675" i="3"/>
  <c r="F683" i="3"/>
  <c r="E45" i="3"/>
  <c r="E722" i="3"/>
  <c r="T14" i="3"/>
  <c r="E246" i="3"/>
  <c r="H1075" i="3"/>
  <c r="F98" i="3"/>
  <c r="H501" i="3"/>
  <c r="P278" i="3"/>
  <c r="I490" i="3"/>
  <c r="K98" i="3"/>
  <c r="J154" i="3"/>
  <c r="T265" i="3"/>
  <c r="I579" i="3"/>
  <c r="H155" i="3"/>
  <c r="F739" i="3"/>
  <c r="K356" i="3"/>
  <c r="F1081" i="3"/>
  <c r="L540" i="3"/>
  <c r="H221" i="3"/>
  <c r="K793" i="3"/>
  <c r="H330" i="3"/>
  <c r="K233" i="3"/>
  <c r="P175" i="3"/>
  <c r="T977" i="3"/>
  <c r="I484" i="3"/>
  <c r="Q479" i="3"/>
  <c r="T301" i="3"/>
  <c r="L823" i="3"/>
  <c r="J175" i="3"/>
  <c r="F105" i="3"/>
  <c r="E481" i="3"/>
  <c r="F481" i="3"/>
  <c r="H1123" i="3"/>
  <c r="L1125" i="3"/>
  <c r="Q926" i="3"/>
  <c r="H1061" i="3"/>
  <c r="H76" i="3"/>
  <c r="F1112" i="3"/>
  <c r="F212" i="3"/>
  <c r="F102" i="3"/>
  <c r="J670" i="3"/>
  <c r="Q90" i="3"/>
  <c r="E733" i="3"/>
  <c r="H274" i="3"/>
  <c r="K579" i="3"/>
  <c r="I739" i="3"/>
  <c r="L1082" i="3"/>
  <c r="H827" i="3"/>
  <c r="H1081" i="3"/>
  <c r="P1090" i="3"/>
  <c r="T56" i="3"/>
  <c r="J522" i="3"/>
  <c r="E427" i="3"/>
  <c r="L10" i="3"/>
  <c r="H175" i="3"/>
  <c r="T842" i="3"/>
  <c r="F523" i="3"/>
  <c r="E668" i="3"/>
  <c r="H668" i="3"/>
  <c r="J428" i="3"/>
  <c r="I709" i="3"/>
  <c r="E709" i="3"/>
  <c r="T122" i="3"/>
  <c r="I481" i="3"/>
  <c r="H131" i="3"/>
  <c r="J102" i="3"/>
  <c r="H670" i="3"/>
  <c r="J52" i="3"/>
  <c r="H821" i="3"/>
  <c r="L356" i="3"/>
  <c r="F480" i="3"/>
  <c r="J540" i="3"/>
  <c r="E221" i="3"/>
  <c r="H307" i="3"/>
  <c r="H838" i="3"/>
  <c r="F233" i="3"/>
  <c r="L175" i="3"/>
  <c r="L842" i="3"/>
  <c r="J895" i="3"/>
  <c r="K895" i="3"/>
  <c r="L866" i="3"/>
  <c r="E994" i="3"/>
  <c r="E843" i="3"/>
  <c r="E1036" i="3"/>
  <c r="H278" i="3"/>
  <c r="E368" i="3"/>
  <c r="L265" i="3"/>
  <c r="E748" i="3"/>
  <c r="L1095" i="3"/>
  <c r="E1071" i="3"/>
  <c r="E862" i="3"/>
  <c r="E212" i="3"/>
  <c r="H857" i="3"/>
  <c r="E1110" i="3"/>
  <c r="E962" i="3"/>
  <c r="E571" i="3"/>
  <c r="E313" i="3"/>
  <c r="L241" i="3"/>
  <c r="L712" i="3"/>
  <c r="F708" i="3"/>
  <c r="E866" i="3"/>
  <c r="E196" i="3"/>
  <c r="E757" i="3"/>
  <c r="E429" i="3"/>
  <c r="F1028" i="3"/>
  <c r="E167" i="3"/>
  <c r="E402" i="3"/>
  <c r="L101" i="3"/>
  <c r="F430" i="3"/>
  <c r="L780" i="3"/>
  <c r="I1073" i="3"/>
  <c r="H989" i="3"/>
  <c r="F585" i="3"/>
  <c r="J93" i="3"/>
  <c r="F714" i="3"/>
  <c r="F199" i="3"/>
  <c r="I317" i="3"/>
  <c r="F398" i="3"/>
  <c r="P931" i="3"/>
  <c r="E953" i="3"/>
  <c r="H143" i="3"/>
  <c r="F190" i="3"/>
  <c r="I886" i="3"/>
  <c r="E617" i="3"/>
  <c r="L287" i="3"/>
  <c r="H1045" i="3"/>
  <c r="P407" i="3"/>
  <c r="E997" i="3"/>
  <c r="F470" i="3"/>
  <c r="E1113" i="3"/>
  <c r="I48" i="3"/>
  <c r="E242" i="3"/>
  <c r="T613" i="3"/>
  <c r="J568" i="3"/>
  <c r="I1065" i="3"/>
  <c r="F640" i="3"/>
  <c r="E47" i="3"/>
  <c r="E450" i="3"/>
  <c r="E620" i="3"/>
  <c r="F229" i="3"/>
  <c r="F325" i="3"/>
  <c r="I128" i="3"/>
  <c r="J208" i="3"/>
  <c r="F1104" i="3"/>
  <c r="F110" i="3"/>
  <c r="E453" i="3"/>
  <c r="I395" i="3"/>
  <c r="T422" i="3"/>
  <c r="E606" i="3"/>
  <c r="H118" i="3"/>
  <c r="F293" i="3"/>
  <c r="H669" i="3"/>
  <c r="F742" i="3"/>
  <c r="H304" i="3"/>
  <c r="F639" i="3"/>
  <c r="L632" i="3"/>
  <c r="E1125" i="3"/>
  <c r="H77" i="3"/>
  <c r="E131" i="3"/>
  <c r="K218" i="3"/>
  <c r="H674" i="3"/>
  <c r="K443" i="3"/>
  <c r="P625" i="3"/>
  <c r="I102" i="3"/>
  <c r="K959" i="3"/>
  <c r="J733" i="3"/>
  <c r="I537" i="3"/>
  <c r="T103" i="3"/>
  <c r="K480" i="3"/>
  <c r="L1081" i="3"/>
  <c r="H577" i="3"/>
  <c r="E1090" i="3"/>
  <c r="I693" i="3"/>
  <c r="F10" i="3"/>
  <c r="K175" i="3"/>
  <c r="L977" i="3"/>
  <c r="T484" i="3"/>
  <c r="T919" i="3"/>
  <c r="L301" i="3"/>
  <c r="E823" i="3"/>
  <c r="F823" i="3"/>
  <c r="E152" i="3"/>
  <c r="I152" i="3"/>
  <c r="T152" i="3"/>
  <c r="H490" i="3"/>
  <c r="J481" i="3"/>
  <c r="K481" i="3"/>
  <c r="K103" i="3"/>
  <c r="L313" i="3"/>
  <c r="T77" i="3"/>
  <c r="L926" i="3"/>
  <c r="K490" i="3"/>
  <c r="K674" i="3"/>
  <c r="Q443" i="3"/>
  <c r="E154" i="3"/>
  <c r="P656" i="3"/>
  <c r="H959" i="3"/>
  <c r="K368" i="3"/>
  <c r="P841" i="3"/>
  <c r="I341" i="3"/>
  <c r="Q883" i="3"/>
  <c r="H1097" i="3"/>
  <c r="H265" i="3"/>
  <c r="F579" i="3"/>
  <c r="F1082" i="3"/>
  <c r="J43" i="3"/>
  <c r="P1123" i="3"/>
  <c r="E795" i="3"/>
  <c r="H480" i="3"/>
  <c r="E488" i="3"/>
  <c r="J709" i="3"/>
  <c r="P241" i="3"/>
  <c r="J221" i="3"/>
  <c r="F479" i="3"/>
  <c r="F301" i="3"/>
  <c r="I232" i="3"/>
  <c r="E560" i="3"/>
  <c r="F655" i="3"/>
  <c r="P485" i="3"/>
  <c r="K404" i="3"/>
  <c r="E496" i="3"/>
  <c r="F496" i="3"/>
  <c r="P578" i="3"/>
  <c r="J837" i="3"/>
  <c r="H903" i="3"/>
  <c r="J430" i="3"/>
  <c r="K570" i="3"/>
  <c r="L570" i="3"/>
  <c r="J585" i="3"/>
  <c r="P876" i="3"/>
  <c r="J780" i="3"/>
  <c r="H780" i="3"/>
  <c r="T238" i="3"/>
  <c r="H296" i="3"/>
  <c r="F879" i="3"/>
  <c r="H179" i="3"/>
  <c r="J100" i="3"/>
  <c r="L420" i="3"/>
  <c r="H435" i="3"/>
  <c r="F560" i="3"/>
  <c r="T578" i="3"/>
  <c r="Q880" i="3"/>
  <c r="F994" i="3"/>
  <c r="E1019" i="3"/>
  <c r="T833" i="3"/>
  <c r="H924" i="3"/>
  <c r="P464" i="3"/>
  <c r="Q464" i="3"/>
  <c r="K430" i="3"/>
  <c r="H512" i="3"/>
  <c r="H439" i="3"/>
  <c r="E138" i="3"/>
  <c r="L844" i="3"/>
  <c r="L757" i="3"/>
  <c r="L210" i="3"/>
  <c r="H661" i="3"/>
  <c r="I100" i="3"/>
  <c r="H981" i="3"/>
  <c r="J232" i="3"/>
  <c r="F852" i="3"/>
  <c r="J196" i="3"/>
  <c r="I224" i="3"/>
  <c r="T560" i="3"/>
  <c r="L578" i="3"/>
  <c r="P991" i="3"/>
  <c r="H880" i="3"/>
  <c r="P994" i="3"/>
  <c r="F235" i="3"/>
  <c r="T1019" i="3"/>
  <c r="T485" i="3"/>
  <c r="T840" i="3"/>
  <c r="H1005" i="3"/>
  <c r="P430" i="3"/>
  <c r="H543" i="3"/>
  <c r="H412" i="3"/>
  <c r="H585" i="3"/>
  <c r="E814" i="3"/>
  <c r="T780" i="3"/>
  <c r="I941" i="3"/>
  <c r="I89" i="3"/>
  <c r="K875" i="3"/>
  <c r="E95" i="3"/>
  <c r="K979" i="3"/>
  <c r="T889" i="3"/>
  <c r="F54" i="3"/>
  <c r="I631" i="3"/>
  <c r="Q997" i="3"/>
  <c r="Q181" i="3"/>
  <c r="T75" i="3"/>
  <c r="K1017" i="3"/>
  <c r="E519" i="3"/>
  <c r="H934" i="3"/>
  <c r="J141" i="3"/>
  <c r="H82" i="3"/>
  <c r="H159" i="3"/>
  <c r="H324" i="3"/>
  <c r="T617" i="3"/>
  <c r="J446" i="3"/>
  <c r="H470" i="3"/>
  <c r="F107" i="3"/>
  <c r="L159" i="3"/>
  <c r="K324" i="3"/>
  <c r="J324" i="3"/>
  <c r="H617" i="3"/>
  <c r="L617" i="3"/>
  <c r="I719" i="3"/>
  <c r="I381" i="3"/>
  <c r="F75" i="3"/>
  <c r="I1017" i="3"/>
  <c r="T317" i="3"/>
  <c r="T93" i="3"/>
  <c r="K1028" i="3"/>
  <c r="K562" i="3"/>
  <c r="K176" i="3"/>
  <c r="L931" i="3"/>
  <c r="K807" i="3"/>
  <c r="J434" i="3"/>
  <c r="P217" i="3"/>
  <c r="T920" i="3"/>
  <c r="J249" i="3"/>
  <c r="I375" i="3"/>
  <c r="H375" i="3"/>
  <c r="K375" i="3"/>
  <c r="E957" i="3"/>
  <c r="H153" i="3"/>
  <c r="L375" i="3"/>
  <c r="J525" i="3"/>
  <c r="Q525" i="3"/>
  <c r="Q101" i="3"/>
  <c r="J101" i="3"/>
  <c r="E758" i="3"/>
  <c r="H758" i="3"/>
  <c r="T525" i="3"/>
  <c r="L807" i="3"/>
  <c r="K434" i="3"/>
  <c r="I153" i="3"/>
  <c r="T710" i="3"/>
  <c r="E378" i="3"/>
  <c r="I705" i="3"/>
  <c r="H240" i="3"/>
  <c r="L776" i="3"/>
  <c r="K186" i="3"/>
  <c r="L972" i="3"/>
  <c r="J933" i="3"/>
  <c r="H563" i="3"/>
  <c r="F563" i="3"/>
  <c r="J423" i="3"/>
  <c r="E1073" i="3"/>
  <c r="H887" i="3"/>
  <c r="J887" i="3"/>
  <c r="F1052" i="3"/>
  <c r="E1052" i="3"/>
  <c r="T568" i="3"/>
  <c r="F532" i="3"/>
  <c r="H726" i="3"/>
  <c r="F787" i="3"/>
  <c r="H787" i="3"/>
  <c r="J787" i="3"/>
  <c r="L787" i="3"/>
  <c r="K511" i="3"/>
  <c r="I492" i="3"/>
  <c r="L572" i="3"/>
  <c r="H120" i="3"/>
  <c r="K120" i="3"/>
  <c r="L120" i="3"/>
  <c r="L891" i="3"/>
  <c r="L1021" i="3"/>
  <c r="L713" i="3"/>
  <c r="P1038" i="3"/>
  <c r="Q1038" i="3"/>
  <c r="L256" i="3"/>
  <c r="J256" i="3"/>
  <c r="H242" i="3"/>
  <c r="E915" i="3"/>
  <c r="J168" i="3"/>
  <c r="K672" i="3"/>
  <c r="H59" i="3"/>
  <c r="F389" i="3"/>
  <c r="H389" i="3"/>
  <c r="J33" i="3"/>
  <c r="K33" i="3"/>
  <c r="T264" i="3"/>
  <c r="P965" i="3"/>
  <c r="Q965" i="3"/>
  <c r="E641" i="3"/>
  <c r="H641" i="3"/>
  <c r="F828" i="3"/>
  <c r="H828" i="3"/>
  <c r="Q828" i="3"/>
  <c r="T642" i="3"/>
  <c r="F395" i="3"/>
  <c r="T1045" i="3"/>
  <c r="T677" i="3"/>
  <c r="L720" i="3"/>
  <c r="F607" i="3"/>
  <c r="H891" i="3"/>
  <c r="E1060" i="3"/>
  <c r="H168" i="3"/>
  <c r="L59" i="3"/>
  <c r="J1003" i="3"/>
  <c r="F534" i="3"/>
  <c r="J630" i="3"/>
  <c r="K630" i="3"/>
  <c r="K92" i="3"/>
  <c r="I259" i="3"/>
  <c r="E259" i="3"/>
  <c r="F259" i="3"/>
  <c r="T395" i="3"/>
  <c r="H1007" i="3"/>
  <c r="H1024" i="3"/>
  <c r="I1025" i="3"/>
  <c r="H666" i="3"/>
  <c r="E214" i="3"/>
  <c r="P214" i="3"/>
  <c r="Q16" i="3"/>
  <c r="I1104" i="3"/>
  <c r="L382" i="3"/>
  <c r="F970" i="3"/>
  <c r="J325" i="3"/>
  <c r="H621" i="3"/>
  <c r="F29" i="3"/>
  <c r="K638" i="3"/>
  <c r="I1103" i="3"/>
  <c r="F1103" i="3"/>
  <c r="T126" i="3"/>
  <c r="T109" i="3"/>
  <c r="H802" i="3"/>
  <c r="K216" i="3"/>
  <c r="H555" i="3"/>
  <c r="J577" i="3"/>
  <c r="L427" i="3"/>
  <c r="J919" i="3"/>
  <c r="H103" i="3"/>
  <c r="F175" i="3"/>
  <c r="H560" i="3"/>
  <c r="T837" i="3"/>
  <c r="H1019" i="3"/>
  <c r="T513" i="3"/>
  <c r="E512" i="3"/>
  <c r="F512" i="3"/>
  <c r="H496" i="3"/>
  <c r="K496" i="3"/>
  <c r="L496" i="3"/>
  <c r="F342" i="3"/>
  <c r="P837" i="3"/>
  <c r="E404" i="3"/>
  <c r="F903" i="3"/>
  <c r="Q430" i="3"/>
  <c r="J876" i="3"/>
  <c r="P780" i="3"/>
  <c r="J238" i="3"/>
  <c r="L70" i="3"/>
  <c r="L661" i="3"/>
  <c r="E100" i="3"/>
  <c r="K232" i="3"/>
  <c r="F420" i="3"/>
  <c r="H852" i="3"/>
  <c r="K196" i="3"/>
  <c r="T435" i="3"/>
  <c r="J235" i="3"/>
  <c r="L655" i="3"/>
  <c r="Q657" i="3"/>
  <c r="L771" i="3"/>
  <c r="I1006" i="3"/>
  <c r="F238" i="3"/>
  <c r="Q179" i="3"/>
  <c r="T866" i="3"/>
  <c r="L397" i="3"/>
  <c r="H447" i="3"/>
  <c r="P571" i="3"/>
  <c r="L560" i="3"/>
  <c r="E991" i="3"/>
  <c r="K994" i="3"/>
  <c r="H837" i="3"/>
  <c r="L1019" i="3"/>
  <c r="P657" i="3"/>
  <c r="P924" i="3"/>
  <c r="H430" i="3"/>
  <c r="T570" i="3"/>
  <c r="J164" i="3"/>
  <c r="L876" i="3"/>
  <c r="Q955" i="3"/>
  <c r="I11" i="3"/>
  <c r="F979" i="3"/>
  <c r="K201" i="3"/>
  <c r="L997" i="3"/>
  <c r="H719" i="3"/>
  <c r="E190" i="3"/>
  <c r="K1048" i="3"/>
  <c r="I589" i="3"/>
  <c r="Q381" i="3"/>
  <c r="L181" i="3"/>
  <c r="K75" i="3"/>
  <c r="J161" i="3"/>
  <c r="J617" i="3"/>
  <c r="J54" i="3"/>
  <c r="T719" i="3"/>
  <c r="T381" i="3"/>
  <c r="P181" i="3"/>
  <c r="J107" i="3"/>
  <c r="L82" i="3"/>
  <c r="H35" i="3"/>
  <c r="E181" i="3"/>
  <c r="J75" i="3"/>
  <c r="F317" i="3"/>
  <c r="T141" i="3"/>
  <c r="F93" i="3"/>
  <c r="Q324" i="3"/>
  <c r="K684" i="3"/>
  <c r="K398" i="3"/>
  <c r="E562" i="3"/>
  <c r="I820" i="3"/>
  <c r="H1108" i="3"/>
  <c r="E807" i="3"/>
  <c r="E434" i="3"/>
  <c r="K217" i="3"/>
  <c r="L920" i="3"/>
  <c r="T249" i="3"/>
  <c r="P375" i="3"/>
  <c r="I217" i="3"/>
  <c r="J957" i="3"/>
  <c r="K957" i="3"/>
  <c r="I822" i="3"/>
  <c r="E1004" i="3"/>
  <c r="T1004" i="3"/>
  <c r="P525" i="3"/>
  <c r="H1114" i="3"/>
  <c r="J758" i="3"/>
  <c r="K1108" i="3"/>
  <c r="F807" i="3"/>
  <c r="F48" i="3"/>
  <c r="I710" i="3"/>
  <c r="T1114" i="3"/>
  <c r="J80" i="3"/>
  <c r="H378" i="3"/>
  <c r="T705" i="3"/>
  <c r="T452" i="3"/>
  <c r="H198" i="3"/>
  <c r="J198" i="3"/>
  <c r="T120" i="3"/>
  <c r="T1065" i="3"/>
  <c r="E369" i="3"/>
  <c r="E1069" i="3"/>
  <c r="F1069" i="3"/>
  <c r="F568" i="3"/>
  <c r="H725" i="3"/>
  <c r="H456" i="3"/>
  <c r="P887" i="3"/>
  <c r="J1052" i="3"/>
  <c r="P1052" i="3"/>
  <c r="E532" i="3"/>
  <c r="H532" i="3"/>
  <c r="K532" i="3"/>
  <c r="L532" i="3"/>
  <c r="T726" i="3"/>
  <c r="K787" i="3"/>
  <c r="Q511" i="3"/>
  <c r="H776" i="3"/>
  <c r="L583" i="3"/>
  <c r="T369" i="3"/>
  <c r="T532" i="3"/>
  <c r="F1065" i="3"/>
  <c r="I672" i="3"/>
  <c r="E672" i="3"/>
  <c r="L620" i="3"/>
  <c r="T713" i="3"/>
  <c r="H1038" i="3"/>
  <c r="E256" i="3"/>
  <c r="H69" i="3"/>
  <c r="P143" i="3"/>
  <c r="H999" i="3"/>
  <c r="Q168" i="3"/>
  <c r="I425" i="3"/>
  <c r="E425" i="3"/>
  <c r="P59" i="3"/>
  <c r="E389" i="3"/>
  <c r="H264" i="3"/>
  <c r="E965" i="3"/>
  <c r="H965" i="3"/>
  <c r="F641" i="3"/>
  <c r="K828" i="3"/>
  <c r="J828" i="3"/>
  <c r="I828" i="3"/>
  <c r="H620" i="3"/>
  <c r="T521" i="3"/>
  <c r="I521" i="3"/>
  <c r="I1092" i="3"/>
  <c r="K395" i="3"/>
  <c r="L395" i="3"/>
  <c r="J908" i="3"/>
  <c r="P242" i="3"/>
  <c r="E150" i="3"/>
  <c r="P999" i="3"/>
  <c r="L1034" i="3"/>
  <c r="E607" i="3"/>
  <c r="T915" i="3"/>
  <c r="F672" i="3"/>
  <c r="L33" i="3"/>
  <c r="T1003" i="3"/>
  <c r="I376" i="3"/>
  <c r="I1000" i="3"/>
  <c r="E1000" i="3"/>
  <c r="F1000" i="3"/>
  <c r="E534" i="3"/>
  <c r="L534" i="3"/>
  <c r="P92" i="3"/>
  <c r="H92" i="3"/>
  <c r="I848" i="3"/>
  <c r="E848" i="3"/>
  <c r="F848" i="3"/>
  <c r="I1038" i="3"/>
  <c r="J259" i="3"/>
  <c r="K259" i="3"/>
  <c r="L1024" i="3"/>
  <c r="T638" i="3"/>
  <c r="E445" i="3"/>
  <c r="K666" i="3"/>
  <c r="F16" i="3"/>
  <c r="K12" i="3"/>
  <c r="K169" i="3"/>
  <c r="H619" i="3"/>
  <c r="H696" i="3"/>
  <c r="K1103" i="3"/>
  <c r="H126" i="3"/>
  <c r="I109" i="3"/>
  <c r="I802" i="3"/>
  <c r="Q802" i="3"/>
  <c r="T81" i="3"/>
  <c r="H385" i="3"/>
  <c r="H325" i="3"/>
  <c r="L846" i="3"/>
  <c r="L386" i="3"/>
  <c r="K1012" i="3"/>
  <c r="T651" i="3"/>
  <c r="K110" i="3"/>
  <c r="K877" i="3"/>
  <c r="F1025" i="3"/>
  <c r="K214" i="3"/>
  <c r="H334" i="3"/>
  <c r="P1067" i="3"/>
  <c r="H990" i="3"/>
  <c r="J614" i="3"/>
  <c r="K614" i="3"/>
  <c r="I614" i="3"/>
  <c r="H940" i="3"/>
  <c r="K940" i="3"/>
  <c r="H830" i="3"/>
  <c r="J683" i="3"/>
  <c r="F688" i="3"/>
  <c r="P688" i="3"/>
  <c r="H422" i="3"/>
  <c r="E118" i="3"/>
  <c r="F118" i="3"/>
  <c r="T580" i="3"/>
  <c r="K208" i="3"/>
  <c r="H223" i="3"/>
  <c r="E294" i="3"/>
  <c r="J137" i="3"/>
  <c r="J56" i="3"/>
  <c r="K523" i="3"/>
  <c r="T428" i="3"/>
  <c r="L122" i="3"/>
  <c r="Q842" i="3"/>
  <c r="Q70" i="3"/>
  <c r="P179" i="3"/>
  <c r="J994" i="3"/>
  <c r="E657" i="3"/>
  <c r="H513" i="3"/>
  <c r="J512" i="3"/>
  <c r="K512" i="3"/>
  <c r="P496" i="3"/>
  <c r="Q496" i="3"/>
  <c r="J404" i="3"/>
  <c r="E570" i="3"/>
  <c r="E780" i="3"/>
  <c r="J1006" i="3"/>
  <c r="F232" i="3"/>
  <c r="T397" i="3"/>
  <c r="L447" i="3"/>
  <c r="F196" i="3"/>
  <c r="J345" i="3"/>
  <c r="I880" i="3"/>
  <c r="Q994" i="3"/>
  <c r="Q837" i="3"/>
  <c r="E442" i="3"/>
  <c r="H404" i="3"/>
  <c r="L657" i="3"/>
  <c r="E464" i="3"/>
  <c r="L513" i="3"/>
  <c r="E439" i="3"/>
  <c r="J138" i="3"/>
  <c r="H138" i="3"/>
  <c r="K708" i="3"/>
  <c r="L869" i="3"/>
  <c r="T70" i="3"/>
  <c r="K879" i="3"/>
  <c r="L179" i="3"/>
  <c r="F1094" i="3"/>
  <c r="Q224" i="3"/>
  <c r="E485" i="3"/>
  <c r="L404" i="3"/>
  <c r="K657" i="3"/>
  <c r="I924" i="3"/>
  <c r="L903" i="3"/>
  <c r="I543" i="3"/>
  <c r="J412" i="3"/>
  <c r="I570" i="3"/>
  <c r="T164" i="3"/>
  <c r="J814" i="3"/>
  <c r="H814" i="3"/>
  <c r="P323" i="3"/>
  <c r="I697" i="3"/>
  <c r="E254" i="3"/>
  <c r="K446" i="3"/>
  <c r="F997" i="3"/>
  <c r="F1048" i="3"/>
  <c r="K205" i="3"/>
  <c r="P470" i="3"/>
  <c r="F181" i="3"/>
  <c r="K317" i="3"/>
  <c r="T519" i="3"/>
  <c r="T72" i="3"/>
  <c r="L916" i="3"/>
  <c r="H1028" i="3"/>
  <c r="P781" i="3"/>
  <c r="H237" i="3"/>
  <c r="J979" i="3"/>
  <c r="P997" i="3"/>
  <c r="H589" i="3"/>
  <c r="P381" i="3"/>
  <c r="K181" i="3"/>
  <c r="P107" i="3"/>
  <c r="F161" i="3"/>
  <c r="T159" i="3"/>
  <c r="J181" i="3"/>
  <c r="F141" i="3"/>
  <c r="E1028" i="3"/>
  <c r="H997" i="3"/>
  <c r="K141" i="3"/>
  <c r="E93" i="3"/>
  <c r="F82" i="3"/>
  <c r="J159" i="3"/>
  <c r="I324" i="3"/>
  <c r="H37" i="3"/>
  <c r="P849" i="3"/>
  <c r="H1109" i="3"/>
  <c r="E920" i="3"/>
  <c r="T957" i="3"/>
  <c r="Q375" i="3"/>
  <c r="I859" i="3"/>
  <c r="F1108" i="3"/>
  <c r="H931" i="3"/>
  <c r="I434" i="3"/>
  <c r="L153" i="3"/>
  <c r="T822" i="3"/>
  <c r="J1004" i="3"/>
  <c r="L525" i="3"/>
  <c r="I101" i="3"/>
  <c r="F101" i="3"/>
  <c r="H101" i="3"/>
  <c r="E101" i="3"/>
  <c r="T758" i="3"/>
  <c r="L562" i="3"/>
  <c r="L217" i="3"/>
  <c r="K48" i="3"/>
  <c r="J48" i="3"/>
  <c r="F80" i="3"/>
  <c r="E804" i="3"/>
  <c r="F985" i="3"/>
  <c r="I452" i="3"/>
  <c r="F933" i="3"/>
  <c r="F369" i="3"/>
  <c r="H1069" i="3"/>
  <c r="K1069" i="3"/>
  <c r="L1069" i="3"/>
  <c r="E568" i="3"/>
  <c r="L568" i="3"/>
  <c r="L563" i="3"/>
  <c r="T423" i="3"/>
  <c r="T1073" i="3"/>
  <c r="H174" i="3"/>
  <c r="I518" i="3"/>
  <c r="F518" i="3"/>
  <c r="H1052" i="3"/>
  <c r="J532" i="3"/>
  <c r="L726" i="3"/>
  <c r="J776" i="3"/>
  <c r="T583" i="3"/>
  <c r="E1065" i="3"/>
  <c r="H1065" i="3"/>
  <c r="K1065" i="3"/>
  <c r="L1065" i="3"/>
  <c r="J1060" i="3"/>
  <c r="J672" i="3"/>
  <c r="E1021" i="3"/>
  <c r="H1021" i="3"/>
  <c r="F1038" i="3"/>
  <c r="H256" i="3"/>
  <c r="K256" i="3"/>
  <c r="T256" i="3"/>
  <c r="E387" i="3"/>
  <c r="J425" i="3"/>
  <c r="J59" i="3"/>
  <c r="J389" i="3"/>
  <c r="L264" i="3"/>
  <c r="F965" i="3"/>
  <c r="K641" i="3"/>
  <c r="I641" i="3"/>
  <c r="P828" i="3"/>
  <c r="T828" i="3"/>
  <c r="E642" i="3"/>
  <c r="F521" i="3"/>
  <c r="H521" i="3"/>
  <c r="P521" i="3"/>
  <c r="T1092" i="3"/>
  <c r="P395" i="3"/>
  <c r="Q395" i="3"/>
  <c r="J147" i="3"/>
  <c r="K69" i="3"/>
  <c r="K242" i="3"/>
  <c r="K15" i="3"/>
  <c r="H261" i="3"/>
  <c r="P117" i="3"/>
  <c r="E720" i="3"/>
  <c r="F327" i="3"/>
  <c r="F202" i="3"/>
  <c r="F954" i="3"/>
  <c r="T1060" i="3"/>
  <c r="I474" i="3"/>
  <c r="H425" i="3"/>
  <c r="F1003" i="3"/>
  <c r="H1003" i="3"/>
  <c r="T376" i="3"/>
  <c r="J1000" i="3"/>
  <c r="K1000" i="3"/>
  <c r="K534" i="3"/>
  <c r="F92" i="3"/>
  <c r="J848" i="3"/>
  <c r="K848" i="3"/>
  <c r="Q259" i="3"/>
  <c r="E1007" i="3"/>
  <c r="J1007" i="3"/>
  <c r="T214" i="3"/>
  <c r="K16" i="3"/>
  <c r="I16" i="3"/>
  <c r="F12" i="3"/>
  <c r="J555" i="3"/>
  <c r="I640" i="3"/>
  <c r="L646" i="3"/>
  <c r="F169" i="3"/>
  <c r="H458" i="3"/>
  <c r="E638" i="3"/>
  <c r="L666" i="3"/>
  <c r="Q1103" i="3"/>
  <c r="T802" i="3"/>
  <c r="P802" i="3"/>
  <c r="P370" i="3"/>
  <c r="J12" i="3"/>
  <c r="H1104" i="3"/>
  <c r="P1056" i="3"/>
  <c r="T382" i="3"/>
  <c r="Q619" i="3"/>
  <c r="J831" i="3"/>
  <c r="P47" i="3"/>
  <c r="P453" i="3"/>
  <c r="I638" i="3"/>
  <c r="T445" i="3"/>
  <c r="J1103" i="3"/>
  <c r="J754" i="3"/>
  <c r="P16" i="3"/>
  <c r="T334" i="3"/>
  <c r="P334" i="3"/>
  <c r="H1067" i="3"/>
  <c r="Q84" i="3"/>
  <c r="F940" i="3"/>
  <c r="P940" i="3"/>
  <c r="T830" i="3"/>
  <c r="L830" i="3"/>
  <c r="Q683" i="3"/>
  <c r="L688" i="3"/>
  <c r="E422" i="3"/>
  <c r="J118" i="3"/>
  <c r="K118" i="3"/>
  <c r="I118" i="3"/>
  <c r="Q700" i="3"/>
  <c r="P208" i="3"/>
  <c r="P118" i="3"/>
  <c r="J942" i="3"/>
  <c r="J119" i="3"/>
  <c r="L793" i="3"/>
  <c r="F356" i="3"/>
  <c r="F577" i="3"/>
  <c r="K693" i="3"/>
  <c r="H10" i="3"/>
  <c r="L484" i="3"/>
  <c r="I919" i="3"/>
  <c r="F70" i="3"/>
  <c r="K179" i="3"/>
  <c r="K852" i="3"/>
  <c r="I196" i="3"/>
  <c r="J485" i="3"/>
  <c r="J657" i="3"/>
  <c r="F513" i="3"/>
  <c r="F578" i="3"/>
  <c r="T903" i="3"/>
  <c r="I430" i="3"/>
  <c r="E430" i="3"/>
  <c r="F570" i="3"/>
  <c r="I585" i="3"/>
  <c r="E585" i="3"/>
  <c r="H876" i="3"/>
  <c r="E1006" i="3"/>
  <c r="L879" i="3"/>
  <c r="L994" i="3"/>
  <c r="I837" i="3"/>
  <c r="J442" i="3"/>
  <c r="H485" i="3"/>
  <c r="I833" i="3"/>
  <c r="F657" i="3"/>
  <c r="F321" i="3"/>
  <c r="J464" i="3"/>
  <c r="L464" i="3"/>
  <c r="K585" i="3"/>
  <c r="K271" i="3"/>
  <c r="L347" i="3"/>
  <c r="Q1006" i="3"/>
  <c r="T296" i="3"/>
  <c r="I70" i="3"/>
  <c r="F179" i="3"/>
  <c r="K420" i="3"/>
  <c r="L852" i="3"/>
  <c r="K1094" i="3"/>
  <c r="L345" i="3"/>
  <c r="K991" i="3"/>
  <c r="L342" i="3"/>
  <c r="T235" i="3"/>
  <c r="H442" i="3"/>
  <c r="J655" i="3"/>
  <c r="I840" i="3"/>
  <c r="F404" i="3"/>
  <c r="F894" i="3"/>
  <c r="J513" i="3"/>
  <c r="L164" i="3"/>
  <c r="P814" i="3"/>
  <c r="J323" i="3"/>
  <c r="I955" i="3"/>
  <c r="P875" i="3"/>
  <c r="K796" i="3"/>
  <c r="E491" i="3"/>
  <c r="K54" i="3"/>
  <c r="T243" i="3"/>
  <c r="F446" i="3"/>
  <c r="T190" i="3"/>
  <c r="F205" i="3"/>
  <c r="J470" i="3"/>
  <c r="H381" i="3"/>
  <c r="I745" i="3"/>
  <c r="T1017" i="3"/>
  <c r="F519" i="3"/>
  <c r="F934" i="3"/>
  <c r="K93" i="3"/>
  <c r="P324" i="3"/>
  <c r="L781" i="3"/>
  <c r="L237" i="3"/>
  <c r="K997" i="3"/>
  <c r="J1048" i="3"/>
  <c r="J205" i="3"/>
  <c r="L381" i="3"/>
  <c r="K161" i="3"/>
  <c r="L478" i="3"/>
  <c r="H141" i="3"/>
  <c r="F159" i="3"/>
  <c r="J1028" i="3"/>
  <c r="I1028" i="3"/>
  <c r="F324" i="3"/>
  <c r="E324" i="3"/>
  <c r="F617" i="3"/>
  <c r="H181" i="3"/>
  <c r="F1017" i="3"/>
  <c r="K82" i="3"/>
  <c r="K617" i="3"/>
  <c r="P562" i="3"/>
  <c r="Q820" i="3"/>
  <c r="H930" i="3"/>
  <c r="K23" i="3"/>
  <c r="E249" i="3"/>
  <c r="E375" i="3"/>
  <c r="T859" i="3"/>
  <c r="Q217" i="3"/>
  <c r="T153" i="3"/>
  <c r="H822" i="3"/>
  <c r="H1004" i="3"/>
  <c r="H525" i="3"/>
  <c r="E525" i="3"/>
  <c r="K101" i="3"/>
  <c r="P101" i="3"/>
  <c r="F562" i="3"/>
  <c r="J820" i="3"/>
  <c r="F217" i="3"/>
  <c r="H957" i="3"/>
  <c r="L710" i="3"/>
  <c r="F375" i="3"/>
  <c r="K80" i="3"/>
  <c r="I80" i="3"/>
  <c r="E80" i="3"/>
  <c r="T101" i="3"/>
  <c r="K985" i="3"/>
  <c r="E452" i="3"/>
  <c r="J511" i="3"/>
  <c r="I186" i="3"/>
  <c r="F186" i="3"/>
  <c r="T887" i="3"/>
  <c r="J972" i="3"/>
  <c r="K933" i="3"/>
  <c r="I933" i="3"/>
  <c r="E933" i="3"/>
  <c r="J369" i="3"/>
  <c r="H369" i="3"/>
  <c r="I568" i="3"/>
  <c r="H568" i="3"/>
  <c r="K568" i="3"/>
  <c r="E563" i="3"/>
  <c r="I563" i="3"/>
  <c r="T563" i="3"/>
  <c r="E423" i="3"/>
  <c r="K518" i="3"/>
  <c r="J1070" i="3"/>
  <c r="T1069" i="3"/>
  <c r="L1052" i="3"/>
  <c r="T1052" i="3"/>
  <c r="E787" i="3"/>
  <c r="I511" i="3"/>
  <c r="F511" i="3"/>
  <c r="J572" i="3"/>
  <c r="E120" i="3"/>
  <c r="F120" i="3"/>
  <c r="J1065" i="3"/>
  <c r="T474" i="3"/>
  <c r="Q672" i="3"/>
  <c r="F1021" i="3"/>
  <c r="E713" i="3"/>
  <c r="K1038" i="3"/>
  <c r="L1038" i="3"/>
  <c r="F256" i="3"/>
  <c r="P256" i="3"/>
  <c r="H15" i="3"/>
  <c r="J150" i="3"/>
  <c r="H387" i="3"/>
  <c r="T891" i="3"/>
  <c r="I1060" i="3"/>
  <c r="I168" i="3"/>
  <c r="E168" i="3"/>
  <c r="K1021" i="3"/>
  <c r="F59" i="3"/>
  <c r="T389" i="3"/>
  <c r="I33" i="3"/>
  <c r="E33" i="3"/>
  <c r="F33" i="3"/>
  <c r="P264" i="3"/>
  <c r="K965" i="3"/>
  <c r="L965" i="3"/>
  <c r="P641" i="3"/>
  <c r="T641" i="3"/>
  <c r="Q641" i="3"/>
  <c r="E828" i="3"/>
  <c r="L828" i="3"/>
  <c r="L642" i="3"/>
  <c r="J620" i="3"/>
  <c r="E395" i="3"/>
  <c r="H395" i="3"/>
  <c r="L87" i="3"/>
  <c r="L932" i="3"/>
  <c r="J116" i="3"/>
  <c r="J167" i="3"/>
  <c r="J772" i="3"/>
  <c r="H117" i="3"/>
  <c r="J797" i="3"/>
  <c r="F720" i="3"/>
  <c r="H327" i="3"/>
  <c r="F387" i="3"/>
  <c r="K202" i="3"/>
  <c r="J954" i="3"/>
  <c r="P168" i="3"/>
  <c r="E1003" i="3"/>
  <c r="E376" i="3"/>
  <c r="L376" i="3"/>
  <c r="H534" i="3"/>
  <c r="I630" i="3"/>
  <c r="E630" i="3"/>
  <c r="F630" i="3"/>
  <c r="E92" i="3"/>
  <c r="L92" i="3"/>
  <c r="Q848" i="3"/>
  <c r="E666" i="3"/>
  <c r="J214" i="3"/>
  <c r="K970" i="3"/>
  <c r="K29" i="3"/>
  <c r="L802" i="3"/>
  <c r="H42" i="3"/>
  <c r="L531" i="3"/>
  <c r="K229" i="3"/>
  <c r="I1056" i="3"/>
  <c r="I382" i="3"/>
  <c r="J970" i="3"/>
  <c r="H640" i="3"/>
  <c r="T646" i="3"/>
  <c r="L619" i="3"/>
  <c r="L696" i="3"/>
  <c r="J29" i="3"/>
  <c r="J445" i="3"/>
  <c r="T666" i="3"/>
  <c r="H16" i="3"/>
  <c r="K334" i="3"/>
  <c r="T794" i="3"/>
  <c r="E84" i="3"/>
  <c r="F84" i="3"/>
  <c r="L940" i="3"/>
  <c r="E830" i="3"/>
  <c r="E700" i="3"/>
  <c r="F700" i="3"/>
  <c r="L690" i="3"/>
  <c r="E688" i="3"/>
  <c r="L422" i="3"/>
  <c r="E580" i="3"/>
  <c r="I700" i="3"/>
  <c r="F208" i="3"/>
  <c r="K683" i="3"/>
  <c r="E942" i="3"/>
  <c r="E119" i="3"/>
  <c r="L949" i="3"/>
  <c r="Q575" i="3"/>
  <c r="K124" i="3"/>
  <c r="Q294" i="3"/>
  <c r="Q137" i="3"/>
  <c r="Q635" i="3"/>
  <c r="L213" i="3"/>
  <c r="I809" i="3"/>
  <c r="K548" i="3"/>
  <c r="I794" i="3"/>
  <c r="F614" i="3"/>
  <c r="K84" i="3"/>
  <c r="E940" i="3"/>
  <c r="P830" i="3"/>
  <c r="I683" i="3"/>
  <c r="K688" i="3"/>
  <c r="E949" i="3"/>
  <c r="J575" i="3"/>
  <c r="I942" i="3"/>
  <c r="I137" i="3"/>
  <c r="T171" i="3"/>
  <c r="L635" i="3"/>
  <c r="K639" i="3"/>
  <c r="I246" i="3"/>
  <c r="H1018" i="3"/>
  <c r="I678" i="3"/>
  <c r="Q74" i="3"/>
  <c r="H584" i="3"/>
  <c r="I667" i="3"/>
  <c r="L291" i="3"/>
  <c r="J246" i="3"/>
  <c r="P805" i="3"/>
  <c r="K1036" i="3"/>
  <c r="I1036" i="3"/>
  <c r="J278" i="3"/>
  <c r="K278" i="3"/>
  <c r="I278" i="3"/>
  <c r="J632" i="3"/>
  <c r="K632" i="3"/>
  <c r="I632" i="3"/>
  <c r="Q625" i="3"/>
  <c r="J841" i="3"/>
  <c r="Q857" i="3"/>
  <c r="J1008" i="3"/>
  <c r="K1008" i="3"/>
  <c r="I1008" i="3"/>
  <c r="Q805" i="3"/>
  <c r="Q76" i="3"/>
  <c r="Q241" i="3"/>
  <c r="Q460" i="3"/>
  <c r="Q265" i="3"/>
  <c r="Q388" i="3"/>
  <c r="T504" i="3"/>
  <c r="T393" i="3"/>
  <c r="J31" i="3"/>
  <c r="L522" i="3"/>
  <c r="E712" i="3"/>
  <c r="I1090" i="3"/>
  <c r="J693" i="3"/>
  <c r="I31" i="3"/>
  <c r="Q307" i="3"/>
  <c r="F522" i="3"/>
  <c r="J330" i="3"/>
  <c r="I427" i="3"/>
  <c r="F1001" i="3"/>
  <c r="I716" i="3"/>
  <c r="M844" i="3"/>
  <c r="H738" i="3"/>
  <c r="L912" i="3"/>
  <c r="L339" i="3"/>
  <c r="H244" i="3"/>
  <c r="H1110" i="3"/>
  <c r="L663" i="3"/>
  <c r="J571" i="3"/>
  <c r="L435" i="3"/>
  <c r="K866" i="3"/>
  <c r="I866" i="3"/>
  <c r="F397" i="3"/>
  <c r="K429" i="3"/>
  <c r="I429" i="3"/>
  <c r="K488" i="3"/>
  <c r="K1090" i="3"/>
  <c r="K31" i="3"/>
  <c r="I56" i="3"/>
  <c r="K307" i="3"/>
  <c r="K977" i="3"/>
  <c r="K428" i="3"/>
  <c r="F818" i="3"/>
  <c r="K738" i="3"/>
  <c r="K122" i="3"/>
  <c r="F912" i="3"/>
  <c r="K301" i="3"/>
  <c r="P1110" i="3"/>
  <c r="K296" i="3"/>
  <c r="P70" i="3"/>
  <c r="T663" i="3"/>
  <c r="J866" i="3"/>
  <c r="J429" i="3"/>
  <c r="J435" i="3"/>
  <c r="J1090" i="3"/>
  <c r="J307" i="3"/>
  <c r="E484" i="3"/>
  <c r="Q738" i="3"/>
  <c r="E122" i="3"/>
  <c r="J301" i="3"/>
  <c r="I347" i="3"/>
  <c r="E869" i="3"/>
  <c r="J70" i="3"/>
  <c r="I210" i="3"/>
  <c r="Q654" i="3"/>
  <c r="I661" i="3"/>
  <c r="F661" i="3"/>
  <c r="I962" i="3"/>
  <c r="F962" i="3"/>
  <c r="H397" i="3"/>
  <c r="I447" i="3"/>
  <c r="F447" i="3"/>
  <c r="P429" i="3"/>
  <c r="I342" i="3"/>
  <c r="Q655" i="3"/>
  <c r="E840" i="3"/>
  <c r="J158" i="3"/>
  <c r="I894" i="3"/>
  <c r="E415" i="3"/>
  <c r="J903" i="3"/>
  <c r="I513" i="3"/>
  <c r="Q412" i="3"/>
  <c r="I622" i="3"/>
  <c r="J437" i="3"/>
  <c r="K437" i="3"/>
  <c r="I437" i="3"/>
  <c r="E1091" i="3"/>
  <c r="F1091" i="3"/>
  <c r="H146" i="3"/>
  <c r="J146" i="3"/>
  <c r="K129" i="3"/>
  <c r="L129" i="3"/>
  <c r="Q91" i="3"/>
  <c r="K91" i="3"/>
  <c r="E699" i="3"/>
  <c r="T566" i="3"/>
  <c r="K345" i="3"/>
  <c r="Q578" i="3"/>
  <c r="F189" i="3"/>
  <c r="H872" i="3"/>
  <c r="H1095" i="3"/>
  <c r="H158" i="3"/>
  <c r="I164" i="3"/>
  <c r="F164" i="3"/>
  <c r="Q476" i="3"/>
  <c r="K873" i="3"/>
  <c r="L873" i="3"/>
  <c r="Q243" i="3"/>
  <c r="H1105" i="3"/>
  <c r="J1105" i="3"/>
  <c r="L1068" i="3"/>
  <c r="I646" i="3"/>
  <c r="H494" i="3"/>
  <c r="L621" i="3"/>
  <c r="I666" i="3"/>
  <c r="T990" i="3"/>
  <c r="I84" i="3"/>
  <c r="J700" i="3"/>
  <c r="E683" i="3"/>
  <c r="P422" i="3"/>
  <c r="E208" i="3"/>
  <c r="E290" i="3"/>
  <c r="K290" i="3"/>
  <c r="Q119" i="3"/>
  <c r="H635" i="3"/>
  <c r="H742" i="3"/>
  <c r="J601" i="3"/>
  <c r="I752" i="3"/>
  <c r="E291" i="3"/>
  <c r="E625" i="3"/>
  <c r="F625" i="3"/>
  <c r="Q841" i="3"/>
  <c r="E857" i="3"/>
  <c r="F857" i="3"/>
  <c r="F155" i="3"/>
  <c r="F827" i="3"/>
  <c r="I1125" i="3"/>
  <c r="F1125" i="3"/>
  <c r="F77" i="3"/>
  <c r="E76" i="3"/>
  <c r="F76" i="3"/>
  <c r="F241" i="3"/>
  <c r="F460" i="3"/>
  <c r="F265" i="3"/>
  <c r="E472" i="3"/>
  <c r="F472" i="3"/>
  <c r="F947" i="3"/>
  <c r="E388" i="3"/>
  <c r="F388" i="3"/>
  <c r="E31" i="3"/>
  <c r="H522" i="3"/>
  <c r="J10" i="3"/>
  <c r="J712" i="3"/>
  <c r="J501" i="3"/>
  <c r="K319" i="3"/>
  <c r="J926" i="3"/>
  <c r="K1061" i="3"/>
  <c r="J98" i="3"/>
  <c r="K131" i="3"/>
  <c r="J843" i="3"/>
  <c r="K504" i="3"/>
  <c r="J674" i="3"/>
  <c r="K154" i="3"/>
  <c r="J212" i="3"/>
  <c r="K656" i="3"/>
  <c r="J959" i="3"/>
  <c r="K670" i="3"/>
  <c r="J547" i="3"/>
  <c r="K733" i="3"/>
  <c r="J883" i="3"/>
  <c r="K1097" i="3"/>
  <c r="J274" i="3"/>
  <c r="K821" i="3"/>
  <c r="J297" i="3"/>
  <c r="K188" i="3"/>
  <c r="J1082" i="3"/>
  <c r="K753" i="3"/>
  <c r="J1071" i="3"/>
  <c r="J1123" i="3"/>
  <c r="K53" i="3"/>
  <c r="J795" i="3"/>
  <c r="J103" i="3"/>
  <c r="K393" i="3"/>
  <c r="K540" i="3"/>
  <c r="K56" i="3"/>
  <c r="K838" i="3"/>
  <c r="K929" i="3"/>
  <c r="H712" i="3"/>
  <c r="H771" i="3"/>
  <c r="Q818" i="3"/>
  <c r="H844" i="3"/>
  <c r="H757" i="3"/>
  <c r="H347" i="3"/>
  <c r="Q152" i="3"/>
  <c r="H869" i="3"/>
  <c r="H210" i="3"/>
  <c r="J661" i="3"/>
  <c r="J447" i="3"/>
  <c r="F663" i="3"/>
  <c r="K397" i="3"/>
  <c r="I397" i="3"/>
  <c r="I319" i="3"/>
  <c r="I1061" i="3"/>
  <c r="I131" i="3"/>
  <c r="I504" i="3"/>
  <c r="I154" i="3"/>
  <c r="I656" i="3"/>
  <c r="I670" i="3"/>
  <c r="I733" i="3"/>
  <c r="I1097" i="3"/>
  <c r="I821" i="3"/>
  <c r="I188" i="3"/>
  <c r="I753" i="3"/>
  <c r="I53" i="3"/>
  <c r="I393" i="3"/>
  <c r="F488" i="3"/>
  <c r="F1090" i="3"/>
  <c r="I540" i="3"/>
  <c r="F307" i="3"/>
  <c r="I522" i="3"/>
  <c r="K427" i="3"/>
  <c r="K10" i="3"/>
  <c r="I1001" i="3"/>
  <c r="K716" i="3"/>
  <c r="K712" i="3"/>
  <c r="K818" i="3"/>
  <c r="P844" i="3"/>
  <c r="P757" i="3"/>
  <c r="K912" i="3"/>
  <c r="P347" i="3"/>
  <c r="F339" i="3"/>
  <c r="K823" i="3"/>
  <c r="K244" i="3"/>
  <c r="F152" i="3"/>
  <c r="K1110" i="3"/>
  <c r="K70" i="3"/>
  <c r="J397" i="3"/>
  <c r="J488" i="3"/>
  <c r="E977" i="3"/>
  <c r="J484" i="3"/>
  <c r="I428" i="3"/>
  <c r="E844" i="3"/>
  <c r="J122" i="3"/>
  <c r="I757" i="3"/>
  <c r="E244" i="3"/>
  <c r="J869" i="3"/>
  <c r="I1110" i="3"/>
  <c r="K661" i="3"/>
  <c r="K962" i="3"/>
  <c r="K447" i="3"/>
  <c r="H429" i="3"/>
  <c r="I571" i="3"/>
  <c r="F571" i="3"/>
  <c r="J578" i="3"/>
  <c r="E872" i="3"/>
  <c r="Q235" i="3"/>
  <c r="E1121" i="3"/>
  <c r="J840" i="3"/>
  <c r="I1095" i="3"/>
  <c r="Q653" i="3"/>
  <c r="J415" i="3"/>
  <c r="I321" i="3"/>
  <c r="E543" i="3"/>
  <c r="K252" i="3"/>
  <c r="J169" i="3"/>
  <c r="J722" i="3"/>
  <c r="E754" i="3"/>
  <c r="K700" i="3"/>
  <c r="L208" i="3"/>
  <c r="E137" i="3"/>
  <c r="F290" i="3"/>
  <c r="Q942" i="3"/>
  <c r="I294" i="3"/>
  <c r="K231" i="3"/>
  <c r="K767" i="3"/>
  <c r="J213" i="3"/>
  <c r="Q246" i="3"/>
  <c r="Q678" i="3"/>
  <c r="I74" i="3"/>
  <c r="J678" i="3"/>
  <c r="Q1036" i="3"/>
  <c r="Q278" i="3"/>
  <c r="Q632" i="3"/>
  <c r="J625" i="3"/>
  <c r="K625" i="3"/>
  <c r="I625" i="3"/>
  <c r="F841" i="3"/>
  <c r="J857" i="3"/>
  <c r="K857" i="3"/>
  <c r="I857" i="3"/>
  <c r="K155" i="3"/>
  <c r="I155" i="3"/>
  <c r="E155" i="3"/>
  <c r="K827" i="3"/>
  <c r="I827" i="3"/>
  <c r="E827" i="3"/>
  <c r="Q1008" i="3"/>
  <c r="I805" i="3"/>
  <c r="F805" i="3"/>
  <c r="K1125" i="3"/>
  <c r="K77" i="3"/>
  <c r="I77" i="3"/>
  <c r="E77" i="3"/>
  <c r="J76" i="3"/>
  <c r="K76" i="3"/>
  <c r="I76" i="3"/>
  <c r="K241" i="3"/>
  <c r="I241" i="3"/>
  <c r="E241" i="3"/>
  <c r="K460" i="3"/>
  <c r="I460" i="3"/>
  <c r="E460" i="3"/>
  <c r="K265" i="3"/>
  <c r="I265" i="3"/>
  <c r="E265" i="3"/>
  <c r="J472" i="3"/>
  <c r="K472" i="3"/>
  <c r="I472" i="3"/>
  <c r="K947" i="3"/>
  <c r="I947" i="3"/>
  <c r="E947" i="3"/>
  <c r="J388" i="3"/>
  <c r="K388" i="3"/>
  <c r="I388" i="3"/>
  <c r="L504" i="3"/>
  <c r="L393" i="3"/>
  <c r="T522" i="3"/>
  <c r="E10" i="3"/>
  <c r="J313" i="3"/>
  <c r="F319" i="3"/>
  <c r="F1061" i="3"/>
  <c r="F131" i="3"/>
  <c r="F504" i="3"/>
  <c r="F154" i="3"/>
  <c r="F656" i="3"/>
  <c r="F670" i="3"/>
  <c r="F733" i="3"/>
  <c r="F1097" i="3"/>
  <c r="F821" i="3"/>
  <c r="F188" i="3"/>
  <c r="F753" i="3"/>
  <c r="F53" i="3"/>
  <c r="F393" i="3"/>
  <c r="J1081" i="3"/>
  <c r="I488" i="3"/>
  <c r="Q1090" i="3"/>
  <c r="F540" i="3"/>
  <c r="J862" i="3"/>
  <c r="F56" i="3"/>
  <c r="I307" i="3"/>
  <c r="Q427" i="3"/>
  <c r="F838" i="3"/>
  <c r="I10" i="3"/>
  <c r="F929" i="3"/>
  <c r="J842" i="3"/>
  <c r="Q668" i="3"/>
  <c r="H977" i="3"/>
  <c r="H428" i="3"/>
  <c r="L818" i="3"/>
  <c r="H122" i="3"/>
  <c r="H301" i="3"/>
  <c r="H823" i="3"/>
  <c r="L152" i="3"/>
  <c r="H70" i="3"/>
  <c r="J654" i="3"/>
  <c r="K663" i="3"/>
  <c r="Q429" i="3"/>
  <c r="Q56" i="3"/>
  <c r="F427" i="3"/>
  <c r="I838" i="3"/>
  <c r="F716" i="3"/>
  <c r="I929" i="3"/>
  <c r="F668" i="3"/>
  <c r="K771" i="3"/>
  <c r="K484" i="3"/>
  <c r="K844" i="3"/>
  <c r="F919" i="3"/>
  <c r="K757" i="3"/>
  <c r="K105" i="3"/>
  <c r="K347" i="3"/>
  <c r="K339" i="3"/>
  <c r="K152" i="3"/>
  <c r="P869" i="3"/>
  <c r="P210" i="3"/>
  <c r="I663" i="3"/>
  <c r="F435" i="3"/>
  <c r="J716" i="3"/>
  <c r="J977" i="3"/>
  <c r="I771" i="3"/>
  <c r="J844" i="3"/>
  <c r="I738" i="3"/>
  <c r="I105" i="3"/>
  <c r="Q347" i="3"/>
  <c r="J244" i="3"/>
  <c r="I238" i="3"/>
  <c r="M1110" i="3"/>
  <c r="Q210" i="3"/>
  <c r="H663" i="3"/>
  <c r="I654" i="3"/>
  <c r="F654" i="3"/>
  <c r="Q661" i="3"/>
  <c r="H866" i="3"/>
  <c r="Q447" i="3"/>
  <c r="K571" i="3"/>
  <c r="E578" i="3"/>
  <c r="J206" i="3"/>
  <c r="J872" i="3"/>
  <c r="J1121" i="3"/>
  <c r="I655" i="3"/>
  <c r="E833" i="3"/>
  <c r="Q513" i="3"/>
  <c r="J543" i="3"/>
  <c r="I412" i="3"/>
  <c r="Q622" i="3"/>
  <c r="E245" i="3"/>
  <c r="F245" i="3"/>
  <c r="L889" i="3"/>
  <c r="K146" i="3"/>
  <c r="L146" i="3"/>
  <c r="H129" i="3"/>
  <c r="J129" i="3"/>
  <c r="J91" i="3"/>
  <c r="I91" i="3"/>
  <c r="H91" i="3"/>
  <c r="F91" i="3"/>
  <c r="P699" i="3"/>
  <c r="I578" i="3"/>
  <c r="Q872" i="3"/>
  <c r="H235" i="3"/>
  <c r="H1121" i="3"/>
  <c r="H653" i="3"/>
  <c r="H415" i="3"/>
  <c r="K200" i="3"/>
  <c r="I476" i="3"/>
  <c r="F476" i="3"/>
  <c r="H873" i="3"/>
  <c r="J873" i="3"/>
  <c r="E277" i="3"/>
  <c r="J889" i="3"/>
  <c r="K889" i="3"/>
  <c r="I889" i="3"/>
  <c r="J243" i="3"/>
  <c r="K243" i="3"/>
  <c r="I243" i="3"/>
  <c r="K1105" i="3"/>
  <c r="L1105" i="3"/>
  <c r="H886" i="3"/>
  <c r="J886" i="3"/>
  <c r="P507" i="3"/>
  <c r="P566" i="3"/>
  <c r="J179" i="3"/>
  <c r="J852" i="3"/>
  <c r="K578" i="3"/>
  <c r="K872" i="3"/>
  <c r="E342" i="3"/>
  <c r="E235" i="3"/>
  <c r="K1121" i="3"/>
  <c r="E655" i="3"/>
  <c r="K840" i="3"/>
  <c r="E1095" i="3"/>
  <c r="K158" i="3"/>
  <c r="E894" i="3"/>
  <c r="K833" i="3"/>
  <c r="E653" i="3"/>
  <c r="K415" i="3"/>
  <c r="E321" i="3"/>
  <c r="K903" i="3"/>
  <c r="E513" i="3"/>
  <c r="K543" i="3"/>
  <c r="E412" i="3"/>
  <c r="F619" i="3"/>
  <c r="L458" i="3"/>
  <c r="L1025" i="3"/>
  <c r="T208" i="3"/>
  <c r="E614" i="3"/>
  <c r="J84" i="3"/>
  <c r="T690" i="3"/>
  <c r="H688" i="3"/>
  <c r="Q118" i="3"/>
  <c r="T688" i="3"/>
  <c r="J294" i="3"/>
  <c r="H675" i="3"/>
  <c r="T767" i="3"/>
  <c r="L290" i="3"/>
  <c r="E575" i="3"/>
  <c r="I575" i="3"/>
  <c r="I119" i="3"/>
  <c r="K250" i="3"/>
  <c r="F223" i="3"/>
  <c r="E171" i="3"/>
  <c r="T399" i="3"/>
  <c r="E635" i="3"/>
  <c r="E213" i="3"/>
  <c r="K575" i="3"/>
  <c r="J291" i="3"/>
  <c r="L1018" i="3"/>
  <c r="P388" i="3"/>
  <c r="F1036" i="3"/>
  <c r="E278" i="3"/>
  <c r="F278" i="3"/>
  <c r="E632" i="3"/>
  <c r="F632" i="3"/>
  <c r="K841" i="3"/>
  <c r="I841" i="3"/>
  <c r="E841" i="3"/>
  <c r="J155" i="3"/>
  <c r="J827" i="3"/>
  <c r="E1008" i="3"/>
  <c r="F1008" i="3"/>
  <c r="K805" i="3"/>
  <c r="J77" i="3"/>
  <c r="J241" i="3"/>
  <c r="J460" i="3"/>
  <c r="J265" i="3"/>
  <c r="J947" i="3"/>
  <c r="H504" i="3"/>
  <c r="H393" i="3"/>
  <c r="P522" i="3"/>
  <c r="K522" i="3"/>
  <c r="K1001" i="3"/>
  <c r="L668" i="3"/>
  <c r="H484" i="3"/>
  <c r="L919" i="3"/>
  <c r="Q912" i="3"/>
  <c r="H105" i="3"/>
  <c r="H238" i="3"/>
  <c r="N1110" i="3"/>
  <c r="L296" i="3"/>
  <c r="Q663" i="3"/>
  <c r="J962" i="3"/>
  <c r="F866" i="3"/>
  <c r="Q397" i="3"/>
  <c r="F429" i="3"/>
  <c r="Q319" i="3"/>
  <c r="Q154" i="3"/>
  <c r="Q656" i="3"/>
  <c r="Q670" i="3"/>
  <c r="Q821" i="3"/>
  <c r="Q188" i="3"/>
  <c r="Q753" i="3"/>
  <c r="Q522" i="3"/>
  <c r="K668" i="3"/>
  <c r="P738" i="3"/>
  <c r="K919" i="3"/>
  <c r="P122" i="3"/>
  <c r="P301" i="3"/>
  <c r="K238" i="3"/>
  <c r="K869" i="3"/>
  <c r="F296" i="3"/>
  <c r="K210" i="3"/>
  <c r="K435" i="3"/>
  <c r="I435" i="3"/>
  <c r="E435" i="3"/>
  <c r="J427" i="3"/>
  <c r="N844" i="3"/>
  <c r="Q757" i="3"/>
  <c r="E301" i="3"/>
  <c r="I823" i="3"/>
  <c r="Q1110" i="3"/>
  <c r="E70" i="3"/>
  <c r="K654" i="3"/>
  <c r="P397" i="3"/>
  <c r="Q571" i="3"/>
  <c r="E206" i="3"/>
  <c r="I235" i="3"/>
  <c r="Q1095" i="3"/>
  <c r="E158" i="3"/>
  <c r="J833" i="3"/>
  <c r="I653" i="3"/>
  <c r="E903" i="3"/>
  <c r="J245" i="3"/>
  <c r="K245" i="3"/>
  <c r="I245" i="3"/>
  <c r="E437" i="3"/>
  <c r="F437" i="3"/>
  <c r="L243" i="3"/>
  <c r="F129" i="3"/>
  <c r="E129" i="3"/>
  <c r="P91" i="3"/>
  <c r="T507" i="3"/>
  <c r="Q699" i="3"/>
  <c r="K699" i="3"/>
  <c r="K189" i="3"/>
  <c r="Q206" i="3"/>
  <c r="H342" i="3"/>
  <c r="H894" i="3"/>
  <c r="H833" i="3"/>
  <c r="K476" i="3"/>
  <c r="T146" i="3"/>
  <c r="F873" i="3"/>
  <c r="E873" i="3"/>
  <c r="J277" i="3"/>
  <c r="I277" i="3"/>
  <c r="H277" i="3"/>
  <c r="F277" i="3"/>
  <c r="Q1105" i="3"/>
  <c r="F886" i="3"/>
  <c r="E886" i="3"/>
  <c r="P886" i="3"/>
  <c r="Q507" i="3"/>
  <c r="K507" i="3"/>
  <c r="Q566" i="3"/>
  <c r="K566" i="3"/>
  <c r="J879" i="3"/>
  <c r="J420" i="3"/>
  <c r="K1091" i="3"/>
  <c r="E91" i="3"/>
  <c r="F699" i="3"/>
  <c r="H321" i="3"/>
  <c r="K277" i="3"/>
  <c r="F889" i="3"/>
  <c r="F243" i="3"/>
  <c r="E1105" i="3"/>
  <c r="K886" i="3"/>
  <c r="E566" i="3"/>
  <c r="J306" i="3"/>
  <c r="I345" i="3"/>
  <c r="I189" i="3"/>
  <c r="K342" i="3"/>
  <c r="P235" i="3"/>
  <c r="K1019" i="3"/>
  <c r="F485" i="3"/>
  <c r="P840" i="3"/>
  <c r="K894" i="3"/>
  <c r="P653" i="3"/>
  <c r="K924" i="3"/>
  <c r="F464" i="3"/>
  <c r="K412" i="3"/>
  <c r="P622" i="3"/>
  <c r="F323" i="3"/>
  <c r="F284" i="3"/>
  <c r="P476" i="3"/>
  <c r="F439" i="3"/>
  <c r="F676" i="3"/>
  <c r="L676" i="3"/>
  <c r="T1105" i="3"/>
  <c r="H226" i="3"/>
  <c r="J226" i="3"/>
  <c r="I129" i="3"/>
  <c r="T277" i="3"/>
  <c r="P916" i="3"/>
  <c r="J115" i="3"/>
  <c r="I115" i="3"/>
  <c r="H115" i="3"/>
  <c r="F115" i="3"/>
  <c r="J402" i="3"/>
  <c r="F95" i="3"/>
  <c r="F814" i="3"/>
  <c r="F491" i="3"/>
  <c r="F138" i="3"/>
  <c r="F254" i="3"/>
  <c r="F780" i="3"/>
  <c r="L391" i="3"/>
  <c r="L75" i="3"/>
  <c r="L317" i="3"/>
  <c r="L141" i="3"/>
  <c r="Q35" i="3"/>
  <c r="Q781" i="3"/>
  <c r="Q849" i="3"/>
  <c r="Q411" i="3"/>
  <c r="Q78" i="3"/>
  <c r="P78" i="3"/>
  <c r="E314" i="3"/>
  <c r="F314" i="3"/>
  <c r="H314" i="3"/>
  <c r="P618" i="3"/>
  <c r="Q618" i="3"/>
  <c r="I618" i="3"/>
  <c r="E557" i="3"/>
  <c r="F557" i="3"/>
  <c r="H557" i="3"/>
  <c r="F613" i="3"/>
  <c r="P613" i="3"/>
  <c r="E719" i="3"/>
  <c r="J589" i="3"/>
  <c r="I470" i="3"/>
  <c r="E391" i="3"/>
  <c r="J317" i="3"/>
  <c r="I519" i="3"/>
  <c r="E934" i="3"/>
  <c r="Q93" i="3"/>
  <c r="F405" i="3"/>
  <c r="Q498" i="3"/>
  <c r="J931" i="3"/>
  <c r="K1109" i="3"/>
  <c r="I1109" i="3"/>
  <c r="E1109" i="3"/>
  <c r="F732" i="3"/>
  <c r="T197" i="3"/>
  <c r="Q1040" i="3"/>
  <c r="P1040" i="3"/>
  <c r="T1040" i="3"/>
  <c r="K478" i="3"/>
  <c r="J478" i="3"/>
  <c r="K679" i="3"/>
  <c r="J679" i="3"/>
  <c r="K237" i="3"/>
  <c r="J237" i="3"/>
  <c r="I1113" i="3"/>
  <c r="K1102" i="3"/>
  <c r="K710" i="3"/>
  <c r="P1114" i="3"/>
  <c r="F694" i="3"/>
  <c r="K804" i="3"/>
  <c r="P598" i="3"/>
  <c r="K595" i="3"/>
  <c r="F790" i="3"/>
  <c r="K1004" i="3"/>
  <c r="P859" i="3"/>
  <c r="Q859" i="3"/>
  <c r="F1070" i="3"/>
  <c r="J1063" i="3"/>
  <c r="I953" i="3"/>
  <c r="E1102" i="3"/>
  <c r="J691" i="3"/>
  <c r="I598" i="3"/>
  <c r="E595" i="3"/>
  <c r="Q758" i="3"/>
  <c r="I240" i="3"/>
  <c r="E240" i="3"/>
  <c r="L240" i="3"/>
  <c r="E316" i="3"/>
  <c r="F316" i="3"/>
  <c r="Q456" i="3"/>
  <c r="P456" i="3"/>
  <c r="I707" i="3"/>
  <c r="E707" i="3"/>
  <c r="L707" i="3"/>
  <c r="Q930" i="3"/>
  <c r="I807" i="3"/>
  <c r="L953" i="3"/>
  <c r="P153" i="3"/>
  <c r="L1102" i="3"/>
  <c r="F378" i="3"/>
  <c r="J710" i="3"/>
  <c r="F1114" i="3"/>
  <c r="J694" i="3"/>
  <c r="F705" i="3"/>
  <c r="E860" i="3"/>
  <c r="F860" i="3"/>
  <c r="I316" i="3"/>
  <c r="T456" i="3"/>
  <c r="H492" i="3"/>
  <c r="F972" i="3"/>
  <c r="P972" i="3"/>
  <c r="I407" i="3"/>
  <c r="E407" i="3"/>
  <c r="F407" i="3"/>
  <c r="I377" i="3"/>
  <c r="F377" i="3"/>
  <c r="L407" i="3"/>
  <c r="Q143" i="3"/>
  <c r="F87" i="3"/>
  <c r="K988" i="3"/>
  <c r="F198" i="3"/>
  <c r="K281" i="3"/>
  <c r="F887" i="3"/>
  <c r="J377" i="3"/>
  <c r="J677" i="3"/>
  <c r="I369" i="3"/>
  <c r="I117" i="3"/>
  <c r="F999" i="3"/>
  <c r="I1052" i="3"/>
  <c r="K1100" i="3"/>
  <c r="F726" i="3"/>
  <c r="I954" i="3"/>
  <c r="H423" i="3"/>
  <c r="H474" i="3"/>
  <c r="J642" i="3"/>
  <c r="E999" i="3"/>
  <c r="J1034" i="3"/>
  <c r="E726" i="3"/>
  <c r="J891" i="3"/>
  <c r="L915" i="3"/>
  <c r="F423" i="3"/>
  <c r="F474" i="3"/>
  <c r="Q370" i="3"/>
  <c r="H592" i="3"/>
  <c r="I364" i="3"/>
  <c r="F364" i="3"/>
  <c r="H239" i="3"/>
  <c r="K369" i="3"/>
  <c r="K117" i="3"/>
  <c r="K327" i="3"/>
  <c r="K948" i="3"/>
  <c r="K915" i="3"/>
  <c r="F451" i="3"/>
  <c r="J370" i="3"/>
  <c r="J474" i="3"/>
  <c r="K592" i="3"/>
  <c r="I592" i="3"/>
  <c r="J385" i="3"/>
  <c r="Q59" i="3"/>
  <c r="J531" i="3"/>
  <c r="L372" i="3"/>
  <c r="L1003" i="3"/>
  <c r="L640" i="3"/>
  <c r="J646" i="3"/>
  <c r="N151" i="3"/>
  <c r="P574" i="3"/>
  <c r="K531" i="3"/>
  <c r="K736" i="3"/>
  <c r="K382" i="3"/>
  <c r="K1068" i="3"/>
  <c r="K647" i="3"/>
  <c r="K376" i="3"/>
  <c r="K646" i="3"/>
  <c r="K846" i="3"/>
  <c r="I151" i="3"/>
  <c r="F151" i="3"/>
  <c r="J264" i="3"/>
  <c r="K264" i="3"/>
  <c r="I264" i="3"/>
  <c r="H651" i="3"/>
  <c r="J651" i="3"/>
  <c r="F659" i="3"/>
  <c r="E659" i="3"/>
  <c r="P659" i="3"/>
  <c r="I1091" i="3"/>
  <c r="J699" i="3"/>
  <c r="H655" i="3"/>
  <c r="I200" i="3"/>
  <c r="K164" i="3"/>
  <c r="T129" i="3"/>
  <c r="I507" i="3"/>
  <c r="F507" i="3"/>
  <c r="J566" i="3"/>
  <c r="H566" i="3"/>
  <c r="J560" i="3"/>
  <c r="J991" i="3"/>
  <c r="K235" i="3"/>
  <c r="P655" i="3"/>
  <c r="K485" i="3"/>
  <c r="F1005" i="3"/>
  <c r="P158" i="3"/>
  <c r="K653" i="3"/>
  <c r="K464" i="3"/>
  <c r="K622" i="3"/>
  <c r="K323" i="3"/>
  <c r="K284" i="3"/>
  <c r="I284" i="3"/>
  <c r="H164" i="3"/>
  <c r="Q876" i="3"/>
  <c r="H476" i="3"/>
  <c r="K439" i="3"/>
  <c r="I439" i="3"/>
  <c r="H245" i="3"/>
  <c r="K676" i="3"/>
  <c r="T676" i="3"/>
  <c r="F226" i="3"/>
  <c r="E226" i="3"/>
  <c r="T886" i="3"/>
  <c r="H72" i="3"/>
  <c r="J72" i="3"/>
  <c r="L91" i="3"/>
  <c r="Q916" i="3"/>
  <c r="K916" i="3"/>
  <c r="P115" i="3"/>
  <c r="J875" i="3"/>
  <c r="L719" i="3"/>
  <c r="L190" i="3"/>
  <c r="L199" i="3"/>
  <c r="L470" i="3"/>
  <c r="L107" i="3"/>
  <c r="Q934" i="3"/>
  <c r="I207" i="3"/>
  <c r="I35" i="3"/>
  <c r="I781" i="3"/>
  <c r="I849" i="3"/>
  <c r="I411" i="3"/>
  <c r="J78" i="3"/>
  <c r="T78" i="3"/>
  <c r="J314" i="3"/>
  <c r="K314" i="3"/>
  <c r="L314" i="3"/>
  <c r="T618" i="3"/>
  <c r="J557" i="3"/>
  <c r="K557" i="3"/>
  <c r="L557" i="3"/>
  <c r="K613" i="3"/>
  <c r="I613" i="3"/>
  <c r="E613" i="3"/>
  <c r="Q814" i="3"/>
  <c r="Q254" i="3"/>
  <c r="Q780" i="3"/>
  <c r="J719" i="3"/>
  <c r="J391" i="3"/>
  <c r="I326" i="3"/>
  <c r="Q107" i="3"/>
  <c r="J934" i="3"/>
  <c r="I141" i="3"/>
  <c r="K405" i="3"/>
  <c r="I405" i="3"/>
  <c r="E405" i="3"/>
  <c r="F498" i="3"/>
  <c r="Q931" i="3"/>
  <c r="J1109" i="3"/>
  <c r="K732" i="3"/>
  <c r="I732" i="3"/>
  <c r="E732" i="3"/>
  <c r="E287" i="3"/>
  <c r="I287" i="3"/>
  <c r="T287" i="3"/>
  <c r="F197" i="3"/>
  <c r="H197" i="3"/>
  <c r="F1040" i="3"/>
  <c r="H1040" i="3"/>
  <c r="F207" i="3"/>
  <c r="E207" i="3"/>
  <c r="F35" i="3"/>
  <c r="E35" i="3"/>
  <c r="F781" i="3"/>
  <c r="E781" i="3"/>
  <c r="F849" i="3"/>
  <c r="E849" i="3"/>
  <c r="F411" i="3"/>
  <c r="E411" i="3"/>
  <c r="I176" i="3"/>
  <c r="F920" i="3"/>
  <c r="K953" i="3"/>
  <c r="K1114" i="3"/>
  <c r="K694" i="3"/>
  <c r="F1073" i="3"/>
  <c r="K598" i="3"/>
  <c r="K174" i="3"/>
  <c r="K790" i="3"/>
  <c r="F452" i="3"/>
  <c r="I1070" i="3"/>
  <c r="E1070" i="3"/>
  <c r="L1070" i="3"/>
  <c r="E492" i="3"/>
  <c r="F492" i="3"/>
  <c r="Q583" i="3"/>
  <c r="H583" i="3"/>
  <c r="J1102" i="3"/>
  <c r="I378" i="3"/>
  <c r="E1114" i="3"/>
  <c r="J595" i="3"/>
  <c r="E174" i="3"/>
  <c r="K240" i="3"/>
  <c r="J316" i="3"/>
  <c r="K316" i="3"/>
  <c r="L316" i="3"/>
  <c r="F456" i="3"/>
  <c r="K707" i="3"/>
  <c r="H572" i="3"/>
  <c r="Q608" i="3"/>
  <c r="Q37" i="3"/>
  <c r="Q629" i="3"/>
  <c r="Q562" i="3"/>
  <c r="Q433" i="3"/>
  <c r="J1108" i="3"/>
  <c r="L1063" i="3"/>
  <c r="F953" i="3"/>
  <c r="J153" i="3"/>
  <c r="F1102" i="3"/>
  <c r="Q691" i="3"/>
  <c r="L598" i="3"/>
  <c r="L758" i="3"/>
  <c r="L1004" i="3"/>
  <c r="J860" i="3"/>
  <c r="K860" i="3"/>
  <c r="L860" i="3"/>
  <c r="J456" i="3"/>
  <c r="F590" i="3"/>
  <c r="K972" i="3"/>
  <c r="I972" i="3"/>
  <c r="E972" i="3"/>
  <c r="J583" i="3"/>
  <c r="J407" i="3"/>
  <c r="K407" i="3"/>
  <c r="I1045" i="3"/>
  <c r="F1045" i="3"/>
  <c r="K377" i="3"/>
  <c r="K87" i="3"/>
  <c r="F525" i="3"/>
  <c r="K198" i="3"/>
  <c r="F776" i="3"/>
  <c r="K887" i="3"/>
  <c r="F932" i="3"/>
  <c r="H407" i="3"/>
  <c r="I327" i="3"/>
  <c r="F1100" i="3"/>
  <c r="O891" i="3"/>
  <c r="H915" i="3"/>
  <c r="J592" i="3"/>
  <c r="E1034" i="3"/>
  <c r="E891" i="3"/>
  <c r="F915" i="3"/>
  <c r="L81" i="3"/>
  <c r="K364" i="3"/>
  <c r="J69" i="3"/>
  <c r="J120" i="3"/>
  <c r="J720" i="3"/>
  <c r="I999" i="3"/>
  <c r="Q1034" i="3"/>
  <c r="J812" i="3"/>
  <c r="Q1100" i="3"/>
  <c r="I726" i="3"/>
  <c r="Q891" i="3"/>
  <c r="J976" i="3"/>
  <c r="P423" i="3"/>
  <c r="K451" i="3"/>
  <c r="Q423" i="3"/>
  <c r="I81" i="3"/>
  <c r="F239" i="3"/>
  <c r="L389" i="3"/>
  <c r="L1104" i="3"/>
  <c r="J382" i="3"/>
  <c r="Q521" i="3"/>
  <c r="J647" i="3"/>
  <c r="L922" i="3"/>
  <c r="P846" i="3"/>
  <c r="Q574" i="3"/>
  <c r="J574" i="3"/>
  <c r="M151" i="3"/>
  <c r="K151" i="3"/>
  <c r="F651" i="3"/>
  <c r="E651" i="3"/>
  <c r="P651" i="3"/>
  <c r="K659" i="3"/>
  <c r="L659" i="3"/>
  <c r="F146" i="3"/>
  <c r="I699" i="3"/>
  <c r="F345" i="3"/>
  <c r="I206" i="3"/>
  <c r="H840" i="3"/>
  <c r="F200" i="3"/>
  <c r="P1105" i="3"/>
  <c r="L886" i="3"/>
  <c r="E507" i="3"/>
  <c r="J365" i="3"/>
  <c r="Q189" i="3"/>
  <c r="K206" i="3"/>
  <c r="F837" i="3"/>
  <c r="K655" i="3"/>
  <c r="P1095" i="3"/>
  <c r="K1005" i="3"/>
  <c r="P833" i="3"/>
  <c r="K321" i="3"/>
  <c r="P513" i="3"/>
  <c r="E622" i="3"/>
  <c r="F876" i="3"/>
  <c r="H437" i="3"/>
  <c r="I146" i="3"/>
  <c r="K226" i="3"/>
  <c r="L226" i="3"/>
  <c r="F72" i="3"/>
  <c r="E72" i="3"/>
  <c r="E916" i="3"/>
  <c r="L699" i="3"/>
  <c r="Q115" i="3"/>
  <c r="K115" i="3"/>
  <c r="J570" i="3"/>
  <c r="L326" i="3"/>
  <c r="L519" i="3"/>
  <c r="L934" i="3"/>
  <c r="L93" i="3"/>
  <c r="Q679" i="3"/>
  <c r="I78" i="3"/>
  <c r="E78" i="3"/>
  <c r="H78" i="3"/>
  <c r="P314" i="3"/>
  <c r="Q314" i="3"/>
  <c r="I314" i="3"/>
  <c r="E618" i="3"/>
  <c r="F618" i="3"/>
  <c r="H618" i="3"/>
  <c r="N557" i="3"/>
  <c r="P557" i="3"/>
  <c r="Q557" i="3"/>
  <c r="I557" i="3"/>
  <c r="J613" i="3"/>
  <c r="I190" i="3"/>
  <c r="E199" i="3"/>
  <c r="Q470" i="3"/>
  <c r="I75" i="3"/>
  <c r="E1017" i="3"/>
  <c r="I93" i="3"/>
  <c r="J405" i="3"/>
  <c r="K498" i="3"/>
  <c r="I498" i="3"/>
  <c r="E498" i="3"/>
  <c r="F931" i="3"/>
  <c r="J732" i="3"/>
  <c r="J287" i="3"/>
  <c r="K287" i="3"/>
  <c r="Q287" i="3"/>
  <c r="H287" i="3"/>
  <c r="I197" i="3"/>
  <c r="E197" i="3"/>
  <c r="L197" i="3"/>
  <c r="I1040" i="3"/>
  <c r="E1040" i="3"/>
  <c r="L1040" i="3"/>
  <c r="K207" i="3"/>
  <c r="J207" i="3"/>
  <c r="K35" i="3"/>
  <c r="J35" i="3"/>
  <c r="K781" i="3"/>
  <c r="J781" i="3"/>
  <c r="K849" i="3"/>
  <c r="J849" i="3"/>
  <c r="K411" i="3"/>
  <c r="J411" i="3"/>
  <c r="I1108" i="3"/>
  <c r="Q1113" i="3"/>
  <c r="K920" i="3"/>
  <c r="F153" i="3"/>
  <c r="K378" i="3"/>
  <c r="K705" i="3"/>
  <c r="K1073" i="3"/>
  <c r="P691" i="3"/>
  <c r="F725" i="3"/>
  <c r="P758" i="3"/>
  <c r="K822" i="3"/>
  <c r="K452" i="3"/>
  <c r="E859" i="3"/>
  <c r="F859" i="3"/>
  <c r="K1070" i="3"/>
  <c r="J492" i="3"/>
  <c r="K492" i="3"/>
  <c r="L492" i="3"/>
  <c r="F583" i="3"/>
  <c r="P583" i="3"/>
  <c r="J1114" i="3"/>
  <c r="I249" i="3"/>
  <c r="E705" i="3"/>
  <c r="Q598" i="3"/>
  <c r="J174" i="3"/>
  <c r="I758" i="3"/>
  <c r="E822" i="3"/>
  <c r="Q240" i="3"/>
  <c r="P240" i="3"/>
  <c r="I456" i="3"/>
  <c r="E456" i="3"/>
  <c r="L456" i="3"/>
  <c r="F572" i="3"/>
  <c r="J176" i="3"/>
  <c r="I930" i="3"/>
  <c r="J920" i="3"/>
  <c r="F1063" i="3"/>
  <c r="Q1114" i="3"/>
  <c r="L249" i="3"/>
  <c r="L804" i="3"/>
  <c r="L691" i="3"/>
  <c r="F598" i="3"/>
  <c r="P725" i="3"/>
  <c r="L595" i="3"/>
  <c r="L174" i="3"/>
  <c r="F758" i="3"/>
  <c r="L822" i="3"/>
  <c r="F1004" i="3"/>
  <c r="J452" i="3"/>
  <c r="T240" i="3"/>
  <c r="P860" i="3"/>
  <c r="Q860" i="3"/>
  <c r="H859" i="3"/>
  <c r="H1070" i="3"/>
  <c r="E520" i="3"/>
  <c r="F520" i="3"/>
  <c r="I590" i="3"/>
  <c r="E590" i="3"/>
  <c r="L590" i="3"/>
  <c r="T707" i="3"/>
  <c r="Q407" i="3"/>
  <c r="K1045" i="3"/>
  <c r="Q377" i="3"/>
  <c r="I677" i="3"/>
  <c r="F677" i="3"/>
  <c r="I143" i="3"/>
  <c r="E143" i="3"/>
  <c r="F143" i="3"/>
  <c r="K525" i="3"/>
  <c r="K776" i="3"/>
  <c r="K932" i="3"/>
  <c r="J1045" i="3"/>
  <c r="I261" i="3"/>
  <c r="Q117" i="3"/>
  <c r="I150" i="3"/>
  <c r="K1034" i="3"/>
  <c r="Q1052" i="3"/>
  <c r="I607" i="3"/>
  <c r="K891" i="3"/>
  <c r="Q954" i="3"/>
  <c r="H81" i="3"/>
  <c r="J239" i="3"/>
  <c r="J1100" i="3"/>
  <c r="F81" i="3"/>
  <c r="I370" i="3"/>
  <c r="F370" i="3"/>
  <c r="H642" i="3"/>
  <c r="I620" i="3"/>
  <c r="F620" i="3"/>
  <c r="J15" i="3"/>
  <c r="K261" i="3"/>
  <c r="K150" i="3"/>
  <c r="K1052" i="3"/>
  <c r="K607" i="3"/>
  <c r="J1091" i="3"/>
  <c r="E146" i="3"/>
  <c r="H699" i="3"/>
  <c r="E889" i="3"/>
  <c r="E243" i="3"/>
  <c r="F1105" i="3"/>
  <c r="Q886" i="3"/>
  <c r="J507" i="3"/>
  <c r="H507" i="3"/>
  <c r="I566" i="3"/>
  <c r="F566" i="3"/>
  <c r="J981" i="3"/>
  <c r="Q345" i="3"/>
  <c r="K837" i="3"/>
  <c r="F1019" i="3"/>
  <c r="K1095" i="3"/>
  <c r="F924" i="3"/>
  <c r="K513" i="3"/>
  <c r="P412" i="3"/>
  <c r="H200" i="3"/>
  <c r="K876" i="3"/>
  <c r="I876" i="3"/>
  <c r="P243" i="3"/>
  <c r="H1091" i="3"/>
  <c r="E676" i="3"/>
  <c r="H676" i="3"/>
  <c r="J676" i="3"/>
  <c r="K72" i="3"/>
  <c r="L72" i="3"/>
  <c r="J916" i="3"/>
  <c r="I916" i="3"/>
  <c r="H916" i="3"/>
  <c r="F916" i="3"/>
  <c r="E115" i="3"/>
  <c r="K95" i="3"/>
  <c r="J796" i="3"/>
  <c r="K814" i="3"/>
  <c r="K491" i="3"/>
  <c r="K138" i="3"/>
  <c r="J496" i="3"/>
  <c r="K254" i="3"/>
  <c r="J201" i="3"/>
  <c r="K780" i="3"/>
  <c r="J997" i="3"/>
  <c r="L589" i="3"/>
  <c r="L1017" i="3"/>
  <c r="I478" i="3"/>
  <c r="I679" i="3"/>
  <c r="I237" i="3"/>
  <c r="K78" i="3"/>
  <c r="F78" i="3"/>
  <c r="T314" i="3"/>
  <c r="J618" i="3"/>
  <c r="K618" i="3"/>
  <c r="L618" i="3"/>
  <c r="M557" i="3"/>
  <c r="T557" i="3"/>
  <c r="Q613" i="3"/>
  <c r="H613" i="3"/>
  <c r="L613" i="3"/>
  <c r="I95" i="3"/>
  <c r="I814" i="3"/>
  <c r="I491" i="3"/>
  <c r="I138" i="3"/>
  <c r="I254" i="3"/>
  <c r="I780" i="3"/>
  <c r="J199" i="3"/>
  <c r="E589" i="3"/>
  <c r="J1017" i="3"/>
  <c r="I107" i="3"/>
  <c r="E317" i="3"/>
  <c r="Q405" i="3"/>
  <c r="J498" i="3"/>
  <c r="K931" i="3"/>
  <c r="I931" i="3"/>
  <c r="E931" i="3"/>
  <c r="F1109" i="3"/>
  <c r="Q732" i="3"/>
  <c r="P287" i="3"/>
  <c r="F287" i="3"/>
  <c r="K197" i="3"/>
  <c r="J197" i="3"/>
  <c r="K1040" i="3"/>
  <c r="J1040" i="3"/>
  <c r="F478" i="3"/>
  <c r="E478" i="3"/>
  <c r="F679" i="3"/>
  <c r="E679" i="3"/>
  <c r="F237" i="3"/>
  <c r="E237" i="3"/>
  <c r="L78" i="3"/>
  <c r="K1063" i="3"/>
  <c r="K153" i="3"/>
  <c r="F710" i="3"/>
  <c r="K249" i="3"/>
  <c r="K691" i="3"/>
  <c r="K725" i="3"/>
  <c r="K758" i="3"/>
  <c r="J859" i="3"/>
  <c r="K859" i="3"/>
  <c r="L859" i="3"/>
  <c r="Q1070" i="3"/>
  <c r="P1070" i="3"/>
  <c r="K583" i="3"/>
  <c r="I583" i="3"/>
  <c r="E583" i="3"/>
  <c r="E1063" i="3"/>
  <c r="J705" i="3"/>
  <c r="I804" i="3"/>
  <c r="E691" i="3"/>
  <c r="J822" i="3"/>
  <c r="I1004" i="3"/>
  <c r="F240" i="3"/>
  <c r="K456" i="3"/>
  <c r="F707" i="3"/>
  <c r="K572" i="3"/>
  <c r="I572" i="3"/>
  <c r="E572" i="3"/>
  <c r="I608" i="3"/>
  <c r="I159" i="3"/>
  <c r="I37" i="3"/>
  <c r="I617" i="3"/>
  <c r="I6" i="3"/>
  <c r="I629" i="3"/>
  <c r="I562" i="3"/>
  <c r="I433" i="3"/>
  <c r="J1113" i="3"/>
  <c r="L378" i="3"/>
  <c r="L1114" i="3"/>
  <c r="F249" i="3"/>
  <c r="P694" i="3"/>
  <c r="L705" i="3"/>
  <c r="F804" i="3"/>
  <c r="J1073" i="3"/>
  <c r="F691" i="3"/>
  <c r="J725" i="3"/>
  <c r="F595" i="3"/>
  <c r="F174" i="3"/>
  <c r="J790" i="3"/>
  <c r="F822" i="3"/>
  <c r="J240" i="3"/>
  <c r="T316" i="3"/>
  <c r="J520" i="3"/>
  <c r="K520" i="3"/>
  <c r="L520" i="3"/>
  <c r="K590" i="3"/>
  <c r="J707" i="3"/>
  <c r="Q972" i="3"/>
  <c r="H972" i="3"/>
  <c r="Q1045" i="3"/>
  <c r="K677" i="3"/>
  <c r="J143" i="3"/>
  <c r="K143" i="3"/>
  <c r="F988" i="3"/>
  <c r="F281" i="3"/>
  <c r="K999" i="3"/>
  <c r="F1034" i="3"/>
  <c r="I948" i="3"/>
  <c r="K726" i="3"/>
  <c r="F891" i="3"/>
  <c r="J999" i="3"/>
  <c r="E1100" i="3"/>
  <c r="J726" i="3"/>
  <c r="N891" i="3"/>
  <c r="L423" i="3"/>
  <c r="L474" i="3"/>
  <c r="K370" i="3"/>
  <c r="P592" i="3"/>
  <c r="K620" i="3"/>
  <c r="J242" i="3"/>
  <c r="J1099" i="3"/>
  <c r="J1069" i="3"/>
  <c r="Q999" i="3"/>
  <c r="J387" i="3"/>
  <c r="I1034" i="3"/>
  <c r="I1100" i="3"/>
  <c r="J563" i="3"/>
  <c r="I891" i="3"/>
  <c r="K1060" i="3"/>
  <c r="K475" i="3"/>
  <c r="J364" i="3"/>
  <c r="I915" i="3"/>
  <c r="I423" i="3"/>
  <c r="E474" i="3"/>
  <c r="F592" i="3"/>
  <c r="K642" i="3"/>
  <c r="I642" i="3"/>
  <c r="J185" i="3"/>
  <c r="F260" i="3"/>
  <c r="P531" i="3"/>
  <c r="L555" i="3"/>
  <c r="L1056" i="3"/>
  <c r="J1068" i="3"/>
  <c r="J376" i="3"/>
  <c r="L904" i="3"/>
  <c r="P989" i="3"/>
  <c r="T128" i="3"/>
  <c r="K574" i="3"/>
  <c r="I574" i="3"/>
  <c r="H574" i="3"/>
  <c r="E574" i="3"/>
  <c r="F531" i="3"/>
  <c r="F736" i="3"/>
  <c r="F382" i="3"/>
  <c r="F1068" i="3"/>
  <c r="F647" i="3"/>
  <c r="F376" i="3"/>
  <c r="F646" i="3"/>
  <c r="F846" i="3"/>
  <c r="K386" i="3"/>
  <c r="E264" i="3"/>
  <c r="F264" i="3"/>
  <c r="L989" i="3"/>
  <c r="Q651" i="3"/>
  <c r="H659" i="3"/>
  <c r="J659" i="3"/>
  <c r="K59" i="3"/>
  <c r="H736" i="3"/>
  <c r="J1056" i="3"/>
  <c r="E372" i="3"/>
  <c r="H647" i="3"/>
  <c r="Q686" i="3"/>
  <c r="J686" i="3"/>
  <c r="F686" i="3"/>
  <c r="J777" i="3"/>
  <c r="E133" i="3"/>
  <c r="T819" i="3"/>
  <c r="H493" i="3"/>
  <c r="T605" i="3"/>
  <c r="L1064" i="3"/>
  <c r="K983" i="3"/>
  <c r="F983" i="3"/>
  <c r="T1026" i="3"/>
  <c r="F1026" i="3"/>
  <c r="K901" i="3"/>
  <c r="F901" i="3"/>
  <c r="H1002" i="3"/>
  <c r="L135" i="3"/>
  <c r="L400" i="3"/>
  <c r="E400" i="3"/>
  <c r="K383" i="3"/>
  <c r="F383" i="3"/>
  <c r="L658" i="3"/>
  <c r="K826" i="3"/>
  <c r="F826" i="3"/>
  <c r="H444" i="3"/>
  <c r="H788" i="3"/>
  <c r="I960" i="3"/>
  <c r="F964" i="3"/>
  <c r="T764" i="3"/>
  <c r="E352" i="3"/>
  <c r="K870" i="3"/>
  <c r="I763" i="3"/>
  <c r="E462" i="3"/>
  <c r="K721" i="3"/>
  <c r="I283" i="3"/>
  <c r="K303" i="3"/>
  <c r="J283" i="3"/>
  <c r="J792" i="3"/>
  <c r="K742" i="3"/>
  <c r="J290" i="3"/>
  <c r="J1075" i="3"/>
  <c r="F601" i="3"/>
  <c r="I601" i="3"/>
  <c r="E536" i="3"/>
  <c r="J584" i="3"/>
  <c r="J304" i="3"/>
  <c r="J785" i="3"/>
  <c r="F213" i="3"/>
  <c r="K584" i="3"/>
  <c r="K293" i="3"/>
  <c r="I830" i="3"/>
  <c r="K830" i="3"/>
  <c r="H949" i="3"/>
  <c r="Q584" i="3"/>
  <c r="F998" i="3"/>
  <c r="K346" i="3"/>
  <c r="Q1115" i="3"/>
  <c r="Q256" i="3"/>
  <c r="H1054" i="3"/>
  <c r="F1054" i="3"/>
  <c r="E1054" i="3"/>
  <c r="I1054" i="3"/>
  <c r="I26" i="3"/>
  <c r="Q39" i="3"/>
  <c r="P832" i="3"/>
  <c r="E802" i="3"/>
  <c r="F802" i="3"/>
  <c r="I223" i="3"/>
  <c r="J422" i="3"/>
  <c r="Q648" i="3"/>
  <c r="Q331" i="3"/>
  <c r="Q486" i="3"/>
  <c r="L1044" i="3"/>
  <c r="K1044" i="3"/>
  <c r="J1044" i="3"/>
  <c r="J223" i="3"/>
  <c r="K422" i="3"/>
  <c r="I688" i="3"/>
  <c r="E250" i="3"/>
  <c r="F45" i="3"/>
  <c r="I832" i="3"/>
  <c r="J832" i="3"/>
  <c r="I14" i="3"/>
  <c r="K14" i="3"/>
  <c r="J14" i="3"/>
  <c r="F85" i="3"/>
  <c r="E85" i="3"/>
  <c r="F187" i="3"/>
  <c r="E187" i="3"/>
  <c r="F794" i="3"/>
  <c r="Q905" i="3"/>
  <c r="Q990" i="3"/>
  <c r="F109" i="3"/>
  <c r="Q1067" i="3"/>
  <c r="I440" i="3"/>
  <c r="J638" i="3"/>
  <c r="J450" i="3"/>
  <c r="Q85" i="3"/>
  <c r="Q187" i="3"/>
  <c r="J990" i="3"/>
  <c r="H794" i="3"/>
  <c r="Q214" i="3"/>
  <c r="F754" i="3"/>
  <c r="K440" i="3"/>
  <c r="F1007" i="3"/>
  <c r="K453" i="3"/>
  <c r="F47" i="3"/>
  <c r="I47" i="3"/>
  <c r="L384" i="3"/>
  <c r="I621" i="3"/>
  <c r="J783" i="3"/>
  <c r="E696" i="3"/>
  <c r="I534" i="3"/>
  <c r="J458" i="3"/>
  <c r="I831" i="3"/>
  <c r="J494" i="3"/>
  <c r="F126" i="3"/>
  <c r="E126" i="3"/>
  <c r="F195" i="3"/>
  <c r="E195" i="3"/>
  <c r="F384" i="3"/>
  <c r="E384" i="3"/>
  <c r="K831" i="3"/>
  <c r="L128" i="3"/>
  <c r="K128" i="3"/>
  <c r="I989" i="3"/>
  <c r="K989" i="3"/>
  <c r="J989" i="3"/>
  <c r="F713" i="3"/>
  <c r="T659" i="3"/>
  <c r="H846" i="3"/>
  <c r="Q922" i="3"/>
  <c r="E809" i="3"/>
  <c r="I325" i="3"/>
  <c r="J640" i="3"/>
  <c r="H1068" i="3"/>
  <c r="J372" i="3"/>
  <c r="I555" i="3"/>
  <c r="E1104" i="3"/>
  <c r="K651" i="3"/>
  <c r="O151" i="3"/>
  <c r="Q904" i="3"/>
  <c r="L325" i="3"/>
  <c r="Q1056" i="3"/>
  <c r="I59" i="3"/>
  <c r="K474" i="3"/>
  <c r="F1060" i="3"/>
  <c r="P686" i="3"/>
  <c r="I686" i="3"/>
  <c r="L893" i="3"/>
  <c r="I777" i="3"/>
  <c r="F497" i="3"/>
  <c r="H789" i="3"/>
  <c r="T493" i="3"/>
  <c r="E493" i="3"/>
  <c r="T1064" i="3"/>
  <c r="J1064" i="3"/>
  <c r="J983" i="3"/>
  <c r="E983" i="3"/>
  <c r="I581" i="3"/>
  <c r="T145" i="3"/>
  <c r="P1026" i="3"/>
  <c r="I1078" i="3"/>
  <c r="T483" i="3"/>
  <c r="J901" i="3"/>
  <c r="E901" i="3"/>
  <c r="Q1002" i="3"/>
  <c r="L1002" i="3"/>
  <c r="E1002" i="3"/>
  <c r="I400" i="3"/>
  <c r="J383" i="3"/>
  <c r="E383" i="3"/>
  <c r="T658" i="3"/>
  <c r="J658" i="3"/>
  <c r="J826" i="3"/>
  <c r="E826" i="3"/>
  <c r="L1093" i="3"/>
  <c r="T444" i="3"/>
  <c r="F444" i="3"/>
  <c r="T788" i="3"/>
  <c r="T960" i="3"/>
  <c r="F960" i="3"/>
  <c r="L257" i="3"/>
  <c r="T964" i="3"/>
  <c r="L964" i="3"/>
  <c r="E964" i="3"/>
  <c r="P764" i="3"/>
  <c r="T352" i="3"/>
  <c r="L352" i="3"/>
  <c r="T870" i="3"/>
  <c r="I870" i="3"/>
  <c r="E870" i="3"/>
  <c r="J462" i="3"/>
  <c r="Q792" i="3"/>
  <c r="E763" i="3"/>
  <c r="F462" i="3"/>
  <c r="H71" i="3"/>
  <c r="K291" i="3"/>
  <c r="K1018" i="3"/>
  <c r="J1018" i="3"/>
  <c r="K71" i="3"/>
  <c r="K1075" i="3"/>
  <c r="E1075" i="3"/>
  <c r="I1075" i="3"/>
  <c r="E584" i="3"/>
  <c r="K304" i="3"/>
  <c r="E304" i="3"/>
  <c r="I304" i="3"/>
  <c r="J830" i="3"/>
  <c r="P584" i="3"/>
  <c r="K635" i="3"/>
  <c r="F830" i="3"/>
  <c r="F346" i="3"/>
  <c r="F767" i="3"/>
  <c r="J723" i="3"/>
  <c r="I171" i="3"/>
  <c r="J767" i="3"/>
  <c r="I940" i="3"/>
  <c r="J669" i="3"/>
  <c r="E950" i="3"/>
  <c r="Q250" i="3"/>
  <c r="T1044" i="3"/>
  <c r="F1044" i="3"/>
  <c r="E1044" i="3"/>
  <c r="K399" i="3"/>
  <c r="Q399" i="3"/>
  <c r="L14" i="3"/>
  <c r="J250" i="3"/>
  <c r="K45" i="3"/>
  <c r="E648" i="3"/>
  <c r="I83" i="3"/>
  <c r="E331" i="3"/>
  <c r="I810" i="3"/>
  <c r="E486" i="3"/>
  <c r="I7" i="3"/>
  <c r="I208" i="3"/>
  <c r="E832" i="3"/>
  <c r="K950" i="3"/>
  <c r="F14" i="3"/>
  <c r="E14" i="3"/>
  <c r="Q422" i="3"/>
  <c r="I45" i="3"/>
  <c r="F334" i="3"/>
  <c r="J794" i="3"/>
  <c r="F214" i="3"/>
  <c r="L109" i="3"/>
  <c r="I445" i="3"/>
  <c r="J641" i="3"/>
  <c r="J606" i="3"/>
  <c r="E990" i="3"/>
  <c r="I580" i="3"/>
  <c r="J334" i="3"/>
  <c r="K754" i="3"/>
  <c r="F1067" i="3"/>
  <c r="K1007" i="3"/>
  <c r="F288" i="3"/>
  <c r="K690" i="3"/>
  <c r="Q690" i="3"/>
  <c r="F453" i="3"/>
  <c r="I453" i="3"/>
  <c r="K503" i="3"/>
  <c r="Q503" i="3"/>
  <c r="T418" i="3"/>
  <c r="I615" i="3"/>
  <c r="K615" i="3"/>
  <c r="J615" i="3"/>
  <c r="E783" i="3"/>
  <c r="Q92" i="3"/>
  <c r="E458" i="3"/>
  <c r="I431" i="3"/>
  <c r="K418" i="3"/>
  <c r="Q418" i="3"/>
  <c r="Q384" i="3"/>
  <c r="J453" i="3"/>
  <c r="P128" i="3"/>
  <c r="E128" i="3"/>
  <c r="F128" i="3"/>
  <c r="F989" i="3"/>
  <c r="E989" i="3"/>
  <c r="L1092" i="3"/>
  <c r="K1092" i="3"/>
  <c r="J151" i="3"/>
  <c r="H646" i="3"/>
  <c r="E640" i="3"/>
  <c r="I714" i="3"/>
  <c r="Q264" i="3"/>
  <c r="F386" i="3"/>
  <c r="Q151" i="3"/>
  <c r="J713" i="3"/>
  <c r="L714" i="3"/>
  <c r="J42" i="3"/>
  <c r="K81" i="3"/>
  <c r="E686" i="3"/>
  <c r="E893" i="3"/>
  <c r="T777" i="3"/>
  <c r="F777" i="3"/>
  <c r="H270" i="3"/>
  <c r="F819" i="3"/>
  <c r="P493" i="3"/>
  <c r="L605" i="3"/>
  <c r="E30" i="3"/>
  <c r="E1064" i="3"/>
  <c r="Q983" i="3"/>
  <c r="I983" i="3"/>
  <c r="I406" i="3"/>
  <c r="T982" i="3"/>
  <c r="L1026" i="3"/>
  <c r="H1078" i="3"/>
  <c r="I483" i="3"/>
  <c r="I901" i="3"/>
  <c r="P1002" i="3"/>
  <c r="J1002" i="3"/>
  <c r="H400" i="3"/>
  <c r="Q383" i="3"/>
  <c r="I383" i="3"/>
  <c r="L637" i="3"/>
  <c r="T888" i="3"/>
  <c r="F658" i="3"/>
  <c r="I826" i="3"/>
  <c r="I1093" i="3"/>
  <c r="L627" i="3"/>
  <c r="J788" i="3"/>
  <c r="E788" i="3"/>
  <c r="J257" i="3"/>
  <c r="K964" i="3"/>
  <c r="L764" i="3"/>
  <c r="J352" i="3"/>
  <c r="I462" i="3"/>
  <c r="J763" i="3"/>
  <c r="K462" i="3"/>
  <c r="I567" i="3"/>
  <c r="F1018" i="3"/>
  <c r="E1018" i="3"/>
  <c r="F71" i="3"/>
  <c r="K361" i="3"/>
  <c r="K949" i="3"/>
  <c r="K536" i="3"/>
  <c r="F635" i="3"/>
  <c r="L1075" i="3"/>
  <c r="Q830" i="3"/>
  <c r="I785" i="3"/>
  <c r="K785" i="3"/>
  <c r="H601" i="3"/>
  <c r="F536" i="3"/>
  <c r="F584" i="3"/>
  <c r="K26" i="3"/>
  <c r="J26" i="3"/>
  <c r="K723" i="3"/>
  <c r="I1115" i="3"/>
  <c r="I256" i="3"/>
  <c r="K1054" i="3"/>
  <c r="F171" i="3"/>
  <c r="L767" i="3"/>
  <c r="E767" i="3"/>
  <c r="E669" i="3"/>
  <c r="I39" i="3"/>
  <c r="J727" i="3"/>
  <c r="E675" i="3"/>
  <c r="L950" i="3"/>
  <c r="I648" i="3"/>
  <c r="I331" i="3"/>
  <c r="I486" i="3"/>
  <c r="I1044" i="3"/>
  <c r="P399" i="3"/>
  <c r="J399" i="3"/>
  <c r="K832" i="3"/>
  <c r="H950" i="3"/>
  <c r="Q688" i="3"/>
  <c r="J648" i="3"/>
  <c r="J331" i="3"/>
  <c r="J486" i="3"/>
  <c r="Q832" i="3"/>
  <c r="F950" i="3"/>
  <c r="Q14" i="3"/>
  <c r="J950" i="3"/>
  <c r="I905" i="3"/>
  <c r="K905" i="3"/>
  <c r="J905" i="3"/>
  <c r="I500" i="3"/>
  <c r="K500" i="3"/>
  <c r="J500" i="3"/>
  <c r="F990" i="3"/>
  <c r="F580" i="3"/>
  <c r="L334" i="3"/>
  <c r="P794" i="3"/>
  <c r="L214" i="3"/>
  <c r="I1067" i="3"/>
  <c r="J666" i="3"/>
  <c r="Q440" i="3"/>
  <c r="I288" i="3"/>
  <c r="J965" i="3"/>
  <c r="E334" i="3"/>
  <c r="I214" i="3"/>
  <c r="J109" i="3"/>
  <c r="K1067" i="3"/>
  <c r="F445" i="3"/>
  <c r="K288" i="3"/>
  <c r="P690" i="3"/>
  <c r="J690" i="3"/>
  <c r="Q47" i="3"/>
  <c r="P503" i="3"/>
  <c r="J503" i="3"/>
  <c r="L126" i="3"/>
  <c r="F615" i="3"/>
  <c r="E615" i="3"/>
  <c r="I1024" i="3"/>
  <c r="K1024" i="3"/>
  <c r="J1024" i="3"/>
  <c r="I61" i="3"/>
  <c r="Q621" i="3"/>
  <c r="J1038" i="3"/>
  <c r="Q831" i="3"/>
  <c r="P418" i="3"/>
  <c r="J418" i="3"/>
  <c r="F431" i="3"/>
  <c r="J128" i="3"/>
  <c r="H128" i="3"/>
  <c r="Q989" i="3"/>
  <c r="E1092" i="3"/>
  <c r="F1092" i="3"/>
  <c r="I922" i="3"/>
  <c r="J904" i="3"/>
  <c r="H376" i="3"/>
  <c r="J521" i="3"/>
  <c r="H382" i="3"/>
  <c r="E1056" i="3"/>
  <c r="I389" i="3"/>
  <c r="Q659" i="3"/>
  <c r="I386" i="3"/>
  <c r="J846" i="3"/>
  <c r="L809" i="3"/>
  <c r="J1021" i="3"/>
  <c r="I239" i="3"/>
  <c r="F642" i="3"/>
  <c r="K423" i="3"/>
  <c r="K954" i="3"/>
  <c r="Q30" i="3"/>
  <c r="K30" i="3"/>
  <c r="T1111" i="3"/>
  <c r="T270" i="3"/>
  <c r="I270" i="3"/>
  <c r="T133" i="3"/>
  <c r="T789" i="3"/>
  <c r="I789" i="3"/>
  <c r="Q605" i="3"/>
  <c r="E605" i="3"/>
  <c r="F30" i="3"/>
  <c r="J1026" i="3"/>
  <c r="E1026" i="3"/>
  <c r="L1078" i="3"/>
  <c r="E1078" i="3"/>
  <c r="Q1093" i="3"/>
  <c r="F1093" i="3"/>
  <c r="T627" i="3"/>
  <c r="J627" i="3"/>
  <c r="J444" i="3"/>
  <c r="E444" i="3"/>
  <c r="F257" i="3"/>
  <c r="Q964" i="3"/>
  <c r="I964" i="3"/>
  <c r="H1111" i="3"/>
  <c r="P270" i="3"/>
  <c r="P789" i="3"/>
  <c r="T30" i="3"/>
  <c r="L30" i="3"/>
  <c r="Q1026" i="3"/>
  <c r="I1026" i="3"/>
  <c r="J1078" i="3"/>
  <c r="F627" i="3"/>
  <c r="I444" i="3"/>
  <c r="T893" i="3"/>
  <c r="H893" i="3"/>
  <c r="K270" i="3"/>
  <c r="E160" i="3"/>
  <c r="K789" i="3"/>
  <c r="J819" i="3"/>
  <c r="J605" i="3"/>
  <c r="P30" i="3"/>
  <c r="I30" i="3"/>
  <c r="K1026" i="3"/>
  <c r="T135" i="3"/>
  <c r="K400" i="3"/>
  <c r="T1093" i="3"/>
  <c r="K444" i="3"/>
  <c r="T257" i="3"/>
  <c r="J964" i="3"/>
  <c r="T497" i="3"/>
  <c r="J497" i="3"/>
  <c r="H686" i="3"/>
  <c r="I893" i="3"/>
  <c r="L1111" i="3"/>
  <c r="L777" i="3"/>
  <c r="E777" i="3"/>
  <c r="Q270" i="3"/>
  <c r="L270" i="3"/>
  <c r="F270" i="3"/>
  <c r="P497" i="3"/>
  <c r="K497" i="3"/>
  <c r="E497" i="3"/>
  <c r="I133" i="3"/>
  <c r="T160" i="3"/>
  <c r="I160" i="3"/>
  <c r="Q789" i="3"/>
  <c r="L789" i="3"/>
  <c r="F789" i="3"/>
  <c r="K819" i="3"/>
  <c r="E819" i="3"/>
  <c r="Q493" i="3"/>
  <c r="I493" i="3"/>
  <c r="H30" i="3"/>
  <c r="H497" i="3"/>
  <c r="K133" i="3"/>
  <c r="F133" i="3"/>
  <c r="H819" i="3"/>
  <c r="K493" i="3"/>
  <c r="F493" i="3"/>
  <c r="L133" i="3"/>
  <c r="H133" i="3"/>
  <c r="P1111" i="3"/>
  <c r="H777" i="3"/>
  <c r="L497" i="3"/>
  <c r="J133" i="3"/>
  <c r="L160" i="3"/>
  <c r="L819" i="3"/>
  <c r="J493" i="3"/>
  <c r="J982" i="3"/>
  <c r="I586" i="3"/>
  <c r="Q586" i="3"/>
  <c r="H586" i="3"/>
  <c r="E586" i="3"/>
  <c r="K586" i="3"/>
  <c r="P586" i="3"/>
  <c r="F586" i="3"/>
  <c r="L586" i="3"/>
  <c r="K1111" i="3"/>
  <c r="F1111" i="3"/>
  <c r="P160" i="3"/>
  <c r="J160" i="3"/>
  <c r="P605" i="3"/>
  <c r="F1064" i="3"/>
  <c r="K1064" i="3"/>
  <c r="I1064" i="3"/>
  <c r="Q1064" i="3"/>
  <c r="P406" i="3"/>
  <c r="E581" i="3"/>
  <c r="J581" i="3"/>
  <c r="H581" i="3"/>
  <c r="K581" i="3"/>
  <c r="P581" i="3"/>
  <c r="F581" i="3"/>
  <c r="L581" i="3"/>
  <c r="Q581" i="3"/>
  <c r="T586" i="3"/>
  <c r="I637" i="3"/>
  <c r="F637" i="3"/>
  <c r="K637" i="3"/>
  <c r="J637" i="3"/>
  <c r="E637" i="3"/>
  <c r="H637" i="3"/>
  <c r="I145" i="3"/>
  <c r="H145" i="3"/>
  <c r="E145" i="3"/>
  <c r="K145" i="3"/>
  <c r="F145" i="3"/>
  <c r="L145" i="3"/>
  <c r="J1111" i="3"/>
  <c r="E1111" i="3"/>
  <c r="F160" i="3"/>
  <c r="K160" i="3"/>
  <c r="E406" i="3"/>
  <c r="J406" i="3"/>
  <c r="H406" i="3"/>
  <c r="Q406" i="3"/>
  <c r="K406" i="3"/>
  <c r="I982" i="3"/>
  <c r="Q982" i="3"/>
  <c r="H982" i="3"/>
  <c r="E982" i="3"/>
  <c r="K982" i="3"/>
  <c r="P982" i="3"/>
  <c r="I135" i="3"/>
  <c r="Q135" i="3"/>
  <c r="F135" i="3"/>
  <c r="K135" i="3"/>
  <c r="J135" i="3"/>
  <c r="E135" i="3"/>
  <c r="H135" i="3"/>
  <c r="P135" i="3"/>
  <c r="F888" i="3"/>
  <c r="K888" i="3"/>
  <c r="I888" i="3"/>
  <c r="Q888" i="3"/>
  <c r="E888" i="3"/>
  <c r="J888" i="3"/>
  <c r="P888" i="3"/>
  <c r="H888" i="3"/>
  <c r="L888" i="3"/>
  <c r="K893" i="3"/>
  <c r="F893" i="3"/>
  <c r="K686" i="3"/>
  <c r="J893" i="3"/>
  <c r="Q1111" i="3"/>
  <c r="I1111" i="3"/>
  <c r="K777" i="3"/>
  <c r="E270" i="3"/>
  <c r="J270" i="3"/>
  <c r="I497" i="3"/>
  <c r="Q497" i="3"/>
  <c r="H160" i="3"/>
  <c r="E789" i="3"/>
  <c r="J789" i="3"/>
  <c r="I819" i="3"/>
  <c r="I605" i="3"/>
  <c r="F605" i="3"/>
  <c r="K605" i="3"/>
  <c r="P1064" i="3"/>
  <c r="H1064" i="3"/>
  <c r="T406" i="3"/>
  <c r="L406" i="3"/>
  <c r="L982" i="3"/>
  <c r="J145" i="3"/>
  <c r="E483" i="3"/>
  <c r="J483" i="3"/>
  <c r="H483" i="3"/>
  <c r="K483" i="3"/>
  <c r="F483" i="3"/>
  <c r="L483" i="3"/>
  <c r="J586" i="3"/>
  <c r="T637" i="3"/>
  <c r="F106" i="3"/>
  <c r="K106" i="3"/>
  <c r="I106" i="3"/>
  <c r="Q106" i="3"/>
  <c r="E106" i="3"/>
  <c r="J106" i="3"/>
  <c r="P106" i="3"/>
  <c r="H106" i="3"/>
  <c r="L106" i="3"/>
  <c r="T106" i="3"/>
  <c r="J30" i="3"/>
  <c r="F1078" i="3"/>
  <c r="K1078" i="3"/>
  <c r="F1002" i="3"/>
  <c r="K1002" i="3"/>
  <c r="I658" i="3"/>
  <c r="E1093" i="3"/>
  <c r="J1093" i="3"/>
  <c r="I627" i="3"/>
  <c r="E960" i="3"/>
  <c r="J960" i="3"/>
  <c r="I257" i="3"/>
  <c r="F764" i="3"/>
  <c r="K764" i="3"/>
  <c r="I764" i="3"/>
  <c r="Q764" i="3"/>
  <c r="E764" i="3"/>
  <c r="J764" i="3"/>
  <c r="J400" i="3"/>
  <c r="H658" i="3"/>
  <c r="H1093" i="3"/>
  <c r="H627" i="3"/>
  <c r="Q788" i="3"/>
  <c r="L788" i="3"/>
  <c r="H960" i="3"/>
  <c r="H257" i="3"/>
  <c r="K658" i="3"/>
  <c r="E658" i="3"/>
  <c r="P1093" i="3"/>
  <c r="K1093" i="3"/>
  <c r="K627" i="3"/>
  <c r="E627" i="3"/>
  <c r="F788" i="3"/>
  <c r="K788" i="3"/>
  <c r="K960" i="3"/>
  <c r="K257" i="3"/>
  <c r="E257" i="3"/>
  <c r="K352" i="3"/>
  <c r="F352" i="3"/>
  <c r="J870" i="3"/>
  <c r="Q352" i="3"/>
  <c r="I352" i="3"/>
  <c r="F10" i="11"/>
  <c r="E11" i="11"/>
  <c r="E6" i="11"/>
  <c r="E10" i="11"/>
  <c r="C9" i="11"/>
  <c r="G9" i="11"/>
  <c r="C7" i="11"/>
  <c r="G7" i="11"/>
  <c r="D11" i="11"/>
  <c r="D6" i="11"/>
  <c r="D10" i="11"/>
  <c r="B9" i="11"/>
  <c r="F9" i="11"/>
  <c r="B7" i="11"/>
  <c r="F7" i="11"/>
  <c r="B11" i="11"/>
  <c r="F6" i="11"/>
  <c r="B10" i="11"/>
  <c r="D7" i="11"/>
  <c r="C11" i="11"/>
  <c r="G6" i="11"/>
  <c r="C10" i="11"/>
  <c r="E7" i="11"/>
  <c r="G11" i="11"/>
  <c r="C6" i="11"/>
  <c r="G10" i="11"/>
  <c r="E9" i="11"/>
  <c r="D9" i="11"/>
  <c r="B6" i="11"/>
  <c r="F11" i="11"/>
  <c r="J5" i="7" l="1"/>
  <c r="K5" i="7"/>
  <c r="L5" i="7"/>
  <c r="J6" i="7"/>
  <c r="K6" i="7"/>
  <c r="L6" i="7"/>
  <c r="J7" i="7"/>
  <c r="K7" i="7"/>
  <c r="L7" i="7"/>
  <c r="J8" i="7"/>
  <c r="K8" i="7"/>
  <c r="L8" i="7"/>
  <c r="J9" i="7"/>
  <c r="K9" i="7"/>
  <c r="L9" i="7"/>
  <c r="J10" i="7"/>
  <c r="K10" i="7"/>
  <c r="L10" i="7"/>
  <c r="J11" i="7"/>
  <c r="K11" i="7"/>
  <c r="L11" i="7"/>
  <c r="J12" i="7"/>
  <c r="K12" i="7"/>
  <c r="L12" i="7"/>
  <c r="J13" i="7"/>
  <c r="K13" i="7"/>
  <c r="L13" i="7"/>
  <c r="J14" i="7"/>
  <c r="K14" i="7"/>
  <c r="L14" i="7"/>
  <c r="J15" i="7"/>
  <c r="K15" i="7"/>
  <c r="L15" i="7"/>
  <c r="J16" i="7"/>
  <c r="K16" i="7"/>
  <c r="L16" i="7"/>
  <c r="J17" i="7"/>
  <c r="K17" i="7"/>
  <c r="L17" i="7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J23" i="7"/>
  <c r="K23" i="7"/>
  <c r="L23" i="7"/>
  <c r="J24" i="7"/>
  <c r="K24" i="7"/>
  <c r="L24" i="7"/>
  <c r="J25" i="7"/>
  <c r="K25" i="7"/>
  <c r="L25" i="7"/>
  <c r="J26" i="7"/>
  <c r="K26" i="7"/>
  <c r="L26" i="7"/>
  <c r="J27" i="7"/>
  <c r="K27" i="7"/>
  <c r="L27" i="7"/>
  <c r="J28" i="7"/>
  <c r="K28" i="7"/>
  <c r="L28" i="7"/>
  <c r="J29" i="7"/>
  <c r="K29" i="7"/>
  <c r="L29" i="7"/>
  <c r="J30" i="7"/>
  <c r="K30" i="7"/>
  <c r="L30" i="7"/>
  <c r="J31" i="7"/>
  <c r="K31" i="7"/>
  <c r="L31" i="7"/>
  <c r="J32" i="7"/>
  <c r="K32" i="7"/>
  <c r="L32" i="7"/>
  <c r="J33" i="7"/>
  <c r="K33" i="7"/>
  <c r="L33" i="7"/>
  <c r="J34" i="7"/>
  <c r="K34" i="7"/>
  <c r="L34" i="7"/>
  <c r="J35" i="7"/>
  <c r="K35" i="7"/>
  <c r="L35" i="7"/>
  <c r="J36" i="7"/>
  <c r="K36" i="7"/>
  <c r="L36" i="7"/>
  <c r="J37" i="7"/>
  <c r="K37" i="7"/>
  <c r="L37" i="7"/>
  <c r="J38" i="7"/>
  <c r="K38" i="7"/>
  <c r="L38" i="7"/>
  <c r="J39" i="7"/>
  <c r="K39" i="7"/>
  <c r="L39" i="7"/>
  <c r="J40" i="7"/>
  <c r="K40" i="7"/>
  <c r="L40" i="7"/>
  <c r="J41" i="7"/>
  <c r="K41" i="7"/>
  <c r="L41" i="7"/>
  <c r="J42" i="7"/>
  <c r="K42" i="7"/>
  <c r="L42" i="7"/>
  <c r="J43" i="7"/>
  <c r="K43" i="7"/>
  <c r="L43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49" i="7"/>
  <c r="K49" i="7"/>
  <c r="L49" i="7"/>
  <c r="J50" i="7"/>
  <c r="K50" i="7"/>
  <c r="L50" i="7"/>
  <c r="J51" i="7"/>
  <c r="K51" i="7"/>
  <c r="L51" i="7"/>
  <c r="J52" i="7"/>
  <c r="K52" i="7"/>
  <c r="L52" i="7"/>
  <c r="J53" i="7"/>
  <c r="K53" i="7"/>
  <c r="L53" i="7"/>
  <c r="J54" i="7"/>
  <c r="K54" i="7"/>
  <c r="L54" i="7"/>
  <c r="J55" i="7"/>
  <c r="K55" i="7"/>
  <c r="L55" i="7"/>
  <c r="J56" i="7"/>
  <c r="K56" i="7"/>
  <c r="L56" i="7"/>
  <c r="J57" i="7"/>
  <c r="K57" i="7"/>
  <c r="L57" i="7"/>
  <c r="J58" i="7"/>
  <c r="K58" i="7"/>
  <c r="L58" i="7"/>
  <c r="J59" i="7"/>
  <c r="K59" i="7"/>
  <c r="L59" i="7"/>
  <c r="J60" i="7"/>
  <c r="K60" i="7"/>
  <c r="L60" i="7"/>
  <c r="J61" i="7"/>
  <c r="K61" i="7"/>
  <c r="L61" i="7"/>
  <c r="J62" i="7"/>
  <c r="K62" i="7"/>
  <c r="L62" i="7"/>
  <c r="J63" i="7"/>
  <c r="K63" i="7"/>
  <c r="L63" i="7"/>
  <c r="J64" i="7"/>
  <c r="K64" i="7"/>
  <c r="L64" i="7"/>
  <c r="J65" i="7"/>
  <c r="K65" i="7"/>
  <c r="L65" i="7"/>
  <c r="J66" i="7"/>
  <c r="K66" i="7"/>
  <c r="L66" i="7"/>
  <c r="J67" i="7"/>
  <c r="K67" i="7"/>
  <c r="L67" i="7"/>
  <c r="J68" i="7"/>
  <c r="K68" i="7"/>
  <c r="L68" i="7"/>
  <c r="J69" i="7"/>
  <c r="K69" i="7"/>
  <c r="L69" i="7"/>
  <c r="J70" i="7"/>
  <c r="K70" i="7"/>
  <c r="L70" i="7"/>
  <c r="J71" i="7"/>
  <c r="K71" i="7"/>
  <c r="L71" i="7"/>
  <c r="J72" i="7"/>
  <c r="K72" i="7"/>
  <c r="L72" i="7"/>
  <c r="J73" i="7"/>
  <c r="K73" i="7"/>
  <c r="L73" i="7"/>
  <c r="J74" i="7"/>
  <c r="K74" i="7"/>
  <c r="L74" i="7"/>
  <c r="J75" i="7"/>
  <c r="K75" i="7"/>
  <c r="L75" i="7"/>
  <c r="J76" i="7"/>
  <c r="K76" i="7"/>
  <c r="L76" i="7"/>
  <c r="J77" i="7"/>
  <c r="K77" i="7"/>
  <c r="L77" i="7"/>
  <c r="J78" i="7"/>
  <c r="K78" i="7"/>
  <c r="L78" i="7"/>
  <c r="J79" i="7"/>
  <c r="K79" i="7"/>
  <c r="L79" i="7"/>
  <c r="J80" i="7"/>
  <c r="K80" i="7"/>
  <c r="L80" i="7"/>
  <c r="J81" i="7"/>
  <c r="K81" i="7"/>
  <c r="L81" i="7"/>
  <c r="J82" i="7"/>
  <c r="K82" i="7"/>
  <c r="L82" i="7"/>
  <c r="J83" i="7"/>
  <c r="K83" i="7"/>
  <c r="L83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L95" i="7"/>
  <c r="J96" i="7"/>
  <c r="K96" i="7"/>
  <c r="L96" i="7"/>
  <c r="J97" i="7"/>
  <c r="K97" i="7"/>
  <c r="L97" i="7"/>
  <c r="J98" i="7"/>
  <c r="K98" i="7"/>
  <c r="L98" i="7"/>
  <c r="J99" i="7"/>
  <c r="K99" i="7"/>
  <c r="L99" i="7"/>
  <c r="J100" i="7"/>
  <c r="K100" i="7"/>
  <c r="L100" i="7"/>
  <c r="J101" i="7"/>
  <c r="K101" i="7"/>
  <c r="L101" i="7"/>
  <c r="J102" i="7"/>
  <c r="K102" i="7"/>
  <c r="L102" i="7"/>
  <c r="J103" i="7"/>
  <c r="K103" i="7"/>
  <c r="L103" i="7"/>
  <c r="J104" i="7"/>
  <c r="K104" i="7"/>
  <c r="L104" i="7"/>
  <c r="J105" i="7"/>
  <c r="K105" i="7"/>
  <c r="L105" i="7"/>
  <c r="J106" i="7"/>
  <c r="K106" i="7"/>
  <c r="L106" i="7"/>
  <c r="J107" i="7"/>
  <c r="K107" i="7"/>
  <c r="L107" i="7"/>
  <c r="J108" i="7"/>
  <c r="K108" i="7"/>
  <c r="L108" i="7"/>
  <c r="J109" i="7"/>
  <c r="K109" i="7"/>
  <c r="L109" i="7"/>
  <c r="J110" i="7"/>
  <c r="K110" i="7"/>
  <c r="L110" i="7"/>
  <c r="J111" i="7"/>
  <c r="K111" i="7"/>
  <c r="L111" i="7"/>
  <c r="J112" i="7"/>
  <c r="K112" i="7"/>
  <c r="L112" i="7"/>
  <c r="J113" i="7"/>
  <c r="AA114" i="3" s="1"/>
  <c r="K113" i="7"/>
  <c r="AB114" i="3" s="1"/>
  <c r="L113" i="7"/>
  <c r="AC114" i="3" s="1"/>
  <c r="J114" i="7"/>
  <c r="K114" i="7"/>
  <c r="L114" i="7"/>
  <c r="J115" i="7"/>
  <c r="K115" i="7"/>
  <c r="L115" i="7"/>
  <c r="J116" i="7"/>
  <c r="K116" i="7"/>
  <c r="L116" i="7"/>
  <c r="J117" i="7"/>
  <c r="K117" i="7"/>
  <c r="L117" i="7"/>
  <c r="J118" i="7"/>
  <c r="K118" i="7"/>
  <c r="L118" i="7"/>
  <c r="J119" i="7"/>
  <c r="K119" i="7"/>
  <c r="L119" i="7"/>
  <c r="J120" i="7"/>
  <c r="K120" i="7"/>
  <c r="L120" i="7"/>
  <c r="J121" i="7"/>
  <c r="K121" i="7"/>
  <c r="L121" i="7"/>
  <c r="J122" i="7"/>
  <c r="K122" i="7"/>
  <c r="L122" i="7"/>
  <c r="J123" i="7"/>
  <c r="K123" i="7"/>
  <c r="L123" i="7"/>
  <c r="J124" i="7"/>
  <c r="K124" i="7"/>
  <c r="L124" i="7"/>
  <c r="J125" i="7"/>
  <c r="K125" i="7"/>
  <c r="L125" i="7"/>
  <c r="J126" i="7"/>
  <c r="K126" i="7"/>
  <c r="L126" i="7"/>
  <c r="J127" i="7"/>
  <c r="K127" i="7"/>
  <c r="L127" i="7"/>
  <c r="J128" i="7"/>
  <c r="K128" i="7"/>
  <c r="L128" i="7"/>
  <c r="J129" i="7"/>
  <c r="K129" i="7"/>
  <c r="L129" i="7"/>
  <c r="J130" i="7"/>
  <c r="K130" i="7"/>
  <c r="L130" i="7"/>
  <c r="J131" i="7"/>
  <c r="K131" i="7"/>
  <c r="L131" i="7"/>
  <c r="J132" i="7"/>
  <c r="K132" i="7"/>
  <c r="L132" i="7"/>
  <c r="J133" i="7"/>
  <c r="K133" i="7"/>
  <c r="L133" i="7"/>
  <c r="J134" i="7"/>
  <c r="K134" i="7"/>
  <c r="L134" i="7"/>
  <c r="J135" i="7"/>
  <c r="K135" i="7"/>
  <c r="L135" i="7"/>
  <c r="J136" i="7"/>
  <c r="K136" i="7"/>
  <c r="L136" i="7"/>
  <c r="J137" i="7"/>
  <c r="K137" i="7"/>
  <c r="L137" i="7"/>
  <c r="J138" i="7"/>
  <c r="K138" i="7"/>
  <c r="L138" i="7"/>
  <c r="J139" i="7"/>
  <c r="K139" i="7"/>
  <c r="L139" i="7"/>
  <c r="J140" i="7"/>
  <c r="K140" i="7"/>
  <c r="L140" i="7"/>
  <c r="J141" i="7"/>
  <c r="K141" i="7"/>
  <c r="L141" i="7"/>
  <c r="J142" i="7"/>
  <c r="K142" i="7"/>
  <c r="L142" i="7"/>
  <c r="J143" i="7"/>
  <c r="K143" i="7"/>
  <c r="L143" i="7"/>
  <c r="J144" i="7"/>
  <c r="K144" i="7"/>
  <c r="L144" i="7"/>
  <c r="J145" i="7"/>
  <c r="K145" i="7"/>
  <c r="L145" i="7"/>
  <c r="J146" i="7"/>
  <c r="K146" i="7"/>
  <c r="L146" i="7"/>
  <c r="J147" i="7"/>
  <c r="K147" i="7"/>
  <c r="L147" i="7"/>
  <c r="J148" i="7"/>
  <c r="K148" i="7"/>
  <c r="L148" i="7"/>
  <c r="J149" i="7"/>
  <c r="K149" i="7"/>
  <c r="L149" i="7"/>
  <c r="J150" i="7"/>
  <c r="K150" i="7"/>
  <c r="L150" i="7"/>
  <c r="J151" i="7"/>
  <c r="K151" i="7"/>
  <c r="L151" i="7"/>
  <c r="J152" i="7"/>
  <c r="K152" i="7"/>
  <c r="L152" i="7"/>
  <c r="J153" i="7"/>
  <c r="K153" i="7"/>
  <c r="L153" i="7"/>
  <c r="J154" i="7"/>
  <c r="K154" i="7"/>
  <c r="L154" i="7"/>
  <c r="J155" i="7"/>
  <c r="K155" i="7"/>
  <c r="L155" i="7"/>
  <c r="J156" i="7"/>
  <c r="K156" i="7"/>
  <c r="L156" i="7"/>
  <c r="J157" i="7"/>
  <c r="K157" i="7"/>
  <c r="L157" i="7"/>
  <c r="J158" i="7"/>
  <c r="K158" i="7"/>
  <c r="L158" i="7"/>
  <c r="J159" i="7"/>
  <c r="K159" i="7"/>
  <c r="L159" i="7"/>
  <c r="J160" i="7"/>
  <c r="K160" i="7"/>
  <c r="L160" i="7"/>
  <c r="J161" i="7"/>
  <c r="K161" i="7"/>
  <c r="L161" i="7"/>
  <c r="J162" i="7"/>
  <c r="K162" i="7"/>
  <c r="L162" i="7"/>
  <c r="J163" i="7"/>
  <c r="K163" i="7"/>
  <c r="L163" i="7"/>
  <c r="J164" i="7"/>
  <c r="K164" i="7"/>
  <c r="L164" i="7"/>
  <c r="J165" i="7"/>
  <c r="K165" i="7"/>
  <c r="L165" i="7"/>
  <c r="J166" i="7"/>
  <c r="K166" i="7"/>
  <c r="L166" i="7"/>
  <c r="J167" i="7"/>
  <c r="K167" i="7"/>
  <c r="L167" i="7"/>
  <c r="J168" i="7"/>
  <c r="K168" i="7"/>
  <c r="L168" i="7"/>
  <c r="J169" i="7"/>
  <c r="K169" i="7"/>
  <c r="L169" i="7"/>
  <c r="J170" i="7"/>
  <c r="K170" i="7"/>
  <c r="L170" i="7"/>
  <c r="J171" i="7"/>
  <c r="K171" i="7"/>
  <c r="L171" i="7"/>
  <c r="J172" i="7"/>
  <c r="AA173" i="3" s="1"/>
  <c r="K172" i="7"/>
  <c r="AB173" i="3" s="1"/>
  <c r="L172" i="7"/>
  <c r="AC173" i="3" s="1"/>
  <c r="J173" i="7"/>
  <c r="K173" i="7"/>
  <c r="L173" i="7"/>
  <c r="J174" i="7"/>
  <c r="K174" i="7"/>
  <c r="L174" i="7"/>
  <c r="J175" i="7"/>
  <c r="K175" i="7"/>
  <c r="L175" i="7"/>
  <c r="J176" i="7"/>
  <c r="K176" i="7"/>
  <c r="L176" i="7"/>
  <c r="J177" i="7"/>
  <c r="K177" i="7"/>
  <c r="L177" i="7"/>
  <c r="J178" i="7"/>
  <c r="K178" i="7"/>
  <c r="L178" i="7"/>
  <c r="J179" i="7"/>
  <c r="K179" i="7"/>
  <c r="L179" i="7"/>
  <c r="J180" i="7"/>
  <c r="K180" i="7"/>
  <c r="L180" i="7"/>
  <c r="J181" i="7"/>
  <c r="K181" i="7"/>
  <c r="L181" i="7"/>
  <c r="J182" i="7"/>
  <c r="K182" i="7"/>
  <c r="L182" i="7"/>
  <c r="J183" i="7"/>
  <c r="K183" i="7"/>
  <c r="L183" i="7"/>
  <c r="J184" i="7"/>
  <c r="K184" i="7"/>
  <c r="L184" i="7"/>
  <c r="J185" i="7"/>
  <c r="K185" i="7"/>
  <c r="L185" i="7"/>
  <c r="J186" i="7"/>
  <c r="K186" i="7"/>
  <c r="L186" i="7"/>
  <c r="J187" i="7"/>
  <c r="K187" i="7"/>
  <c r="L187" i="7"/>
  <c r="J188" i="7"/>
  <c r="K188" i="7"/>
  <c r="L188" i="7"/>
  <c r="J189" i="7"/>
  <c r="K189" i="7"/>
  <c r="L189" i="7"/>
  <c r="J190" i="7"/>
  <c r="K190" i="7"/>
  <c r="L190" i="7"/>
  <c r="J191" i="7"/>
  <c r="K191" i="7"/>
  <c r="L191" i="7"/>
  <c r="J192" i="7"/>
  <c r="K192" i="7"/>
  <c r="L192" i="7"/>
  <c r="J193" i="7"/>
  <c r="K193" i="7"/>
  <c r="L193" i="7"/>
  <c r="J194" i="7"/>
  <c r="K194" i="7"/>
  <c r="L194" i="7"/>
  <c r="J195" i="7"/>
  <c r="K195" i="7"/>
  <c r="L195" i="7"/>
  <c r="J196" i="7"/>
  <c r="K196" i="7"/>
  <c r="L196" i="7"/>
  <c r="J197" i="7"/>
  <c r="K197" i="7"/>
  <c r="L197" i="7"/>
  <c r="J198" i="7"/>
  <c r="K198" i="7"/>
  <c r="L198" i="7"/>
  <c r="J199" i="7"/>
  <c r="K199" i="7"/>
  <c r="L199" i="7"/>
  <c r="J200" i="7"/>
  <c r="K200" i="7"/>
  <c r="L200" i="7"/>
  <c r="J201" i="7"/>
  <c r="K201" i="7"/>
  <c r="L201" i="7"/>
  <c r="J202" i="7"/>
  <c r="K202" i="7"/>
  <c r="L202" i="7"/>
  <c r="J203" i="7"/>
  <c r="K203" i="7"/>
  <c r="L203" i="7"/>
  <c r="J204" i="7"/>
  <c r="K204" i="7"/>
  <c r="L204" i="7"/>
  <c r="J205" i="7"/>
  <c r="K205" i="7"/>
  <c r="L205" i="7"/>
  <c r="J206" i="7"/>
  <c r="K206" i="7"/>
  <c r="L206" i="7"/>
  <c r="J207" i="7"/>
  <c r="K207" i="7"/>
  <c r="L207" i="7"/>
  <c r="J208" i="7"/>
  <c r="K208" i="7"/>
  <c r="L208" i="7"/>
  <c r="J209" i="7"/>
  <c r="K209" i="7"/>
  <c r="L209" i="7"/>
  <c r="J210" i="7"/>
  <c r="K210" i="7"/>
  <c r="L210" i="7"/>
  <c r="J211" i="7"/>
  <c r="K211" i="7"/>
  <c r="L211" i="7"/>
  <c r="J212" i="7"/>
  <c r="K212" i="7"/>
  <c r="L212" i="7"/>
  <c r="J213" i="7"/>
  <c r="K213" i="7"/>
  <c r="L213" i="7"/>
  <c r="J214" i="7"/>
  <c r="K214" i="7"/>
  <c r="L214" i="7"/>
  <c r="J215" i="7"/>
  <c r="K215" i="7"/>
  <c r="L215" i="7"/>
  <c r="J216" i="7"/>
  <c r="K216" i="7"/>
  <c r="L216" i="7"/>
  <c r="J217" i="7"/>
  <c r="K217" i="7"/>
  <c r="L217" i="7"/>
  <c r="J218" i="7"/>
  <c r="K218" i="7"/>
  <c r="L218" i="7"/>
  <c r="J219" i="7"/>
  <c r="K219" i="7"/>
  <c r="L219" i="7"/>
  <c r="J220" i="7"/>
  <c r="K220" i="7"/>
  <c r="L220" i="7"/>
  <c r="J221" i="7"/>
  <c r="K221" i="7"/>
  <c r="L221" i="7"/>
  <c r="J222" i="7"/>
  <c r="K222" i="7"/>
  <c r="L222" i="7"/>
  <c r="J223" i="7"/>
  <c r="K223" i="7"/>
  <c r="L223" i="7"/>
  <c r="J224" i="7"/>
  <c r="K224" i="7"/>
  <c r="L224" i="7"/>
  <c r="J225" i="7"/>
  <c r="K225" i="7"/>
  <c r="L225" i="7"/>
  <c r="J226" i="7"/>
  <c r="K226" i="7"/>
  <c r="L226" i="7"/>
  <c r="J227" i="7"/>
  <c r="AA228" i="3" s="1"/>
  <c r="K227" i="7"/>
  <c r="AB228" i="3" s="1"/>
  <c r="L227" i="7"/>
  <c r="AC228" i="3" s="1"/>
  <c r="J228" i="7"/>
  <c r="K228" i="7"/>
  <c r="L228" i="7"/>
  <c r="J229" i="7"/>
  <c r="K229" i="7"/>
  <c r="L229" i="7"/>
  <c r="J230" i="7"/>
  <c r="K230" i="7"/>
  <c r="L230" i="7"/>
  <c r="J231" i="7"/>
  <c r="K231" i="7"/>
  <c r="L231" i="7"/>
  <c r="J232" i="7"/>
  <c r="K232" i="7"/>
  <c r="L232" i="7"/>
  <c r="J233" i="7"/>
  <c r="K233" i="7"/>
  <c r="L233" i="7"/>
  <c r="J234" i="7"/>
  <c r="K234" i="7"/>
  <c r="L234" i="7"/>
  <c r="J235" i="7"/>
  <c r="K235" i="7"/>
  <c r="L235" i="7"/>
  <c r="J236" i="7"/>
  <c r="K236" i="7"/>
  <c r="L236" i="7"/>
  <c r="J237" i="7"/>
  <c r="K237" i="7"/>
  <c r="L237" i="7"/>
  <c r="J238" i="7"/>
  <c r="K238" i="7"/>
  <c r="L238" i="7"/>
  <c r="J239" i="7"/>
  <c r="K239" i="7"/>
  <c r="L239" i="7"/>
  <c r="J240" i="7"/>
  <c r="K240" i="7"/>
  <c r="L240" i="7"/>
  <c r="J241" i="7"/>
  <c r="K241" i="7"/>
  <c r="L241" i="7"/>
  <c r="J242" i="7"/>
  <c r="K242" i="7"/>
  <c r="L242" i="7"/>
  <c r="J243" i="7"/>
  <c r="K243" i="7"/>
  <c r="L243" i="7"/>
  <c r="J244" i="7"/>
  <c r="K244" i="7"/>
  <c r="L244" i="7"/>
  <c r="J245" i="7"/>
  <c r="K245" i="7"/>
  <c r="L245" i="7"/>
  <c r="J246" i="7"/>
  <c r="AA247" i="3" s="1"/>
  <c r="K246" i="7"/>
  <c r="AB247" i="3" s="1"/>
  <c r="L246" i="7"/>
  <c r="AC247" i="3" s="1"/>
  <c r="J247" i="7"/>
  <c r="K247" i="7"/>
  <c r="L247" i="7"/>
  <c r="J248" i="7"/>
  <c r="K248" i="7"/>
  <c r="L248" i="7"/>
  <c r="J249" i="7"/>
  <c r="K249" i="7"/>
  <c r="L249" i="7"/>
  <c r="J250" i="7"/>
  <c r="K250" i="7"/>
  <c r="L250" i="7"/>
  <c r="J251" i="7"/>
  <c r="K251" i="7"/>
  <c r="L251" i="7"/>
  <c r="J252" i="7"/>
  <c r="K252" i="7"/>
  <c r="L252" i="7"/>
  <c r="J253" i="7"/>
  <c r="K253" i="7"/>
  <c r="L253" i="7"/>
  <c r="J254" i="7"/>
  <c r="K254" i="7"/>
  <c r="L254" i="7"/>
  <c r="J255" i="7"/>
  <c r="K255" i="7"/>
  <c r="L255" i="7"/>
  <c r="J256" i="7"/>
  <c r="K256" i="7"/>
  <c r="L256" i="7"/>
  <c r="J257" i="7"/>
  <c r="K257" i="7"/>
  <c r="L257" i="7"/>
  <c r="J258" i="7"/>
  <c r="K258" i="7"/>
  <c r="L258" i="7"/>
  <c r="J259" i="7"/>
  <c r="K259" i="7"/>
  <c r="L259" i="7"/>
  <c r="J260" i="7"/>
  <c r="K260" i="7"/>
  <c r="L260" i="7"/>
  <c r="J261" i="7"/>
  <c r="K261" i="7"/>
  <c r="L261" i="7"/>
  <c r="J262" i="7"/>
  <c r="K262" i="7"/>
  <c r="L262" i="7"/>
  <c r="J263" i="7"/>
  <c r="K263" i="7"/>
  <c r="L263" i="7"/>
  <c r="J264" i="7"/>
  <c r="K264" i="7"/>
  <c r="L264" i="7"/>
  <c r="J265" i="7"/>
  <c r="AA266" i="3" s="1"/>
  <c r="K265" i="7"/>
  <c r="AB266" i="3" s="1"/>
  <c r="L265" i="7"/>
  <c r="AC266" i="3" s="1"/>
  <c r="J266" i="7"/>
  <c r="K266" i="7"/>
  <c r="L266" i="7"/>
  <c r="J267" i="7"/>
  <c r="K267" i="7"/>
  <c r="L267" i="7"/>
  <c r="J268" i="7"/>
  <c r="K268" i="7"/>
  <c r="L268" i="7"/>
  <c r="J269" i="7"/>
  <c r="K269" i="7"/>
  <c r="L269" i="7"/>
  <c r="J270" i="7"/>
  <c r="K270" i="7"/>
  <c r="L270" i="7"/>
  <c r="J271" i="7"/>
  <c r="K271" i="7"/>
  <c r="L271" i="7"/>
  <c r="J272" i="7"/>
  <c r="K272" i="7"/>
  <c r="L272" i="7"/>
  <c r="J273" i="7"/>
  <c r="K273" i="7"/>
  <c r="L273" i="7"/>
  <c r="J274" i="7"/>
  <c r="K274" i="7"/>
  <c r="L274" i="7"/>
  <c r="J275" i="7"/>
  <c r="K275" i="7"/>
  <c r="L275" i="7"/>
  <c r="J276" i="7"/>
  <c r="K276" i="7"/>
  <c r="L276" i="7"/>
  <c r="J277" i="7"/>
  <c r="K277" i="7"/>
  <c r="L277" i="7"/>
  <c r="J278" i="7"/>
  <c r="K278" i="7"/>
  <c r="L278" i="7"/>
  <c r="J279" i="7"/>
  <c r="K279" i="7"/>
  <c r="L279" i="7"/>
  <c r="J280" i="7"/>
  <c r="K280" i="7"/>
  <c r="L280" i="7"/>
  <c r="J281" i="7"/>
  <c r="K281" i="7"/>
  <c r="L281" i="7"/>
  <c r="J282" i="7"/>
  <c r="K282" i="7"/>
  <c r="L282" i="7"/>
  <c r="J283" i="7"/>
  <c r="K283" i="7"/>
  <c r="L283" i="7"/>
  <c r="J284" i="7"/>
  <c r="K284" i="7"/>
  <c r="L284" i="7"/>
  <c r="J285" i="7"/>
  <c r="K285" i="7"/>
  <c r="L285" i="7"/>
  <c r="J286" i="7"/>
  <c r="K286" i="7"/>
  <c r="L286" i="7"/>
  <c r="J287" i="7"/>
  <c r="K287" i="7"/>
  <c r="L287" i="7"/>
  <c r="J288" i="7"/>
  <c r="K288" i="7"/>
  <c r="L288" i="7"/>
  <c r="J289" i="7"/>
  <c r="K289" i="7"/>
  <c r="L289" i="7"/>
  <c r="J290" i="7"/>
  <c r="K290" i="7"/>
  <c r="L290" i="7"/>
  <c r="J291" i="7"/>
  <c r="K291" i="7"/>
  <c r="L291" i="7"/>
  <c r="J292" i="7"/>
  <c r="K292" i="7"/>
  <c r="L292" i="7"/>
  <c r="J293" i="7"/>
  <c r="K293" i="7"/>
  <c r="L293" i="7"/>
  <c r="J294" i="7"/>
  <c r="K294" i="7"/>
  <c r="L294" i="7"/>
  <c r="J295" i="7"/>
  <c r="K295" i="7"/>
  <c r="L295" i="7"/>
  <c r="J296" i="7"/>
  <c r="K296" i="7"/>
  <c r="L296" i="7"/>
  <c r="J297" i="7"/>
  <c r="K297" i="7"/>
  <c r="L297" i="7"/>
  <c r="J298" i="7"/>
  <c r="K298" i="7"/>
  <c r="L298" i="7"/>
  <c r="J299" i="7"/>
  <c r="K299" i="7"/>
  <c r="L299" i="7"/>
  <c r="J300" i="7"/>
  <c r="K300" i="7"/>
  <c r="L300" i="7"/>
  <c r="J301" i="7"/>
  <c r="K301" i="7"/>
  <c r="L301" i="7"/>
  <c r="J302" i="7"/>
  <c r="K302" i="7"/>
  <c r="L302" i="7"/>
  <c r="J303" i="7"/>
  <c r="AA740" i="3" s="1"/>
  <c r="K303" i="7"/>
  <c r="AB740" i="3" s="1"/>
  <c r="L303" i="7"/>
  <c r="AC740" i="3" s="1"/>
  <c r="J304" i="7"/>
  <c r="K304" i="7"/>
  <c r="L304" i="7"/>
  <c r="J305" i="7"/>
  <c r="K305" i="7"/>
  <c r="L305" i="7"/>
  <c r="J306" i="7"/>
  <c r="K306" i="7"/>
  <c r="L306" i="7"/>
  <c r="J307" i="7"/>
  <c r="K307" i="7"/>
  <c r="L307" i="7"/>
  <c r="J308" i="7"/>
  <c r="K308" i="7"/>
  <c r="L308" i="7"/>
  <c r="J309" i="7"/>
  <c r="AA986" i="3" s="1"/>
  <c r="K309" i="7"/>
  <c r="AB986" i="3" s="1"/>
  <c r="L309" i="7"/>
  <c r="AC986" i="3" s="1"/>
  <c r="J310" i="7"/>
  <c r="K310" i="7"/>
  <c r="L310" i="7"/>
  <c r="J311" i="7"/>
  <c r="K311" i="7"/>
  <c r="L311" i="7"/>
  <c r="J312" i="7"/>
  <c r="K312" i="7"/>
  <c r="L312" i="7"/>
  <c r="J313" i="7"/>
  <c r="K313" i="7"/>
  <c r="L313" i="7"/>
  <c r="J314" i="7"/>
  <c r="K314" i="7"/>
  <c r="L314" i="7"/>
  <c r="J315" i="7"/>
  <c r="K315" i="7"/>
  <c r="L315" i="7"/>
  <c r="J316" i="7"/>
  <c r="AA286" i="3" s="1"/>
  <c r="K316" i="7"/>
  <c r="AB286" i="3" s="1"/>
  <c r="L316" i="7"/>
  <c r="AC286" i="3" s="1"/>
  <c r="J317" i="7"/>
  <c r="K317" i="7"/>
  <c r="L317" i="7"/>
  <c r="J318" i="7"/>
  <c r="K318" i="7"/>
  <c r="L318" i="7"/>
  <c r="J319" i="7"/>
  <c r="K319" i="7"/>
  <c r="L319" i="7"/>
  <c r="J320" i="7"/>
  <c r="K320" i="7"/>
  <c r="L320" i="7"/>
  <c r="J321" i="7"/>
  <c r="K321" i="7"/>
  <c r="L321" i="7"/>
  <c r="J322" i="7"/>
  <c r="AA673" i="3" s="1"/>
  <c r="K322" i="7"/>
  <c r="AB673" i="3" s="1"/>
  <c r="L322" i="7"/>
  <c r="AC673" i="3" s="1"/>
  <c r="J323" i="7"/>
  <c r="K323" i="7"/>
  <c r="L323" i="7"/>
  <c r="J324" i="7"/>
  <c r="AA343" i="3" s="1"/>
  <c r="K324" i="7"/>
  <c r="AB343" i="3" s="1"/>
  <c r="L324" i="7"/>
  <c r="AC343" i="3" s="1"/>
  <c r="J325" i="7"/>
  <c r="K325" i="7"/>
  <c r="L325" i="7"/>
  <c r="J326" i="7"/>
  <c r="K326" i="7"/>
  <c r="L326" i="7"/>
  <c r="J327" i="7"/>
  <c r="K327" i="7"/>
  <c r="L327" i="7"/>
  <c r="J328" i="7"/>
  <c r="K328" i="7"/>
  <c r="L328" i="7"/>
  <c r="J329" i="7"/>
  <c r="K329" i="7"/>
  <c r="L329" i="7"/>
  <c r="J330" i="7"/>
  <c r="K330" i="7"/>
  <c r="L330" i="7"/>
  <c r="J331" i="7"/>
  <c r="K331" i="7"/>
  <c r="L331" i="7"/>
  <c r="J332" i="7"/>
  <c r="K332" i="7"/>
  <c r="L332" i="7"/>
  <c r="J333" i="7"/>
  <c r="K333" i="7"/>
  <c r="L333" i="7"/>
  <c r="J334" i="7"/>
  <c r="K334" i="7"/>
  <c r="L334" i="7"/>
  <c r="J335" i="7"/>
  <c r="K335" i="7"/>
  <c r="L335" i="7"/>
  <c r="J336" i="7"/>
  <c r="K336" i="7"/>
  <c r="L336" i="7"/>
  <c r="J337" i="7"/>
  <c r="K337" i="7"/>
  <c r="L337" i="7"/>
  <c r="J338" i="7"/>
  <c r="K338" i="7"/>
  <c r="L338" i="7"/>
  <c r="J339" i="7"/>
  <c r="K339" i="7"/>
  <c r="L339" i="7"/>
  <c r="J340" i="7"/>
  <c r="K340" i="7"/>
  <c r="L340" i="7"/>
  <c r="J341" i="7"/>
  <c r="K341" i="7"/>
  <c r="L341" i="7"/>
  <c r="J342" i="7"/>
  <c r="AA267" i="3" s="1"/>
  <c r="K342" i="7"/>
  <c r="AB267" i="3" s="1"/>
  <c r="L342" i="7"/>
  <c r="AC267" i="3" s="1"/>
  <c r="J343" i="7"/>
  <c r="AA360" i="3" s="1"/>
  <c r="K343" i="7"/>
  <c r="AB360" i="3" s="1"/>
  <c r="L343" i="7"/>
  <c r="AC360" i="3" s="1"/>
  <c r="J344" i="7"/>
  <c r="K344" i="7"/>
  <c r="L344" i="7"/>
  <c r="J345" i="7"/>
  <c r="K345" i="7"/>
  <c r="L345" i="7"/>
  <c r="J346" i="7"/>
  <c r="K346" i="7"/>
  <c r="L346" i="7"/>
  <c r="J347" i="7"/>
  <c r="K347" i="7"/>
  <c r="L347" i="7"/>
  <c r="J348" i="7"/>
  <c r="K348" i="7"/>
  <c r="L348" i="7"/>
  <c r="J349" i="7"/>
  <c r="K349" i="7"/>
  <c r="L349" i="7"/>
  <c r="J350" i="7"/>
  <c r="AA371" i="3" s="1"/>
  <c r="K350" i="7"/>
  <c r="AB371" i="3" s="1"/>
  <c r="L350" i="7"/>
  <c r="AC371" i="3" s="1"/>
  <c r="J351" i="7"/>
  <c r="K351" i="7"/>
  <c r="L351" i="7"/>
  <c r="J352" i="7"/>
  <c r="K352" i="7"/>
  <c r="L352" i="7"/>
  <c r="J353" i="7"/>
  <c r="K353" i="7"/>
  <c r="L353" i="7"/>
  <c r="J354" i="7"/>
  <c r="K354" i="7"/>
  <c r="L354" i="7"/>
  <c r="J355" i="7"/>
  <c r="K355" i="7"/>
  <c r="L355" i="7"/>
  <c r="J356" i="7"/>
  <c r="K356" i="7"/>
  <c r="L356" i="7"/>
  <c r="J357" i="7"/>
  <c r="K357" i="7"/>
  <c r="L357" i="7"/>
  <c r="J358" i="7"/>
  <c r="K358" i="7"/>
  <c r="L358" i="7"/>
  <c r="J359" i="7"/>
  <c r="K359" i="7"/>
  <c r="L359" i="7"/>
  <c r="J360" i="7"/>
  <c r="K360" i="7"/>
  <c r="L360" i="7"/>
  <c r="J361" i="7"/>
  <c r="K361" i="7"/>
  <c r="L361" i="7"/>
  <c r="J362" i="7"/>
  <c r="K362" i="7"/>
  <c r="L362" i="7"/>
  <c r="J363" i="7"/>
  <c r="K363" i="7"/>
  <c r="L363" i="7"/>
  <c r="J364" i="7"/>
  <c r="K364" i="7"/>
  <c r="L364" i="7"/>
  <c r="J365" i="7"/>
  <c r="K365" i="7"/>
  <c r="L365" i="7"/>
  <c r="J366" i="7"/>
  <c r="K366" i="7"/>
  <c r="L366" i="7"/>
  <c r="J367" i="7"/>
  <c r="K367" i="7"/>
  <c r="L367" i="7"/>
  <c r="J368" i="7"/>
  <c r="K368" i="7"/>
  <c r="L368" i="7"/>
  <c r="J369" i="7"/>
  <c r="K369" i="7"/>
  <c r="L369" i="7"/>
  <c r="L4" i="7"/>
  <c r="K4" i="7"/>
  <c r="J4" i="7"/>
  <c r="AF266" i="3" l="1"/>
  <c r="AE266" i="3"/>
  <c r="AF371" i="3"/>
  <c r="AE371" i="3"/>
  <c r="AE247" i="3"/>
  <c r="AF247" i="3"/>
  <c r="AF267" i="3"/>
  <c r="AE267" i="3"/>
  <c r="AE343" i="3"/>
  <c r="AF343" i="3"/>
  <c r="AF286" i="3"/>
  <c r="AE286" i="3"/>
  <c r="AE673" i="3"/>
  <c r="AF673" i="3"/>
  <c r="AF986" i="3"/>
  <c r="AE986" i="3"/>
  <c r="AE360" i="3"/>
  <c r="AF360" i="3"/>
  <c r="AF740" i="3"/>
  <c r="AE740" i="3"/>
  <c r="AE173" i="3"/>
  <c r="AF173" i="3"/>
  <c r="AF228" i="3"/>
  <c r="AE228" i="3"/>
  <c r="AE114" i="3"/>
  <c r="AF114" i="3"/>
  <c r="D759" i="3"/>
  <c r="AA759" i="3" s="1"/>
  <c r="D466" i="3"/>
  <c r="AA466" i="3" s="1"/>
  <c r="D1051" i="3"/>
  <c r="AA1051" i="3" s="1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Z1051" i="3" l="1"/>
  <c r="AB1051" i="3"/>
  <c r="AC1051" i="3"/>
  <c r="AC759" i="3"/>
  <c r="AB759" i="3"/>
  <c r="Z759" i="3"/>
  <c r="AB466" i="3"/>
  <c r="AC466" i="3"/>
  <c r="Z466" i="3"/>
  <c r="O103" i="3"/>
  <c r="P103" i="3"/>
  <c r="N103" i="3"/>
  <c r="Q103" i="3"/>
  <c r="P1108" i="3"/>
  <c r="Q1108" i="3"/>
  <c r="N1108" i="3"/>
  <c r="O1108" i="3"/>
  <c r="N796" i="3"/>
  <c r="O796" i="3"/>
  <c r="P796" i="3"/>
  <c r="Q796" i="3"/>
  <c r="N145" i="3"/>
  <c r="O145" i="3"/>
  <c r="P145" i="3"/>
  <c r="Q145" i="3"/>
  <c r="Q297" i="3"/>
  <c r="N297" i="3"/>
  <c r="O297" i="3"/>
  <c r="P297" i="3"/>
  <c r="Q615" i="3"/>
  <c r="N615" i="3"/>
  <c r="O615" i="3"/>
  <c r="P615" i="3"/>
  <c r="N376" i="3"/>
  <c r="P376" i="3"/>
  <c r="O376" i="3"/>
  <c r="Q376" i="3"/>
  <c r="Q52" i="3"/>
  <c r="O52" i="3"/>
  <c r="N52" i="3"/>
  <c r="P52" i="3"/>
  <c r="AW426" i="2"/>
  <c r="O518" i="3"/>
  <c r="P518" i="3"/>
  <c r="N518" i="3"/>
  <c r="Q518" i="3"/>
  <c r="N630" i="3"/>
  <c r="O630" i="3"/>
  <c r="Q630" i="3"/>
  <c r="P630" i="3"/>
  <c r="Q823" i="3"/>
  <c r="N823" i="3"/>
  <c r="O823" i="3"/>
  <c r="P823" i="3"/>
  <c r="N326" i="3"/>
  <c r="O326" i="3"/>
  <c r="P326" i="3"/>
  <c r="Q326" i="3"/>
  <c r="P915" i="3"/>
  <c r="Q915" i="3"/>
  <c r="N915" i="3"/>
  <c r="O915" i="3"/>
  <c r="N962" i="3"/>
  <c r="O962" i="3"/>
  <c r="P962" i="3"/>
  <c r="Q962" i="3"/>
  <c r="P95" i="3"/>
  <c r="O95" i="3"/>
  <c r="Q95" i="3"/>
  <c r="N95" i="3"/>
  <c r="N378" i="3"/>
  <c r="O378" i="3"/>
  <c r="Q378" i="3"/>
  <c r="P378" i="3"/>
  <c r="Q195" i="3"/>
  <c r="O195" i="3"/>
  <c r="N195" i="3"/>
  <c r="P195" i="3"/>
  <c r="O431" i="3"/>
  <c r="P431" i="3"/>
  <c r="Q431" i="3"/>
  <c r="N431" i="3"/>
  <c r="N164" i="3"/>
  <c r="P164" i="3"/>
  <c r="O164" i="3"/>
  <c r="Q164" i="3"/>
  <c r="N793" i="3"/>
  <c r="O793" i="3"/>
  <c r="Q793" i="3"/>
  <c r="P793" i="3"/>
  <c r="O54" i="3"/>
  <c r="P54" i="3"/>
  <c r="N54" i="3"/>
  <c r="Q54" i="3"/>
  <c r="Q677" i="3"/>
  <c r="P677" i="3"/>
  <c r="O677" i="3"/>
  <c r="N677" i="3"/>
  <c r="O480" i="3"/>
  <c r="P480" i="3"/>
  <c r="N480" i="3"/>
  <c r="Q480" i="3"/>
  <c r="N957" i="3"/>
  <c r="O957" i="3"/>
  <c r="Q957" i="3"/>
  <c r="P957" i="3"/>
  <c r="O585" i="3"/>
  <c r="P585" i="3"/>
  <c r="N585" i="3"/>
  <c r="Q585" i="3"/>
  <c r="O313" i="3"/>
  <c r="P313" i="3"/>
  <c r="Q313" i="3"/>
  <c r="N313" i="3"/>
  <c r="P1071" i="3"/>
  <c r="O1071" i="3"/>
  <c r="Q1071" i="3"/>
  <c r="N1071" i="3"/>
  <c r="N26" i="3"/>
  <c r="Q26" i="3"/>
  <c r="P26" i="3"/>
  <c r="O26" i="3"/>
  <c r="O726" i="3"/>
  <c r="P726" i="3"/>
  <c r="Q726" i="3"/>
  <c r="N726" i="3"/>
  <c r="P398" i="3"/>
  <c r="Q398" i="3"/>
  <c r="O398" i="3"/>
  <c r="N398" i="3"/>
  <c r="O346" i="3"/>
  <c r="P346" i="3"/>
  <c r="Q346" i="3"/>
  <c r="N346" i="3"/>
  <c r="Q450" i="3"/>
  <c r="N450" i="3"/>
  <c r="P450" i="3"/>
  <c r="O450" i="3"/>
  <c r="O245" i="3"/>
  <c r="P245" i="3"/>
  <c r="N245" i="3"/>
  <c r="Q245" i="3"/>
  <c r="P53" i="3"/>
  <c r="N53" i="3"/>
  <c r="Q53" i="3"/>
  <c r="O53" i="3"/>
  <c r="O1109" i="3"/>
  <c r="P1109" i="3"/>
  <c r="Q1109" i="3"/>
  <c r="N1109" i="3"/>
  <c r="AW483" i="2"/>
  <c r="N216" i="3"/>
  <c r="O216" i="3"/>
  <c r="P216" i="3"/>
  <c r="Q216" i="3"/>
  <c r="P439" i="3"/>
  <c r="Q439" i="3"/>
  <c r="N439" i="3"/>
  <c r="O439" i="3"/>
  <c r="N881" i="3"/>
  <c r="O881" i="3"/>
  <c r="P881" i="3"/>
  <c r="Q881" i="3"/>
  <c r="Q889" i="3"/>
  <c r="P889" i="3"/>
  <c r="O889" i="3"/>
  <c r="N889" i="3"/>
  <c r="P693" i="3"/>
  <c r="Q693" i="3"/>
  <c r="N693" i="3"/>
  <c r="O693" i="3"/>
  <c r="Q316" i="3"/>
  <c r="N316" i="3"/>
  <c r="O316" i="3"/>
  <c r="P316" i="3"/>
  <c r="Q819" i="3"/>
  <c r="N819" i="3"/>
  <c r="P819" i="3"/>
  <c r="O819" i="3"/>
  <c r="Q723" i="3"/>
  <c r="N723" i="3"/>
  <c r="O723" i="3"/>
  <c r="P723" i="3"/>
  <c r="O277" i="3"/>
  <c r="P277" i="3"/>
  <c r="N277" i="3"/>
  <c r="Q277" i="3"/>
  <c r="P676" i="3"/>
  <c r="Q676" i="3"/>
  <c r="N676" i="3"/>
  <c r="O676" i="3"/>
  <c r="P327" i="3"/>
  <c r="Q327" i="3"/>
  <c r="O327" i="3"/>
  <c r="N327" i="3"/>
  <c r="N491" i="3"/>
  <c r="O491" i="3"/>
  <c r="Q491" i="3"/>
  <c r="P491" i="3"/>
  <c r="Q555" i="3"/>
  <c r="N555" i="3"/>
  <c r="P555" i="3"/>
  <c r="O555" i="3"/>
  <c r="Q627" i="3"/>
  <c r="N627" i="3"/>
  <c r="O627" i="3"/>
  <c r="P627" i="3"/>
  <c r="N490" i="3"/>
  <c r="O490" i="3"/>
  <c r="Q490" i="3"/>
  <c r="P490" i="3"/>
  <c r="O425" i="3"/>
  <c r="P425" i="3"/>
  <c r="Q425" i="3"/>
  <c r="N425" i="3"/>
  <c r="N1025" i="3"/>
  <c r="O1025" i="3"/>
  <c r="P1025" i="3"/>
  <c r="Q1025" i="3"/>
  <c r="O82" i="3"/>
  <c r="N82" i="3"/>
  <c r="P82" i="3"/>
  <c r="Q82" i="3"/>
  <c r="Q713" i="3"/>
  <c r="N713" i="3"/>
  <c r="P713" i="3"/>
  <c r="O713" i="3"/>
  <c r="AW437" i="2"/>
  <c r="P452" i="3"/>
  <c r="O452" i="3"/>
  <c r="N452" i="3"/>
  <c r="Q452" i="3"/>
  <c r="P361" i="3"/>
  <c r="O361" i="3"/>
  <c r="N361" i="3"/>
  <c r="Q361" i="3"/>
  <c r="P920" i="3"/>
  <c r="Q920" i="3"/>
  <c r="O920" i="3"/>
  <c r="N920" i="3"/>
  <c r="O545" i="3"/>
  <c r="P545" i="3"/>
  <c r="Q545" i="3"/>
  <c r="N545" i="3"/>
  <c r="O330" i="3"/>
  <c r="P330" i="3"/>
  <c r="Q330" i="3"/>
  <c r="N330" i="3"/>
  <c r="P976" i="3"/>
  <c r="Q976" i="3"/>
  <c r="N976" i="3"/>
  <c r="O976" i="3"/>
  <c r="P176" i="3"/>
  <c r="Q176" i="3"/>
  <c r="O176" i="3"/>
  <c r="N176" i="3"/>
  <c r="P771" i="3"/>
  <c r="Q771" i="3"/>
  <c r="O771" i="3"/>
  <c r="N771" i="3"/>
  <c r="O714" i="3"/>
  <c r="P714" i="3"/>
  <c r="Q714" i="3"/>
  <c r="N714" i="3"/>
  <c r="N244" i="3"/>
  <c r="Q244" i="3"/>
  <c r="O244" i="3"/>
  <c r="P244" i="3"/>
  <c r="Q589" i="3"/>
  <c r="N589" i="3"/>
  <c r="O589" i="3"/>
  <c r="P589" i="3"/>
  <c r="Q434" i="3"/>
  <c r="N434" i="3"/>
  <c r="O434" i="3"/>
  <c r="P434" i="3"/>
  <c r="Q504" i="3"/>
  <c r="N504" i="3"/>
  <c r="P504" i="3"/>
  <c r="O504" i="3"/>
  <c r="Q1063" i="3"/>
  <c r="N1063" i="3"/>
  <c r="O1063" i="3"/>
  <c r="P1063" i="3"/>
  <c r="Q614" i="3"/>
  <c r="P614" i="3"/>
  <c r="N614" i="3"/>
  <c r="O614" i="3"/>
  <c r="Q237" i="3"/>
  <c r="N237" i="3"/>
  <c r="P237" i="3"/>
  <c r="O237" i="3"/>
  <c r="O292" i="3"/>
  <c r="P292" i="3"/>
  <c r="N292" i="3"/>
  <c r="Q292" i="3"/>
  <c r="N856" i="3"/>
  <c r="O856" i="3"/>
  <c r="P856" i="3"/>
  <c r="Q856" i="3"/>
  <c r="N428" i="3"/>
  <c r="O428" i="3"/>
  <c r="P428" i="3"/>
  <c r="Q428" i="3"/>
  <c r="O15" i="3"/>
  <c r="P15" i="3"/>
  <c r="Q15" i="3"/>
  <c r="N15" i="3"/>
  <c r="O707" i="3"/>
  <c r="P707" i="3"/>
  <c r="Q707" i="3"/>
  <c r="N707" i="3"/>
  <c r="Q372" i="3"/>
  <c r="N372" i="3"/>
  <c r="O372" i="3"/>
  <c r="P372" i="3"/>
  <c r="N843" i="3"/>
  <c r="O843" i="3"/>
  <c r="P843" i="3"/>
  <c r="Q843" i="3"/>
  <c r="N300" i="3"/>
  <c r="O300" i="3"/>
  <c r="P300" i="3"/>
  <c r="Q300" i="3"/>
  <c r="P1121" i="3"/>
  <c r="Q1121" i="3"/>
  <c r="O1121" i="3"/>
  <c r="N1121" i="3"/>
  <c r="P109" i="3"/>
  <c r="Q109" i="3"/>
  <c r="O109" i="3"/>
  <c r="N109" i="3"/>
  <c r="P474" i="3"/>
  <c r="Q474" i="3"/>
  <c r="O474" i="3"/>
  <c r="N474" i="3"/>
  <c r="O1075" i="3"/>
  <c r="P1075" i="3"/>
  <c r="Q1075" i="3"/>
  <c r="N1075" i="3"/>
  <c r="P161" i="3"/>
  <c r="Q161" i="3"/>
  <c r="N161" i="3"/>
  <c r="O161" i="3"/>
  <c r="O261" i="3"/>
  <c r="P261" i="3"/>
  <c r="N261" i="3"/>
  <c r="Q261" i="3"/>
  <c r="O960" i="3"/>
  <c r="P960" i="3"/>
  <c r="N960" i="3"/>
  <c r="Q960" i="3"/>
  <c r="P696" i="3"/>
  <c r="O696" i="3"/>
  <c r="N696" i="3"/>
  <c r="Q696" i="3"/>
  <c r="O949" i="3"/>
  <c r="N949" i="3"/>
  <c r="P949" i="3"/>
  <c r="Q949" i="3"/>
  <c r="P948" i="3"/>
  <c r="Q948" i="3"/>
  <c r="O948" i="3"/>
  <c r="N948" i="3"/>
  <c r="Q988" i="3"/>
  <c r="N988" i="3"/>
  <c r="O988" i="3"/>
  <c r="P988" i="3"/>
  <c r="P100" i="3"/>
  <c r="Q100" i="3"/>
  <c r="N100" i="3"/>
  <c r="O100" i="3"/>
  <c r="N1017" i="3"/>
  <c r="O1017" i="3"/>
  <c r="P1017" i="3"/>
  <c r="Q1017" i="3"/>
  <c r="O923" i="3"/>
  <c r="P923" i="3"/>
  <c r="N923" i="3"/>
  <c r="Q923" i="3"/>
  <c r="Q719" i="3"/>
  <c r="N719" i="3"/>
  <c r="P719" i="3"/>
  <c r="O719" i="3"/>
  <c r="O10" i="3"/>
  <c r="P10" i="3"/>
  <c r="N10" i="3"/>
  <c r="Q10" i="3"/>
  <c r="O435" i="3"/>
  <c r="P435" i="3"/>
  <c r="Q435" i="3"/>
  <c r="N435" i="3"/>
  <c r="N564" i="3"/>
  <c r="O564" i="3"/>
  <c r="P564" i="3"/>
  <c r="Q564" i="3"/>
  <c r="O389" i="3"/>
  <c r="Q389" i="3"/>
  <c r="P389" i="3"/>
  <c r="N389" i="3"/>
  <c r="Q197" i="3"/>
  <c r="N197" i="3"/>
  <c r="O197" i="3"/>
  <c r="P197" i="3"/>
  <c r="P437" i="3"/>
  <c r="Q437" i="3"/>
  <c r="N437" i="3"/>
  <c r="O437" i="3"/>
  <c r="Q167" i="3"/>
  <c r="N167" i="3"/>
  <c r="P167" i="3"/>
  <c r="O167" i="3"/>
  <c r="Q1001" i="3"/>
  <c r="N1001" i="3"/>
  <c r="P1001" i="3"/>
  <c r="O1001" i="3"/>
  <c r="O146" i="3"/>
  <c r="P146" i="3"/>
  <c r="N146" i="3"/>
  <c r="Q146" i="3"/>
  <c r="P481" i="3"/>
  <c r="Q481" i="3"/>
  <c r="N481" i="3"/>
  <c r="O481" i="3"/>
  <c r="Q543" i="3"/>
  <c r="N543" i="3"/>
  <c r="O543" i="3"/>
  <c r="P543" i="3"/>
  <c r="P89" i="3"/>
  <c r="Q89" i="3"/>
  <c r="N89" i="3"/>
  <c r="O89" i="3"/>
  <c r="Q595" i="3"/>
  <c r="N595" i="3"/>
  <c r="O595" i="3"/>
  <c r="P595" i="3"/>
  <c r="P478" i="3"/>
  <c r="Q478" i="3"/>
  <c r="O478" i="3"/>
  <c r="N478" i="3"/>
  <c r="Q933" i="3"/>
  <c r="N933" i="3"/>
  <c r="O933" i="3"/>
  <c r="P933" i="3"/>
  <c r="O647" i="3"/>
  <c r="P647" i="3"/>
  <c r="Q647" i="3"/>
  <c r="N647" i="3"/>
  <c r="O537" i="3"/>
  <c r="Q537" i="3"/>
  <c r="P537" i="3"/>
  <c r="N537" i="3"/>
  <c r="O48" i="3"/>
  <c r="N48" i="3"/>
  <c r="P48" i="3"/>
  <c r="Q48" i="3"/>
  <c r="Q472" i="3"/>
  <c r="N472" i="3"/>
  <c r="O472" i="3"/>
  <c r="P472" i="3"/>
  <c r="N275" i="3"/>
  <c r="P275" i="3"/>
  <c r="O275" i="3"/>
  <c r="Q275" i="3"/>
  <c r="N393" i="3"/>
  <c r="O393" i="3"/>
  <c r="Q393" i="3"/>
  <c r="P393" i="3"/>
  <c r="N1092" i="3"/>
  <c r="Q1092" i="3"/>
  <c r="O1092" i="3"/>
  <c r="P1092" i="3"/>
  <c r="Q519" i="3"/>
  <c r="N519" i="3"/>
  <c r="P519" i="3"/>
  <c r="O519" i="3"/>
  <c r="P391" i="3"/>
  <c r="Q391" i="3"/>
  <c r="N391" i="3"/>
  <c r="O391" i="3"/>
  <c r="O1024" i="3"/>
  <c r="P1024" i="3"/>
  <c r="Q1024" i="3"/>
  <c r="N1024" i="3"/>
  <c r="Q231" i="3"/>
  <c r="N231" i="3"/>
  <c r="P231" i="3"/>
  <c r="O231" i="3"/>
  <c r="P77" i="3"/>
  <c r="Q77" i="3"/>
  <c r="O77" i="3"/>
  <c r="N77" i="3"/>
  <c r="N512" i="3"/>
  <c r="O512" i="3"/>
  <c r="P512" i="3"/>
  <c r="Q512" i="3"/>
  <c r="Q1097" i="3"/>
  <c r="P1097" i="3"/>
  <c r="N1097" i="3"/>
  <c r="O1097" i="3"/>
  <c r="O207" i="3"/>
  <c r="P207" i="3"/>
  <c r="Q207" i="3"/>
  <c r="N207" i="3"/>
  <c r="N288" i="3"/>
  <c r="Q288" i="3"/>
  <c r="O288" i="3"/>
  <c r="P288" i="3"/>
  <c r="P777" i="3"/>
  <c r="Q777" i="3"/>
  <c r="O777" i="3"/>
  <c r="N777" i="3"/>
  <c r="P866" i="3"/>
  <c r="Q866" i="3"/>
  <c r="O866" i="3"/>
  <c r="N866" i="3"/>
  <c r="P159" i="3"/>
  <c r="Q159" i="3"/>
  <c r="O159" i="3"/>
  <c r="N159" i="3"/>
  <c r="P226" i="3"/>
  <c r="Q226" i="3"/>
  <c r="N226" i="3"/>
  <c r="O226" i="3"/>
  <c r="O238" i="3"/>
  <c r="P238" i="3"/>
  <c r="N238" i="3"/>
  <c r="Q238" i="3"/>
  <c r="AW365" i="2"/>
  <c r="Q620" i="3"/>
  <c r="N620" i="3"/>
  <c r="O620" i="3"/>
  <c r="P620" i="3"/>
  <c r="O745" i="3"/>
  <c r="P745" i="3"/>
  <c r="Q745" i="3"/>
  <c r="N745" i="3"/>
  <c r="O420" i="3"/>
  <c r="P420" i="3"/>
  <c r="N420" i="3"/>
  <c r="Q420" i="3"/>
  <c r="O601" i="3"/>
  <c r="P601" i="3"/>
  <c r="N601" i="3"/>
  <c r="Q601" i="3"/>
  <c r="O283" i="3"/>
  <c r="P283" i="3"/>
  <c r="Q283" i="3"/>
  <c r="N283" i="3"/>
  <c r="Q894" i="3"/>
  <c r="N894" i="3"/>
  <c r="P894" i="3"/>
  <c r="O894" i="3"/>
  <c r="O415" i="3"/>
  <c r="Q415" i="3"/>
  <c r="P415" i="3"/>
  <c r="N415" i="3"/>
  <c r="N386" i="3"/>
  <c r="O386" i="3"/>
  <c r="P386" i="3"/>
  <c r="Q386" i="3"/>
  <c r="N959" i="3"/>
  <c r="O959" i="3"/>
  <c r="P959" i="3"/>
  <c r="Q959" i="3"/>
  <c r="N658" i="3"/>
  <c r="O658" i="3"/>
  <c r="P658" i="3"/>
  <c r="Q658" i="3"/>
  <c r="P155" i="3"/>
  <c r="Q155" i="3"/>
  <c r="N155" i="3"/>
  <c r="O155" i="3"/>
  <c r="O901" i="3"/>
  <c r="P901" i="3"/>
  <c r="Q901" i="3"/>
  <c r="N901" i="3"/>
  <c r="N523" i="3"/>
  <c r="P523" i="3"/>
  <c r="O523" i="3"/>
  <c r="Q523" i="3"/>
  <c r="P233" i="3"/>
  <c r="Q233" i="3"/>
  <c r="N233" i="3"/>
  <c r="O233" i="3"/>
  <c r="P870" i="3"/>
  <c r="Q870" i="3"/>
  <c r="O870" i="3"/>
  <c r="N870" i="3"/>
  <c r="Q812" i="3"/>
  <c r="P812" i="3"/>
  <c r="O812" i="3"/>
  <c r="N812" i="3"/>
  <c r="P81" i="3"/>
  <c r="Q81" i="3"/>
  <c r="N81" i="3"/>
  <c r="O81" i="3"/>
  <c r="O826" i="3"/>
  <c r="P826" i="3"/>
  <c r="N826" i="3"/>
  <c r="Q826" i="3"/>
  <c r="O234" i="3"/>
  <c r="Q234" i="3"/>
  <c r="N234" i="3"/>
  <c r="P234" i="3"/>
  <c r="Q712" i="3"/>
  <c r="N712" i="3"/>
  <c r="O712" i="3"/>
  <c r="P712" i="3"/>
  <c r="Q190" i="3"/>
  <c r="N190" i="3"/>
  <c r="O190" i="3"/>
  <c r="P190" i="3"/>
  <c r="Q61" i="3"/>
  <c r="P61" i="3"/>
  <c r="N61" i="3"/>
  <c r="O61" i="3"/>
  <c r="N1021" i="3"/>
  <c r="P1021" i="3"/>
  <c r="Q1021" i="3"/>
  <c r="O1021" i="3"/>
  <c r="N141" i="3"/>
  <c r="O141" i="3"/>
  <c r="P141" i="3"/>
  <c r="Q141" i="3"/>
  <c r="O733" i="3"/>
  <c r="P733" i="3"/>
  <c r="Q733" i="3"/>
  <c r="N733" i="3"/>
  <c r="P356" i="3"/>
  <c r="Q356" i="3"/>
  <c r="N356" i="3"/>
  <c r="O356" i="3"/>
  <c r="P631" i="3"/>
  <c r="Q631" i="3"/>
  <c r="O631" i="3"/>
  <c r="N631" i="3"/>
  <c r="O131" i="3"/>
  <c r="P131" i="3"/>
  <c r="N131" i="3"/>
  <c r="Q131" i="3"/>
  <c r="Q640" i="3"/>
  <c r="N640" i="3"/>
  <c r="O640" i="3"/>
  <c r="P640" i="3"/>
  <c r="Q697" i="3"/>
  <c r="N697" i="3"/>
  <c r="O697" i="3"/>
  <c r="P697" i="3"/>
  <c r="Q708" i="3"/>
  <c r="N708" i="3"/>
  <c r="P708" i="3"/>
  <c r="O708" i="3"/>
  <c r="P273" i="3"/>
  <c r="Q273" i="3"/>
  <c r="N273" i="3"/>
  <c r="O273" i="3"/>
  <c r="N743" i="3"/>
  <c r="Q743" i="3"/>
  <c r="P743" i="3"/>
  <c r="O743" i="3"/>
  <c r="Q257" i="3"/>
  <c r="N257" i="3"/>
  <c r="O257" i="3"/>
  <c r="P257" i="3"/>
  <c r="P97" i="3"/>
  <c r="Q97" i="3"/>
  <c r="N97" i="3"/>
  <c r="O97" i="3"/>
  <c r="Q339" i="3"/>
  <c r="N339" i="3"/>
  <c r="O339" i="3"/>
  <c r="P339" i="3"/>
  <c r="Q953" i="3"/>
  <c r="P953" i="3"/>
  <c r="O953" i="3"/>
  <c r="N953" i="3"/>
  <c r="N492" i="3"/>
  <c r="O492" i="3"/>
  <c r="Q492" i="3"/>
  <c r="P492" i="3"/>
  <c r="O400" i="3"/>
  <c r="P400" i="3"/>
  <c r="Q400" i="3"/>
  <c r="N400" i="3"/>
  <c r="O639" i="3"/>
  <c r="P639" i="3"/>
  <c r="N639" i="3"/>
  <c r="Q639" i="3"/>
  <c r="P590" i="3"/>
  <c r="Q590" i="3"/>
  <c r="N590" i="3"/>
  <c r="O590" i="3"/>
  <c r="N260" i="3"/>
  <c r="O260" i="3"/>
  <c r="Q260" i="3"/>
  <c r="P260" i="3"/>
  <c r="P290" i="3"/>
  <c r="Q290" i="3"/>
  <c r="N290" i="3"/>
  <c r="O290" i="3"/>
  <c r="N451" i="3"/>
  <c r="O451" i="3"/>
  <c r="Q451" i="3"/>
  <c r="P451" i="3"/>
  <c r="N754" i="3"/>
  <c r="O754" i="3"/>
  <c r="P754" i="3"/>
  <c r="Q754" i="3"/>
  <c r="N1078" i="3"/>
  <c r="Q1078" i="3"/>
  <c r="P1078" i="3"/>
  <c r="O1078" i="3"/>
  <c r="O43" i="3"/>
  <c r="P43" i="3"/>
  <c r="Q43" i="3"/>
  <c r="N43" i="3"/>
  <c r="Q716" i="3"/>
  <c r="N716" i="3"/>
  <c r="P716" i="3"/>
  <c r="O716" i="3"/>
  <c r="O929" i="3"/>
  <c r="N929" i="3"/>
  <c r="Q929" i="3"/>
  <c r="P929" i="3"/>
  <c r="Q1018" i="3"/>
  <c r="P1018" i="3"/>
  <c r="O1018" i="3"/>
  <c r="N1018" i="3"/>
  <c r="O1060" i="3"/>
  <c r="P1060" i="3"/>
  <c r="N1060" i="3"/>
  <c r="Q1060" i="3"/>
  <c r="O666" i="3"/>
  <c r="P666" i="3"/>
  <c r="Q666" i="3"/>
  <c r="N666" i="3"/>
  <c r="Q684" i="3"/>
  <c r="N684" i="3"/>
  <c r="P684" i="3"/>
  <c r="O684" i="3"/>
  <c r="O296" i="3"/>
  <c r="P296" i="3"/>
  <c r="N296" i="3"/>
  <c r="Q296" i="3"/>
  <c r="Q317" i="3"/>
  <c r="N317" i="3"/>
  <c r="O317" i="3"/>
  <c r="P317" i="3"/>
  <c r="P462" i="3"/>
  <c r="Q462" i="3"/>
  <c r="O462" i="3"/>
  <c r="N462" i="3"/>
  <c r="N369" i="3"/>
  <c r="O369" i="3"/>
  <c r="Q369" i="3"/>
  <c r="P369" i="3"/>
  <c r="N488" i="3"/>
  <c r="O488" i="3"/>
  <c r="P488" i="3"/>
  <c r="Q488" i="3"/>
  <c r="P809" i="3"/>
  <c r="Q809" i="3"/>
  <c r="O809" i="3"/>
  <c r="N809" i="3"/>
  <c r="N903" i="3"/>
  <c r="O903" i="3"/>
  <c r="Q903" i="3"/>
  <c r="P903" i="3"/>
  <c r="N213" i="3"/>
  <c r="Q213" i="3"/>
  <c r="P213" i="3"/>
  <c r="O213" i="3"/>
  <c r="N23" i="3"/>
  <c r="O23" i="3"/>
  <c r="Q23" i="3"/>
  <c r="P23" i="3"/>
  <c r="O893" i="3"/>
  <c r="N893" i="3"/>
  <c r="P893" i="3"/>
  <c r="Q893" i="3"/>
  <c r="P448" i="3"/>
  <c r="Q448" i="3"/>
  <c r="N448" i="3"/>
  <c r="O448" i="3"/>
  <c r="N1112" i="3"/>
  <c r="O1112" i="3"/>
  <c r="Q1112" i="3"/>
  <c r="P1112" i="3"/>
  <c r="O201" i="3"/>
  <c r="P201" i="3"/>
  <c r="Q201" i="3"/>
  <c r="N201" i="3"/>
  <c r="Q1069" i="3"/>
  <c r="N1069" i="3"/>
  <c r="P1069" i="3"/>
  <c r="O1069" i="3"/>
  <c r="O229" i="3"/>
  <c r="P229" i="3"/>
  <c r="Q229" i="3"/>
  <c r="N229" i="3"/>
  <c r="P1125" i="3"/>
  <c r="Q1125" i="3"/>
  <c r="N1125" i="3"/>
  <c r="O1125" i="3"/>
  <c r="P133" i="3"/>
  <c r="Q133" i="3"/>
  <c r="N133" i="3"/>
  <c r="O133" i="3"/>
  <c r="P572" i="3"/>
  <c r="Q572" i="3"/>
  <c r="O572" i="3"/>
  <c r="N572" i="3"/>
  <c r="N252" i="3"/>
  <c r="O252" i="3"/>
  <c r="Q252" i="3"/>
  <c r="P252" i="3"/>
  <c r="N932" i="3"/>
  <c r="O932" i="3"/>
  <c r="Q932" i="3"/>
  <c r="P932" i="3"/>
  <c r="N570" i="3"/>
  <c r="Q570" i="3"/>
  <c r="P570" i="3"/>
  <c r="O570" i="3"/>
  <c r="N291" i="3"/>
  <c r="Q291" i="3"/>
  <c r="O291" i="3"/>
  <c r="P291" i="3"/>
  <c r="P1104" i="3"/>
  <c r="Q1104" i="3"/>
  <c r="O1104" i="3"/>
  <c r="N1104" i="3"/>
  <c r="P827" i="3"/>
  <c r="Q827" i="3"/>
  <c r="N827" i="3"/>
  <c r="O827" i="3"/>
  <c r="Q1000" i="3"/>
  <c r="P1000" i="3"/>
  <c r="O1000" i="3"/>
  <c r="N1000" i="3"/>
  <c r="O274" i="3"/>
  <c r="N274" i="3"/>
  <c r="Q274" i="3"/>
  <c r="P274" i="3"/>
  <c r="O1023" i="3"/>
  <c r="Q1023" i="3"/>
  <c r="P1023" i="3"/>
  <c r="N1023" i="3"/>
  <c r="O607" i="3"/>
  <c r="N607" i="3"/>
  <c r="P607" i="3"/>
  <c r="Q607" i="3"/>
  <c r="O1068" i="3"/>
  <c r="P1068" i="3"/>
  <c r="N1068" i="3"/>
  <c r="Q1068" i="3"/>
  <c r="N223" i="3"/>
  <c r="O223" i="3"/>
  <c r="P223" i="3"/>
  <c r="Q223" i="3"/>
  <c r="P506" i="3"/>
  <c r="N506" i="3"/>
  <c r="O506" i="3"/>
  <c r="Q506" i="3"/>
  <c r="Q727" i="3"/>
  <c r="N727" i="3"/>
  <c r="O727" i="3"/>
  <c r="P727" i="3"/>
  <c r="N1003" i="3"/>
  <c r="Q1003" i="3"/>
  <c r="P1003" i="3"/>
  <c r="O1003" i="3"/>
  <c r="Q342" i="3"/>
  <c r="N342" i="3"/>
  <c r="O342" i="3"/>
  <c r="P342" i="3"/>
  <c r="P1004" i="3"/>
  <c r="Q1004" i="3"/>
  <c r="O1004" i="3"/>
  <c r="N1004" i="3"/>
  <c r="P129" i="3"/>
  <c r="Q129" i="3"/>
  <c r="N129" i="3"/>
  <c r="O129" i="3"/>
  <c r="N776" i="3"/>
  <c r="O776" i="3"/>
  <c r="Q776" i="3"/>
  <c r="P776" i="3"/>
  <c r="N325" i="3"/>
  <c r="O325" i="3"/>
  <c r="P325" i="3"/>
  <c r="Q325" i="3"/>
  <c r="P785" i="3"/>
  <c r="Q785" i="3"/>
  <c r="N785" i="3"/>
  <c r="O785" i="3"/>
  <c r="N69" i="3"/>
  <c r="O69" i="3"/>
  <c r="P69" i="3"/>
  <c r="Q69" i="3"/>
  <c r="O710" i="3"/>
  <c r="P710" i="3"/>
  <c r="Q710" i="3"/>
  <c r="N710" i="3"/>
  <c r="P239" i="3"/>
  <c r="Q239" i="3"/>
  <c r="N239" i="3"/>
  <c r="O239" i="3"/>
  <c r="Q742" i="3"/>
  <c r="N742" i="3"/>
  <c r="O742" i="3"/>
  <c r="P742" i="3"/>
  <c r="O810" i="3"/>
  <c r="P810" i="3"/>
  <c r="Q810" i="3"/>
  <c r="N810" i="3"/>
  <c r="N879" i="3"/>
  <c r="O879" i="3"/>
  <c r="P879" i="3"/>
  <c r="Q879" i="3"/>
  <c r="N444" i="3"/>
  <c r="O444" i="3"/>
  <c r="Q444" i="3"/>
  <c r="P444" i="3"/>
  <c r="O534" i="3"/>
  <c r="P534" i="3"/>
  <c r="Q534" i="3"/>
  <c r="N534" i="3"/>
  <c r="N748" i="3"/>
  <c r="O748" i="3"/>
  <c r="Q748" i="3"/>
  <c r="P748" i="3"/>
  <c r="Q919" i="3"/>
  <c r="N919" i="3"/>
  <c r="O919" i="3"/>
  <c r="P919" i="3"/>
  <c r="N321" i="3"/>
  <c r="O321" i="3"/>
  <c r="Q321" i="3"/>
  <c r="P321" i="3"/>
  <c r="P1094" i="3"/>
  <c r="Q1094" i="3"/>
  <c r="O1094" i="3"/>
  <c r="N1094" i="3"/>
  <c r="P617" i="3"/>
  <c r="Q617" i="3"/>
  <c r="O617" i="3"/>
  <c r="N617" i="3"/>
  <c r="P873" i="3"/>
  <c r="Q873" i="3"/>
  <c r="N873" i="3"/>
  <c r="O873" i="3"/>
  <c r="O404" i="3"/>
  <c r="P404" i="3"/>
  <c r="N404" i="3"/>
  <c r="Q404" i="3"/>
  <c r="O536" i="3"/>
  <c r="P536" i="3"/>
  <c r="Q536" i="3"/>
  <c r="N536" i="3"/>
  <c r="P705" i="3"/>
  <c r="Q705" i="3"/>
  <c r="N705" i="3"/>
  <c r="O705" i="3"/>
  <c r="P637" i="3"/>
  <c r="Q637" i="3"/>
  <c r="O637" i="3"/>
  <c r="N637" i="3"/>
  <c r="N822" i="3"/>
  <c r="O822" i="3"/>
  <c r="P822" i="3"/>
  <c r="Q822" i="3"/>
  <c r="O744" i="3"/>
  <c r="P744" i="3"/>
  <c r="Q744" i="3"/>
  <c r="N744" i="3"/>
  <c r="O1091" i="3"/>
  <c r="P1091" i="3"/>
  <c r="N1091" i="3"/>
  <c r="Q1091" i="3"/>
  <c r="O138" i="3"/>
  <c r="P138" i="3"/>
  <c r="Q138" i="3"/>
  <c r="N138" i="3"/>
  <c r="O646" i="3"/>
  <c r="P646" i="3"/>
  <c r="Q646" i="3"/>
  <c r="N646" i="3"/>
  <c r="G165" i="3"/>
  <c r="H29" i="10"/>
  <c r="AF1051" i="3" l="1"/>
  <c r="AW514" i="2"/>
  <c r="AW285" i="2"/>
  <c r="AW308" i="2"/>
  <c r="AW352" i="2"/>
  <c r="AW406" i="2"/>
  <c r="AW179" i="2"/>
  <c r="AW165" i="2"/>
  <c r="AW141" i="2"/>
  <c r="AW66" i="2"/>
  <c r="AW157" i="2"/>
  <c r="AW43" i="2"/>
  <c r="AW115" i="2"/>
  <c r="AW231" i="2"/>
  <c r="AW526" i="2"/>
  <c r="AW180" i="2"/>
  <c r="AW71" i="2"/>
  <c r="AW26" i="2"/>
  <c r="AW453" i="2"/>
  <c r="AW78" i="2"/>
  <c r="AW382" i="2"/>
  <c r="AW212" i="2"/>
  <c r="AW45" i="2"/>
  <c r="AW119" i="2"/>
  <c r="AW181" i="2"/>
  <c r="AW109" i="2"/>
  <c r="AW60" i="2"/>
  <c r="AW76" i="2"/>
  <c r="AW498" i="2"/>
  <c r="AW506" i="2"/>
  <c r="AW135" i="2"/>
  <c r="AW298" i="2"/>
  <c r="AW62" i="2"/>
  <c r="AW358" i="2"/>
  <c r="AW51" i="2"/>
  <c r="AW238" i="2"/>
  <c r="AW151" i="2"/>
  <c r="AW176" i="2"/>
  <c r="AW485" i="2"/>
  <c r="AW501" i="2"/>
  <c r="AW419" i="2"/>
  <c r="AW335" i="2"/>
  <c r="AW29" i="2"/>
  <c r="AW500" i="2"/>
  <c r="AW275" i="2"/>
  <c r="AW253" i="2"/>
  <c r="AW478" i="2"/>
  <c r="AW449" i="2"/>
  <c r="AW516" i="2"/>
  <c r="AW273" i="2"/>
  <c r="M1094" i="3"/>
  <c r="AW144" i="2"/>
  <c r="AW264" i="2"/>
  <c r="M646" i="3"/>
  <c r="AW173" i="2"/>
  <c r="M744" i="3"/>
  <c r="AW383" i="2"/>
  <c r="M637" i="3"/>
  <c r="AW527" i="2"/>
  <c r="AW32" i="2"/>
  <c r="M536" i="3"/>
  <c r="AW132" i="2"/>
  <c r="M404" i="3"/>
  <c r="AW72" i="2"/>
  <c r="M617" i="3"/>
  <c r="AW148" i="2"/>
  <c r="M748" i="3"/>
  <c r="AW377" i="2"/>
  <c r="AW519" i="2"/>
  <c r="AW143" i="2"/>
  <c r="M710" i="3"/>
  <c r="AW75" i="2"/>
  <c r="AW409" i="2"/>
  <c r="M325" i="3"/>
  <c r="AW147" i="2"/>
  <c r="M129" i="3"/>
  <c r="AW73" i="2"/>
  <c r="AW182" i="2"/>
  <c r="AW105" i="2"/>
  <c r="M342" i="3"/>
  <c r="AW317" i="2"/>
  <c r="M727" i="3"/>
  <c r="AW510" i="2"/>
  <c r="M1068" i="3"/>
  <c r="AW111" i="2"/>
  <c r="AW339" i="2"/>
  <c r="AW404" i="2"/>
  <c r="AW400" i="2"/>
  <c r="M1104" i="3"/>
  <c r="AW428" i="2"/>
  <c r="M570" i="3"/>
  <c r="AW134" i="2"/>
  <c r="M133" i="3"/>
  <c r="AW454" i="2"/>
  <c r="M1112" i="3"/>
  <c r="AW392" i="2"/>
  <c r="AW343" i="2"/>
  <c r="AW69" i="2"/>
  <c r="M369" i="3"/>
  <c r="AW252" i="2"/>
  <c r="AW363" i="2"/>
  <c r="M1078" i="3"/>
  <c r="AW229" i="2"/>
  <c r="M260" i="3"/>
  <c r="AW168" i="2"/>
  <c r="M590" i="3"/>
  <c r="AW221" i="2"/>
  <c r="M400" i="3"/>
  <c r="AW139" i="2"/>
  <c r="M492" i="3"/>
  <c r="AW196" i="2"/>
  <c r="M953" i="3"/>
  <c r="AW211" i="2"/>
  <c r="M257" i="3"/>
  <c r="AW369" i="2"/>
  <c r="M743" i="3"/>
  <c r="AW320" i="2"/>
  <c r="M273" i="3"/>
  <c r="AW338" i="2"/>
  <c r="M697" i="3"/>
  <c r="AW154" i="2"/>
  <c r="AW199" i="2"/>
  <c r="M141" i="3"/>
  <c r="AW152" i="2"/>
  <c r="M190" i="3"/>
  <c r="M386" i="3"/>
  <c r="AW206" i="2"/>
  <c r="AW271" i="2"/>
  <c r="M420" i="3"/>
  <c r="AW502" i="2"/>
  <c r="AW140" i="2"/>
  <c r="AW297" i="2"/>
  <c r="AW471" i="2"/>
  <c r="M866" i="3"/>
  <c r="AW10" i="2"/>
  <c r="AW77" i="2"/>
  <c r="M288" i="3"/>
  <c r="AW346" i="2"/>
  <c r="M207" i="3"/>
  <c r="AW136" i="2"/>
  <c r="M512" i="3"/>
  <c r="M393" i="3"/>
  <c r="AW348" i="2"/>
  <c r="M472" i="3"/>
  <c r="AW88" i="2"/>
  <c r="AW208" i="2"/>
  <c r="AW35" i="2"/>
  <c r="M481" i="3"/>
  <c r="AW389" i="2"/>
  <c r="M1001" i="3"/>
  <c r="AW333" i="2"/>
  <c r="AW355" i="2"/>
  <c r="M437" i="3"/>
  <c r="AW494" i="2"/>
  <c r="AW278" i="2"/>
  <c r="AW55" i="2"/>
  <c r="M389" i="3"/>
  <c r="AW210" i="2"/>
  <c r="M564" i="3"/>
  <c r="AW508" i="2"/>
  <c r="AW316" i="2"/>
  <c r="AW261" i="2"/>
  <c r="M1017" i="3"/>
  <c r="AW129" i="2"/>
  <c r="AW397" i="2"/>
  <c r="M960" i="3"/>
  <c r="AW21" i="2"/>
  <c r="M474" i="3"/>
  <c r="AW470" i="2"/>
  <c r="M1121" i="3"/>
  <c r="AW525" i="2"/>
  <c r="M372" i="3"/>
  <c r="AW429" i="2"/>
  <c r="AW74" i="2"/>
  <c r="M237" i="3"/>
  <c r="AW534" i="2"/>
  <c r="AW185" i="2"/>
  <c r="M714" i="3"/>
  <c r="AW204" i="2"/>
  <c r="AW218" i="2"/>
  <c r="AW323" i="2"/>
  <c r="AW537" i="2"/>
  <c r="AW113" i="2"/>
  <c r="AW95" i="2"/>
  <c r="AW413" i="2"/>
  <c r="AW250" i="2"/>
  <c r="M713" i="3"/>
  <c r="AW81" i="2"/>
  <c r="AW342" i="2"/>
  <c r="M1025" i="3"/>
  <c r="M490" i="3"/>
  <c r="AW416" i="2"/>
  <c r="M627" i="3"/>
  <c r="AW203" i="2"/>
  <c r="M555" i="3"/>
  <c r="AW265" i="2"/>
  <c r="M491" i="3"/>
  <c r="AW414" i="2"/>
  <c r="AW33" i="2"/>
  <c r="AW247" i="2"/>
  <c r="AW198" i="2"/>
  <c r="M1109" i="3"/>
  <c r="AW63" i="2"/>
  <c r="M726" i="3"/>
  <c r="AW300" i="2"/>
  <c r="M1071" i="3"/>
  <c r="AW424" i="2"/>
  <c r="M585" i="3"/>
  <c r="AW432" i="2"/>
  <c r="M957" i="3"/>
  <c r="AW362" i="2"/>
  <c r="AW505" i="2"/>
  <c r="AW296" i="2"/>
  <c r="M793" i="3"/>
  <c r="M431" i="3"/>
  <c r="AW468" i="2"/>
  <c r="M195" i="3"/>
  <c r="AW315" i="2"/>
  <c r="AW91" i="2"/>
  <c r="M962" i="3"/>
  <c r="AW50" i="2"/>
  <c r="AW118" i="2"/>
  <c r="M518" i="3"/>
  <c r="AW465" i="2"/>
  <c r="M52" i="3"/>
  <c r="AW511" i="2"/>
  <c r="M145" i="3"/>
  <c r="AW367" i="2"/>
  <c r="M1108" i="3"/>
  <c r="AW326" i="2"/>
  <c r="AW121" i="2"/>
  <c r="M919" i="3"/>
  <c r="AW57" i="2"/>
  <c r="M444" i="3"/>
  <c r="AW368" i="2"/>
  <c r="AW472" i="2"/>
  <c r="AW46" i="2"/>
  <c r="AW385" i="2"/>
  <c r="AW243" i="2"/>
  <c r="AW405" i="2"/>
  <c r="AW96" i="2"/>
  <c r="AW15" i="2"/>
  <c r="M223" i="3"/>
  <c r="AW523" i="2"/>
  <c r="M274" i="3"/>
  <c r="AW205" i="2"/>
  <c r="M291" i="3"/>
  <c r="M932" i="3"/>
  <c r="AW408" i="2"/>
  <c r="M572" i="3"/>
  <c r="AW6" i="2"/>
  <c r="M229" i="3"/>
  <c r="AW130" i="2"/>
  <c r="M893" i="3"/>
  <c r="AW528" i="2"/>
  <c r="M809" i="3"/>
  <c r="AW170" i="2"/>
  <c r="M488" i="3"/>
  <c r="AW5" i="2"/>
  <c r="AW486" i="2"/>
  <c r="M317" i="3"/>
  <c r="AW101" i="2"/>
  <c r="M296" i="3"/>
  <c r="AW433" i="2"/>
  <c r="AW423" i="2"/>
  <c r="M716" i="3"/>
  <c r="M43" i="3"/>
  <c r="AW497" i="2"/>
  <c r="AW175" i="2"/>
  <c r="M290" i="3"/>
  <c r="AW217" i="2"/>
  <c r="M639" i="3"/>
  <c r="AW197" i="2"/>
  <c r="M339" i="3"/>
  <c r="AW225" i="2"/>
  <c r="M97" i="3"/>
  <c r="AW201" i="2"/>
  <c r="AW284" i="2"/>
  <c r="AW529" i="2"/>
  <c r="AW327" i="2"/>
  <c r="M131" i="3"/>
  <c r="AW515" i="2"/>
  <c r="AW234" i="2"/>
  <c r="M1021" i="3"/>
  <c r="M61" i="3"/>
  <c r="AW467" i="2"/>
  <c r="AW53" i="2"/>
  <c r="AW372" i="2"/>
  <c r="M826" i="3"/>
  <c r="AW158" i="2"/>
  <c r="M155" i="3"/>
  <c r="AW374" i="2"/>
  <c r="AW137" i="2"/>
  <c r="M283" i="3"/>
  <c r="AW162" i="2"/>
  <c r="AW191" i="2"/>
  <c r="M226" i="3"/>
  <c r="AW444" i="2"/>
  <c r="AW19" i="2"/>
  <c r="M777" i="3"/>
  <c r="AW378" i="2"/>
  <c r="AW112" i="2"/>
  <c r="M231" i="3"/>
  <c r="AW466" i="2"/>
  <c r="M519" i="3"/>
  <c r="AW236" i="2"/>
  <c r="AW49" i="2"/>
  <c r="M1092" i="3"/>
  <c r="AW496" i="2"/>
  <c r="M275" i="3"/>
  <c r="AW493" i="2"/>
  <c r="M537" i="3"/>
  <c r="AW420" i="2"/>
  <c r="M595" i="3"/>
  <c r="AW476" i="2"/>
  <c r="M89" i="3"/>
  <c r="AW431" i="2"/>
  <c r="AW410" i="2"/>
  <c r="M146" i="3"/>
  <c r="AW126" i="2"/>
  <c r="AW133" i="2"/>
  <c r="M696" i="3"/>
  <c r="AW457" i="2"/>
  <c r="M161" i="3"/>
  <c r="AW97" i="2"/>
  <c r="AW443" i="2"/>
  <c r="M856" i="3"/>
  <c r="AW146" i="2"/>
  <c r="AW376" i="2"/>
  <c r="AW302" i="2"/>
  <c r="AW240" i="2"/>
  <c r="M504" i="3"/>
  <c r="AW427" i="2"/>
  <c r="M771" i="3"/>
  <c r="AW36" i="2"/>
  <c r="M976" i="3"/>
  <c r="AW540" i="2"/>
  <c r="M545" i="3"/>
  <c r="AW371" i="2"/>
  <c r="AW436" i="2"/>
  <c r="M920" i="3"/>
  <c r="AW311" i="2"/>
  <c r="AW450" i="2"/>
  <c r="AW364" i="2"/>
  <c r="AW314" i="2"/>
  <c r="M425" i="3"/>
  <c r="AW58" i="2"/>
  <c r="AW219" i="2"/>
  <c r="AW434" i="2"/>
  <c r="M676" i="3"/>
  <c r="AW85" i="2"/>
  <c r="M277" i="3"/>
  <c r="AW422" i="2"/>
  <c r="M316" i="3"/>
  <c r="AW222" i="2"/>
  <c r="M693" i="3"/>
  <c r="M881" i="3"/>
  <c r="AW366" i="2"/>
  <c r="M53" i="3"/>
  <c r="AW122" i="2"/>
  <c r="M450" i="3"/>
  <c r="M346" i="3"/>
  <c r="AW517" i="2"/>
  <c r="M313" i="3"/>
  <c r="AW266" i="2"/>
  <c r="AW177" i="2"/>
  <c r="M164" i="3"/>
  <c r="AW279" i="2"/>
  <c r="M95" i="3"/>
  <c r="AW260" i="2"/>
  <c r="AW224" i="2"/>
  <c r="M630" i="3"/>
  <c r="M534" i="3"/>
  <c r="AW233" i="2"/>
  <c r="M879" i="3"/>
  <c r="AW254" i="2"/>
  <c r="AW207" i="2"/>
  <c r="M776" i="3"/>
  <c r="AW513" i="2"/>
  <c r="AW171" i="2"/>
  <c r="M1004" i="3"/>
  <c r="AW138" i="2"/>
  <c r="M1003" i="3"/>
  <c r="AW262" i="2"/>
  <c r="M607" i="3"/>
  <c r="AW8" i="2"/>
  <c r="M1000" i="3"/>
  <c r="AW178" i="2"/>
  <c r="AW228" i="2"/>
  <c r="M252" i="3"/>
  <c r="AW120" i="2"/>
  <c r="M1125" i="3"/>
  <c r="AW257" i="2"/>
  <c r="M1069" i="3"/>
  <c r="AW42" i="2"/>
  <c r="M201" i="3"/>
  <c r="AW223" i="2"/>
  <c r="M448" i="3"/>
  <c r="AW503" i="2"/>
  <c r="M23" i="3"/>
  <c r="AW70" i="2"/>
  <c r="M213" i="3"/>
  <c r="AW67" i="2"/>
  <c r="M903" i="3"/>
  <c r="AW360" i="2"/>
  <c r="M666" i="3"/>
  <c r="AW445" i="2"/>
  <c r="M451" i="3"/>
  <c r="AW521" i="2"/>
  <c r="M708" i="3"/>
  <c r="AW490" i="2"/>
  <c r="M640" i="3"/>
  <c r="AW174" i="2"/>
  <c r="M356" i="3"/>
  <c r="AW291" i="2"/>
  <c r="M733" i="3"/>
  <c r="AW114" i="2"/>
  <c r="AW188" i="2"/>
  <c r="M712" i="3"/>
  <c r="AW361" i="2"/>
  <c r="M812" i="3"/>
  <c r="M870" i="3"/>
  <c r="AW399" i="2"/>
  <c r="M901" i="3"/>
  <c r="AW438" i="2"/>
  <c r="M959" i="3"/>
  <c r="AW294" i="2"/>
  <c r="M894" i="3"/>
  <c r="AW411" i="2"/>
  <c r="M620" i="3"/>
  <c r="AW125" i="2"/>
  <c r="M159" i="3"/>
  <c r="AW68" i="2"/>
  <c r="M77" i="3"/>
  <c r="AW24" i="2"/>
  <c r="M391" i="3"/>
  <c r="M543" i="3"/>
  <c r="AW80" i="2"/>
  <c r="M167" i="3"/>
  <c r="M197" i="3"/>
  <c r="AW98" i="2"/>
  <c r="M435" i="3"/>
  <c r="AW395" i="2"/>
  <c r="M988" i="3"/>
  <c r="AW394" i="2"/>
  <c r="M948" i="3"/>
  <c r="AW381" i="2"/>
  <c r="M843" i="3"/>
  <c r="AW306" i="2"/>
  <c r="M707" i="3"/>
  <c r="AW417" i="2"/>
  <c r="M15" i="3"/>
  <c r="AW155" i="2"/>
  <c r="M428" i="3"/>
  <c r="AW393" i="2"/>
  <c r="M614" i="3"/>
  <c r="AW336" i="2"/>
  <c r="M434" i="3"/>
  <c r="AW17" i="2"/>
  <c r="M176" i="3"/>
  <c r="M361" i="3"/>
  <c r="M452" i="3"/>
  <c r="AW473" i="2"/>
  <c r="AW245" i="2"/>
  <c r="M327" i="3"/>
  <c r="M723" i="3"/>
  <c r="AW215" i="2"/>
  <c r="M439" i="3"/>
  <c r="M245" i="3"/>
  <c r="AW235" i="2"/>
  <c r="M480" i="3"/>
  <c r="AW220" i="2"/>
  <c r="M677" i="3"/>
  <c r="AW309" i="2"/>
  <c r="M915" i="3"/>
  <c r="AW172" i="2"/>
  <c r="M823" i="3"/>
  <c r="AW92" i="2"/>
  <c r="M615" i="3"/>
  <c r="AW531" i="2"/>
  <c r="AW425" i="2"/>
  <c r="M297" i="3"/>
  <c r="AW293" i="2"/>
  <c r="M103" i="3"/>
  <c r="AW403" i="2"/>
  <c r="M705" i="3"/>
  <c r="AW47" i="2"/>
  <c r="AW209" i="2"/>
  <c r="M138" i="3"/>
  <c r="AW520" i="2"/>
  <c r="M1091" i="3"/>
  <c r="AW200" i="2"/>
  <c r="M822" i="3"/>
  <c r="AW304" i="2"/>
  <c r="AW477" i="2"/>
  <c r="M873" i="3"/>
  <c r="AW145" i="2"/>
  <c r="M321" i="3"/>
  <c r="M810" i="3"/>
  <c r="AW340" i="2"/>
  <c r="M742" i="3"/>
  <c r="AW248" i="2"/>
  <c r="M239" i="3"/>
  <c r="AW270" i="2"/>
  <c r="M69" i="3"/>
  <c r="AW213" i="2"/>
  <c r="M785" i="3"/>
  <c r="AW357" i="2"/>
  <c r="M506" i="3"/>
  <c r="AW341" i="2"/>
  <c r="M1023" i="3"/>
  <c r="M827" i="3"/>
  <c r="AW242" i="2"/>
  <c r="AW86" i="2"/>
  <c r="AW283" i="2"/>
  <c r="AW321" i="2"/>
  <c r="AW194" i="2"/>
  <c r="AW347" i="2"/>
  <c r="M462" i="3"/>
  <c r="AW61" i="2"/>
  <c r="M684" i="3"/>
  <c r="AW104" i="2"/>
  <c r="AW161" i="2"/>
  <c r="M1060" i="3"/>
  <c r="AW166" i="2"/>
  <c r="M1018" i="3"/>
  <c r="AW110" i="2"/>
  <c r="M929" i="3"/>
  <c r="AW214" i="2"/>
  <c r="M754" i="3"/>
  <c r="AW159" i="2"/>
  <c r="AW412" i="2"/>
  <c r="AW150" i="2"/>
  <c r="AW87" i="2"/>
  <c r="M631" i="3"/>
  <c r="AW458" i="2"/>
  <c r="AW84" i="2"/>
  <c r="M234" i="3"/>
  <c r="AW461" i="2"/>
  <c r="M81" i="3"/>
  <c r="AW41" i="2"/>
  <c r="M233" i="3"/>
  <c r="AW277" i="2"/>
  <c r="M523" i="3"/>
  <c r="AW418" i="2"/>
  <c r="M658" i="3"/>
  <c r="AW287" i="2"/>
  <c r="M415" i="3"/>
  <c r="M601" i="3"/>
  <c r="AW124" i="2"/>
  <c r="AW216" i="2"/>
  <c r="AW99" i="2"/>
  <c r="M745" i="3"/>
  <c r="AW123" i="2"/>
  <c r="M238" i="3"/>
  <c r="AW90" i="2"/>
  <c r="AW187" i="2"/>
  <c r="M1097" i="3"/>
  <c r="AW251" i="2"/>
  <c r="M1024" i="3"/>
  <c r="AW40" i="2"/>
  <c r="AW512" i="2"/>
  <c r="AW103" i="2"/>
  <c r="M48" i="3"/>
  <c r="M647" i="3"/>
  <c r="AW455" i="2"/>
  <c r="M933" i="3"/>
  <c r="AW282" i="2"/>
  <c r="M478" i="3"/>
  <c r="AW330" i="2"/>
  <c r="AW18" i="2"/>
  <c r="AW415" i="2"/>
  <c r="M10" i="3"/>
  <c r="AW89" i="2"/>
  <c r="M719" i="3"/>
  <c r="AW186" i="2"/>
  <c r="M923" i="3"/>
  <c r="M100" i="3"/>
  <c r="AW12" i="2"/>
  <c r="M949" i="3"/>
  <c r="AW131" i="2"/>
  <c r="AW353" i="2"/>
  <c r="M261" i="3"/>
  <c r="AW193" i="2"/>
  <c r="M1075" i="3"/>
  <c r="AW388" i="2"/>
  <c r="AW20" i="2"/>
  <c r="M109" i="3"/>
  <c r="M300" i="3"/>
  <c r="AW202" i="2"/>
  <c r="M292" i="3"/>
  <c r="AW535" i="2"/>
  <c r="M1063" i="3"/>
  <c r="M589" i="3"/>
  <c r="AW439" i="2"/>
  <c r="M244" i="3"/>
  <c r="AW286" i="2"/>
  <c r="M330" i="3"/>
  <c r="AW391" i="2"/>
  <c r="AW48" i="2"/>
  <c r="M82" i="3"/>
  <c r="AW462" i="2"/>
  <c r="M819" i="3"/>
  <c r="AW475" i="2"/>
  <c r="M889" i="3"/>
  <c r="M216" i="3"/>
  <c r="AW452" i="2"/>
  <c r="AW34" i="2"/>
  <c r="M398" i="3"/>
  <c r="AW446" i="2"/>
  <c r="M26" i="3"/>
  <c r="AW160" i="2"/>
  <c r="M54" i="3"/>
  <c r="AW192" i="2"/>
  <c r="AW249" i="2"/>
  <c r="AW268" i="2"/>
  <c r="M378" i="3"/>
  <c r="AW349" i="2"/>
  <c r="M326" i="3"/>
  <c r="AW487" i="2"/>
  <c r="M376" i="3"/>
  <c r="AW142" i="2"/>
  <c r="AW94" i="2"/>
  <c r="M796" i="3"/>
  <c r="AW387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T20" i="8" s="1"/>
  <c r="B20" i="8"/>
  <c r="C12" i="8"/>
  <c r="B12" i="8"/>
  <c r="C13" i="8"/>
  <c r="T13" i="8" s="1"/>
  <c r="B13" i="8"/>
  <c r="C19" i="8"/>
  <c r="B19" i="8"/>
  <c r="C18" i="8"/>
  <c r="B18" i="8"/>
  <c r="C17" i="8"/>
  <c r="B17" i="8"/>
  <c r="C16" i="8"/>
  <c r="B16" i="8"/>
  <c r="C15" i="8"/>
  <c r="T15" i="8" s="1"/>
  <c r="B15" i="8"/>
  <c r="C14" i="8"/>
  <c r="T14" i="8" s="1"/>
  <c r="B14" i="8"/>
  <c r="C11" i="8"/>
  <c r="T11" i="8" s="1"/>
  <c r="B11" i="8"/>
  <c r="C10" i="8"/>
  <c r="B10" i="8"/>
  <c r="C9" i="8"/>
  <c r="T9" i="8" s="1"/>
  <c r="B9" i="8"/>
  <c r="C8" i="8"/>
  <c r="T8" i="8" s="1"/>
  <c r="B8" i="8"/>
  <c r="C7" i="8"/>
  <c r="B7" i="8"/>
  <c r="C6" i="8"/>
  <c r="T6" i="8" s="1"/>
  <c r="B6" i="8"/>
  <c r="C5" i="8"/>
  <c r="B5" i="8"/>
  <c r="AC3" i="8"/>
  <c r="AC1" i="8"/>
  <c r="AO52" i="2"/>
  <c r="AO3" i="2"/>
  <c r="P3" i="2"/>
  <c r="O3" i="2"/>
  <c r="N3" i="2"/>
  <c r="M3" i="2"/>
  <c r="L3" i="2"/>
  <c r="M3" i="1"/>
  <c r="L3" i="1"/>
  <c r="AN59" i="2" l="1"/>
  <c r="AN481" i="2"/>
  <c r="AM263" i="2"/>
  <c r="AM464" i="2"/>
  <c r="AN451" i="2"/>
  <c r="AN495" i="2"/>
  <c r="AM27" i="2"/>
  <c r="AN22" i="2"/>
  <c r="AM479" i="2"/>
  <c r="AN263" i="2"/>
  <c r="AN464" i="2"/>
  <c r="AM459" i="2"/>
  <c r="AM56" i="2"/>
  <c r="AN27" i="2"/>
  <c r="AM524" i="2"/>
  <c r="AN479" i="2"/>
  <c r="AM492" i="2"/>
  <c r="AN459" i="2"/>
  <c r="AN522" i="2"/>
  <c r="AM280" i="2"/>
  <c r="AM480" i="2"/>
  <c r="AM9" i="2"/>
  <c r="AM102" i="2"/>
  <c r="AQ102" i="2" s="1"/>
  <c r="AM522" i="2"/>
  <c r="AN56" i="2"/>
  <c r="AN491" i="2"/>
  <c r="AM495" i="2"/>
  <c r="AQ495" i="2" s="1"/>
  <c r="AM274" i="2"/>
  <c r="AN524" i="2"/>
  <c r="AM538" i="2"/>
  <c r="AN492" i="2"/>
  <c r="AM281" i="2"/>
  <c r="AN280" i="2"/>
  <c r="AN480" i="2"/>
  <c r="AM14" i="2"/>
  <c r="AQ14" i="2" s="1"/>
  <c r="AN9" i="2"/>
  <c r="AM28" i="2"/>
  <c r="AN102" i="2"/>
  <c r="AN507" i="2"/>
  <c r="AN38" i="2"/>
  <c r="AN488" i="2"/>
  <c r="AN256" i="2"/>
  <c r="AM481" i="2"/>
  <c r="AQ481" i="2" s="1"/>
  <c r="AM269" i="2"/>
  <c r="AQ269" i="2" s="1"/>
  <c r="AN274" i="2"/>
  <c r="AM324" i="2"/>
  <c r="AN538" i="2"/>
  <c r="AM507" i="2"/>
  <c r="AN281" i="2"/>
  <c r="AN14" i="2"/>
  <c r="AM38" i="2"/>
  <c r="AN28" i="2"/>
  <c r="AM488" i="2"/>
  <c r="AN269" i="2"/>
  <c r="AM533" i="2"/>
  <c r="AM256" i="2"/>
  <c r="AM11" i="2"/>
  <c r="AQ11" i="2" s="1"/>
  <c r="AM258" i="2"/>
  <c r="AM491" i="2"/>
  <c r="AQ491" i="2" s="1"/>
  <c r="AN533" i="2"/>
  <c r="AM518" i="2"/>
  <c r="AN11" i="2"/>
  <c r="AN258" i="2"/>
  <c r="AM451" i="2"/>
  <c r="AN518" i="2"/>
  <c r="AM22" i="2"/>
  <c r="AN324" i="2"/>
  <c r="AM59" i="2"/>
  <c r="AE1051" i="3"/>
  <c r="AE466" i="3"/>
  <c r="AF466" i="3"/>
  <c r="AE759" i="3"/>
  <c r="AF759" i="3"/>
  <c r="AN440" i="2"/>
  <c r="AN328" i="2"/>
  <c r="AN227" i="2"/>
  <c r="AN289" i="2"/>
  <c r="AN64" i="2"/>
  <c r="AM195" i="2"/>
  <c r="AM356" i="2"/>
  <c r="AM230" i="2"/>
  <c r="AM25" i="2"/>
  <c r="AN195" i="2"/>
  <c r="AN356" i="2"/>
  <c r="AN230" i="2"/>
  <c r="AN25" i="2"/>
  <c r="AM440" i="2"/>
  <c r="AQ440" i="2" s="1"/>
  <c r="AM328" i="2"/>
  <c r="AM227" i="2"/>
  <c r="AQ227" i="2" s="1"/>
  <c r="AM289" i="2"/>
  <c r="AM64" i="2"/>
  <c r="AQ64" i="2" s="1"/>
  <c r="AN65" i="2"/>
  <c r="AM65" i="2"/>
  <c r="AQ65" i="2" s="1"/>
  <c r="AN77" i="2"/>
  <c r="AM101" i="2"/>
  <c r="AN101" i="2"/>
  <c r="AM77" i="2"/>
  <c r="AQ77" i="2" s="1"/>
  <c r="AM141" i="2"/>
  <c r="AM150" i="2"/>
  <c r="AM353" i="2"/>
  <c r="AM179" i="2"/>
  <c r="AQ179" i="2" s="1"/>
  <c r="AM162" i="2"/>
  <c r="AM349" i="2"/>
  <c r="AM85" i="2"/>
  <c r="AM217" i="2"/>
  <c r="AM60" i="2"/>
  <c r="AM51" i="2"/>
  <c r="AM427" i="2"/>
  <c r="AM26" i="2"/>
  <c r="AQ26" i="2" s="1"/>
  <c r="AM97" i="2"/>
  <c r="AM526" i="2"/>
  <c r="AM192" i="2"/>
  <c r="AM391" i="2"/>
  <c r="AM199" i="2"/>
  <c r="AM502" i="2"/>
  <c r="AM165" i="2"/>
  <c r="AM334" i="2"/>
  <c r="AM537" i="2"/>
  <c r="AM419" i="2"/>
  <c r="AM434" i="2"/>
  <c r="AM130" i="2"/>
  <c r="AM106" i="2"/>
  <c r="AM363" i="2"/>
  <c r="AM505" i="2"/>
  <c r="AM415" i="2"/>
  <c r="AQ415" i="2" s="1"/>
  <c r="AM243" i="2"/>
  <c r="AM297" i="2"/>
  <c r="AM40" i="2"/>
  <c r="AM5" i="2"/>
  <c r="AM140" i="2"/>
  <c r="AM8" i="2"/>
  <c r="AM207" i="2"/>
  <c r="AM81" i="2"/>
  <c r="AQ81" i="2" s="1"/>
  <c r="AM111" i="2"/>
  <c r="AM442" i="2"/>
  <c r="AM361" i="2"/>
  <c r="AM482" i="2"/>
  <c r="AM196" i="2"/>
  <c r="AM169" i="2"/>
  <c r="AM113" i="2"/>
  <c r="AM155" i="2"/>
  <c r="AQ155" i="2" s="1"/>
  <c r="AM248" i="2"/>
  <c r="AM285" i="2"/>
  <c r="AM437" i="2"/>
  <c r="AM224" i="2"/>
  <c r="AM109" i="2"/>
  <c r="AM320" i="2"/>
  <c r="AM373" i="2"/>
  <c r="AM497" i="2"/>
  <c r="AM36" i="2"/>
  <c r="AM137" i="2"/>
  <c r="AM238" i="2"/>
  <c r="AM341" i="2"/>
  <c r="AM119" i="2"/>
  <c r="AM406" i="2"/>
  <c r="AM176" i="2"/>
  <c r="AM152" i="2"/>
  <c r="AQ152" i="2" s="1"/>
  <c r="AM171" i="2"/>
  <c r="AM12" i="2"/>
  <c r="AM350" i="2"/>
  <c r="AM63" i="2"/>
  <c r="AQ63" i="2" s="1"/>
  <c r="AM62" i="2"/>
  <c r="AM220" i="2"/>
  <c r="AM154" i="2"/>
  <c r="AM229" i="2"/>
  <c r="AQ229" i="2" s="1"/>
  <c r="AM135" i="2"/>
  <c r="AM94" i="2"/>
  <c r="AM430" i="2"/>
  <c r="AM354" i="2"/>
  <c r="AM465" i="2"/>
  <c r="AM116" i="2"/>
  <c r="AM315" i="2"/>
  <c r="AN141" i="2"/>
  <c r="AN179" i="2"/>
  <c r="AN162" i="2"/>
  <c r="AN85" i="2"/>
  <c r="AN51" i="2"/>
  <c r="AN26" i="2"/>
  <c r="AN526" i="2"/>
  <c r="AN391" i="2"/>
  <c r="AN537" i="2"/>
  <c r="AN434" i="2"/>
  <c r="AN415" i="2"/>
  <c r="AN243" i="2"/>
  <c r="AN40" i="2"/>
  <c r="AN207" i="2"/>
  <c r="AM300" i="2"/>
  <c r="AN70" i="2"/>
  <c r="AN286" i="2"/>
  <c r="AN424" i="2"/>
  <c r="AN216" i="2"/>
  <c r="AN188" i="2"/>
  <c r="AN72" i="2"/>
  <c r="AN277" i="2"/>
  <c r="AN231" i="2"/>
  <c r="AN433" i="2"/>
  <c r="AN275" i="2"/>
  <c r="AN125" i="2"/>
  <c r="AN443" i="2"/>
  <c r="AN150" i="2"/>
  <c r="AN353" i="2"/>
  <c r="AN349" i="2"/>
  <c r="AN217" i="2"/>
  <c r="AN60" i="2"/>
  <c r="AN427" i="2"/>
  <c r="AN97" i="2"/>
  <c r="AN192" i="2"/>
  <c r="AN199" i="2"/>
  <c r="AN502" i="2"/>
  <c r="AN165" i="2"/>
  <c r="AN419" i="2"/>
  <c r="AN130" i="2"/>
  <c r="AN363" i="2"/>
  <c r="AN505" i="2"/>
  <c r="AN297" i="2"/>
  <c r="AN5" i="2"/>
  <c r="AN140" i="2"/>
  <c r="AN8" i="2"/>
  <c r="AN81" i="2"/>
  <c r="AN111" i="2"/>
  <c r="AN465" i="2"/>
  <c r="AN462" i="2"/>
  <c r="AN315" i="2"/>
  <c r="AN403" i="2"/>
  <c r="AN416" i="2"/>
  <c r="AN333" i="2"/>
  <c r="AN500" i="2"/>
  <c r="AN496" i="2"/>
  <c r="AN19" i="2"/>
  <c r="AN158" i="2"/>
  <c r="AN376" i="2"/>
  <c r="AN393" i="2"/>
  <c r="AN247" i="2"/>
  <c r="AN146" i="2"/>
  <c r="AN242" i="2"/>
  <c r="AN202" i="2"/>
  <c r="AN45" i="2"/>
  <c r="AN265" i="2"/>
  <c r="AN271" i="2"/>
  <c r="AN18" i="2"/>
  <c r="AN248" i="2"/>
  <c r="AN36" i="2"/>
  <c r="AN238" i="2"/>
  <c r="AN152" i="2"/>
  <c r="AN220" i="2"/>
  <c r="AN229" i="2"/>
  <c r="AM462" i="2"/>
  <c r="AQ462" i="2" s="1"/>
  <c r="AN300" i="2"/>
  <c r="AM403" i="2"/>
  <c r="AM333" i="2"/>
  <c r="AQ333" i="2" s="1"/>
  <c r="AM376" i="2"/>
  <c r="AM247" i="2"/>
  <c r="AM146" i="2"/>
  <c r="AQ146" i="2" s="1"/>
  <c r="AM45" i="2"/>
  <c r="AM271" i="2"/>
  <c r="AQ271" i="2" s="1"/>
  <c r="AN95" i="2"/>
  <c r="AM330" i="2"/>
  <c r="AM32" i="2"/>
  <c r="AM89" i="2"/>
  <c r="AM494" i="2"/>
  <c r="AM362" i="2"/>
  <c r="AQ362" i="2" s="1"/>
  <c r="AM418" i="2"/>
  <c r="AM291" i="2"/>
  <c r="AM404" i="2"/>
  <c r="AM15" i="2"/>
  <c r="AM422" i="2"/>
  <c r="AM250" i="2"/>
  <c r="AM452" i="2"/>
  <c r="AM139" i="2"/>
  <c r="AQ139" i="2" s="1"/>
  <c r="AM205" i="2"/>
  <c r="AM412" i="2"/>
  <c r="AM457" i="2"/>
  <c r="AM48" i="2"/>
  <c r="AM501" i="2"/>
  <c r="AM222" i="2"/>
  <c r="AM527" i="2"/>
  <c r="AM323" i="2"/>
  <c r="AQ323" i="2" s="1"/>
  <c r="AM191" i="2"/>
  <c r="AM58" i="2"/>
  <c r="AM493" i="2"/>
  <c r="AN196" i="2"/>
  <c r="AN285" i="2"/>
  <c r="AN109" i="2"/>
  <c r="AN320" i="2"/>
  <c r="AN171" i="2"/>
  <c r="AN63" i="2"/>
  <c r="AN154" i="2"/>
  <c r="AN361" i="2"/>
  <c r="AN437" i="2"/>
  <c r="AN406" i="2"/>
  <c r="AN12" i="2"/>
  <c r="AN62" i="2"/>
  <c r="AM267" i="2"/>
  <c r="AM416" i="2"/>
  <c r="AM295" i="2"/>
  <c r="AM500" i="2"/>
  <c r="AM496" i="2"/>
  <c r="AQ496" i="2" s="1"/>
  <c r="AM19" i="2"/>
  <c r="AM158" i="2"/>
  <c r="AQ158" i="2" s="1"/>
  <c r="AM393" i="2"/>
  <c r="AM242" i="2"/>
  <c r="AQ242" i="2" s="1"/>
  <c r="AM202" i="2"/>
  <c r="AM265" i="2"/>
  <c r="AQ265" i="2" s="1"/>
  <c r="AM90" i="2"/>
  <c r="AM359" i="2"/>
  <c r="AM509" i="2"/>
  <c r="AM306" i="2"/>
  <c r="AM249" i="2"/>
  <c r="AM215" i="2"/>
  <c r="AM428" i="2"/>
  <c r="AM124" i="2"/>
  <c r="AM228" i="2"/>
  <c r="AM43" i="2"/>
  <c r="AM241" i="2"/>
  <c r="AM221" i="2"/>
  <c r="AM379" i="2"/>
  <c r="AM246" i="2"/>
  <c r="AM383" i="2"/>
  <c r="AM490" i="2"/>
  <c r="AM138" i="2"/>
  <c r="AM112" i="2"/>
  <c r="AQ112" i="2" s="1"/>
  <c r="AM498" i="2"/>
  <c r="AM161" i="2"/>
  <c r="AM233" i="2"/>
  <c r="AN113" i="2"/>
  <c r="AN155" i="2"/>
  <c r="AN224" i="2"/>
  <c r="AN497" i="2"/>
  <c r="AN137" i="2"/>
  <c r="AN341" i="2"/>
  <c r="AN119" i="2"/>
  <c r="AN176" i="2"/>
  <c r="AM70" i="2"/>
  <c r="AQ70" i="2" s="1"/>
  <c r="AM299" i="2"/>
  <c r="AM188" i="2"/>
  <c r="AM277" i="2"/>
  <c r="AQ277" i="2" s="1"/>
  <c r="AM231" i="2"/>
  <c r="AQ231" i="2" s="1"/>
  <c r="AM125" i="2"/>
  <c r="AQ125" i="2" s="1"/>
  <c r="AN330" i="2"/>
  <c r="AN32" i="2"/>
  <c r="AN89" i="2"/>
  <c r="AN494" i="2"/>
  <c r="AN362" i="2"/>
  <c r="AN418" i="2"/>
  <c r="AN291" i="2"/>
  <c r="AN404" i="2"/>
  <c r="AN15" i="2"/>
  <c r="AN422" i="2"/>
  <c r="AN250" i="2"/>
  <c r="AN452" i="2"/>
  <c r="AN139" i="2"/>
  <c r="AN205" i="2"/>
  <c r="AN412" i="2"/>
  <c r="AN457" i="2"/>
  <c r="AN48" i="2"/>
  <c r="AN501" i="2"/>
  <c r="AN222" i="2"/>
  <c r="AN94" i="2"/>
  <c r="AM443" i="2"/>
  <c r="AQ443" i="2" s="1"/>
  <c r="AM18" i="2"/>
  <c r="AQ18" i="2" s="1"/>
  <c r="AN90" i="2"/>
  <c r="AN428" i="2"/>
  <c r="AN228" i="2"/>
  <c r="AN383" i="2"/>
  <c r="AN191" i="2"/>
  <c r="AN493" i="2"/>
  <c r="AM402" i="2"/>
  <c r="AM302" i="2"/>
  <c r="AM103" i="2"/>
  <c r="AM473" i="2"/>
  <c r="AM190" i="2"/>
  <c r="AM409" i="2"/>
  <c r="AM260" i="2"/>
  <c r="AQ260" i="2" s="1"/>
  <c r="AM532" i="2"/>
  <c r="AM377" i="2"/>
  <c r="AM270" i="2"/>
  <c r="AM86" i="2"/>
  <c r="AQ86" i="2" s="1"/>
  <c r="AM173" i="2"/>
  <c r="AM329" i="2"/>
  <c r="AM368" i="2"/>
  <c r="AM534" i="2"/>
  <c r="AQ534" i="2" s="1"/>
  <c r="AM172" i="2"/>
  <c r="AM120" i="2"/>
  <c r="AM468" i="2"/>
  <c r="AM417" i="2"/>
  <c r="AQ417" i="2" s="1"/>
  <c r="AM71" i="2"/>
  <c r="AM336" i="2"/>
  <c r="AM357" i="2"/>
  <c r="AM234" i="2"/>
  <c r="AQ234" i="2" s="1"/>
  <c r="AM203" i="2"/>
  <c r="AM264" i="2"/>
  <c r="AM37" i="2"/>
  <c r="AM240" i="2"/>
  <c r="AM401" i="2"/>
  <c r="AM213" i="2"/>
  <c r="AM47" i="2"/>
  <c r="AM99" i="2"/>
  <c r="AM257" i="2"/>
  <c r="AM255" i="2"/>
  <c r="AM84" i="2"/>
  <c r="AM308" i="2"/>
  <c r="AM286" i="2"/>
  <c r="AM424" i="2"/>
  <c r="AQ424" i="2" s="1"/>
  <c r="AM433" i="2"/>
  <c r="AQ433" i="2" s="1"/>
  <c r="AN43" i="2"/>
  <c r="AN490" i="2"/>
  <c r="AN498" i="2"/>
  <c r="AN233" i="2"/>
  <c r="AN69" i="2"/>
  <c r="AN408" i="2"/>
  <c r="AN503" i="2"/>
  <c r="AN147" i="2"/>
  <c r="AN360" i="2"/>
  <c r="AN110" i="2"/>
  <c r="AN61" i="2"/>
  <c r="AN132" i="2"/>
  <c r="AN91" i="2"/>
  <c r="AN170" i="2"/>
  <c r="AN508" i="2"/>
  <c r="AN392" i="2"/>
  <c r="AN55" i="2"/>
  <c r="AN400" i="2"/>
  <c r="AN129" i="2"/>
  <c r="AN531" i="2"/>
  <c r="AN520" i="2"/>
  <c r="AN76" i="2"/>
  <c r="AN98" i="2"/>
  <c r="AN87" i="2"/>
  <c r="AN446" i="2"/>
  <c r="AN298" i="2"/>
  <c r="AN20" i="2"/>
  <c r="AN122" i="2"/>
  <c r="AN513" i="2"/>
  <c r="AM216" i="2"/>
  <c r="AQ216" i="2" s="1"/>
  <c r="AM72" i="2"/>
  <c r="AM275" i="2"/>
  <c r="AM390" i="2"/>
  <c r="AN249" i="2"/>
  <c r="AN124" i="2"/>
  <c r="AN221" i="2"/>
  <c r="AN138" i="2"/>
  <c r="AN527" i="2"/>
  <c r="AN323" i="2"/>
  <c r="AN58" i="2"/>
  <c r="AM69" i="2"/>
  <c r="AQ69" i="2" s="1"/>
  <c r="AM441" i="2"/>
  <c r="AM408" i="2"/>
  <c r="AQ408" i="2" s="1"/>
  <c r="AM503" i="2"/>
  <c r="AM147" i="2"/>
  <c r="AQ147" i="2" s="1"/>
  <c r="AM360" i="2"/>
  <c r="AM110" i="2"/>
  <c r="AQ110" i="2" s="1"/>
  <c r="AM61" i="2"/>
  <c r="AM132" i="2"/>
  <c r="AM91" i="2"/>
  <c r="AM100" i="2"/>
  <c r="AM313" i="2"/>
  <c r="AN135" i="2"/>
  <c r="AM149" i="2"/>
  <c r="AM95" i="2"/>
  <c r="AN306" i="2"/>
  <c r="AN215" i="2"/>
  <c r="AN112" i="2"/>
  <c r="AN161" i="2"/>
  <c r="AN302" i="2"/>
  <c r="AN103" i="2"/>
  <c r="AN473" i="2"/>
  <c r="AN409" i="2"/>
  <c r="AN260" i="2"/>
  <c r="AN377" i="2"/>
  <c r="AN270" i="2"/>
  <c r="AN86" i="2"/>
  <c r="AN173" i="2"/>
  <c r="AN368" i="2"/>
  <c r="AN534" i="2"/>
  <c r="AN172" i="2"/>
  <c r="AN120" i="2"/>
  <c r="AN468" i="2"/>
  <c r="AN417" i="2"/>
  <c r="AN71" i="2"/>
  <c r="AN336" i="2"/>
  <c r="AN357" i="2"/>
  <c r="AN234" i="2"/>
  <c r="AN203" i="2"/>
  <c r="AN264" i="2"/>
  <c r="AN240" i="2"/>
  <c r="AN213" i="2"/>
  <c r="AM400" i="2"/>
  <c r="AQ400" i="2" s="1"/>
  <c r="AM98" i="2"/>
  <c r="AM298" i="2"/>
  <c r="AQ298" i="2" s="1"/>
  <c r="AM122" i="2"/>
  <c r="AN68" i="2"/>
  <c r="AM346" i="2"/>
  <c r="AN257" i="2"/>
  <c r="AM378" i="2"/>
  <c r="AM88" i="2"/>
  <c r="AM166" i="2"/>
  <c r="AM46" i="2"/>
  <c r="AM395" i="2"/>
  <c r="AM342" i="2"/>
  <c r="AM358" i="2"/>
  <c r="AM519" i="2"/>
  <c r="AQ519" i="2" s="1"/>
  <c r="AM355" i="2"/>
  <c r="AM50" i="2"/>
  <c r="AM33" i="2"/>
  <c r="AM74" i="2"/>
  <c r="AM397" i="2"/>
  <c r="AM57" i="2"/>
  <c r="AM272" i="2"/>
  <c r="AM516" i="2"/>
  <c r="AQ516" i="2" s="1"/>
  <c r="AM160" i="2"/>
  <c r="AM17" i="2"/>
  <c r="AM251" i="2"/>
  <c r="AM461" i="2"/>
  <c r="AQ461" i="2" s="1"/>
  <c r="AM472" i="2"/>
  <c r="AM436" i="2"/>
  <c r="AM517" i="2"/>
  <c r="AM423" i="2"/>
  <c r="AQ423" i="2" s="1"/>
  <c r="AM384" i="2"/>
  <c r="AM521" i="2"/>
  <c r="AM118" i="2"/>
  <c r="AM197" i="2"/>
  <c r="AM175" i="2"/>
  <c r="AM385" i="2"/>
  <c r="AM223" i="2"/>
  <c r="AM180" i="2"/>
  <c r="AM466" i="2"/>
  <c r="AM219" i="2"/>
  <c r="AM206" i="2"/>
  <c r="AM189" i="2"/>
  <c r="AM485" i="2"/>
  <c r="AM105" i="2"/>
  <c r="AM396" i="2"/>
  <c r="AM131" i="2"/>
  <c r="AQ131" i="2" s="1"/>
  <c r="AM453" i="2"/>
  <c r="AM327" i="2"/>
  <c r="AM438" i="2"/>
  <c r="AM314" i="2"/>
  <c r="AQ314" i="2" s="1"/>
  <c r="AM245" i="2"/>
  <c r="AM410" i="2"/>
  <c r="AM66" i="2"/>
  <c r="AM469" i="2"/>
  <c r="AM159" i="2"/>
  <c r="AM387" i="2"/>
  <c r="AM429" i="2"/>
  <c r="AM80" i="2"/>
  <c r="AQ80" i="2" s="1"/>
  <c r="AM369" i="2"/>
  <c r="AM126" i="2"/>
  <c r="AM523" i="2"/>
  <c r="AM30" i="2"/>
  <c r="AM411" i="2"/>
  <c r="AM133" i="2"/>
  <c r="AM287" i="2"/>
  <c r="AM225" i="2"/>
  <c r="AM23" i="2"/>
  <c r="AM525" i="2"/>
  <c r="AM474" i="2"/>
  <c r="AM67" i="2"/>
  <c r="AQ67" i="2" s="1"/>
  <c r="AM365" i="2"/>
  <c r="AM288" i="2"/>
  <c r="AM210" i="2"/>
  <c r="AM294" i="2"/>
  <c r="AQ294" i="2" s="1"/>
  <c r="AM508" i="2"/>
  <c r="AQ508" i="2" s="1"/>
  <c r="AM380" i="2"/>
  <c r="AM531" i="2"/>
  <c r="AM20" i="2"/>
  <c r="AQ20" i="2" s="1"/>
  <c r="AM513" i="2"/>
  <c r="AM68" i="2"/>
  <c r="AQ68" i="2" s="1"/>
  <c r="AN99" i="2"/>
  <c r="AN185" i="2"/>
  <c r="AN84" i="2"/>
  <c r="AN445" i="2"/>
  <c r="AN471" i="2"/>
  <c r="AN168" i="2"/>
  <c r="AN304" i="2"/>
  <c r="AN388" i="2"/>
  <c r="AN340" i="2"/>
  <c r="AN529" i="2"/>
  <c r="AN458" i="2"/>
  <c r="AN293" i="2"/>
  <c r="AN279" i="2"/>
  <c r="AN348" i="2"/>
  <c r="AN339" i="2"/>
  <c r="AN34" i="2"/>
  <c r="AN506" i="2"/>
  <c r="AN144" i="2"/>
  <c r="AN268" i="2"/>
  <c r="AN455" i="2"/>
  <c r="AN218" i="2"/>
  <c r="AN41" i="2"/>
  <c r="AN367" i="2"/>
  <c r="AN478" i="2"/>
  <c r="AN193" i="2"/>
  <c r="AN317" i="2"/>
  <c r="AN399" i="2"/>
  <c r="AN121" i="2"/>
  <c r="AN204" i="2"/>
  <c r="AN114" i="2"/>
  <c r="AN347" i="2"/>
  <c r="AN282" i="2"/>
  <c r="AN145" i="2"/>
  <c r="AN214" i="2"/>
  <c r="AN439" i="2"/>
  <c r="AN444" i="2"/>
  <c r="AN371" i="2"/>
  <c r="AN487" i="2"/>
  <c r="AN321" i="2"/>
  <c r="AN104" i="2"/>
  <c r="AN174" i="2"/>
  <c r="AN73" i="2"/>
  <c r="AN283" i="2"/>
  <c r="AN316" i="2"/>
  <c r="AN10" i="2"/>
  <c r="AN467" i="2"/>
  <c r="AN29" i="2"/>
  <c r="AN211" i="2"/>
  <c r="AN449" i="2"/>
  <c r="AM392" i="2"/>
  <c r="AQ392" i="2" s="1"/>
  <c r="AM129" i="2"/>
  <c r="AQ129" i="2" s="1"/>
  <c r="AM520" i="2"/>
  <c r="AM87" i="2"/>
  <c r="AQ87" i="2" s="1"/>
  <c r="AM290" i="2"/>
  <c r="AN512" i="2"/>
  <c r="AN148" i="2"/>
  <c r="AM185" i="2"/>
  <c r="AN178" i="2"/>
  <c r="AM445" i="2"/>
  <c r="AM471" i="2"/>
  <c r="AQ471" i="2" s="1"/>
  <c r="AM168" i="2"/>
  <c r="AM304" i="2"/>
  <c r="AQ304" i="2" s="1"/>
  <c r="AM388" i="2"/>
  <c r="AM340" i="2"/>
  <c r="AM529" i="2"/>
  <c r="AM458" i="2"/>
  <c r="AQ458" i="2" s="1"/>
  <c r="AM293" i="2"/>
  <c r="AM279" i="2"/>
  <c r="AQ279" i="2" s="1"/>
  <c r="AM348" i="2"/>
  <c r="AM339" i="2"/>
  <c r="AQ339" i="2" s="1"/>
  <c r="AM34" i="2"/>
  <c r="AM506" i="2"/>
  <c r="AM144" i="2"/>
  <c r="AM268" i="2"/>
  <c r="AQ268" i="2" s="1"/>
  <c r="AM455" i="2"/>
  <c r="AM218" i="2"/>
  <c r="AQ218" i="2" s="1"/>
  <c r="AM41" i="2"/>
  <c r="AM305" i="2"/>
  <c r="AM292" i="2"/>
  <c r="AM367" i="2"/>
  <c r="AQ367" i="2" s="1"/>
  <c r="AM478" i="2"/>
  <c r="AM193" i="2"/>
  <c r="AM317" i="2"/>
  <c r="AM399" i="2"/>
  <c r="AQ399" i="2" s="1"/>
  <c r="AM121" i="2"/>
  <c r="AM82" i="2"/>
  <c r="AM204" i="2"/>
  <c r="AM127" i="2"/>
  <c r="AM114" i="2"/>
  <c r="AM347" i="2"/>
  <c r="AQ347" i="2" s="1"/>
  <c r="AM282" i="2"/>
  <c r="AM421" i="2"/>
  <c r="AM153" i="2"/>
  <c r="AM145" i="2"/>
  <c r="AM214" i="2"/>
  <c r="AM439" i="2"/>
  <c r="AQ439" i="2" s="1"/>
  <c r="AM444" i="2"/>
  <c r="AM371" i="2"/>
  <c r="AQ371" i="2" s="1"/>
  <c r="AM487" i="2"/>
  <c r="AM321" i="2"/>
  <c r="AQ321" i="2" s="1"/>
  <c r="AM104" i="2"/>
  <c r="AM460" i="2"/>
  <c r="AM174" i="2"/>
  <c r="AM73" i="2"/>
  <c r="AM283" i="2"/>
  <c r="AM316" i="2"/>
  <c r="AQ316" i="2" s="1"/>
  <c r="AM10" i="2"/>
  <c r="AQ10" i="2" s="1"/>
  <c r="AM467" i="2"/>
  <c r="AM29" i="2"/>
  <c r="AQ29" i="2" s="1"/>
  <c r="AM211" i="2"/>
  <c r="AQ211" i="2" s="1"/>
  <c r="AM449" i="2"/>
  <c r="AM540" i="2"/>
  <c r="AM6" i="2"/>
  <c r="AM432" i="2"/>
  <c r="AQ432" i="2" s="1"/>
  <c r="AM535" i="2"/>
  <c r="AM338" i="2"/>
  <c r="AM136" i="2"/>
  <c r="AM96" i="2"/>
  <c r="AQ96" i="2" s="1"/>
  <c r="AM253" i="2"/>
  <c r="AM123" i="2"/>
  <c r="AM284" i="2"/>
  <c r="AM170" i="2"/>
  <c r="AQ170" i="2" s="1"/>
  <c r="AM55" i="2"/>
  <c r="AM244" i="2"/>
  <c r="AM76" i="2"/>
  <c r="AQ76" i="2" s="1"/>
  <c r="AM446" i="2"/>
  <c r="AQ446" i="2" s="1"/>
  <c r="AN47" i="2"/>
  <c r="AN346" i="2"/>
  <c r="AM512" i="2"/>
  <c r="AQ512" i="2" s="1"/>
  <c r="AM148" i="2"/>
  <c r="AQ148" i="2" s="1"/>
  <c r="AN378" i="2"/>
  <c r="AM178" i="2"/>
  <c r="AN308" i="2"/>
  <c r="AN88" i="2"/>
  <c r="AN166" i="2"/>
  <c r="AN46" i="2"/>
  <c r="AN395" i="2"/>
  <c r="AN342" i="2"/>
  <c r="AN358" i="2"/>
  <c r="AN519" i="2"/>
  <c r="AN355" i="2"/>
  <c r="AN50" i="2"/>
  <c r="AN33" i="2"/>
  <c r="AN74" i="2"/>
  <c r="AN397" i="2"/>
  <c r="AN57" i="2"/>
  <c r="AN516" i="2"/>
  <c r="AN160" i="2"/>
  <c r="AN17" i="2"/>
  <c r="AN251" i="2"/>
  <c r="AN461" i="2"/>
  <c r="AN472" i="2"/>
  <c r="AN436" i="2"/>
  <c r="AN517" i="2"/>
  <c r="AN423" i="2"/>
  <c r="AN521" i="2"/>
  <c r="AN118" i="2"/>
  <c r="AN197" i="2"/>
  <c r="AN175" i="2"/>
  <c r="AN385" i="2"/>
  <c r="AN223" i="2"/>
  <c r="AN180" i="2"/>
  <c r="AN466" i="2"/>
  <c r="AN219" i="2"/>
  <c r="AN206" i="2"/>
  <c r="AN485" i="2"/>
  <c r="AN105" i="2"/>
  <c r="AN131" i="2"/>
  <c r="AN453" i="2"/>
  <c r="AN327" i="2"/>
  <c r="AN438" i="2"/>
  <c r="AN314" i="2"/>
  <c r="AN245" i="2"/>
  <c r="AN410" i="2"/>
  <c r="AN66" i="2"/>
  <c r="AN159" i="2"/>
  <c r="AN387" i="2"/>
  <c r="AN429" i="2"/>
  <c r="AN80" i="2"/>
  <c r="AN369" i="2"/>
  <c r="AN126" i="2"/>
  <c r="AN540" i="2"/>
  <c r="AN6" i="2"/>
  <c r="AN432" i="2"/>
  <c r="AN535" i="2"/>
  <c r="AN136" i="2"/>
  <c r="AN284" i="2"/>
  <c r="AN294" i="2"/>
  <c r="AM134" i="2"/>
  <c r="AM352" i="2"/>
  <c r="AM53" i="2"/>
  <c r="AM504" i="2"/>
  <c r="AM186" i="2"/>
  <c r="AM261" i="2"/>
  <c r="AQ261" i="2" s="1"/>
  <c r="AM425" i="2"/>
  <c r="AM200" i="2"/>
  <c r="AM187" i="2"/>
  <c r="AM394" i="2"/>
  <c r="AQ394" i="2" s="1"/>
  <c r="AM483" i="2"/>
  <c r="AM54" i="2"/>
  <c r="AM477" i="2"/>
  <c r="AM156" i="2"/>
  <c r="AM510" i="2"/>
  <c r="AM212" i="2"/>
  <c r="AM42" i="2"/>
  <c r="AM151" i="2"/>
  <c r="AM181" i="2"/>
  <c r="AM431" i="2"/>
  <c r="AM511" i="2"/>
  <c r="AM374" i="2"/>
  <c r="AM201" i="2"/>
  <c r="AM405" i="2"/>
  <c r="AM266" i="2"/>
  <c r="AM7" i="2"/>
  <c r="AM303" i="2"/>
  <c r="AM407" i="2"/>
  <c r="AM332" i="2"/>
  <c r="AM143" i="2"/>
  <c r="AM364" i="2"/>
  <c r="AM344" i="2"/>
  <c r="AM208" i="2"/>
  <c r="AM463" i="2"/>
  <c r="AM93" i="2"/>
  <c r="AM326" i="2"/>
  <c r="AM107" i="2"/>
  <c r="AM307" i="2"/>
  <c r="AM262" i="2"/>
  <c r="AM322" i="2"/>
  <c r="AM252" i="2"/>
  <c r="AM435" i="2"/>
  <c r="AM370" i="2"/>
  <c r="AM389" i="2"/>
  <c r="AM49" i="2"/>
  <c r="AM398" i="2"/>
  <c r="AM142" i="2"/>
  <c r="AM184" i="2"/>
  <c r="AM514" i="2"/>
  <c r="AM448" i="2"/>
  <c r="AM128" i="2"/>
  <c r="AM381" i="2"/>
  <c r="AM108" i="2"/>
  <c r="AM319" i="2"/>
  <c r="AM39" i="2"/>
  <c r="AM310" i="2"/>
  <c r="AM318" i="2"/>
  <c r="AM386" i="2"/>
  <c r="AM528" i="2"/>
  <c r="AM484" i="2"/>
  <c r="AM117" i="2"/>
  <c r="AM536" i="2"/>
  <c r="AN253" i="2"/>
  <c r="AN123" i="2"/>
  <c r="AM194" i="2"/>
  <c r="AM420" i="2"/>
  <c r="AQ420" i="2" s="1"/>
  <c r="AM475" i="2"/>
  <c r="AM447" i="2"/>
  <c r="AM198" i="2"/>
  <c r="AM331" i="2"/>
  <c r="AM372" i="2"/>
  <c r="AM273" i="2"/>
  <c r="AM413" i="2"/>
  <c r="AM476" i="2"/>
  <c r="AQ476" i="2" s="1"/>
  <c r="AM79" i="2"/>
  <c r="AM382" i="2"/>
  <c r="AQ382" i="2" s="1"/>
  <c r="AM426" i="2"/>
  <c r="AN523" i="2"/>
  <c r="AN411" i="2"/>
  <c r="AN287" i="2"/>
  <c r="AN67" i="2"/>
  <c r="AN210" i="2"/>
  <c r="AN515" i="2"/>
  <c r="AN335" i="2"/>
  <c r="AN194" i="2"/>
  <c r="AN343" i="2"/>
  <c r="AN236" i="2"/>
  <c r="AN35" i="2"/>
  <c r="AN420" i="2"/>
  <c r="AN454" i="2"/>
  <c r="AN475" i="2"/>
  <c r="AN278" i="2"/>
  <c r="AN157" i="2"/>
  <c r="AN75" i="2"/>
  <c r="AN311" i="2"/>
  <c r="AN209" i="2"/>
  <c r="AN198" i="2"/>
  <c r="AN366" i="2"/>
  <c r="AN372" i="2"/>
  <c r="AN273" i="2"/>
  <c r="AN235" i="2"/>
  <c r="AN413" i="2"/>
  <c r="AN476" i="2"/>
  <c r="AN296" i="2"/>
  <c r="AN382" i="2"/>
  <c r="AN426" i="2"/>
  <c r="AN309" i="2"/>
  <c r="AN182" i="2"/>
  <c r="AN254" i="2"/>
  <c r="AN24" i="2"/>
  <c r="AN21" i="2"/>
  <c r="AN414" i="2"/>
  <c r="AN470" i="2"/>
  <c r="AN450" i="2"/>
  <c r="AN177" i="2"/>
  <c r="AN78" i="2"/>
  <c r="AN486" i="2"/>
  <c r="AN115" i="2"/>
  <c r="AN92" i="2"/>
  <c r="AN133" i="2"/>
  <c r="AN225" i="2"/>
  <c r="AN525" i="2"/>
  <c r="AN365" i="2"/>
  <c r="AN134" i="2"/>
  <c r="AN352" i="2"/>
  <c r="AN53" i="2"/>
  <c r="AN186" i="2"/>
  <c r="AN261" i="2"/>
  <c r="AN425" i="2"/>
  <c r="AN200" i="2"/>
  <c r="AN187" i="2"/>
  <c r="AN394" i="2"/>
  <c r="AN483" i="2"/>
  <c r="AN477" i="2"/>
  <c r="AN510" i="2"/>
  <c r="AN212" i="2"/>
  <c r="AN42" i="2"/>
  <c r="AN151" i="2"/>
  <c r="AN181" i="2"/>
  <c r="AN431" i="2"/>
  <c r="AN511" i="2"/>
  <c r="AN374" i="2"/>
  <c r="AN201" i="2"/>
  <c r="AN405" i="2"/>
  <c r="AN266" i="2"/>
  <c r="AN143" i="2"/>
  <c r="AN364" i="2"/>
  <c r="AN208" i="2"/>
  <c r="AN326" i="2"/>
  <c r="AN262" i="2"/>
  <c r="AN252" i="2"/>
  <c r="AN389" i="2"/>
  <c r="AN49" i="2"/>
  <c r="AN142" i="2"/>
  <c r="AN514" i="2"/>
  <c r="AN381" i="2"/>
  <c r="AN528" i="2"/>
  <c r="AN338" i="2"/>
  <c r="AN96" i="2"/>
  <c r="AM515" i="2"/>
  <c r="AQ515" i="2" s="1"/>
  <c r="AM335" i="2"/>
  <c r="AM343" i="2"/>
  <c r="AQ343" i="2" s="1"/>
  <c r="AM236" i="2"/>
  <c r="AM35" i="2"/>
  <c r="AQ35" i="2" s="1"/>
  <c r="AM530" i="2"/>
  <c r="AM454" i="2"/>
  <c r="AM278" i="2"/>
  <c r="AM157" i="2"/>
  <c r="AM75" i="2"/>
  <c r="AM311" i="2"/>
  <c r="AQ311" i="2" s="1"/>
  <c r="AM209" i="2"/>
  <c r="AM366" i="2"/>
  <c r="AM345" i="2"/>
  <c r="AM235" i="2"/>
  <c r="AM296" i="2"/>
  <c r="AM309" i="2"/>
  <c r="AQ309" i="2" s="1"/>
  <c r="AM259" i="2"/>
  <c r="AM182" i="2"/>
  <c r="AQ182" i="2" s="1"/>
  <c r="AM539" i="2"/>
  <c r="AM254" i="2"/>
  <c r="AM24" i="2"/>
  <c r="AM414" i="2"/>
  <c r="AQ414" i="2" s="1"/>
  <c r="AM31" i="2"/>
  <c r="AM78" i="2"/>
  <c r="AQ78" i="2" s="1"/>
  <c r="AM115" i="2"/>
  <c r="AM44" i="2"/>
  <c r="AM237" i="2"/>
  <c r="AM16" i="2"/>
  <c r="AM163" i="2"/>
  <c r="AM486" i="2"/>
  <c r="AM337" i="2"/>
  <c r="AM232" i="2"/>
  <c r="AM92" i="2"/>
  <c r="AQ92" i="2" s="1"/>
  <c r="AM13" i="2"/>
  <c r="AM489" i="2"/>
  <c r="AM325" i="2"/>
  <c r="AM21" i="2"/>
  <c r="AM450" i="2"/>
  <c r="AM226" i="2"/>
  <c r="AM183" i="2"/>
  <c r="AM83" i="2"/>
  <c r="AM239" i="2"/>
  <c r="AM167" i="2"/>
  <c r="AM375" i="2"/>
  <c r="AM470" i="2"/>
  <c r="AM276" i="2"/>
  <c r="AM301" i="2"/>
  <c r="AM351" i="2"/>
  <c r="AM456" i="2"/>
  <c r="AM312" i="2"/>
  <c r="AM177" i="2"/>
  <c r="AQ177" i="2" s="1"/>
  <c r="AM164" i="2"/>
  <c r="AM499" i="2"/>
  <c r="G899" i="3"/>
  <c r="G50" i="3"/>
  <c r="G166" i="3"/>
  <c r="G1072" i="3"/>
  <c r="G1031" i="3"/>
  <c r="G938" i="3"/>
  <c r="G541" i="3"/>
  <c r="G874" i="3"/>
  <c r="G438" i="3"/>
  <c r="G1098" i="3"/>
  <c r="G156" i="3"/>
  <c r="G611" i="3"/>
  <c r="G703" i="3"/>
  <c r="G471" i="3"/>
  <c r="G1120" i="3"/>
  <c r="G1032" i="3"/>
  <c r="G967" i="3"/>
  <c r="G20" i="3"/>
  <c r="G193" i="3"/>
  <c r="G517" i="3"/>
  <c r="G436" i="3"/>
  <c r="G770" i="3"/>
  <c r="G515" i="3"/>
  <c r="G311" i="3"/>
  <c r="G510" i="3"/>
  <c r="G900" i="3"/>
  <c r="G588" i="3"/>
  <c r="G219" i="3"/>
  <c r="G1047" i="3"/>
  <c r="G394" i="3"/>
  <c r="G113" i="3"/>
  <c r="G906" i="3"/>
  <c r="G681" i="3"/>
  <c r="G335" i="3"/>
  <c r="G573" i="3"/>
  <c r="G332" i="3"/>
  <c r="G782" i="3"/>
  <c r="G984" i="3"/>
  <c r="G64" i="3"/>
  <c r="G1119" i="3"/>
  <c r="G104" i="3"/>
  <c r="G34" i="3"/>
  <c r="G272" i="3"/>
  <c r="G761" i="3"/>
  <c r="G603" i="3"/>
  <c r="G652" i="3"/>
  <c r="G22" i="3"/>
  <c r="G65" i="3"/>
  <c r="G1030" i="3"/>
  <c r="G1027" i="3"/>
  <c r="G295" i="3"/>
  <c r="G170" i="3"/>
  <c r="G144" i="3"/>
  <c r="G44" i="3"/>
  <c r="G604" i="3"/>
  <c r="G791" i="3"/>
  <c r="G454" i="3"/>
  <c r="G863" i="3"/>
  <c r="G309" i="3"/>
  <c r="G258" i="3"/>
  <c r="G806" i="3"/>
  <c r="G636" i="3"/>
  <c r="G230" i="3"/>
  <c r="G1080" i="3"/>
  <c r="G834" i="3"/>
  <c r="G191" i="3"/>
  <c r="G99" i="3"/>
  <c r="G645" i="3"/>
  <c r="G408" i="3"/>
  <c r="G1016" i="3"/>
  <c r="G209" i="3"/>
  <c r="G410" i="3"/>
  <c r="G829" i="3"/>
  <c r="G882" i="3"/>
  <c r="G1014" i="3"/>
  <c r="G27" i="3"/>
  <c r="G685" i="3"/>
  <c r="G633" i="3"/>
  <c r="G351" i="3"/>
  <c r="G593" i="3"/>
  <c r="G687" i="3"/>
  <c r="G142" i="3"/>
  <c r="G123" i="3"/>
  <c r="G1087" i="3"/>
  <c r="G535" i="3"/>
  <c r="G1015" i="3"/>
  <c r="G1011" i="3"/>
  <c r="G918" i="3"/>
  <c r="G51" i="3"/>
  <c r="G379" i="3"/>
  <c r="G1117" i="3"/>
  <c r="G157" i="3"/>
  <c r="G465" i="3"/>
  <c r="G914" i="3"/>
  <c r="G24" i="3"/>
  <c r="G945" i="3"/>
  <c r="G9" i="3"/>
  <c r="G149" i="3"/>
  <c r="G768" i="3"/>
  <c r="G544" i="3"/>
  <c r="G527" i="3"/>
  <c r="G963" i="3"/>
  <c r="G526" i="3"/>
  <c r="G682" i="3"/>
  <c r="G19" i="3"/>
  <c r="G136" i="3"/>
  <c r="G561" i="3"/>
  <c r="G344" i="3"/>
  <c r="G328" i="3"/>
  <c r="G936" i="3"/>
  <c r="G704" i="3"/>
  <c r="G798" i="3"/>
  <c r="G374" i="3"/>
  <c r="G973" i="3"/>
  <c r="G469" i="3"/>
  <c r="G130" i="3"/>
  <c r="G401" i="3"/>
  <c r="G594" i="3"/>
  <c r="G542" i="3"/>
  <c r="G455" i="3"/>
  <c r="G835" i="3"/>
  <c r="G728" i="3"/>
  <c r="G79" i="3"/>
  <c r="G680" i="3"/>
  <c r="G1074" i="3"/>
  <c r="G8" i="3"/>
  <c r="G495" i="3"/>
  <c r="G664" i="3"/>
  <c r="G463" i="3"/>
  <c r="G718" i="3"/>
  <c r="G773" i="3"/>
  <c r="G416" i="3"/>
  <c r="G559" i="3"/>
  <c r="G958" i="3"/>
  <c r="G546" i="3"/>
  <c r="G315" i="3"/>
  <c r="G765" i="3"/>
  <c r="G58" i="3"/>
  <c r="G38" i="3"/>
  <c r="G305" i="3"/>
  <c r="G88" i="3"/>
  <c r="G312" i="3"/>
  <c r="G756" i="3"/>
  <c r="G980" i="3"/>
  <c r="G392" i="3"/>
  <c r="G539" i="3"/>
  <c r="G774" i="3"/>
  <c r="G650" i="3"/>
  <c r="G695" i="3"/>
  <c r="G610" i="3"/>
  <c r="G177" i="3"/>
  <c r="G558" i="3"/>
  <c r="G1106" i="3"/>
  <c r="G17" i="3"/>
  <c r="G599" i="3"/>
  <c r="G380" i="3"/>
  <c r="G134" i="3"/>
  <c r="G337" i="3"/>
  <c r="G824" i="3"/>
  <c r="G550" i="3"/>
  <c r="G911" i="3"/>
  <c r="G944" i="3"/>
  <c r="G255" i="3"/>
  <c r="G885" i="3"/>
  <c r="G556" i="3"/>
  <c r="G148" i="3"/>
  <c r="G1035" i="3"/>
  <c r="G1086" i="3"/>
  <c r="G68" i="3"/>
  <c r="G25" i="3"/>
  <c r="G538" i="3"/>
  <c r="G815" i="3"/>
  <c r="G609" i="3"/>
  <c r="G127" i="3"/>
  <c r="G864" i="3"/>
  <c r="G1039" i="3"/>
  <c r="G262" i="3"/>
  <c r="G421" i="3"/>
  <c r="G409" i="3"/>
  <c r="G308" i="3"/>
  <c r="G172" i="3"/>
  <c r="G902" i="3"/>
  <c r="G909" i="3"/>
  <c r="G263" i="3"/>
  <c r="G956" i="3"/>
  <c r="G731" i="3"/>
  <c r="G396" i="3"/>
  <c r="G432" i="3"/>
  <c r="G836" i="3"/>
  <c r="G1066" i="3"/>
  <c r="G845" i="3"/>
  <c r="G482" i="3"/>
  <c r="G204" i="3"/>
  <c r="G634" i="3"/>
  <c r="G1122" i="3"/>
  <c r="G602" i="3"/>
  <c r="G746" i="3"/>
  <c r="G612" i="3"/>
  <c r="G925" i="3"/>
  <c r="G569" i="3"/>
  <c r="G952" i="3"/>
  <c r="G1022" i="3"/>
  <c r="G808" i="3"/>
  <c r="G516" i="3"/>
  <c r="G943" i="3"/>
  <c r="G910" i="3"/>
  <c r="G310" i="3"/>
  <c r="G62" i="3"/>
  <c r="G799" i="3"/>
  <c r="G67" i="3"/>
  <c r="G596" i="3"/>
  <c r="G751" i="3"/>
  <c r="G413" i="3"/>
  <c r="G60" i="3"/>
  <c r="G248" i="3"/>
  <c r="G597" i="3"/>
  <c r="G363" i="3"/>
  <c r="G524" i="3"/>
  <c r="G766" i="3"/>
  <c r="G280" i="3"/>
  <c r="G865" i="3"/>
  <c r="G907" i="3"/>
  <c r="G741" i="3"/>
  <c r="G747" i="3"/>
  <c r="G702" i="3"/>
  <c r="G338" i="3"/>
  <c r="G461" i="3"/>
  <c r="G424" i="3"/>
  <c r="G1033" i="3"/>
  <c r="G1010" i="3"/>
  <c r="G18" i="3"/>
  <c r="G897" i="3"/>
  <c r="G624" i="3"/>
  <c r="G340" i="3"/>
  <c r="G692" i="3"/>
  <c r="G735" i="3"/>
  <c r="G203" i="3"/>
  <c r="G884" i="3"/>
  <c r="G178" i="3"/>
  <c r="G1046" i="3"/>
  <c r="G1037" i="3"/>
  <c r="G194" i="3"/>
  <c r="G41" i="3"/>
  <c r="G1085" i="3"/>
  <c r="G992" i="3"/>
  <c r="G5" i="3"/>
  <c r="G927" i="3"/>
  <c r="G184" i="3"/>
  <c r="G892" i="3"/>
  <c r="G935" i="3"/>
  <c r="G329" i="3"/>
  <c r="G13" i="3"/>
  <c r="G769" i="3"/>
  <c r="G348" i="3"/>
  <c r="G508" i="3"/>
  <c r="G487" i="3"/>
  <c r="G473" i="3"/>
  <c r="G861" i="3"/>
  <c r="G565" i="3"/>
  <c r="G320" i="3"/>
  <c r="G995" i="3"/>
  <c r="G855" i="3"/>
  <c r="G282" i="3"/>
  <c r="G660" i="3"/>
  <c r="G1101" i="3"/>
  <c r="G755" i="3"/>
  <c r="G403" i="3"/>
  <c r="G251" i="3"/>
  <c r="G40" i="3"/>
  <c r="G268" i="3"/>
  <c r="G96" i="3"/>
  <c r="G125" i="3"/>
  <c r="G32" i="3"/>
  <c r="G449" i="3"/>
  <c r="G489" i="3"/>
  <c r="G762" i="3"/>
  <c r="G626" i="3"/>
  <c r="G132" i="3"/>
  <c r="G253" i="3"/>
  <c r="G587" i="3"/>
  <c r="G336" i="3"/>
  <c r="G192" i="3"/>
  <c r="G801" i="3"/>
  <c r="G1013" i="3"/>
  <c r="G528" i="3"/>
  <c r="G108" i="3"/>
  <c r="G285" i="3"/>
  <c r="G183" i="3"/>
  <c r="G55" i="3"/>
  <c r="G46" i="3"/>
  <c r="G299" i="3"/>
  <c r="G1020" i="3"/>
  <c r="G811" i="3"/>
  <c r="G971" i="3"/>
  <c r="G665" i="3"/>
  <c r="G222" i="3"/>
  <c r="G357" i="3"/>
  <c r="G1124" i="3"/>
  <c r="G57" i="3"/>
  <c r="G533" i="3"/>
  <c r="G706" i="3"/>
  <c r="G318" i="3"/>
  <c r="G467" i="3"/>
  <c r="G162" i="3"/>
  <c r="G373" i="3"/>
  <c r="G220" i="3"/>
  <c r="G211" i="3"/>
  <c r="G549" i="3"/>
  <c r="G553" i="3"/>
  <c r="G441" i="3"/>
  <c r="G582" i="3"/>
  <c r="G111" i="3"/>
  <c r="G839" i="3"/>
  <c r="G140" i="3"/>
  <c r="G616" i="3"/>
  <c r="G896" i="3"/>
  <c r="G847" i="3"/>
  <c r="G966" i="3"/>
  <c r="G623" i="3"/>
  <c r="G890" i="3"/>
  <c r="G459" i="3"/>
  <c r="G1043" i="3"/>
  <c r="G1057" i="3"/>
  <c r="G349" i="3"/>
  <c r="G94" i="3"/>
  <c r="G600" i="3"/>
  <c r="G854" i="3"/>
  <c r="G502" i="3"/>
  <c r="G928" i="3"/>
  <c r="G917" i="3"/>
  <c r="G362" i="3"/>
  <c r="G898" i="3"/>
  <c r="G784" i="3"/>
  <c r="G778" i="3"/>
  <c r="G816" i="3"/>
  <c r="G86" i="3"/>
  <c r="G701" i="3"/>
  <c r="G644" i="3"/>
  <c r="G937" i="3"/>
  <c r="G509" i="3"/>
  <c r="G236" i="3"/>
  <c r="G867" i="3"/>
  <c r="G505" i="3"/>
  <c r="G457" i="3"/>
  <c r="G698" i="3"/>
  <c r="G355" i="3"/>
  <c r="G689" i="3"/>
  <c r="G1126" i="3"/>
  <c r="G66" i="3"/>
  <c r="G367" i="3"/>
  <c r="G1055" i="3"/>
  <c r="G825" i="3"/>
  <c r="G628" i="3"/>
  <c r="G975" i="3"/>
  <c r="G750" i="3"/>
  <c r="G649" i="3"/>
  <c r="G36" i="3"/>
  <c r="G711" i="3"/>
  <c r="G978" i="3"/>
  <c r="G21" i="3"/>
  <c r="G359" i="3"/>
  <c r="G514" i="3"/>
  <c r="G871" i="3"/>
  <c r="G576" i="3"/>
  <c r="G643" i="3"/>
  <c r="G817" i="3"/>
  <c r="G803" i="3"/>
  <c r="G974" i="3"/>
  <c r="G49" i="3"/>
  <c r="G180" i="3"/>
  <c r="G468" i="3"/>
  <c r="G227" i="3"/>
  <c r="G322" i="3"/>
  <c r="G951" i="3"/>
  <c r="G868" i="3"/>
  <c r="G215" i="3"/>
  <c r="G182" i="3"/>
  <c r="G1084" i="3"/>
  <c r="G477" i="3"/>
  <c r="G851" i="3"/>
  <c r="D461" i="3"/>
  <c r="AA461" i="3" s="1"/>
  <c r="D1072" i="3"/>
  <c r="AA1072" i="3" s="1"/>
  <c r="D784" i="3"/>
  <c r="AA784" i="3" s="1"/>
  <c r="D900" i="3"/>
  <c r="AA900" i="3" s="1"/>
  <c r="D681" i="3"/>
  <c r="AA681" i="3" s="1"/>
  <c r="D917" i="3"/>
  <c r="AA917" i="3" s="1"/>
  <c r="D766" i="3"/>
  <c r="AA766" i="3" s="1"/>
  <c r="D692" i="3"/>
  <c r="AA692" i="3" s="1"/>
  <c r="D320" i="3"/>
  <c r="AA320" i="3" s="1"/>
  <c r="D544" i="3"/>
  <c r="AA544" i="3" s="1"/>
  <c r="D704" i="3"/>
  <c r="AA704" i="3" s="1"/>
  <c r="D593" i="3"/>
  <c r="AA593" i="3" s="1"/>
  <c r="D984" i="3"/>
  <c r="AA984" i="3" s="1"/>
  <c r="D268" i="3"/>
  <c r="AA268" i="3" s="1"/>
  <c r="D455" i="3"/>
  <c r="AA455" i="3" s="1"/>
  <c r="D1126" i="3"/>
  <c r="AA1126" i="3" s="1"/>
  <c r="D21" i="3"/>
  <c r="AA21" i="3" s="1"/>
  <c r="D149" i="3"/>
  <c r="AA149" i="3" s="1"/>
  <c r="D1098" i="3"/>
  <c r="AA1098" i="3" s="1"/>
  <c r="D449" i="3"/>
  <c r="AA449" i="3" s="1"/>
  <c r="D517" i="3"/>
  <c r="AA517" i="3" s="1"/>
  <c r="D192" i="3"/>
  <c r="AA192" i="3" s="1"/>
  <c r="D718" i="3"/>
  <c r="AA718" i="3" s="1"/>
  <c r="D624" i="3"/>
  <c r="AA624" i="3" s="1"/>
  <c r="D558" i="3"/>
  <c r="AA558" i="3" s="1"/>
  <c r="D92" i="3"/>
  <c r="AA92" i="3" s="1"/>
  <c r="D973" i="3"/>
  <c r="AA973" i="3" s="1"/>
  <c r="D928" i="3"/>
  <c r="AA928" i="3" s="1"/>
  <c r="D20" i="3"/>
  <c r="AA20" i="3" s="1"/>
  <c r="D885" i="3"/>
  <c r="AA885" i="3" s="1"/>
  <c r="D890" i="3"/>
  <c r="AA890" i="3" s="1"/>
  <c r="D191" i="3"/>
  <c r="AA191" i="3" s="1"/>
  <c r="D63" i="3"/>
  <c r="AA63" i="3" s="1"/>
  <c r="D108" i="3"/>
  <c r="AA108" i="3" s="1"/>
  <c r="D714" i="3"/>
  <c r="AA714" i="3" s="1"/>
  <c r="D894" i="3"/>
  <c r="AA894" i="3" s="1"/>
  <c r="D1015" i="3"/>
  <c r="AA1015" i="3" s="1"/>
  <c r="D597" i="3"/>
  <c r="AA597" i="3" s="1"/>
  <c r="D51" i="3"/>
  <c r="AA51" i="3" s="1"/>
  <c r="D541" i="3"/>
  <c r="AA541" i="3" s="1"/>
  <c r="D73" i="3"/>
  <c r="AA73" i="3" s="1"/>
  <c r="D658" i="3"/>
  <c r="AA658" i="3" s="1"/>
  <c r="D975" i="3"/>
  <c r="AA975" i="3" s="1"/>
  <c r="D32" i="3"/>
  <c r="AA32" i="3" s="1"/>
  <c r="D938" i="3"/>
  <c r="AA938" i="3" s="1"/>
  <c r="D599" i="3"/>
  <c r="AA599" i="3" s="1"/>
  <c r="D166" i="3"/>
  <c r="AA166" i="3" s="1"/>
  <c r="D991" i="3"/>
  <c r="AA991" i="3" s="1"/>
  <c r="D786" i="3"/>
  <c r="AA786" i="3" s="1"/>
  <c r="D81" i="3"/>
  <c r="AA81" i="3" s="1"/>
  <c r="D798" i="3"/>
  <c r="AA798" i="3" s="1"/>
  <c r="D871" i="3"/>
  <c r="AA871" i="3" s="1"/>
  <c r="E813" i="3"/>
  <c r="H813" i="3"/>
  <c r="J813" i="3"/>
  <c r="L813" i="3"/>
  <c r="T813" i="3"/>
  <c r="F1058" i="3"/>
  <c r="I1058" i="3"/>
  <c r="K1058" i="3"/>
  <c r="M1058" i="3"/>
  <c r="O1058" i="3"/>
  <c r="Q1058" i="3"/>
  <c r="E112" i="3"/>
  <c r="H112" i="3"/>
  <c r="J112" i="3"/>
  <c r="L112" i="3"/>
  <c r="N112" i="3"/>
  <c r="P112" i="3"/>
  <c r="T112" i="3"/>
  <c r="F749" i="3"/>
  <c r="I749" i="3"/>
  <c r="K749" i="3"/>
  <c r="M749" i="3"/>
  <c r="O749" i="3"/>
  <c r="Q749" i="3"/>
  <c r="F734" i="3"/>
  <c r="I734" i="3"/>
  <c r="K734" i="3"/>
  <c r="M734" i="3"/>
  <c r="O734" i="3"/>
  <c r="Q734" i="3"/>
  <c r="E28" i="3"/>
  <c r="H28" i="3"/>
  <c r="J28" i="3"/>
  <c r="L28" i="3"/>
  <c r="N28" i="3"/>
  <c r="P28" i="3"/>
  <c r="T28" i="3"/>
  <c r="F1050" i="3"/>
  <c r="I1050" i="3"/>
  <c r="K1050" i="3"/>
  <c r="Q1050" i="3"/>
  <c r="E121" i="3"/>
  <c r="H121" i="3"/>
  <c r="J121" i="3"/>
  <c r="L121" i="3"/>
  <c r="P121" i="3"/>
  <c r="T121" i="3"/>
  <c r="F813" i="3"/>
  <c r="I813" i="3"/>
  <c r="K813" i="3"/>
  <c r="E1058" i="3"/>
  <c r="H1058" i="3"/>
  <c r="J1058" i="3"/>
  <c r="L1058" i="3"/>
  <c r="N1058" i="3"/>
  <c r="P1058" i="3"/>
  <c r="T1058" i="3"/>
  <c r="F112" i="3"/>
  <c r="I112" i="3"/>
  <c r="K112" i="3"/>
  <c r="M112" i="3"/>
  <c r="O112" i="3"/>
  <c r="Q112" i="3"/>
  <c r="E749" i="3"/>
  <c r="H749" i="3"/>
  <c r="J749" i="3"/>
  <c r="L749" i="3"/>
  <c r="N749" i="3"/>
  <c r="P749" i="3"/>
  <c r="T749" i="3"/>
  <c r="E734" i="3"/>
  <c r="H734" i="3"/>
  <c r="J734" i="3"/>
  <c r="L734" i="3"/>
  <c r="N734" i="3"/>
  <c r="P734" i="3"/>
  <c r="T734" i="3"/>
  <c r="F28" i="3"/>
  <c r="I28" i="3"/>
  <c r="K28" i="3"/>
  <c r="M28" i="3"/>
  <c r="O28" i="3"/>
  <c r="Q28" i="3"/>
  <c r="E1050" i="3"/>
  <c r="H1050" i="3"/>
  <c r="J1050" i="3"/>
  <c r="L1050" i="3"/>
  <c r="P1050" i="3"/>
  <c r="T1050" i="3"/>
  <c r="F121" i="3"/>
  <c r="I121" i="3"/>
  <c r="K121" i="3"/>
  <c r="Q121" i="3"/>
  <c r="T5" i="8"/>
  <c r="T7" i="8"/>
  <c r="T10" i="8"/>
  <c r="T16" i="8"/>
  <c r="T17" i="8"/>
  <c r="T18" i="8"/>
  <c r="T19" i="8"/>
  <c r="T12" i="8"/>
  <c r="AM52" i="2"/>
  <c r="D1108" i="3"/>
  <c r="AA1108" i="3" s="1"/>
  <c r="D1120" i="3"/>
  <c r="AA1120" i="3" s="1"/>
  <c r="D627" i="3"/>
  <c r="AA627" i="3" s="1"/>
  <c r="D145" i="3"/>
  <c r="AA145" i="3" s="1"/>
  <c r="D510" i="3"/>
  <c r="AA510" i="3" s="1"/>
  <c r="D812" i="3"/>
  <c r="AA812" i="3" s="1"/>
  <c r="D856" i="3"/>
  <c r="AA856" i="3" s="1"/>
  <c r="D983" i="3"/>
  <c r="AA983" i="3" s="1"/>
  <c r="D645" i="3"/>
  <c r="AA645" i="3" s="1"/>
  <c r="D949" i="3"/>
  <c r="AA949" i="3" s="1"/>
  <c r="D1013" i="3"/>
  <c r="AA1013" i="3" s="1"/>
  <c r="D58" i="3"/>
  <c r="AA58" i="3" s="1"/>
  <c r="D361" i="3"/>
  <c r="AA361" i="3" s="1"/>
  <c r="D610" i="3"/>
  <c r="AA610" i="3" s="1"/>
  <c r="D1022" i="3"/>
  <c r="AA1022" i="3" s="1"/>
  <c r="D855" i="3"/>
  <c r="AA855" i="3" s="1"/>
  <c r="D144" i="3"/>
  <c r="AA144" i="3" s="1"/>
  <c r="D861" i="3"/>
  <c r="AA861" i="3" s="1"/>
  <c r="D565" i="3"/>
  <c r="AA565" i="3" s="1"/>
  <c r="D27" i="3"/>
  <c r="AA27" i="3" s="1"/>
  <c r="D499" i="3"/>
  <c r="AA499" i="3" s="1"/>
  <c r="D808" i="3"/>
  <c r="AA808" i="3" s="1"/>
  <c r="D910" i="3"/>
  <c r="AA910" i="3" s="1"/>
  <c r="D870" i="3"/>
  <c r="AA870" i="3" s="1"/>
  <c r="D636" i="3"/>
  <c r="AA636" i="3" s="1"/>
  <c r="D55" i="3"/>
  <c r="AA55" i="3" s="1"/>
  <c r="D588" i="3"/>
  <c r="AA588" i="3" s="1"/>
  <c r="D436" i="3"/>
  <c r="AA436" i="3" s="1"/>
  <c r="D533" i="3"/>
  <c r="AA533" i="3" s="1"/>
  <c r="D457" i="3"/>
  <c r="AA457" i="3" s="1"/>
  <c r="D716" i="3"/>
  <c r="AA716" i="3" s="1"/>
  <c r="D895" i="3"/>
  <c r="AA895" i="3" s="1"/>
  <c r="D338" i="3"/>
  <c r="AA338" i="3" s="1"/>
  <c r="D609" i="3"/>
  <c r="AA609" i="3" s="1"/>
  <c r="D79" i="3"/>
  <c r="AA79" i="3" s="1"/>
  <c r="D390" i="3"/>
  <c r="AA390" i="3" s="1"/>
  <c r="D269" i="3"/>
  <c r="AA269" i="3" s="1"/>
  <c r="D24" i="3"/>
  <c r="AA24" i="3" s="1"/>
  <c r="D515" i="3"/>
  <c r="AA515" i="3" s="1"/>
  <c r="D1087" i="3"/>
  <c r="AA1087" i="3" s="1"/>
  <c r="D960" i="3"/>
  <c r="AA960" i="3" s="1"/>
  <c r="D1080" i="3"/>
  <c r="AA1080" i="3" s="1"/>
  <c r="D328" i="3"/>
  <c r="AA328" i="3" s="1"/>
  <c r="D546" i="3"/>
  <c r="AA546" i="3" s="1"/>
  <c r="D896" i="3"/>
  <c r="AA896" i="3" s="1"/>
  <c r="Q165" i="3"/>
  <c r="I165" i="3"/>
  <c r="T165" i="3"/>
  <c r="J165" i="3"/>
  <c r="L165" i="3"/>
  <c r="E165" i="3"/>
  <c r="K165" i="3"/>
  <c r="F165" i="3"/>
  <c r="P165" i="3"/>
  <c r="H165" i="3"/>
  <c r="E222" i="3"/>
  <c r="Q19" i="8"/>
  <c r="F899" i="3"/>
  <c r="E9" i="8"/>
  <c r="S11" i="8"/>
  <c r="V11" i="8" s="1"/>
  <c r="S14" i="8"/>
  <c r="V14" i="8" s="1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H50" i="3"/>
  <c r="H925" i="3"/>
  <c r="T438" i="3"/>
  <c r="E1072" i="3"/>
  <c r="J1072" i="3"/>
  <c r="N1072" i="3"/>
  <c r="H1072" i="3"/>
  <c r="L1072" i="3"/>
  <c r="E1031" i="3"/>
  <c r="J1031" i="3"/>
  <c r="N1031" i="3"/>
  <c r="T1031" i="3"/>
  <c r="H1031" i="3"/>
  <c r="L1031" i="3"/>
  <c r="P1031" i="3"/>
  <c r="H952" i="3"/>
  <c r="L952" i="3"/>
  <c r="P952" i="3"/>
  <c r="E952" i="3"/>
  <c r="J952" i="3"/>
  <c r="T952" i="3"/>
  <c r="H874" i="3"/>
  <c r="L874" i="3"/>
  <c r="P874" i="3"/>
  <c r="E874" i="3"/>
  <c r="J874" i="3"/>
  <c r="N874" i="3"/>
  <c r="T874" i="3"/>
  <c r="E956" i="3"/>
  <c r="H956" i="3"/>
  <c r="J956" i="3"/>
  <c r="L956" i="3"/>
  <c r="P956" i="3"/>
  <c r="T956" i="3"/>
  <c r="F956" i="3"/>
  <c r="I956" i="3"/>
  <c r="K956" i="3"/>
  <c r="Q956" i="3"/>
  <c r="E974" i="3"/>
  <c r="H974" i="3"/>
  <c r="J974" i="3"/>
  <c r="L974" i="3"/>
  <c r="N974" i="3"/>
  <c r="P974" i="3"/>
  <c r="T974" i="3"/>
  <c r="F974" i="3"/>
  <c r="I974" i="3"/>
  <c r="K974" i="3"/>
  <c r="M974" i="3"/>
  <c r="O974" i="3"/>
  <c r="Q974" i="3"/>
  <c r="E731" i="3"/>
  <c r="H731" i="3"/>
  <c r="J731" i="3"/>
  <c r="L731" i="3"/>
  <c r="T731" i="3"/>
  <c r="F731" i="3"/>
  <c r="I731" i="3"/>
  <c r="K731" i="3"/>
  <c r="E49" i="3"/>
  <c r="H49" i="3"/>
  <c r="J49" i="3"/>
  <c r="L49" i="3"/>
  <c r="N49" i="3"/>
  <c r="P49" i="3"/>
  <c r="T49" i="3"/>
  <c r="F49" i="3"/>
  <c r="I49" i="3"/>
  <c r="K49" i="3"/>
  <c r="M49" i="3"/>
  <c r="O49" i="3"/>
  <c r="Q49" i="3"/>
  <c r="E396" i="3"/>
  <c r="H396" i="3"/>
  <c r="J396" i="3"/>
  <c r="L396" i="3"/>
  <c r="P396" i="3"/>
  <c r="T396" i="3"/>
  <c r="F396" i="3"/>
  <c r="I396" i="3"/>
  <c r="K396" i="3"/>
  <c r="Q396" i="3"/>
  <c r="E432" i="3"/>
  <c r="H432" i="3"/>
  <c r="J432" i="3"/>
  <c r="L432" i="3"/>
  <c r="T432" i="3"/>
  <c r="F432" i="3"/>
  <c r="I432" i="3"/>
  <c r="K432" i="3"/>
  <c r="E468" i="3"/>
  <c r="H468" i="3"/>
  <c r="J468" i="3"/>
  <c r="L468" i="3"/>
  <c r="N468" i="3"/>
  <c r="P468" i="3"/>
  <c r="T468" i="3"/>
  <c r="F468" i="3"/>
  <c r="I468" i="3"/>
  <c r="K468" i="3"/>
  <c r="M468" i="3"/>
  <c r="O468" i="3"/>
  <c r="Q468" i="3"/>
  <c r="E227" i="3"/>
  <c r="H227" i="3"/>
  <c r="J227" i="3"/>
  <c r="L227" i="3"/>
  <c r="P227" i="3"/>
  <c r="T227" i="3"/>
  <c r="F227" i="3"/>
  <c r="I227" i="3"/>
  <c r="K227" i="3"/>
  <c r="Q227" i="3"/>
  <c r="E1066" i="3"/>
  <c r="H1066" i="3"/>
  <c r="J1066" i="3"/>
  <c r="L1066" i="3"/>
  <c r="N1066" i="3"/>
  <c r="P1066" i="3"/>
  <c r="T1066" i="3"/>
  <c r="F1066" i="3"/>
  <c r="I1066" i="3"/>
  <c r="K1066" i="3"/>
  <c r="M1066" i="3"/>
  <c r="O1066" i="3"/>
  <c r="Q1066" i="3"/>
  <c r="E322" i="3"/>
  <c r="H322" i="3"/>
  <c r="J322" i="3"/>
  <c r="L322" i="3"/>
  <c r="N322" i="3"/>
  <c r="P322" i="3"/>
  <c r="T322" i="3"/>
  <c r="F322" i="3"/>
  <c r="I322" i="3"/>
  <c r="K322" i="3"/>
  <c r="M322" i="3"/>
  <c r="O322" i="3"/>
  <c r="Q322" i="3"/>
  <c r="E845" i="3"/>
  <c r="H845" i="3"/>
  <c r="J845" i="3"/>
  <c r="L845" i="3"/>
  <c r="P845" i="3"/>
  <c r="T845" i="3"/>
  <c r="F845" i="3"/>
  <c r="I845" i="3"/>
  <c r="K845" i="3"/>
  <c r="Q845" i="3"/>
  <c r="E951" i="3"/>
  <c r="H951" i="3"/>
  <c r="J951" i="3"/>
  <c r="L951" i="3"/>
  <c r="P951" i="3"/>
  <c r="T951" i="3"/>
  <c r="F951" i="3"/>
  <c r="I951" i="3"/>
  <c r="K951" i="3"/>
  <c r="Q951" i="3"/>
  <c r="E482" i="3"/>
  <c r="H482" i="3"/>
  <c r="J482" i="3"/>
  <c r="L482" i="3"/>
  <c r="P482" i="3"/>
  <c r="T482" i="3"/>
  <c r="F482" i="3"/>
  <c r="I482" i="3"/>
  <c r="K482" i="3"/>
  <c r="Q482" i="3"/>
  <c r="E204" i="3"/>
  <c r="H204" i="3"/>
  <c r="J204" i="3"/>
  <c r="L204" i="3"/>
  <c r="P204" i="3"/>
  <c r="T204" i="3"/>
  <c r="F204" i="3"/>
  <c r="I204" i="3"/>
  <c r="K204" i="3"/>
  <c r="Q204" i="3"/>
  <c r="E715" i="3"/>
  <c r="H715" i="3"/>
  <c r="J715" i="3"/>
  <c r="L715" i="3"/>
  <c r="P715" i="3"/>
  <c r="T715" i="3"/>
  <c r="F715" i="3"/>
  <c r="I715" i="3"/>
  <c r="K715" i="3"/>
  <c r="Q715" i="3"/>
  <c r="E868" i="3"/>
  <c r="H868" i="3"/>
  <c r="J868" i="3"/>
  <c r="L868" i="3"/>
  <c r="T868" i="3"/>
  <c r="F868" i="3"/>
  <c r="I868" i="3"/>
  <c r="K868" i="3"/>
  <c r="E634" i="3"/>
  <c r="H634" i="3"/>
  <c r="J634" i="3"/>
  <c r="L634" i="3"/>
  <c r="P634" i="3"/>
  <c r="T634" i="3"/>
  <c r="F634" i="3"/>
  <c r="I634" i="3"/>
  <c r="K634" i="3"/>
  <c r="Q634" i="3"/>
  <c r="E215" i="3"/>
  <c r="H215" i="3"/>
  <c r="J215" i="3"/>
  <c r="L215" i="3"/>
  <c r="N215" i="3"/>
  <c r="P215" i="3"/>
  <c r="T215" i="3"/>
  <c r="F215" i="3"/>
  <c r="I215" i="3"/>
  <c r="K215" i="3"/>
  <c r="M215" i="3"/>
  <c r="O215" i="3"/>
  <c r="Q215" i="3"/>
  <c r="E182" i="3"/>
  <c r="H182" i="3"/>
  <c r="J182" i="3"/>
  <c r="L182" i="3"/>
  <c r="P182" i="3"/>
  <c r="T182" i="3"/>
  <c r="F182" i="3"/>
  <c r="I182" i="3"/>
  <c r="K182" i="3"/>
  <c r="Q182" i="3"/>
  <c r="E1122" i="3"/>
  <c r="H1122" i="3"/>
  <c r="J1122" i="3"/>
  <c r="L1122" i="3"/>
  <c r="N1122" i="3"/>
  <c r="P1122" i="3"/>
  <c r="T1122" i="3"/>
  <c r="F1122" i="3"/>
  <c r="I1122" i="3"/>
  <c r="K1122" i="3"/>
  <c r="M1122" i="3"/>
  <c r="O1122" i="3"/>
  <c r="Q1122" i="3"/>
  <c r="E1084" i="3"/>
  <c r="H1084" i="3"/>
  <c r="J1084" i="3"/>
  <c r="L1084" i="3"/>
  <c r="N1084" i="3"/>
  <c r="P1084" i="3"/>
  <c r="T1084" i="3"/>
  <c r="F1084" i="3"/>
  <c r="I1084" i="3"/>
  <c r="K1084" i="3"/>
  <c r="M1084" i="3"/>
  <c r="O1084" i="3"/>
  <c r="Q1084" i="3"/>
  <c r="E602" i="3"/>
  <c r="H602" i="3"/>
  <c r="J602" i="3"/>
  <c r="L602" i="3"/>
  <c r="T602" i="3"/>
  <c r="F602" i="3"/>
  <c r="I602" i="3"/>
  <c r="K602" i="3"/>
  <c r="E477" i="3"/>
  <c r="H477" i="3"/>
  <c r="J477" i="3"/>
  <c r="L477" i="3"/>
  <c r="P477" i="3"/>
  <c r="T477" i="3"/>
  <c r="F477" i="3"/>
  <c r="I477" i="3"/>
  <c r="K477" i="3"/>
  <c r="Q477" i="3"/>
  <c r="E746" i="3"/>
  <c r="H746" i="3"/>
  <c r="J746" i="3"/>
  <c r="L746" i="3"/>
  <c r="N746" i="3"/>
  <c r="P746" i="3"/>
  <c r="T746" i="3"/>
  <c r="F746" i="3"/>
  <c r="I746" i="3"/>
  <c r="K746" i="3"/>
  <c r="M746" i="3"/>
  <c r="O746" i="3"/>
  <c r="Q746" i="3"/>
  <c r="E851" i="3"/>
  <c r="H851" i="3"/>
  <c r="J851" i="3"/>
  <c r="L851" i="3"/>
  <c r="P851" i="3"/>
  <c r="T851" i="3"/>
  <c r="F851" i="3"/>
  <c r="I851" i="3"/>
  <c r="K851" i="3"/>
  <c r="Q851" i="3"/>
  <c r="T899" i="3"/>
  <c r="P899" i="3"/>
  <c r="N899" i="3"/>
  <c r="L899" i="3"/>
  <c r="J899" i="3"/>
  <c r="H899" i="3"/>
  <c r="E899" i="3"/>
  <c r="Q899" i="3"/>
  <c r="O899" i="3"/>
  <c r="M899" i="3"/>
  <c r="K899" i="3"/>
  <c r="I899" i="3"/>
  <c r="T50" i="3"/>
  <c r="N50" i="3"/>
  <c r="J50" i="3"/>
  <c r="E50" i="3"/>
  <c r="T925" i="3"/>
  <c r="J925" i="3"/>
  <c r="E925" i="3"/>
  <c r="P1072" i="3"/>
  <c r="P50" i="3"/>
  <c r="L50" i="3"/>
  <c r="P925" i="3"/>
  <c r="L925" i="3"/>
  <c r="T1072" i="3"/>
  <c r="E836" i="3"/>
  <c r="H836" i="3"/>
  <c r="J836" i="3"/>
  <c r="L836" i="3"/>
  <c r="N836" i="3"/>
  <c r="P836" i="3"/>
  <c r="T836" i="3"/>
  <c r="E180" i="3"/>
  <c r="H180" i="3"/>
  <c r="J180" i="3"/>
  <c r="L180" i="3"/>
  <c r="N180" i="3"/>
  <c r="P180" i="3"/>
  <c r="T180" i="3"/>
  <c r="E803" i="3"/>
  <c r="H803" i="3"/>
  <c r="J803" i="3"/>
  <c r="L803" i="3"/>
  <c r="P803" i="3"/>
  <c r="T803" i="3"/>
  <c r="E263" i="3"/>
  <c r="H263" i="3"/>
  <c r="J263" i="3"/>
  <c r="L263" i="3"/>
  <c r="P263" i="3"/>
  <c r="T263" i="3"/>
  <c r="E817" i="3"/>
  <c r="H817" i="3"/>
  <c r="J817" i="3"/>
  <c r="L817" i="3"/>
  <c r="N817" i="3"/>
  <c r="P817" i="3"/>
  <c r="T817" i="3"/>
  <c r="E172" i="3"/>
  <c r="H172" i="3"/>
  <c r="J172" i="3"/>
  <c r="L172" i="3"/>
  <c r="T172" i="3"/>
  <c r="E871" i="3"/>
  <c r="H871" i="3"/>
  <c r="J871" i="3"/>
  <c r="L871" i="3"/>
  <c r="P871" i="3"/>
  <c r="T871" i="3"/>
  <c r="E308" i="3"/>
  <c r="H308" i="3"/>
  <c r="J308" i="3"/>
  <c r="L308" i="3"/>
  <c r="P308" i="3"/>
  <c r="T308" i="3"/>
  <c r="E514" i="3"/>
  <c r="H514" i="3"/>
  <c r="J514" i="3"/>
  <c r="L514" i="3"/>
  <c r="N514" i="3"/>
  <c r="P514" i="3"/>
  <c r="T514" i="3"/>
  <c r="E409" i="3"/>
  <c r="H409" i="3"/>
  <c r="J409" i="3"/>
  <c r="L409" i="3"/>
  <c r="N409" i="3"/>
  <c r="P409" i="3"/>
  <c r="T409" i="3"/>
  <c r="F836" i="3"/>
  <c r="I836" i="3"/>
  <c r="K836" i="3"/>
  <c r="M836" i="3"/>
  <c r="O836" i="3"/>
  <c r="Q836" i="3"/>
  <c r="F180" i="3"/>
  <c r="I180" i="3"/>
  <c r="K180" i="3"/>
  <c r="M180" i="3"/>
  <c r="O180" i="3"/>
  <c r="Q180" i="3"/>
  <c r="F803" i="3"/>
  <c r="I803" i="3"/>
  <c r="K803" i="3"/>
  <c r="Q803" i="3"/>
  <c r="F263" i="3"/>
  <c r="I263" i="3"/>
  <c r="K263" i="3"/>
  <c r="Q263" i="3"/>
  <c r="F817" i="3"/>
  <c r="I817" i="3"/>
  <c r="K817" i="3"/>
  <c r="M817" i="3"/>
  <c r="O817" i="3"/>
  <c r="Q817" i="3"/>
  <c r="F172" i="3"/>
  <c r="I172" i="3"/>
  <c r="K172" i="3"/>
  <c r="F871" i="3"/>
  <c r="I871" i="3"/>
  <c r="K871" i="3"/>
  <c r="Q871" i="3"/>
  <c r="F308" i="3"/>
  <c r="I308" i="3"/>
  <c r="K308" i="3"/>
  <c r="Q308" i="3"/>
  <c r="F514" i="3"/>
  <c r="I514" i="3"/>
  <c r="K514" i="3"/>
  <c r="M514" i="3"/>
  <c r="O514" i="3"/>
  <c r="Q514" i="3"/>
  <c r="F409" i="3"/>
  <c r="I409" i="3"/>
  <c r="K409" i="3"/>
  <c r="M409" i="3"/>
  <c r="O409" i="3"/>
  <c r="Q409" i="3"/>
  <c r="E909" i="3"/>
  <c r="H909" i="3"/>
  <c r="J909" i="3"/>
  <c r="L909" i="3"/>
  <c r="T909" i="3"/>
  <c r="E643" i="3"/>
  <c r="H643" i="3"/>
  <c r="J643" i="3"/>
  <c r="L643" i="3"/>
  <c r="P643" i="3"/>
  <c r="T643" i="3"/>
  <c r="E902" i="3"/>
  <c r="H902" i="3"/>
  <c r="J902" i="3"/>
  <c r="L902" i="3"/>
  <c r="P902" i="3"/>
  <c r="T902" i="3"/>
  <c r="E576" i="3"/>
  <c r="H576" i="3"/>
  <c r="J576" i="3"/>
  <c r="L576" i="3"/>
  <c r="P576" i="3"/>
  <c r="T576" i="3"/>
  <c r="E21" i="3"/>
  <c r="H21" i="3"/>
  <c r="J21" i="3"/>
  <c r="L21" i="3"/>
  <c r="P21" i="3"/>
  <c r="T21" i="3"/>
  <c r="E262" i="3"/>
  <c r="H262" i="3"/>
  <c r="J262" i="3"/>
  <c r="L262" i="3"/>
  <c r="P262" i="3"/>
  <c r="T262" i="3"/>
  <c r="E1039" i="3"/>
  <c r="H1039" i="3"/>
  <c r="J1039" i="3"/>
  <c r="L1039" i="3"/>
  <c r="P1039" i="3"/>
  <c r="T1039" i="3"/>
  <c r="E36" i="3"/>
  <c r="H36" i="3"/>
  <c r="J36" i="3"/>
  <c r="L36" i="3"/>
  <c r="P36" i="3"/>
  <c r="T36" i="3"/>
  <c r="E649" i="3"/>
  <c r="H649" i="3"/>
  <c r="J649" i="3"/>
  <c r="L649" i="3"/>
  <c r="N649" i="3"/>
  <c r="P649" i="3"/>
  <c r="T649" i="3"/>
  <c r="E815" i="3"/>
  <c r="H815" i="3"/>
  <c r="J815" i="3"/>
  <c r="L815" i="3"/>
  <c r="P815" i="3"/>
  <c r="T815" i="3"/>
  <c r="E750" i="3"/>
  <c r="H750" i="3"/>
  <c r="J750" i="3"/>
  <c r="L750" i="3"/>
  <c r="N750" i="3"/>
  <c r="P750" i="3"/>
  <c r="T750" i="3"/>
  <c r="E538" i="3"/>
  <c r="H538" i="3"/>
  <c r="J538" i="3"/>
  <c r="L538" i="3"/>
  <c r="P538" i="3"/>
  <c r="T538" i="3"/>
  <c r="E975" i="3"/>
  <c r="H975" i="3"/>
  <c r="J975" i="3"/>
  <c r="L975" i="3"/>
  <c r="P975" i="3"/>
  <c r="F909" i="3"/>
  <c r="I909" i="3"/>
  <c r="K909" i="3"/>
  <c r="F643" i="3"/>
  <c r="I643" i="3"/>
  <c r="K643" i="3"/>
  <c r="Q643" i="3"/>
  <c r="F902" i="3"/>
  <c r="I902" i="3"/>
  <c r="K902" i="3"/>
  <c r="Q902" i="3"/>
  <c r="F576" i="3"/>
  <c r="I576" i="3"/>
  <c r="K576" i="3"/>
  <c r="Q576" i="3"/>
  <c r="F21" i="3"/>
  <c r="I21" i="3"/>
  <c r="K21" i="3"/>
  <c r="Q21" i="3"/>
  <c r="F262" i="3"/>
  <c r="I262" i="3"/>
  <c r="K262" i="3"/>
  <c r="Q262" i="3"/>
  <c r="F1039" i="3"/>
  <c r="I1039" i="3"/>
  <c r="K1039" i="3"/>
  <c r="Q1039" i="3"/>
  <c r="F36" i="3"/>
  <c r="I36" i="3"/>
  <c r="K36" i="3"/>
  <c r="Q36" i="3"/>
  <c r="D649" i="3"/>
  <c r="AA649" i="3" s="1"/>
  <c r="F649" i="3"/>
  <c r="I649" i="3"/>
  <c r="K649" i="3"/>
  <c r="M649" i="3"/>
  <c r="O649" i="3"/>
  <c r="Q649" i="3"/>
  <c r="F815" i="3"/>
  <c r="I815" i="3"/>
  <c r="K815" i="3"/>
  <c r="Q815" i="3"/>
  <c r="F750" i="3"/>
  <c r="I750" i="3"/>
  <c r="K750" i="3"/>
  <c r="M750" i="3"/>
  <c r="O750" i="3"/>
  <c r="Q750" i="3"/>
  <c r="F538" i="3"/>
  <c r="I538" i="3"/>
  <c r="K538" i="3"/>
  <c r="Q538" i="3"/>
  <c r="F975" i="3"/>
  <c r="I975" i="3"/>
  <c r="K975" i="3"/>
  <c r="Q975" i="3"/>
  <c r="F25" i="3"/>
  <c r="I25" i="3"/>
  <c r="K25" i="3"/>
  <c r="Q25" i="3"/>
  <c r="F825" i="3"/>
  <c r="E25" i="3"/>
  <c r="J25" i="3"/>
  <c r="E825" i="3"/>
  <c r="I825" i="3"/>
  <c r="K825" i="3"/>
  <c r="Q825" i="3"/>
  <c r="F148" i="3"/>
  <c r="I148" i="3"/>
  <c r="K148" i="3"/>
  <c r="M148" i="3"/>
  <c r="O148" i="3"/>
  <c r="Q148" i="3"/>
  <c r="F556" i="3"/>
  <c r="I556" i="3"/>
  <c r="K556" i="3"/>
  <c r="M556" i="3"/>
  <c r="O556" i="3"/>
  <c r="Q556" i="3"/>
  <c r="D66" i="3"/>
  <c r="AA66" i="3" s="1"/>
  <c r="F66" i="3"/>
  <c r="I66" i="3"/>
  <c r="K66" i="3"/>
  <c r="M66" i="3"/>
  <c r="O66" i="3"/>
  <c r="Q66" i="3"/>
  <c r="F689" i="3"/>
  <c r="I689" i="3"/>
  <c r="K689" i="3"/>
  <c r="F550" i="3"/>
  <c r="I550" i="3"/>
  <c r="K550" i="3"/>
  <c r="M550" i="3"/>
  <c r="O550" i="3"/>
  <c r="Q550" i="3"/>
  <c r="F824" i="3"/>
  <c r="I824" i="3"/>
  <c r="K824" i="3"/>
  <c r="M824" i="3"/>
  <c r="O824" i="3"/>
  <c r="Q824" i="3"/>
  <c r="F134" i="3"/>
  <c r="I134" i="3"/>
  <c r="K134" i="3"/>
  <c r="M134" i="3"/>
  <c r="O134" i="3"/>
  <c r="Q134" i="3"/>
  <c r="D236" i="3"/>
  <c r="AA236" i="3" s="1"/>
  <c r="F236" i="3"/>
  <c r="I236" i="3"/>
  <c r="K236" i="3"/>
  <c r="M236" i="3"/>
  <c r="O236" i="3"/>
  <c r="Q236" i="3"/>
  <c r="F644" i="3"/>
  <c r="I644" i="3"/>
  <c r="K644" i="3"/>
  <c r="Q644" i="3"/>
  <c r="F177" i="3"/>
  <c r="I177" i="3"/>
  <c r="K177" i="3"/>
  <c r="Q177" i="3"/>
  <c r="F695" i="3"/>
  <c r="I695" i="3"/>
  <c r="K695" i="3"/>
  <c r="M695" i="3"/>
  <c r="O695" i="3"/>
  <c r="Q695" i="3"/>
  <c r="D774" i="3"/>
  <c r="AA774" i="3" s="1"/>
  <c r="F774" i="3"/>
  <c r="I774" i="3"/>
  <c r="K774" i="3"/>
  <c r="M774" i="3"/>
  <c r="O774" i="3"/>
  <c r="Q774" i="3"/>
  <c r="F539" i="3"/>
  <c r="I539" i="3"/>
  <c r="K539" i="3"/>
  <c r="M539" i="3"/>
  <c r="O539" i="3"/>
  <c r="Q539" i="3"/>
  <c r="F392" i="3"/>
  <c r="I392" i="3"/>
  <c r="K392" i="3"/>
  <c r="F898" i="3"/>
  <c r="I898" i="3"/>
  <c r="K898" i="3"/>
  <c r="Q898" i="3"/>
  <c r="F362" i="3"/>
  <c r="I362" i="3"/>
  <c r="K362" i="3"/>
  <c r="Q362" i="3"/>
  <c r="T975" i="3"/>
  <c r="H25" i="3"/>
  <c r="L25" i="3"/>
  <c r="P25" i="3"/>
  <c r="T25" i="3"/>
  <c r="H825" i="3"/>
  <c r="J825" i="3"/>
  <c r="L825" i="3"/>
  <c r="P825" i="3"/>
  <c r="T825" i="3"/>
  <c r="E148" i="3"/>
  <c r="H148" i="3"/>
  <c r="J148" i="3"/>
  <c r="L148" i="3"/>
  <c r="N148" i="3"/>
  <c r="P148" i="3"/>
  <c r="T148" i="3"/>
  <c r="E556" i="3"/>
  <c r="H556" i="3"/>
  <c r="J556" i="3"/>
  <c r="L556" i="3"/>
  <c r="N556" i="3"/>
  <c r="P556" i="3"/>
  <c r="T556" i="3"/>
  <c r="E66" i="3"/>
  <c r="H66" i="3"/>
  <c r="J66" i="3"/>
  <c r="L66" i="3"/>
  <c r="N66" i="3"/>
  <c r="P66" i="3"/>
  <c r="T66" i="3"/>
  <c r="E689" i="3"/>
  <c r="H689" i="3"/>
  <c r="J689" i="3"/>
  <c r="L689" i="3"/>
  <c r="T689" i="3"/>
  <c r="E550" i="3"/>
  <c r="H550" i="3"/>
  <c r="J550" i="3"/>
  <c r="L550" i="3"/>
  <c r="N550" i="3"/>
  <c r="P550" i="3"/>
  <c r="T550" i="3"/>
  <c r="E824" i="3"/>
  <c r="H824" i="3"/>
  <c r="J824" i="3"/>
  <c r="L824" i="3"/>
  <c r="N824" i="3"/>
  <c r="P824" i="3"/>
  <c r="T824" i="3"/>
  <c r="E134" i="3"/>
  <c r="H134" i="3"/>
  <c r="J134" i="3"/>
  <c r="L134" i="3"/>
  <c r="N134" i="3"/>
  <c r="P134" i="3"/>
  <c r="T134" i="3"/>
  <c r="E236" i="3"/>
  <c r="H236" i="3"/>
  <c r="J236" i="3"/>
  <c r="L236" i="3"/>
  <c r="N236" i="3"/>
  <c r="P236" i="3"/>
  <c r="T236" i="3"/>
  <c r="E644" i="3"/>
  <c r="H644" i="3"/>
  <c r="J644" i="3"/>
  <c r="L644" i="3"/>
  <c r="P644" i="3"/>
  <c r="T644" i="3"/>
  <c r="E177" i="3"/>
  <c r="H177" i="3"/>
  <c r="J177" i="3"/>
  <c r="L177" i="3"/>
  <c r="P177" i="3"/>
  <c r="T177" i="3"/>
  <c r="E695" i="3"/>
  <c r="H695" i="3"/>
  <c r="J695" i="3"/>
  <c r="L695" i="3"/>
  <c r="N695" i="3"/>
  <c r="P695" i="3"/>
  <c r="T695" i="3"/>
  <c r="E774" i="3"/>
  <c r="H774" i="3"/>
  <c r="J774" i="3"/>
  <c r="L774" i="3"/>
  <c r="N774" i="3"/>
  <c r="P774" i="3"/>
  <c r="T774" i="3"/>
  <c r="E539" i="3"/>
  <c r="H539" i="3"/>
  <c r="J539" i="3"/>
  <c r="L539" i="3"/>
  <c r="N539" i="3"/>
  <c r="P539" i="3"/>
  <c r="T539" i="3"/>
  <c r="E392" i="3"/>
  <c r="H392" i="3"/>
  <c r="J392" i="3"/>
  <c r="L392" i="3"/>
  <c r="T392" i="3"/>
  <c r="E898" i="3"/>
  <c r="H898" i="3"/>
  <c r="J898" i="3"/>
  <c r="L898" i="3"/>
  <c r="P898" i="3"/>
  <c r="T898" i="3"/>
  <c r="E362" i="3"/>
  <c r="H362" i="3"/>
  <c r="J362" i="3"/>
  <c r="L362" i="3"/>
  <c r="P362" i="3"/>
  <c r="T362" i="3"/>
  <c r="F305" i="3"/>
  <c r="I305" i="3"/>
  <c r="K305" i="3"/>
  <c r="M305" i="3"/>
  <c r="O305" i="3"/>
  <c r="Q305" i="3"/>
  <c r="F928" i="3"/>
  <c r="I928" i="3"/>
  <c r="K928" i="3"/>
  <c r="Q928" i="3"/>
  <c r="F58" i="3"/>
  <c r="I58" i="3"/>
  <c r="K58" i="3"/>
  <c r="M58" i="3"/>
  <c r="O58" i="3"/>
  <c r="Q58" i="3"/>
  <c r="F765" i="3"/>
  <c r="I765" i="3"/>
  <c r="K765" i="3"/>
  <c r="Q765" i="3"/>
  <c r="F600" i="3"/>
  <c r="I600" i="3"/>
  <c r="K600" i="3"/>
  <c r="Q600" i="3"/>
  <c r="F315" i="3"/>
  <c r="I315" i="3"/>
  <c r="K315" i="3"/>
  <c r="Q315" i="3"/>
  <c r="F349" i="3"/>
  <c r="I349" i="3"/>
  <c r="K349" i="3"/>
  <c r="M349" i="3"/>
  <c r="O349" i="3"/>
  <c r="Q349" i="3"/>
  <c r="F1057" i="3"/>
  <c r="I1057" i="3"/>
  <c r="K1057" i="3"/>
  <c r="M1057" i="3"/>
  <c r="O1057" i="3"/>
  <c r="Q1057" i="3"/>
  <c r="F459" i="3"/>
  <c r="I459" i="3"/>
  <c r="K459" i="3"/>
  <c r="F416" i="3"/>
  <c r="I416" i="3"/>
  <c r="K416" i="3"/>
  <c r="M416" i="3"/>
  <c r="O416" i="3"/>
  <c r="Q416" i="3"/>
  <c r="D623" i="3"/>
  <c r="AA623" i="3" s="1"/>
  <c r="F623" i="3"/>
  <c r="I623" i="3"/>
  <c r="K623" i="3"/>
  <c r="M623" i="3"/>
  <c r="O623" i="3"/>
  <c r="Q623" i="3"/>
  <c r="F773" i="3"/>
  <c r="I773" i="3"/>
  <c r="K773" i="3"/>
  <c r="Q773" i="3"/>
  <c r="F966" i="3"/>
  <c r="I966" i="3"/>
  <c r="K966" i="3"/>
  <c r="D847" i="3"/>
  <c r="AA847" i="3" s="1"/>
  <c r="F847" i="3"/>
  <c r="I847" i="3"/>
  <c r="K847" i="3"/>
  <c r="M847" i="3"/>
  <c r="O847" i="3"/>
  <c r="Q847" i="3"/>
  <c r="F896" i="3"/>
  <c r="I896" i="3"/>
  <c r="K896" i="3"/>
  <c r="Q896" i="3"/>
  <c r="F463" i="3"/>
  <c r="I463" i="3"/>
  <c r="K463" i="3"/>
  <c r="Q463" i="3"/>
  <c r="F111" i="3"/>
  <c r="I111" i="3"/>
  <c r="K111" i="3"/>
  <c r="F441" i="3"/>
  <c r="I441" i="3"/>
  <c r="K441" i="3"/>
  <c r="M441" i="3"/>
  <c r="O441" i="3"/>
  <c r="Q441" i="3"/>
  <c r="F680" i="3"/>
  <c r="I680" i="3"/>
  <c r="K680" i="3"/>
  <c r="M680" i="3"/>
  <c r="O680" i="3"/>
  <c r="Q680" i="3"/>
  <c r="D553" i="3"/>
  <c r="AA553" i="3" s="1"/>
  <c r="F553" i="3"/>
  <c r="I553" i="3"/>
  <c r="K553" i="3"/>
  <c r="M553" i="3"/>
  <c r="O553" i="3"/>
  <c r="Q553" i="3"/>
  <c r="D835" i="3"/>
  <c r="AA835" i="3" s="1"/>
  <c r="F835" i="3"/>
  <c r="I835" i="3"/>
  <c r="K835" i="3"/>
  <c r="M835" i="3"/>
  <c r="O835" i="3"/>
  <c r="Q835" i="3"/>
  <c r="F162" i="3"/>
  <c r="I162" i="3"/>
  <c r="K162" i="3"/>
  <c r="M162" i="3"/>
  <c r="O162" i="3"/>
  <c r="Q162" i="3"/>
  <c r="F542" i="3"/>
  <c r="I542" i="3"/>
  <c r="K542" i="3"/>
  <c r="Q542" i="3"/>
  <c r="F594" i="3"/>
  <c r="I594" i="3"/>
  <c r="K594" i="3"/>
  <c r="M594" i="3"/>
  <c r="O594" i="3"/>
  <c r="Q594" i="3"/>
  <c r="D467" i="3"/>
  <c r="AA467" i="3" s="1"/>
  <c r="F467" i="3"/>
  <c r="I467" i="3"/>
  <c r="K467" i="3"/>
  <c r="Q467" i="3"/>
  <c r="F401" i="3"/>
  <c r="I401" i="3"/>
  <c r="K401" i="3"/>
  <c r="Q401" i="3"/>
  <c r="F130" i="3"/>
  <c r="I130" i="3"/>
  <c r="K130" i="3"/>
  <c r="Q130" i="3"/>
  <c r="D706" i="3"/>
  <c r="AA706" i="3" s="1"/>
  <c r="F706" i="3"/>
  <c r="I706" i="3"/>
  <c r="K706" i="3"/>
  <c r="Q706" i="3"/>
  <c r="D469" i="3"/>
  <c r="AA469" i="3" s="1"/>
  <c r="F469" i="3"/>
  <c r="I469" i="3"/>
  <c r="K469" i="3"/>
  <c r="M469" i="3"/>
  <c r="O469" i="3"/>
  <c r="Q469" i="3"/>
  <c r="F533" i="3"/>
  <c r="I533" i="3"/>
  <c r="K533" i="3"/>
  <c r="F973" i="3"/>
  <c r="I973" i="3"/>
  <c r="K973" i="3"/>
  <c r="Q973" i="3"/>
  <c r="F57" i="3"/>
  <c r="I57" i="3"/>
  <c r="K57" i="3"/>
  <c r="M57" i="3"/>
  <c r="O57" i="3"/>
  <c r="Q57" i="3"/>
  <c r="F1124" i="3"/>
  <c r="I1124" i="3"/>
  <c r="K1124" i="3"/>
  <c r="F936" i="3"/>
  <c r="I936" i="3"/>
  <c r="K936" i="3"/>
  <c r="Q936" i="3"/>
  <c r="F222" i="3"/>
  <c r="I222" i="3"/>
  <c r="K222" i="3"/>
  <c r="F328" i="3"/>
  <c r="I328" i="3"/>
  <c r="K328" i="3"/>
  <c r="M328" i="3"/>
  <c r="O328" i="3"/>
  <c r="Q328" i="3"/>
  <c r="F665" i="3"/>
  <c r="I665" i="3"/>
  <c r="K665" i="3"/>
  <c r="M665" i="3"/>
  <c r="O665" i="3"/>
  <c r="Q665" i="3"/>
  <c r="F971" i="3"/>
  <c r="I971" i="3"/>
  <c r="K971" i="3"/>
  <c r="M971" i="3"/>
  <c r="O971" i="3"/>
  <c r="Q971" i="3"/>
  <c r="F561" i="3"/>
  <c r="I561" i="3"/>
  <c r="K561" i="3"/>
  <c r="Q561" i="3"/>
  <c r="F1020" i="3"/>
  <c r="I1020" i="3"/>
  <c r="K1020" i="3"/>
  <c r="Q1020" i="3"/>
  <c r="F19" i="3"/>
  <c r="I19" i="3"/>
  <c r="K19" i="3"/>
  <c r="F46" i="3"/>
  <c r="I46" i="3"/>
  <c r="K46" i="3"/>
  <c r="Q46" i="3"/>
  <c r="D682" i="3"/>
  <c r="AA682" i="3" s="1"/>
  <c r="F682" i="3"/>
  <c r="I682" i="3"/>
  <c r="K682" i="3"/>
  <c r="M682" i="3"/>
  <c r="O682" i="3"/>
  <c r="Q682" i="3"/>
  <c r="F526" i="3"/>
  <c r="I526" i="3"/>
  <c r="K526" i="3"/>
  <c r="Q526" i="3"/>
  <c r="F963" i="3"/>
  <c r="I963" i="3"/>
  <c r="K963" i="3"/>
  <c r="M963" i="3"/>
  <c r="O963" i="3"/>
  <c r="Q963" i="3"/>
  <c r="F527" i="3"/>
  <c r="I527" i="3"/>
  <c r="K527" i="3"/>
  <c r="Q527" i="3"/>
  <c r="F285" i="3"/>
  <c r="I285" i="3"/>
  <c r="K285" i="3"/>
  <c r="M285" i="3"/>
  <c r="O285" i="3"/>
  <c r="Q285" i="3"/>
  <c r="F1013" i="3"/>
  <c r="I1013" i="3"/>
  <c r="K1013" i="3"/>
  <c r="Q1013" i="3"/>
  <c r="F149" i="3"/>
  <c r="I149" i="3"/>
  <c r="K149" i="3"/>
  <c r="M149" i="3"/>
  <c r="O149" i="3"/>
  <c r="Q149" i="3"/>
  <c r="F9" i="3"/>
  <c r="I9" i="3"/>
  <c r="K9" i="3"/>
  <c r="M9" i="3"/>
  <c r="O9" i="3"/>
  <c r="Q9" i="3"/>
  <c r="F945" i="3"/>
  <c r="I945" i="3"/>
  <c r="K945" i="3"/>
  <c r="Q945" i="3"/>
  <c r="F192" i="3"/>
  <c r="I192" i="3"/>
  <c r="K192" i="3"/>
  <c r="M192" i="3"/>
  <c r="O192" i="3"/>
  <c r="E305" i="3"/>
  <c r="H305" i="3"/>
  <c r="J305" i="3"/>
  <c r="L305" i="3"/>
  <c r="N305" i="3"/>
  <c r="P305" i="3"/>
  <c r="T305" i="3"/>
  <c r="E928" i="3"/>
  <c r="H928" i="3"/>
  <c r="J928" i="3"/>
  <c r="L928" i="3"/>
  <c r="P928" i="3"/>
  <c r="T928" i="3"/>
  <c r="E58" i="3"/>
  <c r="H58" i="3"/>
  <c r="J58" i="3"/>
  <c r="L58" i="3"/>
  <c r="N58" i="3"/>
  <c r="P58" i="3"/>
  <c r="T58" i="3"/>
  <c r="E765" i="3"/>
  <c r="H765" i="3"/>
  <c r="J765" i="3"/>
  <c r="L765" i="3"/>
  <c r="P765" i="3"/>
  <c r="T765" i="3"/>
  <c r="E600" i="3"/>
  <c r="H600" i="3"/>
  <c r="J600" i="3"/>
  <c r="L600" i="3"/>
  <c r="P600" i="3"/>
  <c r="T600" i="3"/>
  <c r="E315" i="3"/>
  <c r="H315" i="3"/>
  <c r="J315" i="3"/>
  <c r="L315" i="3"/>
  <c r="P315" i="3"/>
  <c r="T315" i="3"/>
  <c r="E349" i="3"/>
  <c r="H349" i="3"/>
  <c r="J349" i="3"/>
  <c r="L349" i="3"/>
  <c r="N349" i="3"/>
  <c r="P349" i="3"/>
  <c r="T349" i="3"/>
  <c r="E1057" i="3"/>
  <c r="H1057" i="3"/>
  <c r="J1057" i="3"/>
  <c r="L1057" i="3"/>
  <c r="N1057" i="3"/>
  <c r="P1057" i="3"/>
  <c r="T1057" i="3"/>
  <c r="E459" i="3"/>
  <c r="H459" i="3"/>
  <c r="J459" i="3"/>
  <c r="L459" i="3"/>
  <c r="T459" i="3"/>
  <c r="E416" i="3"/>
  <c r="H416" i="3"/>
  <c r="J416" i="3"/>
  <c r="L416" i="3"/>
  <c r="N416" i="3"/>
  <c r="P416" i="3"/>
  <c r="T416" i="3"/>
  <c r="E623" i="3"/>
  <c r="H623" i="3"/>
  <c r="J623" i="3"/>
  <c r="L623" i="3"/>
  <c r="N623" i="3"/>
  <c r="P623" i="3"/>
  <c r="T623" i="3"/>
  <c r="E773" i="3"/>
  <c r="H773" i="3"/>
  <c r="J773" i="3"/>
  <c r="L773" i="3"/>
  <c r="P773" i="3"/>
  <c r="T773" i="3"/>
  <c r="E966" i="3"/>
  <c r="H966" i="3"/>
  <c r="J966" i="3"/>
  <c r="L966" i="3"/>
  <c r="T966" i="3"/>
  <c r="E847" i="3"/>
  <c r="H847" i="3"/>
  <c r="J847" i="3"/>
  <c r="L847" i="3"/>
  <c r="N847" i="3"/>
  <c r="P847" i="3"/>
  <c r="T847" i="3"/>
  <c r="E896" i="3"/>
  <c r="H896" i="3"/>
  <c r="J896" i="3"/>
  <c r="L896" i="3"/>
  <c r="P896" i="3"/>
  <c r="T896" i="3"/>
  <c r="E463" i="3"/>
  <c r="H463" i="3"/>
  <c r="J463" i="3"/>
  <c r="L463" i="3"/>
  <c r="P463" i="3"/>
  <c r="T463" i="3"/>
  <c r="E111" i="3"/>
  <c r="H111" i="3"/>
  <c r="J111" i="3"/>
  <c r="L111" i="3"/>
  <c r="T111" i="3"/>
  <c r="E441" i="3"/>
  <c r="H441" i="3"/>
  <c r="J441" i="3"/>
  <c r="L441" i="3"/>
  <c r="N441" i="3"/>
  <c r="P441" i="3"/>
  <c r="T441" i="3"/>
  <c r="E680" i="3"/>
  <c r="H680" i="3"/>
  <c r="J680" i="3"/>
  <c r="L680" i="3"/>
  <c r="N680" i="3"/>
  <c r="P680" i="3"/>
  <c r="T680" i="3"/>
  <c r="E553" i="3"/>
  <c r="H553" i="3"/>
  <c r="J553" i="3"/>
  <c r="L553" i="3"/>
  <c r="N553" i="3"/>
  <c r="P553" i="3"/>
  <c r="T553" i="3"/>
  <c r="E835" i="3"/>
  <c r="H835" i="3"/>
  <c r="J835" i="3"/>
  <c r="L835" i="3"/>
  <c r="N835" i="3"/>
  <c r="P835" i="3"/>
  <c r="T835" i="3"/>
  <c r="E162" i="3"/>
  <c r="H162" i="3"/>
  <c r="J162" i="3"/>
  <c r="L162" i="3"/>
  <c r="N162" i="3"/>
  <c r="P162" i="3"/>
  <c r="T162" i="3"/>
  <c r="E542" i="3"/>
  <c r="H542" i="3"/>
  <c r="J542" i="3"/>
  <c r="L542" i="3"/>
  <c r="P542" i="3"/>
  <c r="T542" i="3"/>
  <c r="E594" i="3"/>
  <c r="H594" i="3"/>
  <c r="J594" i="3"/>
  <c r="L594" i="3"/>
  <c r="N594" i="3"/>
  <c r="P594" i="3"/>
  <c r="T594" i="3"/>
  <c r="E467" i="3"/>
  <c r="H467" i="3"/>
  <c r="J467" i="3"/>
  <c r="L467" i="3"/>
  <c r="P467" i="3"/>
  <c r="T467" i="3"/>
  <c r="E401" i="3"/>
  <c r="H401" i="3"/>
  <c r="J401" i="3"/>
  <c r="L401" i="3"/>
  <c r="P401" i="3"/>
  <c r="T401" i="3"/>
  <c r="E130" i="3"/>
  <c r="H130" i="3"/>
  <c r="J130" i="3"/>
  <c r="L130" i="3"/>
  <c r="P130" i="3"/>
  <c r="T130" i="3"/>
  <c r="E706" i="3"/>
  <c r="H706" i="3"/>
  <c r="J706" i="3"/>
  <c r="L706" i="3"/>
  <c r="P706" i="3"/>
  <c r="T706" i="3"/>
  <c r="E469" i="3"/>
  <c r="H469" i="3"/>
  <c r="J469" i="3"/>
  <c r="L469" i="3"/>
  <c r="N469" i="3"/>
  <c r="P469" i="3"/>
  <c r="T469" i="3"/>
  <c r="E533" i="3"/>
  <c r="H533" i="3"/>
  <c r="J533" i="3"/>
  <c r="L533" i="3"/>
  <c r="T533" i="3"/>
  <c r="E973" i="3"/>
  <c r="H973" i="3"/>
  <c r="J973" i="3"/>
  <c r="L973" i="3"/>
  <c r="P973" i="3"/>
  <c r="T973" i="3"/>
  <c r="E57" i="3"/>
  <c r="H57" i="3"/>
  <c r="J57" i="3"/>
  <c r="L57" i="3"/>
  <c r="N57" i="3"/>
  <c r="P57" i="3"/>
  <c r="T57" i="3"/>
  <c r="E1124" i="3"/>
  <c r="H1124" i="3"/>
  <c r="J1124" i="3"/>
  <c r="L1124" i="3"/>
  <c r="T1124" i="3"/>
  <c r="E936" i="3"/>
  <c r="H936" i="3"/>
  <c r="J936" i="3"/>
  <c r="L936" i="3"/>
  <c r="P936" i="3"/>
  <c r="T936" i="3"/>
  <c r="H222" i="3"/>
  <c r="J222" i="3"/>
  <c r="L222" i="3"/>
  <c r="T222" i="3"/>
  <c r="E328" i="3"/>
  <c r="H328" i="3"/>
  <c r="J328" i="3"/>
  <c r="L328" i="3"/>
  <c r="N328" i="3"/>
  <c r="P328" i="3"/>
  <c r="T328" i="3"/>
  <c r="E665" i="3"/>
  <c r="H665" i="3"/>
  <c r="J665" i="3"/>
  <c r="L665" i="3"/>
  <c r="N665" i="3"/>
  <c r="P665" i="3"/>
  <c r="T665" i="3"/>
  <c r="E971" i="3"/>
  <c r="H971" i="3"/>
  <c r="J971" i="3"/>
  <c r="L971" i="3"/>
  <c r="N971" i="3"/>
  <c r="P971" i="3"/>
  <c r="T971" i="3"/>
  <c r="E561" i="3"/>
  <c r="H561" i="3"/>
  <c r="J561" i="3"/>
  <c r="L561" i="3"/>
  <c r="P561" i="3"/>
  <c r="T561" i="3"/>
  <c r="E1020" i="3"/>
  <c r="H1020" i="3"/>
  <c r="J1020" i="3"/>
  <c r="L1020" i="3"/>
  <c r="P1020" i="3"/>
  <c r="T1020" i="3"/>
  <c r="E19" i="3"/>
  <c r="H19" i="3"/>
  <c r="J19" i="3"/>
  <c r="L19" i="3"/>
  <c r="T19" i="3"/>
  <c r="E46" i="3"/>
  <c r="H46" i="3"/>
  <c r="J46" i="3"/>
  <c r="L46" i="3"/>
  <c r="P46" i="3"/>
  <c r="T46" i="3"/>
  <c r="E682" i="3"/>
  <c r="H682" i="3"/>
  <c r="J682" i="3"/>
  <c r="L682" i="3"/>
  <c r="N682" i="3"/>
  <c r="P682" i="3"/>
  <c r="T682" i="3"/>
  <c r="E526" i="3"/>
  <c r="H526" i="3"/>
  <c r="J526" i="3"/>
  <c r="L526" i="3"/>
  <c r="P526" i="3"/>
  <c r="T526" i="3"/>
  <c r="E963" i="3"/>
  <c r="H963" i="3"/>
  <c r="J963" i="3"/>
  <c r="L963" i="3"/>
  <c r="N963" i="3"/>
  <c r="P963" i="3"/>
  <c r="T963" i="3"/>
  <c r="E527" i="3"/>
  <c r="H527" i="3"/>
  <c r="J527" i="3"/>
  <c r="L527" i="3"/>
  <c r="P527" i="3"/>
  <c r="T527" i="3"/>
  <c r="E285" i="3"/>
  <c r="H285" i="3"/>
  <c r="J285" i="3"/>
  <c r="L285" i="3"/>
  <c r="N285" i="3"/>
  <c r="P285" i="3"/>
  <c r="T285" i="3"/>
  <c r="E1013" i="3"/>
  <c r="H1013" i="3"/>
  <c r="J1013" i="3"/>
  <c r="L1013" i="3"/>
  <c r="P1013" i="3"/>
  <c r="T1013" i="3"/>
  <c r="E149" i="3"/>
  <c r="H149" i="3"/>
  <c r="J149" i="3"/>
  <c r="L149" i="3"/>
  <c r="N149" i="3"/>
  <c r="P149" i="3"/>
  <c r="T149" i="3"/>
  <c r="E9" i="3"/>
  <c r="H9" i="3"/>
  <c r="J9" i="3"/>
  <c r="L9" i="3"/>
  <c r="N9" i="3"/>
  <c r="P9" i="3"/>
  <c r="T9" i="3"/>
  <c r="E945" i="3"/>
  <c r="H945" i="3"/>
  <c r="J945" i="3"/>
  <c r="L945" i="3"/>
  <c r="P945" i="3"/>
  <c r="T945" i="3"/>
  <c r="E192" i="3"/>
  <c r="J192" i="3"/>
  <c r="N192" i="3"/>
  <c r="Q192" i="3"/>
  <c r="F336" i="3"/>
  <c r="I336" i="3"/>
  <c r="K336" i="3"/>
  <c r="Q336" i="3"/>
  <c r="F157" i="3"/>
  <c r="I157" i="3"/>
  <c r="K157" i="3"/>
  <c r="Q157" i="3"/>
  <c r="F587" i="3"/>
  <c r="I587" i="3"/>
  <c r="K587" i="3"/>
  <c r="Q587" i="3"/>
  <c r="F51" i="3"/>
  <c r="I51" i="3"/>
  <c r="K51" i="3"/>
  <c r="Q51" i="3"/>
  <c r="F918" i="3"/>
  <c r="I918" i="3"/>
  <c r="K918" i="3"/>
  <c r="Q918" i="3"/>
  <c r="F32" i="3"/>
  <c r="I32" i="3"/>
  <c r="K32" i="3"/>
  <c r="M32" i="3"/>
  <c r="O32" i="3"/>
  <c r="Q32" i="3"/>
  <c r="F1015" i="3"/>
  <c r="I1015" i="3"/>
  <c r="K1015" i="3"/>
  <c r="Q1015" i="3"/>
  <c r="F125" i="3"/>
  <c r="I125" i="3"/>
  <c r="K125" i="3"/>
  <c r="F535" i="3"/>
  <c r="I535" i="3"/>
  <c r="K535" i="3"/>
  <c r="Q535" i="3"/>
  <c r="F1087" i="3"/>
  <c r="I1087" i="3"/>
  <c r="K1087" i="3"/>
  <c r="M1087" i="3"/>
  <c r="O1087" i="3"/>
  <c r="Q1087" i="3"/>
  <c r="F96" i="3"/>
  <c r="I96" i="3"/>
  <c r="K96" i="3"/>
  <c r="M96" i="3"/>
  <c r="O96" i="3"/>
  <c r="Q96" i="3"/>
  <c r="F593" i="3"/>
  <c r="I593" i="3"/>
  <c r="K593" i="3"/>
  <c r="Q593" i="3"/>
  <c r="F351" i="3"/>
  <c r="I351" i="3"/>
  <c r="K351" i="3"/>
  <c r="M351" i="3"/>
  <c r="O351" i="3"/>
  <c r="Q351" i="3"/>
  <c r="D633" i="3"/>
  <c r="AA633" i="3" s="1"/>
  <c r="F633" i="3"/>
  <c r="I633" i="3"/>
  <c r="K633" i="3"/>
  <c r="M633" i="3"/>
  <c r="O633" i="3"/>
  <c r="Q633" i="3"/>
  <c r="D685" i="3"/>
  <c r="AA685" i="3" s="1"/>
  <c r="F685" i="3"/>
  <c r="I685" i="3"/>
  <c r="K685" i="3"/>
  <c r="M685" i="3"/>
  <c r="O685" i="3"/>
  <c r="Q685" i="3"/>
  <c r="D1101" i="3"/>
  <c r="AA1101" i="3" s="1"/>
  <c r="F1101" i="3"/>
  <c r="I1101" i="3"/>
  <c r="K1101" i="3"/>
  <c r="Q1101" i="3"/>
  <c r="F660" i="3"/>
  <c r="I660" i="3"/>
  <c r="K660" i="3"/>
  <c r="Q660" i="3"/>
  <c r="F282" i="3"/>
  <c r="I282" i="3"/>
  <c r="K282" i="3"/>
  <c r="M282" i="3"/>
  <c r="O282" i="3"/>
  <c r="Q282" i="3"/>
  <c r="F995" i="3"/>
  <c r="I995" i="3"/>
  <c r="K995" i="3"/>
  <c r="M995" i="3"/>
  <c r="O995" i="3"/>
  <c r="Q995" i="3"/>
  <c r="F1016" i="3"/>
  <c r="I1016" i="3"/>
  <c r="K1016" i="3"/>
  <c r="M1016" i="3"/>
  <c r="O1016" i="3"/>
  <c r="Q1016" i="3"/>
  <c r="F861" i="3"/>
  <c r="I861" i="3"/>
  <c r="K861" i="3"/>
  <c r="Q861" i="3"/>
  <c r="D473" i="3"/>
  <c r="AA473" i="3" s="1"/>
  <c r="F473" i="3"/>
  <c r="I473" i="3"/>
  <c r="K473" i="3"/>
  <c r="M473" i="3"/>
  <c r="O473" i="3"/>
  <c r="Q473" i="3"/>
  <c r="D408" i="3"/>
  <c r="AA408" i="3" s="1"/>
  <c r="F408" i="3"/>
  <c r="I408" i="3"/>
  <c r="K408" i="3"/>
  <c r="M408" i="3"/>
  <c r="O408" i="3"/>
  <c r="Q408" i="3"/>
  <c r="F487" i="3"/>
  <c r="I487" i="3"/>
  <c r="K487" i="3"/>
  <c r="F508" i="3"/>
  <c r="I508" i="3"/>
  <c r="K508" i="3"/>
  <c r="F426" i="3"/>
  <c r="I426" i="3"/>
  <c r="K426" i="3"/>
  <c r="Q426" i="3"/>
  <c r="F191" i="3"/>
  <c r="I191" i="3"/>
  <c r="K191" i="3"/>
  <c r="Q191" i="3"/>
  <c r="F13" i="3"/>
  <c r="I13" i="3"/>
  <c r="K13" i="3"/>
  <c r="F1080" i="3"/>
  <c r="I1080" i="3"/>
  <c r="K1080" i="3"/>
  <c r="Q1080" i="3"/>
  <c r="F329" i="3"/>
  <c r="I329" i="3"/>
  <c r="K329" i="3"/>
  <c r="Q329" i="3"/>
  <c r="F636" i="3"/>
  <c r="I636" i="3"/>
  <c r="K636" i="3"/>
  <c r="Q636" i="3"/>
  <c r="F184" i="3"/>
  <c r="I184" i="3"/>
  <c r="K184" i="3"/>
  <c r="M184" i="3"/>
  <c r="O184" i="3"/>
  <c r="Q184" i="3"/>
  <c r="D309" i="3"/>
  <c r="AA309" i="3" s="1"/>
  <c r="F309" i="3"/>
  <c r="I309" i="3"/>
  <c r="K309" i="3"/>
  <c r="M309" i="3"/>
  <c r="O309" i="3"/>
  <c r="Q309" i="3"/>
  <c r="D853" i="3"/>
  <c r="AA853" i="3" s="1"/>
  <c r="F853" i="3"/>
  <c r="I853" i="3"/>
  <c r="K853" i="3"/>
  <c r="M853" i="3"/>
  <c r="O853" i="3"/>
  <c r="Q853" i="3"/>
  <c r="F927" i="3"/>
  <c r="I927" i="3"/>
  <c r="K927" i="3"/>
  <c r="Q927" i="3"/>
  <c r="F5" i="3"/>
  <c r="I5" i="3"/>
  <c r="K5" i="3"/>
  <c r="D992" i="3"/>
  <c r="AA992" i="3" s="1"/>
  <c r="F992" i="3"/>
  <c r="I992" i="3"/>
  <c r="K992" i="3"/>
  <c r="Q992" i="3"/>
  <c r="F41" i="3"/>
  <c r="I41" i="3"/>
  <c r="K41" i="3"/>
  <c r="M41" i="3"/>
  <c r="O41" i="3"/>
  <c r="Q41" i="3"/>
  <c r="F44" i="3"/>
  <c r="I44" i="3"/>
  <c r="K44" i="3"/>
  <c r="M44" i="3"/>
  <c r="O44" i="3"/>
  <c r="Q44" i="3"/>
  <c r="F1037" i="3"/>
  <c r="I1037" i="3"/>
  <c r="K1037" i="3"/>
  <c r="Q1037" i="3"/>
  <c r="F1027" i="3"/>
  <c r="I1027" i="3"/>
  <c r="K1027" i="3"/>
  <c r="M1027" i="3"/>
  <c r="O1027" i="3"/>
  <c r="Q1027" i="3"/>
  <c r="F1030" i="3"/>
  <c r="I1030" i="3"/>
  <c r="K1030" i="3"/>
  <c r="M1030" i="3"/>
  <c r="O1030" i="3"/>
  <c r="Q1030" i="3"/>
  <c r="F65" i="3"/>
  <c r="I65" i="3"/>
  <c r="K65" i="3"/>
  <c r="Q65" i="3"/>
  <c r="F22" i="3"/>
  <c r="I22" i="3"/>
  <c r="K22" i="3"/>
  <c r="Q22" i="3"/>
  <c r="F735" i="3"/>
  <c r="I735" i="3"/>
  <c r="K735" i="3"/>
  <c r="F692" i="3"/>
  <c r="I692" i="3"/>
  <c r="K692" i="3"/>
  <c r="Q692" i="3"/>
  <c r="F761" i="3"/>
  <c r="I761" i="3"/>
  <c r="K761" i="3"/>
  <c r="Q761" i="3"/>
  <c r="D340" i="3"/>
  <c r="AA340" i="3" s="1"/>
  <c r="F340" i="3"/>
  <c r="I340" i="3"/>
  <c r="K340" i="3"/>
  <c r="M340" i="3"/>
  <c r="O340" i="3"/>
  <c r="Q340" i="3"/>
  <c r="D897" i="3"/>
  <c r="AA897" i="3" s="1"/>
  <c r="F897" i="3"/>
  <c r="I897" i="3"/>
  <c r="K897" i="3"/>
  <c r="M897" i="3"/>
  <c r="O897" i="3"/>
  <c r="Q897" i="3"/>
  <c r="H192" i="3"/>
  <c r="L192" i="3"/>
  <c r="P192" i="3"/>
  <c r="T192" i="3"/>
  <c r="E336" i="3"/>
  <c r="H336" i="3"/>
  <c r="J336" i="3"/>
  <c r="L336" i="3"/>
  <c r="P336" i="3"/>
  <c r="T336" i="3"/>
  <c r="E157" i="3"/>
  <c r="H157" i="3"/>
  <c r="J157" i="3"/>
  <c r="L157" i="3"/>
  <c r="P157" i="3"/>
  <c r="T157" i="3"/>
  <c r="E587" i="3"/>
  <c r="H587" i="3"/>
  <c r="J587" i="3"/>
  <c r="L587" i="3"/>
  <c r="P587" i="3"/>
  <c r="T587" i="3"/>
  <c r="E51" i="3"/>
  <c r="H51" i="3"/>
  <c r="J51" i="3"/>
  <c r="L51" i="3"/>
  <c r="P51" i="3"/>
  <c r="T51" i="3"/>
  <c r="E918" i="3"/>
  <c r="H918" i="3"/>
  <c r="J918" i="3"/>
  <c r="L918" i="3"/>
  <c r="P918" i="3"/>
  <c r="T918" i="3"/>
  <c r="E32" i="3"/>
  <c r="H32" i="3"/>
  <c r="J32" i="3"/>
  <c r="L32" i="3"/>
  <c r="N32" i="3"/>
  <c r="P32" i="3"/>
  <c r="T32" i="3"/>
  <c r="E1015" i="3"/>
  <c r="H1015" i="3"/>
  <c r="J1015" i="3"/>
  <c r="L1015" i="3"/>
  <c r="P1015" i="3"/>
  <c r="T1015" i="3"/>
  <c r="E125" i="3"/>
  <c r="H125" i="3"/>
  <c r="J125" i="3"/>
  <c r="L125" i="3"/>
  <c r="T125" i="3"/>
  <c r="E535" i="3"/>
  <c r="H535" i="3"/>
  <c r="J535" i="3"/>
  <c r="L535" i="3"/>
  <c r="P535" i="3"/>
  <c r="T535" i="3"/>
  <c r="E1087" i="3"/>
  <c r="H1087" i="3"/>
  <c r="J1087" i="3"/>
  <c r="L1087" i="3"/>
  <c r="N1087" i="3"/>
  <c r="P1087" i="3"/>
  <c r="T1087" i="3"/>
  <c r="E96" i="3"/>
  <c r="H96" i="3"/>
  <c r="J96" i="3"/>
  <c r="L96" i="3"/>
  <c r="N96" i="3"/>
  <c r="P96" i="3"/>
  <c r="T96" i="3"/>
  <c r="E593" i="3"/>
  <c r="H593" i="3"/>
  <c r="J593" i="3"/>
  <c r="L593" i="3"/>
  <c r="P593" i="3"/>
  <c r="T593" i="3"/>
  <c r="E351" i="3"/>
  <c r="H351" i="3"/>
  <c r="J351" i="3"/>
  <c r="L351" i="3"/>
  <c r="N351" i="3"/>
  <c r="P351" i="3"/>
  <c r="T351" i="3"/>
  <c r="E633" i="3"/>
  <c r="H633" i="3"/>
  <c r="J633" i="3"/>
  <c r="L633" i="3"/>
  <c r="N633" i="3"/>
  <c r="P633" i="3"/>
  <c r="T633" i="3"/>
  <c r="E685" i="3"/>
  <c r="H685" i="3"/>
  <c r="J685" i="3"/>
  <c r="L685" i="3"/>
  <c r="N685" i="3"/>
  <c r="P685" i="3"/>
  <c r="T685" i="3"/>
  <c r="E1101" i="3"/>
  <c r="H1101" i="3"/>
  <c r="J1101" i="3"/>
  <c r="L1101" i="3"/>
  <c r="P1101" i="3"/>
  <c r="T1101" i="3"/>
  <c r="E660" i="3"/>
  <c r="H660" i="3"/>
  <c r="J660" i="3"/>
  <c r="L660" i="3"/>
  <c r="P660" i="3"/>
  <c r="T660" i="3"/>
  <c r="E282" i="3"/>
  <c r="H282" i="3"/>
  <c r="J282" i="3"/>
  <c r="L282" i="3"/>
  <c r="N282" i="3"/>
  <c r="P282" i="3"/>
  <c r="T282" i="3"/>
  <c r="E995" i="3"/>
  <c r="H995" i="3"/>
  <c r="J995" i="3"/>
  <c r="L995" i="3"/>
  <c r="N995" i="3"/>
  <c r="P995" i="3"/>
  <c r="T995" i="3"/>
  <c r="E1016" i="3"/>
  <c r="H1016" i="3"/>
  <c r="J1016" i="3"/>
  <c r="L1016" i="3"/>
  <c r="N1016" i="3"/>
  <c r="P1016" i="3"/>
  <c r="T1016" i="3"/>
  <c r="E861" i="3"/>
  <c r="H861" i="3"/>
  <c r="J861" i="3"/>
  <c r="L861" i="3"/>
  <c r="P861" i="3"/>
  <c r="T861" i="3"/>
  <c r="E473" i="3"/>
  <c r="H473" i="3"/>
  <c r="J473" i="3"/>
  <c r="L473" i="3"/>
  <c r="N473" i="3"/>
  <c r="P473" i="3"/>
  <c r="T473" i="3"/>
  <c r="E408" i="3"/>
  <c r="H408" i="3"/>
  <c r="J408" i="3"/>
  <c r="L408" i="3"/>
  <c r="N408" i="3"/>
  <c r="P408" i="3"/>
  <c r="T408" i="3"/>
  <c r="E487" i="3"/>
  <c r="H487" i="3"/>
  <c r="J487" i="3"/>
  <c r="L487" i="3"/>
  <c r="T487" i="3"/>
  <c r="E508" i="3"/>
  <c r="H508" i="3"/>
  <c r="J508" i="3"/>
  <c r="L508" i="3"/>
  <c r="T508" i="3"/>
  <c r="E426" i="3"/>
  <c r="H426" i="3"/>
  <c r="J426" i="3"/>
  <c r="L426" i="3"/>
  <c r="P426" i="3"/>
  <c r="T426" i="3"/>
  <c r="E191" i="3"/>
  <c r="H191" i="3"/>
  <c r="J191" i="3"/>
  <c r="L191" i="3"/>
  <c r="P191" i="3"/>
  <c r="T191" i="3"/>
  <c r="E13" i="3"/>
  <c r="H13" i="3"/>
  <c r="J13" i="3"/>
  <c r="L13" i="3"/>
  <c r="T13" i="3"/>
  <c r="E1080" i="3"/>
  <c r="H1080" i="3"/>
  <c r="J1080" i="3"/>
  <c r="L1080" i="3"/>
  <c r="P1080" i="3"/>
  <c r="T1080" i="3"/>
  <c r="E329" i="3"/>
  <c r="H329" i="3"/>
  <c r="J329" i="3"/>
  <c r="L329" i="3"/>
  <c r="P329" i="3"/>
  <c r="T329" i="3"/>
  <c r="E636" i="3"/>
  <c r="H636" i="3"/>
  <c r="J636" i="3"/>
  <c r="L636" i="3"/>
  <c r="P636" i="3"/>
  <c r="T636" i="3"/>
  <c r="E184" i="3"/>
  <c r="H184" i="3"/>
  <c r="J184" i="3"/>
  <c r="L184" i="3"/>
  <c r="N184" i="3"/>
  <c r="P184" i="3"/>
  <c r="T184" i="3"/>
  <c r="E309" i="3"/>
  <c r="H309" i="3"/>
  <c r="J309" i="3"/>
  <c r="L309" i="3"/>
  <c r="N309" i="3"/>
  <c r="P309" i="3"/>
  <c r="T309" i="3"/>
  <c r="E853" i="3"/>
  <c r="H853" i="3"/>
  <c r="J853" i="3"/>
  <c r="L853" i="3"/>
  <c r="N853" i="3"/>
  <c r="P853" i="3"/>
  <c r="T853" i="3"/>
  <c r="E927" i="3"/>
  <c r="H927" i="3"/>
  <c r="J927" i="3"/>
  <c r="L927" i="3"/>
  <c r="P927" i="3"/>
  <c r="T927" i="3"/>
  <c r="E5" i="3"/>
  <c r="H5" i="3"/>
  <c r="J5" i="3"/>
  <c r="L5" i="3"/>
  <c r="T5" i="3"/>
  <c r="E992" i="3"/>
  <c r="H992" i="3"/>
  <c r="J992" i="3"/>
  <c r="L992" i="3"/>
  <c r="P992" i="3"/>
  <c r="T992" i="3"/>
  <c r="E41" i="3"/>
  <c r="H41" i="3"/>
  <c r="J41" i="3"/>
  <c r="L41" i="3"/>
  <c r="N41" i="3"/>
  <c r="P41" i="3"/>
  <c r="T41" i="3"/>
  <c r="E44" i="3"/>
  <c r="H44" i="3"/>
  <c r="J44" i="3"/>
  <c r="L44" i="3"/>
  <c r="N44" i="3"/>
  <c r="P44" i="3"/>
  <c r="T44" i="3"/>
  <c r="E1037" i="3"/>
  <c r="H1037" i="3"/>
  <c r="J1037" i="3"/>
  <c r="L1037" i="3"/>
  <c r="P1037" i="3"/>
  <c r="T1037" i="3"/>
  <c r="E1027" i="3"/>
  <c r="H1027" i="3"/>
  <c r="J1027" i="3"/>
  <c r="L1027" i="3"/>
  <c r="N1027" i="3"/>
  <c r="P1027" i="3"/>
  <c r="T1027" i="3"/>
  <c r="E1030" i="3"/>
  <c r="H1030" i="3"/>
  <c r="J1030" i="3"/>
  <c r="L1030" i="3"/>
  <c r="N1030" i="3"/>
  <c r="P1030" i="3"/>
  <c r="T1030" i="3"/>
  <c r="E65" i="3"/>
  <c r="H65" i="3"/>
  <c r="J65" i="3"/>
  <c r="L65" i="3"/>
  <c r="P65" i="3"/>
  <c r="T65" i="3"/>
  <c r="E22" i="3"/>
  <c r="H22" i="3"/>
  <c r="J22" i="3"/>
  <c r="L22" i="3"/>
  <c r="P22" i="3"/>
  <c r="T22" i="3"/>
  <c r="E735" i="3"/>
  <c r="H735" i="3"/>
  <c r="J735" i="3"/>
  <c r="L735" i="3"/>
  <c r="T735" i="3"/>
  <c r="E692" i="3"/>
  <c r="H692" i="3"/>
  <c r="J692" i="3"/>
  <c r="L692" i="3"/>
  <c r="P692" i="3"/>
  <c r="T692" i="3"/>
  <c r="E761" i="3"/>
  <c r="H761" i="3"/>
  <c r="J761" i="3"/>
  <c r="L761" i="3"/>
  <c r="P761" i="3"/>
  <c r="T761" i="3"/>
  <c r="E340" i="3"/>
  <c r="H340" i="3"/>
  <c r="J340" i="3"/>
  <c r="L340" i="3"/>
  <c r="N340" i="3"/>
  <c r="P340" i="3"/>
  <c r="T340" i="3"/>
  <c r="Q50" i="3"/>
  <c r="O50" i="3"/>
  <c r="M50" i="3"/>
  <c r="K50" i="3"/>
  <c r="I50" i="3"/>
  <c r="F50" i="3"/>
  <c r="Q925" i="3"/>
  <c r="K925" i="3"/>
  <c r="I925" i="3"/>
  <c r="F925" i="3"/>
  <c r="Q1072" i="3"/>
  <c r="O1072" i="3"/>
  <c r="M1072" i="3"/>
  <c r="K1072" i="3"/>
  <c r="I1072" i="3"/>
  <c r="F1072" i="3"/>
  <c r="Q1031" i="3"/>
  <c r="O1031" i="3"/>
  <c r="M1031" i="3"/>
  <c r="K1031" i="3"/>
  <c r="I1031" i="3"/>
  <c r="F1031" i="3"/>
  <c r="D1031" i="3"/>
  <c r="AA1031" i="3" s="1"/>
  <c r="Q952" i="3"/>
  <c r="K952" i="3"/>
  <c r="I952" i="3"/>
  <c r="F952" i="3"/>
  <c r="Q874" i="3"/>
  <c r="O874" i="3"/>
  <c r="M874" i="3"/>
  <c r="K874" i="3"/>
  <c r="I874" i="3"/>
  <c r="F874" i="3"/>
  <c r="Q438" i="3"/>
  <c r="O438" i="3"/>
  <c r="M438" i="3"/>
  <c r="K438" i="3"/>
  <c r="I438" i="3"/>
  <c r="F438" i="3"/>
  <c r="D438" i="3"/>
  <c r="AA438" i="3" s="1"/>
  <c r="Q808" i="3"/>
  <c r="K808" i="3"/>
  <c r="I808" i="3"/>
  <c r="F808" i="3"/>
  <c r="Q943" i="3"/>
  <c r="O943" i="3"/>
  <c r="M943" i="3"/>
  <c r="K943" i="3"/>
  <c r="I943" i="3"/>
  <c r="F943" i="3"/>
  <c r="Q910" i="3"/>
  <c r="K910" i="3"/>
  <c r="I910" i="3"/>
  <c r="F910" i="3"/>
  <c r="Q471" i="3"/>
  <c r="O471" i="3"/>
  <c r="M471" i="3"/>
  <c r="K471" i="3"/>
  <c r="I471" i="3"/>
  <c r="F471" i="3"/>
  <c r="D471" i="3"/>
  <c r="AA471" i="3" s="1"/>
  <c r="Q62" i="3"/>
  <c r="O62" i="3"/>
  <c r="M62" i="3"/>
  <c r="K62" i="3"/>
  <c r="I62" i="3"/>
  <c r="F62" i="3"/>
  <c r="D62" i="3"/>
  <c r="AA62" i="3" s="1"/>
  <c r="Q20" i="3"/>
  <c r="O20" i="3"/>
  <c r="M20" i="3"/>
  <c r="K20" i="3"/>
  <c r="I20" i="3"/>
  <c r="F20" i="3"/>
  <c r="Q799" i="3"/>
  <c r="O799" i="3"/>
  <c r="M799" i="3"/>
  <c r="K799" i="3"/>
  <c r="I799" i="3"/>
  <c r="F799" i="3"/>
  <c r="D799" i="3"/>
  <c r="AA799" i="3" s="1"/>
  <c r="Q67" i="3"/>
  <c r="K67" i="3"/>
  <c r="I67" i="3"/>
  <c r="F67" i="3"/>
  <c r="Q596" i="3"/>
  <c r="O596" i="3"/>
  <c r="M596" i="3"/>
  <c r="K596" i="3"/>
  <c r="I596" i="3"/>
  <c r="F596" i="3"/>
  <c r="D596" i="3"/>
  <c r="AA596" i="3" s="1"/>
  <c r="Q436" i="3"/>
  <c r="O436" i="3"/>
  <c r="M436" i="3"/>
  <c r="K436" i="3"/>
  <c r="I436" i="3"/>
  <c r="F436" i="3"/>
  <c r="Q311" i="3"/>
  <c r="K311" i="3"/>
  <c r="I311" i="3"/>
  <c r="F311" i="3"/>
  <c r="Q248" i="3"/>
  <c r="O248" i="3"/>
  <c r="M248" i="3"/>
  <c r="K248" i="3"/>
  <c r="I248" i="3"/>
  <c r="F248" i="3"/>
  <c r="Q510" i="3"/>
  <c r="K510" i="3"/>
  <c r="I510" i="3"/>
  <c r="F510" i="3"/>
  <c r="Q363" i="3"/>
  <c r="O363" i="3"/>
  <c r="M363" i="3"/>
  <c r="K363" i="3"/>
  <c r="I363" i="3"/>
  <c r="F363" i="3"/>
  <c r="Q588" i="3"/>
  <c r="K588" i="3"/>
  <c r="I588" i="3"/>
  <c r="F588" i="3"/>
  <c r="Q524" i="3"/>
  <c r="O524" i="3"/>
  <c r="M524" i="3"/>
  <c r="K524" i="3"/>
  <c r="I524" i="3"/>
  <c r="F524" i="3"/>
  <c r="D524" i="3"/>
  <c r="AA524" i="3" s="1"/>
  <c r="K219" i="3"/>
  <c r="I219" i="3"/>
  <c r="F219" i="3"/>
  <c r="Q1047" i="3"/>
  <c r="K1047" i="3"/>
  <c r="I1047" i="3"/>
  <c r="F1047" i="3"/>
  <c r="Q906" i="3"/>
  <c r="O906" i="3"/>
  <c r="M906" i="3"/>
  <c r="K906" i="3"/>
  <c r="I906" i="3"/>
  <c r="F906" i="3"/>
  <c r="Q747" i="3"/>
  <c r="K747" i="3"/>
  <c r="I747" i="3"/>
  <c r="F747" i="3"/>
  <c r="D747" i="3"/>
  <c r="AA747" i="3" s="1"/>
  <c r="Q335" i="3"/>
  <c r="O335" i="3"/>
  <c r="M335" i="3"/>
  <c r="K335" i="3"/>
  <c r="I335" i="3"/>
  <c r="F335" i="3"/>
  <c r="D335" i="3"/>
  <c r="AA335" i="3" s="1"/>
  <c r="Q702" i="3"/>
  <c r="O702" i="3"/>
  <c r="M702" i="3"/>
  <c r="K702" i="3"/>
  <c r="I702" i="3"/>
  <c r="F702" i="3"/>
  <c r="D702" i="3"/>
  <c r="AA702" i="3" s="1"/>
  <c r="Q461" i="3"/>
  <c r="K461" i="3"/>
  <c r="I461" i="3"/>
  <c r="F461" i="3"/>
  <c r="Q332" i="3"/>
  <c r="O332" i="3"/>
  <c r="M332" i="3"/>
  <c r="K332" i="3"/>
  <c r="I332" i="3"/>
  <c r="F332" i="3"/>
  <c r="T897" i="3"/>
  <c r="P897" i="3"/>
  <c r="L897" i="3"/>
  <c r="H897" i="3"/>
  <c r="P438" i="3"/>
  <c r="N438" i="3"/>
  <c r="L438" i="3"/>
  <c r="J438" i="3"/>
  <c r="H438" i="3"/>
  <c r="E438" i="3"/>
  <c r="T808" i="3"/>
  <c r="P808" i="3"/>
  <c r="L808" i="3"/>
  <c r="J808" i="3"/>
  <c r="H808" i="3"/>
  <c r="E808" i="3"/>
  <c r="T943" i="3"/>
  <c r="P943" i="3"/>
  <c r="N943" i="3"/>
  <c r="L943" i="3"/>
  <c r="J943" i="3"/>
  <c r="H943" i="3"/>
  <c r="E943" i="3"/>
  <c r="T910" i="3"/>
  <c r="P910" i="3"/>
  <c r="L910" i="3"/>
  <c r="J910" i="3"/>
  <c r="H910" i="3"/>
  <c r="E910" i="3"/>
  <c r="T471" i="3"/>
  <c r="P471" i="3"/>
  <c r="N471" i="3"/>
  <c r="L471" i="3"/>
  <c r="J471" i="3"/>
  <c r="H471" i="3"/>
  <c r="E471" i="3"/>
  <c r="T62" i="3"/>
  <c r="P62" i="3"/>
  <c r="N62" i="3"/>
  <c r="L62" i="3"/>
  <c r="J62" i="3"/>
  <c r="H62" i="3"/>
  <c r="E62" i="3"/>
  <c r="T20" i="3"/>
  <c r="P20" i="3"/>
  <c r="N20" i="3"/>
  <c r="L20" i="3"/>
  <c r="J20" i="3"/>
  <c r="H20" i="3"/>
  <c r="E20" i="3"/>
  <c r="T799" i="3"/>
  <c r="P799" i="3"/>
  <c r="N799" i="3"/>
  <c r="L799" i="3"/>
  <c r="J799" i="3"/>
  <c r="H799" i="3"/>
  <c r="E799" i="3"/>
  <c r="T67" i="3"/>
  <c r="P67" i="3"/>
  <c r="L67" i="3"/>
  <c r="J67" i="3"/>
  <c r="H67" i="3"/>
  <c r="E67" i="3"/>
  <c r="T596" i="3"/>
  <c r="P596" i="3"/>
  <c r="N596" i="3"/>
  <c r="L596" i="3"/>
  <c r="J596" i="3"/>
  <c r="H596" i="3"/>
  <c r="E596" i="3"/>
  <c r="T436" i="3"/>
  <c r="P436" i="3"/>
  <c r="N436" i="3"/>
  <c r="L436" i="3"/>
  <c r="J436" i="3"/>
  <c r="H436" i="3"/>
  <c r="E436" i="3"/>
  <c r="T311" i="3"/>
  <c r="P311" i="3"/>
  <c r="L311" i="3"/>
  <c r="J311" i="3"/>
  <c r="H311" i="3"/>
  <c r="E311" i="3"/>
  <c r="T248" i="3"/>
  <c r="P248" i="3"/>
  <c r="N248" i="3"/>
  <c r="L248" i="3"/>
  <c r="J248" i="3"/>
  <c r="H248" i="3"/>
  <c r="E248" i="3"/>
  <c r="T510" i="3"/>
  <c r="P510" i="3"/>
  <c r="L510" i="3"/>
  <c r="J510" i="3"/>
  <c r="H510" i="3"/>
  <c r="E510" i="3"/>
  <c r="T363" i="3"/>
  <c r="P363" i="3"/>
  <c r="N363" i="3"/>
  <c r="L363" i="3"/>
  <c r="J363" i="3"/>
  <c r="H363" i="3"/>
  <c r="E363" i="3"/>
  <c r="T588" i="3"/>
  <c r="P588" i="3"/>
  <c r="L588" i="3"/>
  <c r="J588" i="3"/>
  <c r="H588" i="3"/>
  <c r="E588" i="3"/>
  <c r="T524" i="3"/>
  <c r="P524" i="3"/>
  <c r="N524" i="3"/>
  <c r="L524" i="3"/>
  <c r="J524" i="3"/>
  <c r="H524" i="3"/>
  <c r="E524" i="3"/>
  <c r="T219" i="3"/>
  <c r="L219" i="3"/>
  <c r="J219" i="3"/>
  <c r="H219" i="3"/>
  <c r="E219" i="3"/>
  <c r="T1047" i="3"/>
  <c r="P1047" i="3"/>
  <c r="L1047" i="3"/>
  <c r="J1047" i="3"/>
  <c r="H1047" i="3"/>
  <c r="E1047" i="3"/>
  <c r="T906" i="3"/>
  <c r="P906" i="3"/>
  <c r="N906" i="3"/>
  <c r="L906" i="3"/>
  <c r="J906" i="3"/>
  <c r="H906" i="3"/>
  <c r="E906" i="3"/>
  <c r="T747" i="3"/>
  <c r="P747" i="3"/>
  <c r="L747" i="3"/>
  <c r="J747" i="3"/>
  <c r="H747" i="3"/>
  <c r="E747" i="3"/>
  <c r="T335" i="3"/>
  <c r="P335" i="3"/>
  <c r="N335" i="3"/>
  <c r="L335" i="3"/>
  <c r="J335" i="3"/>
  <c r="H335" i="3"/>
  <c r="E335" i="3"/>
  <c r="T702" i="3"/>
  <c r="P702" i="3"/>
  <c r="N702" i="3"/>
  <c r="L702" i="3"/>
  <c r="J702" i="3"/>
  <c r="H702" i="3"/>
  <c r="E702" i="3"/>
  <c r="T461" i="3"/>
  <c r="P461" i="3"/>
  <c r="L461" i="3"/>
  <c r="J461" i="3"/>
  <c r="H461" i="3"/>
  <c r="E461" i="3"/>
  <c r="T332" i="3"/>
  <c r="P332" i="3"/>
  <c r="N332" i="3"/>
  <c r="L332" i="3"/>
  <c r="J332" i="3"/>
  <c r="H332" i="3"/>
  <c r="E332" i="3"/>
  <c r="N897" i="3"/>
  <c r="J897" i="3"/>
  <c r="E897" i="3"/>
  <c r="Q612" i="3"/>
  <c r="O612" i="3"/>
  <c r="M612" i="3"/>
  <c r="K612" i="3"/>
  <c r="I612" i="3"/>
  <c r="F612" i="3"/>
  <c r="D612" i="3"/>
  <c r="AA612" i="3" s="1"/>
  <c r="Q166" i="3"/>
  <c r="K166" i="3"/>
  <c r="I166" i="3"/>
  <c r="F166" i="3"/>
  <c r="F359" i="3"/>
  <c r="I359" i="3"/>
  <c r="K359" i="3"/>
  <c r="Q359" i="3"/>
  <c r="E421" i="3"/>
  <c r="H421" i="3"/>
  <c r="J421" i="3"/>
  <c r="L421" i="3"/>
  <c r="T421" i="3"/>
  <c r="F978" i="3"/>
  <c r="I978" i="3"/>
  <c r="K978" i="3"/>
  <c r="Q978" i="3"/>
  <c r="F225" i="3"/>
  <c r="I225" i="3"/>
  <c r="K225" i="3"/>
  <c r="M225" i="3"/>
  <c r="O225" i="3"/>
  <c r="Q225" i="3"/>
  <c r="E711" i="3"/>
  <c r="H711" i="3"/>
  <c r="J711" i="3"/>
  <c r="L711" i="3"/>
  <c r="N711" i="3"/>
  <c r="P711" i="3"/>
  <c r="T711" i="3"/>
  <c r="D864" i="3"/>
  <c r="AA864" i="3" s="1"/>
  <c r="F864" i="3"/>
  <c r="I864" i="3"/>
  <c r="K864" i="3"/>
  <c r="M864" i="3"/>
  <c r="O864" i="3"/>
  <c r="Q864" i="3"/>
  <c r="F127" i="3"/>
  <c r="I127" i="3"/>
  <c r="K127" i="3"/>
  <c r="Q127" i="3"/>
  <c r="F609" i="3"/>
  <c r="I609" i="3"/>
  <c r="K609" i="3"/>
  <c r="Q609" i="3"/>
  <c r="E628" i="3"/>
  <c r="H628" i="3"/>
  <c r="J628" i="3"/>
  <c r="L628" i="3"/>
  <c r="P628" i="3"/>
  <c r="T628" i="3"/>
  <c r="F68" i="3"/>
  <c r="I68" i="3"/>
  <c r="K68" i="3"/>
  <c r="Q68" i="3"/>
  <c r="D1086" i="3"/>
  <c r="AA1086" i="3" s="1"/>
  <c r="F1086" i="3"/>
  <c r="I1086" i="3"/>
  <c r="K1086" i="3"/>
  <c r="M1086" i="3"/>
  <c r="O1086" i="3"/>
  <c r="Q1086" i="3"/>
  <c r="D1055" i="3"/>
  <c r="AA1055" i="3" s="1"/>
  <c r="F1055" i="3"/>
  <c r="I1055" i="3"/>
  <c r="K1055" i="3"/>
  <c r="Q1055" i="3"/>
  <c r="E1035" i="3"/>
  <c r="H1035" i="3"/>
  <c r="J1035" i="3"/>
  <c r="L1035" i="3"/>
  <c r="N1035" i="3"/>
  <c r="P1035" i="3"/>
  <c r="T1035" i="3"/>
  <c r="D367" i="3"/>
  <c r="AA367" i="3" s="1"/>
  <c r="F367" i="3"/>
  <c r="I367" i="3"/>
  <c r="K367" i="3"/>
  <c r="M367" i="3"/>
  <c r="O367" i="3"/>
  <c r="Q367" i="3"/>
  <c r="E885" i="3"/>
  <c r="H885" i="3"/>
  <c r="J885" i="3"/>
  <c r="L885" i="3"/>
  <c r="P885" i="3"/>
  <c r="T885" i="3"/>
  <c r="E255" i="3"/>
  <c r="H255" i="3"/>
  <c r="J255" i="3"/>
  <c r="L255" i="3"/>
  <c r="P255" i="3"/>
  <c r="T255" i="3"/>
  <c r="E944" i="3"/>
  <c r="H944" i="3"/>
  <c r="J944" i="3"/>
  <c r="L944" i="3"/>
  <c r="N944" i="3"/>
  <c r="P944" i="3"/>
  <c r="T944" i="3"/>
  <c r="F1126" i="3"/>
  <c r="I1126" i="3"/>
  <c r="E359" i="3"/>
  <c r="H359" i="3"/>
  <c r="J359" i="3"/>
  <c r="L359" i="3"/>
  <c r="P359" i="3"/>
  <c r="T359" i="3"/>
  <c r="F421" i="3"/>
  <c r="I421" i="3"/>
  <c r="K421" i="3"/>
  <c r="E978" i="3"/>
  <c r="H978" i="3"/>
  <c r="J978" i="3"/>
  <c r="L978" i="3"/>
  <c r="P978" i="3"/>
  <c r="T978" i="3"/>
  <c r="E225" i="3"/>
  <c r="H225" i="3"/>
  <c r="J225" i="3"/>
  <c r="L225" i="3"/>
  <c r="N225" i="3"/>
  <c r="P225" i="3"/>
  <c r="T225" i="3"/>
  <c r="D711" i="3"/>
  <c r="AA711" i="3" s="1"/>
  <c r="F711" i="3"/>
  <c r="I711" i="3"/>
  <c r="K711" i="3"/>
  <c r="M711" i="3"/>
  <c r="O711" i="3"/>
  <c r="Q711" i="3"/>
  <c r="E864" i="3"/>
  <c r="H864" i="3"/>
  <c r="J864" i="3"/>
  <c r="L864" i="3"/>
  <c r="N864" i="3"/>
  <c r="P864" i="3"/>
  <c r="T864" i="3"/>
  <c r="E127" i="3"/>
  <c r="H127" i="3"/>
  <c r="J127" i="3"/>
  <c r="L127" i="3"/>
  <c r="P127" i="3"/>
  <c r="T127" i="3"/>
  <c r="E609" i="3"/>
  <c r="H609" i="3"/>
  <c r="J609" i="3"/>
  <c r="L609" i="3"/>
  <c r="P609" i="3"/>
  <c r="T609" i="3"/>
  <c r="F628" i="3"/>
  <c r="I628" i="3"/>
  <c r="K628" i="3"/>
  <c r="Q628" i="3"/>
  <c r="E68" i="3"/>
  <c r="H68" i="3"/>
  <c r="J68" i="3"/>
  <c r="L68" i="3"/>
  <c r="P68" i="3"/>
  <c r="T68" i="3"/>
  <c r="E1086" i="3"/>
  <c r="H1086" i="3"/>
  <c r="J1086" i="3"/>
  <c r="L1086" i="3"/>
  <c r="N1086" i="3"/>
  <c r="P1086" i="3"/>
  <c r="T1086" i="3"/>
  <c r="E1055" i="3"/>
  <c r="H1055" i="3"/>
  <c r="J1055" i="3"/>
  <c r="L1055" i="3"/>
  <c r="P1055" i="3"/>
  <c r="T1055" i="3"/>
  <c r="F1035" i="3"/>
  <c r="I1035" i="3"/>
  <c r="K1035" i="3"/>
  <c r="M1035" i="3"/>
  <c r="O1035" i="3"/>
  <c r="Q1035" i="3"/>
  <c r="E367" i="3"/>
  <c r="H367" i="3"/>
  <c r="J367" i="3"/>
  <c r="L367" i="3"/>
  <c r="N367" i="3"/>
  <c r="P367" i="3"/>
  <c r="T367" i="3"/>
  <c r="F885" i="3"/>
  <c r="I885" i="3"/>
  <c r="K885" i="3"/>
  <c r="Q885" i="3"/>
  <c r="F255" i="3"/>
  <c r="I255" i="3"/>
  <c r="K255" i="3"/>
  <c r="Q255" i="3"/>
  <c r="D944" i="3"/>
  <c r="AA944" i="3" s="1"/>
  <c r="I944" i="3"/>
  <c r="M944" i="3"/>
  <c r="Q944" i="3"/>
  <c r="H1126" i="3"/>
  <c r="K1126" i="3"/>
  <c r="Q1126" i="3"/>
  <c r="E911" i="3"/>
  <c r="H911" i="3"/>
  <c r="J911" i="3"/>
  <c r="L911" i="3"/>
  <c r="P911" i="3"/>
  <c r="T911" i="3"/>
  <c r="D355" i="3"/>
  <c r="AA355" i="3" s="1"/>
  <c r="F355" i="3"/>
  <c r="I355" i="3"/>
  <c r="K355" i="3"/>
  <c r="M355" i="3"/>
  <c r="O355" i="3"/>
  <c r="Q355" i="3"/>
  <c r="F698" i="3"/>
  <c r="I698" i="3"/>
  <c r="K698" i="3"/>
  <c r="Q698" i="3"/>
  <c r="F457" i="3"/>
  <c r="I457" i="3"/>
  <c r="K457" i="3"/>
  <c r="Q457" i="3"/>
  <c r="E337" i="3"/>
  <c r="H337" i="3"/>
  <c r="J337" i="3"/>
  <c r="L337" i="3"/>
  <c r="P337" i="3"/>
  <c r="T337" i="3"/>
  <c r="F505" i="3"/>
  <c r="I505" i="3"/>
  <c r="K505" i="3"/>
  <c r="Q505" i="3"/>
  <c r="E380" i="3"/>
  <c r="H380" i="3"/>
  <c r="J380" i="3"/>
  <c r="L380" i="3"/>
  <c r="T380" i="3"/>
  <c r="D867" i="3"/>
  <c r="AA867" i="3" s="1"/>
  <c r="F867" i="3"/>
  <c r="I867" i="3"/>
  <c r="K867" i="3"/>
  <c r="M867" i="3"/>
  <c r="O867" i="3"/>
  <c r="Q867" i="3"/>
  <c r="E599" i="3"/>
  <c r="H599" i="3"/>
  <c r="J599" i="3"/>
  <c r="L599" i="3"/>
  <c r="P599" i="3"/>
  <c r="T599" i="3"/>
  <c r="E17" i="3"/>
  <c r="H17" i="3"/>
  <c r="J17" i="3"/>
  <c r="L17" i="3"/>
  <c r="N17" i="3"/>
  <c r="P17" i="3"/>
  <c r="T17" i="3"/>
  <c r="F509" i="3"/>
  <c r="I509" i="3"/>
  <c r="K509" i="3"/>
  <c r="Q509" i="3"/>
  <c r="E1106" i="3"/>
  <c r="H1106" i="3"/>
  <c r="J1106" i="3"/>
  <c r="L1106" i="3"/>
  <c r="N1106" i="3"/>
  <c r="P1106" i="3"/>
  <c r="T1106" i="3"/>
  <c r="F937" i="3"/>
  <c r="I937" i="3"/>
  <c r="K937" i="3"/>
  <c r="M937" i="3"/>
  <c r="O937" i="3"/>
  <c r="Q937" i="3"/>
  <c r="E558" i="3"/>
  <c r="H558" i="3"/>
  <c r="J558" i="3"/>
  <c r="L558" i="3"/>
  <c r="N558" i="3"/>
  <c r="P558" i="3"/>
  <c r="T558" i="3"/>
  <c r="F701" i="3"/>
  <c r="I701" i="3"/>
  <c r="K701" i="3"/>
  <c r="Q701" i="3"/>
  <c r="E610" i="3"/>
  <c r="H610" i="3"/>
  <c r="J610" i="3"/>
  <c r="L610" i="3"/>
  <c r="N610" i="3"/>
  <c r="P610" i="3"/>
  <c r="T610" i="3"/>
  <c r="F86" i="3"/>
  <c r="I86" i="3"/>
  <c r="K86" i="3"/>
  <c r="Q86" i="3"/>
  <c r="E650" i="3"/>
  <c r="H650" i="3"/>
  <c r="J650" i="3"/>
  <c r="L650" i="3"/>
  <c r="N650" i="3"/>
  <c r="P650" i="3"/>
  <c r="T650" i="3"/>
  <c r="F816" i="3"/>
  <c r="I816" i="3"/>
  <c r="K816" i="3"/>
  <c r="Q816" i="3"/>
  <c r="D778" i="3"/>
  <c r="AA778" i="3" s="1"/>
  <c r="F778" i="3"/>
  <c r="I778" i="3"/>
  <c r="K778" i="3"/>
  <c r="Q778" i="3"/>
  <c r="E980" i="3"/>
  <c r="H980" i="3"/>
  <c r="J980" i="3"/>
  <c r="L980" i="3"/>
  <c r="P980" i="3"/>
  <c r="T980" i="3"/>
  <c r="E756" i="3"/>
  <c r="H756" i="3"/>
  <c r="J756" i="3"/>
  <c r="L756" i="3"/>
  <c r="N756" i="3"/>
  <c r="P756" i="3"/>
  <c r="T756" i="3"/>
  <c r="F784" i="3"/>
  <c r="I784" i="3"/>
  <c r="K784" i="3"/>
  <c r="F944" i="3"/>
  <c r="K944" i="3"/>
  <c r="O944" i="3"/>
  <c r="E1126" i="3"/>
  <c r="J1126" i="3"/>
  <c r="L1126" i="3"/>
  <c r="P1126" i="3"/>
  <c r="T1126" i="3"/>
  <c r="F911" i="3"/>
  <c r="I911" i="3"/>
  <c r="K911" i="3"/>
  <c r="Q911" i="3"/>
  <c r="E355" i="3"/>
  <c r="H355" i="3"/>
  <c r="J355" i="3"/>
  <c r="L355" i="3"/>
  <c r="N355" i="3"/>
  <c r="P355" i="3"/>
  <c r="T355" i="3"/>
  <c r="E698" i="3"/>
  <c r="H698" i="3"/>
  <c r="J698" i="3"/>
  <c r="L698" i="3"/>
  <c r="P698" i="3"/>
  <c r="T698" i="3"/>
  <c r="E457" i="3"/>
  <c r="H457" i="3"/>
  <c r="J457" i="3"/>
  <c r="L457" i="3"/>
  <c r="P457" i="3"/>
  <c r="T457" i="3"/>
  <c r="F337" i="3"/>
  <c r="I337" i="3"/>
  <c r="K337" i="3"/>
  <c r="Q337" i="3"/>
  <c r="E505" i="3"/>
  <c r="H505" i="3"/>
  <c r="J505" i="3"/>
  <c r="L505" i="3"/>
  <c r="P505" i="3"/>
  <c r="T505" i="3"/>
  <c r="F380" i="3"/>
  <c r="I380" i="3"/>
  <c r="K380" i="3"/>
  <c r="E867" i="3"/>
  <c r="H867" i="3"/>
  <c r="J867" i="3"/>
  <c r="L867" i="3"/>
  <c r="N867" i="3"/>
  <c r="P867" i="3"/>
  <c r="T867" i="3"/>
  <c r="F599" i="3"/>
  <c r="I599" i="3"/>
  <c r="K599" i="3"/>
  <c r="Q599" i="3"/>
  <c r="D17" i="3"/>
  <c r="AA17" i="3" s="1"/>
  <c r="F17" i="3"/>
  <c r="I17" i="3"/>
  <c r="K17" i="3"/>
  <c r="M17" i="3"/>
  <c r="O17" i="3"/>
  <c r="Q17" i="3"/>
  <c r="E509" i="3"/>
  <c r="H509" i="3"/>
  <c r="J509" i="3"/>
  <c r="L509" i="3"/>
  <c r="P509" i="3"/>
  <c r="T509" i="3"/>
  <c r="D1106" i="3"/>
  <c r="AA1106" i="3" s="1"/>
  <c r="F1106" i="3"/>
  <c r="I1106" i="3"/>
  <c r="K1106" i="3"/>
  <c r="M1106" i="3"/>
  <c r="O1106" i="3"/>
  <c r="Q1106" i="3"/>
  <c r="E937" i="3"/>
  <c r="H937" i="3"/>
  <c r="J937" i="3"/>
  <c r="L937" i="3"/>
  <c r="N937" i="3"/>
  <c r="P937" i="3"/>
  <c r="T937" i="3"/>
  <c r="F558" i="3"/>
  <c r="I558" i="3"/>
  <c r="K558" i="3"/>
  <c r="M558" i="3"/>
  <c r="O558" i="3"/>
  <c r="Q558" i="3"/>
  <c r="E701" i="3"/>
  <c r="H701" i="3"/>
  <c r="J701" i="3"/>
  <c r="L701" i="3"/>
  <c r="P701" i="3"/>
  <c r="T701" i="3"/>
  <c r="F610" i="3"/>
  <c r="I610" i="3"/>
  <c r="K610" i="3"/>
  <c r="M610" i="3"/>
  <c r="O610" i="3"/>
  <c r="Q610" i="3"/>
  <c r="E86" i="3"/>
  <c r="H86" i="3"/>
  <c r="J86" i="3"/>
  <c r="L86" i="3"/>
  <c r="P86" i="3"/>
  <c r="T86" i="3"/>
  <c r="F650" i="3"/>
  <c r="I650" i="3"/>
  <c r="K650" i="3"/>
  <c r="M650" i="3"/>
  <c r="O650" i="3"/>
  <c r="Q650" i="3"/>
  <c r="E816" i="3"/>
  <c r="H816" i="3"/>
  <c r="J816" i="3"/>
  <c r="L816" i="3"/>
  <c r="P816" i="3"/>
  <c r="T816" i="3"/>
  <c r="E778" i="3"/>
  <c r="H778" i="3"/>
  <c r="J778" i="3"/>
  <c r="L778" i="3"/>
  <c r="P778" i="3"/>
  <c r="T778" i="3"/>
  <c r="F980" i="3"/>
  <c r="I980" i="3"/>
  <c r="K980" i="3"/>
  <c r="Q980" i="3"/>
  <c r="F756" i="3"/>
  <c r="I756" i="3"/>
  <c r="K756" i="3"/>
  <c r="M756" i="3"/>
  <c r="O756" i="3"/>
  <c r="Q756" i="3"/>
  <c r="E784" i="3"/>
  <c r="H784" i="3"/>
  <c r="J784" i="3"/>
  <c r="L784" i="3"/>
  <c r="P784" i="3"/>
  <c r="T784" i="3"/>
  <c r="D312" i="3"/>
  <c r="AA312" i="3" s="1"/>
  <c r="F312" i="3"/>
  <c r="Q784" i="3"/>
  <c r="H312" i="3"/>
  <c r="J312" i="3"/>
  <c r="L312" i="3"/>
  <c r="N312" i="3"/>
  <c r="P312" i="3"/>
  <c r="T312" i="3"/>
  <c r="E88" i="3"/>
  <c r="H88" i="3"/>
  <c r="J88" i="3"/>
  <c r="L88" i="3"/>
  <c r="N88" i="3"/>
  <c r="P88" i="3"/>
  <c r="T88" i="3"/>
  <c r="F917" i="3"/>
  <c r="I917" i="3"/>
  <c r="K917" i="3"/>
  <c r="Q917" i="3"/>
  <c r="E38" i="3"/>
  <c r="H38" i="3"/>
  <c r="J38" i="3"/>
  <c r="L38" i="3"/>
  <c r="P38" i="3"/>
  <c r="T38" i="3"/>
  <c r="D502" i="3"/>
  <c r="AA502" i="3" s="1"/>
  <c r="F502" i="3"/>
  <c r="I502" i="3"/>
  <c r="K502" i="3"/>
  <c r="M502" i="3"/>
  <c r="O502" i="3"/>
  <c r="Q502" i="3"/>
  <c r="D854" i="3"/>
  <c r="AA854" i="3" s="1"/>
  <c r="F854" i="3"/>
  <c r="I854" i="3"/>
  <c r="K854" i="3"/>
  <c r="M854" i="3"/>
  <c r="O854" i="3"/>
  <c r="Q854" i="3"/>
  <c r="F94" i="3"/>
  <c r="I94" i="3"/>
  <c r="K94" i="3"/>
  <c r="Q94" i="3"/>
  <c r="E546" i="3"/>
  <c r="H546" i="3"/>
  <c r="J546" i="3"/>
  <c r="L546" i="3"/>
  <c r="N546" i="3"/>
  <c r="P546" i="3"/>
  <c r="T546" i="3"/>
  <c r="D1043" i="3"/>
  <c r="AA1043" i="3" s="1"/>
  <c r="F1043" i="3"/>
  <c r="I1043" i="3"/>
  <c r="K1043" i="3"/>
  <c r="Q1043" i="3"/>
  <c r="E958" i="3"/>
  <c r="H958" i="3"/>
  <c r="J958" i="3"/>
  <c r="L958" i="3"/>
  <c r="T958" i="3"/>
  <c r="E559" i="3"/>
  <c r="H559" i="3"/>
  <c r="J559" i="3"/>
  <c r="L559" i="3"/>
  <c r="N559" i="3"/>
  <c r="P559" i="3"/>
  <c r="T559" i="3"/>
  <c r="F302" i="3"/>
  <c r="I302" i="3"/>
  <c r="K302" i="3"/>
  <c r="M302" i="3"/>
  <c r="O302" i="3"/>
  <c r="Q302" i="3"/>
  <c r="E890" i="3"/>
  <c r="H890" i="3"/>
  <c r="J890" i="3"/>
  <c r="L890" i="3"/>
  <c r="P890" i="3"/>
  <c r="T890" i="3"/>
  <c r="F718" i="3"/>
  <c r="I718" i="3"/>
  <c r="K718" i="3"/>
  <c r="Q718" i="3"/>
  <c r="E616" i="3"/>
  <c r="H616" i="3"/>
  <c r="J616" i="3"/>
  <c r="L616" i="3"/>
  <c r="P616" i="3"/>
  <c r="T616" i="3"/>
  <c r="E140" i="3"/>
  <c r="H140" i="3"/>
  <c r="J140" i="3"/>
  <c r="L140" i="3"/>
  <c r="T140" i="3"/>
  <c r="F664" i="3"/>
  <c r="I664" i="3"/>
  <c r="K664" i="3"/>
  <c r="Q664" i="3"/>
  <c r="E839" i="3"/>
  <c r="H839" i="3"/>
  <c r="J839" i="3"/>
  <c r="L839" i="3"/>
  <c r="P839" i="3"/>
  <c r="T839" i="3"/>
  <c r="F495" i="3"/>
  <c r="I495" i="3"/>
  <c r="K495" i="3"/>
  <c r="Q495" i="3"/>
  <c r="D8" i="3"/>
  <c r="AA8" i="3" s="1"/>
  <c r="F8" i="3"/>
  <c r="I8" i="3"/>
  <c r="K8" i="3"/>
  <c r="M8" i="3"/>
  <c r="O8" i="3"/>
  <c r="Q8" i="3"/>
  <c r="E582" i="3"/>
  <c r="H582" i="3"/>
  <c r="J582" i="3"/>
  <c r="L582" i="3"/>
  <c r="N582" i="3"/>
  <c r="P582" i="3"/>
  <c r="T582" i="3"/>
  <c r="D1074" i="3"/>
  <c r="AA1074" i="3" s="1"/>
  <c r="F1074" i="3"/>
  <c r="I1074" i="3"/>
  <c r="K1074" i="3"/>
  <c r="M1074" i="3"/>
  <c r="O1074" i="3"/>
  <c r="Q1074" i="3"/>
  <c r="F79" i="3"/>
  <c r="I79" i="3"/>
  <c r="K79" i="3"/>
  <c r="E549" i="3"/>
  <c r="H549" i="3"/>
  <c r="J549" i="3"/>
  <c r="L549" i="3"/>
  <c r="P549" i="3"/>
  <c r="T549" i="3"/>
  <c r="E211" i="3"/>
  <c r="H211" i="3"/>
  <c r="J211" i="3"/>
  <c r="L211" i="3"/>
  <c r="T211" i="3"/>
  <c r="D728" i="3"/>
  <c r="AA728" i="3" s="1"/>
  <c r="F728" i="3"/>
  <c r="I728" i="3"/>
  <c r="K728" i="3"/>
  <c r="M728" i="3"/>
  <c r="O728" i="3"/>
  <c r="Q728" i="3"/>
  <c r="E220" i="3"/>
  <c r="H220" i="3"/>
  <c r="J220" i="3"/>
  <c r="L220" i="3"/>
  <c r="N220" i="3"/>
  <c r="P220" i="3"/>
  <c r="T220" i="3"/>
  <c r="E373" i="3"/>
  <c r="H373" i="3"/>
  <c r="J373" i="3"/>
  <c r="L373" i="3"/>
  <c r="N373" i="3"/>
  <c r="P373" i="3"/>
  <c r="T373" i="3"/>
  <c r="F455" i="3"/>
  <c r="I455" i="3"/>
  <c r="K455" i="3"/>
  <c r="Q455" i="3"/>
  <c r="E318" i="3"/>
  <c r="H318" i="3"/>
  <c r="J318" i="3"/>
  <c r="L318" i="3"/>
  <c r="N318" i="3"/>
  <c r="P318" i="3"/>
  <c r="T318" i="3"/>
  <c r="F374" i="3"/>
  <c r="I374" i="3"/>
  <c r="K374" i="3"/>
  <c r="F798" i="3"/>
  <c r="I798" i="3"/>
  <c r="K798" i="3"/>
  <c r="Q798" i="3"/>
  <c r="F704" i="3"/>
  <c r="I704" i="3"/>
  <c r="K704" i="3"/>
  <c r="Q704" i="3"/>
  <c r="E357" i="3"/>
  <c r="H357" i="3"/>
  <c r="J357" i="3"/>
  <c r="L357" i="3"/>
  <c r="T357" i="3"/>
  <c r="E63" i="3"/>
  <c r="H63" i="3"/>
  <c r="J63" i="3"/>
  <c r="L63" i="3"/>
  <c r="P63" i="3"/>
  <c r="T63" i="3"/>
  <c r="E344" i="3"/>
  <c r="H344" i="3"/>
  <c r="J344" i="3"/>
  <c r="L344" i="3"/>
  <c r="P344" i="3"/>
  <c r="T344" i="3"/>
  <c r="D811" i="3"/>
  <c r="AA811" i="3" s="1"/>
  <c r="F811" i="3"/>
  <c r="I811" i="3"/>
  <c r="K811" i="3"/>
  <c r="Q811" i="3"/>
  <c r="E136" i="3"/>
  <c r="H136" i="3"/>
  <c r="J136" i="3"/>
  <c r="L136" i="3"/>
  <c r="P136" i="3"/>
  <c r="T136" i="3"/>
  <c r="D299" i="3"/>
  <c r="AA299" i="3" s="1"/>
  <c r="F299" i="3"/>
  <c r="I299" i="3"/>
  <c r="K299" i="3"/>
  <c r="M299" i="3"/>
  <c r="O299" i="3"/>
  <c r="Q299" i="3"/>
  <c r="E55" i="3"/>
  <c r="H55" i="3"/>
  <c r="J55" i="3"/>
  <c r="L55" i="3"/>
  <c r="P55" i="3"/>
  <c r="T55" i="3"/>
  <c r="E183" i="3"/>
  <c r="H183" i="3"/>
  <c r="J183" i="3"/>
  <c r="L183" i="3"/>
  <c r="N183" i="3"/>
  <c r="P183" i="3"/>
  <c r="T183" i="3"/>
  <c r="F544" i="3"/>
  <c r="I544" i="3"/>
  <c r="K544" i="3"/>
  <c r="Q544" i="3"/>
  <c r="E108" i="3"/>
  <c r="H108" i="3"/>
  <c r="J108" i="3"/>
  <c r="L108" i="3"/>
  <c r="P108" i="3"/>
  <c r="T108" i="3"/>
  <c r="E528" i="3"/>
  <c r="H528" i="3"/>
  <c r="J528" i="3"/>
  <c r="L528" i="3"/>
  <c r="P528" i="3"/>
  <c r="T528" i="3"/>
  <c r="E312" i="3"/>
  <c r="I312" i="3"/>
  <c r="K312" i="3"/>
  <c r="M312" i="3"/>
  <c r="O312" i="3"/>
  <c r="Q312" i="3"/>
  <c r="D88" i="3"/>
  <c r="AA88" i="3" s="1"/>
  <c r="F88" i="3"/>
  <c r="I88" i="3"/>
  <c r="K88" i="3"/>
  <c r="M88" i="3"/>
  <c r="O88" i="3"/>
  <c r="Q88" i="3"/>
  <c r="E917" i="3"/>
  <c r="H917" i="3"/>
  <c r="J917" i="3"/>
  <c r="L917" i="3"/>
  <c r="P917" i="3"/>
  <c r="T917" i="3"/>
  <c r="F38" i="3"/>
  <c r="I38" i="3"/>
  <c r="K38" i="3"/>
  <c r="Q38" i="3"/>
  <c r="E502" i="3"/>
  <c r="H502" i="3"/>
  <c r="J502" i="3"/>
  <c r="L502" i="3"/>
  <c r="N502" i="3"/>
  <c r="P502" i="3"/>
  <c r="T502" i="3"/>
  <c r="E854" i="3"/>
  <c r="H854" i="3"/>
  <c r="J854" i="3"/>
  <c r="L854" i="3"/>
  <c r="N854" i="3"/>
  <c r="P854" i="3"/>
  <c r="T854" i="3"/>
  <c r="E94" i="3"/>
  <c r="H94" i="3"/>
  <c r="J94" i="3"/>
  <c r="L94" i="3"/>
  <c r="P94" i="3"/>
  <c r="T94" i="3"/>
  <c r="F546" i="3"/>
  <c r="I546" i="3"/>
  <c r="K546" i="3"/>
  <c r="M546" i="3"/>
  <c r="O546" i="3"/>
  <c r="Q546" i="3"/>
  <c r="E1043" i="3"/>
  <c r="H1043" i="3"/>
  <c r="J1043" i="3"/>
  <c r="L1043" i="3"/>
  <c r="P1043" i="3"/>
  <c r="T1043" i="3"/>
  <c r="F958" i="3"/>
  <c r="I958" i="3"/>
  <c r="K958" i="3"/>
  <c r="D559" i="3"/>
  <c r="AA559" i="3" s="1"/>
  <c r="F559" i="3"/>
  <c r="I559" i="3"/>
  <c r="K559" i="3"/>
  <c r="M559" i="3"/>
  <c r="O559" i="3"/>
  <c r="Q559" i="3"/>
  <c r="E302" i="3"/>
  <c r="H302" i="3"/>
  <c r="J302" i="3"/>
  <c r="L302" i="3"/>
  <c r="N302" i="3"/>
  <c r="P302" i="3"/>
  <c r="T302" i="3"/>
  <c r="F890" i="3"/>
  <c r="I890" i="3"/>
  <c r="K890" i="3"/>
  <c r="Q890" i="3"/>
  <c r="E718" i="3"/>
  <c r="H718" i="3"/>
  <c r="J718" i="3"/>
  <c r="L718" i="3"/>
  <c r="P718" i="3"/>
  <c r="T718" i="3"/>
  <c r="D616" i="3"/>
  <c r="AA616" i="3" s="1"/>
  <c r="F616" i="3"/>
  <c r="I616" i="3"/>
  <c r="K616" i="3"/>
  <c r="Q616" i="3"/>
  <c r="F140" i="3"/>
  <c r="I140" i="3"/>
  <c r="K140" i="3"/>
  <c r="E664" i="3"/>
  <c r="H664" i="3"/>
  <c r="J664" i="3"/>
  <c r="L664" i="3"/>
  <c r="P664" i="3"/>
  <c r="T664" i="3"/>
  <c r="D839" i="3"/>
  <c r="AA839" i="3" s="1"/>
  <c r="F839" i="3"/>
  <c r="I839" i="3"/>
  <c r="K839" i="3"/>
  <c r="Q839" i="3"/>
  <c r="E495" i="3"/>
  <c r="H495" i="3"/>
  <c r="J495" i="3"/>
  <c r="L495" i="3"/>
  <c r="P495" i="3"/>
  <c r="T495" i="3"/>
  <c r="E8" i="3"/>
  <c r="H8" i="3"/>
  <c r="J8" i="3"/>
  <c r="L8" i="3"/>
  <c r="N8" i="3"/>
  <c r="P8" i="3"/>
  <c r="T8" i="3"/>
  <c r="D582" i="3"/>
  <c r="AA582" i="3" s="1"/>
  <c r="F582" i="3"/>
  <c r="I582" i="3"/>
  <c r="K582" i="3"/>
  <c r="M582" i="3"/>
  <c r="O582" i="3"/>
  <c r="Q582" i="3"/>
  <c r="E1074" i="3"/>
  <c r="H1074" i="3"/>
  <c r="J1074" i="3"/>
  <c r="L1074" i="3"/>
  <c r="N1074" i="3"/>
  <c r="P1074" i="3"/>
  <c r="T1074" i="3"/>
  <c r="E79" i="3"/>
  <c r="H79" i="3"/>
  <c r="J79" i="3"/>
  <c r="L79" i="3"/>
  <c r="T79" i="3"/>
  <c r="F549" i="3"/>
  <c r="I549" i="3"/>
  <c r="K549" i="3"/>
  <c r="Q549" i="3"/>
  <c r="F211" i="3"/>
  <c r="I211" i="3"/>
  <c r="K211" i="3"/>
  <c r="E728" i="3"/>
  <c r="H728" i="3"/>
  <c r="J728" i="3"/>
  <c r="L728" i="3"/>
  <c r="N728" i="3"/>
  <c r="P728" i="3"/>
  <c r="T728" i="3"/>
  <c r="D220" i="3"/>
  <c r="AA220" i="3" s="1"/>
  <c r="F220" i="3"/>
  <c r="I220" i="3"/>
  <c r="K220" i="3"/>
  <c r="M220" i="3"/>
  <c r="O220" i="3"/>
  <c r="Q220" i="3"/>
  <c r="F373" i="3"/>
  <c r="I373" i="3"/>
  <c r="K373" i="3"/>
  <c r="M373" i="3"/>
  <c r="O373" i="3"/>
  <c r="Q373" i="3"/>
  <c r="E455" i="3"/>
  <c r="H455" i="3"/>
  <c r="J455" i="3"/>
  <c r="L455" i="3"/>
  <c r="P455" i="3"/>
  <c r="T455" i="3"/>
  <c r="D318" i="3"/>
  <c r="AA318" i="3" s="1"/>
  <c r="F318" i="3"/>
  <c r="I318" i="3"/>
  <c r="K318" i="3"/>
  <c r="M318" i="3"/>
  <c r="O318" i="3"/>
  <c r="Q318" i="3"/>
  <c r="E374" i="3"/>
  <c r="H374" i="3"/>
  <c r="J374" i="3"/>
  <c r="L374" i="3"/>
  <c r="T374" i="3"/>
  <c r="E798" i="3"/>
  <c r="H798" i="3"/>
  <c r="J798" i="3"/>
  <c r="L798" i="3"/>
  <c r="P798" i="3"/>
  <c r="T798" i="3"/>
  <c r="E704" i="3"/>
  <c r="H704" i="3"/>
  <c r="J704" i="3"/>
  <c r="L704" i="3"/>
  <c r="P704" i="3"/>
  <c r="T704" i="3"/>
  <c r="F357" i="3"/>
  <c r="I357" i="3"/>
  <c r="K357" i="3"/>
  <c r="F63" i="3"/>
  <c r="I63" i="3"/>
  <c r="K63" i="3"/>
  <c r="Q63" i="3"/>
  <c r="D344" i="3"/>
  <c r="AA344" i="3" s="1"/>
  <c r="F344" i="3"/>
  <c r="I344" i="3"/>
  <c r="K344" i="3"/>
  <c r="Q344" i="3"/>
  <c r="E811" i="3"/>
  <c r="H811" i="3"/>
  <c r="J811" i="3"/>
  <c r="L811" i="3"/>
  <c r="P811" i="3"/>
  <c r="T811" i="3"/>
  <c r="F136" i="3"/>
  <c r="I136" i="3"/>
  <c r="K136" i="3"/>
  <c r="Q136" i="3"/>
  <c r="E299" i="3"/>
  <c r="H299" i="3"/>
  <c r="J299" i="3"/>
  <c r="L299" i="3"/>
  <c r="N299" i="3"/>
  <c r="P299" i="3"/>
  <c r="T299" i="3"/>
  <c r="F55" i="3"/>
  <c r="I55" i="3"/>
  <c r="K55" i="3"/>
  <c r="Q55" i="3"/>
  <c r="I183" i="3"/>
  <c r="M183" i="3"/>
  <c r="Q183" i="3"/>
  <c r="E544" i="3"/>
  <c r="J544" i="3"/>
  <c r="I108" i="3"/>
  <c r="Q108" i="3"/>
  <c r="I528" i="3"/>
  <c r="Q528" i="3"/>
  <c r="F768" i="3"/>
  <c r="I768" i="3"/>
  <c r="K768" i="3"/>
  <c r="Q768" i="3"/>
  <c r="E801" i="3"/>
  <c r="H801" i="3"/>
  <c r="J801" i="3"/>
  <c r="L801" i="3"/>
  <c r="N801" i="3"/>
  <c r="P801" i="3"/>
  <c r="T801" i="3"/>
  <c r="F24" i="3"/>
  <c r="I24" i="3"/>
  <c r="K24" i="3"/>
  <c r="D914" i="3"/>
  <c r="AA914" i="3" s="1"/>
  <c r="F914" i="3"/>
  <c r="I914" i="3"/>
  <c r="K914" i="3"/>
  <c r="Q914" i="3"/>
  <c r="D465" i="3"/>
  <c r="AA465" i="3" s="1"/>
  <c r="F465" i="3"/>
  <c r="I465" i="3"/>
  <c r="K465" i="3"/>
  <c r="M465" i="3"/>
  <c r="O465" i="3"/>
  <c r="Q465" i="3"/>
  <c r="E253" i="3"/>
  <c r="H253" i="3"/>
  <c r="J253" i="3"/>
  <c r="L253" i="3"/>
  <c r="P253" i="3"/>
  <c r="T253" i="3"/>
  <c r="E132" i="3"/>
  <c r="H132" i="3"/>
  <c r="J132" i="3"/>
  <c r="L132" i="3"/>
  <c r="N132" i="3"/>
  <c r="P132" i="3"/>
  <c r="T132" i="3"/>
  <c r="F1117" i="3"/>
  <c r="I1117" i="3"/>
  <c r="K1117" i="3"/>
  <c r="M1117" i="3"/>
  <c r="O1117" i="3"/>
  <c r="Q1117" i="3"/>
  <c r="E626" i="3"/>
  <c r="H626" i="3"/>
  <c r="J626" i="3"/>
  <c r="L626" i="3"/>
  <c r="N626" i="3"/>
  <c r="P626" i="3"/>
  <c r="T626" i="3"/>
  <c r="D379" i="3"/>
  <c r="AA379" i="3" s="1"/>
  <c r="F379" i="3"/>
  <c r="I379" i="3"/>
  <c r="K379" i="3"/>
  <c r="E762" i="3"/>
  <c r="H762" i="3"/>
  <c r="J762" i="3"/>
  <c r="L762" i="3"/>
  <c r="N762" i="3"/>
  <c r="P762" i="3"/>
  <c r="T762" i="3"/>
  <c r="E489" i="3"/>
  <c r="H489" i="3"/>
  <c r="J489" i="3"/>
  <c r="L489" i="3"/>
  <c r="N489" i="3"/>
  <c r="P489" i="3"/>
  <c r="T489" i="3"/>
  <c r="E449" i="3"/>
  <c r="H449" i="3"/>
  <c r="J449" i="3"/>
  <c r="L449" i="3"/>
  <c r="P449" i="3"/>
  <c r="T449" i="3"/>
  <c r="F1011" i="3"/>
  <c r="I1011" i="3"/>
  <c r="K1011" i="3"/>
  <c r="M1011" i="3"/>
  <c r="O1011" i="3"/>
  <c r="Q1011" i="3"/>
  <c r="E123" i="3"/>
  <c r="H123" i="3"/>
  <c r="J123" i="3"/>
  <c r="L123" i="3"/>
  <c r="P123" i="3"/>
  <c r="T123" i="3"/>
  <c r="E142" i="3"/>
  <c r="H142" i="3"/>
  <c r="J142" i="3"/>
  <c r="L142" i="3"/>
  <c r="N142" i="3"/>
  <c r="P142" i="3"/>
  <c r="T142" i="3"/>
  <c r="F268" i="3"/>
  <c r="I268" i="3"/>
  <c r="K268" i="3"/>
  <c r="Q268" i="3"/>
  <c r="E687" i="3"/>
  <c r="H687" i="3"/>
  <c r="J687" i="3"/>
  <c r="L687" i="3"/>
  <c r="N687" i="3"/>
  <c r="P687" i="3"/>
  <c r="T687" i="3"/>
  <c r="F40" i="3"/>
  <c r="I40" i="3"/>
  <c r="K40" i="3"/>
  <c r="Q40" i="3"/>
  <c r="F251" i="3"/>
  <c r="I251" i="3"/>
  <c r="K251" i="3"/>
  <c r="F403" i="3"/>
  <c r="I403" i="3"/>
  <c r="K403" i="3"/>
  <c r="Q403" i="3"/>
  <c r="F755" i="3"/>
  <c r="I755" i="3"/>
  <c r="K755" i="3"/>
  <c r="Q755" i="3"/>
  <c r="E27" i="3"/>
  <c r="H27" i="3"/>
  <c r="J27" i="3"/>
  <c r="L27" i="3"/>
  <c r="T27" i="3"/>
  <c r="E1014" i="3"/>
  <c r="H1014" i="3"/>
  <c r="J1014" i="3"/>
  <c r="L1014" i="3"/>
  <c r="N1014" i="3"/>
  <c r="P1014" i="3"/>
  <c r="T1014" i="3"/>
  <c r="E882" i="3"/>
  <c r="H882" i="3"/>
  <c r="J882" i="3"/>
  <c r="L882" i="3"/>
  <c r="P882" i="3"/>
  <c r="T882" i="3"/>
  <c r="E829" i="3"/>
  <c r="H829" i="3"/>
  <c r="J829" i="3"/>
  <c r="L829" i="3"/>
  <c r="P829" i="3"/>
  <c r="T829" i="3"/>
  <c r="F855" i="3"/>
  <c r="I855" i="3"/>
  <c r="K855" i="3"/>
  <c r="E410" i="3"/>
  <c r="H410" i="3"/>
  <c r="J410" i="3"/>
  <c r="L410" i="3"/>
  <c r="P410" i="3"/>
  <c r="T410" i="3"/>
  <c r="E209" i="3"/>
  <c r="H209" i="3"/>
  <c r="J209" i="3"/>
  <c r="L209" i="3"/>
  <c r="N209" i="3"/>
  <c r="P209" i="3"/>
  <c r="T209" i="3"/>
  <c r="F320" i="3"/>
  <c r="I320" i="3"/>
  <c r="K320" i="3"/>
  <c r="Q320" i="3"/>
  <c r="F565" i="3"/>
  <c r="I565" i="3"/>
  <c r="K565" i="3"/>
  <c r="Q565" i="3"/>
  <c r="E645" i="3"/>
  <c r="H645" i="3"/>
  <c r="J645" i="3"/>
  <c r="L645" i="3"/>
  <c r="P645" i="3"/>
  <c r="T645" i="3"/>
  <c r="E348" i="3"/>
  <c r="H348" i="3"/>
  <c r="J348" i="3"/>
  <c r="L348" i="3"/>
  <c r="N348" i="3"/>
  <c r="P348" i="3"/>
  <c r="T348" i="3"/>
  <c r="D99" i="3"/>
  <c r="AA99" i="3" s="1"/>
  <c r="F99" i="3"/>
  <c r="I99" i="3"/>
  <c r="K99" i="3"/>
  <c r="M99" i="3"/>
  <c r="O99" i="3"/>
  <c r="Q99" i="3"/>
  <c r="F834" i="3"/>
  <c r="I834" i="3"/>
  <c r="K834" i="3"/>
  <c r="M834" i="3"/>
  <c r="O834" i="3"/>
  <c r="Q834" i="3"/>
  <c r="E769" i="3"/>
  <c r="H769" i="3"/>
  <c r="J769" i="3"/>
  <c r="L769" i="3"/>
  <c r="N769" i="3"/>
  <c r="P769" i="3"/>
  <c r="T769" i="3"/>
  <c r="F230" i="3"/>
  <c r="I230" i="3"/>
  <c r="K230" i="3"/>
  <c r="M230" i="3"/>
  <c r="O230" i="3"/>
  <c r="Q230" i="3"/>
  <c r="E935" i="3"/>
  <c r="H935" i="3"/>
  <c r="J935" i="3"/>
  <c r="L935" i="3"/>
  <c r="N935" i="3"/>
  <c r="P935" i="3"/>
  <c r="T935" i="3"/>
  <c r="D806" i="3"/>
  <c r="AA806" i="3" s="1"/>
  <c r="F806" i="3"/>
  <c r="I806" i="3"/>
  <c r="K806" i="3"/>
  <c r="Q806" i="3"/>
  <c r="E892" i="3"/>
  <c r="H892" i="3"/>
  <c r="J892" i="3"/>
  <c r="L892" i="3"/>
  <c r="N892" i="3"/>
  <c r="P892" i="3"/>
  <c r="F183" i="3"/>
  <c r="K183" i="3"/>
  <c r="O183" i="3"/>
  <c r="H544" i="3"/>
  <c r="L544" i="3"/>
  <c r="P544" i="3"/>
  <c r="T544" i="3"/>
  <c r="F108" i="3"/>
  <c r="K108" i="3"/>
  <c r="F528" i="3"/>
  <c r="K528" i="3"/>
  <c r="E768" i="3"/>
  <c r="H768" i="3"/>
  <c r="J768" i="3"/>
  <c r="L768" i="3"/>
  <c r="P768" i="3"/>
  <c r="T768" i="3"/>
  <c r="D801" i="3"/>
  <c r="AA801" i="3" s="1"/>
  <c r="F801" i="3"/>
  <c r="I801" i="3"/>
  <c r="K801" i="3"/>
  <c r="M801" i="3"/>
  <c r="O801" i="3"/>
  <c r="Q801" i="3"/>
  <c r="E24" i="3"/>
  <c r="H24" i="3"/>
  <c r="J24" i="3"/>
  <c r="L24" i="3"/>
  <c r="T24" i="3"/>
  <c r="E914" i="3"/>
  <c r="H914" i="3"/>
  <c r="J914" i="3"/>
  <c r="L914" i="3"/>
  <c r="P914" i="3"/>
  <c r="T914" i="3"/>
  <c r="E465" i="3"/>
  <c r="H465" i="3"/>
  <c r="J465" i="3"/>
  <c r="L465" i="3"/>
  <c r="N465" i="3"/>
  <c r="P465" i="3"/>
  <c r="T465" i="3"/>
  <c r="F253" i="3"/>
  <c r="I253" i="3"/>
  <c r="K253" i="3"/>
  <c r="Q253" i="3"/>
  <c r="F132" i="3"/>
  <c r="I132" i="3"/>
  <c r="K132" i="3"/>
  <c r="M132" i="3"/>
  <c r="O132" i="3"/>
  <c r="Q132" i="3"/>
  <c r="E1117" i="3"/>
  <c r="H1117" i="3"/>
  <c r="J1117" i="3"/>
  <c r="L1117" i="3"/>
  <c r="N1117" i="3"/>
  <c r="P1117" i="3"/>
  <c r="T1117" i="3"/>
  <c r="F626" i="3"/>
  <c r="I626" i="3"/>
  <c r="K626" i="3"/>
  <c r="M626" i="3"/>
  <c r="O626" i="3"/>
  <c r="Q626" i="3"/>
  <c r="E379" i="3"/>
  <c r="H379" i="3"/>
  <c r="J379" i="3"/>
  <c r="L379" i="3"/>
  <c r="T379" i="3"/>
  <c r="F762" i="3"/>
  <c r="I762" i="3"/>
  <c r="K762" i="3"/>
  <c r="M762" i="3"/>
  <c r="O762" i="3"/>
  <c r="Q762" i="3"/>
  <c r="D489" i="3"/>
  <c r="AA489" i="3" s="1"/>
  <c r="F489" i="3"/>
  <c r="I489" i="3"/>
  <c r="K489" i="3"/>
  <c r="M489" i="3"/>
  <c r="O489" i="3"/>
  <c r="Q489" i="3"/>
  <c r="F449" i="3"/>
  <c r="I449" i="3"/>
  <c r="K449" i="3"/>
  <c r="Q449" i="3"/>
  <c r="E1011" i="3"/>
  <c r="H1011" i="3"/>
  <c r="J1011" i="3"/>
  <c r="L1011" i="3"/>
  <c r="N1011" i="3"/>
  <c r="P1011" i="3"/>
  <c r="T1011" i="3"/>
  <c r="F123" i="3"/>
  <c r="I123" i="3"/>
  <c r="K123" i="3"/>
  <c r="Q123" i="3"/>
  <c r="F142" i="3"/>
  <c r="I142" i="3"/>
  <c r="K142" i="3"/>
  <c r="M142" i="3"/>
  <c r="O142" i="3"/>
  <c r="Q142" i="3"/>
  <c r="E268" i="3"/>
  <c r="H268" i="3"/>
  <c r="J268" i="3"/>
  <c r="L268" i="3"/>
  <c r="P268" i="3"/>
  <c r="T268" i="3"/>
  <c r="D687" i="3"/>
  <c r="AA687" i="3" s="1"/>
  <c r="F687" i="3"/>
  <c r="I687" i="3"/>
  <c r="K687" i="3"/>
  <c r="M687" i="3"/>
  <c r="O687" i="3"/>
  <c r="Q687" i="3"/>
  <c r="E40" i="3"/>
  <c r="H40" i="3"/>
  <c r="J40" i="3"/>
  <c r="L40" i="3"/>
  <c r="P40" i="3"/>
  <c r="T40" i="3"/>
  <c r="E251" i="3"/>
  <c r="H251" i="3"/>
  <c r="J251" i="3"/>
  <c r="L251" i="3"/>
  <c r="T251" i="3"/>
  <c r="E403" i="3"/>
  <c r="H403" i="3"/>
  <c r="J403" i="3"/>
  <c r="L403" i="3"/>
  <c r="P403" i="3"/>
  <c r="T403" i="3"/>
  <c r="E755" i="3"/>
  <c r="H755" i="3"/>
  <c r="J755" i="3"/>
  <c r="L755" i="3"/>
  <c r="P755" i="3"/>
  <c r="T755" i="3"/>
  <c r="F27" i="3"/>
  <c r="I27" i="3"/>
  <c r="K27" i="3"/>
  <c r="D1014" i="3"/>
  <c r="AA1014" i="3" s="1"/>
  <c r="F1014" i="3"/>
  <c r="I1014" i="3"/>
  <c r="K1014" i="3"/>
  <c r="M1014" i="3"/>
  <c r="O1014" i="3"/>
  <c r="Q1014" i="3"/>
  <c r="D882" i="3"/>
  <c r="AA882" i="3" s="1"/>
  <c r="F882" i="3"/>
  <c r="I882" i="3"/>
  <c r="K882" i="3"/>
  <c r="Q882" i="3"/>
  <c r="F829" i="3"/>
  <c r="I829" i="3"/>
  <c r="K829" i="3"/>
  <c r="Q829" i="3"/>
  <c r="E855" i="3"/>
  <c r="H855" i="3"/>
  <c r="J855" i="3"/>
  <c r="L855" i="3"/>
  <c r="T855" i="3"/>
  <c r="F410" i="3"/>
  <c r="I410" i="3"/>
  <c r="K410" i="3"/>
  <c r="Q410" i="3"/>
  <c r="F209" i="3"/>
  <c r="I209" i="3"/>
  <c r="K209" i="3"/>
  <c r="M209" i="3"/>
  <c r="O209" i="3"/>
  <c r="Q209" i="3"/>
  <c r="E320" i="3"/>
  <c r="H320" i="3"/>
  <c r="J320" i="3"/>
  <c r="L320" i="3"/>
  <c r="P320" i="3"/>
  <c r="T320" i="3"/>
  <c r="E565" i="3"/>
  <c r="H565" i="3"/>
  <c r="J565" i="3"/>
  <c r="L565" i="3"/>
  <c r="P565" i="3"/>
  <c r="T565" i="3"/>
  <c r="F645" i="3"/>
  <c r="I645" i="3"/>
  <c r="K645" i="3"/>
  <c r="Q645" i="3"/>
  <c r="F348" i="3"/>
  <c r="I348" i="3"/>
  <c r="K348" i="3"/>
  <c r="M348" i="3"/>
  <c r="O348" i="3"/>
  <c r="Q348" i="3"/>
  <c r="E99" i="3"/>
  <c r="H99" i="3"/>
  <c r="J99" i="3"/>
  <c r="L99" i="3"/>
  <c r="N99" i="3"/>
  <c r="P99" i="3"/>
  <c r="T99" i="3"/>
  <c r="E834" i="3"/>
  <c r="H834" i="3"/>
  <c r="J834" i="3"/>
  <c r="L834" i="3"/>
  <c r="N834" i="3"/>
  <c r="P834" i="3"/>
  <c r="T834" i="3"/>
  <c r="D769" i="3"/>
  <c r="AA769" i="3" s="1"/>
  <c r="F769" i="3"/>
  <c r="I769" i="3"/>
  <c r="K769" i="3"/>
  <c r="M769" i="3"/>
  <c r="O769" i="3"/>
  <c r="Q769" i="3"/>
  <c r="E230" i="3"/>
  <c r="H230" i="3"/>
  <c r="J230" i="3"/>
  <c r="L230" i="3"/>
  <c r="N230" i="3"/>
  <c r="P230" i="3"/>
  <c r="T230" i="3"/>
  <c r="D935" i="3"/>
  <c r="AA935" i="3" s="1"/>
  <c r="F935" i="3"/>
  <c r="I935" i="3"/>
  <c r="K935" i="3"/>
  <c r="O935" i="3"/>
  <c r="E806" i="3"/>
  <c r="J806" i="3"/>
  <c r="I892" i="3"/>
  <c r="M892" i="3"/>
  <c r="Q892" i="3"/>
  <c r="T892" i="3"/>
  <c r="D258" i="3"/>
  <c r="AA258" i="3" s="1"/>
  <c r="F258" i="3"/>
  <c r="I258" i="3"/>
  <c r="K258" i="3"/>
  <c r="Q258" i="3"/>
  <c r="F73" i="3"/>
  <c r="I73" i="3"/>
  <c r="K73" i="3"/>
  <c r="Q73" i="3"/>
  <c r="F863" i="3"/>
  <c r="I863" i="3"/>
  <c r="K863" i="3"/>
  <c r="Q863" i="3"/>
  <c r="D454" i="3"/>
  <c r="AA454" i="3" s="1"/>
  <c r="F454" i="3"/>
  <c r="I454" i="3"/>
  <c r="K454" i="3"/>
  <c r="M454" i="3"/>
  <c r="O454" i="3"/>
  <c r="Q454" i="3"/>
  <c r="E791" i="3"/>
  <c r="H791" i="3"/>
  <c r="J791" i="3"/>
  <c r="L791" i="3"/>
  <c r="N791" i="3"/>
  <c r="P791" i="3"/>
  <c r="T791" i="3"/>
  <c r="D1085" i="3"/>
  <c r="AA1085" i="3" s="1"/>
  <c r="F1085" i="3"/>
  <c r="I1085" i="3"/>
  <c r="K1085" i="3"/>
  <c r="M1085" i="3"/>
  <c r="O1085" i="3"/>
  <c r="Q1085" i="3"/>
  <c r="E604" i="3"/>
  <c r="H604" i="3"/>
  <c r="J604" i="3"/>
  <c r="L604" i="3"/>
  <c r="N604" i="3"/>
  <c r="P604" i="3"/>
  <c r="T604" i="3"/>
  <c r="F194" i="3"/>
  <c r="I194" i="3"/>
  <c r="K194" i="3"/>
  <c r="M194" i="3"/>
  <c r="O194" i="3"/>
  <c r="Q194" i="3"/>
  <c r="E144" i="3"/>
  <c r="H144" i="3"/>
  <c r="J144" i="3"/>
  <c r="L144" i="3"/>
  <c r="P144" i="3"/>
  <c r="T144" i="3"/>
  <c r="E170" i="3"/>
  <c r="H170" i="3"/>
  <c r="J170" i="3"/>
  <c r="L170" i="3"/>
  <c r="N170" i="3"/>
  <c r="P170" i="3"/>
  <c r="T170" i="3"/>
  <c r="F1046" i="3"/>
  <c r="I1046" i="3"/>
  <c r="K1046" i="3"/>
  <c r="M1046" i="3"/>
  <c r="O1046" i="3"/>
  <c r="Q1046" i="3"/>
  <c r="E295" i="3"/>
  <c r="H295" i="3"/>
  <c r="J295" i="3"/>
  <c r="L295" i="3"/>
  <c r="P295" i="3"/>
  <c r="T295" i="3"/>
  <c r="D178" i="3"/>
  <c r="AA178" i="3" s="1"/>
  <c r="F178" i="3"/>
  <c r="I178" i="3"/>
  <c r="K178" i="3"/>
  <c r="Q178" i="3"/>
  <c r="F884" i="3"/>
  <c r="I884" i="3"/>
  <c r="K884" i="3"/>
  <c r="M884" i="3"/>
  <c r="O884" i="3"/>
  <c r="Q884" i="3"/>
  <c r="F203" i="3"/>
  <c r="I203" i="3"/>
  <c r="K203" i="3"/>
  <c r="Q203" i="3"/>
  <c r="E652" i="3"/>
  <c r="H652" i="3"/>
  <c r="J652" i="3"/>
  <c r="L652" i="3"/>
  <c r="N652" i="3"/>
  <c r="P652" i="3"/>
  <c r="T652" i="3"/>
  <c r="E603" i="3"/>
  <c r="H603" i="3"/>
  <c r="J603" i="3"/>
  <c r="L603" i="3"/>
  <c r="N603" i="3"/>
  <c r="P603" i="3"/>
  <c r="T603" i="3"/>
  <c r="E272" i="3"/>
  <c r="H272" i="3"/>
  <c r="J272" i="3"/>
  <c r="L272" i="3"/>
  <c r="P272" i="3"/>
  <c r="T272" i="3"/>
  <c r="F624" i="3"/>
  <c r="I624" i="3"/>
  <c r="K624" i="3"/>
  <c r="Q624" i="3"/>
  <c r="E34" i="3"/>
  <c r="H34" i="3"/>
  <c r="J34" i="3"/>
  <c r="L34" i="3"/>
  <c r="T34" i="3"/>
  <c r="E104" i="3"/>
  <c r="H104" i="3"/>
  <c r="J104" i="3"/>
  <c r="L104" i="3"/>
  <c r="N104" i="3"/>
  <c r="P104" i="3"/>
  <c r="T104" i="3"/>
  <c r="F18" i="3"/>
  <c r="I18" i="3"/>
  <c r="K18" i="3"/>
  <c r="E1119" i="3"/>
  <c r="H1119" i="3"/>
  <c r="J1119" i="3"/>
  <c r="L1119" i="3"/>
  <c r="N1119" i="3"/>
  <c r="P1119" i="3"/>
  <c r="T1119" i="3"/>
  <c r="D1010" i="3"/>
  <c r="AA1010" i="3" s="1"/>
  <c r="F1010" i="3"/>
  <c r="I1010" i="3"/>
  <c r="K1010" i="3"/>
  <c r="Q1010" i="3"/>
  <c r="E64" i="3"/>
  <c r="H64" i="3"/>
  <c r="J64" i="3"/>
  <c r="L64" i="3"/>
  <c r="P64" i="3"/>
  <c r="T64" i="3"/>
  <c r="F1033" i="3"/>
  <c r="I1033" i="3"/>
  <c r="K1033" i="3"/>
  <c r="Q1033" i="3"/>
  <c r="E984" i="3"/>
  <c r="H984" i="3"/>
  <c r="J984" i="3"/>
  <c r="L984" i="3"/>
  <c r="P984" i="3"/>
  <c r="T984" i="3"/>
  <c r="E424" i="3"/>
  <c r="H424" i="3"/>
  <c r="J424" i="3"/>
  <c r="L424" i="3"/>
  <c r="N424" i="3"/>
  <c r="P424" i="3"/>
  <c r="T424" i="3"/>
  <c r="D782" i="3"/>
  <c r="AA782" i="3" s="1"/>
  <c r="F782" i="3"/>
  <c r="I782" i="3"/>
  <c r="K782" i="3"/>
  <c r="M782" i="3"/>
  <c r="O782" i="3"/>
  <c r="Q782" i="3"/>
  <c r="D1076" i="3"/>
  <c r="AA1076" i="3" s="1"/>
  <c r="F1076" i="3"/>
  <c r="I1076" i="3"/>
  <c r="K1076" i="3"/>
  <c r="Q1076" i="3"/>
  <c r="F338" i="3"/>
  <c r="I338" i="3"/>
  <c r="K338" i="3"/>
  <c r="Q338" i="3"/>
  <c r="E573" i="3"/>
  <c r="H573" i="3"/>
  <c r="J573" i="3"/>
  <c r="L573" i="3"/>
  <c r="N573" i="3"/>
  <c r="P573" i="3"/>
  <c r="T573" i="3"/>
  <c r="E681" i="3"/>
  <c r="H681" i="3"/>
  <c r="J681" i="3"/>
  <c r="L681" i="3"/>
  <c r="P681" i="3"/>
  <c r="T681" i="3"/>
  <c r="F741" i="3"/>
  <c r="I741" i="3"/>
  <c r="K741" i="3"/>
  <c r="Q741" i="3"/>
  <c r="E113" i="3"/>
  <c r="H113" i="3"/>
  <c r="J113" i="3"/>
  <c r="L113" i="3"/>
  <c r="N113" i="3"/>
  <c r="P113" i="3"/>
  <c r="T113" i="3"/>
  <c r="F907" i="3"/>
  <c r="I907" i="3"/>
  <c r="K907" i="3"/>
  <c r="M907" i="3"/>
  <c r="O907" i="3"/>
  <c r="Q907" i="3"/>
  <c r="D865" i="3"/>
  <c r="AA865" i="3" s="1"/>
  <c r="F865" i="3"/>
  <c r="I865" i="3"/>
  <c r="K865" i="3"/>
  <c r="M865" i="3"/>
  <c r="O865" i="3"/>
  <c r="Q865" i="3"/>
  <c r="E394" i="3"/>
  <c r="H394" i="3"/>
  <c r="J394" i="3"/>
  <c r="L394" i="3"/>
  <c r="N394" i="3"/>
  <c r="P394" i="3"/>
  <c r="T394" i="3"/>
  <c r="F280" i="3"/>
  <c r="I280" i="3"/>
  <c r="K280" i="3"/>
  <c r="M280" i="3"/>
  <c r="O280" i="3"/>
  <c r="Q280" i="3"/>
  <c r="F766" i="3"/>
  <c r="I766" i="3"/>
  <c r="K766" i="3"/>
  <c r="Q766" i="3"/>
  <c r="E900" i="3"/>
  <c r="H900" i="3"/>
  <c r="J900" i="3"/>
  <c r="L900" i="3"/>
  <c r="P900" i="3"/>
  <c r="T900" i="3"/>
  <c r="F597" i="3"/>
  <c r="I597" i="3"/>
  <c r="K597" i="3"/>
  <c r="Q597" i="3"/>
  <c r="E515" i="3"/>
  <c r="H515" i="3"/>
  <c r="J515" i="3"/>
  <c r="L515" i="3"/>
  <c r="P515" i="3"/>
  <c r="T515" i="3"/>
  <c r="F60" i="3"/>
  <c r="I60" i="3"/>
  <c r="K60" i="3"/>
  <c r="Q60" i="3"/>
  <c r="E770" i="3"/>
  <c r="H770" i="3"/>
  <c r="J770" i="3"/>
  <c r="L770" i="3"/>
  <c r="N770" i="3"/>
  <c r="P770" i="3"/>
  <c r="T770" i="3"/>
  <c r="D413" i="3"/>
  <c r="AA413" i="3" s="1"/>
  <c r="F413" i="3"/>
  <c r="I413" i="3"/>
  <c r="K413" i="3"/>
  <c r="M413" i="3"/>
  <c r="O413" i="3"/>
  <c r="Q413" i="3"/>
  <c r="D751" i="3"/>
  <c r="AA751" i="3" s="1"/>
  <c r="F751" i="3"/>
  <c r="I751" i="3"/>
  <c r="K751" i="3"/>
  <c r="M751" i="3"/>
  <c r="O751" i="3"/>
  <c r="Q751" i="3"/>
  <c r="E517" i="3"/>
  <c r="H517" i="3"/>
  <c r="J517" i="3"/>
  <c r="L517" i="3"/>
  <c r="N517" i="3"/>
  <c r="P517" i="3"/>
  <c r="T517" i="3"/>
  <c r="E730" i="3"/>
  <c r="H730" i="3"/>
  <c r="J730" i="3"/>
  <c r="L730" i="3"/>
  <c r="T730" i="3"/>
  <c r="D193" i="3"/>
  <c r="AA193" i="3" s="1"/>
  <c r="F193" i="3"/>
  <c r="I193" i="3"/>
  <c r="K193" i="3"/>
  <c r="M193" i="3"/>
  <c r="O193" i="3"/>
  <c r="Q193" i="3"/>
  <c r="F967" i="3"/>
  <c r="I967" i="3"/>
  <c r="K967" i="3"/>
  <c r="Q967" i="3"/>
  <c r="E1032" i="3"/>
  <c r="H1032" i="3"/>
  <c r="J1032" i="3"/>
  <c r="L1032" i="3"/>
  <c r="N1032" i="3"/>
  <c r="P1032" i="3"/>
  <c r="T1032" i="3"/>
  <c r="F310" i="3"/>
  <c r="I310" i="3"/>
  <c r="K310" i="3"/>
  <c r="Q310" i="3"/>
  <c r="E1120" i="3"/>
  <c r="H1120" i="3"/>
  <c r="J1120" i="3"/>
  <c r="L1120" i="3"/>
  <c r="P1120" i="3"/>
  <c r="T1120" i="3"/>
  <c r="F703" i="3"/>
  <c r="I703" i="3"/>
  <c r="K703" i="3"/>
  <c r="Q703" i="3"/>
  <c r="E611" i="3"/>
  <c r="H611" i="3"/>
  <c r="J611" i="3"/>
  <c r="L611" i="3"/>
  <c r="P611" i="3"/>
  <c r="T611" i="3"/>
  <c r="E516" i="3"/>
  <c r="H516" i="3"/>
  <c r="J516" i="3"/>
  <c r="L516" i="3"/>
  <c r="P516" i="3"/>
  <c r="T516" i="3"/>
  <c r="E156" i="3"/>
  <c r="H156" i="3"/>
  <c r="J156" i="3"/>
  <c r="L156" i="3"/>
  <c r="N156" i="3"/>
  <c r="P156" i="3"/>
  <c r="T156" i="3"/>
  <c r="E1098" i="3"/>
  <c r="H1098" i="3"/>
  <c r="J1098" i="3"/>
  <c r="L1098" i="3"/>
  <c r="P1098" i="3"/>
  <c r="T1098" i="3"/>
  <c r="F1022" i="3"/>
  <c r="I1022" i="3"/>
  <c r="K1022" i="3"/>
  <c r="Q1022" i="3"/>
  <c r="F541" i="3"/>
  <c r="I541" i="3"/>
  <c r="K541" i="3"/>
  <c r="Q541" i="3"/>
  <c r="F938" i="3"/>
  <c r="I938" i="3"/>
  <c r="K938" i="3"/>
  <c r="Q938" i="3"/>
  <c r="E569" i="3"/>
  <c r="H569" i="3"/>
  <c r="J569" i="3"/>
  <c r="L569" i="3"/>
  <c r="N569" i="3"/>
  <c r="P569" i="3"/>
  <c r="T569" i="3"/>
  <c r="M935" i="3"/>
  <c r="Q935" i="3"/>
  <c r="H806" i="3"/>
  <c r="L806" i="3"/>
  <c r="P806" i="3"/>
  <c r="T806" i="3"/>
  <c r="F892" i="3"/>
  <c r="K892" i="3"/>
  <c r="O892" i="3"/>
  <c r="E258" i="3"/>
  <c r="H258" i="3"/>
  <c r="J258" i="3"/>
  <c r="L258" i="3"/>
  <c r="P258" i="3"/>
  <c r="T258" i="3"/>
  <c r="E73" i="3"/>
  <c r="H73" i="3"/>
  <c r="J73" i="3"/>
  <c r="L73" i="3"/>
  <c r="P73" i="3"/>
  <c r="T73" i="3"/>
  <c r="E863" i="3"/>
  <c r="H863" i="3"/>
  <c r="J863" i="3"/>
  <c r="L863" i="3"/>
  <c r="P863" i="3"/>
  <c r="T863" i="3"/>
  <c r="E454" i="3"/>
  <c r="H454" i="3"/>
  <c r="J454" i="3"/>
  <c r="L454" i="3"/>
  <c r="N454" i="3"/>
  <c r="P454" i="3"/>
  <c r="T454" i="3"/>
  <c r="F791" i="3"/>
  <c r="I791" i="3"/>
  <c r="K791" i="3"/>
  <c r="M791" i="3"/>
  <c r="O791" i="3"/>
  <c r="Q791" i="3"/>
  <c r="E1085" i="3"/>
  <c r="H1085" i="3"/>
  <c r="J1085" i="3"/>
  <c r="L1085" i="3"/>
  <c r="N1085" i="3"/>
  <c r="P1085" i="3"/>
  <c r="T1085" i="3"/>
  <c r="D604" i="3"/>
  <c r="AA604" i="3" s="1"/>
  <c r="F604" i="3"/>
  <c r="I604" i="3"/>
  <c r="K604" i="3"/>
  <c r="M604" i="3"/>
  <c r="O604" i="3"/>
  <c r="Q604" i="3"/>
  <c r="E194" i="3"/>
  <c r="H194" i="3"/>
  <c r="J194" i="3"/>
  <c r="L194" i="3"/>
  <c r="N194" i="3"/>
  <c r="P194" i="3"/>
  <c r="T194" i="3"/>
  <c r="F144" i="3"/>
  <c r="I144" i="3"/>
  <c r="K144" i="3"/>
  <c r="Q144" i="3"/>
  <c r="F170" i="3"/>
  <c r="I170" i="3"/>
  <c r="K170" i="3"/>
  <c r="M170" i="3"/>
  <c r="O170" i="3"/>
  <c r="Q170" i="3"/>
  <c r="E1046" i="3"/>
  <c r="H1046" i="3"/>
  <c r="J1046" i="3"/>
  <c r="L1046" i="3"/>
  <c r="N1046" i="3"/>
  <c r="P1046" i="3"/>
  <c r="T1046" i="3"/>
  <c r="F295" i="3"/>
  <c r="I295" i="3"/>
  <c r="K295" i="3"/>
  <c r="Q295" i="3"/>
  <c r="E178" i="3"/>
  <c r="H178" i="3"/>
  <c r="J178" i="3"/>
  <c r="L178" i="3"/>
  <c r="P178" i="3"/>
  <c r="T178" i="3"/>
  <c r="E884" i="3"/>
  <c r="H884" i="3"/>
  <c r="J884" i="3"/>
  <c r="L884" i="3"/>
  <c r="N884" i="3"/>
  <c r="P884" i="3"/>
  <c r="T884" i="3"/>
  <c r="E203" i="3"/>
  <c r="H203" i="3"/>
  <c r="J203" i="3"/>
  <c r="L203" i="3"/>
  <c r="P203" i="3"/>
  <c r="T203" i="3"/>
  <c r="F652" i="3"/>
  <c r="I652" i="3"/>
  <c r="K652" i="3"/>
  <c r="M652" i="3"/>
  <c r="O652" i="3"/>
  <c r="Q652" i="3"/>
  <c r="F603" i="3"/>
  <c r="I603" i="3"/>
  <c r="K603" i="3"/>
  <c r="M603" i="3"/>
  <c r="O603" i="3"/>
  <c r="Q603" i="3"/>
  <c r="F272" i="3"/>
  <c r="I272" i="3"/>
  <c r="K272" i="3"/>
  <c r="Q272" i="3"/>
  <c r="E624" i="3"/>
  <c r="H624" i="3"/>
  <c r="J624" i="3"/>
  <c r="L624" i="3"/>
  <c r="P624" i="3"/>
  <c r="T624" i="3"/>
  <c r="F34" i="3"/>
  <c r="I34" i="3"/>
  <c r="K34" i="3"/>
  <c r="D104" i="3"/>
  <c r="AA104" i="3" s="1"/>
  <c r="F104" i="3"/>
  <c r="I104" i="3"/>
  <c r="K104" i="3"/>
  <c r="M104" i="3"/>
  <c r="O104" i="3"/>
  <c r="Q104" i="3"/>
  <c r="E18" i="3"/>
  <c r="H18" i="3"/>
  <c r="J18" i="3"/>
  <c r="L18" i="3"/>
  <c r="T18" i="3"/>
  <c r="D1119" i="3"/>
  <c r="AA1119" i="3" s="1"/>
  <c r="F1119" i="3"/>
  <c r="I1119" i="3"/>
  <c r="K1119" i="3"/>
  <c r="M1119" i="3"/>
  <c r="O1119" i="3"/>
  <c r="Q1119" i="3"/>
  <c r="E1010" i="3"/>
  <c r="H1010" i="3"/>
  <c r="J1010" i="3"/>
  <c r="L1010" i="3"/>
  <c r="P1010" i="3"/>
  <c r="T1010" i="3"/>
  <c r="F64" i="3"/>
  <c r="I64" i="3"/>
  <c r="K64" i="3"/>
  <c r="Q64" i="3"/>
  <c r="E1033" i="3"/>
  <c r="H1033" i="3"/>
  <c r="J1033" i="3"/>
  <c r="L1033" i="3"/>
  <c r="P1033" i="3"/>
  <c r="T1033" i="3"/>
  <c r="F984" i="3"/>
  <c r="I984" i="3"/>
  <c r="K984" i="3"/>
  <c r="Q984" i="3"/>
  <c r="F424" i="3"/>
  <c r="I424" i="3"/>
  <c r="K424" i="3"/>
  <c r="M424" i="3"/>
  <c r="O424" i="3"/>
  <c r="Q424" i="3"/>
  <c r="E782" i="3"/>
  <c r="H782" i="3"/>
  <c r="J782" i="3"/>
  <c r="L782" i="3"/>
  <c r="N782" i="3"/>
  <c r="P782" i="3"/>
  <c r="T782" i="3"/>
  <c r="E1076" i="3"/>
  <c r="H1076" i="3"/>
  <c r="J1076" i="3"/>
  <c r="L1076" i="3"/>
  <c r="P1076" i="3"/>
  <c r="T1076" i="3"/>
  <c r="E338" i="3"/>
  <c r="H338" i="3"/>
  <c r="J338" i="3"/>
  <c r="L338" i="3"/>
  <c r="P338" i="3"/>
  <c r="T338" i="3"/>
  <c r="D573" i="3"/>
  <c r="AA573" i="3" s="1"/>
  <c r="F573" i="3"/>
  <c r="I573" i="3"/>
  <c r="K573" i="3"/>
  <c r="M573" i="3"/>
  <c r="O573" i="3"/>
  <c r="Q573" i="3"/>
  <c r="F681" i="3"/>
  <c r="I681" i="3"/>
  <c r="K681" i="3"/>
  <c r="Q681" i="3"/>
  <c r="E741" i="3"/>
  <c r="H741" i="3"/>
  <c r="J741" i="3"/>
  <c r="L741" i="3"/>
  <c r="P741" i="3"/>
  <c r="T741" i="3"/>
  <c r="D113" i="3"/>
  <c r="AA113" i="3" s="1"/>
  <c r="F113" i="3"/>
  <c r="I113" i="3"/>
  <c r="K113" i="3"/>
  <c r="M113" i="3"/>
  <c r="O113" i="3"/>
  <c r="Q113" i="3"/>
  <c r="E907" i="3"/>
  <c r="H907" i="3"/>
  <c r="J907" i="3"/>
  <c r="L907" i="3"/>
  <c r="N907" i="3"/>
  <c r="P907" i="3"/>
  <c r="T907" i="3"/>
  <c r="E865" i="3"/>
  <c r="H865" i="3"/>
  <c r="J865" i="3"/>
  <c r="L865" i="3"/>
  <c r="N865" i="3"/>
  <c r="P865" i="3"/>
  <c r="T865" i="3"/>
  <c r="F394" i="3"/>
  <c r="I394" i="3"/>
  <c r="K394" i="3"/>
  <c r="M394" i="3"/>
  <c r="O394" i="3"/>
  <c r="Q394" i="3"/>
  <c r="E280" i="3"/>
  <c r="H280" i="3"/>
  <c r="J280" i="3"/>
  <c r="L280" i="3"/>
  <c r="N280" i="3"/>
  <c r="P280" i="3"/>
  <c r="T280" i="3"/>
  <c r="E766" i="3"/>
  <c r="H766" i="3"/>
  <c r="J766" i="3"/>
  <c r="L766" i="3"/>
  <c r="P766" i="3"/>
  <c r="T766" i="3"/>
  <c r="F900" i="3"/>
  <c r="I900" i="3"/>
  <c r="K900" i="3"/>
  <c r="Q900" i="3"/>
  <c r="E597" i="3"/>
  <c r="H597" i="3"/>
  <c r="J597" i="3"/>
  <c r="L597" i="3"/>
  <c r="P597" i="3"/>
  <c r="T597" i="3"/>
  <c r="F515" i="3"/>
  <c r="I515" i="3"/>
  <c r="K515" i="3"/>
  <c r="Q515" i="3"/>
  <c r="E60" i="3"/>
  <c r="H60" i="3"/>
  <c r="J60" i="3"/>
  <c r="L60" i="3"/>
  <c r="P60" i="3"/>
  <c r="T60" i="3"/>
  <c r="F770" i="3"/>
  <c r="I770" i="3"/>
  <c r="K770" i="3"/>
  <c r="M770" i="3"/>
  <c r="O770" i="3"/>
  <c r="Q770" i="3"/>
  <c r="E413" i="3"/>
  <c r="H413" i="3"/>
  <c r="J413" i="3"/>
  <c r="L413" i="3"/>
  <c r="N413" i="3"/>
  <c r="P413" i="3"/>
  <c r="T413" i="3"/>
  <c r="E751" i="3"/>
  <c r="H751" i="3"/>
  <c r="J751" i="3"/>
  <c r="L751" i="3"/>
  <c r="N751" i="3"/>
  <c r="P751" i="3"/>
  <c r="T751" i="3"/>
  <c r="F517" i="3"/>
  <c r="I517" i="3"/>
  <c r="K517" i="3"/>
  <c r="M517" i="3"/>
  <c r="O517" i="3"/>
  <c r="Q517" i="3"/>
  <c r="D730" i="3"/>
  <c r="AA730" i="3" s="1"/>
  <c r="F730" i="3"/>
  <c r="I730" i="3"/>
  <c r="K730" i="3"/>
  <c r="E193" i="3"/>
  <c r="H193" i="3"/>
  <c r="J193" i="3"/>
  <c r="L193" i="3"/>
  <c r="N193" i="3"/>
  <c r="P193" i="3"/>
  <c r="T193" i="3"/>
  <c r="E967" i="3"/>
  <c r="H967" i="3"/>
  <c r="J967" i="3"/>
  <c r="L967" i="3"/>
  <c r="P967" i="3"/>
  <c r="T967" i="3"/>
  <c r="D1032" i="3"/>
  <c r="AA1032" i="3" s="1"/>
  <c r="F1032" i="3"/>
  <c r="I1032" i="3"/>
  <c r="K1032" i="3"/>
  <c r="M1032" i="3"/>
  <c r="O1032" i="3"/>
  <c r="Q1032" i="3"/>
  <c r="E310" i="3"/>
  <c r="H310" i="3"/>
  <c r="J310" i="3"/>
  <c r="L310" i="3"/>
  <c r="P310" i="3"/>
  <c r="T310" i="3"/>
  <c r="F1120" i="3"/>
  <c r="I1120" i="3"/>
  <c r="K1120" i="3"/>
  <c r="Q1120" i="3"/>
  <c r="E703" i="3"/>
  <c r="H703" i="3"/>
  <c r="J703" i="3"/>
  <c r="L703" i="3"/>
  <c r="P703" i="3"/>
  <c r="T703" i="3"/>
  <c r="D611" i="3"/>
  <c r="AA611" i="3" s="1"/>
  <c r="F611" i="3"/>
  <c r="I611" i="3"/>
  <c r="K611" i="3"/>
  <c r="Q611" i="3"/>
  <c r="D516" i="3"/>
  <c r="AA516" i="3" s="1"/>
  <c r="F516" i="3"/>
  <c r="I516" i="3"/>
  <c r="K516" i="3"/>
  <c r="Q516" i="3"/>
  <c r="F156" i="3"/>
  <c r="I156" i="3"/>
  <c r="K156" i="3"/>
  <c r="M156" i="3"/>
  <c r="O156" i="3"/>
  <c r="Q156" i="3"/>
  <c r="F1098" i="3"/>
  <c r="I1098" i="3"/>
  <c r="K1098" i="3"/>
  <c r="Q1098" i="3"/>
  <c r="E1022" i="3"/>
  <c r="H1022" i="3"/>
  <c r="J1022" i="3"/>
  <c r="L1022" i="3"/>
  <c r="P1022" i="3"/>
  <c r="T1022" i="3"/>
  <c r="E541" i="3"/>
  <c r="H541" i="3"/>
  <c r="J541" i="3"/>
  <c r="L541" i="3"/>
  <c r="P541" i="3"/>
  <c r="T541" i="3"/>
  <c r="E938" i="3"/>
  <c r="H938" i="3"/>
  <c r="J938" i="3"/>
  <c r="L938" i="3"/>
  <c r="P938" i="3"/>
  <c r="T938" i="3"/>
  <c r="D569" i="3"/>
  <c r="AA569" i="3" s="1"/>
  <c r="F569" i="3"/>
  <c r="I569" i="3"/>
  <c r="K569" i="3"/>
  <c r="M569" i="3"/>
  <c r="O569" i="3"/>
  <c r="Q569" i="3"/>
  <c r="T612" i="3"/>
  <c r="P612" i="3"/>
  <c r="N612" i="3"/>
  <c r="L612" i="3"/>
  <c r="J612" i="3"/>
  <c r="H612" i="3"/>
  <c r="E612" i="3"/>
  <c r="T166" i="3"/>
  <c r="P166" i="3"/>
  <c r="L166" i="3"/>
  <c r="J166" i="3"/>
  <c r="H166" i="3"/>
  <c r="E166" i="3"/>
  <c r="Q10" i="8"/>
  <c r="Q16" i="8"/>
  <c r="Q12" i="8"/>
  <c r="AQ254" i="2" l="1"/>
  <c r="AQ326" i="2"/>
  <c r="AQ506" i="2"/>
  <c r="AQ340" i="2"/>
  <c r="AQ387" i="2"/>
  <c r="AQ188" i="2"/>
  <c r="AQ490" i="2"/>
  <c r="AQ349" i="2"/>
  <c r="AQ101" i="2"/>
  <c r="AQ195" i="2"/>
  <c r="AQ524" i="2"/>
  <c r="AQ27" i="2"/>
  <c r="AQ449" i="2"/>
  <c r="AQ174" i="2"/>
  <c r="AQ352" i="2"/>
  <c r="AQ145" i="2"/>
  <c r="AQ180" i="2"/>
  <c r="AQ132" i="2"/>
  <c r="AQ99" i="2"/>
  <c r="AQ497" i="2"/>
  <c r="AQ518" i="2"/>
  <c r="AQ194" i="2"/>
  <c r="AQ514" i="2"/>
  <c r="AQ187" i="2"/>
  <c r="AQ121" i="2"/>
  <c r="AQ531" i="2"/>
  <c r="AQ233" i="2"/>
  <c r="AQ249" i="2"/>
  <c r="AQ393" i="2"/>
  <c r="AQ452" i="2"/>
  <c r="AQ494" i="2"/>
  <c r="AQ207" i="2"/>
  <c r="AQ505" i="2"/>
  <c r="AQ59" i="2"/>
  <c r="AQ274" i="2"/>
  <c r="AQ459" i="2"/>
  <c r="AQ157" i="2"/>
  <c r="AQ95" i="2"/>
  <c r="AQ72" i="2"/>
  <c r="AQ213" i="2"/>
  <c r="AQ336" i="2"/>
  <c r="AQ221" i="2"/>
  <c r="AQ300" i="2"/>
  <c r="AQ150" i="2"/>
  <c r="AQ38" i="2"/>
  <c r="AQ296" i="2"/>
  <c r="AQ372" i="2"/>
  <c r="AQ364" i="2"/>
  <c r="AQ535" i="2"/>
  <c r="AQ122" i="2"/>
  <c r="AQ25" i="2"/>
  <c r="AQ22" i="2"/>
  <c r="AQ486" i="2"/>
  <c r="AQ235" i="2"/>
  <c r="AQ193" i="2"/>
  <c r="AQ403" i="2"/>
  <c r="AQ5" i="2"/>
  <c r="AQ479" i="2"/>
  <c r="AQ470" i="2"/>
  <c r="AQ21" i="2"/>
  <c r="AQ24" i="2"/>
  <c r="AQ426" i="2"/>
  <c r="AQ198" i="2"/>
  <c r="AQ49" i="2"/>
  <c r="AQ511" i="2"/>
  <c r="AQ477" i="2"/>
  <c r="AQ186" i="2"/>
  <c r="AQ284" i="2"/>
  <c r="AQ6" i="2"/>
  <c r="AQ283" i="2"/>
  <c r="AQ444" i="2"/>
  <c r="AQ114" i="2"/>
  <c r="AQ478" i="2"/>
  <c r="AQ144" i="2"/>
  <c r="AQ529" i="2"/>
  <c r="AQ185" i="2"/>
  <c r="AQ210" i="2"/>
  <c r="AQ287" i="2"/>
  <c r="AQ429" i="2"/>
  <c r="AQ438" i="2"/>
  <c r="AQ206" i="2"/>
  <c r="AQ118" i="2"/>
  <c r="AQ251" i="2"/>
  <c r="AQ33" i="2"/>
  <c r="AQ166" i="2"/>
  <c r="AQ98" i="2"/>
  <c r="AQ503" i="2"/>
  <c r="AQ84" i="2"/>
  <c r="AQ468" i="2"/>
  <c r="AQ270" i="2"/>
  <c r="AQ302" i="2"/>
  <c r="AQ138" i="2"/>
  <c r="AQ228" i="2"/>
  <c r="AQ90" i="2"/>
  <c r="AQ500" i="2"/>
  <c r="AQ493" i="2"/>
  <c r="AQ457" i="2"/>
  <c r="AQ404" i="2"/>
  <c r="AQ238" i="2"/>
  <c r="AQ437" i="2"/>
  <c r="AQ361" i="2"/>
  <c r="AQ40" i="2"/>
  <c r="AQ434" i="2"/>
  <c r="AQ192" i="2"/>
  <c r="AQ85" i="2"/>
  <c r="AQ328" i="2"/>
  <c r="AQ356" i="2"/>
  <c r="AQ451" i="2"/>
  <c r="AQ256" i="2"/>
  <c r="AQ507" i="2"/>
  <c r="AQ281" i="2"/>
  <c r="AQ522" i="2"/>
  <c r="AQ366" i="2"/>
  <c r="AQ381" i="2"/>
  <c r="AQ389" i="2"/>
  <c r="AQ431" i="2"/>
  <c r="AQ123" i="2"/>
  <c r="AQ540" i="2"/>
  <c r="AQ73" i="2"/>
  <c r="AQ133" i="2"/>
  <c r="AQ327" i="2"/>
  <c r="AQ219" i="2"/>
  <c r="AQ521" i="2"/>
  <c r="AQ17" i="2"/>
  <c r="AQ50" i="2"/>
  <c r="AQ88" i="2"/>
  <c r="AQ264" i="2"/>
  <c r="AQ120" i="2"/>
  <c r="AQ377" i="2"/>
  <c r="AQ124" i="2"/>
  <c r="AQ58" i="2"/>
  <c r="AQ412" i="2"/>
  <c r="AQ291" i="2"/>
  <c r="AQ94" i="2"/>
  <c r="AQ12" i="2"/>
  <c r="AQ137" i="2"/>
  <c r="AQ285" i="2"/>
  <c r="AQ297" i="2"/>
  <c r="AQ419" i="2"/>
  <c r="AQ526" i="2"/>
  <c r="AQ533" i="2"/>
  <c r="AQ209" i="2"/>
  <c r="AQ236" i="2"/>
  <c r="AQ475" i="2"/>
  <c r="AQ528" i="2"/>
  <c r="AQ181" i="2"/>
  <c r="AQ483" i="2"/>
  <c r="AQ53" i="2"/>
  <c r="AQ253" i="2"/>
  <c r="AQ214" i="2"/>
  <c r="AQ204" i="2"/>
  <c r="AQ34" i="2"/>
  <c r="AQ388" i="2"/>
  <c r="AQ513" i="2"/>
  <c r="AQ365" i="2"/>
  <c r="AQ411" i="2"/>
  <c r="AQ159" i="2"/>
  <c r="AQ453" i="2"/>
  <c r="AQ466" i="2"/>
  <c r="AQ160" i="2"/>
  <c r="AQ355" i="2"/>
  <c r="AQ378" i="2"/>
  <c r="AQ91" i="2"/>
  <c r="AQ257" i="2"/>
  <c r="AQ203" i="2"/>
  <c r="AQ172" i="2"/>
  <c r="AQ383" i="2"/>
  <c r="AQ428" i="2"/>
  <c r="AQ202" i="2"/>
  <c r="AQ416" i="2"/>
  <c r="AQ191" i="2"/>
  <c r="AQ205" i="2"/>
  <c r="AQ418" i="2"/>
  <c r="AQ45" i="2"/>
  <c r="AQ135" i="2"/>
  <c r="AQ171" i="2"/>
  <c r="AQ36" i="2"/>
  <c r="AQ248" i="2"/>
  <c r="AQ111" i="2"/>
  <c r="AQ243" i="2"/>
  <c r="AQ537" i="2"/>
  <c r="AQ97" i="2"/>
  <c r="AQ162" i="2"/>
  <c r="AQ324" i="2"/>
  <c r="AQ538" i="2"/>
  <c r="AQ9" i="2"/>
  <c r="AQ151" i="2"/>
  <c r="AQ215" i="2"/>
  <c r="AQ488" i="2"/>
  <c r="AQ28" i="2"/>
  <c r="AQ480" i="2"/>
  <c r="AQ56" i="2"/>
  <c r="AQ115" i="2"/>
  <c r="AQ75" i="2"/>
  <c r="AQ335" i="2"/>
  <c r="AQ413" i="2"/>
  <c r="AQ252" i="2"/>
  <c r="AQ208" i="2"/>
  <c r="AQ266" i="2"/>
  <c r="AQ42" i="2"/>
  <c r="AQ134" i="2"/>
  <c r="AQ136" i="2"/>
  <c r="AQ104" i="2"/>
  <c r="AQ41" i="2"/>
  <c r="AQ348" i="2"/>
  <c r="AQ168" i="2"/>
  <c r="AQ523" i="2"/>
  <c r="AQ66" i="2"/>
  <c r="AQ223" i="2"/>
  <c r="AQ517" i="2"/>
  <c r="AQ358" i="2"/>
  <c r="AQ346" i="2"/>
  <c r="AQ61" i="2"/>
  <c r="AQ275" i="2"/>
  <c r="AQ47" i="2"/>
  <c r="AQ357" i="2"/>
  <c r="AQ368" i="2"/>
  <c r="AQ409" i="2"/>
  <c r="AQ527" i="2"/>
  <c r="AQ247" i="2"/>
  <c r="AQ315" i="2"/>
  <c r="AQ154" i="2"/>
  <c r="AQ176" i="2"/>
  <c r="AQ113" i="2"/>
  <c r="AQ165" i="2"/>
  <c r="AQ427" i="2"/>
  <c r="AQ353" i="2"/>
  <c r="AQ280" i="2"/>
  <c r="AQ464" i="2"/>
  <c r="AQ273" i="2"/>
  <c r="AQ405" i="2"/>
  <c r="AQ212" i="2"/>
  <c r="AQ200" i="2"/>
  <c r="AQ178" i="2"/>
  <c r="AQ338" i="2"/>
  <c r="AQ467" i="2"/>
  <c r="AQ520" i="2"/>
  <c r="AQ525" i="2"/>
  <c r="AQ126" i="2"/>
  <c r="AQ410" i="2"/>
  <c r="AQ105" i="2"/>
  <c r="AQ385" i="2"/>
  <c r="AQ436" i="2"/>
  <c r="AQ57" i="2"/>
  <c r="AQ342" i="2"/>
  <c r="AQ161" i="2"/>
  <c r="AQ306" i="2"/>
  <c r="AQ222" i="2"/>
  <c r="AQ250" i="2"/>
  <c r="AQ89" i="2"/>
  <c r="AQ376" i="2"/>
  <c r="AQ220" i="2"/>
  <c r="AQ406" i="2"/>
  <c r="AQ320" i="2"/>
  <c r="AQ8" i="2"/>
  <c r="AQ363" i="2"/>
  <c r="AQ502" i="2"/>
  <c r="AQ51" i="2"/>
  <c r="AQ263" i="2"/>
  <c r="AQ278" i="2"/>
  <c r="AQ142" i="2"/>
  <c r="AQ262" i="2"/>
  <c r="AQ201" i="2"/>
  <c r="AQ510" i="2"/>
  <c r="AQ425" i="2"/>
  <c r="AQ55" i="2"/>
  <c r="AQ487" i="2"/>
  <c r="AQ282" i="2"/>
  <c r="AQ317" i="2"/>
  <c r="AQ455" i="2"/>
  <c r="AQ293" i="2"/>
  <c r="AQ445" i="2"/>
  <c r="AQ369" i="2"/>
  <c r="AQ245" i="2"/>
  <c r="AQ485" i="2"/>
  <c r="AQ175" i="2"/>
  <c r="AQ472" i="2"/>
  <c r="AQ397" i="2"/>
  <c r="AQ395" i="2"/>
  <c r="AQ360" i="2"/>
  <c r="AQ286" i="2"/>
  <c r="AQ71" i="2"/>
  <c r="AQ173" i="2"/>
  <c r="R986" i="3" s="1"/>
  <c r="AQ473" i="2"/>
  <c r="AQ498" i="2"/>
  <c r="AQ19" i="2"/>
  <c r="AQ501" i="2"/>
  <c r="AQ422" i="2"/>
  <c r="AQ32" i="2"/>
  <c r="AQ465" i="2"/>
  <c r="AQ62" i="2"/>
  <c r="AQ119" i="2"/>
  <c r="AQ109" i="2"/>
  <c r="AQ196" i="2"/>
  <c r="AQ140" i="2"/>
  <c r="AQ199" i="2"/>
  <c r="AQ60" i="2"/>
  <c r="AQ141" i="2"/>
  <c r="AQ289" i="2"/>
  <c r="AQ258" i="2"/>
  <c r="AQ450" i="2"/>
  <c r="AQ454" i="2"/>
  <c r="AQ143" i="2"/>
  <c r="AQ374" i="2"/>
  <c r="R662" i="3" s="1"/>
  <c r="AQ225" i="2"/>
  <c r="AQ197" i="2"/>
  <c r="AQ74" i="2"/>
  <c r="AQ46" i="2"/>
  <c r="AQ308" i="2"/>
  <c r="AQ240" i="2"/>
  <c r="AQ103" i="2"/>
  <c r="AQ43" i="2"/>
  <c r="AQ48" i="2"/>
  <c r="AQ15" i="2"/>
  <c r="AQ330" i="2"/>
  <c r="AQ341" i="2"/>
  <c r="AQ224" i="2"/>
  <c r="AQ130" i="2"/>
  <c r="AQ391" i="2"/>
  <c r="AQ217" i="2"/>
  <c r="AQ230" i="2"/>
  <c r="AQ492" i="2"/>
  <c r="R724" i="3"/>
  <c r="R414" i="3"/>
  <c r="R1116" i="3"/>
  <c r="R1107" i="3"/>
  <c r="R1088" i="3"/>
  <c r="R554" i="3"/>
  <c r="R466" i="3"/>
  <c r="D403" i="3"/>
  <c r="AA403" i="3" s="1"/>
  <c r="D65" i="3"/>
  <c r="AA65" i="3" s="1"/>
  <c r="AC390" i="3"/>
  <c r="AB390" i="3"/>
  <c r="Z390" i="3"/>
  <c r="AC499" i="3"/>
  <c r="AB499" i="3"/>
  <c r="Z499" i="3"/>
  <c r="D929" i="3"/>
  <c r="AA929" i="3" s="1"/>
  <c r="Z269" i="3"/>
  <c r="AC269" i="3"/>
  <c r="AB269" i="3"/>
  <c r="D272" i="3"/>
  <c r="AA272" i="3" s="1"/>
  <c r="D505" i="3"/>
  <c r="AA505" i="3" s="1"/>
  <c r="D549" i="3"/>
  <c r="AA549" i="3" s="1"/>
  <c r="G3" i="3"/>
  <c r="H3" i="3"/>
  <c r="O18" i="3"/>
  <c r="P18" i="3"/>
  <c r="Q18" i="3"/>
  <c r="N18" i="3"/>
  <c r="D11" i="8"/>
  <c r="Z11" i="8" s="1"/>
  <c r="N75" i="3"/>
  <c r="O75" i="3"/>
  <c r="P75" i="3"/>
  <c r="Q75" i="3"/>
  <c r="P1054" i="3"/>
  <c r="Q1054" i="3"/>
  <c r="O1054" i="3"/>
  <c r="N1054" i="3"/>
  <c r="P520" i="3"/>
  <c r="Q520" i="3"/>
  <c r="O520" i="3"/>
  <c r="N520" i="3"/>
  <c r="N200" i="3"/>
  <c r="O200" i="3"/>
  <c r="P200" i="3"/>
  <c r="Q200" i="3"/>
  <c r="Q79" i="3"/>
  <c r="O79" i="3"/>
  <c r="P79" i="3"/>
  <c r="N79" i="3"/>
  <c r="O484" i="3"/>
  <c r="P484" i="3"/>
  <c r="Q484" i="3"/>
  <c r="N484" i="3"/>
  <c r="P249" i="3"/>
  <c r="O249" i="3"/>
  <c r="Q249" i="3"/>
  <c r="N249" i="3"/>
  <c r="O500" i="3"/>
  <c r="P500" i="3"/>
  <c r="Q500" i="3"/>
  <c r="N500" i="3"/>
  <c r="O392" i="3"/>
  <c r="N392" i="3"/>
  <c r="Q392" i="3"/>
  <c r="P392" i="3"/>
  <c r="Q341" i="3"/>
  <c r="N341" i="3"/>
  <c r="O341" i="3"/>
  <c r="P341" i="3"/>
  <c r="Q533" i="3"/>
  <c r="N533" i="3"/>
  <c r="P533" i="3"/>
  <c r="O533" i="3"/>
  <c r="O508" i="3"/>
  <c r="P508" i="3"/>
  <c r="N508" i="3"/>
  <c r="Q508" i="3"/>
  <c r="P731" i="3"/>
  <c r="N731" i="3"/>
  <c r="Q731" i="3"/>
  <c r="O731" i="3"/>
  <c r="N787" i="3"/>
  <c r="O787" i="3"/>
  <c r="Q787" i="3"/>
  <c r="P787" i="3"/>
  <c r="O483" i="3"/>
  <c r="P483" i="3"/>
  <c r="Q483" i="3"/>
  <c r="N483" i="3"/>
  <c r="N941" i="3"/>
  <c r="Q941" i="3"/>
  <c r="P941" i="3"/>
  <c r="O941" i="3"/>
  <c r="P985" i="3"/>
  <c r="Q985" i="3"/>
  <c r="N985" i="3"/>
  <c r="O985" i="3"/>
  <c r="Q567" i="3"/>
  <c r="N567" i="3"/>
  <c r="O567" i="3"/>
  <c r="P567" i="3"/>
  <c r="P577" i="3"/>
  <c r="Q577" i="3"/>
  <c r="O577" i="3"/>
  <c r="N577" i="3"/>
  <c r="P232" i="3"/>
  <c r="Q232" i="3"/>
  <c r="O232" i="3"/>
  <c r="N232" i="3"/>
  <c r="D901" i="3"/>
  <c r="AA901" i="3" s="1"/>
  <c r="P947" i="3"/>
  <c r="Q947" i="3"/>
  <c r="N947" i="3"/>
  <c r="O947" i="3"/>
  <c r="D380" i="3"/>
  <c r="AA380" i="3" s="1"/>
  <c r="P380" i="3"/>
  <c r="Q380" i="3"/>
  <c r="N380" i="3"/>
  <c r="O380" i="3"/>
  <c r="P1028" i="3"/>
  <c r="Q1028" i="3"/>
  <c r="N1028" i="3"/>
  <c r="O1028" i="3"/>
  <c r="P548" i="3"/>
  <c r="Q548" i="3"/>
  <c r="N548" i="3"/>
  <c r="O548" i="3"/>
  <c r="P563" i="3"/>
  <c r="Q563" i="3"/>
  <c r="O563" i="3"/>
  <c r="N563" i="3"/>
  <c r="P855" i="3"/>
  <c r="Q855" i="3"/>
  <c r="O855" i="3"/>
  <c r="N855" i="3"/>
  <c r="P642" i="3"/>
  <c r="Q642" i="3"/>
  <c r="O642" i="3"/>
  <c r="N642" i="3"/>
  <c r="O735" i="3"/>
  <c r="P735" i="3"/>
  <c r="Q735" i="3"/>
  <c r="N735" i="3"/>
  <c r="Q1061" i="3"/>
  <c r="N1061" i="3"/>
  <c r="O1061" i="3"/>
  <c r="P1061" i="3"/>
  <c r="P1082" i="3"/>
  <c r="Q1082" i="3"/>
  <c r="N1082" i="3"/>
  <c r="O1082" i="3"/>
  <c r="N807" i="3"/>
  <c r="Q807" i="3"/>
  <c r="P807" i="3"/>
  <c r="O807" i="3"/>
  <c r="N1007" i="3"/>
  <c r="P1007" i="3"/>
  <c r="Q1007" i="3"/>
  <c r="O1007" i="3"/>
  <c r="N737" i="3"/>
  <c r="O737" i="3"/>
  <c r="Q737" i="3"/>
  <c r="P737" i="3"/>
  <c r="Q174" i="3"/>
  <c r="N174" i="3"/>
  <c r="O174" i="3"/>
  <c r="P174" i="3"/>
  <c r="O24" i="3"/>
  <c r="P24" i="3"/>
  <c r="N24" i="3"/>
  <c r="Q24" i="3"/>
  <c r="D626" i="3"/>
  <c r="AA626" i="3" s="1"/>
  <c r="O458" i="3"/>
  <c r="Q458" i="3"/>
  <c r="P458" i="3"/>
  <c r="N458" i="3"/>
  <c r="Q218" i="3"/>
  <c r="N218" i="3"/>
  <c r="P218" i="3"/>
  <c r="O218" i="3"/>
  <c r="N730" i="3"/>
  <c r="Q730" i="3"/>
  <c r="O730" i="3"/>
  <c r="P730" i="3"/>
  <c r="Q284" i="3"/>
  <c r="N284" i="3"/>
  <c r="O284" i="3"/>
  <c r="P284" i="3"/>
  <c r="O674" i="3"/>
  <c r="P674" i="3"/>
  <c r="N674" i="3"/>
  <c r="Q674" i="3"/>
  <c r="Q150" i="3"/>
  <c r="N150" i="3"/>
  <c r="O150" i="3"/>
  <c r="P150" i="3"/>
  <c r="Q379" i="3"/>
  <c r="N379" i="3"/>
  <c r="O379" i="3"/>
  <c r="P379" i="3"/>
  <c r="P729" i="3"/>
  <c r="Q729" i="3"/>
  <c r="N729" i="3"/>
  <c r="O729" i="3"/>
  <c r="D6" i="8"/>
  <c r="Z6" i="8" s="1"/>
  <c r="Q171" i="3"/>
  <c r="N171" i="3"/>
  <c r="P171" i="3"/>
  <c r="O171" i="3"/>
  <c r="D788" i="3"/>
  <c r="AA788" i="3" s="1"/>
  <c r="O222" i="3"/>
  <c r="P222" i="3"/>
  <c r="N222" i="3"/>
  <c r="Q222" i="3"/>
  <c r="N1073" i="3"/>
  <c r="O1073" i="3"/>
  <c r="Q1073" i="3"/>
  <c r="P1073" i="3"/>
  <c r="D374" i="3"/>
  <c r="AA374" i="3" s="1"/>
  <c r="P374" i="3"/>
  <c r="N374" i="3"/>
  <c r="Q374" i="3"/>
  <c r="O374" i="3"/>
  <c r="Q126" i="3"/>
  <c r="O126" i="3"/>
  <c r="P126" i="3"/>
  <c r="N126" i="3"/>
  <c r="N205" i="3"/>
  <c r="O205" i="3"/>
  <c r="Q205" i="3"/>
  <c r="P205" i="3"/>
  <c r="D132" i="3"/>
  <c r="AA132" i="3" s="1"/>
  <c r="P638" i="3"/>
  <c r="N638" i="3"/>
  <c r="O638" i="3"/>
  <c r="Q638" i="3"/>
  <c r="D211" i="3"/>
  <c r="AA211" i="3" s="1"/>
  <c r="Q211" i="3"/>
  <c r="N211" i="3"/>
  <c r="P211" i="3"/>
  <c r="O211" i="3"/>
  <c r="P1053" i="3"/>
  <c r="Q1053" i="3"/>
  <c r="O1053" i="3"/>
  <c r="N1053" i="3"/>
  <c r="O813" i="3"/>
  <c r="P813" i="3"/>
  <c r="N813" i="3"/>
  <c r="Q813" i="3"/>
  <c r="N105" i="3"/>
  <c r="O105" i="3"/>
  <c r="P105" i="3"/>
  <c r="Q105" i="3"/>
  <c r="N5" i="3"/>
  <c r="O5" i="3"/>
  <c r="Q5" i="3"/>
  <c r="P5" i="3"/>
  <c r="O459" i="3"/>
  <c r="P459" i="3"/>
  <c r="Q459" i="3"/>
  <c r="N459" i="3"/>
  <c r="O795" i="3"/>
  <c r="P795" i="3"/>
  <c r="Q795" i="3"/>
  <c r="N795" i="3"/>
  <c r="N111" i="3"/>
  <c r="O111" i="3"/>
  <c r="Q111" i="3"/>
  <c r="P111" i="3"/>
  <c r="O868" i="3"/>
  <c r="P868" i="3"/>
  <c r="Q868" i="3"/>
  <c r="N868" i="3"/>
  <c r="N838" i="3"/>
  <c r="O838" i="3"/>
  <c r="Q838" i="3"/>
  <c r="P838" i="3"/>
  <c r="P33" i="3"/>
  <c r="Q33" i="3"/>
  <c r="O33" i="3"/>
  <c r="N33" i="3"/>
  <c r="Q80" i="3"/>
  <c r="N80" i="3"/>
  <c r="P80" i="3"/>
  <c r="O80" i="3"/>
  <c r="O34" i="3"/>
  <c r="N34" i="3"/>
  <c r="Q34" i="3"/>
  <c r="P34" i="3"/>
  <c r="Q532" i="3"/>
  <c r="P532" i="3"/>
  <c r="O532" i="3"/>
  <c r="N532" i="3"/>
  <c r="D1124" i="3"/>
  <c r="AA1124" i="3" s="1"/>
  <c r="O1124" i="3"/>
  <c r="P1124" i="3"/>
  <c r="N1124" i="3"/>
  <c r="Q1124" i="3"/>
  <c r="D421" i="3"/>
  <c r="AA421" i="3" s="1"/>
  <c r="P421" i="3"/>
  <c r="Q421" i="3"/>
  <c r="N421" i="3"/>
  <c r="O421" i="3"/>
  <c r="Q752" i="3"/>
  <c r="N752" i="3"/>
  <c r="O752" i="3"/>
  <c r="P752" i="3"/>
  <c r="N1102" i="3"/>
  <c r="O1102" i="3"/>
  <c r="P1102" i="3"/>
  <c r="Q1102" i="3"/>
  <c r="D251" i="3"/>
  <c r="AA251" i="3" s="1"/>
  <c r="Q251" i="3"/>
  <c r="N251" i="3"/>
  <c r="O251" i="3"/>
  <c r="P251" i="3"/>
  <c r="N689" i="3"/>
  <c r="O689" i="3"/>
  <c r="P689" i="3"/>
  <c r="Q689" i="3"/>
  <c r="Q368" i="3"/>
  <c r="N368" i="3"/>
  <c r="P368" i="3"/>
  <c r="O368" i="3"/>
  <c r="O198" i="3"/>
  <c r="P198" i="3"/>
  <c r="N198" i="3"/>
  <c r="Q198" i="3"/>
  <c r="P675" i="3"/>
  <c r="Q675" i="3"/>
  <c r="N675" i="3"/>
  <c r="O675" i="3"/>
  <c r="D1037" i="3"/>
  <c r="AA1037" i="3" s="1"/>
  <c r="Q140" i="3"/>
  <c r="N140" i="3"/>
  <c r="P140" i="3"/>
  <c r="O140" i="3"/>
  <c r="O667" i="3"/>
  <c r="P667" i="3"/>
  <c r="Q667" i="3"/>
  <c r="N667" i="3"/>
  <c r="O219" i="3"/>
  <c r="P219" i="3"/>
  <c r="N219" i="3"/>
  <c r="Q219" i="3"/>
  <c r="Q977" i="3"/>
  <c r="N977" i="3"/>
  <c r="P977" i="3"/>
  <c r="O977" i="3"/>
  <c r="Q804" i="3"/>
  <c r="N804" i="3"/>
  <c r="O804" i="3"/>
  <c r="P804" i="3"/>
  <c r="O540" i="3"/>
  <c r="P540" i="3"/>
  <c r="Q540" i="3"/>
  <c r="N540" i="3"/>
  <c r="N11" i="3"/>
  <c r="Q11" i="3"/>
  <c r="P11" i="3"/>
  <c r="O11" i="3"/>
  <c r="O909" i="3"/>
  <c r="P909" i="3"/>
  <c r="Q909" i="3"/>
  <c r="N909" i="3"/>
  <c r="N31" i="3"/>
  <c r="O31" i="3"/>
  <c r="P31" i="3"/>
  <c r="Q31" i="3"/>
  <c r="N172" i="3"/>
  <c r="O172" i="3"/>
  <c r="P172" i="3"/>
  <c r="Q172" i="3"/>
  <c r="N487" i="3"/>
  <c r="O487" i="3"/>
  <c r="P487" i="3"/>
  <c r="Q487" i="3"/>
  <c r="O852" i="3"/>
  <c r="P852" i="3"/>
  <c r="Q852" i="3"/>
  <c r="N852" i="3"/>
  <c r="P120" i="3"/>
  <c r="Q120" i="3"/>
  <c r="O120" i="3"/>
  <c r="N120" i="3"/>
  <c r="Q364" i="3"/>
  <c r="N364" i="3"/>
  <c r="O364" i="3"/>
  <c r="P364" i="3"/>
  <c r="Q196" i="3"/>
  <c r="N196" i="3"/>
  <c r="P196" i="3"/>
  <c r="O196" i="3"/>
  <c r="D441" i="3"/>
  <c r="AA441" i="3" s="1"/>
  <c r="N432" i="3"/>
  <c r="O432" i="3"/>
  <c r="P432" i="3"/>
  <c r="Q432" i="3"/>
  <c r="P763" i="3"/>
  <c r="Q763" i="3"/>
  <c r="N763" i="3"/>
  <c r="O763" i="3"/>
  <c r="N125" i="3"/>
  <c r="O125" i="3"/>
  <c r="P125" i="3"/>
  <c r="Q125" i="3"/>
  <c r="D971" i="3"/>
  <c r="AA971" i="3" s="1"/>
  <c r="P720" i="3"/>
  <c r="Q720" i="3"/>
  <c r="O720" i="3"/>
  <c r="N720" i="3"/>
  <c r="P958" i="3"/>
  <c r="Q958" i="3"/>
  <c r="O958" i="3"/>
  <c r="N958" i="3"/>
  <c r="Q186" i="3"/>
  <c r="O186" i="3"/>
  <c r="P186" i="3"/>
  <c r="N186" i="3"/>
  <c r="N602" i="3"/>
  <c r="O602" i="3"/>
  <c r="P602" i="3"/>
  <c r="Q602" i="3"/>
  <c r="D463" i="3"/>
  <c r="AA463" i="3" s="1"/>
  <c r="O736" i="3"/>
  <c r="P736" i="3"/>
  <c r="Q736" i="3"/>
  <c r="N736" i="3"/>
  <c r="O357" i="3"/>
  <c r="P357" i="3"/>
  <c r="N357" i="3"/>
  <c r="Q357" i="3"/>
  <c r="Q72" i="3"/>
  <c r="N72" i="3"/>
  <c r="O72" i="3"/>
  <c r="P72" i="3"/>
  <c r="O1065" i="3"/>
  <c r="P1065" i="3"/>
  <c r="N1065" i="3"/>
  <c r="Q1065" i="3"/>
  <c r="N717" i="3"/>
  <c r="O717" i="3"/>
  <c r="P717" i="3"/>
  <c r="Q717" i="3"/>
  <c r="N6" i="3"/>
  <c r="O6" i="3"/>
  <c r="P6" i="3"/>
  <c r="Q6" i="3"/>
  <c r="N779" i="3"/>
  <c r="O779" i="3"/>
  <c r="Q779" i="3"/>
  <c r="P779" i="3"/>
  <c r="P722" i="3"/>
  <c r="Q722" i="3"/>
  <c r="N722" i="3"/>
  <c r="O722" i="3"/>
  <c r="Q87" i="3"/>
  <c r="N87" i="3"/>
  <c r="P87" i="3"/>
  <c r="O87" i="3"/>
  <c r="N13" i="3"/>
  <c r="O13" i="3"/>
  <c r="P13" i="3"/>
  <c r="Q13" i="3"/>
  <c r="P382" i="3"/>
  <c r="Q382" i="3"/>
  <c r="O382" i="3"/>
  <c r="N382" i="3"/>
  <c r="D282" i="3"/>
  <c r="AA282" i="3" s="1"/>
  <c r="N199" i="3"/>
  <c r="O199" i="3"/>
  <c r="Q199" i="3"/>
  <c r="P199" i="3"/>
  <c r="Q790" i="3"/>
  <c r="O790" i="3"/>
  <c r="N790" i="3"/>
  <c r="P790" i="3"/>
  <c r="Q709" i="3"/>
  <c r="N709" i="3"/>
  <c r="P709" i="3"/>
  <c r="O709" i="3"/>
  <c r="N19" i="3"/>
  <c r="O19" i="3"/>
  <c r="Q19" i="3"/>
  <c r="P19" i="3"/>
  <c r="N27" i="3"/>
  <c r="O27" i="3"/>
  <c r="Q27" i="3"/>
  <c r="P27" i="3"/>
  <c r="P568" i="3"/>
  <c r="Q568" i="3"/>
  <c r="N568" i="3"/>
  <c r="O568" i="3"/>
  <c r="O966" i="3"/>
  <c r="Q966" i="3"/>
  <c r="P966" i="3"/>
  <c r="N966" i="3"/>
  <c r="O797" i="3"/>
  <c r="P797" i="3"/>
  <c r="Q797" i="3"/>
  <c r="N797" i="3"/>
  <c r="D535" i="3"/>
  <c r="AA535" i="3" s="1"/>
  <c r="D140" i="3"/>
  <c r="AA140" i="3" s="1"/>
  <c r="D315" i="3"/>
  <c r="AA315" i="3" s="1"/>
  <c r="D815" i="3"/>
  <c r="AA815" i="3" s="1"/>
  <c r="D527" i="3"/>
  <c r="AA527" i="3" s="1"/>
  <c r="D495" i="3"/>
  <c r="AA495" i="3" s="1"/>
  <c r="D587" i="3"/>
  <c r="AA587" i="3" s="1"/>
  <c r="N1052" i="3"/>
  <c r="O1052" i="3"/>
  <c r="O397" i="3"/>
  <c r="N397" i="3"/>
  <c r="N1022" i="3"/>
  <c r="O1022" i="3"/>
  <c r="N1034" i="3"/>
  <c r="O1034" i="3"/>
  <c r="N426" i="3"/>
  <c r="O426" i="3"/>
  <c r="O1013" i="3"/>
  <c r="N1013" i="3"/>
  <c r="D1111" i="3"/>
  <c r="AA1111" i="3" s="1"/>
  <c r="N515" i="3"/>
  <c r="O515" i="3"/>
  <c r="D816" i="3"/>
  <c r="AA816" i="3" s="1"/>
  <c r="N235" i="3"/>
  <c r="O235" i="3"/>
  <c r="N987" i="3"/>
  <c r="O987" i="3"/>
  <c r="N816" i="3"/>
  <c r="O816" i="3"/>
  <c r="N841" i="3"/>
  <c r="O841" i="3"/>
  <c r="O635" i="3"/>
  <c r="N635" i="3"/>
  <c r="O510" i="3"/>
  <c r="N510" i="3"/>
  <c r="N699" i="3"/>
  <c r="O699" i="3"/>
  <c r="O476" i="3"/>
  <c r="N476" i="3"/>
  <c r="N443" i="3"/>
  <c r="O443" i="3"/>
  <c r="D226" i="3"/>
  <c r="AA226" i="3" s="1"/>
  <c r="N535" i="3"/>
  <c r="O535" i="3"/>
  <c r="N366" i="3"/>
  <c r="O366" i="3"/>
  <c r="O295" i="3"/>
  <c r="N295" i="3"/>
  <c r="O147" i="3"/>
  <c r="N147" i="3"/>
  <c r="N741" i="3"/>
  <c r="O741" i="3"/>
  <c r="O516" i="3"/>
  <c r="N516" i="3"/>
  <c r="N611" i="3"/>
  <c r="O611" i="3"/>
  <c r="O1115" i="3"/>
  <c r="N1115" i="3"/>
  <c r="O440" i="3"/>
  <c r="N440" i="3"/>
  <c r="N377" i="3"/>
  <c r="O377" i="3"/>
  <c r="N840" i="3"/>
  <c r="O840" i="3"/>
  <c r="N621" i="3"/>
  <c r="O621" i="3"/>
  <c r="O936" i="3"/>
  <c r="N936" i="3"/>
  <c r="D394" i="3"/>
  <c r="AA394" i="3" s="1"/>
  <c r="O507" i="3"/>
  <c r="N507" i="3"/>
  <c r="O46" i="3"/>
  <c r="N46" i="3"/>
  <c r="N78" i="3"/>
  <c r="O78" i="3"/>
  <c r="O214" i="3"/>
  <c r="N214" i="3"/>
  <c r="N672" i="3"/>
  <c r="O672" i="3"/>
  <c r="N139" i="3"/>
  <c r="O139" i="3"/>
  <c r="N86" i="3"/>
  <c r="O86" i="3"/>
  <c r="O501" i="3"/>
  <c r="N501" i="3"/>
  <c r="O128" i="3"/>
  <c r="N128" i="3"/>
  <c r="N526" i="3"/>
  <c r="O526" i="3"/>
  <c r="N1100" i="3"/>
  <c r="O1100" i="3"/>
  <c r="N924" i="3"/>
  <c r="O924" i="3"/>
  <c r="O1048" i="3"/>
  <c r="N1048" i="3"/>
  <c r="O975" i="3"/>
  <c r="N975" i="3"/>
  <c r="O738" i="3"/>
  <c r="N738" i="3"/>
  <c r="O482" i="3"/>
  <c r="N482" i="3"/>
  <c r="O578" i="3"/>
  <c r="N578" i="3"/>
  <c r="N994" i="3"/>
  <c r="O994" i="3"/>
  <c r="N1050" i="3"/>
  <c r="O1050" i="3"/>
  <c r="O600" i="3"/>
  <c r="N600" i="3"/>
  <c r="N70" i="3"/>
  <c r="O70" i="3"/>
  <c r="O51" i="3"/>
  <c r="N51" i="3"/>
  <c r="N165" i="3"/>
  <c r="O165" i="3"/>
  <c r="O185" i="3"/>
  <c r="N185" i="3"/>
  <c r="O1015" i="3"/>
  <c r="N1015" i="3"/>
  <c r="N832" i="3"/>
  <c r="O832" i="3"/>
  <c r="N660" i="3"/>
  <c r="O660" i="3"/>
  <c r="N359" i="3"/>
  <c r="O359" i="3"/>
  <c r="O144" i="3"/>
  <c r="N144" i="3"/>
  <c r="N598" i="3"/>
  <c r="O598" i="3"/>
  <c r="N278" i="3"/>
  <c r="O278" i="3"/>
  <c r="N531" i="3"/>
  <c r="O531" i="3"/>
  <c r="N1095" i="3"/>
  <c r="O1095" i="3"/>
  <c r="O191" i="3"/>
  <c r="N191" i="3"/>
  <c r="O890" i="3"/>
  <c r="N890" i="3"/>
  <c r="N370" i="3"/>
  <c r="O370" i="3"/>
  <c r="N188" i="3"/>
  <c r="O188" i="3"/>
  <c r="O1099" i="3"/>
  <c r="N1099" i="3"/>
  <c r="N574" i="3"/>
  <c r="O574" i="3"/>
  <c r="N775" i="3"/>
  <c r="O775" i="3"/>
  <c r="N885" i="3"/>
  <c r="O885" i="3"/>
  <c r="N401" i="3"/>
  <c r="O401" i="3"/>
  <c r="N498" i="3"/>
  <c r="O498" i="3"/>
  <c r="O1080" i="3"/>
  <c r="N1080" i="3"/>
  <c r="O169" i="3"/>
  <c r="N169" i="3"/>
  <c r="O991" i="3"/>
  <c r="N991" i="3"/>
  <c r="N25" i="3"/>
  <c r="O25" i="3"/>
  <c r="O686" i="3"/>
  <c r="N686" i="3"/>
  <c r="N928" i="3"/>
  <c r="O928" i="3"/>
  <c r="O609" i="3"/>
  <c r="N609" i="3"/>
  <c r="O895" i="3"/>
  <c r="N895" i="3"/>
  <c r="O71" i="3"/>
  <c r="N71" i="3"/>
  <c r="N55" i="3"/>
  <c r="O55" i="3"/>
  <c r="N648" i="3"/>
  <c r="O648" i="3"/>
  <c r="N624" i="3"/>
  <c r="O624" i="3"/>
  <c r="N721" i="3"/>
  <c r="O721" i="3"/>
  <c r="N690" i="3"/>
  <c r="O690" i="3"/>
  <c r="N119" i="3"/>
  <c r="O119" i="3"/>
  <c r="O718" i="3"/>
  <c r="N718" i="3"/>
  <c r="O792" i="3"/>
  <c r="N792" i="3"/>
  <c r="N887" i="3"/>
  <c r="O887" i="3"/>
  <c r="O951" i="3"/>
  <c r="N951" i="3"/>
  <c r="N65" i="3"/>
  <c r="O65" i="3"/>
  <c r="N189" i="3"/>
  <c r="O189" i="3"/>
  <c r="O456" i="3"/>
  <c r="N456" i="3"/>
  <c r="O308" i="3"/>
  <c r="N308" i="3"/>
  <c r="O902" i="3"/>
  <c r="N902" i="3"/>
  <c r="O1047" i="3"/>
  <c r="N1047" i="3"/>
  <c r="O990" i="3"/>
  <c r="N990" i="3"/>
  <c r="N571" i="3"/>
  <c r="O571" i="3"/>
  <c r="D1033" i="3"/>
  <c r="AA1033" i="3" s="1"/>
  <c r="O202" i="3"/>
  <c r="N202" i="3"/>
  <c r="O135" i="3"/>
  <c r="N135" i="3"/>
  <c r="N780" i="3"/>
  <c r="O780" i="3"/>
  <c r="O117" i="3"/>
  <c r="N117" i="3"/>
  <c r="O98" i="3"/>
  <c r="N98" i="3"/>
  <c r="O869" i="3"/>
  <c r="N869" i="3"/>
  <c r="O262" i="3"/>
  <c r="N262" i="3"/>
  <c r="N1033" i="3"/>
  <c r="O1033" i="3"/>
  <c r="O243" i="3"/>
  <c r="N243" i="3"/>
  <c r="N118" i="3"/>
  <c r="O118" i="3"/>
  <c r="O704" i="3"/>
  <c r="N704" i="3"/>
  <c r="O1039" i="3"/>
  <c r="N1039" i="3"/>
  <c r="N904" i="3"/>
  <c r="O904" i="3"/>
  <c r="O808" i="3"/>
  <c r="N808" i="3"/>
  <c r="O562" i="3"/>
  <c r="N562" i="3"/>
  <c r="N178" i="3"/>
  <c r="O178" i="3"/>
  <c r="O36" i="3"/>
  <c r="N36" i="3"/>
  <c r="O403" i="3"/>
  <c r="N403" i="3"/>
  <c r="N622" i="3"/>
  <c r="O622" i="3"/>
  <c r="O123" i="3"/>
  <c r="N123" i="3"/>
  <c r="N68" i="3"/>
  <c r="O68" i="3"/>
  <c r="N270" i="3"/>
  <c r="O270" i="3"/>
  <c r="O692" i="3"/>
  <c r="N692" i="3"/>
  <c r="O715" i="3"/>
  <c r="N715" i="3"/>
  <c r="N1010" i="3"/>
  <c r="O1010" i="3"/>
  <c r="O788" i="3"/>
  <c r="N788" i="3"/>
  <c r="N851" i="3"/>
  <c r="O851" i="3"/>
  <c r="O1037" i="3"/>
  <c r="N1037" i="3"/>
  <c r="N784" i="3"/>
  <c r="O784" i="3"/>
  <c r="N447" i="3"/>
  <c r="O447" i="3"/>
  <c r="O811" i="3"/>
  <c r="N811" i="3"/>
  <c r="O430" i="3"/>
  <c r="N430" i="3"/>
  <c r="D937" i="3"/>
  <c r="AA937" i="3" s="1"/>
  <c r="O90" i="3"/>
  <c r="N90" i="3"/>
  <c r="N175" i="3"/>
  <c r="O175" i="3"/>
  <c r="D543" i="3"/>
  <c r="AA543" i="3" s="1"/>
  <c r="O122" i="3"/>
  <c r="N122" i="3"/>
  <c r="D762" i="3"/>
  <c r="AA762" i="3" s="1"/>
  <c r="O485" i="3"/>
  <c r="N485" i="3"/>
  <c r="D542" i="3"/>
  <c r="AA542" i="3" s="1"/>
  <c r="N581" i="3"/>
  <c r="O581" i="3"/>
  <c r="N427" i="3"/>
  <c r="O427" i="3"/>
  <c r="N663" i="3"/>
  <c r="O663" i="3"/>
  <c r="O945" i="3"/>
  <c r="N945" i="3"/>
  <c r="D253" i="3"/>
  <c r="AA253" i="3" s="1"/>
  <c r="O896" i="3"/>
  <c r="N896" i="3"/>
  <c r="O849" i="3"/>
  <c r="N849" i="3"/>
  <c r="O94" i="3"/>
  <c r="N94" i="3"/>
  <c r="O1120" i="3"/>
  <c r="N1120" i="3"/>
  <c r="D650" i="3"/>
  <c r="AA650" i="3" s="1"/>
  <c r="N124" i="3"/>
  <c r="O124" i="3"/>
  <c r="O755" i="3"/>
  <c r="N755" i="3"/>
  <c r="O656" i="3"/>
  <c r="N656" i="3"/>
  <c r="N323" i="3"/>
  <c r="O323" i="3"/>
  <c r="O628" i="3"/>
  <c r="N628" i="3"/>
  <c r="O154" i="3"/>
  <c r="N154" i="3"/>
  <c r="O208" i="3"/>
  <c r="N208" i="3"/>
  <c r="O694" i="3"/>
  <c r="N694" i="3"/>
  <c r="D332" i="3"/>
  <c r="AA332" i="3" s="1"/>
  <c r="N786" i="3"/>
  <c r="O786" i="3"/>
  <c r="D383" i="3"/>
  <c r="AA383" i="3" s="1"/>
  <c r="O1055" i="3"/>
  <c r="N1055" i="3"/>
  <c r="O263" i="3"/>
  <c r="N263" i="3"/>
  <c r="N242" i="3"/>
  <c r="O242" i="3"/>
  <c r="O839" i="3"/>
  <c r="N839" i="3"/>
  <c r="N254" i="3"/>
  <c r="O254" i="3"/>
  <c r="N547" i="3"/>
  <c r="O547" i="3"/>
  <c r="O525" i="3"/>
  <c r="N525" i="3"/>
  <c r="N739" i="3"/>
  <c r="O739" i="3"/>
  <c r="O862" i="3"/>
  <c r="N862" i="3"/>
  <c r="O911" i="3"/>
  <c r="N911" i="3"/>
  <c r="N528" i="3"/>
  <c r="O528" i="3"/>
  <c r="N587" i="3"/>
  <c r="O587" i="3"/>
  <c r="N818" i="3"/>
  <c r="O818" i="3"/>
  <c r="O605" i="3"/>
  <c r="N605" i="3"/>
  <c r="O927" i="3"/>
  <c r="N927" i="3"/>
  <c r="O1101" i="3"/>
  <c r="N1101" i="3"/>
  <c r="D9" i="3"/>
  <c r="AA9" i="3" s="1"/>
  <c r="O829" i="3"/>
  <c r="N829" i="3"/>
  <c r="O842" i="3"/>
  <c r="N842" i="3"/>
  <c r="N258" i="3"/>
  <c r="O258" i="3"/>
  <c r="N691" i="3"/>
  <c r="O691" i="3"/>
  <c r="D429" i="3"/>
  <c r="AA429" i="3" s="1"/>
  <c r="O429" i="3"/>
  <c r="N429" i="3"/>
  <c r="O265" i="3"/>
  <c r="N265" i="3"/>
  <c r="N653" i="3"/>
  <c r="O653" i="3"/>
  <c r="O477" i="3"/>
  <c r="N477" i="3"/>
  <c r="O625" i="3"/>
  <c r="N625" i="3"/>
  <c r="O669" i="3"/>
  <c r="N669" i="3"/>
  <c r="N181" i="3"/>
  <c r="O181" i="3"/>
  <c r="O1081" i="3"/>
  <c r="N1081" i="3"/>
  <c r="N158" i="3"/>
  <c r="O158" i="3"/>
  <c r="N304" i="3"/>
  <c r="O304" i="3"/>
  <c r="N828" i="3"/>
  <c r="O828" i="3"/>
  <c r="N888" i="3"/>
  <c r="O888" i="3"/>
  <c r="N407" i="3"/>
  <c r="O407" i="3"/>
  <c r="O60" i="3"/>
  <c r="N60" i="3"/>
  <c r="O93" i="3"/>
  <c r="N93" i="3"/>
  <c r="N664" i="3"/>
  <c r="O664" i="3"/>
  <c r="O423" i="3"/>
  <c r="N423" i="3"/>
  <c r="N179" i="3"/>
  <c r="O179" i="3"/>
  <c r="O643" i="3"/>
  <c r="N643" i="3"/>
  <c r="N955" i="3"/>
  <c r="O955" i="3"/>
  <c r="O778" i="3"/>
  <c r="N778" i="3"/>
  <c r="N42" i="3"/>
  <c r="O42" i="3"/>
  <c r="O253" i="3"/>
  <c r="N253" i="3"/>
  <c r="O914" i="3"/>
  <c r="N914" i="3"/>
  <c r="O747" i="3"/>
  <c r="N747" i="3"/>
  <c r="N857" i="3"/>
  <c r="O857" i="3"/>
  <c r="N513" i="3"/>
  <c r="O513" i="3"/>
  <c r="D560" i="3"/>
  <c r="AA560" i="3" s="1"/>
  <c r="N560" i="3"/>
  <c r="O560" i="3"/>
  <c r="O1093" i="3"/>
  <c r="N1093" i="3"/>
  <c r="O579" i="3"/>
  <c r="N579" i="3"/>
  <c r="O399" i="3"/>
  <c r="N399" i="3"/>
  <c r="O1043" i="3"/>
  <c r="N1043" i="3"/>
  <c r="O981" i="3"/>
  <c r="N981" i="3"/>
  <c r="N1064" i="3"/>
  <c r="O1064" i="3"/>
  <c r="O344" i="3"/>
  <c r="N344" i="3"/>
  <c r="N661" i="3"/>
  <c r="O661" i="3"/>
  <c r="O336" i="3"/>
  <c r="N336" i="3"/>
  <c r="N107" i="3"/>
  <c r="O107" i="3"/>
  <c r="O992" i="3"/>
  <c r="N992" i="3"/>
  <c r="N143" i="3"/>
  <c r="O143" i="3"/>
  <c r="N467" i="3"/>
  <c r="O467" i="3"/>
  <c r="N698" i="3"/>
  <c r="O698" i="3"/>
  <c r="N206" i="3"/>
  <c r="O206" i="3"/>
  <c r="N127" i="3"/>
  <c r="O127" i="3"/>
  <c r="N83" i="3"/>
  <c r="O83" i="3"/>
  <c r="O153" i="3"/>
  <c r="N153" i="3"/>
  <c r="N942" i="3"/>
  <c r="O942" i="3"/>
  <c r="N654" i="3"/>
  <c r="O654" i="3"/>
  <c r="O76" i="3"/>
  <c r="N76" i="3"/>
  <c r="N227" i="3"/>
  <c r="O227" i="3"/>
  <c r="O137" i="3"/>
  <c r="N137" i="3"/>
  <c r="N668" i="3"/>
  <c r="O668" i="3"/>
  <c r="N876" i="3"/>
  <c r="O876" i="3"/>
  <c r="O1114" i="3"/>
  <c r="N1114" i="3"/>
  <c r="O670" i="3"/>
  <c r="N670" i="3"/>
  <c r="N701" i="3"/>
  <c r="O701" i="3"/>
  <c r="N1111" i="3"/>
  <c r="O1111" i="3"/>
  <c r="O67" i="3"/>
  <c r="N67" i="3"/>
  <c r="N250" i="3"/>
  <c r="O250" i="3"/>
  <c r="O337" i="3"/>
  <c r="N337" i="3"/>
  <c r="O882" i="3"/>
  <c r="N882" i="3"/>
  <c r="N659" i="3"/>
  <c r="O659" i="3"/>
  <c r="D302" i="3"/>
  <c r="AA302" i="3" s="1"/>
  <c r="N14" i="3"/>
  <c r="O14" i="3"/>
  <c r="N706" i="3"/>
  <c r="O706" i="3"/>
  <c r="O383" i="3"/>
  <c r="N383" i="3"/>
  <c r="N402" i="3"/>
  <c r="O402" i="3"/>
  <c r="O433" i="3"/>
  <c r="N433" i="3"/>
  <c r="N629" i="3"/>
  <c r="O629" i="3"/>
  <c r="N1008" i="3"/>
  <c r="O1008" i="3"/>
  <c r="N989" i="3"/>
  <c r="O989" i="3"/>
  <c r="N877" i="3"/>
  <c r="O877" i="3"/>
  <c r="N84" i="3"/>
  <c r="O84" i="3"/>
  <c r="N1123" i="3"/>
  <c r="O1123" i="3"/>
  <c r="N683" i="3"/>
  <c r="O683" i="3"/>
  <c r="N760" i="3"/>
  <c r="O760" i="3"/>
  <c r="N493" i="3"/>
  <c r="O493" i="3"/>
  <c r="N463" i="3"/>
  <c r="O463" i="3"/>
  <c r="N40" i="3"/>
  <c r="O40" i="3"/>
  <c r="N217" i="3"/>
  <c r="O217" i="3"/>
  <c r="N271" i="3"/>
  <c r="O271" i="3"/>
  <c r="O794" i="3"/>
  <c r="N794" i="3"/>
  <c r="N616" i="3"/>
  <c r="O616" i="3"/>
  <c r="N983" i="3"/>
  <c r="O983" i="3"/>
  <c r="N820" i="3"/>
  <c r="O820" i="3"/>
  <c r="N608" i="3"/>
  <c r="O608" i="3"/>
  <c r="D363" i="3"/>
  <c r="AA363" i="3" s="1"/>
  <c r="N954" i="3"/>
  <c r="O954" i="3"/>
  <c r="O1076" i="3"/>
  <c r="N1076" i="3"/>
  <c r="O446" i="3"/>
  <c r="N446" i="3"/>
  <c r="O566" i="3"/>
  <c r="N566" i="3"/>
  <c r="D231" i="3"/>
  <c r="AA231" i="3" s="1"/>
  <c r="N883" i="3"/>
  <c r="O883" i="3"/>
  <c r="O979" i="3"/>
  <c r="N979" i="3"/>
  <c r="O130" i="3"/>
  <c r="N130" i="3"/>
  <c r="N182" i="3"/>
  <c r="O182" i="3"/>
  <c r="D138" i="3"/>
  <c r="AA138" i="3" s="1"/>
  <c r="O365" i="3"/>
  <c r="N365" i="3"/>
  <c r="O848" i="3"/>
  <c r="N848" i="3"/>
  <c r="O821" i="3"/>
  <c r="N821" i="3"/>
  <c r="N872" i="3"/>
  <c r="O872" i="3"/>
  <c r="O157" i="3"/>
  <c r="N157" i="3"/>
  <c r="N240" i="3"/>
  <c r="O240" i="3"/>
  <c r="N30" i="3"/>
  <c r="O30" i="3"/>
  <c r="O475" i="3"/>
  <c r="N475" i="3"/>
  <c r="O470" i="3"/>
  <c r="N470" i="3"/>
  <c r="N871" i="3"/>
  <c r="O871" i="3"/>
  <c r="N16" i="3"/>
  <c r="O16" i="3"/>
  <c r="O764" i="3"/>
  <c r="N764" i="3"/>
  <c r="D770" i="3"/>
  <c r="AA770" i="3" s="1"/>
  <c r="N301" i="3"/>
  <c r="O301" i="3"/>
  <c r="N860" i="3"/>
  <c r="O860" i="3"/>
  <c r="N203" i="3"/>
  <c r="O203" i="3"/>
  <c r="D676" i="3"/>
  <c r="AA676" i="3" s="1"/>
  <c r="N160" i="3"/>
  <c r="O160" i="3"/>
  <c r="N163" i="3"/>
  <c r="O163" i="3"/>
  <c r="D127" i="3"/>
  <c r="AA127" i="3" s="1"/>
  <c r="N878" i="3"/>
  <c r="O878" i="3"/>
  <c r="O445" i="3"/>
  <c r="N445" i="3"/>
  <c r="O497" i="3"/>
  <c r="N497" i="3"/>
  <c r="O912" i="3"/>
  <c r="N912" i="3"/>
  <c r="D921" i="3"/>
  <c r="AA921" i="3" s="1"/>
  <c r="N921" i="3"/>
  <c r="O921" i="3"/>
  <c r="O725" i="3"/>
  <c r="N725" i="3"/>
  <c r="O761" i="3"/>
  <c r="N761" i="3"/>
  <c r="O91" i="3"/>
  <c r="N91" i="3"/>
  <c r="N679" i="3"/>
  <c r="O679" i="3"/>
  <c r="O651" i="3"/>
  <c r="N651" i="3"/>
  <c r="O464" i="3"/>
  <c r="N464" i="3"/>
  <c r="O412" i="3"/>
  <c r="N412" i="3"/>
  <c r="O999" i="3"/>
  <c r="N999" i="3"/>
  <c r="N599" i="3"/>
  <c r="O599" i="3"/>
  <c r="N980" i="3"/>
  <c r="O980" i="3"/>
  <c r="O632" i="3"/>
  <c r="N632" i="3"/>
  <c r="O772" i="3"/>
  <c r="N772" i="3"/>
  <c r="O846" i="3"/>
  <c r="N846" i="3"/>
  <c r="N688" i="3"/>
  <c r="O688" i="3"/>
  <c r="N831" i="3"/>
  <c r="O831" i="3"/>
  <c r="O381" i="3"/>
  <c r="N381" i="3"/>
  <c r="N657" i="3"/>
  <c r="O657" i="3"/>
  <c r="N584" i="3"/>
  <c r="O584" i="3"/>
  <c r="N306" i="3"/>
  <c r="O306" i="3"/>
  <c r="O613" i="3"/>
  <c r="N613" i="3"/>
  <c r="O22" i="3"/>
  <c r="N22" i="3"/>
  <c r="N453" i="3"/>
  <c r="O453" i="3"/>
  <c r="O59" i="3"/>
  <c r="N59" i="3"/>
  <c r="D409" i="3"/>
  <c r="AA409" i="3" s="1"/>
  <c r="O345" i="3"/>
  <c r="N345" i="3"/>
  <c r="O789" i="3"/>
  <c r="N789" i="3"/>
  <c r="O597" i="3"/>
  <c r="N597" i="3"/>
  <c r="N703" i="3"/>
  <c r="O703" i="3"/>
  <c r="O950" i="3"/>
  <c r="N950" i="3"/>
  <c r="N303" i="3"/>
  <c r="O303" i="3"/>
  <c r="O805" i="3"/>
  <c r="N805" i="3"/>
  <c r="O934" i="3"/>
  <c r="N934" i="3"/>
  <c r="O732" i="3"/>
  <c r="N732" i="3"/>
  <c r="O1056" i="3"/>
  <c r="N1056" i="3"/>
  <c r="N561" i="3"/>
  <c r="O561" i="3"/>
  <c r="O580" i="3"/>
  <c r="N580" i="3"/>
  <c r="N63" i="3"/>
  <c r="O63" i="3"/>
  <c r="N307" i="3"/>
  <c r="O307" i="3"/>
  <c r="N1070" i="3"/>
  <c r="O1070" i="3"/>
  <c r="O965" i="3"/>
  <c r="N965" i="3"/>
  <c r="O457" i="3"/>
  <c r="N457" i="3"/>
  <c r="O115" i="3"/>
  <c r="N115" i="3"/>
  <c r="N152" i="3"/>
  <c r="O152" i="3"/>
  <c r="O922" i="3"/>
  <c r="N922" i="3"/>
  <c r="N256" i="3"/>
  <c r="O256" i="3"/>
  <c r="N486" i="3"/>
  <c r="O486" i="3"/>
  <c r="O210" i="3"/>
  <c r="N210" i="3"/>
  <c r="O511" i="3"/>
  <c r="N511" i="3"/>
  <c r="N586" i="3"/>
  <c r="O586" i="3"/>
  <c r="N315" i="3"/>
  <c r="O315" i="3"/>
  <c r="N1020" i="3"/>
  <c r="O1020" i="3"/>
  <c r="O1005" i="3"/>
  <c r="N1005" i="3"/>
  <c r="O973" i="3"/>
  <c r="N973" i="3"/>
  <c r="O910" i="3"/>
  <c r="N910" i="3"/>
  <c r="N850" i="3"/>
  <c r="O850" i="3"/>
  <c r="O310" i="3"/>
  <c r="N310" i="3"/>
  <c r="N634" i="3"/>
  <c r="O634" i="3"/>
  <c r="O825" i="3"/>
  <c r="N825" i="3"/>
  <c r="O606" i="3"/>
  <c r="N606" i="3"/>
  <c r="D1011" i="3"/>
  <c r="AA1011" i="3" s="1"/>
  <c r="O442" i="3"/>
  <c r="N442" i="3"/>
  <c r="O1090" i="3"/>
  <c r="N1090" i="3"/>
  <c r="O334" i="3"/>
  <c r="N334" i="3"/>
  <c r="N918" i="3"/>
  <c r="O918" i="3"/>
  <c r="O505" i="3"/>
  <c r="N505" i="3"/>
  <c r="O583" i="3"/>
  <c r="N583" i="3"/>
  <c r="N45" i="3"/>
  <c r="O45" i="3"/>
  <c r="N1044" i="3"/>
  <c r="O1044" i="3"/>
  <c r="N264" i="3"/>
  <c r="O264" i="3"/>
  <c r="O449" i="3"/>
  <c r="N449" i="3"/>
  <c r="O678" i="3"/>
  <c r="N678" i="3"/>
  <c r="O375" i="3"/>
  <c r="N375" i="3"/>
  <c r="O281" i="3"/>
  <c r="N281" i="3"/>
  <c r="O925" i="3"/>
  <c r="N925" i="3"/>
  <c r="N255" i="3"/>
  <c r="O255" i="3"/>
  <c r="N294" i="3"/>
  <c r="O294" i="3"/>
  <c r="O324" i="3"/>
  <c r="N324" i="3"/>
  <c r="O984" i="3"/>
  <c r="N984" i="3"/>
  <c r="N39" i="3"/>
  <c r="O39" i="3"/>
  <c r="N861" i="3"/>
  <c r="O861" i="3"/>
  <c r="O576" i="3"/>
  <c r="N576" i="3"/>
  <c r="O845" i="3"/>
  <c r="N845" i="3"/>
  <c r="O972" i="3"/>
  <c r="N972" i="3"/>
  <c r="O385" i="3"/>
  <c r="N385" i="3"/>
  <c r="O136" i="3"/>
  <c r="N136" i="3"/>
  <c r="O287" i="3"/>
  <c r="N287" i="3"/>
  <c r="N38" i="3"/>
  <c r="O38" i="3"/>
  <c r="O460" i="3"/>
  <c r="N460" i="3"/>
  <c r="N320" i="3"/>
  <c r="O320" i="3"/>
  <c r="N588" i="3"/>
  <c r="O588" i="3"/>
  <c r="O767" i="3"/>
  <c r="N767" i="3"/>
  <c r="O619" i="3"/>
  <c r="N619" i="3"/>
  <c r="O917" i="3"/>
  <c r="N917" i="3"/>
  <c r="N956" i="3"/>
  <c r="O956" i="3"/>
  <c r="N681" i="3"/>
  <c r="O681" i="3"/>
  <c r="N900" i="3"/>
  <c r="O900" i="3"/>
  <c r="O85" i="3"/>
  <c r="N85" i="3"/>
  <c r="N461" i="3"/>
  <c r="O461" i="3"/>
  <c r="N783" i="3"/>
  <c r="O783" i="3"/>
  <c r="O1012" i="3"/>
  <c r="N1012" i="3"/>
  <c r="D422" i="3"/>
  <c r="AA422" i="3" s="1"/>
  <c r="N422" i="3"/>
  <c r="O422" i="3"/>
  <c r="O503" i="3"/>
  <c r="N503" i="3"/>
  <c r="N272" i="3"/>
  <c r="O272" i="3"/>
  <c r="O700" i="3"/>
  <c r="N700" i="3"/>
  <c r="O1026" i="3"/>
  <c r="N1026" i="3"/>
  <c r="O765" i="3"/>
  <c r="N765" i="3"/>
  <c r="D509" i="3"/>
  <c r="AA509" i="3" s="1"/>
  <c r="O645" i="3"/>
  <c r="N645" i="3"/>
  <c r="D605" i="3"/>
  <c r="AA605" i="3" s="1"/>
  <c r="O1036" i="3"/>
  <c r="N1036" i="3"/>
  <c r="N311" i="3"/>
  <c r="O311" i="3"/>
  <c r="O931" i="3"/>
  <c r="N931" i="3"/>
  <c r="N522" i="3"/>
  <c r="O522" i="3"/>
  <c r="O64" i="3"/>
  <c r="N64" i="3"/>
  <c r="D162" i="3"/>
  <c r="AA162" i="3" s="1"/>
  <c r="O1105" i="3"/>
  <c r="N1105" i="3"/>
  <c r="O781" i="3"/>
  <c r="N781" i="3"/>
  <c r="O329" i="3"/>
  <c r="N329" i="3"/>
  <c r="O74" i="3"/>
  <c r="N74" i="3"/>
  <c r="O803" i="3"/>
  <c r="N803" i="3"/>
  <c r="N798" i="3"/>
  <c r="O798" i="3"/>
  <c r="N655" i="3"/>
  <c r="O655" i="3"/>
  <c r="O116" i="3"/>
  <c r="N116" i="3"/>
  <c r="N833" i="3"/>
  <c r="O833" i="3"/>
  <c r="N565" i="3"/>
  <c r="O565" i="3"/>
  <c r="N880" i="3"/>
  <c r="O880" i="3"/>
  <c r="N495" i="3"/>
  <c r="O495" i="3"/>
  <c r="N221" i="3"/>
  <c r="O221" i="3"/>
  <c r="O636" i="3"/>
  <c r="N636" i="3"/>
  <c r="O898" i="3"/>
  <c r="N898" i="3"/>
  <c r="N168" i="3"/>
  <c r="O168" i="3"/>
  <c r="N952" i="3"/>
  <c r="O952" i="3"/>
  <c r="O177" i="3"/>
  <c r="N177" i="3"/>
  <c r="D362" i="3"/>
  <c r="AA362" i="3" s="1"/>
  <c r="O187" i="3"/>
  <c r="N187" i="3"/>
  <c r="O1019" i="3"/>
  <c r="N1019" i="3"/>
  <c r="N166" i="3"/>
  <c r="O166" i="3"/>
  <c r="N102" i="3"/>
  <c r="O102" i="3"/>
  <c r="N964" i="3"/>
  <c r="O964" i="3"/>
  <c r="N396" i="3"/>
  <c r="O396" i="3"/>
  <c r="O410" i="3"/>
  <c r="N410" i="3"/>
  <c r="O758" i="3"/>
  <c r="N758" i="3"/>
  <c r="O395" i="3"/>
  <c r="N395" i="3"/>
  <c r="O938" i="3"/>
  <c r="N938" i="3"/>
  <c r="N886" i="3"/>
  <c r="O886" i="3"/>
  <c r="O384" i="3"/>
  <c r="N384" i="3"/>
  <c r="O1067" i="3"/>
  <c r="N1067" i="3"/>
  <c r="N757" i="3"/>
  <c r="O757" i="3"/>
  <c r="D100" i="3"/>
  <c r="AA100" i="3" s="1"/>
  <c r="N246" i="3"/>
  <c r="O246" i="3"/>
  <c r="O768" i="3"/>
  <c r="N768" i="3"/>
  <c r="N859" i="3"/>
  <c r="O859" i="3"/>
  <c r="O753" i="3"/>
  <c r="N753" i="3"/>
  <c r="O970" i="3"/>
  <c r="N970" i="3"/>
  <c r="D35" i="3"/>
  <c r="AA35" i="3" s="1"/>
  <c r="N35" i="3"/>
  <c r="O35" i="3"/>
  <c r="N73" i="3"/>
  <c r="O73" i="3"/>
  <c r="N204" i="3"/>
  <c r="O204" i="3"/>
  <c r="N541" i="3"/>
  <c r="O541" i="3"/>
  <c r="N916" i="3"/>
  <c r="O916" i="3"/>
  <c r="N12" i="3"/>
  <c r="O12" i="3"/>
  <c r="N338" i="3"/>
  <c r="O338" i="3"/>
  <c r="O1083" i="3"/>
  <c r="N1083" i="3"/>
  <c r="N527" i="3"/>
  <c r="O527" i="3"/>
  <c r="N7" i="3"/>
  <c r="O7" i="3"/>
  <c r="O418" i="3"/>
  <c r="N418" i="3"/>
  <c r="N259" i="3"/>
  <c r="O259" i="3"/>
  <c r="D834" i="3"/>
  <c r="AA834" i="3" s="1"/>
  <c r="N538" i="3"/>
  <c r="O538" i="3"/>
  <c r="N293" i="3"/>
  <c r="O293" i="3"/>
  <c r="O494" i="3"/>
  <c r="N494" i="3"/>
  <c r="O108" i="3"/>
  <c r="N108" i="3"/>
  <c r="N837" i="3"/>
  <c r="O837" i="3"/>
  <c r="N908" i="3"/>
  <c r="O908" i="3"/>
  <c r="O618" i="3"/>
  <c r="N618" i="3"/>
  <c r="N419" i="3"/>
  <c r="O419" i="3"/>
  <c r="D707" i="3"/>
  <c r="AA707" i="3" s="1"/>
  <c r="O549" i="3"/>
  <c r="N549" i="3"/>
  <c r="N405" i="3"/>
  <c r="O405" i="3"/>
  <c r="N362" i="3"/>
  <c r="O362" i="3"/>
  <c r="N314" i="3"/>
  <c r="O314" i="3"/>
  <c r="O930" i="3"/>
  <c r="N930" i="3"/>
  <c r="N37" i="3"/>
  <c r="O37" i="3"/>
  <c r="N773" i="3"/>
  <c r="O773" i="3"/>
  <c r="N331" i="3"/>
  <c r="O331" i="3"/>
  <c r="O863" i="3"/>
  <c r="N863" i="3"/>
  <c r="O1103" i="3"/>
  <c r="N1103" i="3"/>
  <c r="N542" i="3"/>
  <c r="O542" i="3"/>
  <c r="O92" i="3"/>
  <c r="N92" i="3"/>
  <c r="O1006" i="3"/>
  <c r="N1006" i="3"/>
  <c r="O29" i="3"/>
  <c r="N29" i="3"/>
  <c r="O121" i="3"/>
  <c r="N121" i="3"/>
  <c r="N998" i="3"/>
  <c r="O998" i="3"/>
  <c r="N411" i="3"/>
  <c r="O411" i="3"/>
  <c r="D106" i="3"/>
  <c r="AA106" i="3" s="1"/>
  <c r="N496" i="3"/>
  <c r="O496" i="3"/>
  <c r="O830" i="3"/>
  <c r="N830" i="3"/>
  <c r="O967" i="3"/>
  <c r="N967" i="3"/>
  <c r="O1113" i="3"/>
  <c r="N1113" i="3"/>
  <c r="N814" i="3"/>
  <c r="O814" i="3"/>
  <c r="N388" i="3"/>
  <c r="O388" i="3"/>
  <c r="D26" i="3"/>
  <c r="AA26" i="3" s="1"/>
  <c r="N997" i="3"/>
  <c r="O997" i="3"/>
  <c r="O509" i="3"/>
  <c r="N509" i="3"/>
  <c r="N1045" i="3"/>
  <c r="O1045" i="3"/>
  <c r="O479" i="3"/>
  <c r="N479" i="3"/>
  <c r="O926" i="3"/>
  <c r="N926" i="3"/>
  <c r="O815" i="3"/>
  <c r="N815" i="3"/>
  <c r="N993" i="3"/>
  <c r="O993" i="3"/>
  <c r="N106" i="3"/>
  <c r="O106" i="3"/>
  <c r="N1098" i="3"/>
  <c r="O1098" i="3"/>
  <c r="N47" i="3"/>
  <c r="O47" i="3"/>
  <c r="D352" i="3"/>
  <c r="AA352" i="3" s="1"/>
  <c r="O21" i="3"/>
  <c r="N21" i="3"/>
  <c r="N1126" i="3"/>
  <c r="O1126" i="3"/>
  <c r="O224" i="3"/>
  <c r="N224" i="3"/>
  <c r="O455" i="3"/>
  <c r="N455" i="3"/>
  <c r="O1038" i="3"/>
  <c r="N1038" i="3"/>
  <c r="O212" i="3"/>
  <c r="N212" i="3"/>
  <c r="N268" i="3"/>
  <c r="O268" i="3"/>
  <c r="O593" i="3"/>
  <c r="N593" i="3"/>
  <c r="O387" i="3"/>
  <c r="N387" i="3"/>
  <c r="O978" i="3"/>
  <c r="N978" i="3"/>
  <c r="N575" i="3"/>
  <c r="O575" i="3"/>
  <c r="N1002" i="3"/>
  <c r="O1002" i="3"/>
  <c r="O592" i="3"/>
  <c r="N592" i="3"/>
  <c r="N905" i="3"/>
  <c r="O905" i="3"/>
  <c r="N241" i="3"/>
  <c r="O241" i="3"/>
  <c r="O875" i="3"/>
  <c r="N875" i="3"/>
  <c r="O406" i="3"/>
  <c r="N406" i="3"/>
  <c r="N806" i="3"/>
  <c r="O806" i="3"/>
  <c r="N521" i="3"/>
  <c r="O521" i="3"/>
  <c r="N101" i="3"/>
  <c r="O101" i="3"/>
  <c r="N544" i="3"/>
  <c r="O544" i="3"/>
  <c r="N347" i="3"/>
  <c r="O347" i="3"/>
  <c r="O644" i="3"/>
  <c r="N644" i="3"/>
  <c r="O671" i="3"/>
  <c r="N671" i="3"/>
  <c r="O766" i="3"/>
  <c r="N766" i="3"/>
  <c r="O1009" i="3"/>
  <c r="N1009" i="3"/>
  <c r="N802" i="3"/>
  <c r="O802" i="3"/>
  <c r="N56" i="3"/>
  <c r="O56" i="3"/>
  <c r="O551" i="3"/>
  <c r="N551" i="3"/>
  <c r="N352" i="3"/>
  <c r="O352" i="3"/>
  <c r="O982" i="3"/>
  <c r="N982" i="3"/>
  <c r="O940" i="3"/>
  <c r="N940" i="3"/>
  <c r="N1040" i="3"/>
  <c r="O1040" i="3"/>
  <c r="D222" i="3"/>
  <c r="AA222" i="3" s="1"/>
  <c r="D925" i="3"/>
  <c r="AA925" i="3" s="1"/>
  <c r="D635" i="3"/>
  <c r="AA635" i="3" s="1"/>
  <c r="D476" i="3"/>
  <c r="AA476" i="3" s="1"/>
  <c r="D755" i="3"/>
  <c r="AA755" i="3" s="1"/>
  <c r="D459" i="3"/>
  <c r="AA459" i="3" s="1"/>
  <c r="D336" i="3"/>
  <c r="AA336" i="3" s="1"/>
  <c r="D64" i="3"/>
  <c r="AA64" i="3" s="1"/>
  <c r="D401" i="3"/>
  <c r="AA401" i="3" s="1"/>
  <c r="D833" i="3"/>
  <c r="AA833" i="3" s="1"/>
  <c r="D980" i="3"/>
  <c r="AA980" i="3" s="1"/>
  <c r="D136" i="3"/>
  <c r="AA136" i="3" s="1"/>
  <c r="D600" i="3"/>
  <c r="AA600" i="3" s="1"/>
  <c r="D203" i="3"/>
  <c r="AA203" i="3" s="1"/>
  <c r="D628" i="3"/>
  <c r="AA628" i="3" s="1"/>
  <c r="D526" i="3"/>
  <c r="AA526" i="3" s="1"/>
  <c r="D967" i="3"/>
  <c r="AA967" i="3" s="1"/>
  <c r="D1034" i="3"/>
  <c r="AA1034" i="3" s="1"/>
  <c r="D46" i="3"/>
  <c r="AA46" i="3" s="1"/>
  <c r="D479" i="3"/>
  <c r="AA479" i="3" s="1"/>
  <c r="D1019" i="3"/>
  <c r="AA1019" i="3" s="1"/>
  <c r="D927" i="3"/>
  <c r="AA927" i="3" s="1"/>
  <c r="D483" i="3"/>
  <c r="AA483" i="3" s="1"/>
  <c r="D219" i="3"/>
  <c r="AA219" i="3" s="1"/>
  <c r="D966" i="3"/>
  <c r="AA966" i="3" s="1"/>
  <c r="D125" i="3"/>
  <c r="AA125" i="3" s="1"/>
  <c r="D260" i="3"/>
  <c r="AA260" i="3" s="1"/>
  <c r="D50" i="3"/>
  <c r="AA50" i="3" s="1"/>
  <c r="D1091" i="3"/>
  <c r="AA1091" i="3" s="1"/>
  <c r="D987" i="3"/>
  <c r="AA987" i="3" s="1"/>
  <c r="D752" i="3"/>
  <c r="AA752" i="3" s="1"/>
  <c r="D906" i="3"/>
  <c r="AA906" i="3" s="1"/>
  <c r="D874" i="3"/>
  <c r="AA874" i="3" s="1"/>
  <c r="D1026" i="3"/>
  <c r="AA1026" i="3" s="1"/>
  <c r="D905" i="3"/>
  <c r="AA905" i="3" s="1"/>
  <c r="D19" i="3"/>
  <c r="AA19" i="3" s="1"/>
  <c r="D357" i="3"/>
  <c r="AA357" i="3" s="1"/>
  <c r="D936" i="3"/>
  <c r="AA936" i="3" s="1"/>
  <c r="D5" i="3"/>
  <c r="D254" i="3"/>
  <c r="AA254" i="3" s="1"/>
  <c r="D359" i="3"/>
  <c r="AA359" i="3" s="1"/>
  <c r="D889" i="3"/>
  <c r="AA889" i="3" s="1"/>
  <c r="D701" i="3"/>
  <c r="AA701" i="3" s="1"/>
  <c r="D581" i="3"/>
  <c r="AA581" i="3" s="1"/>
  <c r="D767" i="3"/>
  <c r="AA767" i="3" s="1"/>
  <c r="D964" i="3"/>
  <c r="AA964" i="3" s="1"/>
  <c r="D741" i="3"/>
  <c r="AA741" i="3" s="1"/>
  <c r="D187" i="3"/>
  <c r="AA187" i="3" s="1"/>
  <c r="D1047" i="3"/>
  <c r="AA1047" i="3" s="1"/>
  <c r="D426" i="3"/>
  <c r="AA426" i="3" s="1"/>
  <c r="D1020" i="3"/>
  <c r="AA1020" i="3" s="1"/>
  <c r="D539" i="3"/>
  <c r="AA539" i="3" s="1"/>
  <c r="D183" i="3"/>
  <c r="AA183" i="3" s="1"/>
  <c r="D586" i="3"/>
  <c r="AA586" i="3" s="1"/>
  <c r="D158" i="3"/>
  <c r="AA158" i="3" s="1"/>
  <c r="D664" i="3"/>
  <c r="AA664" i="3" s="1"/>
  <c r="D631" i="3"/>
  <c r="AA631" i="3" s="1"/>
  <c r="D791" i="3"/>
  <c r="AA791" i="3" s="1"/>
  <c r="D248" i="3"/>
  <c r="AA248" i="3" s="1"/>
  <c r="D135" i="3"/>
  <c r="AA135" i="3" s="1"/>
  <c r="D305" i="3"/>
  <c r="AA305" i="3" s="1"/>
  <c r="D329" i="3"/>
  <c r="AA329" i="3" s="1"/>
  <c r="D773" i="3"/>
  <c r="AA773" i="3" s="1"/>
  <c r="D424" i="3"/>
  <c r="AA424" i="3" s="1"/>
  <c r="D761" i="3"/>
  <c r="AA761" i="3" s="1"/>
  <c r="D603" i="3"/>
  <c r="AA603" i="3" s="1"/>
  <c r="D86" i="3"/>
  <c r="AA86" i="3" s="1"/>
  <c r="D148" i="3"/>
  <c r="AA148" i="3" s="1"/>
  <c r="D758" i="3"/>
  <c r="AA758" i="3" s="1"/>
  <c r="BL15" i="1"/>
  <c r="D760" i="3"/>
  <c r="AA760" i="3" s="1"/>
  <c r="D217" i="3"/>
  <c r="AA217" i="3" s="1"/>
  <c r="D1027" i="3"/>
  <c r="AA1027" i="3" s="1"/>
  <c r="D71" i="3"/>
  <c r="AA71" i="3" s="1"/>
  <c r="D142" i="3"/>
  <c r="AA142" i="3" s="1"/>
  <c r="D487" i="3"/>
  <c r="AA487" i="3" s="1"/>
  <c r="D295" i="3"/>
  <c r="AA295" i="3" s="1"/>
  <c r="D764" i="3"/>
  <c r="AA764" i="3" s="1"/>
  <c r="D640" i="3"/>
  <c r="AA640" i="3" s="1"/>
  <c r="D96" i="3"/>
  <c r="AA96" i="3" s="1"/>
  <c r="D348" i="3"/>
  <c r="AA348" i="3" s="1"/>
  <c r="D168" i="3"/>
  <c r="AA168" i="3" s="1"/>
  <c r="D170" i="3"/>
  <c r="AA170" i="3" s="1"/>
  <c r="D780" i="3"/>
  <c r="AA780" i="3" s="1"/>
  <c r="D41" i="3"/>
  <c r="AA41" i="3" s="1"/>
  <c r="D431" i="3"/>
  <c r="AA431" i="3" s="1"/>
  <c r="D249" i="3"/>
  <c r="AA249" i="3" s="1"/>
  <c r="D677" i="3"/>
  <c r="AA677" i="3" s="1"/>
  <c r="D697" i="3"/>
  <c r="AA697" i="3" s="1"/>
  <c r="D122" i="3"/>
  <c r="AA122" i="3" s="1"/>
  <c r="D194" i="3"/>
  <c r="AA194" i="3" s="1"/>
  <c r="D652" i="3"/>
  <c r="AA652" i="3" s="1"/>
  <c r="D583" i="3"/>
  <c r="AA583" i="3" s="1"/>
  <c r="D184" i="3"/>
  <c r="AA184" i="3" s="1"/>
  <c r="D1057" i="3"/>
  <c r="AA1057" i="3" s="1"/>
  <c r="D97" i="3"/>
  <c r="AA97" i="3" s="1"/>
  <c r="D293" i="3"/>
  <c r="AA293" i="3" s="1"/>
  <c r="D143" i="3"/>
  <c r="AA143" i="3" s="1"/>
  <c r="D152" i="3"/>
  <c r="AA152" i="3" s="1"/>
  <c r="D244" i="3"/>
  <c r="AA244" i="3" s="1"/>
  <c r="D34" i="3"/>
  <c r="AA34" i="3" s="1"/>
  <c r="D435" i="3"/>
  <c r="AA435" i="3" s="1"/>
  <c r="D508" i="3"/>
  <c r="AA508" i="3" s="1"/>
  <c r="D1102" i="3"/>
  <c r="AA1102" i="3" s="1"/>
  <c r="D637" i="3"/>
  <c r="AA637" i="3" s="1"/>
  <c r="D223" i="3"/>
  <c r="AA223" i="3" s="1"/>
  <c r="D349" i="3"/>
  <c r="AA349" i="3" s="1"/>
  <c r="D598" i="3"/>
  <c r="AA598" i="3" s="1"/>
  <c r="D233" i="3"/>
  <c r="AA233" i="3" s="1"/>
  <c r="D880" i="3"/>
  <c r="AA880" i="3" s="1"/>
  <c r="D13" i="3"/>
  <c r="AA13" i="3" s="1"/>
  <c r="D257" i="3"/>
  <c r="AA257" i="3" s="1"/>
  <c r="D667" i="3"/>
  <c r="AA667" i="3" s="1"/>
  <c r="D1044" i="3"/>
  <c r="AA1044" i="3" s="1"/>
  <c r="D532" i="3"/>
  <c r="AA532" i="3" s="1"/>
  <c r="D585" i="3"/>
  <c r="AA585" i="3" s="1"/>
  <c r="D261" i="3"/>
  <c r="AA261" i="3" s="1"/>
  <c r="D952" i="3"/>
  <c r="AA952" i="3" s="1"/>
  <c r="AB627" i="3"/>
  <c r="AC627" i="3"/>
  <c r="AE627" i="3" s="1"/>
  <c r="Z627" i="3"/>
  <c r="D818" i="3"/>
  <c r="AA818" i="3" s="1"/>
  <c r="D174" i="3"/>
  <c r="AA174" i="3" s="1"/>
  <c r="Z658" i="3"/>
  <c r="AB658" i="3"/>
  <c r="AC658" i="3"/>
  <c r="AE658" i="3" s="1"/>
  <c r="D768" i="3"/>
  <c r="AA768" i="3" s="1"/>
  <c r="D373" i="3"/>
  <c r="AA373" i="3" s="1"/>
  <c r="D756" i="3"/>
  <c r="AA756" i="3" s="1"/>
  <c r="D60" i="3"/>
  <c r="AA60" i="3" s="1"/>
  <c r="D209" i="3"/>
  <c r="AA209" i="3" s="1"/>
  <c r="D280" i="3"/>
  <c r="AA280" i="3" s="1"/>
  <c r="D1078" i="3"/>
  <c r="AA1078" i="3" s="1"/>
  <c r="D94" i="3"/>
  <c r="AA94" i="3" s="1"/>
  <c r="D189" i="3"/>
  <c r="AA189" i="3" s="1"/>
  <c r="D44" i="3"/>
  <c r="AA44" i="3" s="1"/>
  <c r="D945" i="3"/>
  <c r="AA945" i="3" s="1"/>
  <c r="D521" i="3"/>
  <c r="AA521" i="3" s="1"/>
  <c r="D1002" i="3"/>
  <c r="AA1002" i="3" s="1"/>
  <c r="D491" i="3"/>
  <c r="AA491" i="3" s="1"/>
  <c r="D146" i="3"/>
  <c r="AA146" i="3" s="1"/>
  <c r="AC145" i="3"/>
  <c r="AE145" i="3" s="1"/>
  <c r="Z145" i="3"/>
  <c r="AB145" i="3"/>
  <c r="D887" i="3"/>
  <c r="AA887" i="3" s="1"/>
  <c r="D453" i="3"/>
  <c r="AA453" i="3" s="1"/>
  <c r="AC960" i="3"/>
  <c r="AE960" i="3" s="1"/>
  <c r="AB960" i="3"/>
  <c r="Z960" i="3"/>
  <c r="D224" i="3"/>
  <c r="AA224" i="3" s="1"/>
  <c r="D826" i="3"/>
  <c r="AA826" i="3" s="1"/>
  <c r="D377" i="3"/>
  <c r="AA377" i="3" s="1"/>
  <c r="D688" i="3"/>
  <c r="AA688" i="3" s="1"/>
  <c r="D594" i="3"/>
  <c r="AA594" i="3" s="1"/>
  <c r="D1064" i="3"/>
  <c r="AA1064" i="3" s="1"/>
  <c r="D654" i="3"/>
  <c r="AA654" i="3" s="1"/>
  <c r="D699" i="3"/>
  <c r="AA699" i="3" s="1"/>
  <c r="D230" i="3"/>
  <c r="AA230" i="3" s="1"/>
  <c r="D840" i="3"/>
  <c r="AA840" i="3" s="1"/>
  <c r="D802" i="3"/>
  <c r="AA802" i="3" s="1"/>
  <c r="D317" i="3"/>
  <c r="AA317" i="3" s="1"/>
  <c r="D763" i="3"/>
  <c r="AA763" i="3" s="1"/>
  <c r="D671" i="3"/>
  <c r="AA671" i="3" s="1"/>
  <c r="D406" i="3"/>
  <c r="AA406" i="3" s="1"/>
  <c r="D884" i="3"/>
  <c r="AA884" i="3" s="1"/>
  <c r="D892" i="3"/>
  <c r="AA892" i="3" s="1"/>
  <c r="D1035" i="3"/>
  <c r="AA1035" i="3" s="1"/>
  <c r="D943" i="3"/>
  <c r="AA943" i="3" s="1"/>
  <c r="D1039" i="3"/>
  <c r="AA1039" i="3" s="1"/>
  <c r="D410" i="3"/>
  <c r="AA410" i="3" s="1"/>
  <c r="D216" i="3"/>
  <c r="AA216" i="3" s="1"/>
  <c r="D303" i="3"/>
  <c r="AA303" i="3" s="1"/>
  <c r="D450" i="3"/>
  <c r="AA450" i="3" s="1"/>
  <c r="D639" i="3"/>
  <c r="AA639" i="3" s="1"/>
  <c r="D686" i="3"/>
  <c r="AA686" i="3" s="1"/>
  <c r="D12" i="3"/>
  <c r="AA12" i="3" s="1"/>
  <c r="D642" i="3"/>
  <c r="AA642" i="3" s="1"/>
  <c r="D954" i="3"/>
  <c r="AA954" i="3" s="1"/>
  <c r="D1063" i="3"/>
  <c r="AA1063" i="3" s="1"/>
  <c r="D520" i="3"/>
  <c r="AA520" i="3" s="1"/>
  <c r="D557" i="3"/>
  <c r="AA557" i="3" s="1"/>
  <c r="D698" i="3"/>
  <c r="AA698" i="3" s="1"/>
  <c r="D310" i="3"/>
  <c r="AA310" i="3" s="1"/>
  <c r="D74" i="3"/>
  <c r="AA74" i="3" s="1"/>
  <c r="D395" i="3"/>
  <c r="AA395" i="3" s="1"/>
  <c r="D830" i="3"/>
  <c r="AA830" i="3" s="1"/>
  <c r="D1004" i="3"/>
  <c r="AA1004" i="3" s="1"/>
  <c r="D23" i="3"/>
  <c r="AA23" i="3" s="1"/>
  <c r="D804" i="3"/>
  <c r="AA804" i="3" s="1"/>
  <c r="D423" i="3"/>
  <c r="AA423" i="3" s="1"/>
  <c r="D185" i="3"/>
  <c r="AA185" i="3" s="1"/>
  <c r="D372" i="3"/>
  <c r="AA372" i="3" s="1"/>
  <c r="D264" i="3"/>
  <c r="AA264" i="3" s="1"/>
  <c r="D458" i="3"/>
  <c r="AA458" i="3" s="1"/>
  <c r="D250" i="3"/>
  <c r="AA250" i="3" s="1"/>
  <c r="D389" i="3"/>
  <c r="AA389" i="3" s="1"/>
  <c r="D85" i="3"/>
  <c r="AA85" i="3" s="1"/>
  <c r="D246" i="3"/>
  <c r="AA246" i="3" s="1"/>
  <c r="D950" i="3"/>
  <c r="AA950" i="3" s="1"/>
  <c r="D726" i="3"/>
  <c r="AA726" i="3" s="1"/>
  <c r="D822" i="3"/>
  <c r="AA822" i="3" s="1"/>
  <c r="D197" i="3"/>
  <c r="AA197" i="3" s="1"/>
  <c r="D61" i="3"/>
  <c r="AA61" i="3" s="1"/>
  <c r="D474" i="3"/>
  <c r="AA474" i="3" s="1"/>
  <c r="D563" i="3"/>
  <c r="AA563" i="3" s="1"/>
  <c r="D555" i="3"/>
  <c r="AA555" i="3" s="1"/>
  <c r="D789" i="3"/>
  <c r="AA789" i="3" s="1"/>
  <c r="D732" i="3"/>
  <c r="AA732" i="3" s="1"/>
  <c r="D316" i="3"/>
  <c r="AA316" i="3" s="1"/>
  <c r="D620" i="3"/>
  <c r="AA620" i="3" s="1"/>
  <c r="D630" i="3"/>
  <c r="AA630" i="3" s="1"/>
  <c r="D666" i="3"/>
  <c r="AA666" i="3" s="1"/>
  <c r="D494" i="3"/>
  <c r="AA494" i="3" s="1"/>
  <c r="D1094" i="3"/>
  <c r="AA1094" i="3" s="1"/>
  <c r="D179" i="3"/>
  <c r="AA179" i="3" s="1"/>
  <c r="D1093" i="3"/>
  <c r="AA1093" i="3" s="1"/>
  <c r="D903" i="3"/>
  <c r="AA903" i="3" s="1"/>
  <c r="D712" i="3"/>
  <c r="AA712" i="3" s="1"/>
  <c r="D962" i="3"/>
  <c r="AA962" i="3" s="1"/>
  <c r="D391" i="3"/>
  <c r="AA391" i="3" s="1"/>
  <c r="D513" i="3"/>
  <c r="AA513" i="3" s="1"/>
  <c r="D95" i="3"/>
  <c r="AA95" i="3" s="1"/>
  <c r="D420" i="3"/>
  <c r="AA420" i="3" s="1"/>
  <c r="D551" i="3"/>
  <c r="AA551" i="3" s="1"/>
  <c r="D324" i="3"/>
  <c r="AA324" i="3" s="1"/>
  <c r="D668" i="3"/>
  <c r="AA668" i="3" s="1"/>
  <c r="D40" i="3"/>
  <c r="AA40" i="3" s="1"/>
  <c r="D255" i="3"/>
  <c r="AA255" i="3" s="1"/>
  <c r="D130" i="3"/>
  <c r="AA130" i="3" s="1"/>
  <c r="D18" i="3"/>
  <c r="AA18" i="3" s="1"/>
  <c r="D400" i="3"/>
  <c r="AA400" i="3" s="1"/>
  <c r="D36" i="3"/>
  <c r="AA36" i="3" s="1"/>
  <c r="D123" i="3"/>
  <c r="AA123" i="3" s="1"/>
  <c r="D1117" i="3"/>
  <c r="AA1117" i="3" s="1"/>
  <c r="D8" i="8"/>
  <c r="Y8" i="8" s="1"/>
  <c r="D824" i="3"/>
  <c r="AA824" i="3" s="1"/>
  <c r="D825" i="3"/>
  <c r="AA825" i="3" s="1"/>
  <c r="D311" i="3"/>
  <c r="AA311" i="3" s="1"/>
  <c r="D14" i="3"/>
  <c r="AA14" i="3" s="1"/>
  <c r="D1112" i="3"/>
  <c r="AA1112" i="3" s="1"/>
  <c r="D1009" i="3"/>
  <c r="AA1009" i="3" s="1"/>
  <c r="D77" i="3"/>
  <c r="AA77" i="3" s="1"/>
  <c r="D1061" i="3"/>
  <c r="AA1061" i="3" s="1"/>
  <c r="D31" i="3"/>
  <c r="AA31" i="3" s="1"/>
  <c r="D838" i="3"/>
  <c r="AA838" i="3" s="1"/>
  <c r="D67" i="3"/>
  <c r="AA67" i="3" s="1"/>
  <c r="D493" i="3"/>
  <c r="AA493" i="3" s="1"/>
  <c r="D500" i="3"/>
  <c r="AA500" i="3" s="1"/>
  <c r="D278" i="3"/>
  <c r="AA278" i="3" s="1"/>
  <c r="D878" i="3"/>
  <c r="AA878" i="3" s="1"/>
  <c r="D737" i="3"/>
  <c r="AA737" i="3" s="1"/>
  <c r="D313" i="3"/>
  <c r="AA313" i="3" s="1"/>
  <c r="D947" i="3"/>
  <c r="AA947" i="3" s="1"/>
  <c r="D319" i="3"/>
  <c r="AA319" i="3" s="1"/>
  <c r="D674" i="3"/>
  <c r="AA674" i="3" s="1"/>
  <c r="D625" i="3"/>
  <c r="AA625" i="3" s="1"/>
  <c r="D131" i="3"/>
  <c r="AA131" i="3" s="1"/>
  <c r="D480" i="3"/>
  <c r="AA480" i="3" s="1"/>
  <c r="D330" i="3"/>
  <c r="AA330" i="3" s="1"/>
  <c r="D537" i="3"/>
  <c r="AA537" i="3" s="1"/>
  <c r="D154" i="3"/>
  <c r="AA154" i="3" s="1"/>
  <c r="D1036" i="3"/>
  <c r="AA1036" i="3" s="1"/>
  <c r="D827" i="3"/>
  <c r="AA827" i="3" s="1"/>
  <c r="D959" i="3"/>
  <c r="AA959" i="3" s="1"/>
  <c r="D748" i="3"/>
  <c r="AA748" i="3" s="1"/>
  <c r="D805" i="3"/>
  <c r="AA805" i="3" s="1"/>
  <c r="D547" i="3"/>
  <c r="AA547" i="3" s="1"/>
  <c r="D188" i="3"/>
  <c r="AA188" i="3" s="1"/>
  <c r="D155" i="3"/>
  <c r="AA155" i="3" s="1"/>
  <c r="D881" i="3"/>
  <c r="AA881" i="3" s="1"/>
  <c r="D307" i="3"/>
  <c r="AA307" i="3" s="1"/>
  <c r="D472" i="3"/>
  <c r="AA472" i="3" s="1"/>
  <c r="D1008" i="3"/>
  <c r="AA1008" i="3" s="1"/>
  <c r="D641" i="3"/>
  <c r="AA641" i="3" s="1"/>
  <c r="D518" i="3"/>
  <c r="AA518" i="3" s="1"/>
  <c r="D1069" i="3"/>
  <c r="AA1069" i="3" s="1"/>
  <c r="D419" i="3"/>
  <c r="AA419" i="3" s="1"/>
  <c r="D993" i="3"/>
  <c r="AA993" i="3" s="1"/>
  <c r="D908" i="3"/>
  <c r="AA908" i="3" s="1"/>
  <c r="D42" i="3"/>
  <c r="AA42" i="3" s="1"/>
  <c r="D976" i="3"/>
  <c r="AA976" i="3" s="1"/>
  <c r="D399" i="3"/>
  <c r="AA399" i="3" s="1"/>
  <c r="D564" i="3"/>
  <c r="AA564" i="3" s="1"/>
  <c r="D334" i="3"/>
  <c r="AA334" i="3" s="1"/>
  <c r="D1075" i="3"/>
  <c r="AA1075" i="3" s="1"/>
  <c r="D503" i="3"/>
  <c r="AA503" i="3" s="1"/>
  <c r="D694" i="3"/>
  <c r="AA694" i="3" s="1"/>
  <c r="D785" i="3"/>
  <c r="AA785" i="3" s="1"/>
  <c r="D536" i="3"/>
  <c r="AA536" i="3" s="1"/>
  <c r="D291" i="3"/>
  <c r="AA291" i="3" s="1"/>
  <c r="D669" i="3"/>
  <c r="AA669" i="3" s="1"/>
  <c r="D525" i="3"/>
  <c r="AA525" i="3" s="1"/>
  <c r="D933" i="3"/>
  <c r="AA933" i="3" s="1"/>
  <c r="D48" i="3"/>
  <c r="AA48" i="3" s="1"/>
  <c r="D700" i="3"/>
  <c r="AA700" i="3" s="1"/>
  <c r="D742" i="3"/>
  <c r="AA742" i="3" s="1"/>
  <c r="D1068" i="3"/>
  <c r="AA1068" i="3" s="1"/>
  <c r="D29" i="3"/>
  <c r="AA29" i="3" s="1"/>
  <c r="D743" i="3"/>
  <c r="AA743" i="3" s="1"/>
  <c r="D809" i="3"/>
  <c r="AA809" i="3" s="1"/>
  <c r="D915" i="3"/>
  <c r="AA915" i="3" s="1"/>
  <c r="D1065" i="3"/>
  <c r="AA1065" i="3" s="1"/>
  <c r="D998" i="3"/>
  <c r="AA998" i="3" s="1"/>
  <c r="D120" i="3"/>
  <c r="AA120" i="3" s="1"/>
  <c r="D462" i="3"/>
  <c r="AA462" i="3" s="1"/>
  <c r="D78" i="3"/>
  <c r="AA78" i="3" s="1"/>
  <c r="D621" i="3"/>
  <c r="AA621" i="3" s="1"/>
  <c r="D45" i="3"/>
  <c r="AA45" i="3" s="1"/>
  <c r="D923" i="3"/>
  <c r="AA923" i="3" s="1"/>
  <c r="D384" i="3"/>
  <c r="AA384" i="3" s="1"/>
  <c r="D1045" i="3"/>
  <c r="AA1045" i="3" s="1"/>
  <c r="D169" i="3"/>
  <c r="AA169" i="3" s="1"/>
  <c r="D1092" i="3"/>
  <c r="AA1092" i="3" s="1"/>
  <c r="D985" i="3"/>
  <c r="AA985" i="3" s="1"/>
  <c r="D940" i="3"/>
  <c r="AA940" i="3" s="1"/>
  <c r="D754" i="3"/>
  <c r="AA754" i="3" s="1"/>
  <c r="D922" i="3"/>
  <c r="AA922" i="3" s="1"/>
  <c r="D346" i="3"/>
  <c r="AA346" i="3" s="1"/>
  <c r="D412" i="3"/>
  <c r="AA412" i="3" s="1"/>
  <c r="D744" i="3"/>
  <c r="AA744" i="3" s="1"/>
  <c r="D161" i="3"/>
  <c r="AA161" i="3" s="1"/>
  <c r="D277" i="3"/>
  <c r="AA277" i="3" s="1"/>
  <c r="D207" i="3"/>
  <c r="AA207" i="3" s="1"/>
  <c r="D93" i="3"/>
  <c r="AA93" i="3" s="1"/>
  <c r="D37" i="3"/>
  <c r="AA37" i="3" s="1"/>
  <c r="D1121" i="3"/>
  <c r="AA1121" i="3" s="1"/>
  <c r="D411" i="3"/>
  <c r="AA411" i="3" s="1"/>
  <c r="D381" i="3"/>
  <c r="AA381" i="3" s="1"/>
  <c r="D849" i="3"/>
  <c r="AA849" i="3" s="1"/>
  <c r="D617" i="3"/>
  <c r="AA617" i="3" s="1"/>
  <c r="D997" i="3"/>
  <c r="AA997" i="3" s="1"/>
  <c r="D444" i="3"/>
  <c r="AA444" i="3" s="1"/>
  <c r="D478" i="3"/>
  <c r="AA478" i="3" s="1"/>
  <c r="D339" i="3"/>
  <c r="AA339" i="3" s="1"/>
  <c r="D795" i="3"/>
  <c r="AA795" i="3" s="1"/>
  <c r="D241" i="3"/>
  <c r="AA241" i="3" s="1"/>
  <c r="D6" i="3"/>
  <c r="AA6" i="3" s="1"/>
  <c r="D916" i="3"/>
  <c r="AA916" i="3" s="1"/>
  <c r="D820" i="3"/>
  <c r="AA820" i="3" s="1"/>
  <c r="D218" i="3"/>
  <c r="AA218" i="3" s="1"/>
  <c r="D11" i="3"/>
  <c r="AA11" i="3" s="1"/>
  <c r="D733" i="3"/>
  <c r="AA733" i="3" s="1"/>
  <c r="D857" i="3"/>
  <c r="AA857" i="3" s="1"/>
  <c r="D225" i="3"/>
  <c r="AA225" i="3" s="1"/>
  <c r="D288" i="3"/>
  <c r="AA288" i="3" s="1"/>
  <c r="D1067" i="3"/>
  <c r="AA1067" i="3" s="1"/>
  <c r="D126" i="3"/>
  <c r="AA126" i="3" s="1"/>
  <c r="D779" i="3"/>
  <c r="AA779" i="3" s="1"/>
  <c r="D1060" i="3"/>
  <c r="AA1060" i="3" s="1"/>
  <c r="D684" i="3"/>
  <c r="AA684" i="3" s="1"/>
  <c r="D772" i="3"/>
  <c r="AA772" i="3" s="1"/>
  <c r="D705" i="3"/>
  <c r="AA705" i="3" s="1"/>
  <c r="D129" i="3"/>
  <c r="AA129" i="3" s="1"/>
  <c r="D378" i="3"/>
  <c r="AA378" i="3" s="1"/>
  <c r="D425" i="3"/>
  <c r="AA425" i="3" s="1"/>
  <c r="D519" i="3"/>
  <c r="AA519" i="3" s="1"/>
  <c r="D1115" i="3"/>
  <c r="AA1115" i="3" s="1"/>
  <c r="D445" i="3"/>
  <c r="AA445" i="3" s="1"/>
  <c r="D512" i="3"/>
  <c r="AA512" i="3" s="1"/>
  <c r="D1071" i="3"/>
  <c r="AA1071" i="3" s="1"/>
  <c r="D869" i="3"/>
  <c r="AA869" i="3" s="1"/>
  <c r="D670" i="3"/>
  <c r="AA670" i="3" s="1"/>
  <c r="D1109" i="3"/>
  <c r="AA1109" i="3" s="1"/>
  <c r="D792" i="3"/>
  <c r="AA792" i="3" s="1"/>
  <c r="D531" i="3"/>
  <c r="AA531" i="3" s="1"/>
  <c r="D1052" i="3"/>
  <c r="AA1052" i="3" s="1"/>
  <c r="D579" i="3"/>
  <c r="AA579" i="3" s="1"/>
  <c r="D89" i="3"/>
  <c r="AA89" i="3" s="1"/>
  <c r="D883" i="3"/>
  <c r="AA883" i="3" s="1"/>
  <c r="D437" i="3"/>
  <c r="AA437" i="3" s="1"/>
  <c r="D296" i="3"/>
  <c r="AA296" i="3" s="1"/>
  <c r="D814" i="3"/>
  <c r="AA814" i="3" s="1"/>
  <c r="D171" i="3"/>
  <c r="AA171" i="3" s="1"/>
  <c r="D160" i="3"/>
  <c r="AA160" i="3" s="1"/>
  <c r="D283" i="3"/>
  <c r="AA283" i="3" s="1"/>
  <c r="D690" i="3"/>
  <c r="AA690" i="3" s="1"/>
  <c r="D323" i="3"/>
  <c r="AA323" i="3" s="1"/>
  <c r="D841" i="3"/>
  <c r="AA841" i="3" s="1"/>
  <c r="D274" i="3"/>
  <c r="AA274" i="3" s="1"/>
  <c r="D1048" i="3"/>
  <c r="AA1048" i="3" s="1"/>
  <c r="D273" i="3"/>
  <c r="AA273" i="3" s="1"/>
  <c r="D56" i="3"/>
  <c r="AA56" i="3" s="1"/>
  <c r="D1056" i="3"/>
  <c r="AA1056" i="3" s="1"/>
  <c r="D235" i="3"/>
  <c r="AA235" i="3" s="1"/>
  <c r="D448" i="3"/>
  <c r="AA448" i="3" s="1"/>
  <c r="D452" i="3"/>
  <c r="AA452" i="3" s="1"/>
  <c r="D198" i="3"/>
  <c r="AA198" i="3" s="1"/>
  <c r="D341" i="3"/>
  <c r="AA341" i="3" s="1"/>
  <c r="D504" i="3"/>
  <c r="AA504" i="3" s="1"/>
  <c r="D245" i="3"/>
  <c r="AA245" i="3" s="1"/>
  <c r="D205" i="3"/>
  <c r="AA205" i="3" s="1"/>
  <c r="D229" i="3"/>
  <c r="AA229" i="3" s="1"/>
  <c r="D447" i="3"/>
  <c r="AA447" i="3" s="1"/>
  <c r="D1095" i="3"/>
  <c r="AA1095" i="3" s="1"/>
  <c r="D680" i="3"/>
  <c r="AA680" i="3" s="1"/>
  <c r="D416" i="3"/>
  <c r="AA416" i="3" s="1"/>
  <c r="D970" i="3"/>
  <c r="AA970" i="3" s="1"/>
  <c r="D979" i="3"/>
  <c r="AA979" i="3" s="1"/>
  <c r="D614" i="3"/>
  <c r="AA614" i="3" s="1"/>
  <c r="D1016" i="3"/>
  <c r="AA1016" i="3" s="1"/>
  <c r="D739" i="3"/>
  <c r="AA739" i="3" s="1"/>
  <c r="D1114" i="3"/>
  <c r="AA1114" i="3" s="1"/>
  <c r="D1053" i="3"/>
  <c r="AA1053" i="3" s="1"/>
  <c r="D1110" i="3"/>
  <c r="AA1110" i="3" s="1"/>
  <c r="D147" i="3"/>
  <c r="AA147" i="3" s="1"/>
  <c r="D1028" i="3"/>
  <c r="AA1028" i="3" s="1"/>
  <c r="D501" i="3"/>
  <c r="AA501" i="3" s="1"/>
  <c r="D850" i="3"/>
  <c r="AA850" i="3" s="1"/>
  <c r="D955" i="3"/>
  <c r="AA955" i="3" s="1"/>
  <c r="D107" i="3"/>
  <c r="AA107" i="3" s="1"/>
  <c r="D271" i="3"/>
  <c r="AA271" i="3" s="1"/>
  <c r="D105" i="3"/>
  <c r="AA105" i="3" s="1"/>
  <c r="D775" i="3"/>
  <c r="AA775" i="3" s="1"/>
  <c r="D90" i="3"/>
  <c r="AA90" i="3" s="1"/>
  <c r="D59" i="3"/>
  <c r="AA59" i="3" s="1"/>
  <c r="D1006" i="3"/>
  <c r="AA1006" i="3" s="1"/>
  <c r="D953" i="3"/>
  <c r="AA953" i="3" s="1"/>
  <c r="D294" i="3"/>
  <c r="AA294" i="3" s="1"/>
  <c r="D415" i="3"/>
  <c r="AA415" i="3" s="1"/>
  <c r="D242" i="3"/>
  <c r="AA242" i="3" s="1"/>
  <c r="D1005" i="3"/>
  <c r="AA1005" i="3" s="1"/>
  <c r="D456" i="3"/>
  <c r="AA456" i="3" s="1"/>
  <c r="D872" i="3"/>
  <c r="AA872" i="3" s="1"/>
  <c r="D783" i="3"/>
  <c r="AA783" i="3" s="1"/>
  <c r="D221" i="3"/>
  <c r="AA221" i="3" s="1"/>
  <c r="D206" i="3"/>
  <c r="AA206" i="3" s="1"/>
  <c r="D485" i="3"/>
  <c r="AA485" i="3" s="1"/>
  <c r="D115" i="3"/>
  <c r="AA115" i="3" s="1"/>
  <c r="D337" i="3"/>
  <c r="AA337" i="3" s="1"/>
  <c r="D942" i="3"/>
  <c r="AA942" i="3" s="1"/>
  <c r="D736" i="3"/>
  <c r="AA736" i="3" s="1"/>
  <c r="D1038" i="3"/>
  <c r="AA1038" i="3" s="1"/>
  <c r="D932" i="3"/>
  <c r="AA932" i="3" s="1"/>
  <c r="D87" i="3"/>
  <c r="AA87" i="3" s="1"/>
  <c r="D398" i="3"/>
  <c r="AA398" i="3" s="1"/>
  <c r="D84" i="3"/>
  <c r="AA84" i="3" s="1"/>
  <c r="D522" i="3"/>
  <c r="AA522" i="3" s="1"/>
  <c r="D972" i="3"/>
  <c r="AA972" i="3" s="1"/>
  <c r="D243" i="3"/>
  <c r="AA243" i="3" s="1"/>
  <c r="D407" i="3"/>
  <c r="AA407" i="3" s="1"/>
  <c r="D119" i="3"/>
  <c r="AA119" i="3" s="1"/>
  <c r="D723" i="3"/>
  <c r="AA723" i="3" s="1"/>
  <c r="D427" i="3"/>
  <c r="AA427" i="3" s="1"/>
  <c r="D548" i="3"/>
  <c r="AA548" i="3" s="1"/>
  <c r="D39" i="3"/>
  <c r="AA39" i="3" s="1"/>
  <c r="D1070" i="3"/>
  <c r="AA1070" i="3" s="1"/>
  <c r="D103" i="3"/>
  <c r="AA103" i="3" s="1"/>
  <c r="D1025" i="3"/>
  <c r="AA1025" i="3" s="1"/>
  <c r="D470" i="3"/>
  <c r="AA470" i="3" s="1"/>
  <c r="D653" i="3"/>
  <c r="AA653" i="3" s="1"/>
  <c r="D837" i="3"/>
  <c r="AA837" i="3" s="1"/>
  <c r="D365" i="3"/>
  <c r="AA365" i="3" s="1"/>
  <c r="D647" i="3"/>
  <c r="AA647" i="3" s="1"/>
  <c r="D852" i="3"/>
  <c r="AA852" i="3" s="1"/>
  <c r="D722" i="3"/>
  <c r="AA722" i="3" s="1"/>
  <c r="D214" i="3"/>
  <c r="AA214" i="3" s="1"/>
  <c r="D43" i="3"/>
  <c r="AA43" i="3" s="1"/>
  <c r="D342" i="3"/>
  <c r="AA342" i="3" s="1"/>
  <c r="D1082" i="3"/>
  <c r="AA1082" i="3" s="1"/>
  <c r="D137" i="3"/>
  <c r="AA137" i="3" s="1"/>
  <c r="D710" i="3"/>
  <c r="AA710" i="3" s="1"/>
  <c r="D607" i="3"/>
  <c r="AA607" i="3" s="1"/>
  <c r="D807" i="3"/>
  <c r="AA807" i="3" s="1"/>
  <c r="D720" i="3"/>
  <c r="AA720" i="3" s="1"/>
  <c r="D116" i="3"/>
  <c r="AA116" i="3" s="1"/>
  <c r="D709" i="3"/>
  <c r="AA709" i="3" s="1"/>
  <c r="D753" i="3"/>
  <c r="AA753" i="3" s="1"/>
  <c r="D948" i="3"/>
  <c r="AA948" i="3" s="1"/>
  <c r="D721" i="3"/>
  <c r="AA721" i="3" s="1"/>
  <c r="D819" i="3"/>
  <c r="AA819" i="3" s="1"/>
  <c r="D846" i="3"/>
  <c r="AA846" i="3" s="1"/>
  <c r="D30" i="3"/>
  <c r="AA30" i="3" s="1"/>
  <c r="D777" i="3"/>
  <c r="AA777" i="3" s="1"/>
  <c r="D831" i="3"/>
  <c r="AA831" i="3" s="1"/>
  <c r="D618" i="3"/>
  <c r="AA618" i="3" s="1"/>
  <c r="D678" i="3"/>
  <c r="AA678" i="3" s="1"/>
  <c r="D70" i="3"/>
  <c r="AA70" i="3" s="1"/>
  <c r="D1054" i="3"/>
  <c r="AA1054" i="3" s="1"/>
  <c r="D128" i="3"/>
  <c r="AA128" i="3" s="1"/>
  <c r="D567" i="3"/>
  <c r="AA567" i="3" s="1"/>
  <c r="D252" i="3"/>
  <c r="AA252" i="3" s="1"/>
  <c r="D1018" i="3"/>
  <c r="AA1018" i="3" s="1"/>
  <c r="D240" i="3"/>
  <c r="AA240" i="3" s="1"/>
  <c r="D696" i="3"/>
  <c r="AA696" i="3" s="1"/>
  <c r="D1081" i="3"/>
  <c r="AA1081" i="3" s="1"/>
  <c r="D572" i="3"/>
  <c r="AA572" i="3" s="1"/>
  <c r="D91" i="3"/>
  <c r="AA91" i="3" s="1"/>
  <c r="D418" i="3"/>
  <c r="AA418" i="3" s="1"/>
  <c r="D1113" i="3"/>
  <c r="AA1113" i="3" s="1"/>
  <c r="D580" i="3"/>
  <c r="AA580" i="3" s="1"/>
  <c r="D659" i="3"/>
  <c r="AA659" i="3" s="1"/>
  <c r="D934" i="3"/>
  <c r="AA934" i="3" s="1"/>
  <c r="D212" i="3"/>
  <c r="AA212" i="3" s="1"/>
  <c r="D977" i="3"/>
  <c r="AA977" i="3" s="1"/>
  <c r="D866" i="3"/>
  <c r="AA866" i="3" s="1"/>
  <c r="D300" i="3"/>
  <c r="AA300" i="3" s="1"/>
  <c r="D941" i="3"/>
  <c r="AA941" i="3" s="1"/>
  <c r="D52" i="3"/>
  <c r="AA52" i="3" s="1"/>
  <c r="D490" i="3"/>
  <c r="AA490" i="3" s="1"/>
  <c r="D376" i="3"/>
  <c r="AA376" i="3" s="1"/>
  <c r="D843" i="3"/>
  <c r="AA843" i="3" s="1"/>
  <c r="D717" i="3"/>
  <c r="AA717" i="3" s="1"/>
  <c r="D102" i="3"/>
  <c r="AA102" i="3" s="1"/>
  <c r="D562" i="3"/>
  <c r="AA562" i="3" s="1"/>
  <c r="D33" i="3"/>
  <c r="AA33" i="3" s="1"/>
  <c r="D208" i="3"/>
  <c r="AA208" i="3" s="1"/>
  <c r="D54" i="3"/>
  <c r="AA54" i="3" s="1"/>
  <c r="D98" i="3"/>
  <c r="AA98" i="3" s="1"/>
  <c r="D1001" i="3"/>
  <c r="AA1001" i="3" s="1"/>
  <c r="D506" i="3"/>
  <c r="AA506" i="3" s="1"/>
  <c r="D82" i="3"/>
  <c r="AA82" i="3" s="1"/>
  <c r="D577" i="3"/>
  <c r="AA577" i="3" s="1"/>
  <c r="D793" i="3"/>
  <c r="AA793" i="3" s="1"/>
  <c r="D891" i="3"/>
  <c r="AA891" i="3" s="1"/>
  <c r="D486" i="3"/>
  <c r="AA486" i="3" s="1"/>
  <c r="D75" i="3"/>
  <c r="AA75" i="3" s="1"/>
  <c r="D301" i="3"/>
  <c r="AA301" i="3" s="1"/>
  <c r="D566" i="3"/>
  <c r="AA566" i="3" s="1"/>
  <c r="D691" i="3"/>
  <c r="AA691" i="3" s="1"/>
  <c r="D1105" i="3"/>
  <c r="AA1105" i="3" s="1"/>
  <c r="D199" i="3"/>
  <c r="AA199" i="3" s="1"/>
  <c r="D232" i="3"/>
  <c r="AA232" i="3" s="1"/>
  <c r="D646" i="3"/>
  <c r="AA646" i="3" s="1"/>
  <c r="D1125" i="3"/>
  <c r="AA1125" i="3" s="1"/>
  <c r="D275" i="3"/>
  <c r="AA275" i="3" s="1"/>
  <c r="D72" i="3"/>
  <c r="AA72" i="3" s="1"/>
  <c r="D595" i="3"/>
  <c r="AA595" i="3" s="1"/>
  <c r="D919" i="3"/>
  <c r="AA919" i="3" s="1"/>
  <c r="D920" i="3"/>
  <c r="AA920" i="3" s="1"/>
  <c r="D175" i="3"/>
  <c r="AA175" i="3" s="1"/>
  <c r="D153" i="3"/>
  <c r="AA153" i="3" s="1"/>
  <c r="D571" i="3"/>
  <c r="AA571" i="3" s="1"/>
  <c r="D661" i="3"/>
  <c r="AA661" i="3" s="1"/>
  <c r="D239" i="3"/>
  <c r="AA239" i="3" s="1"/>
  <c r="D16" i="3"/>
  <c r="D405" i="3"/>
  <c r="AA405" i="3" s="1"/>
  <c r="D428" i="3"/>
  <c r="AA428" i="3" s="1"/>
  <c r="D15" i="3"/>
  <c r="AA15" i="3" s="1"/>
  <c r="D999" i="3"/>
  <c r="AA999" i="3" s="1"/>
  <c r="D181" i="3"/>
  <c r="AA181" i="3" s="1"/>
  <c r="D297" i="3"/>
  <c r="AA297" i="3" s="1"/>
  <c r="D366" i="3"/>
  <c r="AA366" i="3" s="1"/>
  <c r="D287" i="3"/>
  <c r="AA287" i="3" s="1"/>
  <c r="D331" i="3"/>
  <c r="AA331" i="3" s="1"/>
  <c r="D385" i="3"/>
  <c r="AA385" i="3" s="1"/>
  <c r="D781" i="3"/>
  <c r="AA781" i="3" s="1"/>
  <c r="D270" i="3"/>
  <c r="AA270" i="3" s="1"/>
  <c r="D304" i="3"/>
  <c r="AA304" i="3" s="1"/>
  <c r="D1000" i="3"/>
  <c r="AA1000" i="3" s="1"/>
  <c r="D213" i="3"/>
  <c r="AA213" i="3" s="1"/>
  <c r="D238" i="3"/>
  <c r="AA238" i="3" s="1"/>
  <c r="D601" i="3"/>
  <c r="AA601" i="3" s="1"/>
  <c r="D124" i="3"/>
  <c r="AA124" i="3" s="1"/>
  <c r="D990" i="3"/>
  <c r="AA990" i="3" s="1"/>
  <c r="D69" i="3"/>
  <c r="AA69" i="3" s="1"/>
  <c r="D498" i="3"/>
  <c r="AA498" i="3" s="1"/>
  <c r="D796" i="3"/>
  <c r="AA796" i="3" s="1"/>
  <c r="D492" i="3"/>
  <c r="AA492" i="3" s="1"/>
  <c r="D638" i="3"/>
  <c r="AA638" i="3" s="1"/>
  <c r="D163" i="3"/>
  <c r="AA163" i="3" s="1"/>
  <c r="D657" i="3"/>
  <c r="AA657" i="3" s="1"/>
  <c r="D176" i="3"/>
  <c r="AA176" i="3" s="1"/>
  <c r="D387" i="3"/>
  <c r="AA387" i="3" s="1"/>
  <c r="D451" i="3"/>
  <c r="AA451" i="3" s="1"/>
  <c r="D713" i="3"/>
  <c r="AA713" i="3" s="1"/>
  <c r="D141" i="3"/>
  <c r="AA141" i="3" s="1"/>
  <c r="D53" i="3"/>
  <c r="AA53" i="3" s="1"/>
  <c r="D118" i="3"/>
  <c r="AA118" i="3" s="1"/>
  <c r="D828" i="3"/>
  <c r="AA828" i="3" s="1"/>
  <c r="D848" i="3"/>
  <c r="AA848" i="3" s="1"/>
  <c r="D1017" i="3"/>
  <c r="AA1017" i="3" s="1"/>
  <c r="D484" i="3"/>
  <c r="AA484" i="3" s="1"/>
  <c r="D281" i="3"/>
  <c r="AA281" i="3" s="1"/>
  <c r="D150" i="3"/>
  <c r="AA150" i="3" s="1"/>
  <c r="D1100" i="3"/>
  <c r="AA1100" i="3" s="1"/>
  <c r="D488" i="3"/>
  <c r="AA488" i="3" s="1"/>
  <c r="D540" i="3"/>
  <c r="AA540" i="3" s="1"/>
  <c r="D442" i="3"/>
  <c r="AA442" i="3" s="1"/>
  <c r="D575" i="3"/>
  <c r="AA575" i="3" s="1"/>
  <c r="D981" i="3"/>
  <c r="AA981" i="3" s="1"/>
  <c r="D200" i="3"/>
  <c r="AA200" i="3" s="1"/>
  <c r="D481" i="3"/>
  <c r="AA481" i="3" s="1"/>
  <c r="D159" i="3"/>
  <c r="AA159" i="3" s="1"/>
  <c r="D370" i="3"/>
  <c r="AA370" i="3" s="1"/>
  <c r="D794" i="3"/>
  <c r="AA794" i="3" s="1"/>
  <c r="D679" i="3"/>
  <c r="AA679" i="3" s="1"/>
  <c r="D364" i="3"/>
  <c r="AA364" i="3" s="1"/>
  <c r="D196" i="3"/>
  <c r="AA196" i="3" s="1"/>
  <c r="D101" i="3"/>
  <c r="AA101" i="3" s="1"/>
  <c r="D80" i="3"/>
  <c r="AA80" i="3" s="1"/>
  <c r="D186" i="3"/>
  <c r="AA186" i="3" s="1"/>
  <c r="D844" i="3"/>
  <c r="AA844" i="3" s="1"/>
  <c r="D195" i="3"/>
  <c r="AA195" i="3" s="1"/>
  <c r="D787" i="3"/>
  <c r="AA787" i="3" s="1"/>
  <c r="D1023" i="3"/>
  <c r="AA1023" i="3" s="1"/>
  <c r="D1103" i="3"/>
  <c r="AA1103" i="3" s="1"/>
  <c r="D771" i="3"/>
  <c r="AA771" i="3" s="1"/>
  <c r="D306" i="3"/>
  <c r="AA306" i="3" s="1"/>
  <c r="D534" i="3"/>
  <c r="AA534" i="3" s="1"/>
  <c r="D904" i="3"/>
  <c r="AA904" i="3" s="1"/>
  <c r="D622" i="3"/>
  <c r="AA622" i="3" s="1"/>
  <c r="D117" i="3"/>
  <c r="AA117" i="3" s="1"/>
  <c r="D356" i="3"/>
  <c r="AA356" i="3" s="1"/>
  <c r="D47" i="3"/>
  <c r="AA47" i="3" s="1"/>
  <c r="D1083" i="3"/>
  <c r="AA1083" i="3" s="1"/>
  <c r="D592" i="3"/>
  <c r="AA592" i="3" s="1"/>
  <c r="D256" i="3"/>
  <c r="AA256" i="3" s="1"/>
  <c r="D1099" i="3"/>
  <c r="AA1099" i="3" s="1"/>
  <c r="D237" i="3"/>
  <c r="AA237" i="3" s="1"/>
  <c r="D832" i="3"/>
  <c r="AA832" i="3" s="1"/>
  <c r="D982" i="3"/>
  <c r="AA982" i="3" s="1"/>
  <c r="D821" i="3"/>
  <c r="AA821" i="3" s="1"/>
  <c r="D440" i="3"/>
  <c r="AA440" i="3" s="1"/>
  <c r="D327" i="3"/>
  <c r="AA327" i="3" s="1"/>
  <c r="D497" i="3"/>
  <c r="AA497" i="3" s="1"/>
  <c r="D727" i="3"/>
  <c r="AA727" i="3" s="1"/>
  <c r="D725" i="3"/>
  <c r="AA725" i="3" s="1"/>
  <c r="D877" i="3"/>
  <c r="AA877" i="3" s="1"/>
  <c r="D886" i="3"/>
  <c r="AA886" i="3" s="1"/>
  <c r="D629" i="3"/>
  <c r="AA629" i="3" s="1"/>
  <c r="D757" i="3"/>
  <c r="AA757" i="3" s="1"/>
  <c r="D325" i="3"/>
  <c r="AA325" i="3" s="1"/>
  <c r="D393" i="3"/>
  <c r="AA393" i="3" s="1"/>
  <c r="D729" i="3"/>
  <c r="AA729" i="3" s="1"/>
  <c r="D10" i="3"/>
  <c r="AA10" i="3" s="1"/>
  <c r="D496" i="3"/>
  <c r="AA496" i="3" s="1"/>
  <c r="D545" i="3"/>
  <c r="AA545" i="3" s="1"/>
  <c r="D511" i="3"/>
  <c r="AA511" i="3" s="1"/>
  <c r="D202" i="3"/>
  <c r="AA202" i="3" s="1"/>
  <c r="D957" i="3"/>
  <c r="AA957" i="3" s="1"/>
  <c r="D862" i="3"/>
  <c r="AA862" i="3" s="1"/>
  <c r="D292" i="3"/>
  <c r="AA292" i="3" s="1"/>
  <c r="D879" i="3"/>
  <c r="AA879" i="3" s="1"/>
  <c r="D930" i="3"/>
  <c r="AA930" i="3" s="1"/>
  <c r="D1012" i="3"/>
  <c r="AA1012" i="3" s="1"/>
  <c r="D842" i="3"/>
  <c r="AA842" i="3" s="1"/>
  <c r="D375" i="3"/>
  <c r="AA375" i="3" s="1"/>
  <c r="D1090" i="3"/>
  <c r="AA1090" i="3" s="1"/>
  <c r="D321" i="3"/>
  <c r="AA321" i="3" s="1"/>
  <c r="D443" i="3"/>
  <c r="AA443" i="3" s="1"/>
  <c r="D507" i="3"/>
  <c r="AA507" i="3" s="1"/>
  <c r="D988" i="3"/>
  <c r="AA988" i="3" s="1"/>
  <c r="D368" i="3"/>
  <c r="AA368" i="3" s="1"/>
  <c r="D578" i="3"/>
  <c r="AA578" i="3" s="1"/>
  <c r="D994" i="3"/>
  <c r="AA994" i="3" s="1"/>
  <c r="D810" i="3"/>
  <c r="AA810" i="3" s="1"/>
  <c r="D608" i="3"/>
  <c r="AA608" i="3" s="1"/>
  <c r="D797" i="3"/>
  <c r="AA797" i="3" s="1"/>
  <c r="D434" i="3"/>
  <c r="AA434" i="3" s="1"/>
  <c r="D651" i="3"/>
  <c r="AA651" i="3" s="1"/>
  <c r="D1003" i="3"/>
  <c r="AA1003" i="3" s="1"/>
  <c r="D151" i="3"/>
  <c r="AA151" i="3" s="1"/>
  <c r="D912" i="3"/>
  <c r="AA912" i="3" s="1"/>
  <c r="D876" i="3"/>
  <c r="AA876" i="3" s="1"/>
  <c r="D164" i="3"/>
  <c r="AA164" i="3" s="1"/>
  <c r="D683" i="3"/>
  <c r="AA683" i="3" s="1"/>
  <c r="D284" i="3"/>
  <c r="AA284" i="3" s="1"/>
  <c r="D523" i="3"/>
  <c r="AA523" i="3" s="1"/>
  <c r="D475" i="3"/>
  <c r="AA475" i="3" s="1"/>
  <c r="D326" i="3"/>
  <c r="AA326" i="3" s="1"/>
  <c r="D590" i="3"/>
  <c r="AA590" i="3" s="1"/>
  <c r="D1073" i="3"/>
  <c r="AA1073" i="3" s="1"/>
  <c r="D388" i="3"/>
  <c r="AA388" i="3" s="1"/>
  <c r="D615" i="3"/>
  <c r="AA615" i="3" s="1"/>
  <c r="D1097" i="3"/>
  <c r="AA1097" i="3" s="1"/>
  <c r="D693" i="3"/>
  <c r="AA693" i="3" s="1"/>
  <c r="D790" i="3"/>
  <c r="AA790" i="3" s="1"/>
  <c r="D776" i="3"/>
  <c r="AA776" i="3" s="1"/>
  <c r="D989" i="3"/>
  <c r="AA989" i="3" s="1"/>
  <c r="D1104" i="3"/>
  <c r="AA1104" i="3" s="1"/>
  <c r="D924" i="3"/>
  <c r="AA924" i="3" s="1"/>
  <c r="D259" i="3"/>
  <c r="AA259" i="3" s="1"/>
  <c r="D675" i="3"/>
  <c r="AA675" i="3" s="1"/>
  <c r="D201" i="3"/>
  <c r="AA201" i="3" s="1"/>
  <c r="D386" i="3"/>
  <c r="AA386" i="3" s="1"/>
  <c r="D606" i="3"/>
  <c r="AA606" i="3" s="1"/>
  <c r="D931" i="3"/>
  <c r="AA931" i="3" s="1"/>
  <c r="D584" i="3"/>
  <c r="AA584" i="3" s="1"/>
  <c r="D613" i="3"/>
  <c r="AA613" i="3" s="1"/>
  <c r="D210" i="3"/>
  <c r="AA210" i="3" s="1"/>
  <c r="D823" i="3"/>
  <c r="AA823" i="3" s="1"/>
  <c r="D708" i="3"/>
  <c r="AA708" i="3" s="1"/>
  <c r="D417" i="3"/>
  <c r="AA417" i="3" s="1"/>
  <c r="D167" i="3"/>
  <c r="AA167" i="3" s="1"/>
  <c r="D589" i="3"/>
  <c r="AA589" i="3" s="1"/>
  <c r="D568" i="3"/>
  <c r="AA568" i="3" s="1"/>
  <c r="D446" i="3"/>
  <c r="AA446" i="3" s="1"/>
  <c r="D402" i="3"/>
  <c r="AA402" i="3" s="1"/>
  <c r="D873" i="3"/>
  <c r="AA873" i="3" s="1"/>
  <c r="D656" i="3"/>
  <c r="AA656" i="3" s="1"/>
  <c r="D265" i="3"/>
  <c r="AA265" i="3" s="1"/>
  <c r="D433" i="3"/>
  <c r="AA433" i="3" s="1"/>
  <c r="D965" i="3"/>
  <c r="AA965" i="3" s="1"/>
  <c r="D460" i="3"/>
  <c r="AA460" i="3" s="1"/>
  <c r="D109" i="3"/>
  <c r="AA109" i="3" s="1"/>
  <c r="D859" i="3"/>
  <c r="AA859" i="3" s="1"/>
  <c r="D347" i="3"/>
  <c r="AA347" i="3" s="1"/>
  <c r="D655" i="3"/>
  <c r="AA655" i="3" s="1"/>
  <c r="D110" i="3"/>
  <c r="AA110" i="3" s="1"/>
  <c r="D1123" i="3"/>
  <c r="AA1123" i="3" s="1"/>
  <c r="D139" i="3"/>
  <c r="AA139" i="3" s="1"/>
  <c r="D738" i="3"/>
  <c r="AA738" i="3" s="1"/>
  <c r="D397" i="3"/>
  <c r="AA397" i="3" s="1"/>
  <c r="D76" i="3"/>
  <c r="AA76" i="3" s="1"/>
  <c r="D439" i="3"/>
  <c r="AA439" i="3" s="1"/>
  <c r="D369" i="3"/>
  <c r="AA369" i="3" s="1"/>
  <c r="D430" i="3"/>
  <c r="AA430" i="3" s="1"/>
  <c r="D926" i="3"/>
  <c r="AA926" i="3" s="1"/>
  <c r="D875" i="3"/>
  <c r="AA875" i="3" s="1"/>
  <c r="D464" i="3"/>
  <c r="AA464" i="3" s="1"/>
  <c r="D345" i="3"/>
  <c r="AA345" i="3" s="1"/>
  <c r="D1021" i="3"/>
  <c r="AA1021" i="3" s="1"/>
  <c r="D314" i="3"/>
  <c r="AA314" i="3" s="1"/>
  <c r="D190" i="3"/>
  <c r="AA190" i="3" s="1"/>
  <c r="D719" i="3"/>
  <c r="AA719" i="3" s="1"/>
  <c r="D632" i="3"/>
  <c r="AA632" i="3" s="1"/>
  <c r="D1040" i="3"/>
  <c r="AA1040" i="3" s="1"/>
  <c r="D1007" i="3"/>
  <c r="AA1007" i="3" s="1"/>
  <c r="D745" i="3"/>
  <c r="AA745" i="3" s="1"/>
  <c r="D648" i="3"/>
  <c r="AA648" i="3" s="1"/>
  <c r="D893" i="3"/>
  <c r="AA893" i="3" s="1"/>
  <c r="D7" i="3"/>
  <c r="AA7" i="3" s="1"/>
  <c r="D672" i="3"/>
  <c r="AA672" i="3" s="1"/>
  <c r="D133" i="3"/>
  <c r="AA133" i="3" s="1"/>
  <c r="D83" i="3"/>
  <c r="AA83" i="3" s="1"/>
  <c r="D404" i="3"/>
  <c r="AA404" i="3" s="1"/>
  <c r="D570" i="3"/>
  <c r="AA570" i="3" s="1"/>
  <c r="D22" i="3"/>
  <c r="AA22" i="3" s="1"/>
  <c r="D38" i="3"/>
  <c r="AA38" i="3" s="1"/>
  <c r="D528" i="3"/>
  <c r="AA528" i="3" s="1"/>
  <c r="AC870" i="3"/>
  <c r="AE870" i="3" s="1"/>
  <c r="AB870" i="3"/>
  <c r="Z870" i="3"/>
  <c r="D898" i="3"/>
  <c r="AA898" i="3" s="1"/>
  <c r="D888" i="3"/>
  <c r="AA888" i="3" s="1"/>
  <c r="Q9" i="8"/>
  <c r="D963" i="3"/>
  <c r="AA963" i="3" s="1"/>
  <c r="D860" i="3"/>
  <c r="AA860" i="3" s="1"/>
  <c r="D978" i="3"/>
  <c r="AA978" i="3" s="1"/>
  <c r="D396" i="3"/>
  <c r="AA396" i="3" s="1"/>
  <c r="D619" i="3"/>
  <c r="AA619" i="3" s="1"/>
  <c r="D28" i="3"/>
  <c r="AA28" i="3" s="1"/>
  <c r="AB949" i="3"/>
  <c r="AC949" i="3"/>
  <c r="AE949" i="3" s="1"/>
  <c r="Z949" i="3"/>
  <c r="AB983" i="3"/>
  <c r="AC983" i="3"/>
  <c r="AE983" i="3" s="1"/>
  <c r="Z983" i="3"/>
  <c r="AC812" i="3"/>
  <c r="AE812" i="3" s="1"/>
  <c r="AB812" i="3"/>
  <c r="Z812" i="3"/>
  <c r="D382" i="3"/>
  <c r="AA382" i="3" s="1"/>
  <c r="D112" i="3"/>
  <c r="AA112" i="3" s="1"/>
  <c r="Z92" i="3"/>
  <c r="AB92" i="3"/>
  <c r="AC92" i="3"/>
  <c r="AE92" i="3" s="1"/>
  <c r="D1058" i="3"/>
  <c r="AA1058" i="3" s="1"/>
  <c r="D290" i="3"/>
  <c r="AA290" i="3" s="1"/>
  <c r="Z81" i="3"/>
  <c r="AB81" i="3"/>
  <c r="AC81" i="3"/>
  <c r="AE81" i="3" s="1"/>
  <c r="AB714" i="3"/>
  <c r="AC714" i="3"/>
  <c r="AE714" i="3" s="1"/>
  <c r="Z714" i="3"/>
  <c r="D121" i="3"/>
  <c r="AA121" i="3" s="1"/>
  <c r="D663" i="3"/>
  <c r="AA663" i="3" s="1"/>
  <c r="Z716" i="3"/>
  <c r="AB716" i="3"/>
  <c r="AC716" i="3"/>
  <c r="AE716" i="3" s="1"/>
  <c r="D734" i="3"/>
  <c r="AA734" i="3" s="1"/>
  <c r="D574" i="3"/>
  <c r="AA574" i="3" s="1"/>
  <c r="AC856" i="3"/>
  <c r="AE856" i="3" s="1"/>
  <c r="Z856" i="3"/>
  <c r="AB856" i="3"/>
  <c r="Z786" i="3"/>
  <c r="AC786" i="3"/>
  <c r="AE786" i="3" s="1"/>
  <c r="AB786" i="3"/>
  <c r="Z1108" i="3"/>
  <c r="AC1108" i="3"/>
  <c r="AE1108" i="3" s="1"/>
  <c r="AB1108" i="3"/>
  <c r="AB991" i="3"/>
  <c r="Z991" i="3"/>
  <c r="AC991" i="3"/>
  <c r="AE991" i="3" s="1"/>
  <c r="Z895" i="3"/>
  <c r="AC895" i="3"/>
  <c r="AE895" i="3" s="1"/>
  <c r="AB895" i="3"/>
  <c r="AC894" i="3"/>
  <c r="AE894" i="3" s="1"/>
  <c r="AB894" i="3"/>
  <c r="Z894" i="3"/>
  <c r="AC361" i="3"/>
  <c r="AE361" i="3" s="1"/>
  <c r="Z361" i="3"/>
  <c r="AB361" i="3"/>
  <c r="D749" i="3"/>
  <c r="AA749" i="3" s="1"/>
  <c r="D1024" i="3"/>
  <c r="AA1024" i="3" s="1"/>
  <c r="D907" i="3"/>
  <c r="AA907" i="3" s="1"/>
  <c r="D911" i="3"/>
  <c r="AA911" i="3" s="1"/>
  <c r="D156" i="3"/>
  <c r="AA156" i="3" s="1"/>
  <c r="D1050" i="3"/>
  <c r="AA1050" i="3" s="1"/>
  <c r="D234" i="3"/>
  <c r="AA234" i="3" s="1"/>
  <c r="D813" i="3"/>
  <c r="AA813" i="3" s="1"/>
  <c r="Q15" i="8"/>
  <c r="D695" i="3"/>
  <c r="AA695" i="3" s="1"/>
  <c r="D285" i="3"/>
  <c r="AA285" i="3" s="1"/>
  <c r="D1046" i="3"/>
  <c r="AA1046" i="3" s="1"/>
  <c r="D432" i="3"/>
  <c r="AA432" i="3" s="1"/>
  <c r="D643" i="3"/>
  <c r="AA643" i="3" s="1"/>
  <c r="D899" i="3"/>
  <c r="AA899" i="3" s="1"/>
  <c r="D177" i="3"/>
  <c r="AA177" i="3" s="1"/>
  <c r="D9" i="8"/>
  <c r="AA9" i="8" s="1"/>
  <c r="D57" i="3"/>
  <c r="AA57" i="3" s="1"/>
  <c r="D803" i="3"/>
  <c r="AA803" i="3" s="1"/>
  <c r="D576" i="3"/>
  <c r="AA576" i="3" s="1"/>
  <c r="D829" i="3"/>
  <c r="AA829" i="3" s="1"/>
  <c r="D172" i="3"/>
  <c r="AA172" i="3" s="1"/>
  <c r="D182" i="3"/>
  <c r="AA182" i="3" s="1"/>
  <c r="D49" i="3"/>
  <c r="AA49" i="3" s="1"/>
  <c r="D477" i="3"/>
  <c r="AA477" i="3" s="1"/>
  <c r="D746" i="3"/>
  <c r="AA746" i="3" s="1"/>
  <c r="D868" i="3"/>
  <c r="AA868" i="3" s="1"/>
  <c r="D765" i="3"/>
  <c r="AA765" i="3" s="1"/>
  <c r="D602" i="3"/>
  <c r="AA602" i="3" s="1"/>
  <c r="D974" i="3"/>
  <c r="AA974" i="3" s="1"/>
  <c r="D1084" i="3"/>
  <c r="AA1084" i="3" s="1"/>
  <c r="D308" i="3"/>
  <c r="AA308" i="3" s="1"/>
  <c r="D468" i="3"/>
  <c r="AA468" i="3" s="1"/>
  <c r="D731" i="3"/>
  <c r="AA731" i="3" s="1"/>
  <c r="D25" i="3"/>
  <c r="AA25" i="3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Z569" i="3"/>
  <c r="AB569" i="3"/>
  <c r="AC569" i="3"/>
  <c r="AE569" i="3" s="1"/>
  <c r="Z611" i="3"/>
  <c r="AC611" i="3"/>
  <c r="AE611" i="3" s="1"/>
  <c r="AB611" i="3"/>
  <c r="Z1032" i="3"/>
  <c r="AB1032" i="3"/>
  <c r="AC1032" i="3"/>
  <c r="AE1032" i="3" s="1"/>
  <c r="Z1098" i="3"/>
  <c r="AB1098" i="3"/>
  <c r="AC1098" i="3"/>
  <c r="AE1098" i="3" s="1"/>
  <c r="Z516" i="3"/>
  <c r="AC516" i="3"/>
  <c r="AE516" i="3" s="1"/>
  <c r="AB516" i="3"/>
  <c r="Z730" i="3"/>
  <c r="AB730" i="3"/>
  <c r="AC730" i="3"/>
  <c r="AE730" i="3" s="1"/>
  <c r="Z517" i="3"/>
  <c r="AC517" i="3"/>
  <c r="AE517" i="3" s="1"/>
  <c r="AB517" i="3"/>
  <c r="Z515" i="3"/>
  <c r="AB515" i="3"/>
  <c r="AC515" i="3"/>
  <c r="AE515" i="3" s="1"/>
  <c r="Z573" i="3"/>
  <c r="AB573" i="3"/>
  <c r="AC573" i="3"/>
  <c r="AE573" i="3" s="1"/>
  <c r="Z938" i="3"/>
  <c r="AC938" i="3"/>
  <c r="AE938" i="3" s="1"/>
  <c r="AB938" i="3"/>
  <c r="Z193" i="3"/>
  <c r="AC193" i="3"/>
  <c r="AE193" i="3" s="1"/>
  <c r="AB193" i="3"/>
  <c r="Z751" i="3"/>
  <c r="AC751" i="3"/>
  <c r="AE751" i="3" s="1"/>
  <c r="AB751" i="3"/>
  <c r="Z766" i="3"/>
  <c r="AC766" i="3"/>
  <c r="AE766" i="3" s="1"/>
  <c r="AB766" i="3"/>
  <c r="Z338" i="3"/>
  <c r="AB338" i="3"/>
  <c r="AC338" i="3"/>
  <c r="AE338" i="3" s="1"/>
  <c r="Z1076" i="3"/>
  <c r="AC1076" i="3"/>
  <c r="AE1076" i="3" s="1"/>
  <c r="AB1076" i="3"/>
  <c r="Z782" i="3"/>
  <c r="AB782" i="3"/>
  <c r="AC782" i="3"/>
  <c r="AE782" i="3" s="1"/>
  <c r="Z258" i="3"/>
  <c r="AC258" i="3"/>
  <c r="AE258" i="3" s="1"/>
  <c r="AB258" i="3"/>
  <c r="Z769" i="3"/>
  <c r="AC769" i="3"/>
  <c r="AE769" i="3" s="1"/>
  <c r="AB769" i="3"/>
  <c r="Z645" i="3"/>
  <c r="AC645" i="3"/>
  <c r="AE645" i="3" s="1"/>
  <c r="AB645" i="3"/>
  <c r="Z882" i="3"/>
  <c r="AC882" i="3"/>
  <c r="AE882" i="3" s="1"/>
  <c r="AB882" i="3"/>
  <c r="Z27" i="3"/>
  <c r="AC27" i="3"/>
  <c r="AE27" i="3" s="1"/>
  <c r="AB27" i="3"/>
  <c r="Z489" i="3"/>
  <c r="AB489" i="3"/>
  <c r="AC489" i="3"/>
  <c r="AE489" i="3" s="1"/>
  <c r="Z801" i="3"/>
  <c r="AB801" i="3"/>
  <c r="AC801" i="3"/>
  <c r="AE801" i="3" s="1"/>
  <c r="Z565" i="3"/>
  <c r="AB565" i="3"/>
  <c r="AC565" i="3"/>
  <c r="AE565" i="3" s="1"/>
  <c r="Z855" i="3"/>
  <c r="AC855" i="3"/>
  <c r="AE855" i="3" s="1"/>
  <c r="AB855" i="3"/>
  <c r="Z268" i="3"/>
  <c r="AB268" i="3"/>
  <c r="AC268" i="3"/>
  <c r="AE268" i="3" s="1"/>
  <c r="Z379" i="3"/>
  <c r="AB379" i="3"/>
  <c r="AC379" i="3"/>
  <c r="AE379" i="3" s="1"/>
  <c r="Z465" i="3"/>
  <c r="AB465" i="3"/>
  <c r="AC465" i="3"/>
  <c r="AE465" i="3" s="1"/>
  <c r="Z914" i="3"/>
  <c r="AC914" i="3"/>
  <c r="AE914" i="3" s="1"/>
  <c r="AB914" i="3"/>
  <c r="Z318" i="3"/>
  <c r="AC318" i="3"/>
  <c r="AE318" i="3" s="1"/>
  <c r="AB318" i="3"/>
  <c r="Z616" i="3"/>
  <c r="AC616" i="3"/>
  <c r="AE616" i="3" s="1"/>
  <c r="AB616" i="3"/>
  <c r="Z88" i="3"/>
  <c r="AC88" i="3"/>
  <c r="AE88" i="3" s="1"/>
  <c r="AB88" i="3"/>
  <c r="Z544" i="3"/>
  <c r="AB544" i="3"/>
  <c r="AC544" i="3"/>
  <c r="AE544" i="3" s="1"/>
  <c r="Z299" i="3"/>
  <c r="AC299" i="3"/>
  <c r="AE299" i="3" s="1"/>
  <c r="AB299" i="3"/>
  <c r="Z704" i="3"/>
  <c r="AC704" i="3"/>
  <c r="AE704" i="3" s="1"/>
  <c r="AB704" i="3"/>
  <c r="Z798" i="3"/>
  <c r="AC798" i="3"/>
  <c r="AE798" i="3" s="1"/>
  <c r="AB798" i="3"/>
  <c r="Z455" i="3"/>
  <c r="AC455" i="3"/>
  <c r="AE455" i="3" s="1"/>
  <c r="AB455" i="3"/>
  <c r="Z728" i="3"/>
  <c r="AB728" i="3"/>
  <c r="AC728" i="3"/>
  <c r="AE728" i="3" s="1"/>
  <c r="Z79" i="3"/>
  <c r="AB79" i="3"/>
  <c r="AC79" i="3"/>
  <c r="AE79" i="3" s="1"/>
  <c r="Z8" i="3"/>
  <c r="AC8" i="3"/>
  <c r="AE8" i="3" s="1"/>
  <c r="AB8" i="3"/>
  <c r="Z1043" i="3"/>
  <c r="AC1043" i="3"/>
  <c r="AE1043" i="3" s="1"/>
  <c r="AB1043" i="3"/>
  <c r="Z502" i="3"/>
  <c r="AB502" i="3"/>
  <c r="AC502" i="3"/>
  <c r="AE502" i="3" s="1"/>
  <c r="Z312" i="3"/>
  <c r="AC312" i="3"/>
  <c r="AE312" i="3" s="1"/>
  <c r="AB312" i="3"/>
  <c r="Z1106" i="3"/>
  <c r="AB1106" i="3"/>
  <c r="AC1106" i="3"/>
  <c r="AE1106" i="3" s="1"/>
  <c r="Z17" i="3"/>
  <c r="AC17" i="3"/>
  <c r="AE17" i="3" s="1"/>
  <c r="AB17" i="3"/>
  <c r="Z778" i="3"/>
  <c r="AB778" i="3"/>
  <c r="AC778" i="3"/>
  <c r="AE778" i="3" s="1"/>
  <c r="Z867" i="3"/>
  <c r="AC867" i="3"/>
  <c r="AE867" i="3" s="1"/>
  <c r="AB867" i="3"/>
  <c r="Z885" i="3"/>
  <c r="AB885" i="3"/>
  <c r="AC885" i="3"/>
  <c r="AE885" i="3" s="1"/>
  <c r="Z367" i="3"/>
  <c r="AC367" i="3"/>
  <c r="AE367" i="3" s="1"/>
  <c r="AB367" i="3"/>
  <c r="Z1055" i="3"/>
  <c r="AC1055" i="3"/>
  <c r="AE1055" i="3" s="1"/>
  <c r="AB1055" i="3"/>
  <c r="Z1086" i="3"/>
  <c r="AB1086" i="3"/>
  <c r="AC1086" i="3"/>
  <c r="AE1086" i="3" s="1"/>
  <c r="Z609" i="3"/>
  <c r="AB609" i="3"/>
  <c r="AC609" i="3"/>
  <c r="AE609" i="3" s="1"/>
  <c r="Z864" i="3"/>
  <c r="AC864" i="3"/>
  <c r="AE864" i="3" s="1"/>
  <c r="AB864" i="3"/>
  <c r="Z612" i="3"/>
  <c r="AC612" i="3"/>
  <c r="AE612" i="3" s="1"/>
  <c r="AB612" i="3"/>
  <c r="Z702" i="3"/>
  <c r="AC702" i="3"/>
  <c r="AE702" i="3" s="1"/>
  <c r="AB702" i="3"/>
  <c r="Z747" i="3"/>
  <c r="AC747" i="3"/>
  <c r="AE747" i="3" s="1"/>
  <c r="AB747" i="3"/>
  <c r="Z596" i="3"/>
  <c r="AB596" i="3"/>
  <c r="AC596" i="3"/>
  <c r="AE596" i="3" s="1"/>
  <c r="Z799" i="3"/>
  <c r="AC799" i="3"/>
  <c r="AE799" i="3" s="1"/>
  <c r="AB799" i="3"/>
  <c r="Z471" i="3"/>
  <c r="AB471" i="3"/>
  <c r="AC471" i="3"/>
  <c r="AE471" i="3" s="1"/>
  <c r="Z438" i="3"/>
  <c r="AC438" i="3"/>
  <c r="AE438" i="3" s="1"/>
  <c r="AB438" i="3"/>
  <c r="Z1072" i="3"/>
  <c r="AB1072" i="3"/>
  <c r="AC1072" i="3"/>
  <c r="AE1072" i="3" s="1"/>
  <c r="Z897" i="3"/>
  <c r="AC897" i="3"/>
  <c r="AE897" i="3" s="1"/>
  <c r="AB897" i="3"/>
  <c r="Z992" i="3"/>
  <c r="AC992" i="3"/>
  <c r="AE992" i="3" s="1"/>
  <c r="AB992" i="3"/>
  <c r="Z309" i="3"/>
  <c r="AC309" i="3"/>
  <c r="AE309" i="3" s="1"/>
  <c r="AB309" i="3"/>
  <c r="Z636" i="3"/>
  <c r="AB636" i="3"/>
  <c r="AC636" i="3"/>
  <c r="AE636" i="3" s="1"/>
  <c r="Z191" i="3"/>
  <c r="AC191" i="3"/>
  <c r="AE191" i="3" s="1"/>
  <c r="AB191" i="3"/>
  <c r="Z473" i="3"/>
  <c r="AC473" i="3"/>
  <c r="AE473" i="3" s="1"/>
  <c r="AB473" i="3"/>
  <c r="Z1101" i="3"/>
  <c r="AC1101" i="3"/>
  <c r="AE1101" i="3" s="1"/>
  <c r="AB1101" i="3"/>
  <c r="Z593" i="3"/>
  <c r="AC593" i="3"/>
  <c r="AE593" i="3" s="1"/>
  <c r="AB593" i="3"/>
  <c r="Z1015" i="3"/>
  <c r="AC1015" i="3"/>
  <c r="AE1015" i="3" s="1"/>
  <c r="AB1015" i="3"/>
  <c r="Z51" i="3"/>
  <c r="AB51" i="3"/>
  <c r="AC51" i="3"/>
  <c r="AE51" i="3" s="1"/>
  <c r="Z192" i="3"/>
  <c r="AB192" i="3"/>
  <c r="AC192" i="3"/>
  <c r="AE192" i="3" s="1"/>
  <c r="Z1013" i="3"/>
  <c r="AB1013" i="3"/>
  <c r="AC1013" i="3"/>
  <c r="AE1013" i="3" s="1"/>
  <c r="Z533" i="3"/>
  <c r="AB533" i="3"/>
  <c r="AC533" i="3"/>
  <c r="AE533" i="3" s="1"/>
  <c r="Z467" i="3"/>
  <c r="AB467" i="3"/>
  <c r="AC467" i="3"/>
  <c r="AE467" i="3" s="1"/>
  <c r="Z896" i="3"/>
  <c r="AB896" i="3"/>
  <c r="AC896" i="3"/>
  <c r="AE896" i="3" s="1"/>
  <c r="Z928" i="3"/>
  <c r="AC928" i="3"/>
  <c r="AE928" i="3" s="1"/>
  <c r="AB928" i="3"/>
  <c r="Z774" i="3"/>
  <c r="AB774" i="3"/>
  <c r="AC774" i="3"/>
  <c r="AE774" i="3" s="1"/>
  <c r="Z236" i="3"/>
  <c r="AB236" i="3"/>
  <c r="AC236" i="3"/>
  <c r="AE236" i="3" s="1"/>
  <c r="Z66" i="3"/>
  <c r="AB66" i="3"/>
  <c r="AC66" i="3"/>
  <c r="AE66" i="3" s="1"/>
  <c r="Z649" i="3"/>
  <c r="AB649" i="3"/>
  <c r="AC649" i="3"/>
  <c r="AE649" i="3" s="1"/>
  <c r="Z1120" i="3"/>
  <c r="AC1120" i="3"/>
  <c r="AE1120" i="3" s="1"/>
  <c r="AB1120" i="3"/>
  <c r="Z900" i="3"/>
  <c r="AB900" i="3"/>
  <c r="AC900" i="3"/>
  <c r="AE900" i="3" s="1"/>
  <c r="Z113" i="3"/>
  <c r="AC113" i="3"/>
  <c r="AE113" i="3" s="1"/>
  <c r="AB113" i="3"/>
  <c r="Z681" i="3"/>
  <c r="AC681" i="3"/>
  <c r="AE681" i="3" s="1"/>
  <c r="AB681" i="3"/>
  <c r="Z984" i="3"/>
  <c r="AB984" i="3"/>
  <c r="AC984" i="3"/>
  <c r="AE984" i="3" s="1"/>
  <c r="Z1119" i="3"/>
  <c r="AB1119" i="3"/>
  <c r="AC1119" i="3"/>
  <c r="AE1119" i="3" s="1"/>
  <c r="Z104" i="3"/>
  <c r="AC104" i="3"/>
  <c r="AE104" i="3" s="1"/>
  <c r="AB104" i="3"/>
  <c r="Z144" i="3"/>
  <c r="AC144" i="3"/>
  <c r="AE144" i="3" s="1"/>
  <c r="AB144" i="3"/>
  <c r="Z604" i="3"/>
  <c r="AC604" i="3"/>
  <c r="AE604" i="3" s="1"/>
  <c r="AB604" i="3"/>
  <c r="Z541" i="3"/>
  <c r="AC541" i="3"/>
  <c r="AB541" i="3"/>
  <c r="Z1022" i="3"/>
  <c r="AB1022" i="3"/>
  <c r="AC1022" i="3"/>
  <c r="AE1022" i="3" s="1"/>
  <c r="Z413" i="3"/>
  <c r="AB413" i="3"/>
  <c r="AC413" i="3"/>
  <c r="AE413" i="3" s="1"/>
  <c r="Z597" i="3"/>
  <c r="AB597" i="3"/>
  <c r="AC597" i="3"/>
  <c r="AE597" i="3" s="1"/>
  <c r="Z865" i="3"/>
  <c r="AC865" i="3"/>
  <c r="AE865" i="3" s="1"/>
  <c r="AB865" i="3"/>
  <c r="Z1010" i="3"/>
  <c r="AB1010" i="3"/>
  <c r="AC1010" i="3"/>
  <c r="AE1010" i="3" s="1"/>
  <c r="Z624" i="3"/>
  <c r="AB624" i="3"/>
  <c r="AC624" i="3"/>
  <c r="AE624" i="3" s="1"/>
  <c r="Z178" i="3"/>
  <c r="AB178" i="3"/>
  <c r="AC178" i="3"/>
  <c r="AE178" i="3" s="1"/>
  <c r="Z1085" i="3"/>
  <c r="AC1085" i="3"/>
  <c r="AE1085" i="3" s="1"/>
  <c r="AB1085" i="3"/>
  <c r="Z454" i="3"/>
  <c r="AB454" i="3"/>
  <c r="AC454" i="3"/>
  <c r="AE454" i="3" s="1"/>
  <c r="Z73" i="3"/>
  <c r="AC73" i="3"/>
  <c r="AE73" i="3" s="1"/>
  <c r="AB73" i="3"/>
  <c r="Z935" i="3"/>
  <c r="AB935" i="3"/>
  <c r="AC935" i="3"/>
  <c r="AE935" i="3" s="1"/>
  <c r="Z1014" i="3"/>
  <c r="AC1014" i="3"/>
  <c r="AE1014" i="3" s="1"/>
  <c r="AB1014" i="3"/>
  <c r="Z687" i="3"/>
  <c r="AC687" i="3"/>
  <c r="AE687" i="3" s="1"/>
  <c r="AB687" i="3"/>
  <c r="Z449" i="3"/>
  <c r="AB449" i="3"/>
  <c r="AC449" i="3"/>
  <c r="AE449" i="3" s="1"/>
  <c r="Z806" i="3"/>
  <c r="AB806" i="3"/>
  <c r="AC806" i="3"/>
  <c r="AE806" i="3" s="1"/>
  <c r="Z99" i="3"/>
  <c r="AC99" i="3"/>
  <c r="AE99" i="3" s="1"/>
  <c r="AB99" i="3"/>
  <c r="Z320" i="3"/>
  <c r="AC320" i="3"/>
  <c r="AE320" i="3" s="1"/>
  <c r="AB320" i="3"/>
  <c r="Z24" i="3"/>
  <c r="AC24" i="3"/>
  <c r="AE24" i="3" s="1"/>
  <c r="AB24" i="3"/>
  <c r="Z108" i="3"/>
  <c r="AC108" i="3"/>
  <c r="AE108" i="3" s="1"/>
  <c r="AB108" i="3"/>
  <c r="Z55" i="3"/>
  <c r="AB55" i="3"/>
  <c r="AC55" i="3"/>
  <c r="AE55" i="3" s="1"/>
  <c r="Z344" i="3"/>
  <c r="AC344" i="3"/>
  <c r="AE344" i="3" s="1"/>
  <c r="AB344" i="3"/>
  <c r="Z63" i="3"/>
  <c r="AB63" i="3"/>
  <c r="AC63" i="3"/>
  <c r="AE63" i="3" s="1"/>
  <c r="Z220" i="3"/>
  <c r="AC220" i="3"/>
  <c r="AE220" i="3" s="1"/>
  <c r="AB220" i="3"/>
  <c r="Z582" i="3"/>
  <c r="AC582" i="3"/>
  <c r="AE582" i="3" s="1"/>
  <c r="AB582" i="3"/>
  <c r="Z839" i="3"/>
  <c r="AC839" i="3"/>
  <c r="AE839" i="3" s="1"/>
  <c r="AB839" i="3"/>
  <c r="Z890" i="3"/>
  <c r="AC890" i="3"/>
  <c r="AE890" i="3" s="1"/>
  <c r="AB890" i="3"/>
  <c r="Z559" i="3"/>
  <c r="AB559" i="3"/>
  <c r="AC559" i="3"/>
  <c r="AE559" i="3" s="1"/>
  <c r="Z546" i="3"/>
  <c r="AC546" i="3"/>
  <c r="AE546" i="3" s="1"/>
  <c r="AB546" i="3"/>
  <c r="Z811" i="3"/>
  <c r="AB811" i="3"/>
  <c r="AC811" i="3"/>
  <c r="AE811" i="3" s="1"/>
  <c r="Z1074" i="3"/>
  <c r="AC1074" i="3"/>
  <c r="AE1074" i="3" s="1"/>
  <c r="AB1074" i="3"/>
  <c r="Z718" i="3"/>
  <c r="AB718" i="3"/>
  <c r="AC718" i="3"/>
  <c r="AE718" i="3" s="1"/>
  <c r="Z854" i="3"/>
  <c r="AC854" i="3"/>
  <c r="AE854" i="3" s="1"/>
  <c r="AB854" i="3"/>
  <c r="Z917" i="3"/>
  <c r="AB917" i="3"/>
  <c r="AC917" i="3"/>
  <c r="AE917" i="3" s="1"/>
  <c r="Z610" i="3"/>
  <c r="AB610" i="3"/>
  <c r="AC610" i="3"/>
  <c r="AE610" i="3" s="1"/>
  <c r="Z558" i="3"/>
  <c r="AB558" i="3"/>
  <c r="AC558" i="3"/>
  <c r="AE558" i="3" s="1"/>
  <c r="Z599" i="3"/>
  <c r="AC599" i="3"/>
  <c r="AE599" i="3" s="1"/>
  <c r="AB599" i="3"/>
  <c r="Z784" i="3"/>
  <c r="AC784" i="3"/>
  <c r="AE784" i="3" s="1"/>
  <c r="AB784" i="3"/>
  <c r="Z457" i="3"/>
  <c r="AC457" i="3"/>
  <c r="AE457" i="3" s="1"/>
  <c r="AB457" i="3"/>
  <c r="Z355" i="3"/>
  <c r="AC355" i="3"/>
  <c r="AE355" i="3" s="1"/>
  <c r="AB355" i="3"/>
  <c r="Z944" i="3"/>
  <c r="AC944" i="3"/>
  <c r="AE944" i="3" s="1"/>
  <c r="AB944" i="3"/>
  <c r="Z711" i="3"/>
  <c r="AB711" i="3"/>
  <c r="AC711" i="3"/>
  <c r="AE711" i="3" s="1"/>
  <c r="Z1126" i="3"/>
  <c r="AC1126" i="3"/>
  <c r="AE1126" i="3" s="1"/>
  <c r="AB1126" i="3"/>
  <c r="Z166" i="3"/>
  <c r="AB166" i="3"/>
  <c r="AC166" i="3"/>
  <c r="AE166" i="3" s="1"/>
  <c r="Z461" i="3"/>
  <c r="AC461" i="3"/>
  <c r="AE461" i="3" s="1"/>
  <c r="AB461" i="3"/>
  <c r="Z335" i="3"/>
  <c r="AB335" i="3"/>
  <c r="AC335" i="3"/>
  <c r="AE335" i="3" s="1"/>
  <c r="Z524" i="3"/>
  <c r="AB524" i="3"/>
  <c r="AC524" i="3"/>
  <c r="AE524" i="3" s="1"/>
  <c r="Z588" i="3"/>
  <c r="AB588" i="3"/>
  <c r="AC588" i="3"/>
  <c r="AE588" i="3" s="1"/>
  <c r="Z510" i="3"/>
  <c r="AC510" i="3"/>
  <c r="AE510" i="3" s="1"/>
  <c r="AB510" i="3"/>
  <c r="Z436" i="3"/>
  <c r="AB436" i="3"/>
  <c r="AC436" i="3"/>
  <c r="AE436" i="3" s="1"/>
  <c r="Z20" i="3"/>
  <c r="AC20" i="3"/>
  <c r="AE20" i="3" s="1"/>
  <c r="AB20" i="3"/>
  <c r="Z62" i="3"/>
  <c r="AB62" i="3"/>
  <c r="AC62" i="3"/>
  <c r="AE62" i="3" s="1"/>
  <c r="Z910" i="3"/>
  <c r="AC910" i="3"/>
  <c r="AE910" i="3" s="1"/>
  <c r="AB910" i="3"/>
  <c r="Z808" i="3"/>
  <c r="AB808" i="3"/>
  <c r="AC808" i="3"/>
  <c r="AE808" i="3" s="1"/>
  <c r="Z1031" i="3"/>
  <c r="AB1031" i="3"/>
  <c r="AC1031" i="3"/>
  <c r="AE1031" i="3" s="1"/>
  <c r="Z340" i="3"/>
  <c r="AC340" i="3"/>
  <c r="AE340" i="3" s="1"/>
  <c r="AB340" i="3"/>
  <c r="Z692" i="3"/>
  <c r="AB692" i="3"/>
  <c r="AC692" i="3"/>
  <c r="AE692" i="3" s="1"/>
  <c r="Z853" i="3"/>
  <c r="AB853" i="3"/>
  <c r="AC853" i="3"/>
  <c r="AE853" i="3" s="1"/>
  <c r="Z1080" i="3"/>
  <c r="AC1080" i="3"/>
  <c r="AE1080" i="3" s="1"/>
  <c r="AB1080" i="3"/>
  <c r="Z408" i="3"/>
  <c r="AB408" i="3"/>
  <c r="AC408" i="3"/>
  <c r="AE408" i="3" s="1"/>
  <c r="Z861" i="3"/>
  <c r="AB861" i="3"/>
  <c r="AC861" i="3"/>
  <c r="AE861" i="3" s="1"/>
  <c r="Z685" i="3"/>
  <c r="AC685" i="3"/>
  <c r="AE685" i="3" s="1"/>
  <c r="AB685" i="3"/>
  <c r="Z633" i="3"/>
  <c r="AB633" i="3"/>
  <c r="AC633" i="3"/>
  <c r="AE633" i="3" s="1"/>
  <c r="Z1087" i="3"/>
  <c r="AC1087" i="3"/>
  <c r="AE1087" i="3" s="1"/>
  <c r="AB1087" i="3"/>
  <c r="Z32" i="3"/>
  <c r="AB32" i="3"/>
  <c r="AC32" i="3"/>
  <c r="AE32" i="3" s="1"/>
  <c r="Z149" i="3"/>
  <c r="AB149" i="3"/>
  <c r="AC149" i="3"/>
  <c r="AE149" i="3" s="1"/>
  <c r="Z682" i="3"/>
  <c r="AC682" i="3"/>
  <c r="AE682" i="3" s="1"/>
  <c r="AB682" i="3"/>
  <c r="Z328" i="3"/>
  <c r="AC328" i="3"/>
  <c r="AE328" i="3" s="1"/>
  <c r="AB328" i="3"/>
  <c r="Z973" i="3"/>
  <c r="AB973" i="3"/>
  <c r="AC973" i="3"/>
  <c r="AE973" i="3" s="1"/>
  <c r="Z469" i="3"/>
  <c r="AB469" i="3"/>
  <c r="AC469" i="3"/>
  <c r="AE469" i="3" s="1"/>
  <c r="Z706" i="3"/>
  <c r="AC706" i="3"/>
  <c r="AE706" i="3" s="1"/>
  <c r="AB706" i="3"/>
  <c r="Z835" i="3"/>
  <c r="AB835" i="3"/>
  <c r="AC835" i="3"/>
  <c r="AE835" i="3" s="1"/>
  <c r="Z553" i="3"/>
  <c r="AC553" i="3"/>
  <c r="AE553" i="3" s="1"/>
  <c r="AB553" i="3"/>
  <c r="Z847" i="3"/>
  <c r="AC847" i="3"/>
  <c r="AE847" i="3" s="1"/>
  <c r="AB847" i="3"/>
  <c r="Z623" i="3"/>
  <c r="AB623" i="3"/>
  <c r="AC623" i="3"/>
  <c r="AE623" i="3" s="1"/>
  <c r="Z58" i="3"/>
  <c r="AB58" i="3"/>
  <c r="AC58" i="3"/>
  <c r="AE58" i="3" s="1"/>
  <c r="Z975" i="3"/>
  <c r="AC975" i="3"/>
  <c r="AE975" i="3" s="1"/>
  <c r="AB975" i="3"/>
  <c r="Z21" i="3"/>
  <c r="AB21" i="3"/>
  <c r="AC21" i="3"/>
  <c r="AE21" i="3" s="1"/>
  <c r="Z871" i="3"/>
  <c r="AB871" i="3"/>
  <c r="AC871" i="3"/>
  <c r="AE871" i="3" s="1"/>
  <c r="D180" i="3"/>
  <c r="AA180" i="3" s="1"/>
  <c r="D134" i="3"/>
  <c r="AA134" i="3" s="1"/>
  <c r="D851" i="3"/>
  <c r="AA851" i="3" s="1"/>
  <c r="D660" i="3"/>
  <c r="AA660" i="3" s="1"/>
  <c r="D689" i="3"/>
  <c r="AA689" i="3" s="1"/>
  <c r="D902" i="3"/>
  <c r="AA902" i="3" s="1"/>
  <c r="D322" i="3"/>
  <c r="AA322" i="3" s="1"/>
  <c r="D514" i="3"/>
  <c r="AA514" i="3" s="1"/>
  <c r="D735" i="3"/>
  <c r="AA735" i="3" s="1"/>
  <c r="D561" i="3"/>
  <c r="AA561" i="3" s="1"/>
  <c r="D909" i="3"/>
  <c r="AA909" i="3" s="1"/>
  <c r="D392" i="3"/>
  <c r="AA392" i="3" s="1"/>
  <c r="D703" i="3"/>
  <c r="AA703" i="3" s="1"/>
  <c r="D1030" i="3"/>
  <c r="AA1030" i="3" s="1"/>
  <c r="D644" i="3"/>
  <c r="AA644" i="3" s="1"/>
  <c r="D556" i="3"/>
  <c r="AA556" i="3" s="1"/>
  <c r="D956" i="3"/>
  <c r="AA956" i="3" s="1"/>
  <c r="D1066" i="3"/>
  <c r="AA1066" i="3" s="1"/>
  <c r="D482" i="3"/>
  <c r="AA482" i="3" s="1"/>
  <c r="D750" i="3"/>
  <c r="AA750" i="3" s="1"/>
  <c r="D995" i="3"/>
  <c r="AA995" i="3" s="1"/>
  <c r="D715" i="3"/>
  <c r="AA715" i="3" s="1"/>
  <c r="D634" i="3"/>
  <c r="AA634" i="3" s="1"/>
  <c r="D351" i="3"/>
  <c r="AA351" i="3" s="1"/>
  <c r="D918" i="3"/>
  <c r="AA918" i="3" s="1"/>
  <c r="D550" i="3"/>
  <c r="AA550" i="3" s="1"/>
  <c r="D665" i="3"/>
  <c r="AA665" i="3" s="1"/>
  <c r="D204" i="3"/>
  <c r="AA204" i="3" s="1"/>
  <c r="D817" i="3"/>
  <c r="AA817" i="3" s="1"/>
  <c r="D262" i="3"/>
  <c r="AA262" i="3" s="1"/>
  <c r="D958" i="3"/>
  <c r="AA958" i="3" s="1"/>
  <c r="D538" i="3"/>
  <c r="AA538" i="3" s="1"/>
  <c r="D263" i="3"/>
  <c r="AA263" i="3" s="1"/>
  <c r="D836" i="3"/>
  <c r="AA836" i="3" s="1"/>
  <c r="D863" i="3"/>
  <c r="AA863" i="3" s="1"/>
  <c r="D227" i="3"/>
  <c r="AA227" i="3" s="1"/>
  <c r="D157" i="3"/>
  <c r="AA157" i="3" s="1"/>
  <c r="D111" i="3"/>
  <c r="AA111" i="3" s="1"/>
  <c r="D165" i="3"/>
  <c r="AA165" i="3" s="1"/>
  <c r="D68" i="3"/>
  <c r="AA68" i="3" s="1"/>
  <c r="D1122" i="3"/>
  <c r="AA1122" i="3" s="1"/>
  <c r="D215" i="3"/>
  <c r="AA215" i="3" s="1"/>
  <c r="R183" i="3"/>
  <c r="D951" i="3"/>
  <c r="AA951" i="3" s="1"/>
  <c r="D845" i="3"/>
  <c r="AA845" i="3" s="1"/>
  <c r="R1085" i="3"/>
  <c r="R935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A5" i="3" l="1"/>
  <c r="M614" i="7"/>
  <c r="N615" i="7"/>
  <c r="O616" i="7"/>
  <c r="M622" i="7"/>
  <c r="N623" i="7"/>
  <c r="O624" i="7"/>
  <c r="M630" i="7"/>
  <c r="N627" i="7"/>
  <c r="M613" i="7"/>
  <c r="N614" i="7"/>
  <c r="O615" i="7"/>
  <c r="M621" i="7"/>
  <c r="N622" i="7"/>
  <c r="O623" i="7"/>
  <c r="M629" i="7"/>
  <c r="N630" i="7"/>
  <c r="O631" i="7"/>
  <c r="N611" i="7"/>
  <c r="N619" i="7"/>
  <c r="M626" i="7"/>
  <c r="M612" i="7"/>
  <c r="N613" i="7"/>
  <c r="O614" i="7"/>
  <c r="M620" i="7"/>
  <c r="N621" i="7"/>
  <c r="O622" i="7"/>
  <c r="M628" i="7"/>
  <c r="N629" i="7"/>
  <c r="O630" i="7"/>
  <c r="O612" i="7"/>
  <c r="M618" i="7"/>
  <c r="M611" i="7"/>
  <c r="N612" i="7"/>
  <c r="O613" i="7"/>
  <c r="M619" i="7"/>
  <c r="N620" i="7"/>
  <c r="O621" i="7"/>
  <c r="M627" i="7"/>
  <c r="N628" i="7"/>
  <c r="O629" i="7"/>
  <c r="M610" i="7"/>
  <c r="O628" i="7"/>
  <c r="N610" i="7"/>
  <c r="O611" i="7"/>
  <c r="M617" i="7"/>
  <c r="N618" i="7"/>
  <c r="O619" i="7"/>
  <c r="M625" i="7"/>
  <c r="N626" i="7"/>
  <c r="O627" i="7"/>
  <c r="O610" i="7"/>
  <c r="M616" i="7"/>
  <c r="N617" i="7"/>
  <c r="O618" i="7"/>
  <c r="M624" i="7"/>
  <c r="N625" i="7"/>
  <c r="O626" i="7"/>
  <c r="O620" i="7"/>
  <c r="M615" i="7"/>
  <c r="N616" i="7"/>
  <c r="O617" i="7"/>
  <c r="M623" i="7"/>
  <c r="N624" i="7"/>
  <c r="O625" i="7"/>
  <c r="M631" i="7"/>
  <c r="N631" i="7"/>
  <c r="N564" i="7"/>
  <c r="O565" i="7"/>
  <c r="M571" i="7"/>
  <c r="N572" i="7"/>
  <c r="O573" i="7"/>
  <c r="M579" i="7"/>
  <c r="N580" i="7"/>
  <c r="O581" i="7"/>
  <c r="M587" i="7"/>
  <c r="N588" i="7"/>
  <c r="O589" i="7"/>
  <c r="M595" i="7"/>
  <c r="N596" i="7"/>
  <c r="O597" i="7"/>
  <c r="M603" i="7"/>
  <c r="N604" i="7"/>
  <c r="O605" i="7"/>
  <c r="O564" i="7"/>
  <c r="M570" i="7"/>
  <c r="N571" i="7"/>
  <c r="N569" i="7"/>
  <c r="M576" i="7"/>
  <c r="N577" i="7"/>
  <c r="N585" i="7"/>
  <c r="M592" i="7"/>
  <c r="O594" i="7"/>
  <c r="N601" i="7"/>
  <c r="M608" i="7"/>
  <c r="M565" i="7"/>
  <c r="O575" i="7"/>
  <c r="N582" i="7"/>
  <c r="M589" i="7"/>
  <c r="O599" i="7"/>
  <c r="N606" i="7"/>
  <c r="M580" i="7"/>
  <c r="N597" i="7"/>
  <c r="O598" i="7"/>
  <c r="O572" i="7"/>
  <c r="M578" i="7"/>
  <c r="N579" i="7"/>
  <c r="O580" i="7"/>
  <c r="M586" i="7"/>
  <c r="N587" i="7"/>
  <c r="O588" i="7"/>
  <c r="M594" i="7"/>
  <c r="N595" i="7"/>
  <c r="O596" i="7"/>
  <c r="M602" i="7"/>
  <c r="N603" i="7"/>
  <c r="O604" i="7"/>
  <c r="M569" i="7"/>
  <c r="N570" i="7"/>
  <c r="O571" i="7"/>
  <c r="M577" i="7"/>
  <c r="N578" i="7"/>
  <c r="O579" i="7"/>
  <c r="M585" i="7"/>
  <c r="N586" i="7"/>
  <c r="O587" i="7"/>
  <c r="M593" i="7"/>
  <c r="N594" i="7"/>
  <c r="O595" i="7"/>
  <c r="M601" i="7"/>
  <c r="N602" i="7"/>
  <c r="O603" i="7"/>
  <c r="M609" i="7"/>
  <c r="M568" i="7"/>
  <c r="O570" i="7"/>
  <c r="O578" i="7"/>
  <c r="M584" i="7"/>
  <c r="O586" i="7"/>
  <c r="N593" i="7"/>
  <c r="M600" i="7"/>
  <c r="O602" i="7"/>
  <c r="N609" i="7"/>
  <c r="O567" i="7"/>
  <c r="N574" i="7"/>
  <c r="O583" i="7"/>
  <c r="O591" i="7"/>
  <c r="M597" i="7"/>
  <c r="M605" i="7"/>
  <c r="N565" i="7"/>
  <c r="O582" i="7"/>
  <c r="M588" i="7"/>
  <c r="N589" i="7"/>
  <c r="N605" i="7"/>
  <c r="M567" i="7"/>
  <c r="N568" i="7"/>
  <c r="O569" i="7"/>
  <c r="M575" i="7"/>
  <c r="N576" i="7"/>
  <c r="O577" i="7"/>
  <c r="M583" i="7"/>
  <c r="N584" i="7"/>
  <c r="O585" i="7"/>
  <c r="M591" i="7"/>
  <c r="N592" i="7"/>
  <c r="O593" i="7"/>
  <c r="M599" i="7"/>
  <c r="N600" i="7"/>
  <c r="O601" i="7"/>
  <c r="M607" i="7"/>
  <c r="N608" i="7"/>
  <c r="O609" i="7"/>
  <c r="M566" i="7"/>
  <c r="N567" i="7"/>
  <c r="O568" i="7"/>
  <c r="M574" i="7"/>
  <c r="N575" i="7"/>
  <c r="O576" i="7"/>
  <c r="M582" i="7"/>
  <c r="N583" i="7"/>
  <c r="O584" i="7"/>
  <c r="M590" i="7"/>
  <c r="N591" i="7"/>
  <c r="O592" i="7"/>
  <c r="M598" i="7"/>
  <c r="N599" i="7"/>
  <c r="O600" i="7"/>
  <c r="M606" i="7"/>
  <c r="N607" i="7"/>
  <c r="O608" i="7"/>
  <c r="N566" i="7"/>
  <c r="M573" i="7"/>
  <c r="M581" i="7"/>
  <c r="N590" i="7"/>
  <c r="N598" i="7"/>
  <c r="O607" i="7"/>
  <c r="M564" i="7"/>
  <c r="O566" i="7"/>
  <c r="M572" i="7"/>
  <c r="N573" i="7"/>
  <c r="O574" i="7"/>
  <c r="N581" i="7"/>
  <c r="O590" i="7"/>
  <c r="M596" i="7"/>
  <c r="M604" i="7"/>
  <c r="O606" i="7"/>
  <c r="R1029" i="3"/>
  <c r="R1051" i="3"/>
  <c r="R289" i="3"/>
  <c r="R1041" i="3"/>
  <c r="R350" i="3"/>
  <c r="R114" i="3"/>
  <c r="R1079" i="3"/>
  <c r="R1027" i="3"/>
  <c r="R1042" i="3"/>
  <c r="R740" i="3"/>
  <c r="R552" i="3"/>
  <c r="R465" i="3"/>
  <c r="R1049" i="3"/>
  <c r="R358" i="3"/>
  <c r="R939" i="3"/>
  <c r="R302" i="3"/>
  <c r="R286" i="3"/>
  <c r="R353" i="3"/>
  <c r="R266" i="3"/>
  <c r="R1062" i="3"/>
  <c r="R858" i="3"/>
  <c r="R1059" i="3"/>
  <c r="R961" i="3"/>
  <c r="R247" i="3"/>
  <c r="R173" i="3"/>
  <c r="R371" i="3"/>
  <c r="R267" i="3"/>
  <c r="R298" i="3"/>
  <c r="R228" i="3"/>
  <c r="R354" i="3"/>
  <c r="R333" i="3"/>
  <c r="R1118" i="3"/>
  <c r="R1089" i="3"/>
  <c r="R1096" i="3"/>
  <c r="R723" i="3"/>
  <c r="R132" i="3"/>
  <c r="R276" i="3"/>
  <c r="BI20" i="1"/>
  <c r="BI64" i="1"/>
  <c r="BI24" i="1"/>
  <c r="BI41" i="1"/>
  <c r="BI76" i="1"/>
  <c r="BI72" i="1"/>
  <c r="BI93" i="1"/>
  <c r="BI69" i="1"/>
  <c r="BI67" i="1"/>
  <c r="BI60" i="1"/>
  <c r="BI40" i="1"/>
  <c r="BI33" i="1"/>
  <c r="BI111" i="1"/>
  <c r="BI82" i="1"/>
  <c r="BI68" i="1"/>
  <c r="BI364" i="1"/>
  <c r="BI477" i="1"/>
  <c r="BI507" i="1"/>
  <c r="BI258" i="1"/>
  <c r="BI404" i="1"/>
  <c r="BI297" i="1"/>
  <c r="BI99" i="1"/>
  <c r="BI244" i="1"/>
  <c r="BI409" i="1"/>
  <c r="BI144" i="1"/>
  <c r="BI143" i="1"/>
  <c r="BI294" i="1"/>
  <c r="BJ93" i="1"/>
  <c r="BI27" i="1"/>
  <c r="BI42" i="1"/>
  <c r="BI44" i="1"/>
  <c r="BI35" i="1"/>
  <c r="BI53" i="1"/>
  <c r="BI90" i="1"/>
  <c r="BI51" i="1"/>
  <c r="BK93" i="1"/>
  <c r="BI88" i="1"/>
  <c r="BI46" i="1"/>
  <c r="BI38" i="1"/>
  <c r="BI71" i="1"/>
  <c r="BI39" i="1"/>
  <c r="BI92" i="1"/>
  <c r="BI52" i="1"/>
  <c r="BI150" i="1"/>
  <c r="BI417" i="1"/>
  <c r="BI506" i="1"/>
  <c r="BI217" i="1"/>
  <c r="BI266" i="1"/>
  <c r="BI158" i="1"/>
  <c r="BI232" i="1"/>
  <c r="BI197" i="1"/>
  <c r="BI522" i="1"/>
  <c r="BI551" i="1"/>
  <c r="BI346" i="1"/>
  <c r="BI553" i="1"/>
  <c r="BH49" i="1"/>
  <c r="BI57" i="1"/>
  <c r="BI9" i="1"/>
  <c r="BI54" i="1"/>
  <c r="BI48" i="1"/>
  <c r="BI112" i="1"/>
  <c r="BI36" i="1"/>
  <c r="BI49" i="1"/>
  <c r="BI86" i="1"/>
  <c r="BI100" i="1"/>
  <c r="BI21" i="1"/>
  <c r="BI26" i="1"/>
  <c r="BI113" i="1"/>
  <c r="BI179" i="1"/>
  <c r="BI114" i="1"/>
  <c r="BI154" i="1"/>
  <c r="BI165" i="1"/>
  <c r="BI438" i="1"/>
  <c r="BI161" i="1"/>
  <c r="BI89" i="1"/>
  <c r="BK158" i="1"/>
  <c r="BI66" i="1"/>
  <c r="BI474" i="1"/>
  <c r="BI431" i="1"/>
  <c r="BI381" i="1"/>
  <c r="BI537" i="1"/>
  <c r="BI275" i="1"/>
  <c r="BI555" i="1"/>
  <c r="BI139" i="1"/>
  <c r="BI397" i="1"/>
  <c r="BJ49" i="1"/>
  <c r="BI34" i="1"/>
  <c r="BI59" i="1"/>
  <c r="BI45" i="1"/>
  <c r="BI62" i="1"/>
  <c r="BI55" i="1"/>
  <c r="BI74" i="1"/>
  <c r="BK49" i="1"/>
  <c r="BI78" i="1"/>
  <c r="BI25" i="1"/>
  <c r="BI87" i="1"/>
  <c r="BI73" i="1"/>
  <c r="BI58" i="1"/>
  <c r="BI77" i="1"/>
  <c r="BI63" i="1"/>
  <c r="BI96" i="1"/>
  <c r="BI133" i="1"/>
  <c r="BI576" i="1"/>
  <c r="BI377" i="1"/>
  <c r="BI382" i="1"/>
  <c r="BI255" i="1"/>
  <c r="BI422" i="1"/>
  <c r="BI508" i="1"/>
  <c r="BI257" i="1"/>
  <c r="BI117" i="1"/>
  <c r="BI462" i="1"/>
  <c r="BI541" i="1"/>
  <c r="BI509" i="1"/>
  <c r="BI319" i="1"/>
  <c r="BI429" i="1"/>
  <c r="BI384" i="1"/>
  <c r="BI270" i="1"/>
  <c r="BI448" i="1"/>
  <c r="BI584" i="1"/>
  <c r="BI372" i="1"/>
  <c r="BI233" i="1"/>
  <c r="BI260" i="1"/>
  <c r="BI242" i="1"/>
  <c r="BI393" i="1"/>
  <c r="BI442" i="1"/>
  <c r="BI138" i="1"/>
  <c r="BK222" i="1"/>
  <c r="BI204" i="1"/>
  <c r="BI209" i="1"/>
  <c r="BI527" i="1"/>
  <c r="BI475" i="1"/>
  <c r="BI191" i="1"/>
  <c r="BH158" i="1"/>
  <c r="BI495" i="1"/>
  <c r="BI149" i="1"/>
  <c r="BI243" i="1"/>
  <c r="BI472" i="1"/>
  <c r="BI426" i="1"/>
  <c r="BI236" i="1"/>
  <c r="BI288" i="1"/>
  <c r="BI331" i="1"/>
  <c r="BH93" i="1"/>
  <c r="BJ158" i="1"/>
  <c r="BI515" i="1"/>
  <c r="BI183" i="1"/>
  <c r="BI157" i="1"/>
  <c r="BI458" i="1"/>
  <c r="BI106" i="1"/>
  <c r="BI380" i="1"/>
  <c r="BI415" i="1"/>
  <c r="BI439" i="1"/>
  <c r="BI389" i="1"/>
  <c r="BI278" i="1"/>
  <c r="BI162" i="1"/>
  <c r="BI229" i="1"/>
  <c r="BI356" i="1"/>
  <c r="BI249" i="1"/>
  <c r="BI536" i="1"/>
  <c r="BI402" i="1"/>
  <c r="BI213" i="1"/>
  <c r="BI492" i="1"/>
  <c r="BI310" i="1"/>
  <c r="BH222" i="1"/>
  <c r="BI367" i="1"/>
  <c r="BJ106" i="1"/>
  <c r="BI220" i="1"/>
  <c r="BI128" i="1"/>
  <c r="BI247" i="1"/>
  <c r="BI568" i="1"/>
  <c r="BI222" i="1"/>
  <c r="BI418" i="1"/>
  <c r="BI435" i="1"/>
  <c r="BI296" i="1"/>
  <c r="BJ222" i="1"/>
  <c r="BI375" i="1"/>
  <c r="BI317" i="1"/>
  <c r="BI376" i="1"/>
  <c r="BI95" i="1"/>
  <c r="BI219" i="1"/>
  <c r="BI134" i="1"/>
  <c r="BI304" i="1"/>
  <c r="BI483" i="1"/>
  <c r="BI192" i="1"/>
  <c r="BI488" i="1"/>
  <c r="BI445" i="1"/>
  <c r="BI464" i="1"/>
  <c r="BI303" i="1"/>
  <c r="BI554" i="1"/>
  <c r="BI532" i="1"/>
  <c r="BI571" i="1"/>
  <c r="BI479" i="1"/>
  <c r="BI413" i="1"/>
  <c r="BI235" i="1"/>
  <c r="BI337" i="1"/>
  <c r="BI264" i="1"/>
  <c r="BI263" i="1"/>
  <c r="BI463" i="1"/>
  <c r="BI570" i="1"/>
  <c r="BI190" i="1"/>
  <c r="BI211" i="1"/>
  <c r="BI400" i="1"/>
  <c r="BI214" i="1"/>
  <c r="BI210" i="1"/>
  <c r="BI516" i="1"/>
  <c r="BI406" i="1"/>
  <c r="BI369" i="1"/>
  <c r="BI180" i="1"/>
  <c r="BI163" i="1"/>
  <c r="BI148" i="1"/>
  <c r="BI543" i="1"/>
  <c r="BI531" i="1"/>
  <c r="BK571" i="1"/>
  <c r="BI224" i="1"/>
  <c r="BI110" i="1"/>
  <c r="BI338" i="1"/>
  <c r="BI378" i="1"/>
  <c r="BI186" i="1"/>
  <c r="BI482" i="1"/>
  <c r="BI498" i="1"/>
  <c r="BI335" i="1"/>
  <c r="BI286" i="1"/>
  <c r="BI170" i="1"/>
  <c r="BI582" i="1"/>
  <c r="BI118" i="1"/>
  <c r="BI379" i="1"/>
  <c r="BI271" i="1"/>
  <c r="BI205" i="1"/>
  <c r="BI193" i="1"/>
  <c r="BK106" i="1"/>
  <c r="BJ571" i="1"/>
  <c r="BI107" i="1"/>
  <c r="BI425" i="1"/>
  <c r="BI566" i="1"/>
  <c r="BI101" i="1"/>
  <c r="BI259" i="1"/>
  <c r="BI390" i="1"/>
  <c r="BI471" i="1"/>
  <c r="BI569" i="1"/>
  <c r="BI261" i="1"/>
  <c r="BI589" i="1"/>
  <c r="BI108" i="1"/>
  <c r="BI366" i="1"/>
  <c r="BI496" i="1"/>
  <c r="BI341" i="1"/>
  <c r="BI353" i="1"/>
  <c r="BI178" i="1"/>
  <c r="BI188" i="1"/>
  <c r="BI79" i="1"/>
  <c r="BI283" i="1"/>
  <c r="BI75" i="1"/>
  <c r="BI573" i="1"/>
  <c r="BI529" i="1"/>
  <c r="BH312" i="1"/>
  <c r="BI254" i="1"/>
  <c r="BI574" i="1"/>
  <c r="BI223" i="1"/>
  <c r="BI198" i="1"/>
  <c r="BI70" i="1"/>
  <c r="BI282" i="1"/>
  <c r="BI221" i="1"/>
  <c r="BI226" i="1"/>
  <c r="BI466" i="1"/>
  <c r="BI362" i="1"/>
  <c r="BI285" i="1"/>
  <c r="BI169" i="1"/>
  <c r="BI343" i="1"/>
  <c r="BI225" i="1"/>
  <c r="BH259" i="1"/>
  <c r="BI511" i="1"/>
  <c r="BI410" i="1"/>
  <c r="BI540" i="1"/>
  <c r="BI359" i="1"/>
  <c r="BI315" i="1"/>
  <c r="BI520" i="1"/>
  <c r="BI525" i="1"/>
  <c r="BK312" i="1"/>
  <c r="BI152" i="1"/>
  <c r="BI460" i="1"/>
  <c r="BI518" i="1"/>
  <c r="BI552" i="1"/>
  <c r="BI279" i="1"/>
  <c r="BI534" i="1"/>
  <c r="BI451" i="1"/>
  <c r="BH106" i="1"/>
  <c r="BH571" i="1"/>
  <c r="BI240" i="1"/>
  <c r="BI465" i="1"/>
  <c r="BI85" i="1"/>
  <c r="BI354" i="1"/>
  <c r="BJ259" i="1"/>
  <c r="BI146" i="1"/>
  <c r="BI493" i="1"/>
  <c r="BI140" i="1"/>
  <c r="BH432" i="1"/>
  <c r="BI105" i="1"/>
  <c r="BI201" i="1"/>
  <c r="BK259" i="1"/>
  <c r="BI355" i="1"/>
  <c r="BI238" i="1"/>
  <c r="BI327" i="1"/>
  <c r="BI267" i="1"/>
  <c r="BI199" i="1"/>
  <c r="BI432" i="1"/>
  <c r="BI98" i="1"/>
  <c r="BI424" i="1"/>
  <c r="BI196" i="1"/>
  <c r="BI502" i="1"/>
  <c r="BI454" i="1"/>
  <c r="BK279" i="1"/>
  <c r="BI558" i="1"/>
  <c r="BI403" i="1"/>
  <c r="BI556" i="1"/>
  <c r="BI241" i="1"/>
  <c r="BI398" i="1"/>
  <c r="BI446" i="1"/>
  <c r="BI185" i="1"/>
  <c r="BJ432" i="1"/>
  <c r="BH485" i="1"/>
  <c r="BI436" i="1"/>
  <c r="BI386" i="1"/>
  <c r="BI306" i="1"/>
  <c r="BI394" i="1"/>
  <c r="BH427" i="1"/>
  <c r="BK432" i="1"/>
  <c r="BI447" i="1"/>
  <c r="BI427" i="1"/>
  <c r="BI274" i="1"/>
  <c r="BI419" i="1"/>
  <c r="BI444" i="1"/>
  <c r="BI577" i="1"/>
  <c r="BI237" i="1"/>
  <c r="BI123" i="1"/>
  <c r="BI370" i="1"/>
  <c r="BI560" i="1"/>
  <c r="BI546" i="1"/>
  <c r="BI234" i="1"/>
  <c r="BI231" i="1"/>
  <c r="BI414" i="1"/>
  <c r="BI246" i="1"/>
  <c r="BI137" i="1"/>
  <c r="BI350" i="1"/>
  <c r="BI312" i="1"/>
  <c r="BI280" i="1"/>
  <c r="BH279" i="1"/>
  <c r="BI187" i="1"/>
  <c r="BI567" i="1"/>
  <c r="BJ427" i="1"/>
  <c r="BI530" i="1"/>
  <c r="BJ312" i="1"/>
  <c r="BJ279" i="1"/>
  <c r="BI200" i="1"/>
  <c r="BK427" i="1"/>
  <c r="BI519" i="1"/>
  <c r="BI489" i="1"/>
  <c r="BI575" i="1"/>
  <c r="BI500" i="1"/>
  <c r="BI526" i="1"/>
  <c r="BI301" i="1"/>
  <c r="BI440" i="1"/>
  <c r="BI171" i="1"/>
  <c r="BI345" i="1"/>
  <c r="BI293" i="1"/>
  <c r="BI230" i="1"/>
  <c r="BI360" i="1"/>
  <c r="BI365" i="1"/>
  <c r="BI151" i="1"/>
  <c r="BI329" i="1"/>
  <c r="BI407" i="1"/>
  <c r="BI167" i="1"/>
  <c r="BI287" i="1"/>
  <c r="BI565" i="1"/>
  <c r="BI494" i="1"/>
  <c r="BI385" i="1"/>
  <c r="BI564" i="1"/>
  <c r="BI80" i="1"/>
  <c r="BI326" i="1"/>
  <c r="BI102" i="1"/>
  <c r="BI501" i="1"/>
  <c r="BI485" i="1"/>
  <c r="BI212" i="1"/>
  <c r="BI295" i="1"/>
  <c r="BI344" i="1"/>
  <c r="BI542" i="1"/>
  <c r="BJ485" i="1"/>
  <c r="BI131" i="1"/>
  <c r="BI391" i="1"/>
  <c r="BI450" i="1"/>
  <c r="BI421" i="1"/>
  <c r="BI135" i="1"/>
  <c r="BI292" i="1"/>
  <c r="BI120" i="1"/>
  <c r="BI469" i="1"/>
  <c r="BI81" i="1"/>
  <c r="BI368" i="1"/>
  <c r="BI132" i="1"/>
  <c r="BI545" i="1"/>
  <c r="BI215" i="1"/>
  <c r="BI557" i="1"/>
  <c r="BI256" i="1"/>
  <c r="BI588" i="1"/>
  <c r="BI245" i="1"/>
  <c r="BI136" i="1"/>
  <c r="BI572" i="1"/>
  <c r="BI481" i="1"/>
  <c r="BI470" i="1"/>
  <c r="BI83" i="1"/>
  <c r="BI562" i="1"/>
  <c r="BI313" i="1"/>
  <c r="BI411" i="1"/>
  <c r="BI405" i="1"/>
  <c r="BI189" i="1"/>
  <c r="BI168" i="1"/>
  <c r="BK485" i="1"/>
  <c r="BI590" i="1"/>
  <c r="BI56" i="1"/>
  <c r="BI491" i="1"/>
  <c r="BI544" i="1"/>
  <c r="BI173" i="1"/>
  <c r="BI97" i="1"/>
  <c r="BI388" i="1"/>
  <c r="BI181" i="1"/>
  <c r="BI336" i="1"/>
  <c r="BH484" i="1"/>
  <c r="BJ396" i="1"/>
  <c r="BH172" i="1"/>
  <c r="BI252" i="1"/>
  <c r="BI503" i="1"/>
  <c r="BI513" i="1"/>
  <c r="BI434" i="1"/>
  <c r="BI549" i="1"/>
  <c r="BI533" i="1"/>
  <c r="BI250" i="1"/>
  <c r="BI142" i="1"/>
  <c r="BI269" i="1"/>
  <c r="BI262" i="1"/>
  <c r="BI316" i="1"/>
  <c r="BI119" i="1"/>
  <c r="BI581" i="1"/>
  <c r="BI459" i="1"/>
  <c r="BI538" i="1"/>
  <c r="BI284" i="1"/>
  <c r="BI177" i="1"/>
  <c r="BI548" i="1"/>
  <c r="BI290" i="1"/>
  <c r="BI476" i="1"/>
  <c r="BI371" i="1"/>
  <c r="BI323" i="1"/>
  <c r="BI456" i="1"/>
  <c r="BI91" i="1"/>
  <c r="BI480" i="1"/>
  <c r="BI239" i="1"/>
  <c r="BI61" i="1"/>
  <c r="BI585" i="1"/>
  <c r="BI484" i="1"/>
  <c r="BK396" i="1"/>
  <c r="BI276" i="1"/>
  <c r="BI172" i="1"/>
  <c r="BI452" i="1"/>
  <c r="BI399" i="1"/>
  <c r="BI342" i="1"/>
  <c r="BI583" i="1"/>
  <c r="BI298" i="1"/>
  <c r="BI291" i="1"/>
  <c r="BI428" i="1"/>
  <c r="BK559" i="1"/>
  <c r="BI387" i="1"/>
  <c r="BI195" i="1"/>
  <c r="BI302" i="1"/>
  <c r="BI160" i="1"/>
  <c r="BI521" i="1"/>
  <c r="BI318" i="1"/>
  <c r="BI115" i="1"/>
  <c r="BH248" i="1"/>
  <c r="BH141" i="1"/>
  <c r="BI510" i="1"/>
  <c r="BI129" i="1"/>
  <c r="BI207" i="1"/>
  <c r="BI412" i="1"/>
  <c r="BI176" i="1"/>
  <c r="BI490" i="1"/>
  <c r="BI206" i="1"/>
  <c r="BI147" i="1"/>
  <c r="BI248" i="1"/>
  <c r="BI504" i="1"/>
  <c r="BI441" i="1"/>
  <c r="BI487" i="1"/>
  <c r="BI433" i="1"/>
  <c r="BI141" i="1"/>
  <c r="BI155" i="1"/>
  <c r="BI194" i="1"/>
  <c r="BI253" i="1"/>
  <c r="BI579" i="1"/>
  <c r="BI373" i="1"/>
  <c r="BI455" i="1"/>
  <c r="BI401" i="1"/>
  <c r="BK484" i="1"/>
  <c r="BI524" i="1"/>
  <c r="BI272" i="1"/>
  <c r="BK172" i="1"/>
  <c r="BI468" i="1"/>
  <c r="BI334" i="1"/>
  <c r="BI423" i="1"/>
  <c r="BI309" i="1"/>
  <c r="BI408" i="1"/>
  <c r="BI203" i="1"/>
  <c r="BI347" i="1"/>
  <c r="BI184" i="1"/>
  <c r="BI305" i="1"/>
  <c r="BI497" i="1"/>
  <c r="BI467" i="1"/>
  <c r="BI227" i="1"/>
  <c r="BI308" i="1"/>
  <c r="BI299" i="1"/>
  <c r="BI392" i="1"/>
  <c r="BI547" i="1"/>
  <c r="BI202" i="1"/>
  <c r="BI228" i="1"/>
  <c r="BI473" i="1"/>
  <c r="BI437" i="1"/>
  <c r="BI348" i="1"/>
  <c r="BJ248" i="1"/>
  <c r="BJ141" i="1"/>
  <c r="BI164" i="1"/>
  <c r="BI420" i="1"/>
  <c r="BI277" i="1"/>
  <c r="BI325" i="1"/>
  <c r="BI175" i="1"/>
  <c r="BK248" i="1"/>
  <c r="BI352" i="1"/>
  <c r="BI383" i="1"/>
  <c r="BI109" i="1"/>
  <c r="BI578" i="1"/>
  <c r="BI586" i="1"/>
  <c r="BK141" i="1"/>
  <c r="BI580" i="1"/>
  <c r="BI517" i="1"/>
  <c r="BI122" i="1"/>
  <c r="BI395" i="1"/>
  <c r="BI321" i="1"/>
  <c r="BI461" i="1"/>
  <c r="BI361" i="1"/>
  <c r="BI265" i="1"/>
  <c r="BI339" i="1"/>
  <c r="BI174" i="1"/>
  <c r="BI84" i="1"/>
  <c r="BI449" i="1"/>
  <c r="BI127" i="1"/>
  <c r="BI121" i="1"/>
  <c r="BI499" i="1"/>
  <c r="BI340" i="1"/>
  <c r="BI349" i="1"/>
  <c r="BI528" i="1"/>
  <c r="BI104" i="1"/>
  <c r="BI218" i="1"/>
  <c r="BI324" i="1"/>
  <c r="BI430" i="1"/>
  <c r="BK227" i="1"/>
  <c r="BI166" i="1"/>
  <c r="BI330" i="1"/>
  <c r="BK299" i="1"/>
  <c r="BI307" i="1"/>
  <c r="BI328" i="1"/>
  <c r="BI416" i="1"/>
  <c r="BI523" i="1"/>
  <c r="BI153" i="1"/>
  <c r="BI159" i="1"/>
  <c r="BI320" i="1"/>
  <c r="BI311" i="1"/>
  <c r="BH396" i="1"/>
  <c r="BI358" i="1"/>
  <c r="BI486" i="1"/>
  <c r="BI251" i="1"/>
  <c r="BJ484" i="1"/>
  <c r="BJ172" i="1"/>
  <c r="BI125" i="1"/>
  <c r="BH559" i="1"/>
  <c r="BI314" i="1"/>
  <c r="BI561" i="1"/>
  <c r="BI216" i="1"/>
  <c r="BH227" i="1"/>
  <c r="BI208" i="1"/>
  <c r="BI563" i="1"/>
  <c r="BI396" i="1"/>
  <c r="BI539" i="1"/>
  <c r="BI559" i="1"/>
  <c r="BJ227" i="1"/>
  <c r="BI65" i="1"/>
  <c r="BI550" i="1"/>
  <c r="BI126" i="1"/>
  <c r="BJ559" i="1"/>
  <c r="BI514" i="1"/>
  <c r="BI332" i="1"/>
  <c r="BI453" i="1"/>
  <c r="BI300" i="1"/>
  <c r="BI281" i="1"/>
  <c r="BI145" i="1"/>
  <c r="BI182" i="1"/>
  <c r="BI124" i="1"/>
  <c r="BI505" i="1"/>
  <c r="BI103" i="1"/>
  <c r="BI587" i="1"/>
  <c r="BI116" i="1"/>
  <c r="BI457" i="1"/>
  <c r="BI156" i="1"/>
  <c r="BI130" i="1"/>
  <c r="BI512" i="1"/>
  <c r="BI443" i="1"/>
  <c r="BI289" i="1"/>
  <c r="BI333" i="1"/>
  <c r="BI268" i="1"/>
  <c r="BI351" i="1"/>
  <c r="BI374" i="1"/>
  <c r="BI478" i="1"/>
  <c r="BI535" i="1"/>
  <c r="BI273" i="1"/>
  <c r="BH299" i="1"/>
  <c r="BI322" i="1"/>
  <c r="BI363" i="1"/>
  <c r="BI94" i="1"/>
  <c r="BJ299" i="1"/>
  <c r="BI357" i="1"/>
  <c r="BI6" i="1"/>
  <c r="BI23" i="1"/>
  <c r="BI19" i="1"/>
  <c r="BI28" i="1"/>
  <c r="BI29" i="1"/>
  <c r="BI37" i="1"/>
  <c r="BI12" i="1"/>
  <c r="BI7" i="1"/>
  <c r="BI13" i="1"/>
  <c r="BI8" i="1"/>
  <c r="BI43" i="1"/>
  <c r="BI47" i="1"/>
  <c r="BI10" i="1"/>
  <c r="BI17" i="1"/>
  <c r="BI31" i="1"/>
  <c r="BI18" i="1"/>
  <c r="BI11" i="1"/>
  <c r="BI22" i="1"/>
  <c r="BI32" i="1"/>
  <c r="BI30" i="1"/>
  <c r="BI50" i="1"/>
  <c r="AF682" i="3"/>
  <c r="AF344" i="3"/>
  <c r="AF799" i="3"/>
  <c r="AF299" i="3"/>
  <c r="AF769" i="3"/>
  <c r="AF193" i="3"/>
  <c r="AF649" i="3"/>
  <c r="AF502" i="3"/>
  <c r="AF1098" i="3"/>
  <c r="AF658" i="3"/>
  <c r="AZ479" i="2"/>
  <c r="AY533" i="2"/>
  <c r="AZ492" i="2"/>
  <c r="AZ281" i="2"/>
  <c r="AY481" i="2"/>
  <c r="AZ269" i="2"/>
  <c r="BA479" i="2"/>
  <c r="AZ533" i="2"/>
  <c r="BA492" i="2"/>
  <c r="AZ518" i="2"/>
  <c r="AZ481" i="2"/>
  <c r="BB479" i="2"/>
  <c r="AZ464" i="2"/>
  <c r="BA533" i="2"/>
  <c r="AY538" i="2"/>
  <c r="BB492" i="2"/>
  <c r="AZ522" i="2"/>
  <c r="AZ480" i="2"/>
  <c r="BA481" i="2"/>
  <c r="AY488" i="2"/>
  <c r="AZ524" i="2"/>
  <c r="BB533" i="2"/>
  <c r="AZ538" i="2"/>
  <c r="AZ507" i="2"/>
  <c r="BB481" i="2"/>
  <c r="AZ488" i="2"/>
  <c r="AY263" i="2"/>
  <c r="AZ491" i="2"/>
  <c r="BA538" i="2"/>
  <c r="AY459" i="2"/>
  <c r="AZ495" i="2"/>
  <c r="AY280" i="2"/>
  <c r="BA488" i="2"/>
  <c r="AZ263" i="2"/>
  <c r="BB538" i="2"/>
  <c r="AZ459" i="2"/>
  <c r="AZ280" i="2"/>
  <c r="BB488" i="2"/>
  <c r="AZ274" i="2"/>
  <c r="BA263" i="2"/>
  <c r="AZ324" i="2"/>
  <c r="BA459" i="2"/>
  <c r="AZ256" i="2"/>
  <c r="BA280" i="2"/>
  <c r="BB280" i="2"/>
  <c r="AY492" i="2"/>
  <c r="BB459" i="2"/>
  <c r="AY479" i="2"/>
  <c r="AZ451" i="2"/>
  <c r="BB263" i="2"/>
  <c r="AZ258" i="2"/>
  <c r="AZ11" i="2"/>
  <c r="AZ27" i="2"/>
  <c r="AZ14" i="2"/>
  <c r="AZ56" i="2"/>
  <c r="AZ22" i="2"/>
  <c r="AZ38" i="2"/>
  <c r="AZ102" i="2"/>
  <c r="AZ59" i="2"/>
  <c r="AZ28" i="2"/>
  <c r="AZ9" i="2"/>
  <c r="AF524" i="3"/>
  <c r="AF894" i="3"/>
  <c r="AF328" i="3"/>
  <c r="AF784" i="3"/>
  <c r="AF1120" i="3"/>
  <c r="AF533" i="3"/>
  <c r="AF1086" i="3"/>
  <c r="AF897" i="3"/>
  <c r="AF318" i="3"/>
  <c r="AF944" i="3"/>
  <c r="AF992" i="3"/>
  <c r="AF867" i="3"/>
  <c r="AF890" i="3"/>
  <c r="AF24" i="3"/>
  <c r="AF984" i="3"/>
  <c r="AF774" i="3"/>
  <c r="AF79" i="3"/>
  <c r="AF782" i="3"/>
  <c r="AF573" i="3"/>
  <c r="AF569" i="3"/>
  <c r="AF413" i="3"/>
  <c r="AF856" i="3"/>
  <c r="AF499" i="3"/>
  <c r="AF588" i="3"/>
  <c r="AF801" i="3"/>
  <c r="AF706" i="3"/>
  <c r="AF681" i="3"/>
  <c r="AF928" i="3"/>
  <c r="AF728" i="3"/>
  <c r="AF645" i="3"/>
  <c r="AF751" i="3"/>
  <c r="AF515" i="3"/>
  <c r="AF516" i="3"/>
  <c r="AF949" i="3"/>
  <c r="AF870" i="3"/>
  <c r="AF960" i="3"/>
  <c r="AF910" i="3"/>
  <c r="AF220" i="3"/>
  <c r="AF1085" i="3"/>
  <c r="AF541" i="3"/>
  <c r="AF900" i="3"/>
  <c r="AF99" i="3"/>
  <c r="AF935" i="3"/>
  <c r="AF882" i="3"/>
  <c r="AF895" i="3"/>
  <c r="AF714" i="3"/>
  <c r="AF983" i="3"/>
  <c r="AF861" i="3"/>
  <c r="AF546" i="3"/>
  <c r="AF687" i="3"/>
  <c r="AF104" i="3"/>
  <c r="AF367" i="3"/>
  <c r="AF465" i="3"/>
  <c r="AF149" i="3"/>
  <c r="AF853" i="3"/>
  <c r="AF355" i="3"/>
  <c r="AF854" i="3"/>
  <c r="AF55" i="3"/>
  <c r="AF636" i="3"/>
  <c r="AF361" i="3"/>
  <c r="AF716" i="3"/>
  <c r="AF81" i="3"/>
  <c r="AF58" i="3"/>
  <c r="AF553" i="3"/>
  <c r="AF408" i="3"/>
  <c r="AF62" i="3"/>
  <c r="AF510" i="3"/>
  <c r="AF63" i="3"/>
  <c r="AF108" i="3"/>
  <c r="AF178" i="3"/>
  <c r="AF309" i="3"/>
  <c r="AF692" i="3"/>
  <c r="AF610" i="3"/>
  <c r="AF582" i="3"/>
  <c r="AF1119" i="3"/>
  <c r="AF236" i="3"/>
  <c r="AF51" i="3"/>
  <c r="AF17" i="3"/>
  <c r="AF455" i="3"/>
  <c r="AF914" i="3"/>
  <c r="AF517" i="3"/>
  <c r="AF991" i="3"/>
  <c r="AF808" i="3"/>
  <c r="AF454" i="3"/>
  <c r="AF1022" i="3"/>
  <c r="AF896" i="3"/>
  <c r="AF338" i="3"/>
  <c r="N458" i="7"/>
  <c r="O459" i="7"/>
  <c r="M461" i="7"/>
  <c r="N462" i="7"/>
  <c r="O463" i="7"/>
  <c r="M465" i="7"/>
  <c r="N466" i="7"/>
  <c r="O467" i="7"/>
  <c r="M469" i="7"/>
  <c r="N470" i="7"/>
  <c r="O471" i="7"/>
  <c r="M473" i="7"/>
  <c r="N474" i="7"/>
  <c r="O475" i="7"/>
  <c r="M477" i="7"/>
  <c r="N478" i="7"/>
  <c r="O479" i="7"/>
  <c r="M481" i="7"/>
  <c r="N482" i="7"/>
  <c r="O483" i="7"/>
  <c r="M485" i="7"/>
  <c r="N486" i="7"/>
  <c r="O487" i="7"/>
  <c r="M489" i="7"/>
  <c r="N490" i="7"/>
  <c r="O491" i="7"/>
  <c r="M493" i="7"/>
  <c r="N494" i="7"/>
  <c r="O495" i="7"/>
  <c r="M497" i="7"/>
  <c r="N498" i="7"/>
  <c r="O499" i="7"/>
  <c r="M501" i="7"/>
  <c r="N502" i="7"/>
  <c r="O503" i="7"/>
  <c r="M505" i="7"/>
  <c r="N506" i="7"/>
  <c r="O507" i="7"/>
  <c r="M509" i="7"/>
  <c r="N510" i="7"/>
  <c r="O511" i="7"/>
  <c r="M513" i="7"/>
  <c r="N514" i="7"/>
  <c r="O515" i="7"/>
  <c r="M517" i="7"/>
  <c r="N518" i="7"/>
  <c r="O519" i="7"/>
  <c r="M521" i="7"/>
  <c r="N522" i="7"/>
  <c r="O523" i="7"/>
  <c r="M525" i="7"/>
  <c r="N526" i="7"/>
  <c r="O527" i="7"/>
  <c r="M529" i="7"/>
  <c r="N530" i="7"/>
  <c r="O531" i="7"/>
  <c r="M533" i="7"/>
  <c r="N534" i="7"/>
  <c r="O535" i="7"/>
  <c r="M537" i="7"/>
  <c r="N538" i="7"/>
  <c r="O539" i="7"/>
  <c r="M541" i="7"/>
  <c r="N542" i="7"/>
  <c r="O543" i="7"/>
  <c r="M545" i="7"/>
  <c r="N546" i="7"/>
  <c r="O547" i="7"/>
  <c r="M549" i="7"/>
  <c r="N550" i="7"/>
  <c r="O458" i="7"/>
  <c r="M460" i="7"/>
  <c r="N461" i="7"/>
  <c r="O462" i="7"/>
  <c r="M464" i="7"/>
  <c r="N465" i="7"/>
  <c r="O466" i="7"/>
  <c r="M468" i="7"/>
  <c r="N469" i="7"/>
  <c r="O470" i="7"/>
  <c r="M472" i="7"/>
  <c r="N473" i="7"/>
  <c r="O474" i="7"/>
  <c r="M476" i="7"/>
  <c r="N477" i="7"/>
  <c r="O478" i="7"/>
  <c r="M480" i="7"/>
  <c r="N481" i="7"/>
  <c r="O482" i="7"/>
  <c r="M484" i="7"/>
  <c r="N485" i="7"/>
  <c r="O486" i="7"/>
  <c r="M488" i="7"/>
  <c r="N489" i="7"/>
  <c r="O490" i="7"/>
  <c r="M492" i="7"/>
  <c r="N493" i="7"/>
  <c r="O494" i="7"/>
  <c r="M496" i="7"/>
  <c r="N497" i="7"/>
  <c r="O498" i="7"/>
  <c r="M500" i="7"/>
  <c r="N501" i="7"/>
  <c r="O502" i="7"/>
  <c r="M504" i="7"/>
  <c r="N505" i="7"/>
  <c r="O506" i="7"/>
  <c r="M508" i="7"/>
  <c r="N509" i="7"/>
  <c r="O510" i="7"/>
  <c r="M512" i="7"/>
  <c r="N513" i="7"/>
  <c r="O514" i="7"/>
  <c r="M516" i="7"/>
  <c r="N517" i="7"/>
  <c r="O518" i="7"/>
  <c r="M520" i="7"/>
  <c r="N521" i="7"/>
  <c r="O522" i="7"/>
  <c r="M524" i="7"/>
  <c r="N525" i="7"/>
  <c r="O526" i="7"/>
  <c r="M528" i="7"/>
  <c r="N529" i="7"/>
  <c r="O530" i="7"/>
  <c r="M532" i="7"/>
  <c r="N533" i="7"/>
  <c r="O534" i="7"/>
  <c r="M536" i="7"/>
  <c r="N537" i="7"/>
  <c r="O538" i="7"/>
  <c r="M540" i="7"/>
  <c r="N541" i="7"/>
  <c r="O542" i="7"/>
  <c r="M544" i="7"/>
  <c r="N545" i="7"/>
  <c r="O546" i="7"/>
  <c r="M548" i="7"/>
  <c r="N549" i="7"/>
  <c r="O550" i="7"/>
  <c r="M552" i="7"/>
  <c r="N553" i="7"/>
  <c r="O554" i="7"/>
  <c r="M556" i="7"/>
  <c r="N557" i="7"/>
  <c r="O558" i="7"/>
  <c r="M560" i="7"/>
  <c r="N561" i="7"/>
  <c r="O562" i="7"/>
  <c r="M459" i="7"/>
  <c r="N460" i="7"/>
  <c r="O461" i="7"/>
  <c r="M463" i="7"/>
  <c r="N464" i="7"/>
  <c r="O465" i="7"/>
  <c r="N459" i="7"/>
  <c r="O464" i="7"/>
  <c r="N468" i="7"/>
  <c r="M471" i="7"/>
  <c r="O473" i="7"/>
  <c r="N476" i="7"/>
  <c r="M479" i="7"/>
  <c r="O481" i="7"/>
  <c r="N484" i="7"/>
  <c r="M487" i="7"/>
  <c r="O489" i="7"/>
  <c r="N492" i="7"/>
  <c r="M495" i="7"/>
  <c r="O497" i="7"/>
  <c r="N500" i="7"/>
  <c r="M503" i="7"/>
  <c r="O505" i="7"/>
  <c r="N508" i="7"/>
  <c r="M511" i="7"/>
  <c r="O513" i="7"/>
  <c r="N516" i="7"/>
  <c r="M519" i="7"/>
  <c r="O521" i="7"/>
  <c r="N524" i="7"/>
  <c r="M527" i="7"/>
  <c r="O529" i="7"/>
  <c r="N532" i="7"/>
  <c r="M535" i="7"/>
  <c r="O537" i="7"/>
  <c r="N540" i="7"/>
  <c r="M543" i="7"/>
  <c r="O545" i="7"/>
  <c r="N548" i="7"/>
  <c r="M551" i="7"/>
  <c r="O552" i="7"/>
  <c r="N554" i="7"/>
  <c r="N556" i="7"/>
  <c r="M558" i="7"/>
  <c r="O559" i="7"/>
  <c r="O561" i="7"/>
  <c r="N563" i="7"/>
  <c r="O485" i="7"/>
  <c r="O493" i="7"/>
  <c r="N496" i="7"/>
  <c r="M499" i="7"/>
  <c r="M507" i="7"/>
  <c r="O509" i="7"/>
  <c r="O517" i="7"/>
  <c r="N520" i="7"/>
  <c r="O525" i="7"/>
  <c r="N528" i="7"/>
  <c r="M531" i="7"/>
  <c r="O541" i="7"/>
  <c r="N544" i="7"/>
  <c r="O549" i="7"/>
  <c r="M557" i="7"/>
  <c r="M559" i="7"/>
  <c r="N463" i="7"/>
  <c r="N467" i="7"/>
  <c r="M470" i="7"/>
  <c r="O472" i="7"/>
  <c r="O480" i="7"/>
  <c r="N483" i="7"/>
  <c r="M486" i="7"/>
  <c r="N491" i="7"/>
  <c r="O496" i="7"/>
  <c r="O504" i="7"/>
  <c r="N507" i="7"/>
  <c r="M510" i="7"/>
  <c r="O520" i="7"/>
  <c r="N523" i="7"/>
  <c r="M526" i="7"/>
  <c r="N531" i="7"/>
  <c r="M534" i="7"/>
  <c r="M542" i="7"/>
  <c r="O544" i="7"/>
  <c r="M550" i="7"/>
  <c r="O555" i="7"/>
  <c r="O557" i="7"/>
  <c r="N559" i="7"/>
  <c r="M561" i="7"/>
  <c r="M563" i="7"/>
  <c r="O460" i="7"/>
  <c r="M466" i="7"/>
  <c r="O468" i="7"/>
  <c r="N471" i="7"/>
  <c r="M474" i="7"/>
  <c r="O476" i="7"/>
  <c r="N479" i="7"/>
  <c r="M482" i="7"/>
  <c r="O484" i="7"/>
  <c r="N487" i="7"/>
  <c r="M490" i="7"/>
  <c r="O492" i="7"/>
  <c r="N495" i="7"/>
  <c r="M498" i="7"/>
  <c r="O500" i="7"/>
  <c r="N503" i="7"/>
  <c r="M506" i="7"/>
  <c r="O508" i="7"/>
  <c r="N511" i="7"/>
  <c r="M514" i="7"/>
  <c r="O516" i="7"/>
  <c r="N519" i="7"/>
  <c r="M522" i="7"/>
  <c r="O524" i="7"/>
  <c r="N527" i="7"/>
  <c r="M530" i="7"/>
  <c r="O532" i="7"/>
  <c r="N535" i="7"/>
  <c r="M538" i="7"/>
  <c r="O540" i="7"/>
  <c r="N543" i="7"/>
  <c r="M546" i="7"/>
  <c r="O548" i="7"/>
  <c r="N551" i="7"/>
  <c r="M553" i="7"/>
  <c r="M555" i="7"/>
  <c r="O556" i="7"/>
  <c r="N558" i="7"/>
  <c r="N560" i="7"/>
  <c r="M562" i="7"/>
  <c r="O563" i="7"/>
  <c r="M462" i="7"/>
  <c r="M467" i="7"/>
  <c r="O469" i="7"/>
  <c r="N472" i="7"/>
  <c r="M475" i="7"/>
  <c r="O477" i="7"/>
  <c r="N480" i="7"/>
  <c r="M483" i="7"/>
  <c r="N488" i="7"/>
  <c r="M491" i="7"/>
  <c r="O501" i="7"/>
  <c r="N504" i="7"/>
  <c r="N512" i="7"/>
  <c r="M515" i="7"/>
  <c r="M523" i="7"/>
  <c r="O533" i="7"/>
  <c r="N536" i="7"/>
  <c r="M539" i="7"/>
  <c r="M547" i="7"/>
  <c r="O551" i="7"/>
  <c r="O553" i="7"/>
  <c r="N555" i="7"/>
  <c r="O560" i="7"/>
  <c r="N562" i="7"/>
  <c r="M458" i="7"/>
  <c r="N475" i="7"/>
  <c r="M478" i="7"/>
  <c r="O488" i="7"/>
  <c r="M494" i="7"/>
  <c r="N499" i="7"/>
  <c r="M502" i="7"/>
  <c r="O512" i="7"/>
  <c r="N515" i="7"/>
  <c r="M518" i="7"/>
  <c r="O528" i="7"/>
  <c r="O536" i="7"/>
  <c r="N539" i="7"/>
  <c r="N547" i="7"/>
  <c r="N552" i="7"/>
  <c r="M554" i="7"/>
  <c r="BA54" i="2"/>
  <c r="BA251" i="2"/>
  <c r="BA531" i="2"/>
  <c r="AZ96" i="2"/>
  <c r="AZ54" i="2"/>
  <c r="AY251" i="2"/>
  <c r="AZ279" i="2"/>
  <c r="AZ255" i="2"/>
  <c r="AZ316" i="2"/>
  <c r="AZ201" i="2"/>
  <c r="AZ462" i="2"/>
  <c r="AZ282" i="2"/>
  <c r="AZ242" i="2"/>
  <c r="AZ319" i="2"/>
  <c r="AZ292" i="2"/>
  <c r="AZ467" i="2"/>
  <c r="AZ206" i="2"/>
  <c r="AZ461" i="2"/>
  <c r="AZ536" i="2"/>
  <c r="AZ288" i="2"/>
  <c r="AZ494" i="2"/>
  <c r="AZ515" i="2"/>
  <c r="AY531" i="2"/>
  <c r="AZ287" i="2"/>
  <c r="AZ455" i="2"/>
  <c r="AZ493" i="2"/>
  <c r="AZ537" i="2"/>
  <c r="AZ236" i="2"/>
  <c r="AZ496" i="2"/>
  <c r="AZ240" i="2"/>
  <c r="AZ277" i="2"/>
  <c r="AZ512" i="2"/>
  <c r="AZ134" i="2"/>
  <c r="AZ448" i="2"/>
  <c r="AZ259" i="2"/>
  <c r="AZ276" i="2"/>
  <c r="AZ248" i="2"/>
  <c r="AZ468" i="2"/>
  <c r="AZ475" i="2"/>
  <c r="AZ166" i="2"/>
  <c r="AZ489" i="2"/>
  <c r="AZ476" i="2"/>
  <c r="AZ449" i="2"/>
  <c r="AZ508" i="2"/>
  <c r="AZ514" i="2"/>
  <c r="AZ260" i="2"/>
  <c r="AZ295" i="2"/>
  <c r="AZ315" i="2"/>
  <c r="AZ243" i="2"/>
  <c r="AZ535" i="2"/>
  <c r="AZ167" i="2"/>
  <c r="AZ516" i="2"/>
  <c r="AZ526" i="2"/>
  <c r="AZ517" i="2"/>
  <c r="AZ498" i="2"/>
  <c r="AZ534" i="2"/>
  <c r="AZ528" i="2"/>
  <c r="AZ457" i="2"/>
  <c r="AZ291" i="2"/>
  <c r="AZ309" i="2"/>
  <c r="AZ237" i="2"/>
  <c r="AZ268" i="2"/>
  <c r="AZ257" i="2"/>
  <c r="AZ484" i="2"/>
  <c r="AZ306" i="2"/>
  <c r="AZ184" i="2"/>
  <c r="AZ174" i="2"/>
  <c r="AZ302" i="2"/>
  <c r="AZ95" i="2"/>
  <c r="AZ300" i="2"/>
  <c r="AZ521" i="2"/>
  <c r="AZ296" i="2"/>
  <c r="AZ270" i="2"/>
  <c r="AZ249" i="2"/>
  <c r="AZ509" i="2"/>
  <c r="AZ502" i="2"/>
  <c r="AZ148" i="2"/>
  <c r="AZ122" i="2"/>
  <c r="AZ477" i="2"/>
  <c r="AZ405" i="2"/>
  <c r="AZ499" i="2"/>
  <c r="AZ364" i="2"/>
  <c r="AZ182" i="2"/>
  <c r="AZ432" i="2"/>
  <c r="AZ172" i="2"/>
  <c r="AZ466" i="2"/>
  <c r="AZ539" i="2"/>
  <c r="AZ35" i="2"/>
  <c r="AZ262" i="2"/>
  <c r="AZ224" i="2"/>
  <c r="AZ363" i="2"/>
  <c r="AZ384" i="2"/>
  <c r="AZ213" i="2"/>
  <c r="AZ297" i="2"/>
  <c r="AZ323" i="2"/>
  <c r="AZ76" i="2"/>
  <c r="AZ193" i="2"/>
  <c r="AZ157" i="2"/>
  <c r="AZ328" i="2"/>
  <c r="AZ402" i="2"/>
  <c r="AZ424" i="2"/>
  <c r="AZ67" i="2"/>
  <c r="AZ124" i="2"/>
  <c r="AZ165" i="2"/>
  <c r="AZ160" i="2"/>
  <c r="AZ185" i="2"/>
  <c r="AZ407" i="2"/>
  <c r="AZ145" i="2"/>
  <c r="AZ387" i="2"/>
  <c r="AZ63" i="2"/>
  <c r="AZ340" i="2"/>
  <c r="AZ202" i="2"/>
  <c r="AZ84" i="2"/>
  <c r="AZ161" i="2"/>
  <c r="AZ379" i="2"/>
  <c r="AZ215" i="2"/>
  <c r="AZ337" i="2"/>
  <c r="AZ419" i="2"/>
  <c r="AZ162" i="2"/>
  <c r="AZ374" i="2"/>
  <c r="AZ168" i="2"/>
  <c r="AZ179" i="2"/>
  <c r="AZ220" i="2"/>
  <c r="AZ482" i="2"/>
  <c r="BB54" i="2"/>
  <c r="AZ289" i="2"/>
  <c r="AZ135" i="2"/>
  <c r="AZ303" i="2"/>
  <c r="AZ454" i="2"/>
  <c r="AZ40" i="2"/>
  <c r="AZ173" i="2"/>
  <c r="AZ264" i="2"/>
  <c r="AZ470" i="2"/>
  <c r="AZ519" i="2"/>
  <c r="AZ286" i="2"/>
  <c r="AZ404" i="2"/>
  <c r="AZ140" i="2"/>
  <c r="AZ531" i="2"/>
  <c r="AZ478" i="2"/>
  <c r="AZ523" i="2"/>
  <c r="BB433" i="2"/>
  <c r="BB335" i="2"/>
  <c r="BB369" i="2"/>
  <c r="AZ253" i="2"/>
  <c r="AZ251" i="2"/>
  <c r="AZ118" i="2"/>
  <c r="AZ490" i="2"/>
  <c r="AZ204" i="2"/>
  <c r="AZ158" i="2"/>
  <c r="AZ265" i="2"/>
  <c r="AZ510" i="2"/>
  <c r="AZ473" i="2"/>
  <c r="AZ530" i="2"/>
  <c r="AZ529" i="2"/>
  <c r="AZ446" i="2"/>
  <c r="AZ239" i="2"/>
  <c r="AZ358" i="2"/>
  <c r="AZ390" i="2"/>
  <c r="AY433" i="2"/>
  <c r="AZ540" i="2"/>
  <c r="AZ191" i="2"/>
  <c r="AZ359" i="2"/>
  <c r="AZ197" i="2"/>
  <c r="AZ199" i="2"/>
  <c r="AZ85" i="2"/>
  <c r="AZ403" i="2"/>
  <c r="AZ127" i="2"/>
  <c r="AZ349" i="2"/>
  <c r="AZ401" i="2"/>
  <c r="AZ367" i="2"/>
  <c r="AZ188" i="2"/>
  <c r="AZ234" i="2"/>
  <c r="AZ225" i="2"/>
  <c r="AZ386" i="2"/>
  <c r="AZ252" i="2"/>
  <c r="AZ176" i="2"/>
  <c r="AZ437" i="2"/>
  <c r="AZ72" i="2"/>
  <c r="AZ388" i="2"/>
  <c r="AZ423" i="2"/>
  <c r="AZ104" i="2"/>
  <c r="AZ25" i="2"/>
  <c r="AZ194" i="2"/>
  <c r="AZ409" i="2"/>
  <c r="AZ325" i="2"/>
  <c r="AZ238" i="2"/>
  <c r="AY335" i="2"/>
  <c r="AZ73" i="2"/>
  <c r="AZ151" i="2"/>
  <c r="AZ61" i="2"/>
  <c r="AZ106" i="2"/>
  <c r="AZ228" i="2"/>
  <c r="AZ125" i="2"/>
  <c r="AZ64" i="2"/>
  <c r="AZ190" i="2"/>
  <c r="AZ245" i="2"/>
  <c r="AZ425" i="2"/>
  <c r="AZ223" i="2"/>
  <c r="AZ339" i="2"/>
  <c r="AZ109" i="2"/>
  <c r="AZ413" i="2"/>
  <c r="AZ222" i="2"/>
  <c r="AY369" i="2"/>
  <c r="AZ442" i="2"/>
  <c r="AZ460" i="2"/>
  <c r="AZ247" i="2"/>
  <c r="AZ142" i="2"/>
  <c r="AZ50" i="2"/>
  <c r="AZ400" i="2"/>
  <c r="AZ120" i="2"/>
  <c r="BA99" i="2"/>
  <c r="AZ273" i="2"/>
  <c r="AZ506" i="2"/>
  <c r="AZ527" i="2"/>
  <c r="AZ285" i="2"/>
  <c r="AZ471" i="2"/>
  <c r="AZ513" i="2"/>
  <c r="AZ271" i="2"/>
  <c r="AZ283" i="2"/>
  <c r="AZ246" i="2"/>
  <c r="AZ261" i="2"/>
  <c r="AZ101" i="2"/>
  <c r="AZ345" i="2"/>
  <c r="AZ233" i="2"/>
  <c r="AZ500" i="2"/>
  <c r="AZ377" i="2"/>
  <c r="AZ132" i="2"/>
  <c r="AZ29" i="2"/>
  <c r="AZ338" i="2"/>
  <c r="AZ44" i="2"/>
  <c r="AZ216" i="2"/>
  <c r="AZ195" i="2"/>
  <c r="AZ382" i="2"/>
  <c r="AZ98" i="2"/>
  <c r="AZ107" i="2"/>
  <c r="AZ511" i="2"/>
  <c r="AZ444" i="2"/>
  <c r="AZ399" i="2"/>
  <c r="AZ219" i="2"/>
  <c r="AZ368" i="2"/>
  <c r="AZ116" i="2"/>
  <c r="AZ33" i="2"/>
  <c r="AZ348" i="2"/>
  <c r="AZ321" i="2"/>
  <c r="AZ214" i="2"/>
  <c r="AZ410" i="2"/>
  <c r="AZ163" i="2"/>
  <c r="AZ330" i="2"/>
  <c r="AZ375" i="2"/>
  <c r="AZ232" i="2"/>
  <c r="AZ371" i="2"/>
  <c r="AZ69" i="2"/>
  <c r="AZ231" i="2"/>
  <c r="AZ427" i="2"/>
  <c r="AZ139" i="2"/>
  <c r="AZ290" i="2"/>
  <c r="AZ82" i="2"/>
  <c r="AZ504" i="2"/>
  <c r="AZ183" i="2"/>
  <c r="AZ149" i="2"/>
  <c r="AZ453" i="2"/>
  <c r="AZ503" i="2"/>
  <c r="AZ350" i="2"/>
  <c r="AZ376" i="2"/>
  <c r="AZ422" i="2"/>
  <c r="AZ435" i="2"/>
  <c r="AZ205" i="2"/>
  <c r="AZ171" i="2"/>
  <c r="AZ380" i="2"/>
  <c r="AZ137" i="2"/>
  <c r="AZ411" i="2"/>
  <c r="AZ111" i="2"/>
  <c r="AZ385" i="2"/>
  <c r="AZ327" i="2"/>
  <c r="AZ397" i="2"/>
  <c r="AZ439" i="2"/>
  <c r="AZ92" i="2"/>
  <c r="AZ235" i="2"/>
  <c r="AZ497" i="2"/>
  <c r="AZ88" i="2"/>
  <c r="AZ45" i="2"/>
  <c r="AZ344" i="2"/>
  <c r="AZ342" i="2"/>
  <c r="AZ147" i="2"/>
  <c r="AZ71" i="2"/>
  <c r="AZ77" i="2"/>
  <c r="AZ434" i="2"/>
  <c r="AZ408" i="2"/>
  <c r="AZ450" i="2"/>
  <c r="AZ121" i="2"/>
  <c r="AZ381" i="2"/>
  <c r="AZ406" i="2"/>
  <c r="AZ487" i="2"/>
  <c r="AZ520" i="2"/>
  <c r="AZ272" i="2"/>
  <c r="AZ86" i="2"/>
  <c r="BB531" i="2"/>
  <c r="BA433" i="2"/>
  <c r="AZ440" i="2"/>
  <c r="AZ200" i="2"/>
  <c r="AZ443" i="2"/>
  <c r="AZ136" i="2"/>
  <c r="AZ133" i="2"/>
  <c r="AZ366" i="2"/>
  <c r="AZ244" i="2"/>
  <c r="AZ418" i="2"/>
  <c r="AZ341" i="2"/>
  <c r="AZ370" i="2"/>
  <c r="AZ421" i="2"/>
  <c r="AZ357" i="2"/>
  <c r="AZ181" i="2"/>
  <c r="AZ332" i="2"/>
  <c r="AZ144" i="2"/>
  <c r="AZ391" i="2"/>
  <c r="AZ438" i="2"/>
  <c r="AZ229" i="2"/>
  <c r="AZ465" i="2"/>
  <c r="AZ428" i="2"/>
  <c r="AZ396" i="2"/>
  <c r="AZ119" i="2"/>
  <c r="AZ178" i="2"/>
  <c r="AZ97" i="2"/>
  <c r="AZ81" i="2"/>
  <c r="AZ37" i="2"/>
  <c r="AZ47" i="2"/>
  <c r="AZ362" i="2"/>
  <c r="AZ65" i="2"/>
  <c r="AZ138" i="2"/>
  <c r="AZ42" i="2"/>
  <c r="AZ117" i="2"/>
  <c r="AZ17" i="2"/>
  <c r="AZ57" i="2"/>
  <c r="AZ307" i="2"/>
  <c r="AZ31" i="2"/>
  <c r="AZ378" i="2"/>
  <c r="AZ208" i="2"/>
  <c r="AZ112" i="2"/>
  <c r="AZ211" i="2"/>
  <c r="AZ301" i="2"/>
  <c r="AZ311" i="2"/>
  <c r="AZ49" i="2"/>
  <c r="AZ18" i="2"/>
  <c r="AZ164" i="2"/>
  <c r="AZ70" i="2"/>
  <c r="AZ100" i="2"/>
  <c r="AY99" i="2"/>
  <c r="AZ146" i="2"/>
  <c r="AZ89" i="2"/>
  <c r="AZ278" i="2"/>
  <c r="AZ505" i="2"/>
  <c r="AZ483" i="2"/>
  <c r="AZ532" i="2"/>
  <c r="AZ90" i="2"/>
  <c r="AZ267" i="2"/>
  <c r="AZ250" i="2"/>
  <c r="AZ433" i="2"/>
  <c r="AZ74" i="2"/>
  <c r="AZ356" i="2"/>
  <c r="AZ113" i="2"/>
  <c r="AZ456" i="2"/>
  <c r="AZ320" i="2"/>
  <c r="AZ430" i="2"/>
  <c r="AZ209" i="2"/>
  <c r="AZ347" i="2"/>
  <c r="AZ43" i="2"/>
  <c r="AZ254" i="2"/>
  <c r="AZ469" i="2"/>
  <c r="AZ429" i="2"/>
  <c r="AZ241" i="2"/>
  <c r="AZ177" i="2"/>
  <c r="AZ372" i="2"/>
  <c r="AZ336" i="2"/>
  <c r="AZ175" i="2"/>
  <c r="AZ130" i="2"/>
  <c r="AZ275" i="2"/>
  <c r="AZ415" i="2"/>
  <c r="AZ343" i="2"/>
  <c r="AZ266" i="2"/>
  <c r="AZ305" i="2"/>
  <c r="AZ143" i="2"/>
  <c r="AZ79" i="2"/>
  <c r="AZ431" i="2"/>
  <c r="AZ34" i="2"/>
  <c r="AZ46" i="2"/>
  <c r="AZ80" i="2"/>
  <c r="AZ329" i="2"/>
  <c r="AZ32" i="2"/>
  <c r="AZ317" i="2"/>
  <c r="AZ12" i="2"/>
  <c r="AZ7" i="2"/>
  <c r="AZ123" i="2"/>
  <c r="AZ304" i="2"/>
  <c r="AZ19" i="2"/>
  <c r="AZ8" i="2"/>
  <c r="AZ312" i="2"/>
  <c r="AZ15" i="2"/>
  <c r="AZ10" i="2"/>
  <c r="AZ170" i="2"/>
  <c r="AZ78" i="2"/>
  <c r="AZ68" i="2"/>
  <c r="AZ153" i="2"/>
  <c r="AZ103" i="2"/>
  <c r="AZ39" i="2"/>
  <c r="AY54" i="2"/>
  <c r="AZ298" i="2"/>
  <c r="AZ472" i="2"/>
  <c r="AZ284" i="2"/>
  <c r="AZ293" i="2"/>
  <c r="AZ463" i="2"/>
  <c r="AZ105" i="2"/>
  <c r="AZ331" i="2"/>
  <c r="AZ221" i="2"/>
  <c r="AZ196" i="2"/>
  <c r="AZ392" i="2"/>
  <c r="AZ226" i="2"/>
  <c r="AZ447" i="2"/>
  <c r="AZ203" i="2"/>
  <c r="AZ394" i="2"/>
  <c r="AZ501" i="2"/>
  <c r="AZ192" i="2"/>
  <c r="AZ346" i="2"/>
  <c r="AZ361" i="2"/>
  <c r="AZ169" i="2"/>
  <c r="BA335" i="2"/>
  <c r="AZ445" i="2"/>
  <c r="AZ354" i="2"/>
  <c r="AZ441" i="2"/>
  <c r="AZ152" i="2"/>
  <c r="AZ395" i="2"/>
  <c r="AZ389" i="2"/>
  <c r="BA369" i="2"/>
  <c r="AZ436" i="2"/>
  <c r="AZ210" i="2"/>
  <c r="AZ53" i="2"/>
  <c r="AZ93" i="2"/>
  <c r="AZ159" i="2"/>
  <c r="AZ20" i="2"/>
  <c r="AZ114" i="2"/>
  <c r="AZ23" i="2"/>
  <c r="AZ87" i="2"/>
  <c r="AZ365" i="2"/>
  <c r="AZ299" i="2"/>
  <c r="AZ198" i="2"/>
  <c r="AZ21" i="2"/>
  <c r="AZ129" i="2"/>
  <c r="AZ313" i="2"/>
  <c r="AZ126" i="2"/>
  <c r="AZ75" i="2"/>
  <c r="AZ36" i="2"/>
  <c r="AZ108" i="2"/>
  <c r="AZ412" i="2"/>
  <c r="AZ351" i="2"/>
  <c r="AZ115" i="2"/>
  <c r="AZ26" i="2"/>
  <c r="AZ83" i="2"/>
  <c r="AZ94" i="2"/>
  <c r="AZ30" i="2"/>
  <c r="AZ66" i="2"/>
  <c r="AZ189" i="2"/>
  <c r="BB99" i="2"/>
  <c r="AZ131" i="2"/>
  <c r="AZ91" i="2"/>
  <c r="AZ154" i="2"/>
  <c r="BB251" i="2"/>
  <c r="AZ417" i="2"/>
  <c r="AZ294" i="2"/>
  <c r="AZ452" i="2"/>
  <c r="AZ485" i="2"/>
  <c r="AZ474" i="2"/>
  <c r="AZ156" i="2"/>
  <c r="AZ110" i="2"/>
  <c r="AZ458" i="2"/>
  <c r="AZ416" i="2"/>
  <c r="AZ217" i="2"/>
  <c r="AZ355" i="2"/>
  <c r="AZ227" i="2"/>
  <c r="AZ420" i="2"/>
  <c r="AZ186" i="2"/>
  <c r="AZ322" i="2"/>
  <c r="AZ24" i="2"/>
  <c r="AZ187" i="2"/>
  <c r="AZ335" i="2"/>
  <c r="AZ218" i="2"/>
  <c r="AZ398" i="2"/>
  <c r="AZ128" i="2"/>
  <c r="AZ525" i="2"/>
  <c r="AZ486" i="2"/>
  <c r="AZ52" i="2"/>
  <c r="AZ318" i="2"/>
  <c r="AZ369" i="2"/>
  <c r="AZ373" i="2"/>
  <c r="AZ230" i="2"/>
  <c r="AZ383" i="2"/>
  <c r="AZ180" i="2"/>
  <c r="AZ414" i="2"/>
  <c r="AZ353" i="2"/>
  <c r="AZ41" i="2"/>
  <c r="AZ393" i="2"/>
  <c r="AZ212" i="2"/>
  <c r="AZ314" i="2"/>
  <c r="AZ13" i="2"/>
  <c r="AZ48" i="2"/>
  <c r="AZ60" i="2"/>
  <c r="AZ62" i="2"/>
  <c r="AZ326" i="2"/>
  <c r="AZ16" i="2"/>
  <c r="AZ58" i="2"/>
  <c r="AZ308" i="2"/>
  <c r="AZ51" i="2"/>
  <c r="AZ207" i="2"/>
  <c r="AZ55" i="2"/>
  <c r="AZ352" i="2"/>
  <c r="AZ155" i="2"/>
  <c r="AZ310" i="2"/>
  <c r="AZ426" i="2"/>
  <c r="AZ333" i="2"/>
  <c r="AZ334" i="2"/>
  <c r="AZ141" i="2"/>
  <c r="AZ99" i="2"/>
  <c r="AZ360" i="2"/>
  <c r="AZ150" i="2"/>
  <c r="AZ6" i="2"/>
  <c r="AZ5" i="2"/>
  <c r="AA16" i="3"/>
  <c r="BI5" i="1" s="1"/>
  <c r="BI16" i="1"/>
  <c r="BI15" i="1"/>
  <c r="Z929" i="3"/>
  <c r="AC403" i="3"/>
  <c r="Z403" i="3"/>
  <c r="AB272" i="3"/>
  <c r="AB929" i="3"/>
  <c r="Z65" i="3"/>
  <c r="Z549" i="3"/>
  <c r="AB403" i="3"/>
  <c r="AB65" i="3"/>
  <c r="Z272" i="3"/>
  <c r="AC549" i="3"/>
  <c r="AB549" i="3"/>
  <c r="AC929" i="3"/>
  <c r="AC272" i="3"/>
  <c r="AC65" i="3"/>
  <c r="AE499" i="3"/>
  <c r="AE390" i="3"/>
  <c r="AF390" i="3"/>
  <c r="AE269" i="3"/>
  <c r="AF269" i="3"/>
  <c r="Z505" i="3"/>
  <c r="R550" i="3"/>
  <c r="AC505" i="3"/>
  <c r="AB505" i="3"/>
  <c r="R603" i="3"/>
  <c r="R607" i="3"/>
  <c r="R215" i="3"/>
  <c r="R734" i="3"/>
  <c r="R953" i="3"/>
  <c r="R543" i="3"/>
  <c r="R682" i="3"/>
  <c r="R400" i="3"/>
  <c r="R555" i="3"/>
  <c r="R1072" i="3"/>
  <c r="R854" i="3"/>
  <c r="R865" i="3"/>
  <c r="R252" i="3"/>
  <c r="R705" i="3"/>
  <c r="R1122" i="3"/>
  <c r="R327" i="3"/>
  <c r="R231" i="3"/>
  <c r="R710" i="3"/>
  <c r="R369" i="3"/>
  <c r="R988" i="3"/>
  <c r="R1084" i="3"/>
  <c r="AB463" i="3"/>
  <c r="R919" i="3"/>
  <c r="N400" i="7"/>
  <c r="O401" i="7"/>
  <c r="M403" i="7"/>
  <c r="N404" i="7"/>
  <c r="O405" i="7"/>
  <c r="M407" i="7"/>
  <c r="N408" i="7"/>
  <c r="O409" i="7"/>
  <c r="M411" i="7"/>
  <c r="N412" i="7"/>
  <c r="O413" i="7"/>
  <c r="M415" i="7"/>
  <c r="N416" i="7"/>
  <c r="O417" i="7"/>
  <c r="M419" i="7"/>
  <c r="N420" i="7"/>
  <c r="O421" i="7"/>
  <c r="M423" i="7"/>
  <c r="N424" i="7"/>
  <c r="O425" i="7"/>
  <c r="M427" i="7"/>
  <c r="N428" i="7"/>
  <c r="O429" i="7"/>
  <c r="M431" i="7"/>
  <c r="N432" i="7"/>
  <c r="O433" i="7"/>
  <c r="M435" i="7"/>
  <c r="N436" i="7"/>
  <c r="O437" i="7"/>
  <c r="M439" i="7"/>
  <c r="N440" i="7"/>
  <c r="O441" i="7"/>
  <c r="M443" i="7"/>
  <c r="N444" i="7"/>
  <c r="O445" i="7"/>
  <c r="M447" i="7"/>
  <c r="N448" i="7"/>
  <c r="O449" i="7"/>
  <c r="M451" i="7"/>
  <c r="N452" i="7"/>
  <c r="O453" i="7"/>
  <c r="M455" i="7"/>
  <c r="N456" i="7"/>
  <c r="O457" i="7"/>
  <c r="M450" i="7"/>
  <c r="N451" i="7"/>
  <c r="O452" i="7"/>
  <c r="O400" i="7"/>
  <c r="M402" i="7"/>
  <c r="N403" i="7"/>
  <c r="O404" i="7"/>
  <c r="M406" i="7"/>
  <c r="N407" i="7"/>
  <c r="O408" i="7"/>
  <c r="M410" i="7"/>
  <c r="N411" i="7"/>
  <c r="O412" i="7"/>
  <c r="M414" i="7"/>
  <c r="N415" i="7"/>
  <c r="O416" i="7"/>
  <c r="M418" i="7"/>
  <c r="N419" i="7"/>
  <c r="O420" i="7"/>
  <c r="M422" i="7"/>
  <c r="N423" i="7"/>
  <c r="O424" i="7"/>
  <c r="M426" i="7"/>
  <c r="N427" i="7"/>
  <c r="O428" i="7"/>
  <c r="M430" i="7"/>
  <c r="N431" i="7"/>
  <c r="O432" i="7"/>
  <c r="M434" i="7"/>
  <c r="N435" i="7"/>
  <c r="O436" i="7"/>
  <c r="M438" i="7"/>
  <c r="N439" i="7"/>
  <c r="O440" i="7"/>
  <c r="M442" i="7"/>
  <c r="N443" i="7"/>
  <c r="O444" i="7"/>
  <c r="M446" i="7"/>
  <c r="N447" i="7"/>
  <c r="O448" i="7"/>
  <c r="M401" i="7"/>
  <c r="N402" i="7"/>
  <c r="O403" i="7"/>
  <c r="M405" i="7"/>
  <c r="N406" i="7"/>
  <c r="O407" i="7"/>
  <c r="M409" i="7"/>
  <c r="N410" i="7"/>
  <c r="O411" i="7"/>
  <c r="M413" i="7"/>
  <c r="N414" i="7"/>
  <c r="O415" i="7"/>
  <c r="M417" i="7"/>
  <c r="N418" i="7"/>
  <c r="O419" i="7"/>
  <c r="M421" i="7"/>
  <c r="N422" i="7"/>
  <c r="O423" i="7"/>
  <c r="M425" i="7"/>
  <c r="N426" i="7"/>
  <c r="O427" i="7"/>
  <c r="M429" i="7"/>
  <c r="N430" i="7"/>
  <c r="O431" i="7"/>
  <c r="M433" i="7"/>
  <c r="N434" i="7"/>
  <c r="O435" i="7"/>
  <c r="M437" i="7"/>
  <c r="N438" i="7"/>
  <c r="O439" i="7"/>
  <c r="M441" i="7"/>
  <c r="N442" i="7"/>
  <c r="O443" i="7"/>
  <c r="M445" i="7"/>
  <c r="N446" i="7"/>
  <c r="O447" i="7"/>
  <c r="M449" i="7"/>
  <c r="M400" i="7"/>
  <c r="N401" i="7"/>
  <c r="O402" i="7"/>
  <c r="M404" i="7"/>
  <c r="N405" i="7"/>
  <c r="O406" i="7"/>
  <c r="M408" i="7"/>
  <c r="N409" i="7"/>
  <c r="O410" i="7"/>
  <c r="M412" i="7"/>
  <c r="N413" i="7"/>
  <c r="O414" i="7"/>
  <c r="M416" i="7"/>
  <c r="N417" i="7"/>
  <c r="O418" i="7"/>
  <c r="M420" i="7"/>
  <c r="N421" i="7"/>
  <c r="O422" i="7"/>
  <c r="M424" i="7"/>
  <c r="N425" i="7"/>
  <c r="O426" i="7"/>
  <c r="M428" i="7"/>
  <c r="N429" i="7"/>
  <c r="O430" i="7"/>
  <c r="M432" i="7"/>
  <c r="N433" i="7"/>
  <c r="O434" i="7"/>
  <c r="M436" i="7"/>
  <c r="N437" i="7"/>
  <c r="O438" i="7"/>
  <c r="M440" i="7"/>
  <c r="N441" i="7"/>
  <c r="O442" i="7"/>
  <c r="M444" i="7"/>
  <c r="N445" i="7"/>
  <c r="O446" i="7"/>
  <c r="M448" i="7"/>
  <c r="N449" i="7"/>
  <c r="O450" i="7"/>
  <c r="M452" i="7"/>
  <c r="N453" i="7"/>
  <c r="O454" i="7"/>
  <c r="M456" i="7"/>
  <c r="N457" i="7"/>
  <c r="M454" i="7"/>
  <c r="N455" i="7"/>
  <c r="O456" i="7"/>
  <c r="N450" i="7"/>
  <c r="O451" i="7"/>
  <c r="M453" i="7"/>
  <c r="N454" i="7"/>
  <c r="O455" i="7"/>
  <c r="M457" i="7"/>
  <c r="Y11" i="8"/>
  <c r="Z463" i="3"/>
  <c r="BH159" i="1" s="1"/>
  <c r="AC374" i="3"/>
  <c r="AB374" i="3"/>
  <c r="Z374" i="3"/>
  <c r="AC132" i="3"/>
  <c r="AC626" i="3"/>
  <c r="AC380" i="3"/>
  <c r="Z971" i="3"/>
  <c r="AB788" i="3"/>
  <c r="AC1124" i="3"/>
  <c r="AB282" i="3"/>
  <c r="Z132" i="3"/>
  <c r="X11" i="8"/>
  <c r="Z1124" i="3"/>
  <c r="Z282" i="3"/>
  <c r="AB626" i="3"/>
  <c r="AA11" i="8"/>
  <c r="AB1124" i="3"/>
  <c r="AC282" i="3"/>
  <c r="AB132" i="3"/>
  <c r="Z626" i="3"/>
  <c r="Z441" i="3"/>
  <c r="Y6" i="8"/>
  <c r="Z788" i="3"/>
  <c r="AB380" i="3"/>
  <c r="AC251" i="3"/>
  <c r="AB971" i="3"/>
  <c r="AC788" i="3"/>
  <c r="Z251" i="3"/>
  <c r="AC971" i="3"/>
  <c r="AC441" i="3"/>
  <c r="Z211" i="3"/>
  <c r="AY114" i="2" s="1"/>
  <c r="Z901" i="3"/>
  <c r="AB421" i="3"/>
  <c r="AC901" i="3"/>
  <c r="AB441" i="3"/>
  <c r="AC211" i="3"/>
  <c r="BB114" i="2" s="1"/>
  <c r="AB901" i="3"/>
  <c r="AC463" i="3"/>
  <c r="Z1037" i="3"/>
  <c r="BH469" i="1" s="1"/>
  <c r="AC421" i="3"/>
  <c r="Z380" i="3"/>
  <c r="AB211" i="3"/>
  <c r="BA114" i="2" s="1"/>
  <c r="AA6" i="8"/>
  <c r="AB1037" i="3"/>
  <c r="BJ469" i="1" s="1"/>
  <c r="X6" i="8"/>
  <c r="R518" i="3"/>
  <c r="AC1037" i="3"/>
  <c r="BK469" i="1" s="1"/>
  <c r="Z421" i="3"/>
  <c r="AB251" i="3"/>
  <c r="AB1111" i="3"/>
  <c r="BJ584" i="1" s="1"/>
  <c r="Z226" i="3"/>
  <c r="BH225" i="1" s="1"/>
  <c r="AW183" i="2"/>
  <c r="M568" i="3"/>
  <c r="AN183" i="2"/>
  <c r="AQ183" i="2" s="1"/>
  <c r="AW407" i="2"/>
  <c r="M199" i="3"/>
  <c r="AN407" i="2"/>
  <c r="AQ407" i="2" s="1"/>
  <c r="AW299" i="2"/>
  <c r="M382" i="3"/>
  <c r="AN299" i="2"/>
  <c r="AQ299" i="2" s="1"/>
  <c r="AW244" i="2"/>
  <c r="AN244" i="2"/>
  <c r="AQ244" i="2" s="1"/>
  <c r="AW509" i="2"/>
  <c r="M186" i="3"/>
  <c r="AN509" i="2"/>
  <c r="AQ509" i="2" s="1"/>
  <c r="AW337" i="2"/>
  <c r="AN337" i="2"/>
  <c r="AQ337" i="2" s="1"/>
  <c r="M958" i="3"/>
  <c r="AW290" i="2"/>
  <c r="M763" i="3"/>
  <c r="AN290" i="2"/>
  <c r="AQ290" i="2" s="1"/>
  <c r="AW295" i="2"/>
  <c r="AN295" i="2"/>
  <c r="AQ295" i="2" s="1"/>
  <c r="M432" i="3"/>
  <c r="AW13" i="2"/>
  <c r="M196" i="3"/>
  <c r="AN13" i="2"/>
  <c r="AQ13" i="2" s="1"/>
  <c r="AW401" i="2"/>
  <c r="AN401" i="2"/>
  <c r="AQ401" i="2" s="1"/>
  <c r="M909" i="3"/>
  <c r="AW30" i="2"/>
  <c r="M667" i="3"/>
  <c r="AN30" i="2"/>
  <c r="AQ30" i="2" s="1"/>
  <c r="AW164" i="2"/>
  <c r="M198" i="3"/>
  <c r="AN164" i="2"/>
  <c r="AQ164" i="2" s="1"/>
  <c r="AW292" i="2"/>
  <c r="AN292" i="2"/>
  <c r="AQ292" i="2" s="1"/>
  <c r="M689" i="3"/>
  <c r="M868" i="3"/>
  <c r="AW65" i="2"/>
  <c r="M111" i="3"/>
  <c r="M459" i="3"/>
  <c r="AW267" i="2"/>
  <c r="M105" i="3"/>
  <c r="AN267" i="2"/>
  <c r="AQ267" i="2" s="1"/>
  <c r="AW442" i="2"/>
  <c r="AN442" i="2"/>
  <c r="AQ442" i="2" s="1"/>
  <c r="M211" i="3"/>
  <c r="AW421" i="2"/>
  <c r="M150" i="3"/>
  <c r="AN421" i="2"/>
  <c r="AQ421" i="2" s="1"/>
  <c r="M674" i="3"/>
  <c r="AW536" i="2"/>
  <c r="AN536" i="2"/>
  <c r="AQ536" i="2" s="1"/>
  <c r="M730" i="3"/>
  <c r="AW106" i="2"/>
  <c r="AN106" i="2"/>
  <c r="AQ106" i="2" s="1"/>
  <c r="AW482" i="2"/>
  <c r="M737" i="3"/>
  <c r="AN482" i="2"/>
  <c r="AQ482" i="2" s="1"/>
  <c r="AW334" i="2"/>
  <c r="M642" i="3"/>
  <c r="AN334" i="2"/>
  <c r="AQ334" i="2" s="1"/>
  <c r="AW127" i="2"/>
  <c r="M563" i="3"/>
  <c r="AN127" i="2"/>
  <c r="AQ127" i="2" s="1"/>
  <c r="M577" i="3"/>
  <c r="R577" i="3"/>
  <c r="AW489" i="2"/>
  <c r="M941" i="3"/>
  <c r="AN489" i="2"/>
  <c r="AQ489" i="2" s="1"/>
  <c r="AW386" i="2"/>
  <c r="AN386" i="2"/>
  <c r="AQ386" i="2" s="1"/>
  <c r="AW52" i="2"/>
  <c r="M508" i="3"/>
  <c r="AN52" i="2"/>
  <c r="AQ52" i="2" s="1"/>
  <c r="AW484" i="2"/>
  <c r="M341" i="3"/>
  <c r="AN484" i="2"/>
  <c r="AQ484" i="2" s="1"/>
  <c r="AW93" i="2"/>
  <c r="M249" i="3"/>
  <c r="AN93" i="2"/>
  <c r="AQ93" i="2" s="1"/>
  <c r="AW232" i="2"/>
  <c r="M797" i="3"/>
  <c r="AN232" i="2"/>
  <c r="AQ232" i="2" s="1"/>
  <c r="AW100" i="2"/>
  <c r="M966" i="3"/>
  <c r="AN100" i="2"/>
  <c r="AQ100" i="2" s="1"/>
  <c r="AW301" i="2"/>
  <c r="M709" i="3"/>
  <c r="AN301" i="2"/>
  <c r="AQ301" i="2" s="1"/>
  <c r="AW456" i="2"/>
  <c r="AN456" i="2"/>
  <c r="AQ456" i="2" s="1"/>
  <c r="M13" i="3"/>
  <c r="AW448" i="2"/>
  <c r="M6" i="3"/>
  <c r="AN448" i="2"/>
  <c r="AQ448" i="2" s="1"/>
  <c r="AW499" i="2"/>
  <c r="M717" i="3"/>
  <c r="AN499" i="2"/>
  <c r="AQ499" i="2" s="1"/>
  <c r="AW325" i="2"/>
  <c r="AN325" i="2"/>
  <c r="AQ325" i="2" s="1"/>
  <c r="M357" i="3"/>
  <c r="AW16" i="2"/>
  <c r="AN16" i="2"/>
  <c r="AQ16" i="2" s="1"/>
  <c r="M602" i="3"/>
  <c r="AW241" i="2"/>
  <c r="M720" i="3"/>
  <c r="AN241" i="2"/>
  <c r="AQ241" i="2" s="1"/>
  <c r="AW31" i="2"/>
  <c r="M125" i="3"/>
  <c r="AN31" i="2"/>
  <c r="AQ31" i="2" s="1"/>
  <c r="AW539" i="2"/>
  <c r="M364" i="3"/>
  <c r="AN539" i="2"/>
  <c r="AQ539" i="2" s="1"/>
  <c r="AW305" i="2"/>
  <c r="M120" i="3"/>
  <c r="AN305" i="2"/>
  <c r="AQ305" i="2" s="1"/>
  <c r="AW398" i="2"/>
  <c r="AN398" i="2"/>
  <c r="AQ398" i="2" s="1"/>
  <c r="M487" i="3"/>
  <c r="AW532" i="2"/>
  <c r="M31" i="3"/>
  <c r="AN532" i="2"/>
  <c r="AQ532" i="2" s="1"/>
  <c r="AW329" i="2"/>
  <c r="M804" i="3"/>
  <c r="AN329" i="2"/>
  <c r="AQ329" i="2" s="1"/>
  <c r="M219" i="3"/>
  <c r="AW318" i="2"/>
  <c r="M1102" i="3"/>
  <c r="AN318" i="2"/>
  <c r="AQ318" i="2" s="1"/>
  <c r="AW246" i="2"/>
  <c r="M752" i="3"/>
  <c r="AN246" i="2"/>
  <c r="AQ246" i="2" s="1"/>
  <c r="AW469" i="2"/>
  <c r="AN469" i="2"/>
  <c r="AQ469" i="2" s="1"/>
  <c r="M421" i="3"/>
  <c r="AW350" i="2"/>
  <c r="AN350" i="2"/>
  <c r="AQ350" i="2" s="1"/>
  <c r="M1124" i="3"/>
  <c r="AW276" i="2"/>
  <c r="M80" i="3"/>
  <c r="AN276" i="2"/>
  <c r="AQ276" i="2" s="1"/>
  <c r="AW169" i="2"/>
  <c r="M33" i="3"/>
  <c r="AN169" i="2"/>
  <c r="AQ169" i="2" s="1"/>
  <c r="M813" i="3"/>
  <c r="AW504" i="2"/>
  <c r="M205" i="3"/>
  <c r="AN504" i="2"/>
  <c r="AQ504" i="2" s="1"/>
  <c r="AW322" i="2"/>
  <c r="M126" i="3"/>
  <c r="AN322" i="2"/>
  <c r="AQ322" i="2" s="1"/>
  <c r="AW430" i="2"/>
  <c r="M374" i="3"/>
  <c r="AN430" i="2"/>
  <c r="AQ430" i="2" s="1"/>
  <c r="AW307" i="2"/>
  <c r="M729" i="3"/>
  <c r="AN307" i="2"/>
  <c r="AQ307" i="2" s="1"/>
  <c r="AW44" i="2"/>
  <c r="M218" i="3"/>
  <c r="AN44" i="2"/>
  <c r="AQ44" i="2" s="1"/>
  <c r="AW375" i="2"/>
  <c r="M1007" i="3"/>
  <c r="AN375" i="2"/>
  <c r="AQ375" i="2" s="1"/>
  <c r="M1082" i="3"/>
  <c r="AW259" i="2"/>
  <c r="AN259" i="2"/>
  <c r="AQ259" i="2" s="1"/>
  <c r="M855" i="3"/>
  <c r="AW226" i="2"/>
  <c r="M548" i="3"/>
  <c r="AN226" i="2"/>
  <c r="AQ226" i="2" s="1"/>
  <c r="M484" i="3"/>
  <c r="AW396" i="2"/>
  <c r="AN396" i="2"/>
  <c r="AQ396" i="2" s="1"/>
  <c r="M79" i="3"/>
  <c r="AW128" i="2"/>
  <c r="M200" i="3"/>
  <c r="AN128" i="2"/>
  <c r="AQ128" i="2" s="1"/>
  <c r="AW435" i="2"/>
  <c r="M790" i="3"/>
  <c r="AN435" i="2"/>
  <c r="AQ435" i="2" s="1"/>
  <c r="AW255" i="2"/>
  <c r="M779" i="3"/>
  <c r="AN255" i="2"/>
  <c r="AQ255" i="2" s="1"/>
  <c r="AW331" i="2"/>
  <c r="AN331" i="2"/>
  <c r="AQ331" i="2" s="1"/>
  <c r="AW384" i="2"/>
  <c r="M1065" i="3"/>
  <c r="AN384" i="2"/>
  <c r="AQ384" i="2" s="1"/>
  <c r="AW354" i="2"/>
  <c r="M72" i="3"/>
  <c r="AN354" i="2"/>
  <c r="AQ354" i="2" s="1"/>
  <c r="M736" i="3"/>
  <c r="AW108" i="2"/>
  <c r="M852" i="3"/>
  <c r="AN108" i="2"/>
  <c r="AQ108" i="2" s="1"/>
  <c r="AW370" i="2"/>
  <c r="AN370" i="2"/>
  <c r="AQ370" i="2" s="1"/>
  <c r="M172" i="3"/>
  <c r="AW390" i="2"/>
  <c r="M540" i="3"/>
  <c r="AN390" i="2"/>
  <c r="AQ390" i="2" s="1"/>
  <c r="AW272" i="2"/>
  <c r="M977" i="3"/>
  <c r="AN272" i="2"/>
  <c r="AQ272" i="2" s="1"/>
  <c r="AW107" i="2"/>
  <c r="AN107" i="2"/>
  <c r="AQ107" i="2" s="1"/>
  <c r="M140" i="3"/>
  <c r="AW184" i="2"/>
  <c r="M368" i="3"/>
  <c r="AN184" i="2"/>
  <c r="AQ184" i="2" s="1"/>
  <c r="AW54" i="2"/>
  <c r="AN54" i="2"/>
  <c r="AQ54" i="2" s="1"/>
  <c r="AW332" i="2"/>
  <c r="AN332" i="2"/>
  <c r="AQ332" i="2" s="1"/>
  <c r="M251" i="3"/>
  <c r="AW379" i="2"/>
  <c r="AN379" i="2"/>
  <c r="AQ379" i="2" s="1"/>
  <c r="M838" i="3"/>
  <c r="AW39" i="2"/>
  <c r="M1053" i="3"/>
  <c r="AN39" i="2"/>
  <c r="AQ39" i="2" s="1"/>
  <c r="AW359" i="2"/>
  <c r="AN359" i="2"/>
  <c r="AQ359" i="2" s="1"/>
  <c r="M222" i="3"/>
  <c r="AW345" i="2"/>
  <c r="M284" i="3"/>
  <c r="AN345" i="2"/>
  <c r="AQ345" i="2" s="1"/>
  <c r="AW303" i="2"/>
  <c r="AN303" i="2"/>
  <c r="AQ303" i="2" s="1"/>
  <c r="AW288" i="2"/>
  <c r="AN288" i="2"/>
  <c r="AQ288" i="2" s="1"/>
  <c r="M24" i="3"/>
  <c r="AW474" i="2"/>
  <c r="M174" i="3"/>
  <c r="AN474" i="2"/>
  <c r="AQ474" i="2" s="1"/>
  <c r="AW312" i="2"/>
  <c r="M807" i="3"/>
  <c r="AN312" i="2"/>
  <c r="AQ312" i="2" s="1"/>
  <c r="AW319" i="2"/>
  <c r="AN319" i="2"/>
  <c r="AQ319" i="2" s="1"/>
  <c r="M735" i="3"/>
  <c r="AW149" i="2"/>
  <c r="M1028" i="3"/>
  <c r="AN149" i="2"/>
  <c r="AQ149" i="2" s="1"/>
  <c r="AW441" i="2"/>
  <c r="M947" i="3"/>
  <c r="AN441" i="2"/>
  <c r="AQ441" i="2" s="1"/>
  <c r="AW460" i="2"/>
  <c r="AN460" i="2"/>
  <c r="AQ460" i="2" s="1"/>
  <c r="M731" i="3"/>
  <c r="AW153" i="2"/>
  <c r="M520" i="3"/>
  <c r="AN153" i="2"/>
  <c r="AQ153" i="2" s="1"/>
  <c r="AW530" i="2"/>
  <c r="AN530" i="2"/>
  <c r="AQ530" i="2" s="1"/>
  <c r="AW163" i="2"/>
  <c r="M27" i="3"/>
  <c r="AN163" i="2"/>
  <c r="AQ163" i="2" s="1"/>
  <c r="AW190" i="2"/>
  <c r="M19" i="3"/>
  <c r="AN190" i="2"/>
  <c r="AQ190" i="2" s="1"/>
  <c r="AW23" i="2"/>
  <c r="M87" i="3"/>
  <c r="AN23" i="2"/>
  <c r="AQ23" i="2" s="1"/>
  <c r="AW313" i="2"/>
  <c r="M722" i="3"/>
  <c r="AN313" i="2"/>
  <c r="AQ313" i="2" s="1"/>
  <c r="AW189" i="2"/>
  <c r="M11" i="3"/>
  <c r="AN189" i="2"/>
  <c r="AQ189" i="2" s="1"/>
  <c r="AW310" i="2"/>
  <c r="M675" i="3"/>
  <c r="AN310" i="2"/>
  <c r="AQ310" i="2" s="1"/>
  <c r="M532" i="3"/>
  <c r="AW156" i="2"/>
  <c r="AN156" i="2"/>
  <c r="AQ156" i="2" s="1"/>
  <c r="M34" i="3"/>
  <c r="M795" i="3"/>
  <c r="AW167" i="2"/>
  <c r="AN167" i="2"/>
  <c r="AQ167" i="2" s="1"/>
  <c r="M5" i="3"/>
  <c r="AW37" i="2"/>
  <c r="M638" i="3"/>
  <c r="AN37" i="2"/>
  <c r="AQ37" i="2" s="1"/>
  <c r="AW82" i="2"/>
  <c r="M1073" i="3"/>
  <c r="AN82" i="2"/>
  <c r="AQ82" i="2" s="1"/>
  <c r="AW380" i="2"/>
  <c r="M171" i="3"/>
  <c r="AN380" i="2"/>
  <c r="AQ380" i="2" s="1"/>
  <c r="AW7" i="2"/>
  <c r="AN7" i="2"/>
  <c r="AQ7" i="2" s="1"/>
  <c r="AW83" i="2"/>
  <c r="M379" i="3"/>
  <c r="AN83" i="2"/>
  <c r="AQ83" i="2" s="1"/>
  <c r="AW116" i="2"/>
  <c r="M458" i="3"/>
  <c r="AN116" i="2"/>
  <c r="AQ116" i="2" s="1"/>
  <c r="AW344" i="2"/>
  <c r="M1061" i="3"/>
  <c r="AN344" i="2"/>
  <c r="AQ344" i="2" s="1"/>
  <c r="AW402" i="2"/>
  <c r="AN402" i="2"/>
  <c r="AQ402" i="2" s="1"/>
  <c r="M380" i="3"/>
  <c r="AW237" i="2"/>
  <c r="M232" i="3"/>
  <c r="AN237" i="2"/>
  <c r="AQ237" i="2" s="1"/>
  <c r="AW373" i="2"/>
  <c r="M567" i="3"/>
  <c r="AN373" i="2"/>
  <c r="AQ373" i="2" s="1"/>
  <c r="AW447" i="2"/>
  <c r="M985" i="3"/>
  <c r="AN447" i="2"/>
  <c r="AQ447" i="2" s="1"/>
  <c r="AW79" i="2"/>
  <c r="M483" i="3"/>
  <c r="AN79" i="2"/>
  <c r="AQ79" i="2" s="1"/>
  <c r="M787" i="3"/>
  <c r="M533" i="3"/>
  <c r="AW117" i="2"/>
  <c r="AN117" i="2"/>
  <c r="AQ117" i="2" s="1"/>
  <c r="M392" i="3"/>
  <c r="M500" i="3"/>
  <c r="AW463" i="2"/>
  <c r="M1054" i="3"/>
  <c r="AN463" i="2"/>
  <c r="AQ463" i="2" s="1"/>
  <c r="AW239" i="2"/>
  <c r="M75" i="3"/>
  <c r="AN239" i="2"/>
  <c r="AQ239" i="2" s="1"/>
  <c r="AW351" i="2"/>
  <c r="M18" i="3"/>
  <c r="AN351" i="2"/>
  <c r="AQ351" i="2" s="1"/>
  <c r="AB535" i="3"/>
  <c r="BJ349" i="1" s="1"/>
  <c r="AB542" i="3"/>
  <c r="Z64" i="3"/>
  <c r="AC162" i="3"/>
  <c r="AC535" i="3"/>
  <c r="AE535" i="3" s="1"/>
  <c r="Z9" i="3"/>
  <c r="Z535" i="3"/>
  <c r="BH349" i="1" s="1"/>
  <c r="AB140" i="3"/>
  <c r="AC140" i="3"/>
  <c r="Z140" i="3"/>
  <c r="AB315" i="3"/>
  <c r="AC315" i="3"/>
  <c r="AC816" i="3"/>
  <c r="Z542" i="3"/>
  <c r="AC332" i="3"/>
  <c r="BK51" i="1" s="1"/>
  <c r="AB127" i="3"/>
  <c r="AC815" i="3"/>
  <c r="AC1033" i="3"/>
  <c r="AB409" i="3"/>
  <c r="AB9" i="3"/>
  <c r="BJ15" i="1" s="1"/>
  <c r="AB332" i="3"/>
  <c r="BJ51" i="1" s="1"/>
  <c r="Z127" i="3"/>
  <c r="Z1111" i="3"/>
  <c r="BH584" i="1" s="1"/>
  <c r="AB815" i="3"/>
  <c r="AB1033" i="3"/>
  <c r="Z162" i="3"/>
  <c r="Z815" i="3"/>
  <c r="AC542" i="3"/>
  <c r="Z1033" i="3"/>
  <c r="Z409" i="3"/>
  <c r="AC9" i="3"/>
  <c r="Z332" i="3"/>
  <c r="BH51" i="1" s="1"/>
  <c r="AC1111" i="3"/>
  <c r="BK584" i="1" s="1"/>
  <c r="Z315" i="3"/>
  <c r="Z587" i="3"/>
  <c r="R339" i="3"/>
  <c r="R99" i="3"/>
  <c r="AC409" i="3"/>
  <c r="AB162" i="3"/>
  <c r="AC127" i="3"/>
  <c r="AB248" i="3"/>
  <c r="BJ292" i="1" s="1"/>
  <c r="AC222" i="3"/>
  <c r="BK464" i="1" s="1"/>
  <c r="AC138" i="3"/>
  <c r="BK451" i="1" s="1"/>
  <c r="Z767" i="3"/>
  <c r="AC302" i="3"/>
  <c r="AC383" i="3"/>
  <c r="BJ580" i="1"/>
  <c r="Z605" i="3"/>
  <c r="AC762" i="3"/>
  <c r="Z187" i="3"/>
  <c r="AB527" i="3"/>
  <c r="BA8" i="2" s="1"/>
  <c r="AB383" i="3"/>
  <c r="AC527" i="3"/>
  <c r="Z527" i="3"/>
  <c r="AB302" i="3"/>
  <c r="BA487" i="2" s="1"/>
  <c r="AB762" i="3"/>
  <c r="BK580" i="1"/>
  <c r="Z158" i="3"/>
  <c r="AC605" i="3"/>
  <c r="Z383" i="3"/>
  <c r="Z762" i="3"/>
  <c r="AC183" i="3"/>
  <c r="BK87" i="1" s="1"/>
  <c r="AB35" i="3"/>
  <c r="Z183" i="3"/>
  <c r="AB834" i="3"/>
  <c r="Z302" i="3"/>
  <c r="AC187" i="3"/>
  <c r="AE187" i="3" s="1"/>
  <c r="Z35" i="3"/>
  <c r="AC767" i="3"/>
  <c r="AB183" i="3"/>
  <c r="BJ87" i="1" s="1"/>
  <c r="AB187" i="3"/>
  <c r="AC35" i="3"/>
  <c r="AB767" i="3"/>
  <c r="Z676" i="3"/>
  <c r="Z352" i="3"/>
  <c r="BH580" i="1"/>
  <c r="AB605" i="3"/>
  <c r="AB509" i="3"/>
  <c r="AB363" i="3"/>
  <c r="BA256" i="2" s="1"/>
  <c r="AB352" i="3"/>
  <c r="AC495" i="3"/>
  <c r="Z509" i="3"/>
  <c r="AC770" i="3"/>
  <c r="AB543" i="3"/>
  <c r="Z770" i="3"/>
  <c r="AB650" i="3"/>
  <c r="AC650" i="3"/>
  <c r="Z560" i="3"/>
  <c r="AB100" i="3"/>
  <c r="AC352" i="3"/>
  <c r="AB231" i="3"/>
  <c r="Z19" i="3"/>
  <c r="AB260" i="3"/>
  <c r="AB921" i="3"/>
  <c r="AC834" i="3"/>
  <c r="Z231" i="3"/>
  <c r="AC100" i="3"/>
  <c r="AC219" i="3"/>
  <c r="AB495" i="3"/>
  <c r="Z650" i="3"/>
  <c r="Z834" i="3"/>
  <c r="AB560" i="3"/>
  <c r="Z543" i="3"/>
  <c r="AC231" i="3"/>
  <c r="Z100" i="3"/>
  <c r="AC921" i="3"/>
  <c r="AC509" i="3"/>
  <c r="Z495" i="3"/>
  <c r="AB770" i="3"/>
  <c r="Z1011" i="3"/>
  <c r="BH544" i="1" s="1"/>
  <c r="AC560" i="3"/>
  <c r="AE560" i="3" s="1"/>
  <c r="AC543" i="3"/>
  <c r="Z921" i="3"/>
  <c r="AB106" i="3"/>
  <c r="AC106" i="3"/>
  <c r="Z106" i="3"/>
  <c r="AB459" i="3"/>
  <c r="BA509" i="2" s="1"/>
  <c r="AC336" i="3"/>
  <c r="AC925" i="3"/>
  <c r="AE925" i="3" s="1"/>
  <c r="Z394" i="3"/>
  <c r="Z927" i="3"/>
  <c r="AC253" i="3"/>
  <c r="Z707" i="3"/>
  <c r="Z362" i="3"/>
  <c r="AC476" i="3"/>
  <c r="AB429" i="3"/>
  <c r="Z1034" i="3"/>
  <c r="Z459" i="3"/>
  <c r="AY509" i="2" s="1"/>
  <c r="Z222" i="3"/>
  <c r="BH464" i="1" s="1"/>
  <c r="Z336" i="3"/>
  <c r="Z925" i="3"/>
  <c r="AB816" i="3"/>
  <c r="AC980" i="3"/>
  <c r="BB462" i="2" s="1"/>
  <c r="AB203" i="3"/>
  <c r="BJ488" i="1" s="1"/>
  <c r="AB253" i="3"/>
  <c r="Z476" i="3"/>
  <c r="AC1034" i="3"/>
  <c r="AB138" i="3"/>
  <c r="BJ451" i="1" s="1"/>
  <c r="AB707" i="3"/>
  <c r="AC362" i="3"/>
  <c r="Z816" i="3"/>
  <c r="AB980" i="3"/>
  <c r="BA462" i="2" s="1"/>
  <c r="AC203" i="3"/>
  <c r="BK488" i="1" s="1"/>
  <c r="AC394" i="3"/>
  <c r="AC587" i="3"/>
  <c r="AC927" i="3"/>
  <c r="Z253" i="3"/>
  <c r="AB476" i="3"/>
  <c r="Z429" i="3"/>
  <c r="AB1034" i="3"/>
  <c r="Z26" i="3"/>
  <c r="Z138" i="3"/>
  <c r="BH451" i="1" s="1"/>
  <c r="AC707" i="3"/>
  <c r="AB362" i="3"/>
  <c r="AC459" i="3"/>
  <c r="BB509" i="2" s="1"/>
  <c r="AB222" i="3"/>
  <c r="BJ464" i="1" s="1"/>
  <c r="AB336" i="3"/>
  <c r="AB925" i="3"/>
  <c r="Z937" i="3"/>
  <c r="Z980" i="3"/>
  <c r="Z203" i="3"/>
  <c r="BH488" i="1" s="1"/>
  <c r="AB394" i="3"/>
  <c r="AB587" i="3"/>
  <c r="AB927" i="3"/>
  <c r="AC429" i="3"/>
  <c r="AB19" i="3"/>
  <c r="AB937" i="3"/>
  <c r="AB219" i="3"/>
  <c r="BA118" i="2" s="1"/>
  <c r="AC1011" i="3"/>
  <c r="BK544" i="1" s="1"/>
  <c r="AB422" i="3"/>
  <c r="AC254" i="3"/>
  <c r="AB26" i="3"/>
  <c r="AB676" i="3"/>
  <c r="AC1091" i="3"/>
  <c r="AC363" i="3"/>
  <c r="BB256" i="2" s="1"/>
  <c r="Z219" i="3"/>
  <c r="AC260" i="3"/>
  <c r="Z422" i="3"/>
  <c r="Z254" i="3"/>
  <c r="AC26" i="3"/>
  <c r="AB1091" i="3"/>
  <c r="AB226" i="3"/>
  <c r="Z1026" i="3"/>
  <c r="BH545" i="1" s="1"/>
  <c r="AC19" i="3"/>
  <c r="AC937" i="3"/>
  <c r="Z363" i="3"/>
  <c r="AY256" i="2" s="1"/>
  <c r="AB1011" i="3"/>
  <c r="BJ544" i="1" s="1"/>
  <c r="Z260" i="3"/>
  <c r="AC422" i="3"/>
  <c r="AB254" i="3"/>
  <c r="AC676" i="3"/>
  <c r="Z1091" i="3"/>
  <c r="AC226" i="3"/>
  <c r="M982" i="3"/>
  <c r="M352" i="3"/>
  <c r="M802" i="3"/>
  <c r="M671" i="3"/>
  <c r="M644" i="3"/>
  <c r="M806" i="3"/>
  <c r="M875" i="3"/>
  <c r="M241" i="3"/>
  <c r="M593" i="3"/>
  <c r="M224" i="3"/>
  <c r="M1126" i="3"/>
  <c r="M1098" i="3"/>
  <c r="M106" i="3"/>
  <c r="M509" i="3"/>
  <c r="M997" i="3"/>
  <c r="M814" i="3"/>
  <c r="M92" i="3"/>
  <c r="M542" i="3"/>
  <c r="M331" i="3"/>
  <c r="M314" i="3"/>
  <c r="M549" i="3"/>
  <c r="M419" i="3"/>
  <c r="M108" i="3"/>
  <c r="M7" i="3"/>
  <c r="M1083" i="3"/>
  <c r="M12" i="3"/>
  <c r="R998" i="3"/>
  <c r="M204" i="3"/>
  <c r="M73" i="3"/>
  <c r="M753" i="3"/>
  <c r="M886" i="3"/>
  <c r="M395" i="3"/>
  <c r="M758" i="3"/>
  <c r="M102" i="3"/>
  <c r="M187" i="3"/>
  <c r="M898" i="3"/>
  <c r="M565" i="3"/>
  <c r="M116" i="3"/>
  <c r="M655" i="3"/>
  <c r="M803" i="3"/>
  <c r="M781" i="3"/>
  <c r="M1105" i="3"/>
  <c r="M64" i="3"/>
  <c r="M619" i="3"/>
  <c r="M38" i="3"/>
  <c r="M385" i="3"/>
  <c r="M281" i="3"/>
  <c r="M375" i="3"/>
  <c r="M264" i="3"/>
  <c r="M1044" i="3"/>
  <c r="M334" i="3"/>
  <c r="M1090" i="3"/>
  <c r="M606" i="3"/>
  <c r="M315" i="3"/>
  <c r="M210" i="3"/>
  <c r="M486" i="3"/>
  <c r="M922" i="3"/>
  <c r="M965" i="3"/>
  <c r="M580" i="3"/>
  <c r="M732" i="3"/>
  <c r="M934" i="3"/>
  <c r="M950" i="3"/>
  <c r="M703" i="3"/>
  <c r="M789" i="3"/>
  <c r="M345" i="3"/>
  <c r="M306" i="3"/>
  <c r="R615" i="3"/>
  <c r="M831" i="3"/>
  <c r="M772" i="3"/>
  <c r="M651" i="3"/>
  <c r="S8" i="11"/>
  <c r="N641" i="3"/>
  <c r="M163" i="3"/>
  <c r="M160" i="3"/>
  <c r="M203" i="3"/>
  <c r="M764" i="3"/>
  <c r="M871" i="3"/>
  <c r="M30" i="3"/>
  <c r="M821" i="3"/>
  <c r="M566" i="3"/>
  <c r="M446" i="3"/>
  <c r="M1076" i="3"/>
  <c r="R979" i="3"/>
  <c r="M954" i="3"/>
  <c r="M608" i="3"/>
  <c r="M217" i="3"/>
  <c r="R637" i="3"/>
  <c r="M84" i="3"/>
  <c r="M877" i="3"/>
  <c r="M14" i="3"/>
  <c r="O319" i="3"/>
  <c r="M882" i="3"/>
  <c r="M337" i="3"/>
  <c r="M876" i="3"/>
  <c r="M227" i="3"/>
  <c r="M942" i="3"/>
  <c r="M143" i="3"/>
  <c r="M981" i="3"/>
  <c r="M1043" i="3"/>
  <c r="M513" i="3"/>
  <c r="M857" i="3"/>
  <c r="M914" i="3"/>
  <c r="M93" i="3"/>
  <c r="M828" i="3"/>
  <c r="M1081" i="3"/>
  <c r="M181" i="3"/>
  <c r="M477" i="3"/>
  <c r="M110" i="3"/>
  <c r="R12" i="11"/>
  <c r="M829" i="3"/>
  <c r="M1101" i="3"/>
  <c r="M587" i="3"/>
  <c r="M862" i="3"/>
  <c r="BF16" i="1"/>
  <c r="AV16" i="1"/>
  <c r="AZ16" i="1" s="1"/>
  <c r="M739" i="3"/>
  <c r="M208" i="3"/>
  <c r="M94" i="3"/>
  <c r="M485" i="3"/>
  <c r="M122" i="3"/>
  <c r="R813" i="3"/>
  <c r="M811" i="3"/>
  <c r="M447" i="3"/>
  <c r="M788" i="3"/>
  <c r="M692" i="3"/>
  <c r="M270" i="3"/>
  <c r="M123" i="3"/>
  <c r="M262" i="3"/>
  <c r="M117" i="3"/>
  <c r="M990" i="3"/>
  <c r="M456" i="3"/>
  <c r="R1092" i="3"/>
  <c r="M792" i="3"/>
  <c r="M721" i="3"/>
  <c r="M55" i="3"/>
  <c r="M928" i="3"/>
  <c r="M401" i="3"/>
  <c r="M1099" i="3"/>
  <c r="M188" i="3"/>
  <c r="M1095" i="3"/>
  <c r="M598" i="3"/>
  <c r="M832" i="3"/>
  <c r="M185" i="3"/>
  <c r="M165" i="3"/>
  <c r="M1050" i="3"/>
  <c r="M994" i="3"/>
  <c r="M482" i="3"/>
  <c r="M139" i="3"/>
  <c r="M214" i="3"/>
  <c r="M507" i="3"/>
  <c r="M936" i="3"/>
  <c r="M621" i="3"/>
  <c r="M440" i="3"/>
  <c r="M1115" i="3"/>
  <c r="M611" i="3"/>
  <c r="M366" i="3"/>
  <c r="M535" i="3"/>
  <c r="M816" i="3"/>
  <c r="M987" i="3"/>
  <c r="R352" i="3"/>
  <c r="R385" i="3"/>
  <c r="R847" i="3"/>
  <c r="M940" i="3"/>
  <c r="M56" i="3"/>
  <c r="M521" i="3"/>
  <c r="M592" i="3"/>
  <c r="M575" i="3"/>
  <c r="M387" i="3"/>
  <c r="M268" i="3"/>
  <c r="M1038" i="3"/>
  <c r="M455" i="3"/>
  <c r="M21" i="3"/>
  <c r="R313" i="3"/>
  <c r="M815" i="3"/>
  <c r="M388" i="3"/>
  <c r="M998" i="3"/>
  <c r="M1103" i="3"/>
  <c r="M863" i="3"/>
  <c r="M405" i="3"/>
  <c r="M538" i="3"/>
  <c r="M259" i="3"/>
  <c r="M338" i="3"/>
  <c r="M541" i="3"/>
  <c r="M859" i="3"/>
  <c r="M1067" i="3"/>
  <c r="M938" i="3"/>
  <c r="M964" i="3"/>
  <c r="M1019" i="3"/>
  <c r="M880" i="3"/>
  <c r="M798" i="3"/>
  <c r="M1036" i="3"/>
  <c r="M900" i="3"/>
  <c r="M681" i="3"/>
  <c r="M460" i="3"/>
  <c r="M136" i="3"/>
  <c r="M845" i="3"/>
  <c r="M255" i="3"/>
  <c r="M449" i="3"/>
  <c r="M583" i="3"/>
  <c r="M310" i="3"/>
  <c r="M850" i="3"/>
  <c r="M973" i="3"/>
  <c r="M1005" i="3"/>
  <c r="M1020" i="3"/>
  <c r="M511" i="3"/>
  <c r="M152" i="3"/>
  <c r="BF5" i="1"/>
  <c r="AV5" i="1"/>
  <c r="AZ5" i="1" s="1"/>
  <c r="M457" i="3"/>
  <c r="M1070" i="3"/>
  <c r="R4" i="11"/>
  <c r="M417" i="3"/>
  <c r="M1056" i="3"/>
  <c r="M22" i="3"/>
  <c r="M657" i="3"/>
  <c r="M846" i="3"/>
  <c r="M999" i="3"/>
  <c r="M679" i="3"/>
  <c r="M761" i="3"/>
  <c r="M725" i="3"/>
  <c r="M921" i="3"/>
  <c r="T8" i="11"/>
  <c r="O641" i="3"/>
  <c r="M445" i="3"/>
  <c r="M16" i="3"/>
  <c r="M470" i="3"/>
  <c r="M475" i="3"/>
  <c r="M872" i="3"/>
  <c r="M365" i="3"/>
  <c r="M616" i="3"/>
  <c r="M629" i="3"/>
  <c r="M383" i="3"/>
  <c r="M706" i="3"/>
  <c r="M319" i="3"/>
  <c r="M67" i="3"/>
  <c r="M701" i="3"/>
  <c r="M1114" i="3"/>
  <c r="M153" i="3"/>
  <c r="M127" i="3"/>
  <c r="M206" i="3"/>
  <c r="M1093" i="3"/>
  <c r="M560" i="3"/>
  <c r="M625" i="3"/>
  <c r="M653" i="3"/>
  <c r="M842" i="3"/>
  <c r="T12" i="11"/>
  <c r="O110" i="3"/>
  <c r="M605" i="3"/>
  <c r="M818" i="3"/>
  <c r="M242" i="3"/>
  <c r="M694" i="3"/>
  <c r="M1120" i="3"/>
  <c r="M945" i="3"/>
  <c r="M175" i="3"/>
  <c r="M715" i="3"/>
  <c r="M36" i="3"/>
  <c r="M178" i="3"/>
  <c r="M808" i="3"/>
  <c r="M243" i="3"/>
  <c r="R1082" i="3"/>
  <c r="M1033" i="3"/>
  <c r="M98" i="3"/>
  <c r="M780" i="3"/>
  <c r="R53" i="3"/>
  <c r="M308" i="3"/>
  <c r="M189" i="3"/>
  <c r="M65" i="3"/>
  <c r="R176" i="3"/>
  <c r="M887" i="3"/>
  <c r="M690" i="3"/>
  <c r="M648" i="3"/>
  <c r="M895" i="3"/>
  <c r="M686" i="3"/>
  <c r="M25" i="3"/>
  <c r="M1080" i="3"/>
  <c r="M890" i="3"/>
  <c r="M278" i="3"/>
  <c r="M578" i="3"/>
  <c r="M924" i="3"/>
  <c r="M1100" i="3"/>
  <c r="M128" i="3"/>
  <c r="M501" i="3"/>
  <c r="M86" i="3"/>
  <c r="M672" i="3"/>
  <c r="M46" i="3"/>
  <c r="M516" i="3"/>
  <c r="M295" i="3"/>
  <c r="M699" i="3"/>
  <c r="M841" i="3"/>
  <c r="M1034" i="3"/>
  <c r="R1001" i="3"/>
  <c r="M397" i="3"/>
  <c r="R651" i="3"/>
  <c r="R872" i="3"/>
  <c r="R764" i="3"/>
  <c r="R460" i="3"/>
  <c r="M551" i="3"/>
  <c r="M766" i="3"/>
  <c r="M544" i="3"/>
  <c r="M101" i="3"/>
  <c r="M406" i="3"/>
  <c r="M1002" i="3"/>
  <c r="M47" i="3"/>
  <c r="M926" i="3"/>
  <c r="M479" i="3"/>
  <c r="M1045" i="3"/>
  <c r="M967" i="3"/>
  <c r="M496" i="3"/>
  <c r="M29" i="3"/>
  <c r="M1006" i="3"/>
  <c r="R885" i="3"/>
  <c r="M773" i="3"/>
  <c r="M37" i="3"/>
  <c r="M618" i="3"/>
  <c r="M908" i="3"/>
  <c r="M837" i="3"/>
  <c r="M494" i="3"/>
  <c r="M916" i="3"/>
  <c r="M35" i="3"/>
  <c r="M970" i="3"/>
  <c r="M246" i="3"/>
  <c r="M757" i="3"/>
  <c r="M410" i="3"/>
  <c r="M396" i="3"/>
  <c r="M166" i="3"/>
  <c r="M833" i="3"/>
  <c r="M931" i="3"/>
  <c r="M311" i="3"/>
  <c r="M700" i="3"/>
  <c r="M272" i="3"/>
  <c r="M422" i="3"/>
  <c r="M1012" i="3"/>
  <c r="M783" i="3"/>
  <c r="M461" i="3"/>
  <c r="M917" i="3"/>
  <c r="M320" i="3"/>
  <c r="M287" i="3"/>
  <c r="M972" i="3"/>
  <c r="R474" i="3"/>
  <c r="M39" i="3"/>
  <c r="M294" i="3"/>
  <c r="M925" i="3"/>
  <c r="M678" i="3"/>
  <c r="M45" i="3"/>
  <c r="M918" i="3"/>
  <c r="M634" i="3"/>
  <c r="M910" i="3"/>
  <c r="M586" i="3"/>
  <c r="M307" i="3"/>
  <c r="M63" i="3"/>
  <c r="S4" i="11"/>
  <c r="N417" i="3"/>
  <c r="M805" i="3"/>
  <c r="M464" i="3"/>
  <c r="M91" i="3"/>
  <c r="M878" i="3"/>
  <c r="M860" i="3"/>
  <c r="M301" i="3"/>
  <c r="M157" i="3"/>
  <c r="M848" i="3"/>
  <c r="M182" i="3"/>
  <c r="M979" i="3"/>
  <c r="R244" i="3"/>
  <c r="M820" i="3"/>
  <c r="M983" i="3"/>
  <c r="M271" i="3"/>
  <c r="M463" i="3"/>
  <c r="R564" i="3"/>
  <c r="M493" i="3"/>
  <c r="M1008" i="3"/>
  <c r="N319" i="3"/>
  <c r="M1111" i="3"/>
  <c r="M670" i="3"/>
  <c r="M137" i="3"/>
  <c r="M83" i="3"/>
  <c r="M467" i="3"/>
  <c r="M992" i="3"/>
  <c r="M336" i="3"/>
  <c r="M661" i="3"/>
  <c r="M344" i="3"/>
  <c r="M1064" i="3"/>
  <c r="M399" i="3"/>
  <c r="R309" i="3"/>
  <c r="M579" i="3"/>
  <c r="M747" i="3"/>
  <c r="M778" i="3"/>
  <c r="R627" i="3"/>
  <c r="M955" i="3"/>
  <c r="M423" i="3"/>
  <c r="M664" i="3"/>
  <c r="M407" i="3"/>
  <c r="M888" i="3"/>
  <c r="M669" i="3"/>
  <c r="M265" i="3"/>
  <c r="M429" i="3"/>
  <c r="M691" i="3"/>
  <c r="R728" i="3"/>
  <c r="M258" i="3"/>
  <c r="M927" i="3"/>
  <c r="M911" i="3"/>
  <c r="M525" i="3"/>
  <c r="M839" i="3"/>
  <c r="M1055" i="3"/>
  <c r="M154" i="3"/>
  <c r="M323" i="3"/>
  <c r="M427" i="3"/>
  <c r="M581" i="3"/>
  <c r="M430" i="3"/>
  <c r="M1037" i="3"/>
  <c r="M851" i="3"/>
  <c r="M403" i="3"/>
  <c r="M562" i="3"/>
  <c r="M904" i="3"/>
  <c r="M704" i="3"/>
  <c r="M118" i="3"/>
  <c r="M135" i="3"/>
  <c r="R879" i="3"/>
  <c r="M202" i="3"/>
  <c r="M571" i="3"/>
  <c r="M951" i="3"/>
  <c r="M119" i="3"/>
  <c r="M169" i="3"/>
  <c r="M498" i="3"/>
  <c r="R454" i="3"/>
  <c r="M574" i="3"/>
  <c r="M370" i="3"/>
  <c r="M531" i="3"/>
  <c r="M144" i="3"/>
  <c r="M359" i="3"/>
  <c r="R519" i="3"/>
  <c r="M660" i="3"/>
  <c r="M1015" i="3"/>
  <c r="M600" i="3"/>
  <c r="M1048" i="3"/>
  <c r="M741" i="3"/>
  <c r="M476" i="3"/>
  <c r="M635" i="3"/>
  <c r="M515" i="3"/>
  <c r="M1013" i="3"/>
  <c r="M426" i="3"/>
  <c r="M1052" i="3"/>
  <c r="R187" i="3"/>
  <c r="M1040" i="3"/>
  <c r="M1009" i="3"/>
  <c r="M347" i="3"/>
  <c r="M905" i="3"/>
  <c r="M978" i="3"/>
  <c r="M212" i="3"/>
  <c r="M993" i="3"/>
  <c r="M1113" i="3"/>
  <c r="M830" i="3"/>
  <c r="M411" i="3"/>
  <c r="M121" i="3"/>
  <c r="M930" i="3"/>
  <c r="M362" i="3"/>
  <c r="M293" i="3"/>
  <c r="M418" i="3"/>
  <c r="M527" i="3"/>
  <c r="M768" i="3"/>
  <c r="M384" i="3"/>
  <c r="M177" i="3"/>
  <c r="M952" i="3"/>
  <c r="M168" i="3"/>
  <c r="M636" i="3"/>
  <c r="R221" i="3"/>
  <c r="M221" i="3"/>
  <c r="M495" i="3"/>
  <c r="M74" i="3"/>
  <c r="R700" i="3"/>
  <c r="M329" i="3"/>
  <c r="R779" i="3"/>
  <c r="M522" i="3"/>
  <c r="M645" i="3"/>
  <c r="M765" i="3"/>
  <c r="M1026" i="3"/>
  <c r="M503" i="3"/>
  <c r="M85" i="3"/>
  <c r="M956" i="3"/>
  <c r="M767" i="3"/>
  <c r="M588" i="3"/>
  <c r="BF15" i="1"/>
  <c r="AV15" i="1"/>
  <c r="AZ15" i="1" s="1"/>
  <c r="M576" i="3"/>
  <c r="M861" i="3"/>
  <c r="M984" i="3"/>
  <c r="M324" i="3"/>
  <c r="M505" i="3"/>
  <c r="M442" i="3"/>
  <c r="M825" i="3"/>
  <c r="M256" i="3"/>
  <c r="M115" i="3"/>
  <c r="M561" i="3"/>
  <c r="T4" i="11"/>
  <c r="O417" i="3"/>
  <c r="M303" i="3"/>
  <c r="M597" i="3"/>
  <c r="M59" i="3"/>
  <c r="M453" i="3"/>
  <c r="M613" i="3"/>
  <c r="M584" i="3"/>
  <c r="M381" i="3"/>
  <c r="R203" i="3"/>
  <c r="M688" i="3"/>
  <c r="M632" i="3"/>
  <c r="M980" i="3"/>
  <c r="R587" i="3"/>
  <c r="M599" i="3"/>
  <c r="M412" i="3"/>
  <c r="R8" i="11"/>
  <c r="M641" i="3"/>
  <c r="M912" i="3"/>
  <c r="M497" i="3"/>
  <c r="M240" i="3"/>
  <c r="M130" i="3"/>
  <c r="M883" i="3"/>
  <c r="M794" i="3"/>
  <c r="M40" i="3"/>
  <c r="M760" i="3"/>
  <c r="M683" i="3"/>
  <c r="M1123" i="3"/>
  <c r="M989" i="3"/>
  <c r="M433" i="3"/>
  <c r="M402" i="3"/>
  <c r="M659" i="3"/>
  <c r="M250" i="3"/>
  <c r="M668" i="3"/>
  <c r="M76" i="3"/>
  <c r="M654" i="3"/>
  <c r="M698" i="3"/>
  <c r="M107" i="3"/>
  <c r="M253" i="3"/>
  <c r="M42" i="3"/>
  <c r="M643" i="3"/>
  <c r="R32" i="3"/>
  <c r="M179" i="3"/>
  <c r="M60" i="3"/>
  <c r="M304" i="3"/>
  <c r="M158" i="3"/>
  <c r="S12" i="11"/>
  <c r="N110" i="3"/>
  <c r="M528" i="3"/>
  <c r="M547" i="3"/>
  <c r="M254" i="3"/>
  <c r="M263" i="3"/>
  <c r="M786" i="3"/>
  <c r="M628" i="3"/>
  <c r="R342" i="3"/>
  <c r="M656" i="3"/>
  <c r="M755" i="3"/>
  <c r="M124" i="3"/>
  <c r="M849" i="3"/>
  <c r="M896" i="3"/>
  <c r="M663" i="3"/>
  <c r="M90" i="3"/>
  <c r="M784" i="3"/>
  <c r="M1010" i="3"/>
  <c r="M68" i="3"/>
  <c r="M622" i="3"/>
  <c r="M1039" i="3"/>
  <c r="M869" i="3"/>
  <c r="M1047" i="3"/>
  <c r="M902" i="3"/>
  <c r="R473" i="3"/>
  <c r="M718" i="3"/>
  <c r="M624" i="3"/>
  <c r="M71" i="3"/>
  <c r="M609" i="3"/>
  <c r="M991" i="3"/>
  <c r="M885" i="3"/>
  <c r="M775" i="3"/>
  <c r="M191" i="3"/>
  <c r="M51" i="3"/>
  <c r="M70" i="3"/>
  <c r="M738" i="3"/>
  <c r="R98" i="3"/>
  <c r="M975" i="3"/>
  <c r="M526" i="3"/>
  <c r="M78" i="3"/>
  <c r="M840" i="3"/>
  <c r="M377" i="3"/>
  <c r="M147" i="3"/>
  <c r="M443" i="3"/>
  <c r="M510" i="3"/>
  <c r="M235" i="3"/>
  <c r="M1022" i="3"/>
  <c r="AB329" i="3"/>
  <c r="Z967" i="3"/>
  <c r="BH406" i="1" s="1"/>
  <c r="Z248" i="3"/>
  <c r="BH292" i="1" s="1"/>
  <c r="AB424" i="3"/>
  <c r="AC158" i="3"/>
  <c r="Z635" i="3"/>
  <c r="AC329" i="3"/>
  <c r="AB1027" i="3"/>
  <c r="Z600" i="3"/>
  <c r="AB487" i="3"/>
  <c r="BJ167" i="1" s="1"/>
  <c r="AC424" i="3"/>
  <c r="AB158" i="3"/>
  <c r="Z329" i="3"/>
  <c r="Z741" i="3"/>
  <c r="AC248" i="3"/>
  <c r="BK292" i="1" s="1"/>
  <c r="Z424" i="3"/>
  <c r="AC86" i="3"/>
  <c r="AC760" i="3"/>
  <c r="AC874" i="3"/>
  <c r="Z833" i="3"/>
  <c r="Z889" i="3"/>
  <c r="AC1019" i="3"/>
  <c r="Z539" i="3"/>
  <c r="AB305" i="3"/>
  <c r="AB5" i="3"/>
  <c r="AC967" i="3"/>
  <c r="Z791" i="3"/>
  <c r="AB600" i="3"/>
  <c r="AC833" i="3"/>
  <c r="Z1019" i="3"/>
  <c r="AB635" i="3"/>
  <c r="AB967" i="3"/>
  <c r="AC600" i="3"/>
  <c r="AB833" i="3"/>
  <c r="AB1019" i="3"/>
  <c r="AC635" i="3"/>
  <c r="R754" i="3"/>
  <c r="AB966" i="3"/>
  <c r="AB628" i="3"/>
  <c r="AC628" i="3"/>
  <c r="AB526" i="3"/>
  <c r="AB758" i="3"/>
  <c r="Z966" i="3"/>
  <c r="Z357" i="3"/>
  <c r="AC987" i="3"/>
  <c r="AC148" i="3"/>
  <c r="Z936" i="3"/>
  <c r="BH287" i="1" s="1"/>
  <c r="BA305" i="2"/>
  <c r="AB631" i="3"/>
  <c r="AC966" i="3"/>
  <c r="AE966" i="3" s="1"/>
  <c r="Z1047" i="3"/>
  <c r="AC64" i="3"/>
  <c r="Z46" i="3"/>
  <c r="AB761" i="3"/>
  <c r="BB305" i="2"/>
  <c r="AB987" i="3"/>
  <c r="Z964" i="3"/>
  <c r="AC46" i="3"/>
  <c r="AY305" i="2"/>
  <c r="AB586" i="3"/>
  <c r="BJ137" i="1" s="1"/>
  <c r="Z628" i="3"/>
  <c r="Z664" i="3"/>
  <c r="AB64" i="3"/>
  <c r="AB46" i="3"/>
  <c r="Z987" i="3"/>
  <c r="AC1020" i="3"/>
  <c r="BK438" i="1" s="1"/>
  <c r="AB125" i="3"/>
  <c r="AB755" i="3"/>
  <c r="Z906" i="3"/>
  <c r="AB359" i="3"/>
  <c r="Z401" i="3"/>
  <c r="AC50" i="3"/>
  <c r="BB24" i="2" s="1"/>
  <c r="Z755" i="3"/>
  <c r="AB936" i="3"/>
  <c r="BJ287" i="1" s="1"/>
  <c r="Z426" i="3"/>
  <c r="AC701" i="3"/>
  <c r="BK424" i="1" s="1"/>
  <c r="Z136" i="3"/>
  <c r="BH447" i="1" s="1"/>
  <c r="AB401" i="3"/>
  <c r="AB1020" i="3"/>
  <c r="BJ438" i="1" s="1"/>
  <c r="AC125" i="3"/>
  <c r="Z50" i="3"/>
  <c r="AY24" i="2" s="1"/>
  <c r="Z773" i="3"/>
  <c r="BH294" i="1" s="1"/>
  <c r="AC936" i="3"/>
  <c r="BK287" i="1" s="1"/>
  <c r="AB906" i="3"/>
  <c r="Z701" i="3"/>
  <c r="AC631" i="3"/>
  <c r="AC905" i="3"/>
  <c r="AC758" i="3"/>
  <c r="Z1020" i="3"/>
  <c r="BH438" i="1" s="1"/>
  <c r="AC526" i="3"/>
  <c r="Z125" i="3"/>
  <c r="AB50" i="3"/>
  <c r="AC755" i="3"/>
  <c r="AB426" i="3"/>
  <c r="AC359" i="3"/>
  <c r="AB136" i="3"/>
  <c r="AC603" i="3"/>
  <c r="AC479" i="3"/>
  <c r="AB752" i="3"/>
  <c r="AC401" i="3"/>
  <c r="Z526" i="3"/>
  <c r="AC773" i="3"/>
  <c r="BK294" i="1" s="1"/>
  <c r="Z359" i="3"/>
  <c r="Z603" i="3"/>
  <c r="Z479" i="3"/>
  <c r="AB905" i="3"/>
  <c r="Z752" i="3"/>
  <c r="AB142" i="3"/>
  <c r="AB773" i="3"/>
  <c r="BA225" i="2" s="1"/>
  <c r="BA482" i="2"/>
  <c r="AC426" i="3"/>
  <c r="AC906" i="3"/>
  <c r="AB701" i="3"/>
  <c r="AC136" i="3"/>
  <c r="BK447" i="1" s="1"/>
  <c r="AB603" i="3"/>
  <c r="Z631" i="3"/>
  <c r="AB479" i="3"/>
  <c r="Z905" i="3"/>
  <c r="AC752" i="3"/>
  <c r="Z758" i="3"/>
  <c r="Z483" i="3"/>
  <c r="Z135" i="3"/>
  <c r="AB483" i="3"/>
  <c r="AC483" i="3"/>
  <c r="R103" i="3"/>
  <c r="R195" i="3"/>
  <c r="R852" i="3"/>
  <c r="R915" i="3"/>
  <c r="R893" i="3"/>
  <c r="R823" i="3"/>
  <c r="R1104" i="3"/>
  <c r="R721" i="3"/>
  <c r="R957" i="3"/>
  <c r="R507" i="3"/>
  <c r="R75" i="3"/>
  <c r="R190" i="3"/>
  <c r="R317" i="3"/>
  <c r="R1058" i="3"/>
  <c r="R630" i="3"/>
  <c r="R261" i="3"/>
  <c r="R949" i="3"/>
  <c r="R1123" i="3"/>
  <c r="R167" i="3"/>
  <c r="R133" i="3"/>
  <c r="R404" i="3"/>
  <c r="R743" i="3"/>
  <c r="R506" i="3"/>
  <c r="R174" i="3"/>
  <c r="R325" i="3"/>
  <c r="R647" i="3"/>
  <c r="R316" i="3"/>
  <c r="R749" i="3"/>
  <c r="R420" i="3"/>
  <c r="R372" i="3"/>
  <c r="R722" i="3"/>
  <c r="R545" i="3"/>
  <c r="R450" i="3"/>
  <c r="R959" i="3"/>
  <c r="R425" i="3"/>
  <c r="R826" i="3"/>
  <c r="R658" i="3"/>
  <c r="R873" i="3"/>
  <c r="AC142" i="3"/>
  <c r="AC1026" i="3"/>
  <c r="BK545" i="1" s="1"/>
  <c r="AC135" i="3"/>
  <c r="Z142" i="3"/>
  <c r="AB1026" i="3"/>
  <c r="BJ545" i="1" s="1"/>
  <c r="AB135" i="3"/>
  <c r="R429" i="3"/>
  <c r="AB148" i="3"/>
  <c r="AB539" i="3"/>
  <c r="AC5" i="3"/>
  <c r="AE5" i="3" s="1"/>
  <c r="AB874" i="3"/>
  <c r="AB664" i="3"/>
  <c r="AB741" i="3"/>
  <c r="AC761" i="3"/>
  <c r="AC889" i="3"/>
  <c r="AB581" i="3"/>
  <c r="R1115" i="3"/>
  <c r="Z148" i="3"/>
  <c r="Z5" i="3"/>
  <c r="Z874" i="3"/>
  <c r="Z761" i="3"/>
  <c r="R753" i="3"/>
  <c r="R10" i="3"/>
  <c r="Z581" i="3"/>
  <c r="AC539" i="3"/>
  <c r="AE539" i="3" s="1"/>
  <c r="AC664" i="3"/>
  <c r="AE664" i="3" s="1"/>
  <c r="AC741" i="3"/>
  <c r="AB889" i="3"/>
  <c r="AC581" i="3"/>
  <c r="R626" i="3"/>
  <c r="R892" i="3"/>
  <c r="AC1047" i="3"/>
  <c r="AB791" i="3"/>
  <c r="AB357" i="3"/>
  <c r="AC964" i="3"/>
  <c r="Z586" i="3"/>
  <c r="BH137" i="1" s="1"/>
  <c r="R702" i="3"/>
  <c r="AC305" i="3"/>
  <c r="AB86" i="3"/>
  <c r="R954" i="3"/>
  <c r="AB964" i="3"/>
  <c r="BJ534" i="1" s="1"/>
  <c r="AC586" i="3"/>
  <c r="BK137" i="1" s="1"/>
  <c r="R224" i="3"/>
  <c r="R816" i="3"/>
  <c r="Z305" i="3"/>
  <c r="AB1047" i="3"/>
  <c r="AC791" i="3"/>
  <c r="Z86" i="3"/>
  <c r="AC357" i="3"/>
  <c r="R7" i="3"/>
  <c r="R480" i="3"/>
  <c r="R95" i="3"/>
  <c r="R207" i="3"/>
  <c r="R648" i="3"/>
  <c r="R239" i="3"/>
  <c r="R1061" i="3"/>
  <c r="R960" i="3"/>
  <c r="R83" i="3"/>
  <c r="R493" i="3"/>
  <c r="R397" i="3"/>
  <c r="R306" i="3"/>
  <c r="R82" i="3"/>
  <c r="R670" i="3"/>
  <c r="R462" i="3"/>
  <c r="R1008" i="3"/>
  <c r="R672" i="3"/>
  <c r="R679" i="3"/>
  <c r="R210" i="3"/>
  <c r="R214" i="3"/>
  <c r="R563" i="3"/>
  <c r="R693" i="3"/>
  <c r="R1068" i="3"/>
  <c r="R117" i="3"/>
  <c r="R810" i="3"/>
  <c r="R6" i="3"/>
  <c r="R1003" i="3"/>
  <c r="R726" i="3"/>
  <c r="R777" i="3"/>
  <c r="R1005" i="3"/>
  <c r="R606" i="3"/>
  <c r="R138" i="3"/>
  <c r="R488" i="3"/>
  <c r="R479" i="3"/>
  <c r="R481" i="3"/>
  <c r="R571" i="3"/>
  <c r="AB563" i="3"/>
  <c r="AB349" i="3"/>
  <c r="AC1027" i="3"/>
  <c r="AC487" i="3"/>
  <c r="BK167" i="1" s="1"/>
  <c r="Z249" i="3"/>
  <c r="BH501" i="1" s="1"/>
  <c r="Z1027" i="3"/>
  <c r="Z487" i="3"/>
  <c r="BH167" i="1" s="1"/>
  <c r="R578" i="3"/>
  <c r="R840" i="3"/>
  <c r="AB813" i="3"/>
  <c r="BJ465" i="1" s="1"/>
  <c r="AC404" i="3"/>
  <c r="AE404" i="3" s="1"/>
  <c r="AC745" i="3"/>
  <c r="AB314" i="3"/>
  <c r="AC875" i="3"/>
  <c r="BK288" i="1" s="1"/>
  <c r="AB439" i="3"/>
  <c r="AC738" i="3"/>
  <c r="AC655" i="3"/>
  <c r="Z873" i="3"/>
  <c r="Z606" i="3"/>
  <c r="BH326" i="1" s="1"/>
  <c r="AB675" i="3"/>
  <c r="BJ261" i="1" s="1"/>
  <c r="Z790" i="3"/>
  <c r="Z615" i="3"/>
  <c r="AB523" i="3"/>
  <c r="AC164" i="3"/>
  <c r="AC151" i="3"/>
  <c r="AC578" i="3"/>
  <c r="AB507" i="3"/>
  <c r="Z375" i="3"/>
  <c r="BH276" i="1" s="1"/>
  <c r="AC862" i="3"/>
  <c r="BK489" i="1" s="1"/>
  <c r="AB10" i="3"/>
  <c r="Z325" i="3"/>
  <c r="Z877" i="3"/>
  <c r="AB256" i="3"/>
  <c r="BJ487" i="1" s="1"/>
  <c r="AC771" i="3"/>
  <c r="Z195" i="3"/>
  <c r="AC442" i="3"/>
  <c r="BK117" i="1" s="1"/>
  <c r="AC281" i="3"/>
  <c r="Z828" i="3"/>
  <c r="AC713" i="3"/>
  <c r="AC176" i="3"/>
  <c r="BK201" i="1" s="1"/>
  <c r="AB492" i="3"/>
  <c r="BA343" i="2" s="1"/>
  <c r="AB990" i="3"/>
  <c r="AC1000" i="3"/>
  <c r="AC385" i="3"/>
  <c r="AB287" i="3"/>
  <c r="AC999" i="3"/>
  <c r="BK421" i="1" s="1"/>
  <c r="AC919" i="3"/>
  <c r="AB1125" i="3"/>
  <c r="AB1105" i="3"/>
  <c r="Z75" i="3"/>
  <c r="AC577" i="3"/>
  <c r="AB1001" i="3"/>
  <c r="Z208" i="3"/>
  <c r="Z102" i="3"/>
  <c r="AC376" i="3"/>
  <c r="BK300" i="1" s="1"/>
  <c r="Z941" i="3"/>
  <c r="Z977" i="3"/>
  <c r="Z572" i="3"/>
  <c r="AC696" i="3"/>
  <c r="AB819" i="3"/>
  <c r="AB43" i="3"/>
  <c r="AB647" i="3"/>
  <c r="AB548" i="3"/>
  <c r="BJ285" i="1" s="1"/>
  <c r="AC407" i="3"/>
  <c r="AC522" i="3"/>
  <c r="BB271" i="2" s="1"/>
  <c r="Z485" i="3"/>
  <c r="AC872" i="3"/>
  <c r="BK492" i="1" s="1"/>
  <c r="AB242" i="3"/>
  <c r="AC953" i="3"/>
  <c r="AB271" i="3"/>
  <c r="Z850" i="3"/>
  <c r="AC147" i="3"/>
  <c r="Z739" i="3"/>
  <c r="Z1095" i="3"/>
  <c r="BH577" i="1" s="1"/>
  <c r="AB205" i="3"/>
  <c r="Z235" i="3"/>
  <c r="Z323" i="3"/>
  <c r="Z296" i="3"/>
  <c r="BH193" i="1" s="1"/>
  <c r="AB531" i="3"/>
  <c r="BJ148" i="1" s="1"/>
  <c r="AB445" i="3"/>
  <c r="BJ281" i="1" s="1"/>
  <c r="Z772" i="3"/>
  <c r="Z1067" i="3"/>
  <c r="AB857" i="3"/>
  <c r="BJ428" i="1" s="1"/>
  <c r="AB241" i="3"/>
  <c r="BJ31" i="1" s="1"/>
  <c r="AB617" i="3"/>
  <c r="AB1121" i="3"/>
  <c r="Z277" i="3"/>
  <c r="AB923" i="3"/>
  <c r="BA476" i="2" s="1"/>
  <c r="AC785" i="3"/>
  <c r="AC334" i="3"/>
  <c r="Z419" i="3"/>
  <c r="AC641" i="3"/>
  <c r="AC1008" i="3"/>
  <c r="AB748" i="3"/>
  <c r="AB1036" i="3"/>
  <c r="BJ392" i="1" s="1"/>
  <c r="AC77" i="3"/>
  <c r="AC1093" i="3"/>
  <c r="AC666" i="3"/>
  <c r="AC474" i="3"/>
  <c r="AC246" i="3"/>
  <c r="Z458" i="3"/>
  <c r="Z423" i="3"/>
  <c r="AB830" i="3"/>
  <c r="AB639" i="3"/>
  <c r="AC840" i="3"/>
  <c r="Z654" i="3"/>
  <c r="AC688" i="3"/>
  <c r="Z224" i="3"/>
  <c r="AC257" i="3"/>
  <c r="Z233" i="3"/>
  <c r="AB223" i="3"/>
  <c r="AC435" i="3"/>
  <c r="Z697" i="3"/>
  <c r="Z734" i="3"/>
  <c r="BH434" i="1" s="1"/>
  <c r="Z121" i="3"/>
  <c r="AC1058" i="3"/>
  <c r="AC888" i="3"/>
  <c r="AB83" i="3"/>
  <c r="AB7" i="3"/>
  <c r="Z1007" i="3"/>
  <c r="AC926" i="3"/>
  <c r="AE926" i="3" s="1"/>
  <c r="Z139" i="3"/>
  <c r="Z109" i="3"/>
  <c r="Z265" i="3"/>
  <c r="AC402" i="3"/>
  <c r="AC589" i="3"/>
  <c r="AC708" i="3"/>
  <c r="AC613" i="3"/>
  <c r="Z386" i="3"/>
  <c r="AY281" i="2" s="1"/>
  <c r="AB259" i="3"/>
  <c r="AC388" i="3"/>
  <c r="AC326" i="3"/>
  <c r="AC284" i="3"/>
  <c r="Z1003" i="3"/>
  <c r="AC368" i="3"/>
  <c r="BK176" i="1" s="1"/>
  <c r="AC842" i="3"/>
  <c r="AB930" i="3"/>
  <c r="AB957" i="3"/>
  <c r="Z511" i="3"/>
  <c r="AC757" i="3"/>
  <c r="AB725" i="3"/>
  <c r="AB832" i="3"/>
  <c r="Z592" i="3"/>
  <c r="AC622" i="3"/>
  <c r="AB1103" i="3"/>
  <c r="BJ585" i="1" s="1"/>
  <c r="Z844" i="3"/>
  <c r="AB196" i="3"/>
  <c r="AC200" i="3"/>
  <c r="AB118" i="3"/>
  <c r="Z304" i="3"/>
  <c r="AB16" i="3"/>
  <c r="AC571" i="3"/>
  <c r="AC595" i="3"/>
  <c r="Z646" i="3"/>
  <c r="AC691" i="3"/>
  <c r="AE691" i="3" s="1"/>
  <c r="AB82" i="3"/>
  <c r="BK581" i="1"/>
  <c r="Z717" i="3"/>
  <c r="AB212" i="3"/>
  <c r="BA520" i="2" s="1"/>
  <c r="AB1113" i="3"/>
  <c r="AC240" i="3"/>
  <c r="BB132" i="2" s="1"/>
  <c r="AB720" i="3"/>
  <c r="Z710" i="3"/>
  <c r="AB214" i="3"/>
  <c r="BJ102" i="1" s="1"/>
  <c r="Z365" i="3"/>
  <c r="AB427" i="3"/>
  <c r="AC932" i="3"/>
  <c r="AC206" i="3"/>
  <c r="Z1110" i="3"/>
  <c r="AC979" i="3"/>
  <c r="AB245" i="3"/>
  <c r="AB198" i="3"/>
  <c r="AC274" i="3"/>
  <c r="BK482" i="1" s="1"/>
  <c r="AC89" i="3"/>
  <c r="AE89" i="3" s="1"/>
  <c r="Z670" i="3"/>
  <c r="Z733" i="3"/>
  <c r="BH216" i="1" s="1"/>
  <c r="AB820" i="3"/>
  <c r="AB754" i="3"/>
  <c r="AC45" i="3"/>
  <c r="Z462" i="3"/>
  <c r="BH303" i="1" s="1"/>
  <c r="Z998" i="3"/>
  <c r="AB809" i="3"/>
  <c r="AB669" i="3"/>
  <c r="AB694" i="3"/>
  <c r="AB188" i="3"/>
  <c r="AC154" i="3"/>
  <c r="AB131" i="3"/>
  <c r="AC947" i="3"/>
  <c r="BK410" i="1" s="1"/>
  <c r="Z838" i="3"/>
  <c r="Z962" i="3"/>
  <c r="AB179" i="3"/>
  <c r="BJ84" i="1" s="1"/>
  <c r="Z555" i="3"/>
  <c r="Z822" i="3"/>
  <c r="Z85" i="3"/>
  <c r="AB264" i="3"/>
  <c r="AB804" i="3"/>
  <c r="AC395" i="3"/>
  <c r="BK538" i="1" s="1"/>
  <c r="Z642" i="3"/>
  <c r="AC450" i="3"/>
  <c r="BK330" i="1" s="1"/>
  <c r="AB671" i="3"/>
  <c r="AB1064" i="3"/>
  <c r="AB146" i="3"/>
  <c r="BA504" i="2" s="1"/>
  <c r="Z491" i="3"/>
  <c r="AC1044" i="3"/>
  <c r="Z598" i="3"/>
  <c r="AY324" i="2" s="1"/>
  <c r="AC637" i="3"/>
  <c r="Z293" i="3"/>
  <c r="BH39" i="1" s="1"/>
  <c r="Z677" i="3"/>
  <c r="Z640" i="3"/>
  <c r="AC71" i="3"/>
  <c r="AE71" i="3" s="1"/>
  <c r="Z217" i="3"/>
  <c r="AB760" i="3"/>
  <c r="AC1050" i="3"/>
  <c r="AC749" i="3"/>
  <c r="AE749" i="3" s="1"/>
  <c r="Z570" i="3"/>
  <c r="AC893" i="3"/>
  <c r="AC1040" i="3"/>
  <c r="BK560" i="1" s="1"/>
  <c r="AB345" i="3"/>
  <c r="AC430" i="3"/>
  <c r="AE430" i="3" s="1"/>
  <c r="AB347" i="3"/>
  <c r="AB446" i="3"/>
  <c r="AB584" i="3"/>
  <c r="AB1073" i="3"/>
  <c r="AB475" i="3"/>
  <c r="Z876" i="3"/>
  <c r="Z651" i="3"/>
  <c r="Z1012" i="3"/>
  <c r="BH430" i="1" s="1"/>
  <c r="AC879" i="3"/>
  <c r="AC545" i="3"/>
  <c r="Z727" i="3"/>
  <c r="AC534" i="3"/>
  <c r="BK272" i="1" s="1"/>
  <c r="Z1023" i="3"/>
  <c r="AB186" i="3"/>
  <c r="AB370" i="3"/>
  <c r="BJ177" i="1" s="1"/>
  <c r="AB53" i="3"/>
  <c r="BJ32" i="1" s="1"/>
  <c r="Z638" i="3"/>
  <c r="AC270" i="3"/>
  <c r="Z781" i="3"/>
  <c r="AC428" i="3"/>
  <c r="AB920" i="3"/>
  <c r="BJ80" i="1" s="1"/>
  <c r="AB72" i="3"/>
  <c r="Z232" i="3"/>
  <c r="Z566" i="3"/>
  <c r="Z891" i="3"/>
  <c r="AC98" i="3"/>
  <c r="AB562" i="3"/>
  <c r="Z490" i="3"/>
  <c r="BH165" i="1" s="1"/>
  <c r="Z300" i="3"/>
  <c r="AC418" i="3"/>
  <c r="BB330" i="2" s="1"/>
  <c r="Z846" i="3"/>
  <c r="AY254" i="2" s="1"/>
  <c r="AB753" i="3"/>
  <c r="Z1082" i="3"/>
  <c r="BH383" i="1" s="1"/>
  <c r="AB722" i="3"/>
  <c r="AB837" i="3"/>
  <c r="Z470" i="3"/>
  <c r="Z723" i="3"/>
  <c r="Z972" i="3"/>
  <c r="AC398" i="3"/>
  <c r="AB1038" i="3"/>
  <c r="AC1006" i="3"/>
  <c r="Z970" i="3"/>
  <c r="AB229" i="3"/>
  <c r="BJ108" i="1" s="1"/>
  <c r="AC504" i="3"/>
  <c r="BK337" i="1" s="1"/>
  <c r="Z283" i="3"/>
  <c r="AC171" i="3"/>
  <c r="AB869" i="3"/>
  <c r="AB519" i="3"/>
  <c r="AB129" i="3"/>
  <c r="AB779" i="3"/>
  <c r="Z11" i="3"/>
  <c r="Z381" i="3"/>
  <c r="BH332" i="1" s="1"/>
  <c r="AB744" i="3"/>
  <c r="BA50" i="2" s="1"/>
  <c r="Z346" i="3"/>
  <c r="AC1045" i="3"/>
  <c r="AC1065" i="3"/>
  <c r="AB743" i="3"/>
  <c r="BJ146" i="1" s="1"/>
  <c r="Z742" i="3"/>
  <c r="Z291" i="3"/>
  <c r="AB1069" i="3"/>
  <c r="AC307" i="3"/>
  <c r="AE307" i="3" s="1"/>
  <c r="AC547" i="3"/>
  <c r="AC313" i="3"/>
  <c r="AC500" i="3"/>
  <c r="AC31" i="3"/>
  <c r="BK7" i="1" s="1"/>
  <c r="AC1009" i="3"/>
  <c r="Z400" i="3"/>
  <c r="AB324" i="3"/>
  <c r="AB95" i="3"/>
  <c r="AC712" i="3"/>
  <c r="AC1094" i="3"/>
  <c r="AE1094" i="3" s="1"/>
  <c r="AC372" i="3"/>
  <c r="BK590" i="1" s="1"/>
  <c r="Z23" i="3"/>
  <c r="AB1063" i="3"/>
  <c r="AB12" i="3"/>
  <c r="BJ10" i="1" s="1"/>
  <c r="AB763" i="3"/>
  <c r="Z802" i="3"/>
  <c r="AC377" i="3"/>
  <c r="AB174" i="3"/>
  <c r="AC585" i="3"/>
  <c r="AC667" i="3"/>
  <c r="BK154" i="1" s="1"/>
  <c r="AC880" i="3"/>
  <c r="Z1102" i="3"/>
  <c r="AC244" i="3"/>
  <c r="BK115" i="1" s="1"/>
  <c r="AC97" i="3"/>
  <c r="AB249" i="3"/>
  <c r="BJ501" i="1" s="1"/>
  <c r="AC133" i="3"/>
  <c r="AB632" i="3"/>
  <c r="Z190" i="3"/>
  <c r="AC1021" i="3"/>
  <c r="AC464" i="3"/>
  <c r="AB369" i="3"/>
  <c r="Z397" i="3"/>
  <c r="AB1123" i="3"/>
  <c r="AC859" i="3"/>
  <c r="AE859" i="3" s="1"/>
  <c r="AB656" i="3"/>
  <c r="AC568" i="3"/>
  <c r="BB265" i="2" s="1"/>
  <c r="Z167" i="3"/>
  <c r="Z823" i="3"/>
  <c r="AB931" i="3"/>
  <c r="Z1104" i="3"/>
  <c r="BH582" i="1" s="1"/>
  <c r="AB776" i="3"/>
  <c r="Z693" i="3"/>
  <c r="AC1097" i="3"/>
  <c r="AC590" i="3"/>
  <c r="Z683" i="3"/>
  <c r="BH368" i="1" s="1"/>
  <c r="AB994" i="3"/>
  <c r="AB1090" i="3"/>
  <c r="BA522" i="2" s="1"/>
  <c r="Z393" i="3"/>
  <c r="AY269" i="2" s="1"/>
  <c r="AB886" i="3"/>
  <c r="Z497" i="3"/>
  <c r="Z356" i="3"/>
  <c r="Z306" i="3"/>
  <c r="Z787" i="3"/>
  <c r="AY172" i="2" s="1"/>
  <c r="Z80" i="3"/>
  <c r="BH34" i="1" s="1"/>
  <c r="AC679" i="3"/>
  <c r="AC575" i="3"/>
  <c r="BB385" i="2" s="1"/>
  <c r="Z150" i="3"/>
  <c r="AC141" i="3"/>
  <c r="BK124" i="1" s="1"/>
  <c r="AB387" i="3"/>
  <c r="Z213" i="3"/>
  <c r="AY116" i="2" s="1"/>
  <c r="Z181" i="3"/>
  <c r="Z866" i="3"/>
  <c r="AC659" i="3"/>
  <c r="AC252" i="3"/>
  <c r="AE252" i="3" s="1"/>
  <c r="AB1054" i="3"/>
  <c r="BJ379" i="1" s="1"/>
  <c r="AC831" i="3"/>
  <c r="AC948" i="3"/>
  <c r="Z607" i="3"/>
  <c r="Z137" i="3"/>
  <c r="Z342" i="3"/>
  <c r="AB653" i="3"/>
  <c r="AB1025" i="3"/>
  <c r="BA267" i="2" s="1"/>
  <c r="Z39" i="3"/>
  <c r="AC119" i="3"/>
  <c r="Z87" i="3"/>
  <c r="AB736" i="3"/>
  <c r="Z115" i="3"/>
  <c r="AB1005" i="3"/>
  <c r="AB294" i="3"/>
  <c r="AC105" i="3"/>
  <c r="AB955" i="3"/>
  <c r="Z1114" i="3"/>
  <c r="AB341" i="3"/>
  <c r="AB448" i="3"/>
  <c r="AB160" i="3"/>
  <c r="Z1052" i="3"/>
  <c r="AC792" i="3"/>
  <c r="AC512" i="3"/>
  <c r="AC425" i="3"/>
  <c r="AB6" i="3"/>
  <c r="Z997" i="3"/>
  <c r="AB411" i="3"/>
  <c r="AC412" i="3"/>
  <c r="AC922" i="3"/>
  <c r="BK395" i="1" s="1"/>
  <c r="Z985" i="3"/>
  <c r="AB384" i="3"/>
  <c r="BJ139" i="1" s="1"/>
  <c r="Z120" i="3"/>
  <c r="Z29" i="3"/>
  <c r="AC700" i="3"/>
  <c r="Z933" i="3"/>
  <c r="Z536" i="3"/>
  <c r="AB1075" i="3"/>
  <c r="AB993" i="3"/>
  <c r="Z518" i="3"/>
  <c r="Z881" i="3"/>
  <c r="Z805" i="3"/>
  <c r="AC827" i="3"/>
  <c r="AB330" i="3"/>
  <c r="AB674" i="3"/>
  <c r="BA327" i="2" s="1"/>
  <c r="AC1061" i="3"/>
  <c r="Z1112" i="3"/>
  <c r="AC551" i="3"/>
  <c r="AC513" i="3"/>
  <c r="AB494" i="3"/>
  <c r="BJ152" i="1" s="1"/>
  <c r="AB630" i="3"/>
  <c r="Z563" i="3"/>
  <c r="AB197" i="3"/>
  <c r="AB950" i="3"/>
  <c r="Z250" i="3"/>
  <c r="AC185" i="3"/>
  <c r="Z1004" i="3"/>
  <c r="AC954" i="3"/>
  <c r="AE954" i="3" s="1"/>
  <c r="AB686" i="3"/>
  <c r="BJ385" i="1" s="1"/>
  <c r="AC216" i="3"/>
  <c r="BK104" i="1" s="1"/>
  <c r="Z317" i="3"/>
  <c r="BH322" i="1" s="1"/>
  <c r="Z189" i="3"/>
  <c r="Z532" i="3"/>
  <c r="BB306" i="2"/>
  <c r="Z152" i="3"/>
  <c r="Z431" i="3"/>
  <c r="BH36" i="1" s="1"/>
  <c r="AE541" i="3"/>
  <c r="AB1004" i="3"/>
  <c r="M168" i="7"/>
  <c r="N169" i="7"/>
  <c r="O170" i="7"/>
  <c r="M172" i="7"/>
  <c r="N173" i="7"/>
  <c r="O174" i="7"/>
  <c r="M176" i="7"/>
  <c r="N177" i="7"/>
  <c r="O178" i="7"/>
  <c r="M180" i="7"/>
  <c r="N181" i="7"/>
  <c r="O182" i="7"/>
  <c r="M184" i="7"/>
  <c r="N185" i="7"/>
  <c r="O186" i="7"/>
  <c r="M188" i="7"/>
  <c r="N189" i="7"/>
  <c r="O190" i="7"/>
  <c r="M192" i="7"/>
  <c r="N193" i="7"/>
  <c r="O194" i="7"/>
  <c r="M196" i="7"/>
  <c r="N197" i="7"/>
  <c r="O198" i="7"/>
  <c r="M200" i="7"/>
  <c r="N201" i="7"/>
  <c r="O202" i="7"/>
  <c r="M204" i="7"/>
  <c r="N205" i="7"/>
  <c r="O206" i="7"/>
  <c r="M208" i="7"/>
  <c r="N209" i="7"/>
  <c r="O210" i="7"/>
  <c r="M212" i="7"/>
  <c r="N213" i="7"/>
  <c r="O214" i="7"/>
  <c r="M216" i="7"/>
  <c r="N217" i="7"/>
  <c r="O218" i="7"/>
  <c r="M220" i="7"/>
  <c r="N221" i="7"/>
  <c r="O222" i="7"/>
  <c r="M224" i="7"/>
  <c r="N225" i="7"/>
  <c r="O226" i="7"/>
  <c r="M228" i="7"/>
  <c r="N229" i="7"/>
  <c r="O230" i="7"/>
  <c r="M232" i="7"/>
  <c r="N233" i="7"/>
  <c r="O234" i="7"/>
  <c r="M236" i="7"/>
  <c r="N237" i="7"/>
  <c r="O238" i="7"/>
  <c r="M240" i="7"/>
  <c r="N241" i="7"/>
  <c r="O242" i="7"/>
  <c r="M244" i="7"/>
  <c r="N245" i="7"/>
  <c r="O246" i="7"/>
  <c r="M248" i="7"/>
  <c r="N249" i="7"/>
  <c r="O250" i="7"/>
  <c r="M252" i="7"/>
  <c r="N253" i="7"/>
  <c r="O254" i="7"/>
  <c r="M256" i="7"/>
  <c r="N257" i="7"/>
  <c r="O258" i="7"/>
  <c r="M260" i="7"/>
  <c r="N261" i="7"/>
  <c r="O262" i="7"/>
  <c r="M264" i="7"/>
  <c r="N265" i="7"/>
  <c r="O266" i="7"/>
  <c r="M268" i="7"/>
  <c r="N269" i="7"/>
  <c r="O270" i="7"/>
  <c r="M272" i="7"/>
  <c r="N273" i="7"/>
  <c r="O274" i="7"/>
  <c r="M276" i="7"/>
  <c r="N277" i="7"/>
  <c r="O278" i="7"/>
  <c r="M280" i="7"/>
  <c r="N168" i="7"/>
  <c r="M170" i="7"/>
  <c r="O171" i="7"/>
  <c r="O173" i="7"/>
  <c r="N175" i="7"/>
  <c r="M177" i="7"/>
  <c r="M179" i="7"/>
  <c r="O180" i="7"/>
  <c r="N182" i="7"/>
  <c r="N184" i="7"/>
  <c r="M186" i="7"/>
  <c r="O187" i="7"/>
  <c r="O189" i="7"/>
  <c r="N191" i="7"/>
  <c r="M193" i="7"/>
  <c r="M195" i="7"/>
  <c r="O196" i="7"/>
  <c r="N198" i="7"/>
  <c r="N200" i="7"/>
  <c r="M202" i="7"/>
  <c r="O203" i="7"/>
  <c r="O205" i="7"/>
  <c r="N207" i="7"/>
  <c r="M209" i="7"/>
  <c r="M211" i="7"/>
  <c r="O212" i="7"/>
  <c r="N214" i="7"/>
  <c r="N216" i="7"/>
  <c r="M218" i="7"/>
  <c r="O219" i="7"/>
  <c r="O221" i="7"/>
  <c r="N223" i="7"/>
  <c r="M225" i="7"/>
  <c r="M227" i="7"/>
  <c r="O228" i="7"/>
  <c r="N230" i="7"/>
  <c r="N232" i="7"/>
  <c r="M234" i="7"/>
  <c r="O235" i="7"/>
  <c r="O237" i="7"/>
  <c r="N239" i="7"/>
  <c r="M241" i="7"/>
  <c r="M243" i="7"/>
  <c r="O244" i="7"/>
  <c r="N246" i="7"/>
  <c r="N248" i="7"/>
  <c r="M250" i="7"/>
  <c r="O251" i="7"/>
  <c r="O253" i="7"/>
  <c r="N255" i="7"/>
  <c r="M257" i="7"/>
  <c r="M259" i="7"/>
  <c r="O260" i="7"/>
  <c r="N262" i="7"/>
  <c r="N264" i="7"/>
  <c r="M266" i="7"/>
  <c r="O267" i="7"/>
  <c r="O269" i="7"/>
  <c r="N271" i="7"/>
  <c r="M273" i="7"/>
  <c r="M275" i="7"/>
  <c r="O276" i="7"/>
  <c r="N278" i="7"/>
  <c r="N280" i="7"/>
  <c r="O281" i="7"/>
  <c r="M283" i="7"/>
  <c r="N284" i="7"/>
  <c r="O285" i="7"/>
  <c r="M287" i="7"/>
  <c r="N288" i="7"/>
  <c r="O289" i="7"/>
  <c r="M291" i="7"/>
  <c r="N292" i="7"/>
  <c r="O293" i="7"/>
  <c r="M295" i="7"/>
  <c r="N296" i="7"/>
  <c r="O297" i="7"/>
  <c r="M299" i="7"/>
  <c r="N300" i="7"/>
  <c r="O301" i="7"/>
  <c r="M303" i="7"/>
  <c r="N304" i="7"/>
  <c r="O305" i="7"/>
  <c r="M307" i="7"/>
  <c r="N308" i="7"/>
  <c r="O309" i="7"/>
  <c r="M311" i="7"/>
  <c r="N312" i="7"/>
  <c r="O313" i="7"/>
  <c r="M315" i="7"/>
  <c r="N316" i="7"/>
  <c r="O317" i="7"/>
  <c r="M319" i="7"/>
  <c r="N320" i="7"/>
  <c r="O321" i="7"/>
  <c r="M323" i="7"/>
  <c r="N324" i="7"/>
  <c r="O325" i="7"/>
  <c r="M327" i="7"/>
  <c r="N328" i="7"/>
  <c r="O329" i="7"/>
  <c r="M331" i="7"/>
  <c r="N332" i="7"/>
  <c r="O333" i="7"/>
  <c r="M335" i="7"/>
  <c r="N336" i="7"/>
  <c r="O337" i="7"/>
  <c r="M339" i="7"/>
  <c r="N340" i="7"/>
  <c r="O341" i="7"/>
  <c r="M343" i="7"/>
  <c r="N344" i="7"/>
  <c r="O345" i="7"/>
  <c r="M347" i="7"/>
  <c r="N348" i="7"/>
  <c r="O349" i="7"/>
  <c r="M351" i="7"/>
  <c r="N352" i="7"/>
  <c r="O353" i="7"/>
  <c r="M355" i="7"/>
  <c r="N356" i="7"/>
  <c r="O357" i="7"/>
  <c r="M359" i="7"/>
  <c r="N360" i="7"/>
  <c r="O361" i="7"/>
  <c r="M363" i="7"/>
  <c r="N364" i="7"/>
  <c r="O365" i="7"/>
  <c r="M367" i="7"/>
  <c r="N368" i="7"/>
  <c r="O369" i="7"/>
  <c r="M371" i="7"/>
  <c r="N372" i="7"/>
  <c r="O373" i="7"/>
  <c r="M375" i="7"/>
  <c r="N376" i="7"/>
  <c r="O377" i="7"/>
  <c r="M379" i="7"/>
  <c r="N380" i="7"/>
  <c r="O381" i="7"/>
  <c r="M383" i="7"/>
  <c r="N384" i="7"/>
  <c r="O385" i="7"/>
  <c r="M387" i="7"/>
  <c r="N388" i="7"/>
  <c r="O389" i="7"/>
  <c r="M391" i="7"/>
  <c r="N392" i="7"/>
  <c r="O393" i="7"/>
  <c r="M395" i="7"/>
  <c r="N396" i="7"/>
  <c r="O397" i="7"/>
  <c r="M399" i="7"/>
  <c r="O168" i="7"/>
  <c r="N170" i="7"/>
  <c r="N172" i="7"/>
  <c r="M174" i="7"/>
  <c r="O175" i="7"/>
  <c r="O177" i="7"/>
  <c r="N179" i="7"/>
  <c r="M181" i="7"/>
  <c r="M183" i="7"/>
  <c r="O184" i="7"/>
  <c r="N186" i="7"/>
  <c r="N188" i="7"/>
  <c r="M190" i="7"/>
  <c r="O191" i="7"/>
  <c r="O193" i="7"/>
  <c r="N195" i="7"/>
  <c r="M197" i="7"/>
  <c r="M169" i="7"/>
  <c r="O172" i="7"/>
  <c r="N176" i="7"/>
  <c r="O179" i="7"/>
  <c r="N183" i="7"/>
  <c r="M187" i="7"/>
  <c r="N190" i="7"/>
  <c r="M194" i="7"/>
  <c r="O197" i="7"/>
  <c r="O199" i="7"/>
  <c r="N202" i="7"/>
  <c r="O204" i="7"/>
  <c r="M207" i="7"/>
  <c r="O209" i="7"/>
  <c r="O211" i="7"/>
  <c r="M214" i="7"/>
  <c r="O216" i="7"/>
  <c r="M219" i="7"/>
  <c r="M221" i="7"/>
  <c r="O223" i="7"/>
  <c r="M226" i="7"/>
  <c r="N228" i="7"/>
  <c r="M231" i="7"/>
  <c r="M233" i="7"/>
  <c r="N235" i="7"/>
  <c r="M238" i="7"/>
  <c r="N240" i="7"/>
  <c r="N242" i="7"/>
  <c r="M245" i="7"/>
  <c r="N247" i="7"/>
  <c r="O249" i="7"/>
  <c r="N252" i="7"/>
  <c r="N254" i="7"/>
  <c r="O256" i="7"/>
  <c r="N259" i="7"/>
  <c r="O261" i="7"/>
  <c r="O263" i="7"/>
  <c r="N266" i="7"/>
  <c r="O268" i="7"/>
  <c r="M271" i="7"/>
  <c r="O273" i="7"/>
  <c r="O275" i="7"/>
  <c r="M278" i="7"/>
  <c r="O280" i="7"/>
  <c r="N282" i="7"/>
  <c r="M284" i="7"/>
  <c r="M286" i="7"/>
  <c r="O287" i="7"/>
  <c r="N289" i="7"/>
  <c r="N291" i="7"/>
  <c r="M293" i="7"/>
  <c r="O294" i="7"/>
  <c r="O296" i="7"/>
  <c r="N298" i="7"/>
  <c r="M300" i="7"/>
  <c r="M302" i="7"/>
  <c r="O303" i="7"/>
  <c r="N305" i="7"/>
  <c r="N307" i="7"/>
  <c r="M309" i="7"/>
  <c r="O310" i="7"/>
  <c r="O312" i="7"/>
  <c r="N314" i="7"/>
  <c r="M316" i="7"/>
  <c r="M318" i="7"/>
  <c r="O319" i="7"/>
  <c r="N321" i="7"/>
  <c r="N323" i="7"/>
  <c r="M325" i="7"/>
  <c r="O326" i="7"/>
  <c r="O328" i="7"/>
  <c r="N330" i="7"/>
  <c r="M332" i="7"/>
  <c r="M334" i="7"/>
  <c r="O335" i="7"/>
  <c r="N337" i="7"/>
  <c r="N339" i="7"/>
  <c r="M341" i="7"/>
  <c r="O342" i="7"/>
  <c r="O344" i="7"/>
  <c r="N346" i="7"/>
  <c r="M348" i="7"/>
  <c r="M350" i="7"/>
  <c r="O351" i="7"/>
  <c r="N353" i="7"/>
  <c r="N355" i="7"/>
  <c r="M357" i="7"/>
  <c r="O358" i="7"/>
  <c r="O360" i="7"/>
  <c r="N362" i="7"/>
  <c r="M364" i="7"/>
  <c r="M366" i="7"/>
  <c r="O367" i="7"/>
  <c r="N369" i="7"/>
  <c r="N371" i="7"/>
  <c r="M373" i="7"/>
  <c r="O374" i="7"/>
  <c r="O376" i="7"/>
  <c r="N378" i="7"/>
  <c r="M380" i="7"/>
  <c r="M382" i="7"/>
  <c r="O383" i="7"/>
  <c r="N385" i="7"/>
  <c r="N387" i="7"/>
  <c r="M389" i="7"/>
  <c r="O390" i="7"/>
  <c r="O392" i="7"/>
  <c r="N394" i="7"/>
  <c r="M396" i="7"/>
  <c r="M398" i="7"/>
  <c r="O399" i="7"/>
  <c r="O169" i="7"/>
  <c r="M173" i="7"/>
  <c r="O176" i="7"/>
  <c r="N180" i="7"/>
  <c r="O183" i="7"/>
  <c r="N187" i="7"/>
  <c r="M191" i="7"/>
  <c r="N194" i="7"/>
  <c r="M198" i="7"/>
  <c r="O200" i="7"/>
  <c r="M203" i="7"/>
  <c r="M205" i="7"/>
  <c r="O207" i="7"/>
  <c r="M210" i="7"/>
  <c r="N212" i="7"/>
  <c r="M215" i="7"/>
  <c r="M217" i="7"/>
  <c r="N219" i="7"/>
  <c r="M222" i="7"/>
  <c r="N224" i="7"/>
  <c r="N226" i="7"/>
  <c r="M229" i="7"/>
  <c r="N231" i="7"/>
  <c r="O233" i="7"/>
  <c r="N236" i="7"/>
  <c r="N238" i="7"/>
  <c r="O240" i="7"/>
  <c r="N243" i="7"/>
  <c r="O245" i="7"/>
  <c r="O247" i="7"/>
  <c r="N250" i="7"/>
  <c r="O252" i="7"/>
  <c r="M255" i="7"/>
  <c r="O257" i="7"/>
  <c r="O259" i="7"/>
  <c r="M262" i="7"/>
  <c r="O264" i="7"/>
  <c r="M267" i="7"/>
  <c r="M269" i="7"/>
  <c r="O271" i="7"/>
  <c r="M274" i="7"/>
  <c r="N276" i="7"/>
  <c r="M279" i="7"/>
  <c r="M281" i="7"/>
  <c r="O282" i="7"/>
  <c r="O284" i="7"/>
  <c r="N286" i="7"/>
  <c r="M288" i="7"/>
  <c r="M290" i="7"/>
  <c r="O291" i="7"/>
  <c r="N293" i="7"/>
  <c r="N295" i="7"/>
  <c r="M297" i="7"/>
  <c r="O298" i="7"/>
  <c r="O300" i="7"/>
  <c r="N302" i="7"/>
  <c r="M304" i="7"/>
  <c r="M306" i="7"/>
  <c r="O307" i="7"/>
  <c r="N309" i="7"/>
  <c r="N311" i="7"/>
  <c r="M313" i="7"/>
  <c r="O314" i="7"/>
  <c r="O316" i="7"/>
  <c r="N318" i="7"/>
  <c r="M320" i="7"/>
  <c r="M322" i="7"/>
  <c r="O323" i="7"/>
  <c r="N325" i="7"/>
  <c r="N327" i="7"/>
  <c r="M329" i="7"/>
  <c r="O330" i="7"/>
  <c r="O332" i="7"/>
  <c r="N334" i="7"/>
  <c r="M336" i="7"/>
  <c r="M338" i="7"/>
  <c r="O339" i="7"/>
  <c r="N341" i="7"/>
  <c r="N343" i="7"/>
  <c r="M345" i="7"/>
  <c r="O346" i="7"/>
  <c r="O348" i="7"/>
  <c r="N350" i="7"/>
  <c r="M352" i="7"/>
  <c r="M354" i="7"/>
  <c r="O355" i="7"/>
  <c r="N357" i="7"/>
  <c r="N359" i="7"/>
  <c r="M361" i="7"/>
  <c r="O362" i="7"/>
  <c r="O364" i="7"/>
  <c r="N366" i="7"/>
  <c r="M368" i="7"/>
  <c r="M370" i="7"/>
  <c r="O371" i="7"/>
  <c r="N373" i="7"/>
  <c r="N375" i="7"/>
  <c r="M377" i="7"/>
  <c r="O378" i="7"/>
  <c r="O380" i="7"/>
  <c r="N382" i="7"/>
  <c r="M384" i="7"/>
  <c r="M386" i="7"/>
  <c r="O387" i="7"/>
  <c r="N389" i="7"/>
  <c r="N391" i="7"/>
  <c r="M393" i="7"/>
  <c r="O394" i="7"/>
  <c r="O396" i="7"/>
  <c r="N398" i="7"/>
  <c r="M171" i="7"/>
  <c r="N174" i="7"/>
  <c r="M178" i="7"/>
  <c r="O181" i="7"/>
  <c r="M185" i="7"/>
  <c r="O188" i="7"/>
  <c r="N192" i="7"/>
  <c r="O195" i="7"/>
  <c r="M199" i="7"/>
  <c r="M201" i="7"/>
  <c r="N203" i="7"/>
  <c r="M206" i="7"/>
  <c r="N208" i="7"/>
  <c r="N210" i="7"/>
  <c r="M213" i="7"/>
  <c r="N215" i="7"/>
  <c r="O217" i="7"/>
  <c r="N220" i="7"/>
  <c r="N222" i="7"/>
  <c r="O224" i="7"/>
  <c r="N227" i="7"/>
  <c r="O229" i="7"/>
  <c r="O231" i="7"/>
  <c r="N234" i="7"/>
  <c r="O236" i="7"/>
  <c r="M239" i="7"/>
  <c r="O241" i="7"/>
  <c r="O243" i="7"/>
  <c r="M246" i="7"/>
  <c r="O248" i="7"/>
  <c r="M251" i="7"/>
  <c r="M253" i="7"/>
  <c r="O255" i="7"/>
  <c r="M258" i="7"/>
  <c r="N260" i="7"/>
  <c r="M263" i="7"/>
  <c r="M265" i="7"/>
  <c r="N267" i="7"/>
  <c r="M270" i="7"/>
  <c r="N272" i="7"/>
  <c r="N274" i="7"/>
  <c r="M277" i="7"/>
  <c r="N279" i="7"/>
  <c r="N281" i="7"/>
  <c r="N283" i="7"/>
  <c r="M285" i="7"/>
  <c r="O286" i="7"/>
  <c r="O288" i="7"/>
  <c r="N290" i="7"/>
  <c r="M292" i="7"/>
  <c r="M294" i="7"/>
  <c r="O295" i="7"/>
  <c r="N297" i="7"/>
  <c r="N299" i="7"/>
  <c r="M301" i="7"/>
  <c r="O302" i="7"/>
  <c r="O304" i="7"/>
  <c r="N306" i="7"/>
  <c r="M308" i="7"/>
  <c r="M310" i="7"/>
  <c r="O311" i="7"/>
  <c r="N313" i="7"/>
  <c r="N315" i="7"/>
  <c r="M317" i="7"/>
  <c r="O318" i="7"/>
  <c r="O320" i="7"/>
  <c r="N322" i="7"/>
  <c r="M324" i="7"/>
  <c r="M326" i="7"/>
  <c r="O327" i="7"/>
  <c r="N329" i="7"/>
  <c r="N331" i="7"/>
  <c r="M333" i="7"/>
  <c r="O334" i="7"/>
  <c r="O336" i="7"/>
  <c r="N338" i="7"/>
  <c r="M340" i="7"/>
  <c r="M342" i="7"/>
  <c r="O343" i="7"/>
  <c r="N345" i="7"/>
  <c r="N347" i="7"/>
  <c r="M349" i="7"/>
  <c r="O350" i="7"/>
  <c r="O352" i="7"/>
  <c r="N354" i="7"/>
  <c r="M356" i="7"/>
  <c r="M358" i="7"/>
  <c r="O359" i="7"/>
  <c r="N361" i="7"/>
  <c r="N363" i="7"/>
  <c r="M365" i="7"/>
  <c r="O366" i="7"/>
  <c r="O368" i="7"/>
  <c r="N370" i="7"/>
  <c r="M372" i="7"/>
  <c r="M374" i="7"/>
  <c r="O375" i="7"/>
  <c r="N377" i="7"/>
  <c r="N379" i="7"/>
  <c r="M381" i="7"/>
  <c r="O382" i="7"/>
  <c r="O384" i="7"/>
  <c r="N386" i="7"/>
  <c r="M388" i="7"/>
  <c r="M390" i="7"/>
  <c r="O391" i="7"/>
  <c r="N393" i="7"/>
  <c r="N395" i="7"/>
  <c r="M397" i="7"/>
  <c r="O398" i="7"/>
  <c r="N171" i="7"/>
  <c r="M175" i="7"/>
  <c r="N178" i="7"/>
  <c r="M182" i="7"/>
  <c r="O185" i="7"/>
  <c r="M189" i="7"/>
  <c r="O192" i="7"/>
  <c r="N196" i="7"/>
  <c r="N199" i="7"/>
  <c r="O201" i="7"/>
  <c r="N204" i="7"/>
  <c r="O213" i="7"/>
  <c r="M223" i="7"/>
  <c r="O232" i="7"/>
  <c r="M242" i="7"/>
  <c r="N251" i="7"/>
  <c r="M261" i="7"/>
  <c r="N270" i="7"/>
  <c r="O279" i="7"/>
  <c r="N287" i="7"/>
  <c r="N294" i="7"/>
  <c r="N301" i="7"/>
  <c r="O308" i="7"/>
  <c r="O315" i="7"/>
  <c r="O322" i="7"/>
  <c r="M330" i="7"/>
  <c r="M337" i="7"/>
  <c r="M344" i="7"/>
  <c r="N351" i="7"/>
  <c r="N358" i="7"/>
  <c r="N365" i="7"/>
  <c r="O372" i="7"/>
  <c r="O379" i="7"/>
  <c r="O386" i="7"/>
  <c r="M394" i="7"/>
  <c r="N206" i="7"/>
  <c r="O215" i="7"/>
  <c r="O225" i="7"/>
  <c r="M235" i="7"/>
  <c r="N244" i="7"/>
  <c r="M254" i="7"/>
  <c r="N263" i="7"/>
  <c r="O272" i="7"/>
  <c r="M282" i="7"/>
  <c r="M289" i="7"/>
  <c r="M296" i="7"/>
  <c r="N303" i="7"/>
  <c r="N310" i="7"/>
  <c r="N317" i="7"/>
  <c r="O324" i="7"/>
  <c r="O331" i="7"/>
  <c r="O338" i="7"/>
  <c r="M346" i="7"/>
  <c r="M353" i="7"/>
  <c r="M360" i="7"/>
  <c r="N367" i="7"/>
  <c r="N374" i="7"/>
  <c r="N381" i="7"/>
  <c r="O388" i="7"/>
  <c r="O395" i="7"/>
  <c r="O208" i="7"/>
  <c r="N218" i="7"/>
  <c r="O227" i="7"/>
  <c r="M237" i="7"/>
  <c r="M247" i="7"/>
  <c r="N256" i="7"/>
  <c r="O265" i="7"/>
  <c r="N275" i="7"/>
  <c r="O283" i="7"/>
  <c r="O290" i="7"/>
  <c r="M298" i="7"/>
  <c r="M305" i="7"/>
  <c r="M312" i="7"/>
  <c r="N319" i="7"/>
  <c r="N326" i="7"/>
  <c r="N333" i="7"/>
  <c r="O340" i="7"/>
  <c r="O347" i="7"/>
  <c r="O354" i="7"/>
  <c r="M362" i="7"/>
  <c r="M369" i="7"/>
  <c r="M376" i="7"/>
  <c r="N383" i="7"/>
  <c r="N390" i="7"/>
  <c r="N397" i="7"/>
  <c r="N211" i="7"/>
  <c r="O220" i="7"/>
  <c r="M230" i="7"/>
  <c r="O239" i="7"/>
  <c r="M249" i="7"/>
  <c r="N258" i="7"/>
  <c r="N268" i="7"/>
  <c r="O277" i="7"/>
  <c r="N285" i="7"/>
  <c r="O292" i="7"/>
  <c r="O299" i="7"/>
  <c r="O306" i="7"/>
  <c r="M314" i="7"/>
  <c r="M321" i="7"/>
  <c r="M328" i="7"/>
  <c r="N335" i="7"/>
  <c r="N342" i="7"/>
  <c r="N349" i="7"/>
  <c r="O356" i="7"/>
  <c r="O363" i="7"/>
  <c r="O370" i="7"/>
  <c r="M378" i="7"/>
  <c r="M385" i="7"/>
  <c r="M392" i="7"/>
  <c r="N399" i="7"/>
  <c r="N167" i="7"/>
  <c r="O167" i="7"/>
  <c r="M167" i="7"/>
  <c r="M166" i="7"/>
  <c r="N166" i="7"/>
  <c r="O166" i="7"/>
  <c r="M165" i="7"/>
  <c r="N165" i="7"/>
  <c r="O165" i="7"/>
  <c r="O164" i="7"/>
  <c r="M164" i="7"/>
  <c r="N164" i="7"/>
  <c r="M163" i="7"/>
  <c r="N163" i="7"/>
  <c r="O163" i="7"/>
  <c r="M162" i="7"/>
  <c r="N162" i="7"/>
  <c r="O162" i="7"/>
  <c r="M161" i="7"/>
  <c r="N161" i="7"/>
  <c r="O161" i="7"/>
  <c r="M160" i="7"/>
  <c r="N160" i="7"/>
  <c r="O160" i="7"/>
  <c r="M159" i="7"/>
  <c r="N159" i="7"/>
  <c r="O159" i="7"/>
  <c r="M158" i="7"/>
  <c r="N158" i="7"/>
  <c r="O158" i="7"/>
  <c r="M157" i="7"/>
  <c r="N157" i="7"/>
  <c r="O157" i="7"/>
  <c r="O156" i="7"/>
  <c r="M156" i="7"/>
  <c r="N156" i="7"/>
  <c r="M155" i="7"/>
  <c r="N155" i="7"/>
  <c r="O155" i="7"/>
  <c r="M154" i="7"/>
  <c r="N154" i="7"/>
  <c r="O154" i="7"/>
  <c r="M153" i="7"/>
  <c r="N153" i="7"/>
  <c r="O153" i="7"/>
  <c r="M152" i="7"/>
  <c r="N152" i="7"/>
  <c r="O152" i="7"/>
  <c r="M151" i="7"/>
  <c r="N151" i="7"/>
  <c r="O151" i="7"/>
  <c r="M150" i="7"/>
  <c r="N150" i="7"/>
  <c r="O150" i="7"/>
  <c r="M149" i="7"/>
  <c r="N149" i="7"/>
  <c r="O149" i="7"/>
  <c r="M148" i="7"/>
  <c r="N148" i="7"/>
  <c r="O148" i="7"/>
  <c r="N83" i="7"/>
  <c r="O84" i="7"/>
  <c r="M86" i="7"/>
  <c r="N87" i="7"/>
  <c r="O88" i="7"/>
  <c r="M90" i="7"/>
  <c r="N91" i="7"/>
  <c r="O92" i="7"/>
  <c r="M94" i="7"/>
  <c r="N95" i="7"/>
  <c r="O96" i="7"/>
  <c r="M98" i="7"/>
  <c r="N99" i="7"/>
  <c r="O100" i="7"/>
  <c r="M102" i="7"/>
  <c r="N103" i="7"/>
  <c r="O104" i="7"/>
  <c r="M106" i="7"/>
  <c r="N107" i="7"/>
  <c r="O108" i="7"/>
  <c r="M110" i="7"/>
  <c r="N111" i="7"/>
  <c r="O112" i="7"/>
  <c r="M114" i="7"/>
  <c r="N115" i="7"/>
  <c r="O116" i="7"/>
  <c r="M118" i="7"/>
  <c r="N119" i="7"/>
  <c r="O120" i="7"/>
  <c r="M122" i="7"/>
  <c r="N123" i="7"/>
  <c r="O124" i="7"/>
  <c r="M126" i="7"/>
  <c r="N127" i="7"/>
  <c r="O128" i="7"/>
  <c r="M130" i="7"/>
  <c r="N131" i="7"/>
  <c r="O132" i="7"/>
  <c r="M134" i="7"/>
  <c r="N135" i="7"/>
  <c r="O136" i="7"/>
  <c r="M138" i="7"/>
  <c r="N139" i="7"/>
  <c r="O140" i="7"/>
  <c r="M142" i="7"/>
  <c r="N143" i="7"/>
  <c r="O144" i="7"/>
  <c r="M146" i="7"/>
  <c r="N147" i="7"/>
  <c r="N85" i="7"/>
  <c r="M88" i="7"/>
  <c r="O90" i="7"/>
  <c r="N93" i="7"/>
  <c r="M96" i="7"/>
  <c r="O98" i="7"/>
  <c r="N101" i="7"/>
  <c r="O102" i="7"/>
  <c r="N105" i="7"/>
  <c r="M108" i="7"/>
  <c r="O110" i="7"/>
  <c r="N113" i="7"/>
  <c r="M116" i="7"/>
  <c r="M120" i="7"/>
  <c r="N121" i="7"/>
  <c r="N125" i="7"/>
  <c r="M128" i="7"/>
  <c r="O130" i="7"/>
  <c r="N133" i="7"/>
  <c r="M136" i="7"/>
  <c r="N137" i="7"/>
  <c r="M140" i="7"/>
  <c r="O142" i="7"/>
  <c r="N145" i="7"/>
  <c r="N84" i="7"/>
  <c r="M87" i="7"/>
  <c r="N88" i="7"/>
  <c r="M91" i="7"/>
  <c r="O93" i="7"/>
  <c r="O97" i="7"/>
  <c r="M99" i="7"/>
  <c r="M103" i="7"/>
  <c r="O105" i="7"/>
  <c r="N108" i="7"/>
  <c r="M111" i="7"/>
  <c r="O113" i="7"/>
  <c r="O83" i="7"/>
  <c r="M85" i="7"/>
  <c r="N86" i="7"/>
  <c r="O87" i="7"/>
  <c r="M89" i="7"/>
  <c r="N90" i="7"/>
  <c r="O91" i="7"/>
  <c r="M93" i="7"/>
  <c r="N94" i="7"/>
  <c r="O95" i="7"/>
  <c r="M97" i="7"/>
  <c r="N98" i="7"/>
  <c r="O99" i="7"/>
  <c r="M101" i="7"/>
  <c r="N102" i="7"/>
  <c r="O103" i="7"/>
  <c r="M105" i="7"/>
  <c r="N106" i="7"/>
  <c r="O107" i="7"/>
  <c r="M109" i="7"/>
  <c r="N110" i="7"/>
  <c r="O111" i="7"/>
  <c r="M113" i="7"/>
  <c r="N114" i="7"/>
  <c r="O115" i="7"/>
  <c r="M117" i="7"/>
  <c r="N118" i="7"/>
  <c r="O119" i="7"/>
  <c r="M121" i="7"/>
  <c r="N122" i="7"/>
  <c r="O123" i="7"/>
  <c r="M125" i="7"/>
  <c r="N126" i="7"/>
  <c r="O127" i="7"/>
  <c r="M129" i="7"/>
  <c r="N130" i="7"/>
  <c r="O131" i="7"/>
  <c r="M133" i="7"/>
  <c r="N134" i="7"/>
  <c r="O135" i="7"/>
  <c r="M137" i="7"/>
  <c r="N138" i="7"/>
  <c r="O139" i="7"/>
  <c r="M141" i="7"/>
  <c r="N142" i="7"/>
  <c r="O143" i="7"/>
  <c r="M145" i="7"/>
  <c r="N146" i="7"/>
  <c r="O147" i="7"/>
  <c r="M84" i="7"/>
  <c r="O86" i="7"/>
  <c r="N89" i="7"/>
  <c r="M92" i="7"/>
  <c r="O94" i="7"/>
  <c r="N97" i="7"/>
  <c r="M100" i="7"/>
  <c r="M104" i="7"/>
  <c r="O106" i="7"/>
  <c r="N109" i="7"/>
  <c r="M112" i="7"/>
  <c r="O114" i="7"/>
  <c r="N117" i="7"/>
  <c r="O118" i="7"/>
  <c r="O122" i="7"/>
  <c r="M124" i="7"/>
  <c r="O126" i="7"/>
  <c r="N129" i="7"/>
  <c r="M132" i="7"/>
  <c r="O134" i="7"/>
  <c r="O138" i="7"/>
  <c r="N141" i="7"/>
  <c r="M144" i="7"/>
  <c r="O146" i="7"/>
  <c r="M83" i="7"/>
  <c r="O85" i="7"/>
  <c r="O89" i="7"/>
  <c r="N92" i="7"/>
  <c r="M95" i="7"/>
  <c r="N96" i="7"/>
  <c r="N100" i="7"/>
  <c r="O101" i="7"/>
  <c r="N104" i="7"/>
  <c r="M107" i="7"/>
  <c r="O109" i="7"/>
  <c r="N112" i="7"/>
  <c r="M115" i="7"/>
  <c r="N120" i="7"/>
  <c r="O125" i="7"/>
  <c r="M131" i="7"/>
  <c r="N136" i="7"/>
  <c r="O141" i="7"/>
  <c r="M147" i="7"/>
  <c r="N116" i="7"/>
  <c r="N132" i="7"/>
  <c r="O137" i="7"/>
  <c r="M123" i="7"/>
  <c r="O133" i="7"/>
  <c r="M139" i="7"/>
  <c r="M119" i="7"/>
  <c r="N124" i="7"/>
  <c r="O129" i="7"/>
  <c r="M135" i="7"/>
  <c r="N140" i="7"/>
  <c r="O145" i="7"/>
  <c r="O121" i="7"/>
  <c r="M127" i="7"/>
  <c r="M143" i="7"/>
  <c r="O117" i="7"/>
  <c r="N128" i="7"/>
  <c r="N144" i="7"/>
  <c r="M82" i="7"/>
  <c r="N82" i="7"/>
  <c r="O82" i="7"/>
  <c r="M81" i="7"/>
  <c r="N81" i="7"/>
  <c r="O81" i="7"/>
  <c r="M80" i="7"/>
  <c r="N80" i="7"/>
  <c r="O80" i="7"/>
  <c r="M79" i="7"/>
  <c r="N79" i="7"/>
  <c r="O79" i="7"/>
  <c r="M78" i="7"/>
  <c r="N78" i="7"/>
  <c r="O78" i="7"/>
  <c r="M77" i="7"/>
  <c r="N77" i="7"/>
  <c r="O77" i="7"/>
  <c r="M76" i="7"/>
  <c r="N76" i="7"/>
  <c r="O76" i="7"/>
  <c r="N75" i="7"/>
  <c r="O75" i="7"/>
  <c r="M74" i="7"/>
  <c r="N74" i="7"/>
  <c r="O74" i="7"/>
  <c r="M73" i="7"/>
  <c r="N73" i="7"/>
  <c r="O73" i="7"/>
  <c r="M72" i="7"/>
  <c r="N72" i="7"/>
  <c r="O72" i="7"/>
  <c r="M71" i="7"/>
  <c r="N71" i="7"/>
  <c r="O71" i="7"/>
  <c r="M70" i="7"/>
  <c r="N70" i="7"/>
  <c r="O70" i="7"/>
  <c r="M69" i="7"/>
  <c r="N69" i="7"/>
  <c r="O69" i="7"/>
  <c r="M68" i="7"/>
  <c r="N68" i="7"/>
  <c r="O68" i="7"/>
  <c r="M67" i="7"/>
  <c r="N67" i="7"/>
  <c r="O67" i="7"/>
  <c r="M66" i="7"/>
  <c r="N66" i="7"/>
  <c r="O66" i="7"/>
  <c r="N65" i="7"/>
  <c r="O65" i="7"/>
  <c r="M65" i="7"/>
  <c r="M64" i="7"/>
  <c r="N64" i="7"/>
  <c r="O64" i="7"/>
  <c r="M63" i="7"/>
  <c r="N63" i="7"/>
  <c r="O63" i="7"/>
  <c r="M62" i="7"/>
  <c r="N62" i="7"/>
  <c r="O62" i="7"/>
  <c r="M61" i="7"/>
  <c r="N61" i="7"/>
  <c r="O61" i="7"/>
  <c r="M60" i="7"/>
  <c r="N60" i="7"/>
  <c r="O60" i="7"/>
  <c r="M59" i="7"/>
  <c r="N59" i="7"/>
  <c r="O59" i="7"/>
  <c r="M58" i="7"/>
  <c r="N58" i="7"/>
  <c r="O58" i="7"/>
  <c r="M57" i="7"/>
  <c r="N57" i="7"/>
  <c r="O57" i="7"/>
  <c r="M56" i="7"/>
  <c r="N56" i="7"/>
  <c r="O56" i="7"/>
  <c r="M55" i="7"/>
  <c r="N55" i="7"/>
  <c r="O55" i="7"/>
  <c r="M54" i="7"/>
  <c r="N54" i="7"/>
  <c r="O54" i="7"/>
  <c r="M53" i="7"/>
  <c r="N53" i="7"/>
  <c r="O53" i="7"/>
  <c r="M52" i="7"/>
  <c r="N52" i="7"/>
  <c r="O52" i="7"/>
  <c r="M51" i="7"/>
  <c r="N51" i="7"/>
  <c r="O51" i="7"/>
  <c r="M50" i="7"/>
  <c r="N50" i="7"/>
  <c r="O50" i="7"/>
  <c r="M49" i="7"/>
  <c r="N49" i="7"/>
  <c r="O49" i="7"/>
  <c r="M48" i="7"/>
  <c r="N48" i="7"/>
  <c r="O48" i="7"/>
  <c r="M47" i="7"/>
  <c r="N47" i="7"/>
  <c r="O47" i="7"/>
  <c r="M46" i="7"/>
  <c r="N46" i="7"/>
  <c r="O46" i="7"/>
  <c r="M45" i="7"/>
  <c r="N45" i="7"/>
  <c r="O45" i="7"/>
  <c r="M44" i="7"/>
  <c r="O44" i="7"/>
  <c r="N44" i="7"/>
  <c r="M43" i="7"/>
  <c r="N43" i="7"/>
  <c r="O43" i="7"/>
  <c r="M42" i="7"/>
  <c r="N42" i="7"/>
  <c r="O42" i="7"/>
  <c r="M41" i="7"/>
  <c r="N41" i="7"/>
  <c r="O41" i="7"/>
  <c r="M40" i="7"/>
  <c r="N40" i="7"/>
  <c r="O40" i="7"/>
  <c r="M39" i="7"/>
  <c r="N39" i="7"/>
  <c r="O39" i="7"/>
  <c r="M38" i="7"/>
  <c r="N38" i="7"/>
  <c r="O38" i="7"/>
  <c r="M37" i="7"/>
  <c r="N37" i="7"/>
  <c r="O37" i="7"/>
  <c r="M36" i="7"/>
  <c r="N36" i="7"/>
  <c r="O36" i="7"/>
  <c r="M35" i="7"/>
  <c r="N35" i="7"/>
  <c r="O35" i="7"/>
  <c r="M34" i="7"/>
  <c r="N34" i="7"/>
  <c r="O34" i="7"/>
  <c r="M33" i="7"/>
  <c r="N33" i="7"/>
  <c r="O33" i="7"/>
  <c r="M32" i="7"/>
  <c r="N32" i="7"/>
  <c r="O32" i="7"/>
  <c r="M31" i="7"/>
  <c r="N31" i="7"/>
  <c r="O31" i="7"/>
  <c r="O30" i="7"/>
  <c r="M30" i="7"/>
  <c r="N30" i="7"/>
  <c r="O29" i="7"/>
  <c r="N29" i="7"/>
  <c r="M29" i="7"/>
  <c r="M28" i="7"/>
  <c r="N28" i="7"/>
  <c r="O28" i="7"/>
  <c r="N27" i="7"/>
  <c r="M27" i="7"/>
  <c r="O27" i="7"/>
  <c r="M26" i="7"/>
  <c r="N26" i="7"/>
  <c r="O26" i="7"/>
  <c r="N25" i="7"/>
  <c r="O25" i="7"/>
  <c r="M25" i="7"/>
  <c r="M24" i="7"/>
  <c r="O24" i="7"/>
  <c r="N24" i="7"/>
  <c r="M23" i="7"/>
  <c r="N23" i="7"/>
  <c r="O23" i="7"/>
  <c r="M22" i="7"/>
  <c r="N22" i="7"/>
  <c r="O22" i="7"/>
  <c r="M21" i="7"/>
  <c r="N21" i="7"/>
  <c r="O21" i="7"/>
  <c r="M20" i="7"/>
  <c r="N20" i="7"/>
  <c r="O20" i="7"/>
  <c r="M19" i="7"/>
  <c r="N19" i="7"/>
  <c r="O19" i="7"/>
  <c r="M18" i="7"/>
  <c r="N18" i="7"/>
  <c r="O18" i="7"/>
  <c r="Z721" i="3"/>
  <c r="M5" i="7"/>
  <c r="N6" i="7"/>
  <c r="O7" i="7"/>
  <c r="M9" i="7"/>
  <c r="N10" i="7"/>
  <c r="O11" i="7"/>
  <c r="M13" i="7"/>
  <c r="N14" i="7"/>
  <c r="O15" i="7"/>
  <c r="M17" i="7"/>
  <c r="O4" i="7"/>
  <c r="M7" i="7"/>
  <c r="N8" i="7"/>
  <c r="O9" i="7"/>
  <c r="M11" i="7"/>
  <c r="N12" i="7"/>
  <c r="O13" i="7"/>
  <c r="M15" i="7"/>
  <c r="N16" i="7"/>
  <c r="O17" i="7"/>
  <c r="N7" i="7"/>
  <c r="M10" i="7"/>
  <c r="N11" i="7"/>
  <c r="M14" i="7"/>
  <c r="O16" i="7"/>
  <c r="M4" i="7"/>
  <c r="N5" i="7"/>
  <c r="O6" i="7"/>
  <c r="M8" i="7"/>
  <c r="N9" i="7"/>
  <c r="O10" i="7"/>
  <c r="M12" i="7"/>
  <c r="N13" i="7"/>
  <c r="O14" i="7"/>
  <c r="M16" i="7"/>
  <c r="N17" i="7"/>
  <c r="N4" i="7"/>
  <c r="O8" i="7"/>
  <c r="O12" i="7"/>
  <c r="N15" i="7"/>
  <c r="O5" i="7"/>
  <c r="M6" i="7"/>
  <c r="AB217" i="3"/>
  <c r="BA221" i="2" s="1"/>
  <c r="Z71" i="3"/>
  <c r="Z760" i="3"/>
  <c r="AC217" i="3"/>
  <c r="AB71" i="3"/>
  <c r="AC170" i="3"/>
  <c r="BK81" i="1" s="1"/>
  <c r="Z194" i="3"/>
  <c r="Z756" i="3"/>
  <c r="Z170" i="3"/>
  <c r="BH81" i="1" s="1"/>
  <c r="Z34" i="3"/>
  <c r="Z174" i="3"/>
  <c r="AB640" i="3"/>
  <c r="AB677" i="3"/>
  <c r="Z261" i="3"/>
  <c r="BH238" i="1" s="1"/>
  <c r="AB551" i="3"/>
  <c r="AB130" i="3"/>
  <c r="AC209" i="3"/>
  <c r="BK101" i="1" s="1"/>
  <c r="Z585" i="3"/>
  <c r="AB954" i="3"/>
  <c r="AC494" i="3"/>
  <c r="BK152" i="1" s="1"/>
  <c r="Z950" i="3"/>
  <c r="AC945" i="3"/>
  <c r="BK422" i="1" s="1"/>
  <c r="Z310" i="3"/>
  <c r="AC373" i="3"/>
  <c r="AC250" i="3"/>
  <c r="AB732" i="3"/>
  <c r="Z630" i="3"/>
  <c r="AC764" i="3"/>
  <c r="Z1117" i="3"/>
  <c r="Z472" i="3"/>
  <c r="AB462" i="3"/>
  <c r="BJ303" i="1" s="1"/>
  <c r="AC197" i="3"/>
  <c r="AC391" i="3"/>
  <c r="AC168" i="3"/>
  <c r="BK258" i="1" s="1"/>
  <c r="Z1064" i="3"/>
  <c r="Z348" i="3"/>
  <c r="Z508" i="3"/>
  <c r="AB1035" i="3"/>
  <c r="AB431" i="3"/>
  <c r="BJ36" i="1" s="1"/>
  <c r="AB169" i="3"/>
  <c r="AB278" i="3"/>
  <c r="AC44" i="3"/>
  <c r="AB123" i="3"/>
  <c r="Z583" i="3"/>
  <c r="AC423" i="3"/>
  <c r="Z594" i="3"/>
  <c r="BH389" i="1" s="1"/>
  <c r="Z295" i="3"/>
  <c r="AB768" i="3"/>
  <c r="BJ524" i="1" s="1"/>
  <c r="AC962" i="3"/>
  <c r="Z246" i="3"/>
  <c r="AC18" i="3"/>
  <c r="AB1009" i="3"/>
  <c r="AC639" i="3"/>
  <c r="AC726" i="3"/>
  <c r="BK268" i="1" s="1"/>
  <c r="AB41" i="3"/>
  <c r="AB780" i="3"/>
  <c r="AB96" i="3"/>
  <c r="Z377" i="3"/>
  <c r="AC640" i="3"/>
  <c r="AB230" i="3"/>
  <c r="AB170" i="3"/>
  <c r="BJ81" i="1" s="1"/>
  <c r="Z1044" i="3"/>
  <c r="Z96" i="3"/>
  <c r="Z41" i="3"/>
  <c r="Z780" i="3"/>
  <c r="AC780" i="3"/>
  <c r="AC96" i="3"/>
  <c r="AC41" i="3"/>
  <c r="Z945" i="3"/>
  <c r="BH422" i="1" s="1"/>
  <c r="AC310" i="3"/>
  <c r="Z130" i="3"/>
  <c r="AB943" i="3"/>
  <c r="AB1117" i="3"/>
  <c r="AB1006" i="3"/>
  <c r="BA214" i="2" s="1"/>
  <c r="Z188" i="3"/>
  <c r="AB585" i="3"/>
  <c r="AC1004" i="3"/>
  <c r="Z954" i="3"/>
  <c r="AC694" i="3"/>
  <c r="AB317" i="3"/>
  <c r="BJ322" i="1" s="1"/>
  <c r="Z452" i="3"/>
  <c r="AB11" i="3"/>
  <c r="Z97" i="3"/>
  <c r="AC686" i="3"/>
  <c r="BK385" i="1" s="1"/>
  <c r="AB420" i="3"/>
  <c r="AC699" i="3"/>
  <c r="AB244" i="3"/>
  <c r="BJ115" i="1" s="1"/>
  <c r="AB391" i="3"/>
  <c r="Z216" i="3"/>
  <c r="AC669" i="3"/>
  <c r="Z168" i="3"/>
  <c r="BH258" i="1" s="1"/>
  <c r="Z185" i="3"/>
  <c r="AB1102" i="3"/>
  <c r="AB764" i="3"/>
  <c r="AC349" i="3"/>
  <c r="AB310" i="3"/>
  <c r="Z943" i="3"/>
  <c r="AB373" i="3"/>
  <c r="AC1117" i="3"/>
  <c r="AB209" i="3"/>
  <c r="BJ101" i="1" s="1"/>
  <c r="AB250" i="3"/>
  <c r="AB880" i="3"/>
  <c r="AC249" i="3"/>
  <c r="BK501" i="1" s="1"/>
  <c r="Z494" i="3"/>
  <c r="AC959" i="3"/>
  <c r="AB97" i="3"/>
  <c r="Z686" i="3"/>
  <c r="BH370" i="1" s="1"/>
  <c r="AC420" i="3"/>
  <c r="Z197" i="3"/>
  <c r="Z699" i="3"/>
  <c r="AC732" i="3"/>
  <c r="AB1068" i="3"/>
  <c r="AB216" i="3"/>
  <c r="BJ104" i="1" s="1"/>
  <c r="AC146" i="3"/>
  <c r="AC630" i="3"/>
  <c r="AB168" i="3"/>
  <c r="BJ258" i="1" s="1"/>
  <c r="Z764" i="3"/>
  <c r="Z349" i="3"/>
  <c r="AB945" i="3"/>
  <c r="BJ390" i="1" s="1"/>
  <c r="AC130" i="3"/>
  <c r="Z1016" i="3"/>
  <c r="BH546" i="1" s="1"/>
  <c r="AC943" i="3"/>
  <c r="Z373" i="3"/>
  <c r="Z209" i="3"/>
  <c r="Z880" i="3"/>
  <c r="AC317" i="3"/>
  <c r="BK322" i="1" s="1"/>
  <c r="Z154" i="3"/>
  <c r="AB838" i="3"/>
  <c r="AC950" i="3"/>
  <c r="Z420" i="3"/>
  <c r="AB699" i="3"/>
  <c r="AC563" i="3"/>
  <c r="Z244" i="3"/>
  <c r="BH115" i="1" s="1"/>
  <c r="Z732" i="3"/>
  <c r="Z391" i="3"/>
  <c r="Z146" i="3"/>
  <c r="Z947" i="3"/>
  <c r="BH410" i="1" s="1"/>
  <c r="Z18" i="3"/>
  <c r="Z44" i="3"/>
  <c r="Z1035" i="3"/>
  <c r="AB255" i="3"/>
  <c r="AC768" i="3"/>
  <c r="BK524" i="1" s="1"/>
  <c r="Z940" i="3"/>
  <c r="AB152" i="3"/>
  <c r="AB500" i="3"/>
  <c r="AC532" i="3"/>
  <c r="AC830" i="3"/>
  <c r="AB583" i="3"/>
  <c r="AB313" i="3"/>
  <c r="AB400" i="3"/>
  <c r="AB348" i="3"/>
  <c r="AC295" i="3"/>
  <c r="AB1057" i="3"/>
  <c r="AC668" i="3"/>
  <c r="AB491" i="3"/>
  <c r="AC818" i="3"/>
  <c r="AC224" i="3"/>
  <c r="AB406" i="3"/>
  <c r="AC431" i="3"/>
  <c r="AB122" i="3"/>
  <c r="AC508" i="3"/>
  <c r="BK171" i="1" s="1"/>
  <c r="AC348" i="3"/>
  <c r="AB295" i="3"/>
  <c r="Z1057" i="3"/>
  <c r="AC491" i="3"/>
  <c r="Z818" i="3"/>
  <c r="AB224" i="3"/>
  <c r="AC406" i="3"/>
  <c r="BA306" i="2"/>
  <c r="AC122" i="3"/>
  <c r="AC652" i="3"/>
  <c r="Z840" i="3"/>
  <c r="Z674" i="3"/>
  <c r="AY327" i="2" s="1"/>
  <c r="AB934" i="3"/>
  <c r="AC131" i="3"/>
  <c r="AC594" i="3"/>
  <c r="Z768" i="3"/>
  <c r="BH524" i="1" s="1"/>
  <c r="AB922" i="3"/>
  <c r="BJ395" i="1" s="1"/>
  <c r="AC537" i="3"/>
  <c r="Z783" i="3"/>
  <c r="AC152" i="3"/>
  <c r="AB789" i="3"/>
  <c r="AB818" i="3"/>
  <c r="AB532" i="3"/>
  <c r="Z406" i="3"/>
  <c r="AB666" i="3"/>
  <c r="AB742" i="3"/>
  <c r="AY306" i="2"/>
  <c r="AC583" i="3"/>
  <c r="Z122" i="3"/>
  <c r="AB291" i="3"/>
  <c r="Z416" i="3"/>
  <c r="BH556" i="1" s="1"/>
  <c r="AC1069" i="3"/>
  <c r="AB503" i="3"/>
  <c r="BJ352" i="1" s="1"/>
  <c r="AB1065" i="3"/>
  <c r="AB594" i="3"/>
  <c r="AB508" i="3"/>
  <c r="BJ171" i="1" s="1"/>
  <c r="AC1057" i="3"/>
  <c r="AB44" i="3"/>
  <c r="AB620" i="3"/>
  <c r="AB1045" i="3"/>
  <c r="AC384" i="3"/>
  <c r="Z621" i="3"/>
  <c r="AB908" i="3"/>
  <c r="Z474" i="3"/>
  <c r="Z625" i="3"/>
  <c r="AC557" i="3"/>
  <c r="Z955" i="3"/>
  <c r="Z1006" i="3"/>
  <c r="AB171" i="3"/>
  <c r="AB1028" i="3"/>
  <c r="BJ567" i="1" s="1"/>
  <c r="AC1016" i="3"/>
  <c r="BK546" i="1" s="1"/>
  <c r="AC846" i="3"/>
  <c r="AB721" i="3"/>
  <c r="AB283" i="3"/>
  <c r="AB1016" i="3"/>
  <c r="BJ546" i="1" s="1"/>
  <c r="AB846" i="3"/>
  <c r="AC721" i="3"/>
  <c r="Z229" i="3"/>
  <c r="BH108" i="1" s="1"/>
  <c r="Z270" i="3"/>
  <c r="BH223" i="1" s="1"/>
  <c r="AC297" i="3"/>
  <c r="AC1073" i="3"/>
  <c r="AB1039" i="3"/>
  <c r="AB194" i="3"/>
  <c r="AC194" i="3"/>
  <c r="Z280" i="3"/>
  <c r="AB13" i="3"/>
  <c r="AB94" i="3"/>
  <c r="AC884" i="3"/>
  <c r="AB74" i="3"/>
  <c r="Z748" i="3"/>
  <c r="AC887" i="3"/>
  <c r="Z1094" i="3"/>
  <c r="AY524" i="2" s="1"/>
  <c r="AB878" i="3"/>
  <c r="BJ528" i="1" s="1"/>
  <c r="AB641" i="3"/>
  <c r="Z1063" i="3"/>
  <c r="Z1036" i="3"/>
  <c r="BH392" i="1" s="1"/>
  <c r="AB521" i="3"/>
  <c r="AC677" i="3"/>
  <c r="AB389" i="3"/>
  <c r="Z316" i="3"/>
  <c r="Z763" i="3"/>
  <c r="AC777" i="3"/>
  <c r="Z520" i="3"/>
  <c r="AC977" i="3"/>
  <c r="AB460" i="3"/>
  <c r="AC924" i="3"/>
  <c r="Z450" i="3"/>
  <c r="BH330" i="1" s="1"/>
  <c r="Z1061" i="3"/>
  <c r="AC671" i="3"/>
  <c r="AC153" i="3"/>
  <c r="Z395" i="3"/>
  <c r="Z580" i="3"/>
  <c r="AC572" i="3"/>
  <c r="AC75" i="3"/>
  <c r="AC941" i="3"/>
  <c r="AB697" i="3"/>
  <c r="AC61" i="3"/>
  <c r="AC6" i="3"/>
  <c r="AC103" i="3"/>
  <c r="Z523" i="3"/>
  <c r="AB822" i="3"/>
  <c r="AB712" i="3"/>
  <c r="Z223" i="3"/>
  <c r="AC207" i="3"/>
  <c r="Z324" i="3"/>
  <c r="AC95" i="3"/>
  <c r="AC697" i="3"/>
  <c r="AB410" i="3"/>
  <c r="AB143" i="3"/>
  <c r="AC881" i="3"/>
  <c r="AC264" i="3"/>
  <c r="AE264" i="3" s="1"/>
  <c r="AB652" i="3"/>
  <c r="Z225" i="3"/>
  <c r="Z435" i="3"/>
  <c r="AB189" i="3"/>
  <c r="AC85" i="3"/>
  <c r="AC184" i="3"/>
  <c r="AE184" i="3" s="1"/>
  <c r="Z311" i="3"/>
  <c r="Z652" i="3"/>
  <c r="AB36" i="3"/>
  <c r="AC233" i="3"/>
  <c r="Z453" i="3"/>
  <c r="AB555" i="3"/>
  <c r="AC370" i="3"/>
  <c r="AC804" i="3"/>
  <c r="AC564" i="3"/>
  <c r="AB184" i="3"/>
  <c r="Z184" i="3"/>
  <c r="AB60" i="3"/>
  <c r="BA27" i="2" s="1"/>
  <c r="AB680" i="3"/>
  <c r="AB952" i="3"/>
  <c r="BJ377" i="1" s="1"/>
  <c r="AB654" i="3"/>
  <c r="AB840" i="3"/>
  <c r="BA253" i="2" s="1"/>
  <c r="AB1112" i="3"/>
  <c r="Z143" i="3"/>
  <c r="AB395" i="3"/>
  <c r="BJ538" i="1" s="1"/>
  <c r="AC606" i="3"/>
  <c r="BK326" i="1" s="1"/>
  <c r="AC202" i="3"/>
  <c r="Z898" i="3"/>
  <c r="AC410" i="3"/>
  <c r="Z892" i="3"/>
  <c r="BH543" i="1" s="1"/>
  <c r="Z60" i="3"/>
  <c r="AY27" i="2" s="1"/>
  <c r="Z952" i="3"/>
  <c r="BH530" i="1" s="1"/>
  <c r="Z698" i="3"/>
  <c r="X8" i="8"/>
  <c r="AC654" i="3"/>
  <c r="AC110" i="3"/>
  <c r="Z347" i="3"/>
  <c r="AC993" i="3"/>
  <c r="AB450" i="3"/>
  <c r="BJ330" i="1" s="1"/>
  <c r="AB977" i="3"/>
  <c r="AB233" i="3"/>
  <c r="Z205" i="3"/>
  <c r="AY111" i="2" s="1"/>
  <c r="AC143" i="3"/>
  <c r="Z819" i="3"/>
  <c r="AB210" i="3"/>
  <c r="Z179" i="3"/>
  <c r="BH84" i="1" s="1"/>
  <c r="Z827" i="3"/>
  <c r="Z671" i="3"/>
  <c r="AC453" i="3"/>
  <c r="AB435" i="3"/>
  <c r="AC642" i="3"/>
  <c r="AC555" i="3"/>
  <c r="AC189" i="3"/>
  <c r="AB481" i="3"/>
  <c r="AC324" i="3"/>
  <c r="AB520" i="3"/>
  <c r="AC580" i="3"/>
  <c r="AC822" i="3"/>
  <c r="AB688" i="3"/>
  <c r="AB208" i="3"/>
  <c r="AB933" i="3"/>
  <c r="Z264" i="3"/>
  <c r="AB737" i="3"/>
  <c r="Z61" i="3"/>
  <c r="AC323" i="3"/>
  <c r="Z257" i="3"/>
  <c r="AC60" i="3"/>
  <c r="BB27" i="2" s="1"/>
  <c r="AC952" i="3"/>
  <c r="BK530" i="1" s="1"/>
  <c r="AC698" i="3"/>
  <c r="AE698" i="3" s="1"/>
  <c r="AB40" i="3"/>
  <c r="AC915" i="3"/>
  <c r="AC378" i="3"/>
  <c r="AB777" i="3"/>
  <c r="Z493" i="3"/>
  <c r="AC179" i="3"/>
  <c r="BK84" i="1" s="1"/>
  <c r="AC375" i="3"/>
  <c r="BK276" i="1" s="1"/>
  <c r="AC805" i="3"/>
  <c r="AB453" i="3"/>
  <c r="AB642" i="3"/>
  <c r="AC101" i="3"/>
  <c r="Z804" i="3"/>
  <c r="AC520" i="3"/>
  <c r="AB572" i="3"/>
  <c r="Z712" i="3"/>
  <c r="AC223" i="3"/>
  <c r="AB85" i="3"/>
  <c r="Z1000" i="3"/>
  <c r="Z919" i="3"/>
  <c r="AC1125" i="3"/>
  <c r="Z688" i="3"/>
  <c r="Z95" i="3"/>
  <c r="Z577" i="3"/>
  <c r="AB61" i="3"/>
  <c r="AB257" i="3"/>
  <c r="Z410" i="3"/>
  <c r="AC892" i="3"/>
  <c r="AB892" i="3"/>
  <c r="AB698" i="3"/>
  <c r="AB518" i="3"/>
  <c r="AC1075" i="3"/>
  <c r="Z700" i="3"/>
  <c r="AC29" i="3"/>
  <c r="AB999" i="3"/>
  <c r="AB536" i="3"/>
  <c r="Z48" i="3"/>
  <c r="AB48" i="3"/>
  <c r="AB155" i="3"/>
  <c r="BA419" i="2" s="1"/>
  <c r="AB480" i="3"/>
  <c r="Z480" i="3"/>
  <c r="Z319" i="3"/>
  <c r="AB14" i="3"/>
  <c r="Z825" i="3"/>
  <c r="Z67" i="3"/>
  <c r="AC280" i="3"/>
  <c r="AC13" i="3"/>
  <c r="AE13" i="3" s="1"/>
  <c r="AB756" i="3"/>
  <c r="AC94" i="3"/>
  <c r="AB34" i="3"/>
  <c r="AB1008" i="3"/>
  <c r="AB261" i="3"/>
  <c r="AB23" i="3"/>
  <c r="AB293" i="3"/>
  <c r="BJ39" i="1" s="1"/>
  <c r="AB334" i="3"/>
  <c r="Z74" i="3"/>
  <c r="Z551" i="3"/>
  <c r="Z726" i="3"/>
  <c r="BH268" i="1" s="1"/>
  <c r="Z887" i="3"/>
  <c r="AC174" i="3"/>
  <c r="AB316" i="3"/>
  <c r="BJ166" i="1" s="1"/>
  <c r="AC521" i="3"/>
  <c r="BB259" i="2" s="1"/>
  <c r="AB1044" i="3"/>
  <c r="BA527" i="2" s="1"/>
  <c r="AB1094" i="3"/>
  <c r="BA96" i="2" s="1"/>
  <c r="Z303" i="3"/>
  <c r="AB903" i="3"/>
  <c r="BJ297" i="1" s="1"/>
  <c r="AC446" i="3"/>
  <c r="Z989" i="3"/>
  <c r="AC1028" i="3"/>
  <c r="BK567" i="1" s="1"/>
  <c r="Z1028" i="3"/>
  <c r="Z56" i="3"/>
  <c r="AB56" i="3"/>
  <c r="AB437" i="3"/>
  <c r="Z579" i="3"/>
  <c r="Z916" i="3"/>
  <c r="AC916" i="3"/>
  <c r="Z795" i="3"/>
  <c r="AB795" i="3"/>
  <c r="AB849" i="3"/>
  <c r="AC37" i="3"/>
  <c r="Z161" i="3"/>
  <c r="AC161" i="3"/>
  <c r="AC399" i="3"/>
  <c r="AB77" i="3"/>
  <c r="AB372" i="3"/>
  <c r="Z372" i="3"/>
  <c r="AB802" i="3"/>
  <c r="AB637" i="3"/>
  <c r="AB825" i="3"/>
  <c r="AC1039" i="3"/>
  <c r="AC67" i="3"/>
  <c r="AC230" i="3"/>
  <c r="Z13" i="3"/>
  <c r="Z94" i="3"/>
  <c r="AB884" i="3"/>
  <c r="AC261" i="3"/>
  <c r="AB319" i="3"/>
  <c r="Z513" i="3"/>
  <c r="AB377" i="3"/>
  <c r="Z77" i="3"/>
  <c r="AC23" i="3"/>
  <c r="AC598" i="3"/>
  <c r="BB324" i="2" s="1"/>
  <c r="AC1063" i="3"/>
  <c r="AC74" i="3"/>
  <c r="AC1036" i="3"/>
  <c r="BK392" i="1" s="1"/>
  <c r="Z389" i="3"/>
  <c r="AB887" i="3"/>
  <c r="Z14" i="3"/>
  <c r="Z12" i="3"/>
  <c r="AC316" i="3"/>
  <c r="BK166" i="1" s="1"/>
  <c r="AB638" i="3"/>
  <c r="Z521" i="3"/>
  <c r="AY259" i="2" s="1"/>
  <c r="AB303" i="3"/>
  <c r="AC763" i="3"/>
  <c r="Z903" i="3"/>
  <c r="BH297" i="1" s="1"/>
  <c r="Z878" i="3"/>
  <c r="AC78" i="3"/>
  <c r="AC42" i="3"/>
  <c r="BK24" i="1" s="1"/>
  <c r="AB42" i="3"/>
  <c r="BJ24" i="1" s="1"/>
  <c r="AB185" i="3"/>
  <c r="AC1064" i="3"/>
  <c r="AB667" i="3"/>
  <c r="BJ154" i="1" s="1"/>
  <c r="Z667" i="3"/>
  <c r="BH154" i="1" s="1"/>
  <c r="AC1102" i="3"/>
  <c r="AB525" i="3"/>
  <c r="AC748" i="3"/>
  <c r="AC825" i="3"/>
  <c r="Z1039" i="3"/>
  <c r="AB67" i="3"/>
  <c r="Z230" i="3"/>
  <c r="AB280" i="3"/>
  <c r="AC756" i="3"/>
  <c r="Z884" i="3"/>
  <c r="AC34" i="3"/>
  <c r="AC121" i="3"/>
  <c r="Z1008" i="3"/>
  <c r="AC319" i="3"/>
  <c r="AB513" i="3"/>
  <c r="AB598" i="3"/>
  <c r="AC293" i="3"/>
  <c r="BK39" i="1" s="1"/>
  <c r="AB726" i="3"/>
  <c r="BJ268" i="1" s="1"/>
  <c r="AC389" i="3"/>
  <c r="AC14" i="3"/>
  <c r="AC12" i="3"/>
  <c r="AC303" i="3"/>
  <c r="AC903" i="3"/>
  <c r="BK297" i="1" s="1"/>
  <c r="AC155" i="3"/>
  <c r="BK461" i="1" s="1"/>
  <c r="AC802" i="3"/>
  <c r="AC243" i="3"/>
  <c r="AC90" i="3"/>
  <c r="Z637" i="3"/>
  <c r="Z241" i="3"/>
  <c r="BH31" i="1" s="1"/>
  <c r="AB164" i="3"/>
  <c r="AB976" i="3"/>
  <c r="AC923" i="3"/>
  <c r="AC480" i="3"/>
  <c r="Z155" i="3"/>
  <c r="AC878" i="3"/>
  <c r="AE878" i="3" s="1"/>
  <c r="Z83" i="3"/>
  <c r="Z1092" i="3"/>
  <c r="Z214" i="3"/>
  <c r="AB277" i="3"/>
  <c r="Z478" i="3"/>
  <c r="Z675" i="3"/>
  <c r="AC615" i="3"/>
  <c r="AC797" i="3"/>
  <c r="Z713" i="3"/>
  <c r="AC1105" i="3"/>
  <c r="AC102" i="3"/>
  <c r="AB376" i="3"/>
  <c r="BJ300" i="1" s="1"/>
  <c r="AB785" i="3"/>
  <c r="AC632" i="3"/>
  <c r="AC460" i="3"/>
  <c r="AB924" i="3"/>
  <c r="AB1092" i="3"/>
  <c r="AB464" i="3"/>
  <c r="AB419" i="3"/>
  <c r="AC277" i="3"/>
  <c r="AB478" i="3"/>
  <c r="AC690" i="3"/>
  <c r="Z334" i="3"/>
  <c r="AC976" i="3"/>
  <c r="AB399" i="3"/>
  <c r="AC48" i="3"/>
  <c r="Z932" i="3"/>
  <c r="AC525" i="3"/>
  <c r="AB898" i="3"/>
  <c r="AB225" i="3"/>
  <c r="AC1092" i="3"/>
  <c r="AC1070" i="3"/>
  <c r="BB507" i="2" s="1"/>
  <c r="AC245" i="3"/>
  <c r="AB501" i="3"/>
  <c r="AC419" i="3"/>
  <c r="Z427" i="3"/>
  <c r="Z641" i="3"/>
  <c r="AC478" i="3"/>
  <c r="Z690" i="3"/>
  <c r="Z976" i="3"/>
  <c r="AC617" i="3"/>
  <c r="AB733" i="3"/>
  <c r="BJ216" i="1" s="1"/>
  <c r="Z923" i="3"/>
  <c r="AC1115" i="3"/>
  <c r="Z399" i="3"/>
  <c r="Z525" i="3"/>
  <c r="Z785" i="3"/>
  <c r="AC898" i="3"/>
  <c r="AC225" i="3"/>
  <c r="AB38" i="3"/>
  <c r="AC28" i="3"/>
  <c r="AC241" i="3"/>
  <c r="BK31" i="1" s="1"/>
  <c r="AB365" i="3"/>
  <c r="AB84" i="3"/>
  <c r="BJ52" i="1" s="1"/>
  <c r="Z720" i="3"/>
  <c r="AC826" i="3"/>
  <c r="Z826" i="3"/>
  <c r="AB826" i="3"/>
  <c r="AF627" i="3"/>
  <c r="AC1078" i="3"/>
  <c r="AB1078" i="3"/>
  <c r="Z1078" i="3"/>
  <c r="AF145" i="3"/>
  <c r="Z1002" i="3"/>
  <c r="AB1002" i="3"/>
  <c r="AC1002" i="3"/>
  <c r="AB989" i="3"/>
  <c r="AC475" i="3"/>
  <c r="Z1021" i="3"/>
  <c r="Z464" i="3"/>
  <c r="AC397" i="3"/>
  <c r="AB190" i="3"/>
  <c r="Z369" i="3"/>
  <c r="AB133" i="3"/>
  <c r="AC190" i="3"/>
  <c r="Z1123" i="3"/>
  <c r="AB121" i="3"/>
  <c r="AC648" i="3"/>
  <c r="BB425" i="2" s="1"/>
  <c r="Z632" i="3"/>
  <c r="AB18" i="3"/>
  <c r="AC416" i="3"/>
  <c r="BK556" i="1" s="1"/>
  <c r="AC1035" i="3"/>
  <c r="AE1035" i="3" s="1"/>
  <c r="Z255" i="3"/>
  <c r="AC123" i="3"/>
  <c r="AC346" i="3"/>
  <c r="AC940" i="3"/>
  <c r="Z668" i="3"/>
  <c r="AB962" i="3"/>
  <c r="AB537" i="3"/>
  <c r="Z620" i="3"/>
  <c r="AB547" i="3"/>
  <c r="Z1069" i="3"/>
  <c r="AC789" i="3"/>
  <c r="BK140" i="1" s="1"/>
  <c r="AB458" i="3"/>
  <c r="AC503" i="3"/>
  <c r="BK352" i="1" s="1"/>
  <c r="AB307" i="3"/>
  <c r="AB31" i="3"/>
  <c r="BJ7" i="1" s="1"/>
  <c r="Z1045" i="3"/>
  <c r="Z830" i="3"/>
  <c r="AB621" i="3"/>
  <c r="Z639" i="3"/>
  <c r="Z666" i="3"/>
  <c r="AC908" i="3"/>
  <c r="Z743" i="3"/>
  <c r="AB625" i="3"/>
  <c r="Z557" i="3"/>
  <c r="AC742" i="3"/>
  <c r="Z1065" i="3"/>
  <c r="AC291" i="3"/>
  <c r="Z618" i="3"/>
  <c r="BH371" i="1" s="1"/>
  <c r="AC400" i="3"/>
  <c r="Z1093" i="3"/>
  <c r="Z123" i="3"/>
  <c r="AB346" i="3"/>
  <c r="AB940" i="3"/>
  <c r="AB668" i="3"/>
  <c r="Z537" i="3"/>
  <c r="AC620" i="3"/>
  <c r="Z547" i="3"/>
  <c r="Z1009" i="3"/>
  <c r="Z789" i="3"/>
  <c r="BH140" i="1" s="1"/>
  <c r="Z500" i="3"/>
  <c r="AC458" i="3"/>
  <c r="Z503" i="3"/>
  <c r="BH352" i="1" s="1"/>
  <c r="Z307" i="3"/>
  <c r="Z31" i="3"/>
  <c r="BH7" i="1" s="1"/>
  <c r="AB105" i="3"/>
  <c r="AC621" i="3"/>
  <c r="Z908" i="3"/>
  <c r="AB474" i="3"/>
  <c r="AC743" i="3"/>
  <c r="BK146" i="1" s="1"/>
  <c r="AC625" i="3"/>
  <c r="AB557" i="3"/>
  <c r="AC1005" i="3"/>
  <c r="Z313" i="3"/>
  <c r="AB246" i="3"/>
  <c r="AB423" i="3"/>
  <c r="Z1054" i="3"/>
  <c r="AB1093" i="3"/>
  <c r="AB416" i="3"/>
  <c r="BJ556" i="1" s="1"/>
  <c r="AC255" i="3"/>
  <c r="AB672" i="3"/>
  <c r="AC824" i="3"/>
  <c r="BB465" i="2" s="1"/>
  <c r="Z36" i="3"/>
  <c r="AB985" i="3"/>
  <c r="BJ185" i="1" s="1"/>
  <c r="AC674" i="3"/>
  <c r="BB327" i="2" s="1"/>
  <c r="Z1070" i="3"/>
  <c r="AY507" i="2" s="1"/>
  <c r="Z915" i="3"/>
  <c r="Z378" i="3"/>
  <c r="AC493" i="3"/>
  <c r="AB296" i="3"/>
  <c r="BJ193" i="1" s="1"/>
  <c r="AC311" i="3"/>
  <c r="Z824" i="3"/>
  <c r="AY465" i="2" s="1"/>
  <c r="Z396" i="3"/>
  <c r="AC680" i="3"/>
  <c r="AC40" i="3"/>
  <c r="Z8" i="8"/>
  <c r="Z133" i="3"/>
  <c r="AB648" i="3"/>
  <c r="BA425" i="2" s="1"/>
  <c r="AC985" i="3"/>
  <c r="BK185" i="1" s="1"/>
  <c r="AB1070" i="3"/>
  <c r="BA507" i="2" s="1"/>
  <c r="AB915" i="3"/>
  <c r="AC214" i="3"/>
  <c r="BK102" i="1" s="1"/>
  <c r="Z6" i="3"/>
  <c r="AC167" i="3"/>
  <c r="BK460" i="1" s="1"/>
  <c r="Z993" i="3"/>
  <c r="AB207" i="3"/>
  <c r="BJ462" i="1" s="1"/>
  <c r="AB378" i="3"/>
  <c r="AC518" i="3"/>
  <c r="AC365" i="3"/>
  <c r="AB493" i="3"/>
  <c r="Z1075" i="3"/>
  <c r="AB120" i="3"/>
  <c r="AB805" i="3"/>
  <c r="AB827" i="3"/>
  <c r="Z384" i="3"/>
  <c r="AB710" i="3"/>
  <c r="AC84" i="3"/>
  <c r="BK52" i="1" s="1"/>
  <c r="AB700" i="3"/>
  <c r="AB415" i="3"/>
  <c r="Z330" i="3"/>
  <c r="Z564" i="3"/>
  <c r="AB881" i="3"/>
  <c r="Z243" i="3"/>
  <c r="Z737" i="3"/>
  <c r="Z978" i="3"/>
  <c r="AB824" i="3"/>
  <c r="BA465" i="2" s="1"/>
  <c r="AC36" i="3"/>
  <c r="Z680" i="3"/>
  <c r="Z963" i="3"/>
  <c r="Z22" i="3"/>
  <c r="Z40" i="3"/>
  <c r="AA8" i="8"/>
  <c r="Z922" i="3"/>
  <c r="BH395" i="1" s="1"/>
  <c r="Z501" i="3"/>
  <c r="Z207" i="3"/>
  <c r="AC427" i="3"/>
  <c r="AC1112" i="3"/>
  <c r="AC30" i="3"/>
  <c r="AC120" i="3"/>
  <c r="AC1095" i="3"/>
  <c r="BK577" i="1" s="1"/>
  <c r="AC445" i="3"/>
  <c r="BK281" i="1" s="1"/>
  <c r="AB1061" i="3"/>
  <c r="AB235" i="3"/>
  <c r="AC710" i="3"/>
  <c r="Z84" i="3"/>
  <c r="BH52" i="1" s="1"/>
  <c r="AC330" i="3"/>
  <c r="AB29" i="3"/>
  <c r="AB564" i="3"/>
  <c r="AB243" i="3"/>
  <c r="AC933" i="3"/>
  <c r="AC737" i="3"/>
  <c r="AC536" i="3"/>
  <c r="AB311" i="3"/>
  <c r="AC501" i="3"/>
  <c r="AC235" i="3"/>
  <c r="AB932" i="3"/>
  <c r="AC720" i="3"/>
  <c r="AC754" i="3"/>
  <c r="AB115" i="3"/>
  <c r="AB472" i="3"/>
  <c r="AB875" i="3"/>
  <c r="BJ288" i="1" s="1"/>
  <c r="AB655" i="3"/>
  <c r="Z171" i="3"/>
  <c r="AC783" i="3"/>
  <c r="AB161" i="3"/>
  <c r="Z294" i="3"/>
  <c r="AC283" i="3"/>
  <c r="AC462" i="3"/>
  <c r="BK303" i="1" s="1"/>
  <c r="AB590" i="3"/>
  <c r="AC838" i="3"/>
  <c r="Z105" i="3"/>
  <c r="Z292" i="3"/>
  <c r="AC849" i="3"/>
  <c r="AC452" i="3"/>
  <c r="Z959" i="3"/>
  <c r="AC56" i="3"/>
  <c r="AB45" i="3"/>
  <c r="AC169" i="3"/>
  <c r="AC779" i="3"/>
  <c r="Z42" i="3"/>
  <c r="BH24" i="1" s="1"/>
  <c r="AC519" i="3"/>
  <c r="Z809" i="3"/>
  <c r="AC1068" i="3"/>
  <c r="AC795" i="3"/>
  <c r="Z869" i="3"/>
  <c r="AB78" i="3"/>
  <c r="AB998" i="3"/>
  <c r="AB916" i="3"/>
  <c r="AB947" i="3"/>
  <c r="AC437" i="3"/>
  <c r="AC579" i="3"/>
  <c r="Z37" i="3"/>
  <c r="Z278" i="3"/>
  <c r="AB252" i="3"/>
  <c r="AB618" i="3"/>
  <c r="BJ371" i="1" s="1"/>
  <c r="Z754" i="3"/>
  <c r="AC115" i="3"/>
  <c r="Z314" i="3"/>
  <c r="AC472" i="3"/>
  <c r="AB965" i="3"/>
  <c r="Z568" i="3"/>
  <c r="AY265" i="2" s="1"/>
  <c r="AC188" i="3"/>
  <c r="AB783" i="3"/>
  <c r="AC294" i="3"/>
  <c r="Z694" i="3"/>
  <c r="AB154" i="3"/>
  <c r="AC229" i="3"/>
  <c r="BK108" i="1" s="1"/>
  <c r="Z849" i="3"/>
  <c r="AB452" i="3"/>
  <c r="AC11" i="3"/>
  <c r="AB959" i="3"/>
  <c r="Z45" i="3"/>
  <c r="Z169" i="3"/>
  <c r="Z779" i="3"/>
  <c r="AC809" i="3"/>
  <c r="Z1068" i="3"/>
  <c r="Z131" i="3"/>
  <c r="AC1114" i="3"/>
  <c r="AC1025" i="3"/>
  <c r="BB539" i="2" s="1"/>
  <c r="Z78" i="3"/>
  <c r="BA498" i="2"/>
  <c r="AC998" i="3"/>
  <c r="Z1005" i="3"/>
  <c r="AC955" i="3"/>
  <c r="Z669" i="3"/>
  <c r="AB37" i="3"/>
  <c r="AC278" i="3"/>
  <c r="Z252" i="3"/>
  <c r="AC1054" i="3"/>
  <c r="AC618" i="3"/>
  <c r="BK371" i="1" s="1"/>
  <c r="AC439" i="3"/>
  <c r="Z656" i="3"/>
  <c r="AC866" i="3"/>
  <c r="AC87" i="3"/>
  <c r="AC434" i="3"/>
  <c r="AC994" i="3"/>
  <c r="AB1114" i="3"/>
  <c r="Z129" i="3"/>
  <c r="AB873" i="3"/>
  <c r="Z210" i="3"/>
  <c r="AB606" i="3"/>
  <c r="BJ326" i="1" s="1"/>
  <c r="AC675" i="3"/>
  <c r="BK261" i="1" s="1"/>
  <c r="AB615" i="3"/>
  <c r="AB797" i="3"/>
  <c r="Z578" i="3"/>
  <c r="Z507" i="3"/>
  <c r="AB202" i="3"/>
  <c r="AC10" i="3"/>
  <c r="AC481" i="3"/>
  <c r="AB828" i="3"/>
  <c r="Z492" i="3"/>
  <c r="AY343" i="2" s="1"/>
  <c r="Z990" i="3"/>
  <c r="Z287" i="3"/>
  <c r="Z153" i="3"/>
  <c r="Z1001" i="3"/>
  <c r="AB941" i="3"/>
  <c r="AB139" i="3"/>
  <c r="BJ71" i="1" s="1"/>
  <c r="Z433" i="3"/>
  <c r="BH143" i="1" s="1"/>
  <c r="AC873" i="3"/>
  <c r="AC417" i="3"/>
  <c r="AB790" i="3"/>
  <c r="AC523" i="3"/>
  <c r="AB578" i="3"/>
  <c r="Z862" i="3"/>
  <c r="Z982" i="3"/>
  <c r="AC828" i="3"/>
  <c r="Z176" i="3"/>
  <c r="BH201" i="1" s="1"/>
  <c r="AC492" i="3"/>
  <c r="BB343" i="2" s="1"/>
  <c r="AB580" i="3"/>
  <c r="AB153" i="3"/>
  <c r="AB919" i="3"/>
  <c r="Z1125" i="3"/>
  <c r="Z1105" i="3"/>
  <c r="AB75" i="3"/>
  <c r="AB577" i="3"/>
  <c r="AC1001" i="3"/>
  <c r="AC208" i="3"/>
  <c r="AE208" i="3" s="1"/>
  <c r="AB102" i="3"/>
  <c r="Z376" i="3"/>
  <c r="BH300" i="1" s="1"/>
  <c r="AC433" i="3"/>
  <c r="BK143" i="1" s="1"/>
  <c r="AB417" i="3"/>
  <c r="Z164" i="3"/>
  <c r="Z151" i="3"/>
  <c r="AC507" i="3"/>
  <c r="AB862" i="3"/>
  <c r="Z442" i="3"/>
  <c r="BH117" i="1" s="1"/>
  <c r="Z281" i="3"/>
  <c r="AB713" i="3"/>
  <c r="AB176" i="3"/>
  <c r="BJ201" i="1" s="1"/>
  <c r="AC601" i="3"/>
  <c r="Z888" i="3"/>
  <c r="R642" i="3"/>
  <c r="R141" i="3"/>
  <c r="R522" i="3"/>
  <c r="R198" i="3"/>
  <c r="R418" i="3"/>
  <c r="R860" i="3"/>
  <c r="R1075" i="3"/>
  <c r="AC963" i="3"/>
  <c r="AB22" i="3"/>
  <c r="Z404" i="3"/>
  <c r="AC672" i="3"/>
  <c r="AB745" i="3"/>
  <c r="Z439" i="3"/>
  <c r="AB738" i="3"/>
  <c r="AB110" i="3"/>
  <c r="Z655" i="3"/>
  <c r="AB859" i="3"/>
  <c r="AB407" i="3"/>
  <c r="AB568" i="3"/>
  <c r="BA265" i="2" s="1"/>
  <c r="AB823" i="3"/>
  <c r="Z103" i="3"/>
  <c r="Z575" i="3"/>
  <c r="AY385" i="2" s="1"/>
  <c r="AC931" i="3"/>
  <c r="Z201" i="3"/>
  <c r="AB1104" i="3"/>
  <c r="BJ582" i="1" s="1"/>
  <c r="Z776" i="3"/>
  <c r="AB693" i="3"/>
  <c r="AC693" i="3"/>
  <c r="AB1097" i="3"/>
  <c r="Z590" i="3"/>
  <c r="AB683" i="3"/>
  <c r="BJ368" i="1" s="1"/>
  <c r="AC683" i="3"/>
  <c r="Z912" i="3"/>
  <c r="AB434" i="3"/>
  <c r="Z434" i="3"/>
  <c r="Z994" i="3"/>
  <c r="AC988" i="3"/>
  <c r="Z988" i="3"/>
  <c r="AC1090" i="3"/>
  <c r="BB522" i="2" s="1"/>
  <c r="AC292" i="3"/>
  <c r="AB292" i="3"/>
  <c r="Z496" i="3"/>
  <c r="AB496" i="3"/>
  <c r="AC393" i="3"/>
  <c r="BB269" i="2" s="1"/>
  <c r="Z886" i="3"/>
  <c r="AC886" i="3"/>
  <c r="AC821" i="3"/>
  <c r="Z821" i="3"/>
  <c r="AB1099" i="3"/>
  <c r="AB356" i="3"/>
  <c r="AC356" i="3"/>
  <c r="AC306" i="3"/>
  <c r="AC787" i="3"/>
  <c r="BB172" i="2" s="1"/>
  <c r="AC657" i="3"/>
  <c r="BK353" i="1" s="1"/>
  <c r="AC69" i="3"/>
  <c r="AC661" i="3"/>
  <c r="Z661" i="3"/>
  <c r="AC275" i="3"/>
  <c r="Z199" i="3"/>
  <c r="BH472" i="1" s="1"/>
  <c r="AB199" i="3"/>
  <c r="Z301" i="3"/>
  <c r="BH504" i="1" s="1"/>
  <c r="AC301" i="3"/>
  <c r="BK504" i="1" s="1"/>
  <c r="AC793" i="3"/>
  <c r="Z793" i="3"/>
  <c r="AC506" i="3"/>
  <c r="AB506" i="3"/>
  <c r="Z506" i="3"/>
  <c r="AB54" i="3"/>
  <c r="AC54" i="3"/>
  <c r="AC843" i="3"/>
  <c r="BK264" i="1" s="1"/>
  <c r="Z52" i="3"/>
  <c r="BH228" i="1" s="1"/>
  <c r="AB52" i="3"/>
  <c r="Z659" i="3"/>
  <c r="AB659" i="3"/>
  <c r="AC91" i="3"/>
  <c r="AB91" i="3"/>
  <c r="AC1018" i="3"/>
  <c r="Z1018" i="3"/>
  <c r="AB678" i="3"/>
  <c r="AC678" i="3"/>
  <c r="AB116" i="3"/>
  <c r="Z116" i="3"/>
  <c r="AC43" i="3"/>
  <c r="Z43" i="3"/>
  <c r="Z647" i="3"/>
  <c r="AC647" i="3"/>
  <c r="Z522" i="3"/>
  <c r="AY271" i="2" s="1"/>
  <c r="AB522" i="3"/>
  <c r="AC942" i="3"/>
  <c r="Z942" i="3"/>
  <c r="AB942" i="3"/>
  <c r="Z221" i="3"/>
  <c r="AB221" i="3"/>
  <c r="AC221" i="3"/>
  <c r="AB456" i="3"/>
  <c r="Z456" i="3"/>
  <c r="Z775" i="3"/>
  <c r="AC1053" i="3"/>
  <c r="BB491" i="2" s="1"/>
  <c r="Z1053" i="3"/>
  <c r="AY491" i="2" s="1"/>
  <c r="AB1053" i="3"/>
  <c r="BA491" i="2" s="1"/>
  <c r="BH583" i="1"/>
  <c r="BK583" i="1"/>
  <c r="AC447" i="3"/>
  <c r="BB483" i="2" s="1"/>
  <c r="Z198" i="3"/>
  <c r="Z1056" i="3"/>
  <c r="AC1056" i="3"/>
  <c r="AB274" i="3"/>
  <c r="BJ482" i="1" s="1"/>
  <c r="AB89" i="3"/>
  <c r="Z89" i="3"/>
  <c r="AB670" i="3"/>
  <c r="AC670" i="3"/>
  <c r="Z1115" i="3"/>
  <c r="AB1115" i="3"/>
  <c r="Z684" i="3"/>
  <c r="AC684" i="3"/>
  <c r="AB1060" i="3"/>
  <c r="BA495" i="2" s="1"/>
  <c r="AC1060" i="3"/>
  <c r="AE1060" i="3" s="1"/>
  <c r="AC288" i="3"/>
  <c r="AB288" i="3"/>
  <c r="Z288" i="3"/>
  <c r="AC733" i="3"/>
  <c r="AE733" i="3" s="1"/>
  <c r="AC820" i="3"/>
  <c r="Z820" i="3"/>
  <c r="Z617" i="3"/>
  <c r="Z1121" i="3"/>
  <c r="AC1121" i="3"/>
  <c r="AB404" i="3"/>
  <c r="Z672" i="3"/>
  <c r="Z745" i="3"/>
  <c r="AC314" i="3"/>
  <c r="Z875" i="3"/>
  <c r="BH288" i="1" s="1"/>
  <c r="Z738" i="3"/>
  <c r="Z110" i="3"/>
  <c r="Z859" i="3"/>
  <c r="AC965" i="3"/>
  <c r="BK519" i="1" s="1"/>
  <c r="AC548" i="3"/>
  <c r="AB30" i="3"/>
  <c r="AB103" i="3"/>
  <c r="Z931" i="3"/>
  <c r="AB201" i="3"/>
  <c r="AC1104" i="3"/>
  <c r="BK582" i="1" s="1"/>
  <c r="Z1097" i="3"/>
  <c r="AB912" i="3"/>
  <c r="AC775" i="3"/>
  <c r="AB988" i="3"/>
  <c r="AB447" i="3"/>
  <c r="BA483" i="2" s="1"/>
  <c r="AB1056" i="3"/>
  <c r="Z274" i="3"/>
  <c r="Z1099" i="3"/>
  <c r="AC456" i="3"/>
  <c r="AB963" i="3"/>
  <c r="AC22" i="3"/>
  <c r="Z965" i="3"/>
  <c r="BH519" i="1" s="1"/>
  <c r="Z245" i="3"/>
  <c r="AC656" i="3"/>
  <c r="Z407" i="3"/>
  <c r="Z548" i="3"/>
  <c r="AB167" i="3"/>
  <c r="BJ460" i="1" s="1"/>
  <c r="AC823" i="3"/>
  <c r="AB866" i="3"/>
  <c r="Z30" i="3"/>
  <c r="AB690" i="3"/>
  <c r="BA441" i="2" s="1"/>
  <c r="AC201" i="3"/>
  <c r="AC776" i="3"/>
  <c r="AC912" i="3"/>
  <c r="AB775" i="3"/>
  <c r="Z1090" i="3"/>
  <c r="AY522" i="2" s="1"/>
  <c r="Z447" i="3"/>
  <c r="AC198" i="3"/>
  <c r="AC496" i="3"/>
  <c r="AB393" i="3"/>
  <c r="BA269" i="2" s="1"/>
  <c r="AB821" i="3"/>
  <c r="Z1060" i="3"/>
  <c r="AY495" i="2" s="1"/>
  <c r="Z91" i="3"/>
  <c r="Z275" i="3"/>
  <c r="AB843" i="3"/>
  <c r="BJ264" i="1" s="1"/>
  <c r="AC116" i="3"/>
  <c r="AB684" i="3"/>
  <c r="AB425" i="3"/>
  <c r="BJ199" i="1" s="1"/>
  <c r="AB147" i="3"/>
  <c r="AB386" i="3"/>
  <c r="BA281" i="2" s="1"/>
  <c r="Z926" i="3"/>
  <c r="Z76" i="3"/>
  <c r="AB433" i="3"/>
  <c r="BJ143" i="1" s="1"/>
  <c r="Z417" i="3"/>
  <c r="AC210" i="3"/>
  <c r="AC790" i="3"/>
  <c r="AB151" i="3"/>
  <c r="Z797" i="3"/>
  <c r="AB375" i="3"/>
  <c r="BJ276" i="1" s="1"/>
  <c r="Z202" i="3"/>
  <c r="AB841" i="3"/>
  <c r="AC59" i="3"/>
  <c r="AC212" i="3"/>
  <c r="BB520" i="2" s="1"/>
  <c r="AB794" i="3"/>
  <c r="Z794" i="3"/>
  <c r="AC484" i="3"/>
  <c r="AC163" i="3"/>
  <c r="AB366" i="3"/>
  <c r="BJ529" i="1" s="1"/>
  <c r="AC614" i="3"/>
  <c r="AB614" i="3"/>
  <c r="AC273" i="3"/>
  <c r="AB273" i="3"/>
  <c r="AC126" i="3"/>
  <c r="Z126" i="3"/>
  <c r="Z93" i="3"/>
  <c r="AC93" i="3"/>
  <c r="AB381" i="3"/>
  <c r="BJ332" i="1" s="1"/>
  <c r="AB757" i="3"/>
  <c r="AB792" i="3"/>
  <c r="AB979" i="3"/>
  <c r="AC196" i="3"/>
  <c r="Z200" i="3"/>
  <c r="Z1073" i="3"/>
  <c r="AB876" i="3"/>
  <c r="AC876" i="3"/>
  <c r="AB651" i="3"/>
  <c r="AC651" i="3"/>
  <c r="Z810" i="3"/>
  <c r="AC321" i="3"/>
  <c r="Z321" i="3"/>
  <c r="AC1012" i="3"/>
  <c r="BK430" i="1" s="1"/>
  <c r="AB1012" i="3"/>
  <c r="BJ430" i="1" s="1"/>
  <c r="AB879" i="3"/>
  <c r="Z879" i="3"/>
  <c r="Z545" i="3"/>
  <c r="AC729" i="3"/>
  <c r="AB729" i="3"/>
  <c r="AB629" i="3"/>
  <c r="AB727" i="3"/>
  <c r="AB440" i="3"/>
  <c r="Z440" i="3"/>
  <c r="AC237" i="3"/>
  <c r="AB237" i="3"/>
  <c r="AB1083" i="3"/>
  <c r="AC1083" i="3"/>
  <c r="AB904" i="3"/>
  <c r="AC904" i="3"/>
  <c r="AB534" i="3"/>
  <c r="BJ272" i="1" s="1"/>
  <c r="AB1023" i="3"/>
  <c r="Z186" i="3"/>
  <c r="AC186" i="3"/>
  <c r="AC364" i="3"/>
  <c r="Z364" i="3"/>
  <c r="AC981" i="3"/>
  <c r="BK537" i="1" s="1"/>
  <c r="Z981" i="3"/>
  <c r="BH537" i="1" s="1"/>
  <c r="Z540" i="3"/>
  <c r="AC1100" i="3"/>
  <c r="BB518" i="2" s="1"/>
  <c r="AB1100" i="3"/>
  <c r="BA518" i="2" s="1"/>
  <c r="Z1100" i="3"/>
  <c r="AY518" i="2" s="1"/>
  <c r="AB1017" i="3"/>
  <c r="AC1017" i="3"/>
  <c r="AC53" i="3"/>
  <c r="BK32" i="1" s="1"/>
  <c r="AB498" i="3"/>
  <c r="BJ142" i="1" s="1"/>
  <c r="Z498" i="3"/>
  <c r="Z70" i="3"/>
  <c r="AC709" i="3"/>
  <c r="AB607" i="3"/>
  <c r="BA240" i="2" s="1"/>
  <c r="AC607" i="3"/>
  <c r="AB137" i="3"/>
  <c r="AC137" i="3"/>
  <c r="AB342" i="3"/>
  <c r="AC342" i="3"/>
  <c r="AB852" i="3"/>
  <c r="AC852" i="3"/>
  <c r="Z1025" i="3"/>
  <c r="AY539" i="2" s="1"/>
  <c r="AC39" i="3"/>
  <c r="AB119" i="3"/>
  <c r="Z736" i="3"/>
  <c r="Z206" i="3"/>
  <c r="AC415" i="3"/>
  <c r="Z415" i="3"/>
  <c r="AC107" i="3"/>
  <c r="BB51" i="2" s="1"/>
  <c r="AB970" i="3"/>
  <c r="AC970" i="3"/>
  <c r="AB1048" i="3"/>
  <c r="BJ397" i="1" s="1"/>
  <c r="AC1048" i="3"/>
  <c r="AB323" i="3"/>
  <c r="AB883" i="3"/>
  <c r="AC883" i="3"/>
  <c r="AC531" i="3"/>
  <c r="Z1109" i="3"/>
  <c r="AB1109" i="3"/>
  <c r="AB772" i="3"/>
  <c r="AB1067" i="3"/>
  <c r="AC857" i="3"/>
  <c r="BK428" i="1" s="1"/>
  <c r="Z857" i="3"/>
  <c r="BH428" i="1" s="1"/>
  <c r="Z218" i="3"/>
  <c r="AB997" i="3"/>
  <c r="AC997" i="3"/>
  <c r="AB412" i="3"/>
  <c r="BJ305" i="1" s="1"/>
  <c r="Z412" i="3"/>
  <c r="BH305" i="1" s="1"/>
  <c r="AB978" i="3"/>
  <c r="BA386" i="2" s="1"/>
  <c r="AC38" i="3"/>
  <c r="Z648" i="3"/>
  <c r="AB1021" i="3"/>
  <c r="AC345" i="3"/>
  <c r="AC369" i="3"/>
  <c r="BB286" i="2" s="1"/>
  <c r="AB397" i="3"/>
  <c r="AC1123" i="3"/>
  <c r="AC347" i="3"/>
  <c r="Z460" i="3"/>
  <c r="Z446" i="3"/>
  <c r="AC744" i="3"/>
  <c r="BB50" i="2" s="1"/>
  <c r="AC205" i="3"/>
  <c r="BB111" i="2" s="1"/>
  <c r="AC1110" i="3"/>
  <c r="Z777" i="3"/>
  <c r="Z837" i="3"/>
  <c r="AC653" i="3"/>
  <c r="Z584" i="3"/>
  <c r="Z924" i="3"/>
  <c r="AB1095" i="3"/>
  <c r="BJ577" i="1" s="1"/>
  <c r="Z475" i="3"/>
  <c r="AB90" i="3"/>
  <c r="AB810" i="3"/>
  <c r="AB321" i="3"/>
  <c r="Z814" i="3"/>
  <c r="AC296" i="3"/>
  <c r="BK193" i="1" s="1"/>
  <c r="AC411" i="3"/>
  <c r="AB545" i="3"/>
  <c r="Z729" i="3"/>
  <c r="Z629" i="3"/>
  <c r="BH408" i="1" s="1"/>
  <c r="Z1048" i="3"/>
  <c r="AC727" i="3"/>
  <c r="AC1109" i="3"/>
  <c r="AB39" i="3"/>
  <c r="AC440" i="3"/>
  <c r="Z904" i="3"/>
  <c r="AC1023" i="3"/>
  <c r="Z370" i="3"/>
  <c r="AB540" i="3"/>
  <c r="AC485" i="3"/>
  <c r="AB206" i="3"/>
  <c r="Z107" i="3"/>
  <c r="AY51" i="2" s="1"/>
  <c r="AC646" i="3"/>
  <c r="AB691" i="3"/>
  <c r="BJ122" i="1" s="1"/>
  <c r="Z119" i="3"/>
  <c r="Z883" i="3"/>
  <c r="AB709" i="3"/>
  <c r="AC218" i="3"/>
  <c r="AC739" i="3"/>
  <c r="AC772" i="3"/>
  <c r="AC451" i="3"/>
  <c r="Z451" i="3"/>
  <c r="AC796" i="3"/>
  <c r="AB796" i="3"/>
  <c r="AB15" i="3"/>
  <c r="Z567" i="3"/>
  <c r="AC567" i="3"/>
  <c r="AB1071" i="3"/>
  <c r="AC1071" i="3"/>
  <c r="AB705" i="3"/>
  <c r="Z339" i="3"/>
  <c r="AC978" i="3"/>
  <c r="BB386" i="2" s="1"/>
  <c r="AC337" i="3"/>
  <c r="Z38" i="3"/>
  <c r="AC850" i="3"/>
  <c r="AB1110" i="3"/>
  <c r="AC819" i="3"/>
  <c r="Z653" i="3"/>
  <c r="AB87" i="3"/>
  <c r="AC584" i="3"/>
  <c r="Z259" i="3"/>
  <c r="AC989" i="3"/>
  <c r="Z90" i="3"/>
  <c r="AB512" i="3"/>
  <c r="Z445" i="3"/>
  <c r="AC810" i="3"/>
  <c r="Z411" i="3"/>
  <c r="AC448" i="3"/>
  <c r="AC629" i="3"/>
  <c r="BK408" i="1" s="1"/>
  <c r="Z237" i="3"/>
  <c r="Z1083" i="3"/>
  <c r="Z534" i="3"/>
  <c r="BH272" i="1" s="1"/>
  <c r="Z118" i="3"/>
  <c r="AB107" i="3"/>
  <c r="Z852" i="3"/>
  <c r="AC1067" i="3"/>
  <c r="AC736" i="3"/>
  <c r="Z238" i="3"/>
  <c r="AC304" i="3"/>
  <c r="AC1052" i="3"/>
  <c r="Z531" i="3"/>
  <c r="AB218" i="3"/>
  <c r="AB337" i="3"/>
  <c r="Z28" i="3"/>
  <c r="Z59" i="3"/>
  <c r="AB265" i="3"/>
  <c r="BA453" i="2" s="1"/>
  <c r="AC242" i="3"/>
  <c r="AB402" i="3"/>
  <c r="AB850" i="3"/>
  <c r="Z425" i="3"/>
  <c r="BH199" i="1" s="1"/>
  <c r="Z744" i="3"/>
  <c r="AY50" i="2" s="1"/>
  <c r="Z1038" i="3"/>
  <c r="Z160" i="3"/>
  <c r="Z284" i="3"/>
  <c r="Z512" i="3"/>
  <c r="Z368" i="3"/>
  <c r="BH176" i="1" s="1"/>
  <c r="Z271" i="3"/>
  <c r="AC814" i="3"/>
  <c r="Z448" i="3"/>
  <c r="Z273" i="3"/>
  <c r="AC725" i="3"/>
  <c r="Z841" i="3"/>
  <c r="AB327" i="3"/>
  <c r="BJ219" i="1" s="1"/>
  <c r="Z979" i="3"/>
  <c r="AB200" i="3"/>
  <c r="Z341" i="3"/>
  <c r="Z484" i="3"/>
  <c r="AB451" i="3"/>
  <c r="Z163" i="3"/>
  <c r="AB339" i="3"/>
  <c r="AC1113" i="3"/>
  <c r="AC238" i="3"/>
  <c r="AB304" i="3"/>
  <c r="AC366" i="3"/>
  <c r="BK529" i="1" s="1"/>
  <c r="Z15" i="3"/>
  <c r="AB595" i="3"/>
  <c r="Z82" i="3"/>
  <c r="AB1052" i="3"/>
  <c r="Z705" i="3"/>
  <c r="Z337" i="3"/>
  <c r="Z242" i="3"/>
  <c r="AB1082" i="3"/>
  <c r="BJ383" i="1" s="1"/>
  <c r="Z212" i="3"/>
  <c r="AC1038" i="3"/>
  <c r="Z147" i="3"/>
  <c r="Z948" i="3"/>
  <c r="AC160" i="3"/>
  <c r="AB608" i="3"/>
  <c r="BJ328" i="1" s="1"/>
  <c r="AB814" i="3"/>
  <c r="BA417" i="2" s="1"/>
  <c r="AC381" i="3"/>
  <c r="AE381" i="3" s="1"/>
  <c r="Z757" i="3"/>
  <c r="Z725" i="3"/>
  <c r="AC841" i="3"/>
  <c r="Z792" i="3"/>
  <c r="AC327" i="3"/>
  <c r="AB592" i="3"/>
  <c r="AB47" i="3"/>
  <c r="AB622" i="3"/>
  <c r="AC844" i="3"/>
  <c r="BK329" i="1" s="1"/>
  <c r="Z196" i="3"/>
  <c r="AC794" i="3"/>
  <c r="AC341" i="3"/>
  <c r="AB484" i="3"/>
  <c r="AC118" i="3"/>
  <c r="AB163" i="3"/>
  <c r="AB126" i="3"/>
  <c r="Z796" i="3"/>
  <c r="AC339" i="3"/>
  <c r="AB93" i="3"/>
  <c r="BJ55" i="1" s="1"/>
  <c r="Z1071" i="3"/>
  <c r="AB238" i="3"/>
  <c r="Z366" i="3"/>
  <c r="BH529" i="1" s="1"/>
  <c r="AC15" i="3"/>
  <c r="AC175" i="3"/>
  <c r="AC705" i="3"/>
  <c r="AB739" i="3"/>
  <c r="Z614" i="3"/>
  <c r="AB28" i="3"/>
  <c r="Z893" i="3"/>
  <c r="AB59" i="3"/>
  <c r="AB570" i="3"/>
  <c r="AB589" i="3"/>
  <c r="AC837" i="3"/>
  <c r="AE837" i="3" s="1"/>
  <c r="AB1003" i="3"/>
  <c r="Z872" i="3"/>
  <c r="BH492" i="1" s="1"/>
  <c r="AC807" i="3"/>
  <c r="AB953" i="3"/>
  <c r="Z398" i="3"/>
  <c r="Z832" i="3"/>
  <c r="Z47" i="3"/>
  <c r="AC1103" i="3"/>
  <c r="Z1113" i="3"/>
  <c r="Z571" i="3"/>
  <c r="AB486" i="3"/>
  <c r="AC33" i="3"/>
  <c r="AB696" i="3"/>
  <c r="Z528" i="3"/>
  <c r="AB112" i="3"/>
  <c r="AB76" i="3"/>
  <c r="AC139" i="3"/>
  <c r="BK71" i="1" s="1"/>
  <c r="AB528" i="3"/>
  <c r="AC112" i="3"/>
  <c r="AC719" i="3"/>
  <c r="BK386" i="1" s="1"/>
  <c r="AB926" i="3"/>
  <c r="AC76" i="3"/>
  <c r="AC528" i="3"/>
  <c r="Z112" i="3"/>
  <c r="AC7" i="3"/>
  <c r="AE7" i="3" s="1"/>
  <c r="R362" i="3"/>
  <c r="R35" i="3"/>
  <c r="R769" i="3"/>
  <c r="R356" i="3"/>
  <c r="AB396" i="3"/>
  <c r="R947" i="3"/>
  <c r="R297" i="3"/>
  <c r="R330" i="3"/>
  <c r="AC396" i="3"/>
  <c r="R629" i="3"/>
  <c r="R1019" i="3"/>
  <c r="R699" i="3"/>
  <c r="AC444" i="3"/>
  <c r="AB444" i="3"/>
  <c r="Z444" i="3"/>
  <c r="AC570" i="3"/>
  <c r="AB893" i="3"/>
  <c r="Z1040" i="3"/>
  <c r="BH560" i="1" s="1"/>
  <c r="Z430" i="3"/>
  <c r="AB109" i="3"/>
  <c r="AC1082" i="3"/>
  <c r="BK383" i="1" s="1"/>
  <c r="Z589" i="3"/>
  <c r="Z708" i="3"/>
  <c r="AC934" i="3"/>
  <c r="AB948" i="3"/>
  <c r="Z613" i="3"/>
  <c r="AC386" i="3"/>
  <c r="BB281" i="2" s="1"/>
  <c r="AB388" i="3"/>
  <c r="AC271" i="3"/>
  <c r="AC443" i="3"/>
  <c r="AB842" i="3"/>
  <c r="AB872" i="3"/>
  <c r="BJ492" i="1" s="1"/>
  <c r="AB511" i="3"/>
  <c r="AB877" i="3"/>
  <c r="Z807" i="3"/>
  <c r="Z953" i="3"/>
  <c r="AB398" i="3"/>
  <c r="Z771" i="3"/>
  <c r="AB195" i="3"/>
  <c r="AB485" i="3"/>
  <c r="AB150" i="3"/>
  <c r="Z519" i="3"/>
  <c r="Z722" i="3"/>
  <c r="Z831" i="3"/>
  <c r="AB418" i="3"/>
  <c r="AC129" i="3"/>
  <c r="AC1081" i="3"/>
  <c r="AC869" i="3"/>
  <c r="AC470" i="3"/>
  <c r="Z437" i="3"/>
  <c r="Z504" i="3"/>
  <c r="AB579" i="3"/>
  <c r="Z240" i="3"/>
  <c r="AY132" i="2" s="1"/>
  <c r="AC128" i="3"/>
  <c r="AB1040" i="3"/>
  <c r="BJ560" i="1" s="1"/>
  <c r="Z345" i="3"/>
  <c r="AB430" i="3"/>
  <c r="AC109" i="3"/>
  <c r="AC265" i="3"/>
  <c r="BB453" i="2" s="1"/>
  <c r="Z402" i="3"/>
  <c r="AB708" i="3"/>
  <c r="Z934" i="3"/>
  <c r="Z388" i="3"/>
  <c r="Z326" i="3"/>
  <c r="AB284" i="3"/>
  <c r="AC1003" i="3"/>
  <c r="AC930" i="3"/>
  <c r="AC325" i="3"/>
  <c r="AB807" i="3"/>
  <c r="Z117" i="3"/>
  <c r="AC722" i="3"/>
  <c r="Z69" i="3"/>
  <c r="AB831" i="3"/>
  <c r="Z418" i="3"/>
  <c r="AC723" i="3"/>
  <c r="Z331" i="3"/>
  <c r="AC181" i="3"/>
  <c r="AB504" i="3"/>
  <c r="BJ337" i="1" s="1"/>
  <c r="AB613" i="3"/>
  <c r="AC259" i="3"/>
  <c r="AC608" i="3"/>
  <c r="BK328" i="1" s="1"/>
  <c r="AB368" i="3"/>
  <c r="BJ176" i="1" s="1"/>
  <c r="AB443" i="3"/>
  <c r="Z842" i="3"/>
  <c r="AC256" i="3"/>
  <c r="BB444" i="2" s="1"/>
  <c r="AB723" i="3"/>
  <c r="AB972" i="3"/>
  <c r="BJ523" i="1" s="1"/>
  <c r="AB300" i="3"/>
  <c r="R644" i="3"/>
  <c r="Z1058" i="3"/>
  <c r="AB719" i="3"/>
  <c r="BJ386" i="1" s="1"/>
  <c r="Z7" i="3"/>
  <c r="AC1007" i="3"/>
  <c r="AC83" i="3"/>
  <c r="AB1007" i="3"/>
  <c r="Z719" i="3"/>
  <c r="AB749" i="3"/>
  <c r="Z10" i="3"/>
  <c r="AC1099" i="3"/>
  <c r="AB306" i="3"/>
  <c r="AB787" i="3"/>
  <c r="BA172" i="2" s="1"/>
  <c r="AB364" i="3"/>
  <c r="AB981" i="3"/>
  <c r="BJ537" i="1" s="1"/>
  <c r="AC540" i="3"/>
  <c r="Z1017" i="3"/>
  <c r="Z53" i="3"/>
  <c r="BH32" i="1" s="1"/>
  <c r="AC638" i="3"/>
  <c r="AC498" i="3"/>
  <c r="AB270" i="3"/>
  <c r="BJ223" i="1" s="1"/>
  <c r="AB781" i="3"/>
  <c r="Z297" i="3"/>
  <c r="AB428" i="3"/>
  <c r="AC16" i="3"/>
  <c r="Z175" i="3"/>
  <c r="AC486" i="3"/>
  <c r="AC82" i="3"/>
  <c r="BJ581" i="1"/>
  <c r="AB33" i="3"/>
  <c r="AC717" i="3"/>
  <c r="Z696" i="3"/>
  <c r="AC781" i="3"/>
  <c r="AB297" i="3"/>
  <c r="Z428" i="3"/>
  <c r="Z16" i="3"/>
  <c r="AB571" i="3"/>
  <c r="AB175" i="3"/>
  <c r="Z595" i="3"/>
  <c r="AB646" i="3"/>
  <c r="Z691" i="3"/>
  <c r="BH122" i="1" s="1"/>
  <c r="Z486" i="3"/>
  <c r="Z33" i="3"/>
  <c r="AB717" i="3"/>
  <c r="AB567" i="3"/>
  <c r="AC982" i="3"/>
  <c r="AB888" i="3"/>
  <c r="Z749" i="3"/>
  <c r="AB326" i="3"/>
  <c r="Z608" i="3"/>
  <c r="BH328" i="1" s="1"/>
  <c r="Z443" i="3"/>
  <c r="Z930" i="3"/>
  <c r="Z957" i="3"/>
  <c r="AC957" i="3"/>
  <c r="AC511" i="3"/>
  <c r="AB325" i="3"/>
  <c r="AC877" i="3"/>
  <c r="AB982" i="3"/>
  <c r="Z256" i="3"/>
  <c r="BH487" i="1" s="1"/>
  <c r="AC117" i="3"/>
  <c r="AB117" i="3"/>
  <c r="AB771" i="3"/>
  <c r="AC195" i="3"/>
  <c r="AB80" i="3"/>
  <c r="BJ34" i="1" s="1"/>
  <c r="AC80" i="3"/>
  <c r="BK34" i="1" s="1"/>
  <c r="Z679" i="3"/>
  <c r="AB679" i="3"/>
  <c r="AB159" i="3"/>
  <c r="Z159" i="3"/>
  <c r="AC159" i="3"/>
  <c r="AB575" i="3"/>
  <c r="BA385" i="2" s="1"/>
  <c r="Z488" i="3"/>
  <c r="AC488" i="3"/>
  <c r="AB488" i="3"/>
  <c r="AC150" i="3"/>
  <c r="Z848" i="3"/>
  <c r="AY513" i="2" s="1"/>
  <c r="AC848" i="3"/>
  <c r="AB848" i="3"/>
  <c r="Z141" i="3"/>
  <c r="BH124" i="1" s="1"/>
  <c r="AB141" i="3"/>
  <c r="BJ124" i="1" s="1"/>
  <c r="AC387" i="3"/>
  <c r="Z387" i="3"/>
  <c r="AB657" i="3"/>
  <c r="BJ353" i="1" s="1"/>
  <c r="Z657" i="3"/>
  <c r="Z327" i="3"/>
  <c r="BH219" i="1" s="1"/>
  <c r="AC832" i="3"/>
  <c r="AC592" i="3"/>
  <c r="AC47" i="3"/>
  <c r="Z622" i="3"/>
  <c r="Z1103" i="3"/>
  <c r="AB844" i="3"/>
  <c r="BJ329" i="1" s="1"/>
  <c r="Z101" i="3"/>
  <c r="Z481" i="3"/>
  <c r="AB442" i="3"/>
  <c r="BJ117" i="1" s="1"/>
  <c r="AB281" i="3"/>
  <c r="AB69" i="3"/>
  <c r="AC990" i="3"/>
  <c r="AB1081" i="3"/>
  <c r="AC124" i="3"/>
  <c r="AB124" i="3"/>
  <c r="AC213" i="3"/>
  <c r="BB116" i="2" s="1"/>
  <c r="AC331" i="3"/>
  <c r="AB331" i="3"/>
  <c r="AB181" i="3"/>
  <c r="AB405" i="3"/>
  <c r="Z405" i="3"/>
  <c r="Z239" i="3"/>
  <c r="AC239" i="3"/>
  <c r="AC920" i="3"/>
  <c r="BK80" i="1" s="1"/>
  <c r="Z920" i="3"/>
  <c r="BH80" i="1" s="1"/>
  <c r="Z72" i="3"/>
  <c r="AC232" i="3"/>
  <c r="AB566" i="3"/>
  <c r="AC566" i="3"/>
  <c r="AC891" i="3"/>
  <c r="AB891" i="3"/>
  <c r="Z98" i="3"/>
  <c r="Z562" i="3"/>
  <c r="AC490" i="3"/>
  <c r="AB490" i="3"/>
  <c r="AC300" i="3"/>
  <c r="AB240" i="3"/>
  <c r="BA132" i="2" s="1"/>
  <c r="Z128" i="3"/>
  <c r="AB128" i="3"/>
  <c r="AB70" i="3"/>
  <c r="AC70" i="3"/>
  <c r="Z753" i="3"/>
  <c r="AB470" i="3"/>
  <c r="AC972" i="3"/>
  <c r="BK523" i="1" s="1"/>
  <c r="Z601" i="3"/>
  <c r="AB601" i="3"/>
  <c r="AB1000" i="3"/>
  <c r="AB385" i="3"/>
  <c r="AC287" i="3"/>
  <c r="Z999" i="3"/>
  <c r="AB661" i="3"/>
  <c r="AB101" i="3"/>
  <c r="Z1081" i="3"/>
  <c r="AY432" i="2" s="1"/>
  <c r="Z124" i="3"/>
  <c r="AB213" i="3"/>
  <c r="BA116" i="2" s="1"/>
  <c r="Z385" i="3"/>
  <c r="AC405" i="3"/>
  <c r="AB239" i="3"/>
  <c r="AC72" i="3"/>
  <c r="AB232" i="3"/>
  <c r="AB98" i="3"/>
  <c r="AC562" i="3"/>
  <c r="AC753" i="3"/>
  <c r="AB275" i="3"/>
  <c r="AC199" i="3"/>
  <c r="AB301" i="3"/>
  <c r="AB793" i="3"/>
  <c r="Z54" i="3"/>
  <c r="Z843" i="3"/>
  <c r="BH264" i="1" s="1"/>
  <c r="AC52" i="3"/>
  <c r="BK228" i="1" s="1"/>
  <c r="Z709" i="3"/>
  <c r="AB1018" i="3"/>
  <c r="Z678" i="3"/>
  <c r="AC497" i="3"/>
  <c r="AB497" i="3"/>
  <c r="R574" i="3"/>
  <c r="R677" i="3"/>
  <c r="R1024" i="3"/>
  <c r="R752" i="3"/>
  <c r="R290" i="3"/>
  <c r="R137" i="3"/>
  <c r="R220" i="3"/>
  <c r="R1026" i="3"/>
  <c r="R901" i="3"/>
  <c r="R28" i="3"/>
  <c r="AB911" i="3"/>
  <c r="AC911" i="3"/>
  <c r="AB285" i="3"/>
  <c r="BA173" i="2" s="1"/>
  <c r="AB156" i="3"/>
  <c r="BJ250" i="1" s="1"/>
  <c r="Z911" i="3"/>
  <c r="Z156" i="3"/>
  <c r="BH250" i="1" s="1"/>
  <c r="AC156" i="3"/>
  <c r="BK250" i="1" s="1"/>
  <c r="Z813" i="3"/>
  <c r="BH465" i="1" s="1"/>
  <c r="AB1058" i="3"/>
  <c r="AB734" i="3"/>
  <c r="BJ434" i="1" s="1"/>
  <c r="AC734" i="3"/>
  <c r="BK434" i="1" s="1"/>
  <c r="AC695" i="3"/>
  <c r="Z907" i="3"/>
  <c r="AB1050" i="3"/>
  <c r="AC813" i="3"/>
  <c r="BK465" i="1" s="1"/>
  <c r="AC907" i="3"/>
  <c r="AB695" i="3"/>
  <c r="Z1050" i="3"/>
  <c r="AB234" i="3"/>
  <c r="Z234" i="3"/>
  <c r="AC234" i="3"/>
  <c r="AC574" i="3"/>
  <c r="Z574" i="3"/>
  <c r="AB574" i="3"/>
  <c r="Z290" i="3"/>
  <c r="AC290" i="3"/>
  <c r="AB290" i="3"/>
  <c r="AB382" i="3"/>
  <c r="AC382" i="3"/>
  <c r="Z382" i="3"/>
  <c r="AB619" i="3"/>
  <c r="Z619" i="3"/>
  <c r="AC619" i="3"/>
  <c r="AC860" i="3"/>
  <c r="Z860" i="3"/>
  <c r="AB860" i="3"/>
  <c r="AF786" i="3"/>
  <c r="AF812" i="3"/>
  <c r="R15" i="8"/>
  <c r="Z695" i="3"/>
  <c r="Z1024" i="3"/>
  <c r="AB1024" i="3"/>
  <c r="AC1024" i="3"/>
  <c r="BK388" i="1" s="1"/>
  <c r="AF1108" i="3"/>
  <c r="AB663" i="3"/>
  <c r="AC663" i="3"/>
  <c r="Z663" i="3"/>
  <c r="AF92" i="3"/>
  <c r="AB907" i="3"/>
  <c r="R10" i="8"/>
  <c r="AB899" i="3"/>
  <c r="AB803" i="3"/>
  <c r="AC803" i="3"/>
  <c r="Z477" i="3"/>
  <c r="Z803" i="3"/>
  <c r="Z285" i="3"/>
  <c r="AY448" i="2" s="1"/>
  <c r="AC285" i="3"/>
  <c r="BB173" i="2" s="1"/>
  <c r="R134" i="3"/>
  <c r="R262" i="3"/>
  <c r="AB1084" i="3"/>
  <c r="BA161" i="2" s="1"/>
  <c r="AC432" i="3"/>
  <c r="AB432" i="3"/>
  <c r="Z432" i="3"/>
  <c r="AC1046" i="3"/>
  <c r="BK561" i="1" s="1"/>
  <c r="Z182" i="3"/>
  <c r="AB1046" i="3"/>
  <c r="BJ561" i="1" s="1"/>
  <c r="Z1046" i="3"/>
  <c r="BH561" i="1" s="1"/>
  <c r="AC602" i="3"/>
  <c r="AB746" i="3"/>
  <c r="Z468" i="3"/>
  <c r="Z643" i="3"/>
  <c r="BH151" i="1" s="1"/>
  <c r="AB468" i="3"/>
  <c r="Z1084" i="3"/>
  <c r="AY161" i="2" s="1"/>
  <c r="AC643" i="3"/>
  <c r="BK151" i="1" s="1"/>
  <c r="AB25" i="3"/>
  <c r="Z746" i="3"/>
  <c r="Z57" i="3"/>
  <c r="Y9" i="8"/>
  <c r="AC468" i="3"/>
  <c r="AC1084" i="3"/>
  <c r="BB161" i="2" s="1"/>
  <c r="AB602" i="3"/>
  <c r="Z602" i="3"/>
  <c r="AB643" i="3"/>
  <c r="BJ151" i="1" s="1"/>
  <c r="AC25" i="3"/>
  <c r="AE25" i="3" s="1"/>
  <c r="Z25" i="3"/>
  <c r="AC746" i="3"/>
  <c r="AC899" i="3"/>
  <c r="Z899" i="3"/>
  <c r="X9" i="8"/>
  <c r="AC477" i="3"/>
  <c r="AB576" i="3"/>
  <c r="BJ244" i="1" s="1"/>
  <c r="AB177" i="3"/>
  <c r="AC182" i="3"/>
  <c r="AB57" i="3"/>
  <c r="AB477" i="3"/>
  <c r="AC576" i="3"/>
  <c r="BK244" i="1" s="1"/>
  <c r="Z576" i="3"/>
  <c r="BH244" i="1" s="1"/>
  <c r="AB182" i="3"/>
  <c r="AC308" i="3"/>
  <c r="Z765" i="3"/>
  <c r="AY404" i="2" s="1"/>
  <c r="AC177" i="3"/>
  <c r="Z177" i="3"/>
  <c r="AC57" i="3"/>
  <c r="Z9" i="8"/>
  <c r="Z49" i="3"/>
  <c r="AC829" i="3"/>
  <c r="AC974" i="3"/>
  <c r="AB49" i="3"/>
  <c r="AC172" i="3"/>
  <c r="Z308" i="3"/>
  <c r="AC765" i="3"/>
  <c r="BB404" i="2" s="1"/>
  <c r="AB868" i="3"/>
  <c r="AB731" i="3"/>
  <c r="AC49" i="3"/>
  <c r="AB172" i="3"/>
  <c r="Z172" i="3"/>
  <c r="AB308" i="3"/>
  <c r="AB829" i="3"/>
  <c r="BA125" i="2" s="1"/>
  <c r="Z829" i="3"/>
  <c r="AB974" i="3"/>
  <c r="Z974" i="3"/>
  <c r="AB765" i="3"/>
  <c r="BA404" i="2" s="1"/>
  <c r="AC868" i="3"/>
  <c r="Z868" i="3"/>
  <c r="AC731" i="3"/>
  <c r="Z731" i="3"/>
  <c r="R9" i="8"/>
  <c r="R12" i="8"/>
  <c r="R19" i="8"/>
  <c r="R16" i="8"/>
  <c r="Z951" i="3"/>
  <c r="AB951" i="3"/>
  <c r="AC951" i="3"/>
  <c r="Z1122" i="3"/>
  <c r="AB1122" i="3"/>
  <c r="AC1122" i="3"/>
  <c r="Z165" i="3"/>
  <c r="BH79" i="1" s="1"/>
  <c r="AC165" i="3"/>
  <c r="AB165" i="3"/>
  <c r="Z227" i="3"/>
  <c r="AB227" i="3"/>
  <c r="AC227" i="3"/>
  <c r="Z538" i="3"/>
  <c r="AC538" i="3"/>
  <c r="AB538" i="3"/>
  <c r="Z958" i="3"/>
  <c r="AC958" i="3"/>
  <c r="AB958" i="3"/>
  <c r="Z262" i="3"/>
  <c r="AC262" i="3"/>
  <c r="AB262" i="3"/>
  <c r="Z204" i="3"/>
  <c r="AC204" i="3"/>
  <c r="AB204" i="3"/>
  <c r="Z550" i="3"/>
  <c r="AB550" i="3"/>
  <c r="AC550" i="3"/>
  <c r="Z918" i="3"/>
  <c r="AB918" i="3"/>
  <c r="AC918" i="3"/>
  <c r="Z715" i="3"/>
  <c r="AB715" i="3"/>
  <c r="BA135" i="2" s="1"/>
  <c r="AC715" i="3"/>
  <c r="BB135" i="2" s="1"/>
  <c r="Z995" i="3"/>
  <c r="AC995" i="3"/>
  <c r="AB995" i="3"/>
  <c r="Z956" i="3"/>
  <c r="AC956" i="3"/>
  <c r="BB451" i="2" s="1"/>
  <c r="AB956" i="3"/>
  <c r="BA451" i="2" s="1"/>
  <c r="Z644" i="3"/>
  <c r="AC644" i="3"/>
  <c r="AB644" i="3"/>
  <c r="Z703" i="3"/>
  <c r="AB703" i="3"/>
  <c r="AC703" i="3"/>
  <c r="Z909" i="3"/>
  <c r="BH480" i="1" s="1"/>
  <c r="AC909" i="3"/>
  <c r="BK480" i="1" s="1"/>
  <c r="AB909" i="3"/>
  <c r="BJ480" i="1" s="1"/>
  <c r="Z735" i="3"/>
  <c r="AB735" i="3"/>
  <c r="AC735" i="3"/>
  <c r="Z322" i="3"/>
  <c r="AB322" i="3"/>
  <c r="AC322" i="3"/>
  <c r="Z689" i="3"/>
  <c r="AC689" i="3"/>
  <c r="AB689" i="3"/>
  <c r="BH481" i="1"/>
  <c r="BK481" i="1"/>
  <c r="Z180" i="3"/>
  <c r="AB180" i="3"/>
  <c r="AC180" i="3"/>
  <c r="Z845" i="3"/>
  <c r="AC845" i="3"/>
  <c r="AB845" i="3"/>
  <c r="Z215" i="3"/>
  <c r="AB215" i="3"/>
  <c r="AC215" i="3"/>
  <c r="Z68" i="3"/>
  <c r="AC68" i="3"/>
  <c r="AB68" i="3"/>
  <c r="Z111" i="3"/>
  <c r="AB111" i="3"/>
  <c r="AC111" i="3"/>
  <c r="Z157" i="3"/>
  <c r="AB157" i="3"/>
  <c r="AC157" i="3"/>
  <c r="Z863" i="3"/>
  <c r="BH490" i="1" s="1"/>
  <c r="AC863" i="3"/>
  <c r="BK490" i="1" s="1"/>
  <c r="AB863" i="3"/>
  <c r="BJ490" i="1" s="1"/>
  <c r="Z836" i="3"/>
  <c r="BH169" i="1" s="1"/>
  <c r="AB836" i="3"/>
  <c r="BJ169" i="1" s="1"/>
  <c r="AC836" i="3"/>
  <c r="BK169" i="1" s="1"/>
  <c r="Z263" i="3"/>
  <c r="AC263" i="3"/>
  <c r="AB263" i="3"/>
  <c r="Z817" i="3"/>
  <c r="AB817" i="3"/>
  <c r="AC817" i="3"/>
  <c r="Z665" i="3"/>
  <c r="AB665" i="3"/>
  <c r="AC665" i="3"/>
  <c r="Z351" i="3"/>
  <c r="AB351" i="3"/>
  <c r="AC351" i="3"/>
  <c r="Z634" i="3"/>
  <c r="AB634" i="3"/>
  <c r="BJ512" i="1" s="1"/>
  <c r="AC634" i="3"/>
  <c r="Z750" i="3"/>
  <c r="AC750" i="3"/>
  <c r="AB750" i="3"/>
  <c r="Z482" i="3"/>
  <c r="AB482" i="3"/>
  <c r="AC482" i="3"/>
  <c r="Z1066" i="3"/>
  <c r="AC1066" i="3"/>
  <c r="AB1066" i="3"/>
  <c r="Z556" i="3"/>
  <c r="AB556" i="3"/>
  <c r="AC556" i="3"/>
  <c r="Z1030" i="3"/>
  <c r="AB1030" i="3"/>
  <c r="AC1030" i="3"/>
  <c r="Z392" i="3"/>
  <c r="AB392" i="3"/>
  <c r="AC392" i="3"/>
  <c r="Z561" i="3"/>
  <c r="BH230" i="1" s="1"/>
  <c r="AC561" i="3"/>
  <c r="BK230" i="1" s="1"/>
  <c r="AB561" i="3"/>
  <c r="BJ230" i="1" s="1"/>
  <c r="Z514" i="3"/>
  <c r="AB514" i="3"/>
  <c r="AC514" i="3"/>
  <c r="Z902" i="3"/>
  <c r="AC902" i="3"/>
  <c r="AB902" i="3"/>
  <c r="Z660" i="3"/>
  <c r="AB660" i="3"/>
  <c r="AC660" i="3"/>
  <c r="Z851" i="3"/>
  <c r="AB851" i="3"/>
  <c r="AC851" i="3"/>
  <c r="BB457" i="2" s="1"/>
  <c r="Z134" i="3"/>
  <c r="AC134" i="3"/>
  <c r="AB134" i="3"/>
  <c r="AF544" i="3"/>
  <c r="R165" i="3"/>
  <c r="R79" i="3"/>
  <c r="R864" i="3"/>
  <c r="R803" i="3"/>
  <c r="R363" i="3"/>
  <c r="R928" i="3"/>
  <c r="R94" i="3"/>
  <c r="R542" i="3"/>
  <c r="R455" i="3"/>
  <c r="R907" i="3"/>
  <c r="R815" i="3"/>
  <c r="R359" i="3"/>
  <c r="R328" i="3"/>
  <c r="R162" i="3"/>
  <c r="R704" i="3"/>
  <c r="R125" i="3"/>
  <c r="R882" i="3"/>
  <c r="R588" i="3"/>
  <c r="R380" i="3"/>
  <c r="R943" i="3"/>
  <c r="R553" i="3"/>
  <c r="R367" i="3"/>
  <c r="R773" i="3"/>
  <c r="R338" i="3"/>
  <c r="R911" i="3"/>
  <c r="R778" i="3"/>
  <c r="R782" i="3"/>
  <c r="R936" i="3"/>
  <c r="R774" i="3"/>
  <c r="R1086" i="3"/>
  <c r="R751" i="3"/>
  <c r="R984" i="3"/>
  <c r="R599" i="3"/>
  <c r="R144" i="3"/>
  <c r="R528" i="3"/>
  <c r="R55" i="3"/>
  <c r="R871" i="3"/>
  <c r="R649" i="3"/>
  <c r="R467" i="3"/>
  <c r="R449" i="3"/>
  <c r="R194" i="3"/>
  <c r="R104" i="3"/>
  <c r="R835" i="3"/>
  <c r="R5" i="3"/>
  <c r="R508" i="3"/>
  <c r="R898" i="3"/>
  <c r="R394" i="3"/>
  <c r="R766" i="3"/>
  <c r="R582" i="3"/>
  <c r="R900" i="3"/>
  <c r="R1037" i="3"/>
  <c r="R335" i="3"/>
  <c r="R19" i="3"/>
  <c r="R573" i="3"/>
  <c r="R73" i="3"/>
  <c r="R1022" i="3"/>
  <c r="R527" i="3"/>
  <c r="R861" i="3"/>
  <c r="R1047" i="3"/>
  <c r="R184" i="3"/>
  <c r="R17" i="3"/>
  <c r="R1098" i="3"/>
  <c r="R806" i="3"/>
  <c r="R664" i="3"/>
  <c r="R58" i="3"/>
  <c r="R315" i="3"/>
  <c r="R799" i="3"/>
  <c r="R995" i="3"/>
  <c r="R192" i="3"/>
  <c r="R808" i="3"/>
  <c r="R329" i="3"/>
  <c r="R867" i="3"/>
  <c r="R516" i="3"/>
  <c r="R24" i="3"/>
  <c r="R1043" i="3"/>
  <c r="R855" i="3"/>
  <c r="R533" i="3"/>
  <c r="R825" i="3"/>
  <c r="R63" i="3"/>
  <c r="R1080" i="3"/>
  <c r="R489" i="3"/>
  <c r="AF449" i="3"/>
  <c r="AF457" i="3"/>
  <c r="R596" i="3"/>
  <c r="R295" i="3"/>
  <c r="R344" i="3"/>
  <c r="R884" i="3"/>
  <c r="R510" i="3"/>
  <c r="R219" i="3"/>
  <c r="R1033" i="3"/>
  <c r="R706" i="3"/>
  <c r="R680" i="3"/>
  <c r="R426" i="3"/>
  <c r="R645" i="3"/>
  <c r="R914" i="3"/>
  <c r="R906" i="3"/>
  <c r="R193" i="3"/>
  <c r="R798" i="3"/>
  <c r="R967" i="3"/>
  <c r="R938" i="3"/>
  <c r="R517" i="3"/>
  <c r="R413" i="3"/>
  <c r="R357" i="3"/>
  <c r="R597" i="3"/>
  <c r="R765" i="3"/>
  <c r="R863" i="3"/>
  <c r="R1074" i="3"/>
  <c r="R348" i="3"/>
  <c r="R1016" i="3"/>
  <c r="R258" i="3"/>
  <c r="R535" i="3"/>
  <c r="R351" i="3"/>
  <c r="R853" i="3"/>
  <c r="R44" i="3"/>
  <c r="R561" i="3"/>
  <c r="R1014" i="3"/>
  <c r="R616" i="3"/>
  <c r="R22" i="3"/>
  <c r="AF461" i="3"/>
  <c r="AF596" i="3"/>
  <c r="AF1014" i="3"/>
  <c r="AF489" i="3"/>
  <c r="AF864" i="3"/>
  <c r="AF885" i="3"/>
  <c r="AF1074" i="3"/>
  <c r="AF88" i="3"/>
  <c r="AF685" i="3"/>
  <c r="AF32" i="3"/>
  <c r="AF718" i="3"/>
  <c r="AF20" i="3"/>
  <c r="AF320" i="3"/>
  <c r="AF1126" i="3"/>
  <c r="AF975" i="3"/>
  <c r="AF1106" i="3"/>
  <c r="AF623" i="3"/>
  <c r="AF192" i="3"/>
  <c r="AF611" i="3"/>
  <c r="AF258" i="3"/>
  <c r="AF806" i="3"/>
  <c r="AF1087" i="3"/>
  <c r="AF855" i="3"/>
  <c r="AF1043" i="3"/>
  <c r="AF704" i="3"/>
  <c r="AF766" i="3"/>
  <c r="AF191" i="3"/>
  <c r="AF597" i="3"/>
  <c r="AF871" i="3"/>
  <c r="AF593" i="3"/>
  <c r="AF166" i="3"/>
  <c r="AF8" i="3"/>
  <c r="AF558" i="3"/>
  <c r="AF436" i="3"/>
  <c r="AF565" i="3"/>
  <c r="AF1015" i="3"/>
  <c r="AF835" i="3"/>
  <c r="AF27" i="3"/>
  <c r="AF778" i="3"/>
  <c r="AF340" i="3"/>
  <c r="AF938" i="3"/>
  <c r="AF438" i="3"/>
  <c r="AF839" i="3"/>
  <c r="AF865" i="3"/>
  <c r="AF113" i="3"/>
  <c r="AF612" i="3"/>
  <c r="AF604" i="3"/>
  <c r="AF1031" i="3"/>
  <c r="AF1032" i="3"/>
  <c r="AF917" i="3"/>
  <c r="AF599" i="3"/>
  <c r="AF609" i="3"/>
  <c r="AF973" i="3"/>
  <c r="AF1101" i="3"/>
  <c r="AF616" i="3"/>
  <c r="AF66" i="3"/>
  <c r="AF811" i="3"/>
  <c r="AF1055" i="3"/>
  <c r="AF1076" i="3"/>
  <c r="AF1080" i="3"/>
  <c r="AF379" i="3"/>
  <c r="AF1072" i="3"/>
  <c r="AF1010" i="3"/>
  <c r="AF467" i="3"/>
  <c r="AF730" i="3"/>
  <c r="AF469" i="3"/>
  <c r="AF559" i="3"/>
  <c r="AF633" i="3"/>
  <c r="AF73" i="3"/>
  <c r="AF702" i="3"/>
  <c r="AF798" i="3"/>
  <c r="AF847" i="3"/>
  <c r="AF1013" i="3"/>
  <c r="AF335" i="3"/>
  <c r="AF144" i="3"/>
  <c r="AF312" i="3"/>
  <c r="AF711" i="3"/>
  <c r="AF624" i="3"/>
  <c r="AF747" i="3"/>
  <c r="AF21" i="3"/>
  <c r="AF471" i="3"/>
  <c r="AF268" i="3"/>
  <c r="AF473" i="3"/>
  <c r="R13" i="8"/>
  <c r="R20" i="8"/>
  <c r="R17" i="8"/>
  <c r="R18" i="8"/>
  <c r="R7" i="8"/>
  <c r="R14" i="8"/>
  <c r="R11" i="8"/>
  <c r="R8" i="8"/>
  <c r="R6" i="8"/>
  <c r="BH175" i="1" l="1"/>
  <c r="BK525" i="1"/>
  <c r="R530" i="3"/>
  <c r="R589" i="3"/>
  <c r="R549" i="3"/>
  <c r="R523" i="3"/>
  <c r="R822" i="3"/>
  <c r="R968" i="3"/>
  <c r="R929" i="3"/>
  <c r="R365" i="3"/>
  <c r="R502" i="3"/>
  <c r="R343" i="3"/>
  <c r="R741" i="3"/>
  <c r="R108" i="3"/>
  <c r="R969" i="3"/>
  <c r="R831" i="3"/>
  <c r="R827" i="3"/>
  <c r="R809" i="3"/>
  <c r="R345" i="3"/>
  <c r="R952" i="3"/>
  <c r="R226" i="3"/>
  <c r="R337" i="3"/>
  <c r="R483" i="3"/>
  <c r="R291" i="3"/>
  <c r="R719" i="3"/>
  <c r="R833" i="3"/>
  <c r="R676" i="3"/>
  <c r="R447" i="3"/>
  <c r="R424" i="3"/>
  <c r="R311" i="3"/>
  <c r="R285" i="3"/>
  <c r="R946" i="3"/>
  <c r="R389" i="3"/>
  <c r="R395" i="3"/>
  <c r="R996" i="3"/>
  <c r="R68" i="3"/>
  <c r="R67" i="3"/>
  <c r="R675" i="3"/>
  <c r="R326" i="3"/>
  <c r="R933" i="3"/>
  <c r="R916" i="3"/>
  <c r="R149" i="3"/>
  <c r="R20" i="3"/>
  <c r="R797" i="3"/>
  <c r="R652" i="3"/>
  <c r="BJ127" i="1"/>
  <c r="BK153" i="1"/>
  <c r="BK8" i="1"/>
  <c r="BK296" i="1"/>
  <c r="BH20" i="1"/>
  <c r="BJ400" i="1"/>
  <c r="BK520" i="1"/>
  <c r="BH247" i="1"/>
  <c r="BJ20" i="1"/>
  <c r="BK25" i="1"/>
  <c r="BK130" i="1"/>
  <c r="BJ444" i="1"/>
  <c r="BJ178" i="1"/>
  <c r="BK280" i="1"/>
  <c r="BA380" i="2"/>
  <c r="BK13" i="1"/>
  <c r="BH415" i="1"/>
  <c r="BJ280" i="1"/>
  <c r="BK290" i="1"/>
  <c r="BK269" i="1"/>
  <c r="BJ507" i="1"/>
  <c r="BJ153" i="1"/>
  <c r="BH588" i="1"/>
  <c r="BK267" i="1"/>
  <c r="BJ236" i="1"/>
  <c r="BJ448" i="1"/>
  <c r="BH194" i="1"/>
  <c r="BA445" i="2"/>
  <c r="BH557" i="1"/>
  <c r="BK20" i="1"/>
  <c r="BK221" i="1"/>
  <c r="BJ521" i="1"/>
  <c r="BH60" i="1"/>
  <c r="BJ30" i="1"/>
  <c r="BJ572" i="1"/>
  <c r="BJ569" i="1"/>
  <c r="BA299" i="2"/>
  <c r="BJ270" i="1"/>
  <c r="BJ205" i="1"/>
  <c r="BJ253" i="1"/>
  <c r="BK127" i="1"/>
  <c r="BJ90" i="1"/>
  <c r="BJ509" i="1"/>
  <c r="BH121" i="1"/>
  <c r="BH164" i="1"/>
  <c r="BH531" i="1"/>
  <c r="AY474" i="2"/>
  <c r="BK53" i="1"/>
  <c r="BH450" i="1"/>
  <c r="BK156" i="1"/>
  <c r="BK437" i="1"/>
  <c r="BJ54" i="1"/>
  <c r="BH572" i="1"/>
  <c r="BH333" i="1"/>
  <c r="BH162" i="1"/>
  <c r="BH536" i="1"/>
  <c r="BH387" i="1"/>
  <c r="BH90" i="1"/>
  <c r="BA88" i="2"/>
  <c r="BA122" i="2"/>
  <c r="BK548" i="1"/>
  <c r="BJ60" i="1"/>
  <c r="BJ61" i="1"/>
  <c r="BJ221" i="1"/>
  <c r="BJ373" i="1"/>
  <c r="BH136" i="1"/>
  <c r="BK569" i="1"/>
  <c r="AY126" i="2"/>
  <c r="BH507" i="1"/>
  <c r="BJ468" i="1"/>
  <c r="BH107" i="1"/>
  <c r="BA255" i="2"/>
  <c r="BK208" i="1"/>
  <c r="BH399" i="1"/>
  <c r="BH548" i="1"/>
  <c r="BK507" i="1"/>
  <c r="BJ274" i="1"/>
  <c r="BH404" i="1"/>
  <c r="BK557" i="1"/>
  <c r="BK521" i="1"/>
  <c r="BJ130" i="1"/>
  <c r="BB227" i="2"/>
  <c r="BJ345" i="1"/>
  <c r="BJ333" i="1"/>
  <c r="BJ360" i="1"/>
  <c r="BJ156" i="1"/>
  <c r="BJ375" i="1"/>
  <c r="BK334" i="1"/>
  <c r="BJ290" i="1"/>
  <c r="BK555" i="1"/>
  <c r="R633" i="3"/>
  <c r="R336" i="3"/>
  <c r="BK73" i="1"/>
  <c r="BH251" i="1"/>
  <c r="BB489" i="2"/>
  <c r="BJ97" i="1"/>
  <c r="BB158" i="2"/>
  <c r="BJ314" i="1"/>
  <c r="BJ426" i="1"/>
  <c r="BJ73" i="1"/>
  <c r="BH296" i="1"/>
  <c r="BH498" i="1"/>
  <c r="BJ173" i="1"/>
  <c r="BH290" i="1"/>
  <c r="BH128" i="1"/>
  <c r="BJ296" i="1"/>
  <c r="BK340" i="1"/>
  <c r="BH372" i="1"/>
  <c r="BA366" i="2"/>
  <c r="BJ48" i="1"/>
  <c r="BK502" i="1"/>
  <c r="BH513" i="1"/>
  <c r="BA461" i="2"/>
  <c r="BH466" i="1"/>
  <c r="BK128" i="1"/>
  <c r="BK327" i="1"/>
  <c r="BH518" i="1"/>
  <c r="BK256" i="1"/>
  <c r="BK245" i="1"/>
  <c r="BK301" i="1"/>
  <c r="BH270" i="1"/>
  <c r="BA427" i="2"/>
  <c r="BJ278" i="1"/>
  <c r="BA204" i="2"/>
  <c r="BH70" i="1"/>
  <c r="BH180" i="1"/>
  <c r="BB88" i="2"/>
  <c r="AY163" i="2"/>
  <c r="BA29" i="2"/>
  <c r="BK314" i="1"/>
  <c r="BJ374" i="1"/>
  <c r="BH339" i="1"/>
  <c r="BJ518" i="1"/>
  <c r="BA163" i="2"/>
  <c r="BH231" i="1"/>
  <c r="BK277" i="1"/>
  <c r="BK181" i="1"/>
  <c r="BH25" i="1"/>
  <c r="BK212" i="1"/>
  <c r="AY418" i="2"/>
  <c r="BH221" i="1"/>
  <c r="BK189" i="1"/>
  <c r="BK220" i="1"/>
  <c r="BK120" i="1"/>
  <c r="BJ420" i="1"/>
  <c r="BK499" i="1"/>
  <c r="BJ149" i="1"/>
  <c r="BK178" i="1"/>
  <c r="BK470" i="1"/>
  <c r="BK92" i="1"/>
  <c r="BH8" i="1"/>
  <c r="BJ293" i="1"/>
  <c r="BA278" i="2"/>
  <c r="BB37" i="2"/>
  <c r="BB299" i="2"/>
  <c r="BH301" i="1"/>
  <c r="BH474" i="1"/>
  <c r="BA109" i="2"/>
  <c r="BH267" i="1"/>
  <c r="BK28" i="1"/>
  <c r="BK467" i="1"/>
  <c r="BA454" i="2"/>
  <c r="BH127" i="1"/>
  <c r="BH189" i="1"/>
  <c r="BH56" i="1"/>
  <c r="BH569" i="1"/>
  <c r="BJ266" i="1"/>
  <c r="BH547" i="1"/>
  <c r="BH579" i="1"/>
  <c r="BH540" i="1"/>
  <c r="BH130" i="1"/>
  <c r="R459" i="3"/>
  <c r="R1077" i="3"/>
  <c r="BH520" i="1"/>
  <c r="BH431" i="1"/>
  <c r="BK394" i="1"/>
  <c r="BB59" i="2"/>
  <c r="BH426" i="1"/>
  <c r="BH147" i="1"/>
  <c r="BJ189" i="1"/>
  <c r="BK541" i="1"/>
  <c r="BJ267" i="1"/>
  <c r="BA529" i="2"/>
  <c r="BJ423" i="1"/>
  <c r="R1031" i="3"/>
  <c r="BH502" i="1"/>
  <c r="BK99" i="1"/>
  <c r="BK321" i="1"/>
  <c r="BB515" i="2"/>
  <c r="BB126" i="2"/>
  <c r="R21" i="3"/>
  <c r="R913" i="3"/>
  <c r="BJ466" i="1"/>
  <c r="BA496" i="2"/>
  <c r="BH195" i="1"/>
  <c r="BK195" i="1"/>
  <c r="BK403" i="1"/>
  <c r="BH170" i="1"/>
  <c r="BH413" i="1"/>
  <c r="BK574" i="1"/>
  <c r="BJ211" i="1"/>
  <c r="BH394" i="1"/>
  <c r="BK271" i="1"/>
  <c r="BH471" i="1"/>
  <c r="BJ74" i="1"/>
  <c r="BK325" i="1"/>
  <c r="BK60" i="1"/>
  <c r="BJ220" i="1"/>
  <c r="AY59" i="2"/>
  <c r="BJ113" i="1"/>
  <c r="BH274" i="1"/>
  <c r="BK90" i="1"/>
  <c r="BK412" i="1"/>
  <c r="BJ14" i="1"/>
  <c r="BJ25" i="1"/>
  <c r="AY123" i="2"/>
  <c r="BH208" i="1"/>
  <c r="AY193" i="2"/>
  <c r="BH43" i="1"/>
  <c r="BH468" i="1"/>
  <c r="BH317" i="1"/>
  <c r="BJ107" i="1"/>
  <c r="BH116" i="1"/>
  <c r="BH255" i="1"/>
  <c r="BK236" i="1"/>
  <c r="BA149" i="2"/>
  <c r="BJ401" i="1"/>
  <c r="BK445" i="1"/>
  <c r="BK40" i="1"/>
  <c r="AY427" i="2"/>
  <c r="BK74" i="1"/>
  <c r="BK531" i="1"/>
  <c r="BJ59" i="1"/>
  <c r="BB122" i="2"/>
  <c r="BH280" i="1"/>
  <c r="BK291" i="1"/>
  <c r="BK293" i="1"/>
  <c r="BJ147" i="1"/>
  <c r="BK448" i="1"/>
  <c r="BK558" i="1"/>
  <c r="BJ70" i="1"/>
  <c r="AY149" i="2"/>
  <c r="BK191" i="1"/>
  <c r="BA486" i="2"/>
  <c r="BK401" i="1"/>
  <c r="BJ557" i="1"/>
  <c r="BJ40" i="1"/>
  <c r="BK373" i="1"/>
  <c r="BJ255" i="1"/>
  <c r="BA26" i="2"/>
  <c r="BK588" i="1"/>
  <c r="AY109" i="2"/>
  <c r="BH366" i="1"/>
  <c r="BK518" i="1"/>
  <c r="BK473" i="1"/>
  <c r="BH319" i="1"/>
  <c r="BH423" i="1"/>
  <c r="BK229" i="1"/>
  <c r="BH437" i="1"/>
  <c r="BH298" i="1"/>
  <c r="BJ474" i="1"/>
  <c r="BH74" i="1"/>
  <c r="BH302" i="1"/>
  <c r="BH307" i="1"/>
  <c r="BA506" i="2"/>
  <c r="BH360" i="1"/>
  <c r="BJ548" i="1"/>
  <c r="BJ473" i="1"/>
  <c r="BK72" i="1"/>
  <c r="BH493" i="1"/>
  <c r="BA199" i="2"/>
  <c r="BJ417" i="1"/>
  <c r="BH123" i="1"/>
  <c r="BJ547" i="1"/>
  <c r="BJ541" i="1"/>
  <c r="BH359" i="1"/>
  <c r="BH345" i="1"/>
  <c r="BK575" i="1"/>
  <c r="BB26" i="2"/>
  <c r="BJ265" i="1"/>
  <c r="BJ456" i="1"/>
  <c r="BH509" i="1"/>
  <c r="BK76" i="1"/>
  <c r="BH72" i="1"/>
  <c r="BB372" i="2"/>
  <c r="BK289" i="1"/>
  <c r="BK533" i="1"/>
  <c r="BJ497" i="1"/>
  <c r="BK402" i="1"/>
  <c r="BK513" i="1"/>
  <c r="BB149" i="2"/>
  <c r="BB427" i="2"/>
  <c r="BJ429" i="1"/>
  <c r="BJ471" i="1"/>
  <c r="BH527" i="1"/>
  <c r="BK420" i="1"/>
  <c r="BK209" i="1"/>
  <c r="BJ118" i="1"/>
  <c r="BH411" i="1"/>
  <c r="AY199" i="2"/>
  <c r="BH236" i="1"/>
  <c r="BH111" i="1"/>
  <c r="BH168" i="1"/>
  <c r="BJ95" i="1"/>
  <c r="BK57" i="1"/>
  <c r="BJ311" i="1"/>
  <c r="BH54" i="1"/>
  <c r="BH467" i="1"/>
  <c r="BK307" i="1"/>
  <c r="AY471" i="2"/>
  <c r="BK360" i="1"/>
  <c r="BH562" i="1"/>
  <c r="BB177" i="2"/>
  <c r="BB156" i="2"/>
  <c r="AY516" i="2"/>
  <c r="BK298" i="1"/>
  <c r="BH85" i="1"/>
  <c r="BA540" i="2"/>
  <c r="BK514" i="1"/>
  <c r="BJ452" i="1"/>
  <c r="BJ206" i="1"/>
  <c r="BB540" i="2"/>
  <c r="BJ310" i="1"/>
  <c r="BA264" i="2"/>
  <c r="BA90" i="2"/>
  <c r="BB123" i="2"/>
  <c r="BA216" i="2"/>
  <c r="BJ192" i="1"/>
  <c r="BA158" i="2"/>
  <c r="BA470" i="2"/>
  <c r="AY31" i="2"/>
  <c r="BB273" i="2"/>
  <c r="AY145" i="2"/>
  <c r="AY56" i="2"/>
  <c r="BH364" i="1"/>
  <c r="BB268" i="2"/>
  <c r="BJ304" i="1"/>
  <c r="BH218" i="1"/>
  <c r="BB449" i="2"/>
  <c r="BJ162" i="1"/>
  <c r="BH334" i="1"/>
  <c r="AY160" i="2"/>
  <c r="BJ495" i="1"/>
  <c r="BK59" i="1"/>
  <c r="BH42" i="1"/>
  <c r="BK345" i="1"/>
  <c r="BK240" i="1"/>
  <c r="BH497" i="1"/>
  <c r="BB216" i="2"/>
  <c r="BB13" i="2"/>
  <c r="BK257" i="1"/>
  <c r="BA67" i="2"/>
  <c r="BA409" i="2"/>
  <c r="BA418" i="2"/>
  <c r="BJ514" i="1"/>
  <c r="BA210" i="2"/>
  <c r="BB417" i="2"/>
  <c r="BJ302" i="1"/>
  <c r="BB97" i="2"/>
  <c r="AY89" i="2"/>
  <c r="BA326" i="2"/>
  <c r="BA515" i="2"/>
  <c r="BJ295" i="1"/>
  <c r="AY428" i="2"/>
  <c r="BB93" i="2"/>
  <c r="BB163" i="2"/>
  <c r="BA405" i="2"/>
  <c r="BB9" i="2"/>
  <c r="BB241" i="2"/>
  <c r="BB358" i="2"/>
  <c r="AY330" i="2"/>
  <c r="BA330" i="2"/>
  <c r="AY451" i="2"/>
  <c r="AY480" i="2"/>
  <c r="BA268" i="2"/>
  <c r="BH327" i="1"/>
  <c r="BJ123" i="1"/>
  <c r="BH63" i="1"/>
  <c r="BK335" i="1"/>
  <c r="BK413" i="1"/>
  <c r="BK547" i="1"/>
  <c r="BJ112" i="1"/>
  <c r="BB409" i="2"/>
  <c r="BB418" i="2"/>
  <c r="BH323" i="1"/>
  <c r="BK19" i="1"/>
  <c r="BK100" i="1"/>
  <c r="BA110" i="2"/>
  <c r="AY210" i="2"/>
  <c r="BH113" i="1"/>
  <c r="BJ197" i="1"/>
  <c r="BK411" i="1"/>
  <c r="BA489" i="2"/>
  <c r="BK356" i="1"/>
  <c r="BK282" i="1"/>
  <c r="BK436" i="1"/>
  <c r="BJ99" i="1"/>
  <c r="BH203" i="1"/>
  <c r="BJ38" i="1"/>
  <c r="BB14" i="2"/>
  <c r="BK376" i="1"/>
  <c r="BJ232" i="1"/>
  <c r="BJ35" i="1"/>
  <c r="BK235" i="1"/>
  <c r="BB57" i="2"/>
  <c r="BH378" i="1"/>
  <c r="AY347" i="2"/>
  <c r="BA428" i="2"/>
  <c r="BH311" i="1"/>
  <c r="BK378" i="1"/>
  <c r="BA347" i="2"/>
  <c r="BH186" i="1"/>
  <c r="BJ536" i="1"/>
  <c r="BJ402" i="1"/>
  <c r="BH112" i="1"/>
  <c r="BJ324" i="1"/>
  <c r="AY268" i="2"/>
  <c r="BJ442" i="1"/>
  <c r="AY515" i="2"/>
  <c r="AY14" i="2"/>
  <c r="BJ100" i="1"/>
  <c r="BJ256" i="1"/>
  <c r="BK260" i="1"/>
  <c r="AY97" i="2"/>
  <c r="BB297" i="2"/>
  <c r="BB474" i="2"/>
  <c r="BK400" i="1"/>
  <c r="BA9" i="2"/>
  <c r="BJ202" i="1"/>
  <c r="BJ589" i="1"/>
  <c r="BK186" i="1"/>
  <c r="BH542" i="1"/>
  <c r="BB187" i="2"/>
  <c r="AY226" i="2"/>
  <c r="BA123" i="2"/>
  <c r="BB235" i="2"/>
  <c r="BB282" i="2"/>
  <c r="BA235" i="2"/>
  <c r="AY282" i="2"/>
  <c r="BA274" i="2"/>
  <c r="BB480" i="2"/>
  <c r="BB464" i="2"/>
  <c r="BH306" i="1"/>
  <c r="BA97" i="2"/>
  <c r="BH120" i="1"/>
  <c r="BH289" i="1"/>
  <c r="BH574" i="1"/>
  <c r="BB31" i="2"/>
  <c r="BH256" i="1"/>
  <c r="AY540" i="2"/>
  <c r="AY26" i="2"/>
  <c r="BH100" i="1"/>
  <c r="BB210" i="2"/>
  <c r="BH535" i="1"/>
  <c r="BJ82" i="1"/>
  <c r="BK187" i="1"/>
  <c r="AY264" i="2"/>
  <c r="BB379" i="2"/>
  <c r="BJ29" i="1"/>
  <c r="BJ184" i="1"/>
  <c r="AY302" i="2"/>
  <c r="BH541" i="1"/>
  <c r="BB407" i="2"/>
  <c r="BH153" i="1"/>
  <c r="BJ588" i="1"/>
  <c r="AY38" i="2"/>
  <c r="BJ17" i="1"/>
  <c r="BA358" i="2"/>
  <c r="AY358" i="2"/>
  <c r="AY22" i="2"/>
  <c r="BB90" i="2"/>
  <c r="BB360" i="2"/>
  <c r="BA420" i="2"/>
  <c r="AY235" i="2"/>
  <c r="BA92" i="2"/>
  <c r="BB258" i="2"/>
  <c r="AY290" i="2"/>
  <c r="AY187" i="2"/>
  <c r="BB92" i="2"/>
  <c r="BA111" i="2"/>
  <c r="BA524" i="2"/>
  <c r="BB30" i="2"/>
  <c r="BK466" i="1"/>
  <c r="AY140" i="2"/>
  <c r="BA31" i="2"/>
  <c r="AY113" i="2"/>
  <c r="BA177" i="2"/>
  <c r="BB199" i="2"/>
  <c r="BB454" i="2"/>
  <c r="AY233" i="2"/>
  <c r="AY449" i="2"/>
  <c r="BK423" i="1"/>
  <c r="BJ419" i="1"/>
  <c r="BB516" i="2"/>
  <c r="BA440" i="2"/>
  <c r="BA14" i="2"/>
  <c r="BJ343" i="1"/>
  <c r="BB347" i="2"/>
  <c r="BB428" i="2"/>
  <c r="AY470" i="2"/>
  <c r="BA302" i="2"/>
  <c r="BH191" i="1"/>
  <c r="AY437" i="2"/>
  <c r="BB109" i="2"/>
  <c r="BA13" i="2"/>
  <c r="AY293" i="2"/>
  <c r="BA241" i="2"/>
  <c r="AY44" i="2"/>
  <c r="BJ522" i="1"/>
  <c r="AY420" i="2"/>
  <c r="BB420" i="2"/>
  <c r="BB495" i="2"/>
  <c r="AY258" i="2"/>
  <c r="BB274" i="2"/>
  <c r="BH373" i="1"/>
  <c r="AY13" i="2"/>
  <c r="AY227" i="2"/>
  <c r="BJ200" i="1"/>
  <c r="BH347" i="1"/>
  <c r="BH265" i="1"/>
  <c r="BK121" i="1"/>
  <c r="BJ9" i="1"/>
  <c r="BH380" i="1"/>
  <c r="BJ435" i="1"/>
  <c r="BH356" i="1"/>
  <c r="BH483" i="1"/>
  <c r="BJ57" i="1"/>
  <c r="BJ563" i="1"/>
  <c r="BH110" i="1"/>
  <c r="BK241" i="1"/>
  <c r="BB470" i="2"/>
  <c r="BH539" i="1"/>
  <c r="BK9" i="1"/>
  <c r="BK295" i="1"/>
  <c r="AY156" i="2"/>
  <c r="BK270" i="1"/>
  <c r="BH521" i="1"/>
  <c r="BA273" i="2"/>
  <c r="AY9" i="2"/>
  <c r="BA38" i="2"/>
  <c r="BA289" i="2"/>
  <c r="BB22" i="2"/>
  <c r="BA22" i="2"/>
  <c r="BA290" i="2"/>
  <c r="AY90" i="2"/>
  <c r="BK320" i="1"/>
  <c r="AY360" i="2"/>
  <c r="BA360" i="2"/>
  <c r="BA324" i="2"/>
  <c r="BH374" i="1"/>
  <c r="BJ339" i="1"/>
  <c r="AY434" i="2"/>
  <c r="BH66" i="1"/>
  <c r="BH61" i="1"/>
  <c r="BJ394" i="1"/>
  <c r="BJ175" i="1"/>
  <c r="BK540" i="1"/>
  <c r="BJ347" i="1"/>
  <c r="BB264" i="2"/>
  <c r="BA156" i="2"/>
  <c r="AY57" i="2"/>
  <c r="BA200" i="2"/>
  <c r="BA449" i="2"/>
  <c r="BB510" i="2"/>
  <c r="BA303" i="2"/>
  <c r="BB293" i="2"/>
  <c r="BA187" i="2"/>
  <c r="BB226" i="2"/>
  <c r="BA439" i="2"/>
  <c r="BB85" i="2"/>
  <c r="BA276" i="2"/>
  <c r="AY92" i="2"/>
  <c r="BA24" i="2"/>
  <c r="BA282" i="2"/>
  <c r="BB524" i="2"/>
  <c r="BA480" i="2"/>
  <c r="BA464" i="2"/>
  <c r="BA258" i="2"/>
  <c r="BA59" i="2"/>
  <c r="BK509" i="1"/>
  <c r="AY409" i="2"/>
  <c r="BK372" i="1"/>
  <c r="BA516" i="2"/>
  <c r="BB38" i="2"/>
  <c r="AY241" i="2"/>
  <c r="BB290" i="2"/>
  <c r="BA226" i="2"/>
  <c r="AY85" i="2"/>
  <c r="BA51" i="2"/>
  <c r="AY274" i="2"/>
  <c r="AY464" i="2"/>
  <c r="BJ208" i="1"/>
  <c r="BJ327" i="1"/>
  <c r="BJ120" i="1"/>
  <c r="BK364" i="1"/>
  <c r="BK192" i="1"/>
  <c r="BK162" i="1"/>
  <c r="BJ18" i="1"/>
  <c r="BJ21" i="1"/>
  <c r="BH555" i="1"/>
  <c r="BK425" i="1"/>
  <c r="BK112" i="1"/>
  <c r="BJ307" i="1"/>
  <c r="BH514" i="1"/>
  <c r="BK64" i="1"/>
  <c r="BK97" i="1"/>
  <c r="BJ252" i="1"/>
  <c r="BH452" i="1"/>
  <c r="BK132" i="1"/>
  <c r="BK173" i="1"/>
  <c r="BJ483" i="1"/>
  <c r="BK309" i="1"/>
  <c r="AY407" i="2"/>
  <c r="BH549" i="1"/>
  <c r="BJ351" i="1"/>
  <c r="BJ157" i="1"/>
  <c r="BH22" i="1"/>
  <c r="BH10" i="1"/>
  <c r="BH14" i="1"/>
  <c r="BH11" i="1"/>
  <c r="BK331" i="1"/>
  <c r="BK103" i="1"/>
  <c r="BK177" i="1"/>
  <c r="BJ241" i="1"/>
  <c r="BK105" i="1"/>
  <c r="BK362" i="1"/>
  <c r="BK131" i="1"/>
  <c r="BJ578" i="1"/>
  <c r="BJ85" i="1"/>
  <c r="BH470" i="1"/>
  <c r="AE412" i="3"/>
  <c r="BK305" i="1"/>
  <c r="BK313" i="1"/>
  <c r="BH503" i="1"/>
  <c r="BH118" i="1"/>
  <c r="BH533" i="1"/>
  <c r="BK382" i="1"/>
  <c r="BK534" i="1"/>
  <c r="BJ439" i="1"/>
  <c r="BH424" i="1"/>
  <c r="BJ476" i="1"/>
  <c r="BH382" i="1"/>
  <c r="BH534" i="1"/>
  <c r="BK414" i="1"/>
  <c r="BK406" i="1"/>
  <c r="BJ411" i="1"/>
  <c r="BH252" i="1"/>
  <c r="BK351" i="1"/>
  <c r="BK333" i="1"/>
  <c r="BK182" i="1"/>
  <c r="BK357" i="1"/>
  <c r="BK107" i="1"/>
  <c r="BJ364" i="1"/>
  <c r="BJ237" i="1"/>
  <c r="BJ398" i="1"/>
  <c r="BK237" i="1"/>
  <c r="BJ83" i="1"/>
  <c r="BK342" i="1"/>
  <c r="BH132" i="1"/>
  <c r="BJ533" i="1"/>
  <c r="BH425" i="1"/>
  <c r="BJ335" i="1"/>
  <c r="BK77" i="1"/>
  <c r="BK231" i="1"/>
  <c r="BK118" i="1"/>
  <c r="BH271" i="1"/>
  <c r="BK46" i="1"/>
  <c r="BK55" i="1"/>
  <c r="AY30" i="2"/>
  <c r="BH98" i="1"/>
  <c r="BK155" i="1"/>
  <c r="BK285" i="1"/>
  <c r="BJ19" i="1"/>
  <c r="BJ403" i="1"/>
  <c r="BA73" i="2"/>
  <c r="BJ160" i="1"/>
  <c r="AY73" i="2"/>
  <c r="BH160" i="1"/>
  <c r="BJ214" i="1"/>
  <c r="BJ309" i="1"/>
  <c r="BA93" i="2"/>
  <c r="BJ284" i="1"/>
  <c r="BK18" i="1"/>
  <c r="BK21" i="1"/>
  <c r="BK341" i="1"/>
  <c r="BJ181" i="1"/>
  <c r="BH354" i="1"/>
  <c r="BH261" i="1"/>
  <c r="BJ182" i="1"/>
  <c r="BJ357" i="1"/>
  <c r="BK56" i="1"/>
  <c r="BJ363" i="1"/>
  <c r="BJ564" i="1"/>
  <c r="BJ195" i="1"/>
  <c r="BH342" i="1"/>
  <c r="BK211" i="1"/>
  <c r="BJ13" i="1"/>
  <c r="BK119" i="1"/>
  <c r="BK585" i="1"/>
  <c r="BH449" i="1"/>
  <c r="BH473" i="1"/>
  <c r="BK399" i="1"/>
  <c r="BA208" i="2"/>
  <c r="BJ433" i="1"/>
  <c r="BH46" i="1"/>
  <c r="BH55" i="1"/>
  <c r="BH13" i="1"/>
  <c r="BJ346" i="1"/>
  <c r="BJ517" i="1"/>
  <c r="BJ535" i="1"/>
  <c r="BA102" i="2"/>
  <c r="BJ135" i="1"/>
  <c r="BB73" i="2"/>
  <c r="BK160" i="1"/>
  <c r="BK69" i="1"/>
  <c r="BK368" i="1"/>
  <c r="BH65" i="1"/>
  <c r="BK346" i="1"/>
  <c r="BK517" i="1"/>
  <c r="BJ336" i="1"/>
  <c r="BJ489" i="1"/>
  <c r="BA30" i="2"/>
  <c r="BJ98" i="1"/>
  <c r="BB160" i="2"/>
  <c r="BK532" i="1"/>
  <c r="BH566" i="1"/>
  <c r="BH494" i="1"/>
  <c r="BJ436" i="1"/>
  <c r="BH139" i="1"/>
  <c r="BJ515" i="1"/>
  <c r="BK380" i="1"/>
  <c r="BK453" i="1"/>
  <c r="BH386" i="1"/>
  <c r="BA437" i="2"/>
  <c r="BJ587" i="1"/>
  <c r="BH135" i="1"/>
  <c r="BH336" i="1"/>
  <c r="BH489" i="1"/>
  <c r="BJ409" i="1"/>
  <c r="BH357" i="1"/>
  <c r="BK339" i="1"/>
  <c r="BJ42" i="1"/>
  <c r="BJ502" i="1"/>
  <c r="BH179" i="1"/>
  <c r="BH353" i="1"/>
  <c r="BJ170" i="1"/>
  <c r="BJ575" i="1"/>
  <c r="BH192" i="1"/>
  <c r="BH21" i="1"/>
  <c r="BK310" i="1"/>
  <c r="BJ63" i="1"/>
  <c r="BJ399" i="1"/>
  <c r="BB208" i="2"/>
  <c r="BK433" i="1"/>
  <c r="BH510" i="1"/>
  <c r="BJ306" i="1"/>
  <c r="BK145" i="1"/>
  <c r="BJ190" i="1"/>
  <c r="BJ519" i="1"/>
  <c r="BH526" i="1"/>
  <c r="BJ111" i="1"/>
  <c r="BK168" i="1"/>
  <c r="BK471" i="1"/>
  <c r="BJ291" i="1"/>
  <c r="BJ380" i="1"/>
  <c r="BJ168" i="1"/>
  <c r="BH102" i="1"/>
  <c r="BK110" i="1"/>
  <c r="BH73" i="1"/>
  <c r="BH495" i="1"/>
  <c r="BK442" i="1"/>
  <c r="BH145" i="1"/>
  <c r="BH346" i="1"/>
  <c r="BH517" i="1"/>
  <c r="BH515" i="1"/>
  <c r="AY93" i="2"/>
  <c r="BH284" i="1"/>
  <c r="BK409" i="1"/>
  <c r="BK22" i="1"/>
  <c r="BK10" i="1"/>
  <c r="BH421" i="1"/>
  <c r="BJ161" i="1"/>
  <c r="BJ389" i="1"/>
  <c r="BJ568" i="1"/>
  <c r="BJ475" i="1"/>
  <c r="BH291" i="1"/>
  <c r="AE425" i="3"/>
  <c r="BK199" i="1"/>
  <c r="BA160" i="2"/>
  <c r="BJ532" i="1"/>
  <c r="BH99" i="1"/>
  <c r="BK363" i="1"/>
  <c r="BK564" i="1"/>
  <c r="BJ243" i="1"/>
  <c r="BK163" i="1"/>
  <c r="BJ425" i="1"/>
  <c r="BK170" i="1"/>
  <c r="BK226" i="1"/>
  <c r="BK175" i="1"/>
  <c r="BK398" i="1"/>
  <c r="BJ183" i="1"/>
  <c r="BK439" i="1"/>
  <c r="BK535" i="1"/>
  <c r="BH155" i="1"/>
  <c r="BH285" i="1"/>
  <c r="BJ114" i="1"/>
  <c r="BJ79" i="1"/>
  <c r="BK123" i="1"/>
  <c r="BK579" i="1"/>
  <c r="BJ165" i="1"/>
  <c r="BJ239" i="1"/>
  <c r="BH119" i="1"/>
  <c r="BH585" i="1"/>
  <c r="BK459" i="1"/>
  <c r="BH83" i="1"/>
  <c r="BH310" i="1"/>
  <c r="BH77" i="1"/>
  <c r="AY208" i="2"/>
  <c r="BH433" i="1"/>
  <c r="BK63" i="1"/>
  <c r="BJ47" i="1"/>
  <c r="BK323" i="1"/>
  <c r="BK283" i="1"/>
  <c r="BH206" i="1"/>
  <c r="BK149" i="1"/>
  <c r="BH103" i="1"/>
  <c r="BH177" i="1"/>
  <c r="BB437" i="2"/>
  <c r="BK587" i="1"/>
  <c r="BJ418" i="1"/>
  <c r="BK114" i="1"/>
  <c r="BK79" i="1"/>
  <c r="BH363" i="1"/>
  <c r="BH564" i="1"/>
  <c r="BH499" i="1"/>
  <c r="BK165" i="1"/>
  <c r="BK239" i="1"/>
  <c r="BH28" i="1"/>
  <c r="BK66" i="1"/>
  <c r="BH6" i="1"/>
  <c r="BK68" i="1"/>
  <c r="BK219" i="1"/>
  <c r="BA407" i="2"/>
  <c r="BJ549" i="1"/>
  <c r="BH64" i="1"/>
  <c r="BH436" i="1"/>
  <c r="BK456" i="1"/>
  <c r="BJ410" i="1"/>
  <c r="BJ391" i="1"/>
  <c r="BJ437" i="1"/>
  <c r="BK157" i="1"/>
  <c r="BH351" i="1"/>
  <c r="BH341" i="1"/>
  <c r="BJ319" i="1"/>
  <c r="BH304" i="1"/>
  <c r="BK304" i="1"/>
  <c r="BH211" i="1"/>
  <c r="BK23" i="1"/>
  <c r="BK188" i="1"/>
  <c r="BK35" i="1"/>
  <c r="BJ282" i="1"/>
  <c r="BJ174" i="1"/>
  <c r="BH563" i="1"/>
  <c r="BK443" i="1"/>
  <c r="BH76" i="1"/>
  <c r="BH37" i="1"/>
  <c r="BH26" i="1"/>
  <c r="BJ187" i="1"/>
  <c r="BH95" i="1"/>
  <c r="BH131" i="1"/>
  <c r="BH475" i="1"/>
  <c r="BH105" i="1"/>
  <c r="BK78" i="1"/>
  <c r="BJ132" i="1"/>
  <c r="BJ499" i="1"/>
  <c r="BJ186" i="1"/>
  <c r="BJ275" i="1"/>
  <c r="BK246" i="1"/>
  <c r="BH575" i="1"/>
  <c r="BH376" i="1"/>
  <c r="BH439" i="1"/>
  <c r="BK479" i="1"/>
  <c r="BH215" i="1"/>
  <c r="BK215" i="1"/>
  <c r="BH202" i="1"/>
  <c r="BH67" i="1"/>
  <c r="BK589" i="1"/>
  <c r="BH50" i="1"/>
  <c r="BH477" i="1"/>
  <c r="BK477" i="1"/>
  <c r="BJ506" i="1"/>
  <c r="BK542" i="1"/>
  <c r="BK233" i="1"/>
  <c r="BJ565" i="1"/>
  <c r="BJ33" i="1"/>
  <c r="BJ486" i="1"/>
  <c r="BJ320" i="1"/>
  <c r="BJ455" i="1"/>
  <c r="BH508" i="1"/>
  <c r="BK134" i="1"/>
  <c r="BH104" i="1"/>
  <c r="BJ361" i="1"/>
  <c r="BH500" i="1"/>
  <c r="BK390" i="1"/>
  <c r="BJ530" i="1"/>
  <c r="BJ376" i="1"/>
  <c r="BK387" i="1"/>
  <c r="BJ338" i="1"/>
  <c r="BH316" i="1"/>
  <c r="BH295" i="1"/>
  <c r="BK37" i="1"/>
  <c r="BJ539" i="1"/>
  <c r="BJ470" i="1"/>
  <c r="BJ76" i="1"/>
  <c r="BH456" i="1"/>
  <c r="BK338" i="1"/>
  <c r="BJ526" i="1"/>
  <c r="BJ262" i="1"/>
  <c r="BH335" i="1"/>
  <c r="BK29" i="1"/>
  <c r="BH174" i="1"/>
  <c r="BK83" i="1"/>
  <c r="BJ37" i="1"/>
  <c r="BK476" i="1"/>
  <c r="BJ440" i="1"/>
  <c r="BH589" i="1"/>
  <c r="BH565" i="1"/>
  <c r="BH570" i="1"/>
  <c r="BJ570" i="1"/>
  <c r="BJ552" i="1"/>
  <c r="BK552" i="1"/>
  <c r="BJ407" i="1"/>
  <c r="BK138" i="1"/>
  <c r="BJ109" i="1"/>
  <c r="BJ553" i="1"/>
  <c r="BH239" i="1"/>
  <c r="BK500" i="1"/>
  <c r="BJ341" i="1"/>
  <c r="BJ121" i="1"/>
  <c r="BK251" i="1"/>
  <c r="BK315" i="1"/>
  <c r="BJ421" i="1"/>
  <c r="BK47" i="1"/>
  <c r="BK563" i="1"/>
  <c r="BH75" i="1"/>
  <c r="BJ316" i="1"/>
  <c r="BK539" i="1"/>
  <c r="BK85" i="1"/>
  <c r="BK75" i="1"/>
  <c r="BJ317" i="1"/>
  <c r="BH53" i="1"/>
  <c r="BJ358" i="1"/>
  <c r="BK61" i="1"/>
  <c r="BK578" i="1"/>
  <c r="BH309" i="1"/>
  <c r="BJ28" i="1"/>
  <c r="BJ103" i="1"/>
  <c r="BJ540" i="1"/>
  <c r="BH181" i="1"/>
  <c r="BH314" i="1"/>
  <c r="BJ467" i="1"/>
  <c r="BJ231" i="1"/>
  <c r="BH57" i="1"/>
  <c r="BH214" i="1"/>
  <c r="BK111" i="1"/>
  <c r="BJ496" i="1"/>
  <c r="BK202" i="1"/>
  <c r="BJ67" i="1"/>
  <c r="BK67" i="1"/>
  <c r="BH183" i="1"/>
  <c r="BK550" i="1"/>
  <c r="BK381" i="1"/>
  <c r="BH308" i="1"/>
  <c r="BK348" i="1"/>
  <c r="BH138" i="1"/>
  <c r="BH455" i="1"/>
  <c r="BH224" i="1"/>
  <c r="BJ586" i="1"/>
  <c r="BK11" i="1"/>
  <c r="BK135" i="1"/>
  <c r="BJ500" i="1"/>
  <c r="BH390" i="1"/>
  <c r="BH101" i="1"/>
  <c r="BK139" i="1"/>
  <c r="BK144" i="1"/>
  <c r="BH478" i="1"/>
  <c r="BJ126" i="1"/>
  <c r="BH344" i="1"/>
  <c r="BH457" i="1"/>
  <c r="BI14" i="1"/>
  <c r="BH587" i="1"/>
  <c r="BH523" i="1"/>
  <c r="BK284" i="1"/>
  <c r="BK391" i="1"/>
  <c r="BJ350" i="1"/>
  <c r="BJ294" i="1"/>
  <c r="BH144" i="1"/>
  <c r="BH87" i="1"/>
  <c r="BK503" i="1"/>
  <c r="BJ251" i="1"/>
  <c r="BH23" i="1"/>
  <c r="BH29" i="1"/>
  <c r="BK302" i="1"/>
  <c r="BH401" i="1"/>
  <c r="BK184" i="1"/>
  <c r="BH257" i="1"/>
  <c r="BH409" i="1"/>
  <c r="BJ53" i="1"/>
  <c r="BJ331" i="1"/>
  <c r="BK174" i="1"/>
  <c r="BK475" i="1"/>
  <c r="BJ105" i="1"/>
  <c r="BK150" i="1"/>
  <c r="BJ75" i="1"/>
  <c r="BH578" i="1"/>
  <c r="BH161" i="1"/>
  <c r="BH173" i="1"/>
  <c r="BH249" i="1"/>
  <c r="BH156" i="1"/>
  <c r="BJ110" i="1"/>
  <c r="BK164" i="1"/>
  <c r="BK88" i="1"/>
  <c r="BK452" i="1"/>
  <c r="BJ298" i="1"/>
  <c r="BH283" i="1"/>
  <c r="BH441" i="1"/>
  <c r="BH229" i="1"/>
  <c r="BJ145" i="1"/>
  <c r="BJ498" i="1"/>
  <c r="BH429" i="1"/>
  <c r="BJ382" i="1"/>
  <c r="BJ516" i="1"/>
  <c r="BJ215" i="1"/>
  <c r="BJ86" i="1"/>
  <c r="BK440" i="1"/>
  <c r="BH440" i="1"/>
  <c r="BJ50" i="1"/>
  <c r="BK565" i="1"/>
  <c r="BH233" i="1"/>
  <c r="BJ478" i="1"/>
  <c r="BH133" i="1"/>
  <c r="BK486" i="1"/>
  <c r="BJ416" i="1"/>
  <c r="BK109" i="1"/>
  <c r="BK508" i="1"/>
  <c r="BJ508" i="1"/>
  <c r="BK361" i="1"/>
  <c r="BH365" i="1"/>
  <c r="BH361" i="1"/>
  <c r="BH329" i="1"/>
  <c r="BK370" i="1"/>
  <c r="BH362" i="1"/>
  <c r="BH350" i="1"/>
  <c r="BJ453" i="1"/>
  <c r="BK429" i="1"/>
  <c r="BJ503" i="1"/>
  <c r="BJ387" i="1"/>
  <c r="BK203" i="1"/>
  <c r="BK204" i="1"/>
  <c r="BJ23" i="1"/>
  <c r="BH398" i="1"/>
  <c r="BH343" i="1"/>
  <c r="BK161" i="1"/>
  <c r="BK311" i="1"/>
  <c r="BJ443" i="1"/>
  <c r="BK358" i="1"/>
  <c r="BJ26" i="1"/>
  <c r="BK417" i="1"/>
  <c r="BJ150" i="1"/>
  <c r="BK317" i="1"/>
  <c r="BK214" i="1"/>
  <c r="BH443" i="1"/>
  <c r="BJ131" i="1"/>
  <c r="BK405" i="1"/>
  <c r="BK483" i="1"/>
  <c r="BJ271" i="1"/>
  <c r="BH237" i="1"/>
  <c r="BK566" i="1"/>
  <c r="BJ22" i="1"/>
  <c r="BH187" i="1"/>
  <c r="BJ116" i="1"/>
  <c r="BK375" i="1"/>
  <c r="BK306" i="1"/>
  <c r="BJ342" i="1"/>
  <c r="BK38" i="1"/>
  <c r="BJ64" i="1"/>
  <c r="BJ240" i="1"/>
  <c r="BH355" i="1"/>
  <c r="BH491" i="1"/>
  <c r="BJ479" i="1"/>
  <c r="BH479" i="1"/>
  <c r="BK496" i="1"/>
  <c r="BK86" i="1"/>
  <c r="BH516" i="1"/>
  <c r="BJ414" i="1"/>
  <c r="BJ355" i="1"/>
  <c r="BJ477" i="1"/>
  <c r="BH381" i="1"/>
  <c r="BH320" i="1"/>
  <c r="BJ138" i="1"/>
  <c r="BH476" i="1"/>
  <c r="BK224" i="1"/>
  <c r="BK554" i="1"/>
  <c r="BJ242" i="1"/>
  <c r="BH567" i="1"/>
  <c r="BJ424" i="1"/>
  <c r="BH157" i="1"/>
  <c r="BJ378" i="1"/>
  <c r="BH417" i="1"/>
  <c r="BH358" i="1"/>
  <c r="BH282" i="1"/>
  <c r="BH12" i="1"/>
  <c r="BJ66" i="1"/>
  <c r="BH97" i="1"/>
  <c r="BK572" i="1"/>
  <c r="BK316" i="1"/>
  <c r="BJ128" i="1"/>
  <c r="BJ245" i="1"/>
  <c r="BK454" i="1"/>
  <c r="BJ119" i="1"/>
  <c r="BH62" i="1"/>
  <c r="BH453" i="1"/>
  <c r="BJ257" i="1"/>
  <c r="BK336" i="1"/>
  <c r="BH496" i="1"/>
  <c r="BJ44" i="1"/>
  <c r="BK50" i="1"/>
  <c r="BK570" i="1"/>
  <c r="BK210" i="1"/>
  <c r="BH210" i="1"/>
  <c r="BJ542" i="1"/>
  <c r="BK308" i="1"/>
  <c r="BH486" i="1"/>
  <c r="BK344" i="1"/>
  <c r="BH40" i="1"/>
  <c r="BH109" i="1"/>
  <c r="BJ134" i="1"/>
  <c r="BK198" i="1"/>
  <c r="BH553" i="1"/>
  <c r="BK122" i="1"/>
  <c r="BK365" i="1"/>
  <c r="BH391" i="1"/>
  <c r="BJ370" i="1"/>
  <c r="BK549" i="1"/>
  <c r="BJ362" i="1"/>
  <c r="BH532" i="1"/>
  <c r="BJ144" i="1"/>
  <c r="BH71" i="1"/>
  <c r="BJ381" i="1"/>
  <c r="BK126" i="1"/>
  <c r="BK33" i="1"/>
  <c r="BJ308" i="1"/>
  <c r="BK455" i="1"/>
  <c r="BK416" i="1"/>
  <c r="BJ344" i="1"/>
  <c r="BJ125" i="1"/>
  <c r="BK586" i="1"/>
  <c r="BK553" i="1"/>
  <c r="BJ11" i="1"/>
  <c r="BH166" i="1"/>
  <c r="BJ365" i="1"/>
  <c r="BK98" i="1"/>
  <c r="BK350" i="1"/>
  <c r="BJ406" i="1"/>
  <c r="BK389" i="1"/>
  <c r="BB500" i="2"/>
  <c r="R703" i="3"/>
  <c r="R759" i="3"/>
  <c r="R9" i="3"/>
  <c r="R217" i="3"/>
  <c r="BA166" i="2"/>
  <c r="AY74" i="2"/>
  <c r="AY460" i="2"/>
  <c r="BA63" i="2"/>
  <c r="BA434" i="2"/>
  <c r="BA382" i="2"/>
  <c r="BA387" i="2"/>
  <c r="BA402" i="2"/>
  <c r="BA186" i="2"/>
  <c r="BB292" i="2"/>
  <c r="BA74" i="2"/>
  <c r="BA339" i="2"/>
  <c r="BB387" i="2"/>
  <c r="BB6" i="2"/>
  <c r="BA292" i="2"/>
  <c r="BA247" i="2"/>
  <c r="BB403" i="2"/>
  <c r="BB32" i="2"/>
  <c r="BB460" i="2"/>
  <c r="BA521" i="2"/>
  <c r="BB512" i="2"/>
  <c r="BB521" i="2"/>
  <c r="BA287" i="2"/>
  <c r="BA500" i="2"/>
  <c r="BB468" i="2"/>
  <c r="BB151" i="2"/>
  <c r="BA169" i="2"/>
  <c r="BA468" i="2"/>
  <c r="BA285" i="2"/>
  <c r="BA370" i="2"/>
  <c r="BB63" i="2"/>
  <c r="BJ16" i="1"/>
  <c r="BB76" i="2"/>
  <c r="BA460" i="2"/>
  <c r="BB48" i="2"/>
  <c r="BA422" i="2"/>
  <c r="BA217" i="2"/>
  <c r="BA383" i="2"/>
  <c r="AY48" i="2"/>
  <c r="BA231" i="2"/>
  <c r="BA535" i="2"/>
  <c r="BA359" i="2"/>
  <c r="BB285" i="2"/>
  <c r="BA512" i="2"/>
  <c r="BA325" i="2"/>
  <c r="BA150" i="2"/>
  <c r="AY438" i="2"/>
  <c r="BB246" i="2"/>
  <c r="BB185" i="2"/>
  <c r="BB394" i="2"/>
  <c r="BA133" i="2"/>
  <c r="BB338" i="2"/>
  <c r="BA356" i="2"/>
  <c r="BB220" i="2"/>
  <c r="BJ5" i="1"/>
  <c r="BB383" i="2"/>
  <c r="BA6" i="2"/>
  <c r="BA399" i="2"/>
  <c r="BA401" i="2"/>
  <c r="BA185" i="2"/>
  <c r="BA528" i="2"/>
  <c r="BB529" i="2"/>
  <c r="BA392" i="2"/>
  <c r="BB247" i="2"/>
  <c r="BA362" i="2"/>
  <c r="BB438" i="2"/>
  <c r="BB388" i="2"/>
  <c r="BA391" i="2"/>
  <c r="BB389" i="2"/>
  <c r="AY136" i="2"/>
  <c r="BB147" i="2"/>
  <c r="BB238" i="2"/>
  <c r="BB139" i="2"/>
  <c r="BA64" i="2"/>
  <c r="AY530" i="2"/>
  <c r="BA151" i="2"/>
  <c r="BA195" i="2"/>
  <c r="BA184" i="2"/>
  <c r="BA48" i="2"/>
  <c r="BA78" i="2"/>
  <c r="BJ454" i="1"/>
  <c r="BB490" i="2"/>
  <c r="BK450" i="1"/>
  <c r="BB21" i="2"/>
  <c r="BK551" i="1"/>
  <c r="BB467" i="2"/>
  <c r="BK526" i="1"/>
  <c r="BA313" i="2"/>
  <c r="BJ446" i="1"/>
  <c r="BB100" i="2"/>
  <c r="BK217" i="1"/>
  <c r="BA332" i="2"/>
  <c r="BJ226" i="1"/>
  <c r="BH397" i="1"/>
  <c r="BA294" i="2"/>
  <c r="BJ510" i="1"/>
  <c r="BA511" i="2"/>
  <c r="BA412" i="2"/>
  <c r="BJ369" i="1"/>
  <c r="BB502" i="2"/>
  <c r="BK573" i="1"/>
  <c r="BA103" i="2"/>
  <c r="BJ69" i="1"/>
  <c r="BH275" i="1"/>
  <c r="BA411" i="2"/>
  <c r="BJ283" i="1"/>
  <c r="BB98" i="2"/>
  <c r="BK91" i="1"/>
  <c r="BJ238" i="1"/>
  <c r="BB450" i="2"/>
  <c r="BK543" i="1"/>
  <c r="AE297" i="3"/>
  <c r="BK278" i="1"/>
  <c r="BH150" i="1"/>
  <c r="BH78" i="1"/>
  <c r="AE216" i="3"/>
  <c r="BK26" i="1"/>
  <c r="BH69" i="1"/>
  <c r="BH460" i="1"/>
  <c r="BJ196" i="1"/>
  <c r="BH463" i="1"/>
  <c r="AE388" i="3"/>
  <c r="BK255" i="1"/>
  <c r="AE1058" i="3"/>
  <c r="BK562" i="1"/>
  <c r="AE999" i="3"/>
  <c r="BK415" i="1"/>
  <c r="AE1047" i="3"/>
  <c r="BK183" i="1"/>
  <c r="BH416" i="1"/>
  <c r="BA499" i="2"/>
  <c r="AE788" i="3"/>
  <c r="BK522" i="1"/>
  <c r="BA452" i="2"/>
  <c r="BJ457" i="1"/>
  <c r="BH554" i="1"/>
  <c r="AY297" i="2"/>
  <c r="BK6" i="1"/>
  <c r="BK449" i="1"/>
  <c r="BJ203" i="1"/>
  <c r="BK265" i="1"/>
  <c r="BH184" i="1"/>
  <c r="BK136" i="1"/>
  <c r="BH512" i="1"/>
  <c r="BJ234" i="1"/>
  <c r="BH461" i="1"/>
  <c r="BB165" i="2"/>
  <c r="BK512" i="1"/>
  <c r="AE951" i="3"/>
  <c r="BK359" i="1"/>
  <c r="BJ89" i="1"/>
  <c r="AY105" i="2"/>
  <c r="BH558" i="1"/>
  <c r="BH253" i="1"/>
  <c r="BA55" i="2"/>
  <c r="BJ359" i="1"/>
  <c r="BB175" i="2"/>
  <c r="BK247" i="1"/>
  <c r="BA333" i="2"/>
  <c r="BJ179" i="1"/>
  <c r="BB406" i="2"/>
  <c r="BK142" i="1"/>
  <c r="BA152" i="2"/>
  <c r="BJ263" i="1"/>
  <c r="BB128" i="2"/>
  <c r="BK113" i="1"/>
  <c r="BA532" i="2"/>
  <c r="BJ72" i="1"/>
  <c r="BA329" i="2"/>
  <c r="BJ286" i="1"/>
  <c r="BB329" i="2"/>
  <c r="BK286" i="1"/>
  <c r="BH403" i="1"/>
  <c r="AE657" i="3"/>
  <c r="BK179" i="1"/>
  <c r="BH568" i="1"/>
  <c r="AE621" i="3"/>
  <c r="BK197" i="1"/>
  <c r="BH338" i="1"/>
  <c r="BH205" i="1"/>
  <c r="BA242" i="2"/>
  <c r="BJ513" i="1"/>
  <c r="BA310" i="2"/>
  <c r="BJ415" i="1"/>
  <c r="BH331" i="1"/>
  <c r="BH315" i="1"/>
  <c r="BH384" i="1"/>
  <c r="BH538" i="1"/>
  <c r="BB198" i="2"/>
  <c r="BK266" i="1"/>
  <c r="BA371" i="2"/>
  <c r="BJ235" i="1"/>
  <c r="BH385" i="1"/>
  <c r="BH171" i="1"/>
  <c r="BH263" i="1"/>
  <c r="BH188" i="1"/>
  <c r="AE953" i="3"/>
  <c r="BK318" i="1"/>
  <c r="AE906" i="3"/>
  <c r="BK516" i="1"/>
  <c r="BA236" i="2"/>
  <c r="BJ447" i="1"/>
  <c r="BA323" i="2"/>
  <c r="BJ491" i="1"/>
  <c r="AE226" i="3"/>
  <c r="BK225" i="1"/>
  <c r="BH552" i="1"/>
  <c r="BA25" i="2"/>
  <c r="BJ445" i="1"/>
  <c r="BJ554" i="1"/>
  <c r="BH242" i="1"/>
  <c r="BA297" i="2"/>
  <c r="BH30" i="1"/>
  <c r="BJ43" i="1"/>
  <c r="BJ12" i="1"/>
  <c r="BH340" i="1"/>
  <c r="BK332" i="1"/>
  <c r="BH324" i="1"/>
  <c r="BJ461" i="1"/>
  <c r="BJ325" i="1"/>
  <c r="BK468" i="1"/>
  <c r="BK194" i="1"/>
  <c r="BK487" i="1"/>
  <c r="BK147" i="1"/>
  <c r="BH293" i="1"/>
  <c r="BJ155" i="1"/>
  <c r="BJ441" i="1"/>
  <c r="BH277" i="1"/>
  <c r="BK216" i="1"/>
  <c r="BH412" i="1"/>
  <c r="BH407" i="1"/>
  <c r="AE177" i="3"/>
  <c r="BK58" i="1"/>
  <c r="AE845" i="3"/>
  <c r="BK89" i="1"/>
  <c r="BA245" i="2"/>
  <c r="BJ367" i="1"/>
  <c r="BK94" i="1"/>
  <c r="AE308" i="3"/>
  <c r="BK48" i="1"/>
  <c r="BA334" i="2"/>
  <c r="BJ431" i="1"/>
  <c r="BH581" i="1"/>
  <c r="BH375" i="1"/>
  <c r="BA69" i="2"/>
  <c r="BJ372" i="1"/>
  <c r="BH446" i="1"/>
  <c r="BH27" i="1"/>
  <c r="BA443" i="2"/>
  <c r="BJ260" i="1"/>
  <c r="BH254" i="1"/>
  <c r="BA318" i="2"/>
  <c r="BJ191" i="1"/>
  <c r="AE205" i="3"/>
  <c r="BK495" i="1"/>
  <c r="AE531" i="3"/>
  <c r="BK148" i="1"/>
  <c r="BB192" i="2"/>
  <c r="BK444" i="1"/>
  <c r="AE852" i="3"/>
  <c r="BK254" i="1"/>
  <c r="BH525" i="1"/>
  <c r="BA250" i="2"/>
  <c r="BJ413" i="1"/>
  <c r="BA121" i="2"/>
  <c r="BJ458" i="1"/>
  <c r="BH482" i="1"/>
  <c r="BA519" i="2"/>
  <c r="BJ65" i="1"/>
  <c r="BH400" i="1"/>
  <c r="BH402" i="1"/>
  <c r="BB517" i="2"/>
  <c r="BK262" i="1"/>
  <c r="BH576" i="1"/>
  <c r="BK404" i="1"/>
  <c r="BA447" i="2"/>
  <c r="BJ405" i="1"/>
  <c r="AE319" i="3"/>
  <c r="BK435" i="1"/>
  <c r="BH178" i="1"/>
  <c r="BH435" i="1"/>
  <c r="BK5" i="1"/>
  <c r="BH235" i="1"/>
  <c r="BA415" i="2"/>
  <c r="BJ140" i="1"/>
  <c r="BA298" i="2"/>
  <c r="BJ229" i="1"/>
  <c r="AE431" i="3"/>
  <c r="BK36" i="1"/>
  <c r="AE669" i="3"/>
  <c r="BK275" i="1"/>
  <c r="BA341" i="2"/>
  <c r="BJ463" i="1"/>
  <c r="AE98" i="3"/>
  <c r="BK54" i="1"/>
  <c r="BH44" i="1"/>
  <c r="BH506" i="1"/>
  <c r="BH33" i="1"/>
  <c r="BA316" i="2"/>
  <c r="BJ224" i="1"/>
  <c r="BH134" i="1"/>
  <c r="BA164" i="2"/>
  <c r="BJ41" i="1"/>
  <c r="BH18" i="1"/>
  <c r="BH47" i="1"/>
  <c r="BH550" i="1"/>
  <c r="BK324" i="1"/>
  <c r="BH126" i="1"/>
  <c r="BH182" i="1"/>
  <c r="BJ348" i="1"/>
  <c r="BH321" i="1"/>
  <c r="BJ313" i="1"/>
  <c r="BH348" i="1"/>
  <c r="BH89" i="1"/>
  <c r="BB245" i="2"/>
  <c r="BK367" i="1"/>
  <c r="BA108" i="2"/>
  <c r="BJ58" i="1"/>
  <c r="BA159" i="2"/>
  <c r="BJ388" i="1"/>
  <c r="BB104" i="2"/>
  <c r="BK472" i="1"/>
  <c r="BH226" i="1"/>
  <c r="AY100" i="2"/>
  <c r="BH217" i="1"/>
  <c r="BH454" i="1"/>
  <c r="BA146" i="2"/>
  <c r="BJ27" i="1"/>
  <c r="BB228" i="2"/>
  <c r="BK498" i="1"/>
  <c r="BA42" i="2"/>
  <c r="BJ318" i="1"/>
  <c r="AE160" i="3"/>
  <c r="BK536" i="1"/>
  <c r="BA91" i="2"/>
  <c r="BJ45" i="1"/>
  <c r="BB294" i="2"/>
  <c r="BK510" i="1"/>
  <c r="BA94" i="2"/>
  <c r="BJ393" i="1"/>
  <c r="BH45" i="1"/>
  <c r="BA47" i="2"/>
  <c r="BJ254" i="1"/>
  <c r="BH209" i="1"/>
  <c r="BB519" i="2"/>
  <c r="BK65" i="1"/>
  <c r="BH245" i="1"/>
  <c r="BA104" i="2"/>
  <c r="BJ472" i="1"/>
  <c r="BB152" i="2"/>
  <c r="BK263" i="1"/>
  <c r="BH200" i="1"/>
  <c r="BH240" i="1"/>
  <c r="BH82" i="1"/>
  <c r="BK366" i="1"/>
  <c r="BH146" i="1"/>
  <c r="BA206" i="2"/>
  <c r="BJ204" i="1"/>
  <c r="BH213" i="1"/>
  <c r="BA514" i="2"/>
  <c r="BJ212" i="1"/>
  <c r="AE453" i="3"/>
  <c r="BK384" i="1"/>
  <c r="BH197" i="1"/>
  <c r="BH88" i="1"/>
  <c r="BA266" i="2"/>
  <c r="BJ422" i="1"/>
  <c r="AE133" i="3"/>
  <c r="BK515" i="1"/>
  <c r="AE270" i="3"/>
  <c r="BK223" i="1"/>
  <c r="AE334" i="3"/>
  <c r="BK319" i="1"/>
  <c r="BH129" i="1"/>
  <c r="BH96" i="1"/>
  <c r="BA190" i="2"/>
  <c r="BJ354" i="1"/>
  <c r="AE586" i="3"/>
  <c r="BK44" i="1"/>
  <c r="BJ8" i="1"/>
  <c r="BJ408" i="1"/>
  <c r="BK349" i="1"/>
  <c r="BH388" i="1"/>
  <c r="BK218" i="1"/>
  <c r="BJ321" i="1"/>
  <c r="BJ277" i="1"/>
  <c r="BK347" i="1"/>
  <c r="BK441" i="1"/>
  <c r="BK206" i="1"/>
  <c r="BJ579" i="1"/>
  <c r="BJ504" i="1"/>
  <c r="BH420" i="1"/>
  <c r="BJ207" i="1"/>
  <c r="BA390" i="2"/>
  <c r="BJ481" i="1"/>
  <c r="BB262" i="2"/>
  <c r="BK511" i="1"/>
  <c r="BB503" i="2"/>
  <c r="BK418" i="1"/>
  <c r="AY245" i="2"/>
  <c r="BH367" i="1"/>
  <c r="BA107" i="2"/>
  <c r="BJ527" i="1"/>
  <c r="BH114" i="1"/>
  <c r="BK431" i="1"/>
  <c r="BA175" i="2"/>
  <c r="BJ247" i="1"/>
  <c r="BA526" i="2"/>
  <c r="BJ562" i="1"/>
  <c r="BA127" i="2"/>
  <c r="BJ493" i="1"/>
  <c r="BH318" i="1"/>
  <c r="BH393" i="1"/>
  <c r="BA501" i="2"/>
  <c r="BJ68" i="1"/>
  <c r="BH148" i="1"/>
  <c r="BH142" i="1"/>
  <c r="BB212" i="2"/>
  <c r="BK252" i="1"/>
  <c r="BA315" i="2"/>
  <c r="BJ566" i="1"/>
  <c r="AE1054" i="3"/>
  <c r="BK379" i="1"/>
  <c r="BA182" i="2"/>
  <c r="BJ88" i="1"/>
  <c r="AE1068" i="3"/>
  <c r="BK568" i="1"/>
  <c r="BJ366" i="1"/>
  <c r="AE620" i="3"/>
  <c r="BK205" i="1"/>
  <c r="BH246" i="1"/>
  <c r="BA39" i="2"/>
  <c r="BJ78" i="1"/>
  <c r="BK238" i="1"/>
  <c r="BH35" i="1"/>
  <c r="BJ356" i="1"/>
  <c r="BH59" i="1"/>
  <c r="BA134" i="2"/>
  <c r="BJ384" i="1"/>
  <c r="BH377" i="1"/>
  <c r="AE207" i="3"/>
  <c r="BK462" i="1"/>
  <c r="BH152" i="1"/>
  <c r="BH241" i="1"/>
  <c r="BH91" i="1"/>
  <c r="BA201" i="2"/>
  <c r="BJ531" i="1"/>
  <c r="BH551" i="1"/>
  <c r="AE435" i="3"/>
  <c r="BK343" i="1"/>
  <c r="AE1027" i="3"/>
  <c r="BK355" i="1"/>
  <c r="BH448" i="1"/>
  <c r="BH86" i="1"/>
  <c r="BA167" i="2"/>
  <c r="BJ225" i="1"/>
  <c r="AE921" i="3"/>
  <c r="BK407" i="1"/>
  <c r="AE352" i="3"/>
  <c r="BK133" i="1"/>
  <c r="BH522" i="1"/>
  <c r="AE65" i="3"/>
  <c r="BK41" i="1"/>
  <c r="BH198" i="1"/>
  <c r="BK43" i="1"/>
  <c r="BK12" i="1"/>
  <c r="BJ289" i="1"/>
  <c r="BJ583" i="1"/>
  <c r="BH586" i="1"/>
  <c r="BB455" i="2"/>
  <c r="BK374" i="1"/>
  <c r="BA262" i="2"/>
  <c r="BJ511" i="1"/>
  <c r="BH418" i="1"/>
  <c r="BB107" i="2"/>
  <c r="BK527" i="1"/>
  <c r="BA46" i="2"/>
  <c r="BJ209" i="1"/>
  <c r="BH337" i="1"/>
  <c r="BA120" i="2"/>
  <c r="BJ46" i="1"/>
  <c r="BH458" i="1"/>
  <c r="BA321" i="2"/>
  <c r="BJ77" i="1"/>
  <c r="BH269" i="1"/>
  <c r="BH444" i="1"/>
  <c r="BH232" i="1"/>
  <c r="BH163" i="1"/>
  <c r="BA80" i="2"/>
  <c r="BJ269" i="1"/>
  <c r="BH190" i="1"/>
  <c r="BJ404" i="1"/>
  <c r="BB127" i="2"/>
  <c r="BK493" i="1"/>
  <c r="BA505" i="2"/>
  <c r="BJ323" i="1"/>
  <c r="BK129" i="1"/>
  <c r="BK96" i="1"/>
  <c r="BH243" i="1"/>
  <c r="BH262" i="1"/>
  <c r="BH462" i="1"/>
  <c r="BH419" i="1"/>
  <c r="BH234" i="1"/>
  <c r="BB304" i="2"/>
  <c r="BK232" i="1"/>
  <c r="BA170" i="2"/>
  <c r="BJ576" i="1"/>
  <c r="BA98" i="2"/>
  <c r="BJ91" i="1"/>
  <c r="BH442" i="1"/>
  <c r="BA275" i="2"/>
  <c r="BJ494" i="1"/>
  <c r="BH185" i="1"/>
  <c r="BH149" i="1"/>
  <c r="AE398" i="3"/>
  <c r="BK27" i="1"/>
  <c r="BA361" i="2"/>
  <c r="BJ315" i="1"/>
  <c r="BA381" i="2"/>
  <c r="BJ180" i="1"/>
  <c r="AE578" i="3"/>
  <c r="BK82" i="1"/>
  <c r="BJ233" i="1"/>
  <c r="BA279" i="2"/>
  <c r="AE495" i="3"/>
  <c r="BK478" i="1"/>
  <c r="AE463" i="3"/>
  <c r="BK159" i="1"/>
  <c r="AE272" i="3"/>
  <c r="BK242" i="1"/>
  <c r="BH41" i="1"/>
  <c r="BB193" i="2"/>
  <c r="BH19" i="1"/>
  <c r="BK30" i="1"/>
  <c r="BJ273" i="1"/>
  <c r="BK528" i="1"/>
  <c r="BH405" i="1"/>
  <c r="BJ159" i="1"/>
  <c r="BJ449" i="1"/>
  <c r="BK497" i="1"/>
  <c r="BJ228" i="1"/>
  <c r="BJ412" i="1"/>
  <c r="BK273" i="1"/>
  <c r="BH511" i="1"/>
  <c r="BA284" i="2"/>
  <c r="BJ92" i="1"/>
  <c r="BA463" i="2"/>
  <c r="BJ520" i="1"/>
  <c r="BA485" i="2"/>
  <c r="BJ301" i="1"/>
  <c r="BA148" i="2"/>
  <c r="BJ56" i="1"/>
  <c r="AE57" i="3"/>
  <c r="BK42" i="1"/>
  <c r="BB423" i="2"/>
  <c r="BK116" i="1"/>
  <c r="BA357" i="2"/>
  <c r="BJ459" i="1"/>
  <c r="BA513" i="2"/>
  <c r="BJ505" i="1"/>
  <c r="BH278" i="1"/>
  <c r="BA21" i="2"/>
  <c r="BJ551" i="1"/>
  <c r="BH212" i="1"/>
  <c r="BB413" i="2"/>
  <c r="BK62" i="1"/>
  <c r="BA261" i="2"/>
  <c r="BJ163" i="1"/>
  <c r="BH286" i="1"/>
  <c r="AE1048" i="3"/>
  <c r="BK397" i="1"/>
  <c r="AE137" i="3"/>
  <c r="BK249" i="1"/>
  <c r="BH260" i="1"/>
  <c r="AE22" i="3"/>
  <c r="BK426" i="1"/>
  <c r="AE775" i="3"/>
  <c r="BK369" i="1"/>
  <c r="BH369" i="1"/>
  <c r="BA23" i="2"/>
  <c r="BJ213" i="1"/>
  <c r="BB275" i="2"/>
  <c r="BK494" i="1"/>
  <c r="BA144" i="2"/>
  <c r="BJ188" i="1"/>
  <c r="BH204" i="1"/>
  <c r="BB441" i="2"/>
  <c r="BK234" i="1"/>
  <c r="BH590" i="1"/>
  <c r="BH38" i="1"/>
  <c r="AE952" i="3"/>
  <c r="BK377" i="1"/>
  <c r="BA416" i="2"/>
  <c r="BJ574" i="1"/>
  <c r="BB341" i="2"/>
  <c r="BK463" i="1"/>
  <c r="BK196" i="1"/>
  <c r="AE830" i="3"/>
  <c r="BK180" i="1"/>
  <c r="AE659" i="3"/>
  <c r="BK474" i="1"/>
  <c r="BA502" i="2"/>
  <c r="BJ573" i="1"/>
  <c r="AE377" i="3"/>
  <c r="BK95" i="1"/>
  <c r="AE418" i="3"/>
  <c r="BK70" i="1"/>
  <c r="AE589" i="3"/>
  <c r="BK446" i="1"/>
  <c r="AE147" i="3"/>
  <c r="BK458" i="1"/>
  <c r="AE151" i="3"/>
  <c r="BK200" i="1"/>
  <c r="AE761" i="3"/>
  <c r="BK491" i="1"/>
  <c r="BH414" i="1"/>
  <c r="AY25" i="2"/>
  <c r="BH445" i="1"/>
  <c r="AE231" i="3"/>
  <c r="BK207" i="1"/>
  <c r="BH207" i="1"/>
  <c r="BA58" i="2"/>
  <c r="BJ133" i="1"/>
  <c r="AE626" i="3"/>
  <c r="BK125" i="1"/>
  <c r="BK17" i="1"/>
  <c r="BK14" i="1"/>
  <c r="BH17" i="1"/>
  <c r="BJ6" i="1"/>
  <c r="BJ334" i="1"/>
  <c r="BJ218" i="1"/>
  <c r="BJ550" i="1"/>
  <c r="BH125" i="1"/>
  <c r="BH505" i="1"/>
  <c r="BH281" i="1"/>
  <c r="BJ136" i="1"/>
  <c r="BH92" i="1"/>
  <c r="BA105" i="2"/>
  <c r="BJ558" i="1"/>
  <c r="BH48" i="1"/>
  <c r="BH58" i="1"/>
  <c r="BH459" i="1"/>
  <c r="BJ129" i="1"/>
  <c r="BJ96" i="1"/>
  <c r="BH68" i="1"/>
  <c r="BB513" i="2"/>
  <c r="BK505" i="1"/>
  <c r="BA490" i="2"/>
  <c r="BJ450" i="1"/>
  <c r="BA100" i="2"/>
  <c r="BJ217" i="1"/>
  <c r="BH313" i="1"/>
  <c r="BA249" i="2"/>
  <c r="BJ555" i="1"/>
  <c r="AE705" i="3"/>
  <c r="BK393" i="1"/>
  <c r="BB91" i="2"/>
  <c r="BK45" i="1"/>
  <c r="BA414" i="2"/>
  <c r="BJ249" i="1"/>
  <c r="BH573" i="1"/>
  <c r="AE965" i="3"/>
  <c r="BK190" i="1"/>
  <c r="BA413" i="2"/>
  <c r="BJ62" i="1"/>
  <c r="BB190" i="2"/>
  <c r="BK354" i="1"/>
  <c r="BB170" i="2"/>
  <c r="BK576" i="1"/>
  <c r="BH379" i="1"/>
  <c r="BH196" i="1"/>
  <c r="BA295" i="2"/>
  <c r="BJ246" i="1"/>
  <c r="BA53" i="2"/>
  <c r="BJ590" i="1"/>
  <c r="BA450" i="2"/>
  <c r="BJ543" i="1"/>
  <c r="BH266" i="1"/>
  <c r="BH9" i="1"/>
  <c r="AE694" i="3"/>
  <c r="BK243" i="1"/>
  <c r="AE464" i="3"/>
  <c r="BK419" i="1"/>
  <c r="BJ525" i="1"/>
  <c r="AE757" i="3"/>
  <c r="BK274" i="1"/>
  <c r="AE919" i="3"/>
  <c r="AE713" i="3"/>
  <c r="BK213" i="1"/>
  <c r="BH220" i="1"/>
  <c r="BK506" i="1"/>
  <c r="BA40" i="2"/>
  <c r="BJ210" i="1"/>
  <c r="AE132" i="3"/>
  <c r="BK457" i="1"/>
  <c r="BA33" i="2"/>
  <c r="BJ198" i="1"/>
  <c r="BA193" i="2"/>
  <c r="BJ340" i="1"/>
  <c r="BH94" i="1"/>
  <c r="BJ94" i="1"/>
  <c r="BH273" i="1"/>
  <c r="BH528" i="1"/>
  <c r="BJ164" i="1"/>
  <c r="BK253" i="1"/>
  <c r="BJ194" i="1"/>
  <c r="BH325" i="1"/>
  <c r="AY107" i="2"/>
  <c r="BA128" i="2"/>
  <c r="BA181" i="2"/>
  <c r="BB148" i="2"/>
  <c r="BB141" i="2"/>
  <c r="BA32" i="2"/>
  <c r="BA431" i="2"/>
  <c r="BA189" i="2"/>
  <c r="BB209" i="2"/>
  <c r="BA246" i="2"/>
  <c r="BB159" i="2"/>
  <c r="BA314" i="2"/>
  <c r="BB431" i="2"/>
  <c r="BA5" i="2"/>
  <c r="BA196" i="2"/>
  <c r="BA397" i="2"/>
  <c r="BB169" i="2"/>
  <c r="BB354" i="2"/>
  <c r="BA426" i="2"/>
  <c r="BB523" i="2"/>
  <c r="BA239" i="2"/>
  <c r="BB336" i="2"/>
  <c r="BA455" i="2"/>
  <c r="BA43" i="2"/>
  <c r="BA68" i="2"/>
  <c r="BA192" i="2"/>
  <c r="BA20" i="2"/>
  <c r="BA403" i="2"/>
  <c r="BB191" i="2"/>
  <c r="AY195" i="2"/>
  <c r="BA140" i="2"/>
  <c r="BA536" i="2"/>
  <c r="BA270" i="2"/>
  <c r="BA209" i="2"/>
  <c r="BA388" i="2"/>
  <c r="BA375" i="2"/>
  <c r="BB184" i="2"/>
  <c r="BB440" i="2"/>
  <c r="BB359" i="2"/>
  <c r="BA429" i="2"/>
  <c r="BA61" i="2"/>
  <c r="BB321" i="2"/>
  <c r="BA424" i="2"/>
  <c r="BB361" i="2"/>
  <c r="BA115" i="2"/>
  <c r="BA408" i="2"/>
  <c r="AY148" i="2"/>
  <c r="BA389" i="2"/>
  <c r="BB240" i="2"/>
  <c r="BB36" i="2"/>
  <c r="BA101" i="2"/>
  <c r="BB357" i="2"/>
  <c r="BA237" i="2"/>
  <c r="AY70" i="2"/>
  <c r="BA354" i="2"/>
  <c r="BA136" i="2"/>
  <c r="BA438" i="2"/>
  <c r="BA179" i="2"/>
  <c r="BA243" i="2"/>
  <c r="BA301" i="2"/>
  <c r="BA377" i="2"/>
  <c r="BA304" i="2"/>
  <c r="BB105" i="2"/>
  <c r="BA36" i="2"/>
  <c r="AY455" i="2"/>
  <c r="BA374" i="2"/>
  <c r="BB70" i="2"/>
  <c r="BA436" i="2"/>
  <c r="BB534" i="2"/>
  <c r="BA320" i="2"/>
  <c r="BA368" i="2"/>
  <c r="BA319" i="2"/>
  <c r="BA143" i="2"/>
  <c r="BB287" i="2"/>
  <c r="BA503" i="2"/>
  <c r="BB140" i="2"/>
  <c r="BA410" i="2"/>
  <c r="BA393" i="2"/>
  <c r="BA312" i="2"/>
  <c r="BA17" i="2"/>
  <c r="BA230" i="2"/>
  <c r="BB300" i="2"/>
  <c r="BA76" i="2"/>
  <c r="BB356" i="2"/>
  <c r="BA165" i="2"/>
  <c r="BB250" i="2"/>
  <c r="BA147" i="2"/>
  <c r="BA137" i="2"/>
  <c r="BA35" i="2"/>
  <c r="AY494" i="2"/>
  <c r="BA66" i="2"/>
  <c r="BA346" i="2"/>
  <c r="BA157" i="2"/>
  <c r="BB234" i="2"/>
  <c r="BB110" i="2"/>
  <c r="BA212" i="2"/>
  <c r="BB176" i="2"/>
  <c r="BA406" i="2"/>
  <c r="BA207" i="2"/>
  <c r="BB355" i="2"/>
  <c r="BB119" i="2"/>
  <c r="BA394" i="2"/>
  <c r="BA60" i="2"/>
  <c r="BA442" i="2"/>
  <c r="BA52" i="2"/>
  <c r="BA155" i="2"/>
  <c r="AY16" i="2"/>
  <c r="BA119" i="2"/>
  <c r="BA493" i="2"/>
  <c r="BA130" i="2"/>
  <c r="BA65" i="2"/>
  <c r="BA467" i="2"/>
  <c r="BA517" i="2"/>
  <c r="BA353" i="2"/>
  <c r="BA82" i="2"/>
  <c r="BA350" i="2"/>
  <c r="BA197" i="2"/>
  <c r="BA379" i="2"/>
  <c r="BA421" i="2"/>
  <c r="BA126" i="2"/>
  <c r="BB471" i="2"/>
  <c r="BA11" i="2"/>
  <c r="BA28" i="2"/>
  <c r="BA45" i="2"/>
  <c r="BB307" i="2"/>
  <c r="BA183" i="2"/>
  <c r="BB202" i="2"/>
  <c r="BB155" i="2"/>
  <c r="BB395" i="2"/>
  <c r="BA180" i="2"/>
  <c r="BA191" i="2"/>
  <c r="BA41" i="2"/>
  <c r="BA510" i="2"/>
  <c r="BA348" i="2"/>
  <c r="BA477" i="2"/>
  <c r="BA244" i="2"/>
  <c r="BA484" i="2"/>
  <c r="BA286" i="2"/>
  <c r="BA458" i="2"/>
  <c r="BA473" i="2"/>
  <c r="BA141" i="2"/>
  <c r="BA291" i="2"/>
  <c r="BA444" i="2"/>
  <c r="BA153" i="2"/>
  <c r="BA154" i="2"/>
  <c r="BA215" i="2"/>
  <c r="BA174" i="2"/>
  <c r="BA213" i="2"/>
  <c r="BA232" i="2"/>
  <c r="BA145" i="2"/>
  <c r="BA57" i="2"/>
  <c r="BB254" i="2"/>
  <c r="BA56" i="2"/>
  <c r="BA331" i="2"/>
  <c r="BA373" i="2"/>
  <c r="BA18" i="2"/>
  <c r="BA344" i="2"/>
  <c r="BA202" i="2"/>
  <c r="BB291" i="2"/>
  <c r="AY328" i="2"/>
  <c r="BB368" i="2"/>
  <c r="BA395" i="2"/>
  <c r="BA530" i="2"/>
  <c r="BB396" i="2"/>
  <c r="BA472" i="2"/>
  <c r="BA351" i="2"/>
  <c r="BA34" i="2"/>
  <c r="BA349" i="2"/>
  <c r="BA71" i="2"/>
  <c r="BA311" i="2"/>
  <c r="BA309" i="2"/>
  <c r="BA7" i="2"/>
  <c r="BA188" i="2"/>
  <c r="BA203" i="2"/>
  <c r="BA112" i="2"/>
  <c r="BA317" i="2"/>
  <c r="BA400" i="2"/>
  <c r="BA218" i="2"/>
  <c r="BA83" i="2"/>
  <c r="BA372" i="2"/>
  <c r="BA254" i="2"/>
  <c r="BA474" i="2"/>
  <c r="BB102" i="2"/>
  <c r="BB56" i="2"/>
  <c r="BB484" i="2"/>
  <c r="BA168" i="2"/>
  <c r="BB498" i="2"/>
  <c r="BA129" i="2"/>
  <c r="BA466" i="2"/>
  <c r="BA222" i="2"/>
  <c r="BB205" i="2"/>
  <c r="BB377" i="2"/>
  <c r="BA117" i="2"/>
  <c r="BA396" i="2"/>
  <c r="BA328" i="2"/>
  <c r="BA288" i="2"/>
  <c r="BA300" i="2"/>
  <c r="BA248" i="2"/>
  <c r="BA523" i="2"/>
  <c r="BA228" i="2"/>
  <c r="BA220" i="2"/>
  <c r="BA367" i="2"/>
  <c r="BA446" i="2"/>
  <c r="BA475" i="2"/>
  <c r="BA19" i="2"/>
  <c r="BA124" i="2"/>
  <c r="BA365" i="2"/>
  <c r="BA252" i="2"/>
  <c r="BA95" i="2"/>
  <c r="BA85" i="2"/>
  <c r="BB145" i="2"/>
  <c r="BA539" i="2"/>
  <c r="BA37" i="2"/>
  <c r="AY372" i="2"/>
  <c r="AY457" i="2"/>
  <c r="BB233" i="2"/>
  <c r="AY102" i="2"/>
  <c r="BA494" i="2"/>
  <c r="BA15" i="2"/>
  <c r="BA378" i="2"/>
  <c r="BA435" i="2"/>
  <c r="BB129" i="2"/>
  <c r="BB16" i="2"/>
  <c r="AY184" i="2"/>
  <c r="BA342" i="2"/>
  <c r="BA384" i="2"/>
  <c r="BB493" i="2"/>
  <c r="BB283" i="2"/>
  <c r="BA106" i="2"/>
  <c r="BB130" i="2"/>
  <c r="BA296" i="2"/>
  <c r="BB477" i="2"/>
  <c r="BA84" i="2"/>
  <c r="BA423" i="2"/>
  <c r="BA340" i="2"/>
  <c r="BA338" i="2"/>
  <c r="BA138" i="2"/>
  <c r="BA337" i="2"/>
  <c r="BA79" i="2"/>
  <c r="BB113" i="2"/>
  <c r="BA271" i="2"/>
  <c r="AY28" i="2"/>
  <c r="BB496" i="2"/>
  <c r="BA131" i="2"/>
  <c r="BB231" i="2"/>
  <c r="BB181" i="2"/>
  <c r="BA363" i="2"/>
  <c r="BA398" i="2"/>
  <c r="BA469" i="2"/>
  <c r="BA72" i="2"/>
  <c r="BA478" i="2"/>
  <c r="BA178" i="2"/>
  <c r="BA355" i="2"/>
  <c r="BA211" i="2"/>
  <c r="BA223" i="2"/>
  <c r="BA62" i="2"/>
  <c r="BA257" i="2"/>
  <c r="BB248" i="2"/>
  <c r="BA194" i="2"/>
  <c r="BA352" i="2"/>
  <c r="BB157" i="2"/>
  <c r="BA224" i="2"/>
  <c r="BA205" i="2"/>
  <c r="BA283" i="2"/>
  <c r="BA139" i="2"/>
  <c r="BA525" i="2"/>
  <c r="BA272" i="2"/>
  <c r="BA171" i="2"/>
  <c r="BA345" i="2"/>
  <c r="BB89" i="2"/>
  <c r="BB302" i="2"/>
  <c r="BA113" i="2"/>
  <c r="BA259" i="2"/>
  <c r="BB448" i="2"/>
  <c r="BB421" i="2"/>
  <c r="BA432" i="2"/>
  <c r="BA293" i="2"/>
  <c r="AY11" i="2"/>
  <c r="BB11" i="2"/>
  <c r="BB131" i="2"/>
  <c r="BA234" i="2"/>
  <c r="BA81" i="2"/>
  <c r="BB430" i="2"/>
  <c r="BA229" i="2"/>
  <c r="BB142" i="2"/>
  <c r="BA219" i="2"/>
  <c r="BA16" i="2"/>
  <c r="BB408" i="2"/>
  <c r="BB34" i="2"/>
  <c r="BA198" i="2"/>
  <c r="BA376" i="2"/>
  <c r="BB348" i="2"/>
  <c r="BB143" i="2"/>
  <c r="BA307" i="2"/>
  <c r="BA75" i="2"/>
  <c r="BA176" i="2"/>
  <c r="BA508" i="2"/>
  <c r="BA308" i="2"/>
  <c r="BA12" i="2"/>
  <c r="BA497" i="2"/>
  <c r="BA456" i="2"/>
  <c r="BA227" i="2"/>
  <c r="AY37" i="2"/>
  <c r="BA448" i="2"/>
  <c r="BA89" i="2"/>
  <c r="BA44" i="2"/>
  <c r="BB432" i="2"/>
  <c r="BB44" i="2"/>
  <c r="AY379" i="2"/>
  <c r="BA471" i="2"/>
  <c r="BB138" i="2"/>
  <c r="BB494" i="2"/>
  <c r="BA10" i="2"/>
  <c r="BA70" i="2"/>
  <c r="BA430" i="2"/>
  <c r="BA142" i="2"/>
  <c r="BB411" i="2"/>
  <c r="BB346" i="2"/>
  <c r="BB66" i="2"/>
  <c r="BB144" i="2"/>
  <c r="BB351" i="2"/>
  <c r="BB41" i="2"/>
  <c r="BA336" i="2"/>
  <c r="BA537" i="2"/>
  <c r="BA87" i="2"/>
  <c r="BA86" i="2"/>
  <c r="BA49" i="2"/>
  <c r="BA238" i="2"/>
  <c r="BA534" i="2"/>
  <c r="BA260" i="2"/>
  <c r="BA277" i="2"/>
  <c r="BA162" i="2"/>
  <c r="BA364" i="2"/>
  <c r="BA322" i="2"/>
  <c r="BA77" i="2"/>
  <c r="AY421" i="2"/>
  <c r="BA457" i="2"/>
  <c r="BA233" i="2"/>
  <c r="BB28" i="2"/>
  <c r="BA264" i="1"/>
  <c r="BA96" i="1"/>
  <c r="BA247" i="1"/>
  <c r="BA366" i="1"/>
  <c r="BA570" i="1"/>
  <c r="BA523" i="1"/>
  <c r="BA241" i="1"/>
  <c r="BA472" i="1"/>
  <c r="BA491" i="1"/>
  <c r="BA88" i="1"/>
  <c r="BA266" i="1"/>
  <c r="BA170" i="1"/>
  <c r="BA341" i="1"/>
  <c r="BA447" i="1"/>
  <c r="BA322" i="1"/>
  <c r="BA473" i="1"/>
  <c r="BA387" i="1"/>
  <c r="BA85" i="1"/>
  <c r="BA581" i="1"/>
  <c r="BA69" i="1"/>
  <c r="BA158" i="1"/>
  <c r="BA400" i="1"/>
  <c r="BA398" i="1"/>
  <c r="BA187" i="1"/>
  <c r="BA339" i="1"/>
  <c r="BA246" i="1"/>
  <c r="BA449" i="1"/>
  <c r="BA142" i="1"/>
  <c r="BA426" i="1"/>
  <c r="BA369" i="1"/>
  <c r="BA475" i="1"/>
  <c r="BA530" i="1"/>
  <c r="BA545" i="1"/>
  <c r="BA167" i="1"/>
  <c r="BA175" i="1"/>
  <c r="BA441" i="1"/>
  <c r="BA574" i="1"/>
  <c r="BA49" i="1"/>
  <c r="BA197" i="1"/>
  <c r="BA288" i="1"/>
  <c r="BA343" i="1"/>
  <c r="BA394" i="1"/>
  <c r="BA311" i="1"/>
  <c r="BA228" i="1"/>
  <c r="BA195" i="1"/>
  <c r="BA180" i="1"/>
  <c r="BA367" i="1"/>
  <c r="BA152" i="1"/>
  <c r="BA444" i="1"/>
  <c r="BA124" i="1"/>
  <c r="BA159" i="1"/>
  <c r="BA476" i="1"/>
  <c r="BA227" i="1"/>
  <c r="BA42" i="1"/>
  <c r="BA255" i="1"/>
  <c r="BA178" i="1"/>
  <c r="BA540" i="1"/>
  <c r="BA123" i="1"/>
  <c r="BA361" i="1"/>
  <c r="BA153" i="1"/>
  <c r="BA392" i="1"/>
  <c r="BA54" i="1"/>
  <c r="BA48" i="1"/>
  <c r="BA211" i="1"/>
  <c r="BA286" i="1"/>
  <c r="BA543" i="1"/>
  <c r="BA306" i="1"/>
  <c r="BA420" i="1"/>
  <c r="BA315" i="1"/>
  <c r="BA349" i="1"/>
  <c r="BA6" i="1"/>
  <c r="BA8" i="1"/>
  <c r="BA28" i="1"/>
  <c r="BA103" i="1"/>
  <c r="BA421" i="1"/>
  <c r="BA149" i="1"/>
  <c r="BA571" i="1"/>
  <c r="BA559" i="1"/>
  <c r="BA544" i="1"/>
  <c r="BA177" i="1"/>
  <c r="BA304" i="1"/>
  <c r="BA171" i="1"/>
  <c r="BA38" i="1"/>
  <c r="BA485" i="1"/>
  <c r="BA416" i="1"/>
  <c r="BA549" i="1"/>
  <c r="BA353" i="1"/>
  <c r="BA249" i="1"/>
  <c r="BA89" i="1"/>
  <c r="BA513" i="1"/>
  <c r="BA310" i="1"/>
  <c r="BA547" i="1"/>
  <c r="BA67" i="1"/>
  <c r="BA179" i="1"/>
  <c r="BA498" i="1"/>
  <c r="BA146" i="1"/>
  <c r="BA489" i="1"/>
  <c r="BA164" i="1"/>
  <c r="BA218" i="1"/>
  <c r="BA379" i="1"/>
  <c r="BA111" i="1"/>
  <c r="BA377" i="1"/>
  <c r="BA219" i="1"/>
  <c r="BA378" i="1"/>
  <c r="BA391" i="1"/>
  <c r="BA383" i="1"/>
  <c r="BA562" i="1"/>
  <c r="BA495" i="1"/>
  <c r="BA321" i="1"/>
  <c r="BA66" i="1"/>
  <c r="BA183" i="1"/>
  <c r="BA118" i="1"/>
  <c r="BA169" i="1"/>
  <c r="BA189" i="1"/>
  <c r="BA517" i="1"/>
  <c r="BA194" i="1"/>
  <c r="BA561" i="1"/>
  <c r="BA569" i="1"/>
  <c r="BA41" i="1"/>
  <c r="BA117" i="1"/>
  <c r="BA389" i="1"/>
  <c r="BA259" i="1"/>
  <c r="BA534" i="1"/>
  <c r="BA539" i="1"/>
  <c r="BA84" i="1"/>
  <c r="BA34" i="1"/>
  <c r="BA110" i="1"/>
  <c r="BA431" i="1"/>
  <c r="BA225" i="1"/>
  <c r="BA327" i="1"/>
  <c r="BA301" i="1"/>
  <c r="BA116" i="1"/>
  <c r="BA408" i="1"/>
  <c r="BA486" i="1"/>
  <c r="BA71" i="1"/>
  <c r="BA26" i="1"/>
  <c r="BA229" i="1"/>
  <c r="BA137" i="1"/>
  <c r="BA345" i="1"/>
  <c r="BA461" i="1"/>
  <c r="BA423" i="1"/>
  <c r="BA506" i="1"/>
  <c r="BA63" i="1"/>
  <c r="BA541" i="1"/>
  <c r="BA335" i="1"/>
  <c r="BA201" i="1"/>
  <c r="BA151" i="1"/>
  <c r="BA115" i="1"/>
  <c r="BA234" i="1"/>
  <c r="BA480" i="1"/>
  <c r="BA490" i="1"/>
  <c r="BA13" i="1"/>
  <c r="BA29" i="1"/>
  <c r="BA46" i="1"/>
  <c r="BA365" i="1"/>
  <c r="BA319" i="1"/>
  <c r="BA440" i="1"/>
  <c r="BA456" i="1"/>
  <c r="BA462" i="1"/>
  <c r="BA56" i="1"/>
  <c r="BA454" i="1"/>
  <c r="BA457" i="1"/>
  <c r="BA533" i="1"/>
  <c r="BA516" i="1"/>
  <c r="BA503" i="1"/>
  <c r="BA269" i="1"/>
  <c r="BA415" i="1"/>
  <c r="BA230" i="1"/>
  <c r="BA44" i="1"/>
  <c r="BA128" i="1"/>
  <c r="BA138" i="1"/>
  <c r="BA403" i="1"/>
  <c r="BA120" i="1"/>
  <c r="BA352" i="1"/>
  <c r="BA332" i="1"/>
  <c r="BA272" i="1"/>
  <c r="BA200" i="1"/>
  <c r="BA256" i="1"/>
  <c r="BA24" i="1"/>
  <c r="BA418" i="1"/>
  <c r="BA191" i="1"/>
  <c r="BA529" i="1"/>
  <c r="BA419" i="1"/>
  <c r="BA407" i="1"/>
  <c r="BA538" i="1"/>
  <c r="BA278" i="1"/>
  <c r="BA428" i="1"/>
  <c r="BA161" i="1"/>
  <c r="BA106" i="1"/>
  <c r="BA573" i="1"/>
  <c r="BA518" i="1"/>
  <c r="BA182" i="1"/>
  <c r="BA572" i="1"/>
  <c r="BA324" i="1"/>
  <c r="BA236" i="1"/>
  <c r="BA577" i="1"/>
  <c r="BA20" i="1"/>
  <c r="BA508" i="1"/>
  <c r="BA205" i="1"/>
  <c r="BA386" i="1"/>
  <c r="BA427" i="1"/>
  <c r="BA239" i="1"/>
  <c r="BA586" i="1"/>
  <c r="BA21" i="1"/>
  <c r="BA525" i="1"/>
  <c r="BA438" i="1"/>
  <c r="BA445" i="1"/>
  <c r="BA212" i="1"/>
  <c r="BA132" i="1"/>
  <c r="BA512" i="1"/>
  <c r="BA481" i="1"/>
  <c r="BA308" i="1"/>
  <c r="BA73" i="1"/>
  <c r="BA100" i="1"/>
  <c r="BA354" i="1"/>
  <c r="BA460" i="1"/>
  <c r="BA436" i="1"/>
  <c r="BA484" i="1"/>
  <c r="BA565" i="1"/>
  <c r="BA334" i="1"/>
  <c r="BA76" i="1"/>
  <c r="BA190" i="1"/>
  <c r="BA68" i="1"/>
  <c r="BA376" i="1"/>
  <c r="BA198" i="1"/>
  <c r="BA240" i="1"/>
  <c r="BA455" i="1"/>
  <c r="BA363" i="1"/>
  <c r="BA166" i="1"/>
  <c r="BA104" i="1"/>
  <c r="BA43" i="1"/>
  <c r="BA47" i="1"/>
  <c r="BA74" i="1"/>
  <c r="BA550" i="1"/>
  <c r="BA144" i="1"/>
  <c r="BA75" i="1"/>
  <c r="BA297" i="1"/>
  <c r="BA483" i="1"/>
  <c r="BA330" i="1"/>
  <c r="BA121" i="1"/>
  <c r="BA583" i="1"/>
  <c r="BA535" i="1"/>
  <c r="BA320" i="1"/>
  <c r="BA156" i="1"/>
  <c r="BA590" i="1"/>
  <c r="BA281" i="1"/>
  <c r="BA295" i="1"/>
  <c r="BA285" i="1"/>
  <c r="BA284" i="1"/>
  <c r="BA57" i="1"/>
  <c r="BA522" i="1"/>
  <c r="BA193" i="1"/>
  <c r="BA312" i="1"/>
  <c r="BA370" i="1"/>
  <c r="BA329" i="1"/>
  <c r="BA127" i="1"/>
  <c r="BA52" i="1"/>
  <c r="BA328" i="1"/>
  <c r="BA342" i="1"/>
  <c r="BA35" i="1"/>
  <c r="BA555" i="1"/>
  <c r="BA296" i="1"/>
  <c r="BA493" i="1"/>
  <c r="BA526" i="1"/>
  <c r="BA109" i="1"/>
  <c r="BA147" i="1"/>
  <c r="BA393" i="1"/>
  <c r="BA150" i="1"/>
  <c r="BA113" i="1"/>
  <c r="BA463" i="1"/>
  <c r="BA482" i="1"/>
  <c r="BA558" i="1"/>
  <c r="BA587" i="1"/>
  <c r="BA325" i="1"/>
  <c r="BA467" i="1"/>
  <c r="BA384" i="1"/>
  <c r="BA434" i="1"/>
  <c r="BA417" i="1"/>
  <c r="BA165" i="1"/>
  <c r="BA406" i="1"/>
  <c r="BA221" i="1"/>
  <c r="BA575" i="1"/>
  <c r="BA371" i="1"/>
  <c r="BA276" i="1"/>
  <c r="BA27" i="1"/>
  <c r="BA511" i="1"/>
  <c r="BA214" i="1"/>
  <c r="BA425" i="1"/>
  <c r="BA471" i="1"/>
  <c r="BA556" i="1"/>
  <c r="BA289" i="1"/>
  <c r="BA323" i="1"/>
  <c r="BA208" i="1"/>
  <c r="BA217" i="1"/>
  <c r="BA90" i="1"/>
  <c r="BA380" i="1"/>
  <c r="BA554" i="1"/>
  <c r="BA280" i="1"/>
  <c r="BA520" i="1"/>
  <c r="BA336" i="1"/>
  <c r="BA108" i="1"/>
  <c r="BA499" i="1"/>
  <c r="BA157" i="1"/>
  <c r="BA220" i="1"/>
  <c r="BA402" i="1"/>
  <c r="BA442" i="1"/>
  <c r="BA107" i="1"/>
  <c r="BA131" i="1"/>
  <c r="BA502" i="1"/>
  <c r="BA98" i="1"/>
  <c r="BA326" i="1"/>
  <c r="BA11" i="1"/>
  <c r="BA14" i="1"/>
  <c r="BA22" i="1"/>
  <c r="BA446" i="1"/>
  <c r="BA396" i="1"/>
  <c r="BA215" i="1"/>
  <c r="BA404" i="1"/>
  <c r="BA589" i="1"/>
  <c r="BA496" i="1"/>
  <c r="BA87" i="1"/>
  <c r="BA497" i="1"/>
  <c r="BA273" i="1"/>
  <c r="BA411" i="1"/>
  <c r="BA250" i="1"/>
  <c r="BA59" i="1"/>
  <c r="BA145" i="1"/>
  <c r="BA185" i="1"/>
  <c r="BA373" i="1"/>
  <c r="BA33" i="1"/>
  <c r="BA382" i="1"/>
  <c r="BA143" i="1"/>
  <c r="BA390" i="1"/>
  <c r="BA557" i="1"/>
  <c r="BA97" i="1"/>
  <c r="BA126" i="1"/>
  <c r="BA477" i="1"/>
  <c r="BA405" i="1"/>
  <c r="BA433" i="1"/>
  <c r="BA82" i="1"/>
  <c r="BA375" i="1"/>
  <c r="BA488" i="1"/>
  <c r="BA186" i="1"/>
  <c r="BA368" i="1"/>
  <c r="BA302" i="1"/>
  <c r="BA314" i="1"/>
  <c r="BA466" i="1"/>
  <c r="BA45" i="1"/>
  <c r="BA435" i="1"/>
  <c r="BA192" i="1"/>
  <c r="BA282" i="1"/>
  <c r="BA130" i="1"/>
  <c r="BA160" i="1"/>
  <c r="BA216" i="1"/>
  <c r="BA479" i="1"/>
  <c r="BA207" i="1"/>
  <c r="BA60" i="1"/>
  <c r="BA51" i="1"/>
  <c r="BA188" i="1"/>
  <c r="BA510" i="1"/>
  <c r="BA469" i="1"/>
  <c r="BA173" i="1"/>
  <c r="BA548" i="1"/>
  <c r="BA509" i="1"/>
  <c r="BA410" i="1"/>
  <c r="BA492" i="1"/>
  <c r="BA224" i="1"/>
  <c r="BA261" i="1"/>
  <c r="BA414" i="1"/>
  <c r="BA279" i="1"/>
  <c r="BA494" i="1"/>
  <c r="BA307" i="1"/>
  <c r="BA58" i="1"/>
  <c r="BA257" i="1"/>
  <c r="BA242" i="1"/>
  <c r="BA566" i="1"/>
  <c r="BA231" i="1"/>
  <c r="BA437" i="1"/>
  <c r="BA424" i="1"/>
  <c r="BA580" i="1"/>
  <c r="BA412" i="1"/>
  <c r="BA275" i="1"/>
  <c r="BA64" i="1"/>
  <c r="BA422" i="1"/>
  <c r="BA233" i="1"/>
  <c r="BA536" i="1"/>
  <c r="BA274" i="1"/>
  <c r="BA119" i="1"/>
  <c r="BA388" i="1"/>
  <c r="BA399" i="1"/>
  <c r="BA18" i="1"/>
  <c r="BA17" i="1"/>
  <c r="BA32" i="1"/>
  <c r="BA79" i="1"/>
  <c r="BA348" i="1"/>
  <c r="BA524" i="1"/>
  <c r="BA267" i="1"/>
  <c r="BA355" i="1"/>
  <c r="BA260" i="1"/>
  <c r="BA357" i="1"/>
  <c r="BA505" i="1"/>
  <c r="BA133" i="1"/>
  <c r="BA268" i="1"/>
  <c r="BA199" i="1"/>
  <c r="BA316" i="1"/>
  <c r="BA77" i="1"/>
  <c r="BA235" i="1"/>
  <c r="BA527" i="1"/>
  <c r="BA303" i="1"/>
  <c r="BA245" i="1"/>
  <c r="BA61" i="1"/>
  <c r="BA347" i="1"/>
  <c r="BA507" i="1"/>
  <c r="BA585" i="1"/>
  <c r="BA176" i="1"/>
  <c r="BA551" i="1"/>
  <c r="BA582" i="1"/>
  <c r="BA162" i="1"/>
  <c r="BA283" i="1"/>
  <c r="BA360" i="1"/>
  <c r="BA459" i="1"/>
  <c r="BA579" i="1"/>
  <c r="BA163" i="1"/>
  <c r="BA9" i="1"/>
  <c r="BA232" i="1"/>
  <c r="BA209" i="1"/>
  <c r="BA168" i="1"/>
  <c r="BA135" i="1"/>
  <c r="BA468" i="1"/>
  <c r="BA265" i="1"/>
  <c r="BA452" i="1"/>
  <c r="BA258" i="1"/>
  <c r="BA206" i="1"/>
  <c r="BA86" i="1"/>
  <c r="BA244" i="1"/>
  <c r="BA356" i="1"/>
  <c r="BA362" i="1"/>
  <c r="BA560" i="1"/>
  <c r="BA172" i="1"/>
  <c r="BA333" i="1"/>
  <c r="BA584" i="1"/>
  <c r="BA432" i="1"/>
  <c r="BA263" i="1"/>
  <c r="BA465" i="1"/>
  <c r="BA451" i="1"/>
  <c r="BA588" i="1"/>
  <c r="BA443" i="1"/>
  <c r="BA122" i="1"/>
  <c r="BA94" i="1"/>
  <c r="BA62" i="1"/>
  <c r="BA114" i="1"/>
  <c r="BA204" i="1"/>
  <c r="BA542" i="1"/>
  <c r="BA567" i="1"/>
  <c r="BA253" i="1"/>
  <c r="BA313" i="1"/>
  <c r="BA305" i="1"/>
  <c r="BA203" i="1"/>
  <c r="BA381" i="1"/>
  <c r="BA40" i="1"/>
  <c r="BA154" i="1"/>
  <c r="BA439" i="1"/>
  <c r="BA413" i="1"/>
  <c r="BA500" i="1"/>
  <c r="BA564" i="1"/>
  <c r="BA318" i="1"/>
  <c r="BA184" i="1"/>
  <c r="BA31" i="1"/>
  <c r="BA7" i="1"/>
  <c r="BA19" i="1"/>
  <c r="BA478" i="1"/>
  <c r="BA141" i="1"/>
  <c r="BA464" i="1"/>
  <c r="BA448" i="1"/>
  <c r="BA83" i="1"/>
  <c r="BA262" i="1"/>
  <c r="BA78" i="1"/>
  <c r="BA474" i="1"/>
  <c r="BA252" i="1"/>
  <c r="BA210" i="1"/>
  <c r="BA528" i="1"/>
  <c r="BA223" i="1"/>
  <c r="BA374" i="1"/>
  <c r="BA99" i="1"/>
  <c r="BA409" i="1"/>
  <c r="BA501" i="1"/>
  <c r="BA129" i="1"/>
  <c r="BA102" i="1"/>
  <c r="BA277" i="1"/>
  <c r="BA155" i="1"/>
  <c r="BA95" i="1"/>
  <c r="BA395" i="1"/>
  <c r="BA340" i="1"/>
  <c r="BA364" i="1"/>
  <c r="BA372" i="1"/>
  <c r="BA397" i="1"/>
  <c r="BA105" i="1"/>
  <c r="BA287" i="1"/>
  <c r="BA65" i="1"/>
  <c r="BA430" i="1"/>
  <c r="BA359" i="1"/>
  <c r="BA537" i="1"/>
  <c r="BA294" i="1"/>
  <c r="BA101" i="1"/>
  <c r="BA237" i="1"/>
  <c r="BA181" i="1"/>
  <c r="BA290" i="1"/>
  <c r="BA563" i="1"/>
  <c r="BA70" i="1"/>
  <c r="BA92" i="1"/>
  <c r="BA53" i="1"/>
  <c r="BA515" i="1"/>
  <c r="BA226" i="1"/>
  <c r="BA254" i="1"/>
  <c r="BA293" i="1"/>
  <c r="BA202" i="1"/>
  <c r="BA358" i="1"/>
  <c r="BA331" i="1"/>
  <c r="BA112" i="1"/>
  <c r="BA458" i="1"/>
  <c r="BA238" i="1"/>
  <c r="BA344" i="1"/>
  <c r="BA80" i="1"/>
  <c r="BA91" i="1"/>
  <c r="BA136" i="1"/>
  <c r="BA487" i="1"/>
  <c r="BA213" i="1"/>
  <c r="BA429" i="1"/>
  <c r="BA568" i="1"/>
  <c r="BA148" i="1"/>
  <c r="BA519" i="1"/>
  <c r="BA251" i="1"/>
  <c r="BA453" i="1"/>
  <c r="BA299" i="1"/>
  <c r="BA55" i="1"/>
  <c r="BA576" i="1"/>
  <c r="BA39" i="1"/>
  <c r="BA139" i="1"/>
  <c r="BA338" i="1"/>
  <c r="BA140" i="1"/>
  <c r="BA81" i="1"/>
  <c r="BA196" i="1"/>
  <c r="BA514" i="1"/>
  <c r="BA291" i="1"/>
  <c r="BA23" i="1"/>
  <c r="BA50" i="1"/>
  <c r="BA30" i="1"/>
  <c r="BA309" i="1"/>
  <c r="BA243" i="1"/>
  <c r="BA532" i="1"/>
  <c r="BA531" i="1"/>
  <c r="BA578" i="1"/>
  <c r="BA401" i="1"/>
  <c r="BA470" i="1"/>
  <c r="BA350" i="1"/>
  <c r="BA125" i="1"/>
  <c r="BA174" i="1"/>
  <c r="BA385" i="1"/>
  <c r="BA546" i="1"/>
  <c r="BA317" i="1"/>
  <c r="BA248" i="1"/>
  <c r="BA504" i="1"/>
  <c r="BA351" i="1"/>
  <c r="BA25" i="1"/>
  <c r="BA93" i="1"/>
  <c r="BA36" i="1"/>
  <c r="BA521" i="1"/>
  <c r="BA270" i="1"/>
  <c r="BA346" i="1"/>
  <c r="BA134" i="1"/>
  <c r="BA298" i="1"/>
  <c r="BA271" i="1"/>
  <c r="BA552" i="1"/>
  <c r="BA337" i="1"/>
  <c r="BA72" i="1"/>
  <c r="BA12" i="1"/>
  <c r="BA292" i="1"/>
  <c r="BA37" i="1"/>
  <c r="BA450" i="1"/>
  <c r="BA222" i="1"/>
  <c r="BA553" i="1"/>
  <c r="BA10" i="1"/>
  <c r="BA300" i="1"/>
  <c r="AF352" i="3"/>
  <c r="AF391" i="3"/>
  <c r="AF241" i="3"/>
  <c r="AF572" i="3"/>
  <c r="AF1023" i="3"/>
  <c r="AF28" i="3"/>
  <c r="AF951" i="3"/>
  <c r="AF326" i="3"/>
  <c r="AF46" i="3"/>
  <c r="AF373" i="3"/>
  <c r="AF669" i="3"/>
  <c r="AF817" i="3"/>
  <c r="AF906" i="3"/>
  <c r="AF310" i="3"/>
  <c r="AF525" i="3"/>
  <c r="AF1006" i="3"/>
  <c r="AF481" i="3"/>
  <c r="AF262" i="3"/>
  <c r="AF132" i="3"/>
  <c r="AF148" i="3"/>
  <c r="AF532" i="3"/>
  <c r="AF789" i="3"/>
  <c r="AF820" i="3"/>
  <c r="AF1113" i="3"/>
  <c r="AF167" i="3"/>
  <c r="AF165" i="3"/>
  <c r="AF282" i="3"/>
  <c r="AF71" i="3"/>
  <c r="AF420" i="3"/>
  <c r="AF792" i="3"/>
  <c r="AF709" i="3"/>
  <c r="AF186" i="3"/>
  <c r="AF1050" i="3"/>
  <c r="AF362" i="3"/>
  <c r="AF261" i="3"/>
  <c r="AF625" i="3"/>
  <c r="AF1115" i="3"/>
  <c r="AF240" i="3"/>
  <c r="AF794" i="3"/>
  <c r="AF83" i="3"/>
  <c r="AF836" i="3"/>
  <c r="AF140" i="3"/>
  <c r="AF1004" i="3"/>
  <c r="AF339" i="3"/>
  <c r="AF137" i="3"/>
  <c r="AF848" i="3"/>
  <c r="AF397" i="3"/>
  <c r="AF907" i="3"/>
  <c r="AF223" i="3"/>
  <c r="AF1117" i="3"/>
  <c r="AF1005" i="3"/>
  <c r="AF999" i="3"/>
  <c r="AF402" i="3"/>
  <c r="AF980" i="3"/>
  <c r="AF330" i="3"/>
  <c r="AF705" i="3"/>
  <c r="AF977" i="3"/>
  <c r="AF356" i="3"/>
  <c r="AF1058" i="3"/>
  <c r="AF743" i="3"/>
  <c r="AF746" i="3"/>
  <c r="AF260" i="3"/>
  <c r="AF189" i="3"/>
  <c r="AF277" i="3"/>
  <c r="AF403" i="3"/>
  <c r="AF5" i="3"/>
  <c r="AF185" i="3"/>
  <c r="AF809" i="3"/>
  <c r="AF30" i="3"/>
  <c r="AF771" i="3"/>
  <c r="AF351" i="3"/>
  <c r="AF463" i="3"/>
  <c r="AF760" i="3"/>
  <c r="AF945" i="3"/>
  <c r="AF18" i="3"/>
  <c r="AF274" i="3"/>
  <c r="AF577" i="3"/>
  <c r="AF133" i="3"/>
  <c r="AF556" i="3"/>
  <c r="AF253" i="3"/>
  <c r="AF677" i="3"/>
  <c r="AF14" i="3"/>
  <c r="AF814" i="3"/>
  <c r="AF831" i="3"/>
  <c r="AF256" i="3"/>
  <c r="AF538" i="3"/>
  <c r="AF35" i="3"/>
  <c r="AF209" i="3"/>
  <c r="AF472" i="3"/>
  <c r="AF531" i="3"/>
  <c r="AF659" i="3"/>
  <c r="AF1099" i="3"/>
  <c r="AF1024" i="3"/>
  <c r="AF722" i="3"/>
  <c r="AF226" i="3"/>
  <c r="AF250" i="3"/>
  <c r="AF445" i="3"/>
  <c r="AF948" i="3"/>
  <c r="AF442" i="3"/>
  <c r="AF345" i="3"/>
  <c r="AF251" i="3"/>
  <c r="AF77" i="3"/>
  <c r="AF337" i="3"/>
  <c r="AF270" i="3"/>
  <c r="AF76" i="3"/>
  <c r="AF211" i="3"/>
  <c r="AF761" i="3"/>
  <c r="AF518" i="3"/>
  <c r="AF89" i="3"/>
  <c r="AF301" i="3"/>
  <c r="AF886" i="3"/>
  <c r="AF121" i="3"/>
  <c r="AF985" i="3"/>
  <c r="AF995" i="3"/>
  <c r="AF936" i="3"/>
  <c r="AF826" i="3"/>
  <c r="AF6" i="3"/>
  <c r="AF380" i="3"/>
  <c r="AF86" i="3"/>
  <c r="AF95" i="3"/>
  <c r="AF621" i="3"/>
  <c r="AF418" i="3"/>
  <c r="AF757" i="3"/>
  <c r="AF68" i="3"/>
  <c r="AF921" i="3"/>
  <c r="AF1027" i="3"/>
  <c r="AF688" i="3"/>
  <c r="AF311" i="3"/>
  <c r="AF198" i="3"/>
  <c r="AF287" i="3"/>
  <c r="AF963" i="3"/>
  <c r="AF550" i="3"/>
  <c r="AF409" i="3"/>
  <c r="AF508" i="3"/>
  <c r="AF827" i="3"/>
  <c r="AF1048" i="3"/>
  <c r="AF52" i="3"/>
  <c r="AF862" i="3"/>
  <c r="AF64" i="3"/>
  <c r="AF1002" i="3"/>
  <c r="AF42" i="3"/>
  <c r="AF504" i="3"/>
  <c r="AF490" i="3"/>
  <c r="AF683" i="3"/>
  <c r="AF172" i="3"/>
  <c r="AF1000" i="3"/>
  <c r="AF526" i="3"/>
  <c r="AF620" i="3"/>
  <c r="AF1052" i="3"/>
  <c r="AF696" i="3"/>
  <c r="AF396" i="3"/>
  <c r="AF833" i="3"/>
  <c r="AF1078" i="3"/>
  <c r="AF480" i="3"/>
  <c r="AF710" i="3"/>
  <c r="AF387" i="3"/>
  <c r="AF570" i="3"/>
  <c r="AF815" i="3"/>
  <c r="AF295" i="3"/>
  <c r="AF399" i="3"/>
  <c r="AF690" i="3"/>
  <c r="AF275" i="3"/>
  <c r="AF1003" i="3"/>
  <c r="AF695" i="3"/>
  <c r="AF869" i="3"/>
  <c r="AF549" i="3"/>
  <c r="AF1047" i="3"/>
  <c r="AF892" i="3"/>
  <c r="AF129" i="3"/>
  <c r="AF1033" i="3"/>
  <c r="AF431" i="3"/>
  <c r="AF825" i="3"/>
  <c r="AF940" i="3"/>
  <c r="AF562" i="3"/>
  <c r="AF417" i="3"/>
  <c r="AF1066" i="3"/>
  <c r="AF222" i="3"/>
  <c r="AF96" i="3"/>
  <c r="AF319" i="3"/>
  <c r="AF107" i="3"/>
  <c r="AF80" i="3"/>
  <c r="AF156" i="3"/>
  <c r="AF736" i="3"/>
  <c r="AF336" i="3"/>
  <c r="AF880" i="3"/>
  <c r="AF307" i="3"/>
  <c r="AF341" i="3"/>
  <c r="AF793" i="3"/>
  <c r="AF388" i="3"/>
  <c r="AF661" i="3"/>
  <c r="AF628" i="3"/>
  <c r="AF763" i="3"/>
  <c r="AF694" i="3"/>
  <c r="AF416" i="3"/>
  <c r="AF891" i="3"/>
  <c r="AF568" i="3"/>
  <c r="AF602" i="3"/>
  <c r="AF708" i="3"/>
  <c r="AF122" i="3"/>
  <c r="AF278" i="3"/>
  <c r="AF160" i="3"/>
  <c r="AF376" i="3"/>
  <c r="AF622" i="3"/>
  <c r="AF177" i="3"/>
  <c r="AF967" i="3"/>
  <c r="AF406" i="3"/>
  <c r="AF1068" i="3"/>
  <c r="AF721" i="3"/>
  <c r="AF679" i="3"/>
  <c r="AF619" i="3"/>
  <c r="AF1111" i="3"/>
  <c r="AF152" i="3"/>
  <c r="AF29" i="3"/>
  <c r="AF501" i="3"/>
  <c r="AF571" i="3"/>
  <c r="AF675" i="3"/>
  <c r="AF57" i="3"/>
  <c r="AF527" i="3"/>
  <c r="AF586" i="3"/>
  <c r="AF423" i="3"/>
  <c r="AF850" i="3"/>
  <c r="AF138" i="3"/>
  <c r="AF947" i="3"/>
  <c r="AF207" i="3"/>
  <c r="AF82" i="3"/>
  <c r="AF265" i="3"/>
  <c r="AF655" i="3"/>
  <c r="AF600" i="3"/>
  <c r="AF249" i="3"/>
  <c r="AF12" i="3"/>
  <c r="AF993" i="3"/>
  <c r="AF953" i="3"/>
  <c r="AF306" i="3"/>
  <c r="AF297" i="3"/>
  <c r="AF203" i="3"/>
  <c r="AF453" i="3"/>
  <c r="AF922" i="3"/>
  <c r="AF271" i="3"/>
  <c r="AF199" i="3"/>
  <c r="AF589" i="3"/>
  <c r="AF1103" i="3"/>
  <c r="AF359" i="3"/>
  <c r="AF410" i="3"/>
  <c r="AF700" i="3"/>
  <c r="AF485" i="3"/>
  <c r="AF175" i="3"/>
  <c r="AF460" i="3"/>
  <c r="AF134" i="3"/>
  <c r="AF293" i="3"/>
  <c r="AF976" i="3"/>
  <c r="AF147" i="3"/>
  <c r="AF98" i="3"/>
  <c r="AF237" i="3"/>
  <c r="AF102" i="3"/>
  <c r="AF520" i="3"/>
  <c r="AF462" i="3"/>
  <c r="AF70" i="3"/>
  <c r="AF117" i="3"/>
  <c r="AF665" i="3"/>
  <c r="AF332" i="3"/>
  <c r="AF768" i="3"/>
  <c r="AF78" i="3"/>
  <c r="AF852" i="3"/>
  <c r="AF181" i="3"/>
  <c r="AF314" i="3"/>
  <c r="AF308" i="3"/>
  <c r="AF807" i="3"/>
  <c r="AF231" i="3"/>
  <c r="AF248" i="3"/>
  <c r="AF494" i="3"/>
  <c r="AF128" i="3"/>
  <c r="AF136" i="3"/>
  <c r="AF756" i="3"/>
  <c r="AF154" i="3"/>
  <c r="AF916" i="3"/>
  <c r="AF366" i="3"/>
  <c r="AF22" i="3"/>
  <c r="AF663" i="3"/>
  <c r="AF50" i="3"/>
  <c r="AF184" i="3"/>
  <c r="AF74" i="3"/>
  <c r="AF933" i="3"/>
  <c r="AF470" i="3"/>
  <c r="AF327" i="3"/>
  <c r="AF322" i="3"/>
  <c r="AF821" i="3"/>
  <c r="AF927" i="3"/>
  <c r="AF594" i="3"/>
  <c r="AF444" i="3"/>
  <c r="AF206" i="3"/>
  <c r="AF920" i="3"/>
  <c r="AF965" i="3"/>
  <c r="AF901" i="3"/>
  <c r="AF329" i="3"/>
  <c r="AF830" i="3"/>
  <c r="AF998" i="3"/>
  <c r="AF398" i="3"/>
  <c r="AF428" i="3"/>
  <c r="AF738" i="3"/>
  <c r="AF956" i="3"/>
  <c r="AF845" i="3"/>
  <c r="AF952" i="3"/>
  <c r="AF785" i="3"/>
  <c r="AF775" i="3"/>
  <c r="AF486" i="3"/>
  <c r="AF725" i="3"/>
  <c r="AF200" i="3"/>
  <c r="AF487" i="3"/>
  <c r="AF23" i="3"/>
  <c r="AF579" i="3"/>
  <c r="AF843" i="3"/>
  <c r="AF877" i="3"/>
  <c r="AF72" i="3"/>
  <c r="AF429" i="3"/>
  <c r="AF224" i="3"/>
  <c r="AF1092" i="3"/>
  <c r="AF819" i="3"/>
  <c r="AF498" i="3"/>
  <c r="AF893" i="3"/>
  <c r="AF750" i="3"/>
  <c r="AF91" i="3"/>
  <c r="AF127" i="3"/>
  <c r="AF764" i="3"/>
  <c r="AF31" i="3"/>
  <c r="AF713" i="3"/>
  <c r="AF479" i="3"/>
  <c r="AF377" i="3"/>
  <c r="AF155" i="3"/>
  <c r="AF437" i="3"/>
  <c r="AF213" i="3"/>
  <c r="AF911" i="3"/>
  <c r="AF157" i="3"/>
  <c r="AF254" i="3"/>
  <c r="AF435" i="3"/>
  <c r="AF372" i="3"/>
  <c r="AF45" i="3"/>
  <c r="AF43" i="3"/>
  <c r="AF1090" i="3"/>
  <c r="AF634" i="3"/>
  <c r="AF689" i="3"/>
  <c r="AF1026" i="3"/>
  <c r="AF395" i="3"/>
  <c r="AF218" i="3"/>
  <c r="AF87" i="3"/>
  <c r="AF405" i="3"/>
  <c r="AF139" i="3"/>
  <c r="AF788" i="3"/>
  <c r="AF168" i="3"/>
  <c r="AF1121" i="3"/>
  <c r="AF1082" i="3"/>
  <c r="AF124" i="3"/>
  <c r="AF464" i="3"/>
  <c r="AF918" i="3"/>
  <c r="AF272" i="3"/>
  <c r="AF280" i="3"/>
  <c r="AF1045" i="3"/>
  <c r="AF115" i="3"/>
  <c r="AF15" i="3"/>
  <c r="AF10" i="3"/>
  <c r="AF578" i="3"/>
  <c r="AF780" i="3"/>
  <c r="AF61" i="3"/>
  <c r="AF205" i="3"/>
  <c r="AF496" i="3"/>
  <c r="AF196" i="3"/>
  <c r="AF363" i="3"/>
  <c r="AF804" i="3"/>
  <c r="AF849" i="3"/>
  <c r="AF1054" i="3"/>
  <c r="AF364" i="3"/>
  <c r="AF898" i="3"/>
  <c r="AF227" i="3"/>
  <c r="AF47" i="3"/>
  <c r="AF422" i="3"/>
  <c r="AF349" i="3"/>
  <c r="AF1069" i="3"/>
  <c r="AF201" i="3"/>
  <c r="AF686" i="3"/>
  <c r="AF334" i="3"/>
  <c r="AF841" i="3"/>
  <c r="AF141" i="3"/>
  <c r="AF868" i="3"/>
  <c r="AF65" i="3"/>
  <c r="AF135" i="3"/>
  <c r="AF233" i="3"/>
  <c r="AF726" i="3"/>
  <c r="AF93" i="3"/>
  <c r="AF116" i="3"/>
  <c r="AF810" i="3"/>
  <c r="AF958" i="3"/>
  <c r="AF964" i="3"/>
  <c r="AF732" i="3"/>
  <c r="AF519" i="3"/>
  <c r="AF342" i="3"/>
  <c r="AF370" i="3"/>
  <c r="AF875" i="3"/>
  <c r="AF543" i="3"/>
  <c r="AF13" i="3"/>
  <c r="AF903" i="3"/>
  <c r="AF11" i="3"/>
  <c r="AF618" i="3"/>
  <c r="AF657" i="3"/>
  <c r="AF1007" i="3"/>
  <c r="AF1122" i="3"/>
  <c r="AF374" i="3"/>
  <c r="AF216" i="3"/>
  <c r="AF411" i="3"/>
  <c r="AF548" i="3"/>
  <c r="AF176" i="3"/>
  <c r="AF1097" i="3"/>
  <c r="AF369" i="3"/>
  <c r="AF630" i="3"/>
  <c r="AF979" i="3"/>
  <c r="AF75" i="3"/>
  <c r="AF693" i="3"/>
  <c r="AF151" i="3"/>
  <c r="AE157" i="3"/>
  <c r="BB284" i="2"/>
  <c r="AY292" i="2"/>
  <c r="AE851" i="3"/>
  <c r="BB461" i="2"/>
  <c r="AY521" i="2"/>
  <c r="BB390" i="2"/>
  <c r="AY463" i="2"/>
  <c r="AY485" i="2"/>
  <c r="AY125" i="2"/>
  <c r="AE765" i="3"/>
  <c r="BB401" i="2"/>
  <c r="AE182" i="3"/>
  <c r="BB230" i="2"/>
  <c r="AY173" i="2"/>
  <c r="AY334" i="2"/>
  <c r="AY416" i="2"/>
  <c r="AE1038" i="3"/>
  <c r="BB86" i="2"/>
  <c r="AY228" i="2"/>
  <c r="AY71" i="2"/>
  <c r="AY398" i="2"/>
  <c r="AE850" i="3"/>
  <c r="BB469" i="2"/>
  <c r="AY321" i="2"/>
  <c r="AE739" i="3"/>
  <c r="BB61" i="2"/>
  <c r="AE345" i="3"/>
  <c r="BB458" i="2"/>
  <c r="AE93" i="3"/>
  <c r="BB120" i="2"/>
  <c r="AE790" i="3"/>
  <c r="BB72" i="2"/>
  <c r="AY483" i="2"/>
  <c r="AE548" i="3"/>
  <c r="AY454" i="2"/>
  <c r="AY64" i="2"/>
  <c r="AY220" i="2"/>
  <c r="AY207" i="2"/>
  <c r="AY166" i="2"/>
  <c r="AY201" i="2"/>
  <c r="AY534" i="2"/>
  <c r="AE1025" i="3"/>
  <c r="BB267" i="2"/>
  <c r="AE294" i="3"/>
  <c r="BB244" i="2"/>
  <c r="AY338" i="2"/>
  <c r="AY467" i="2"/>
  <c r="AE933" i="3"/>
  <c r="BB442" i="2"/>
  <c r="AY45" i="2"/>
  <c r="AE214" i="3"/>
  <c r="AY319" i="2"/>
  <c r="AY278" i="2"/>
  <c r="AE789" i="3"/>
  <c r="BB415" i="2"/>
  <c r="AY286" i="2"/>
  <c r="AY489" i="2"/>
  <c r="AY141" i="2"/>
  <c r="AE923" i="3"/>
  <c r="BB476" i="2"/>
  <c r="AE155" i="3"/>
  <c r="BB419" i="2"/>
  <c r="AY472" i="2"/>
  <c r="AY243" i="2"/>
  <c r="AY473" i="2"/>
  <c r="AY151" i="2"/>
  <c r="AY96" i="2"/>
  <c r="AY223" i="2"/>
  <c r="AE384" i="3"/>
  <c r="AE152" i="3"/>
  <c r="BB106" i="2"/>
  <c r="AY348" i="2"/>
  <c r="AE508" i="3"/>
  <c r="BB196" i="2"/>
  <c r="AE224" i="3"/>
  <c r="BB298" i="2"/>
  <c r="AY283" i="2"/>
  <c r="AE146" i="3"/>
  <c r="BB504" i="2"/>
  <c r="AE420" i="3"/>
  <c r="BB296" i="2"/>
  <c r="AY537" i="2"/>
  <c r="AY527" i="2"/>
  <c r="AY342" i="2"/>
  <c r="AY339" i="2"/>
  <c r="AY336" i="2"/>
  <c r="AY41" i="2"/>
  <c r="AY477" i="2"/>
  <c r="AE831" i="3"/>
  <c r="BB429" i="2"/>
  <c r="AY142" i="2"/>
  <c r="AE1006" i="3"/>
  <c r="BB214" i="2"/>
  <c r="AE545" i="3"/>
  <c r="BB325" i="2"/>
  <c r="AY430" i="2"/>
  <c r="AY255" i="2"/>
  <c r="AY300" i="2"/>
  <c r="AY62" i="2"/>
  <c r="AE206" i="3"/>
  <c r="BB261" i="2"/>
  <c r="AE200" i="3"/>
  <c r="BB443" i="2"/>
  <c r="AE622" i="3"/>
  <c r="BB332" i="2"/>
  <c r="AE326" i="3"/>
  <c r="BB370" i="2"/>
  <c r="AE402" i="3"/>
  <c r="BB410" i="2"/>
  <c r="AE888" i="3"/>
  <c r="BB217" i="2"/>
  <c r="AE840" i="3"/>
  <c r="BB253" i="2"/>
  <c r="AY469" i="2"/>
  <c r="AE872" i="3"/>
  <c r="BB382" i="2"/>
  <c r="AE376" i="3"/>
  <c r="BB222" i="2"/>
  <c r="AE577" i="3"/>
  <c r="AY179" i="2"/>
  <c r="AE164" i="3"/>
  <c r="BB204" i="2"/>
  <c r="AE738" i="3"/>
  <c r="BB435" i="2"/>
  <c r="AY446" i="2"/>
  <c r="AE136" i="3"/>
  <c r="BB236" i="2"/>
  <c r="AE773" i="3"/>
  <c r="BB225" i="2"/>
  <c r="AE526" i="3"/>
  <c r="BB153" i="2"/>
  <c r="AE936" i="3"/>
  <c r="BB337" i="2"/>
  <c r="AE701" i="3"/>
  <c r="BB29" i="2"/>
  <c r="AE635" i="3"/>
  <c r="BB367" i="2"/>
  <c r="AY52" i="2"/>
  <c r="AE86" i="3"/>
  <c r="BB7" i="2"/>
  <c r="AE158" i="3"/>
  <c r="AY279" i="2"/>
  <c r="AE362" i="3"/>
  <c r="BB19" i="2"/>
  <c r="AY252" i="2"/>
  <c r="AY82" i="2"/>
  <c r="AY487" i="2"/>
  <c r="AE183" i="3"/>
  <c r="BB95" i="2"/>
  <c r="AY174" i="2"/>
  <c r="AE901" i="3"/>
  <c r="BB213" i="2"/>
  <c r="AE441" i="3"/>
  <c r="BB499" i="2"/>
  <c r="AE380" i="3"/>
  <c r="BB12" i="2"/>
  <c r="AE549" i="3"/>
  <c r="BB33" i="2"/>
  <c r="AY456" i="2"/>
  <c r="AY131" i="2"/>
  <c r="BB164" i="2"/>
  <c r="AY94" i="2"/>
  <c r="BB301" i="2"/>
  <c r="AY351" i="2"/>
  <c r="AY75" i="2"/>
  <c r="AY21" i="2"/>
  <c r="AY365" i="2"/>
  <c r="AY20" i="2"/>
  <c r="BB434" i="2"/>
  <c r="AY436" i="2"/>
  <c r="AY152" i="2"/>
  <c r="AY445" i="2"/>
  <c r="AY192" i="2"/>
  <c r="AY203" i="2"/>
  <c r="AY196" i="2"/>
  <c r="AY257" i="2"/>
  <c r="BB276" i="2"/>
  <c r="BB473" i="2"/>
  <c r="AY284" i="2"/>
  <c r="AY39" i="2"/>
  <c r="AY78" i="2"/>
  <c r="BB310" i="2"/>
  <c r="AY312" i="2"/>
  <c r="BB207" i="2"/>
  <c r="AY12" i="2"/>
  <c r="BB393" i="2"/>
  <c r="AY431" i="2"/>
  <c r="BB180" i="2"/>
  <c r="AY77" i="2"/>
  <c r="AY497" i="2"/>
  <c r="AY137" i="2"/>
  <c r="AY503" i="2"/>
  <c r="AY139" i="2"/>
  <c r="AY375" i="2"/>
  <c r="AY33" i="2"/>
  <c r="AY98" i="2"/>
  <c r="AY377" i="2"/>
  <c r="AY402" i="2"/>
  <c r="AY35" i="2"/>
  <c r="BB257" i="2"/>
  <c r="BB243" i="2"/>
  <c r="AY49" i="2"/>
  <c r="BB115" i="2"/>
  <c r="AY112" i="2"/>
  <c r="AY117" i="2"/>
  <c r="AY362" i="2"/>
  <c r="AY119" i="2"/>
  <c r="AY391" i="2"/>
  <c r="AY357" i="2"/>
  <c r="AY133" i="2"/>
  <c r="AY200" i="2"/>
  <c r="AY182" i="2"/>
  <c r="BB508" i="2"/>
  <c r="AY277" i="2"/>
  <c r="BB446" i="2"/>
  <c r="AY86" i="2"/>
  <c r="AY135" i="2"/>
  <c r="AE550" i="3"/>
  <c r="BB43" i="2"/>
  <c r="AE49" i="3"/>
  <c r="AE829" i="3"/>
  <c r="BB125" i="2"/>
  <c r="AY175" i="2"/>
  <c r="AY310" i="2"/>
  <c r="AE490" i="3"/>
  <c r="BB374" i="2"/>
  <c r="AY6" i="2"/>
  <c r="AY526" i="2"/>
  <c r="AY536" i="2"/>
  <c r="AY410" i="2"/>
  <c r="AY458" i="2"/>
  <c r="AE719" i="3"/>
  <c r="BB402" i="2"/>
  <c r="AY528" i="2"/>
  <c r="AE844" i="3"/>
  <c r="BB392" i="2"/>
  <c r="AE327" i="3"/>
  <c r="BB501" i="2"/>
  <c r="AY314" i="2"/>
  <c r="AY520" i="2"/>
  <c r="AY512" i="2"/>
  <c r="AE1123" i="3"/>
  <c r="BB303" i="2"/>
  <c r="AE883" i="3"/>
  <c r="BB67" i="2"/>
  <c r="AE1017" i="3"/>
  <c r="BB511" i="2"/>
  <c r="AY120" i="2"/>
  <c r="AY127" i="2"/>
  <c r="AY484" i="2"/>
  <c r="AY219" i="2"/>
  <c r="AE683" i="3"/>
  <c r="BB103" i="2"/>
  <c r="AY519" i="2"/>
  <c r="AY320" i="2"/>
  <c r="AY217" i="2"/>
  <c r="AY222" i="2"/>
  <c r="AY417" i="2"/>
  <c r="AE481" i="3"/>
  <c r="BB416" i="2"/>
  <c r="AE87" i="3"/>
  <c r="BB318" i="2"/>
  <c r="AE1114" i="3"/>
  <c r="BB186" i="2"/>
  <c r="AE579" i="3"/>
  <c r="BB10" i="2"/>
  <c r="AY155" i="2"/>
  <c r="AY386" i="2"/>
  <c r="AY128" i="2"/>
  <c r="AE400" i="3"/>
  <c r="BB376" i="2"/>
  <c r="AY60" i="2"/>
  <c r="AE102" i="3"/>
  <c r="BB239" i="2"/>
  <c r="AE903" i="3"/>
  <c r="BB194" i="2"/>
  <c r="AY205" i="2"/>
  <c r="AY194" i="2"/>
  <c r="AE67" i="3"/>
  <c r="AE399" i="3"/>
  <c r="BB206" i="2"/>
  <c r="AY352" i="2"/>
  <c r="AY253" i="2"/>
  <c r="AY288" i="2"/>
  <c r="AY493" i="2"/>
  <c r="AY191" i="2"/>
  <c r="AY349" i="2"/>
  <c r="AY266" i="2"/>
  <c r="AY510" i="2"/>
  <c r="AE423" i="3"/>
  <c r="BB466" i="2"/>
  <c r="AE945" i="3"/>
  <c r="BB266" i="2"/>
  <c r="AE217" i="3"/>
  <c r="BB221" i="2"/>
  <c r="AE185" i="3"/>
  <c r="BB39" i="2"/>
  <c r="AY442" i="2"/>
  <c r="AE105" i="3"/>
  <c r="BB486" i="2"/>
  <c r="AY414" i="2"/>
  <c r="AE372" i="3"/>
  <c r="BB53" i="2"/>
  <c r="AE500" i="3"/>
  <c r="BB328" i="2"/>
  <c r="AY393" i="2"/>
  <c r="AE504" i="3"/>
  <c r="BB68" i="2"/>
  <c r="AY374" i="2"/>
  <c r="AY209" i="2"/>
  <c r="AE893" i="3"/>
  <c r="BB528" i="2"/>
  <c r="AE1044" i="3"/>
  <c r="BB527" i="2"/>
  <c r="AE395" i="3"/>
  <c r="BB312" i="2"/>
  <c r="AY118" i="2"/>
  <c r="AE154" i="3"/>
  <c r="BB182" i="2"/>
  <c r="AY411" i="2"/>
  <c r="AY373" i="2"/>
  <c r="AY453" i="2"/>
  <c r="AY298" i="2"/>
  <c r="AE246" i="3"/>
  <c r="BB339" i="2"/>
  <c r="AE1093" i="3"/>
  <c r="BB278" i="2"/>
  <c r="AE1008" i="3"/>
  <c r="BB384" i="2"/>
  <c r="AE785" i="3"/>
  <c r="BB295" i="2"/>
  <c r="AY239" i="2"/>
  <c r="AY247" i="2"/>
  <c r="AY157" i="2"/>
  <c r="AY260" i="2"/>
  <c r="AE603" i="3"/>
  <c r="BB535" i="2"/>
  <c r="AY482" i="2"/>
  <c r="AY309" i="2"/>
  <c r="AY337" i="2"/>
  <c r="AY289" i="2"/>
  <c r="AY405" i="2"/>
  <c r="AE874" i="3"/>
  <c r="AE260" i="3"/>
  <c r="BB25" i="2"/>
  <c r="AE429" i="3"/>
  <c r="BB40" i="2"/>
  <c r="AY40" i="2"/>
  <c r="AY364" i="2"/>
  <c r="BB272" i="2"/>
  <c r="BB400" i="2"/>
  <c r="AE527" i="3"/>
  <c r="BB8" i="2"/>
  <c r="AE302" i="3"/>
  <c r="BB487" i="2"/>
  <c r="AY322" i="2"/>
  <c r="AY197" i="2"/>
  <c r="AE251" i="3"/>
  <c r="BB316" i="2"/>
  <c r="AY499" i="2"/>
  <c r="AE1124" i="3"/>
  <c r="AE374" i="3"/>
  <c r="AE505" i="3"/>
  <c r="BB345" i="2"/>
  <c r="AE403" i="3"/>
  <c r="BB456" i="2"/>
  <c r="AY91" i="2"/>
  <c r="BB311" i="2"/>
  <c r="AY115" i="2"/>
  <c r="AY36" i="2"/>
  <c r="AY129" i="2"/>
  <c r="BB42" i="2"/>
  <c r="AY299" i="2"/>
  <c r="BB47" i="2"/>
  <c r="BB178" i="2"/>
  <c r="BB71" i="2"/>
  <c r="AY346" i="2"/>
  <c r="AY394" i="2"/>
  <c r="AY392" i="2"/>
  <c r="BB309" i="2"/>
  <c r="AY514" i="2"/>
  <c r="AY134" i="2"/>
  <c r="BB96" i="2"/>
  <c r="AY68" i="2"/>
  <c r="BB426" i="2"/>
  <c r="AY15" i="2"/>
  <c r="BB55" i="2"/>
  <c r="AY304" i="2"/>
  <c r="BB58" i="2"/>
  <c r="BB60" i="2"/>
  <c r="AY329" i="2"/>
  <c r="AY34" i="2"/>
  <c r="BB414" i="2"/>
  <c r="AY406" i="2"/>
  <c r="AY147" i="2"/>
  <c r="AY376" i="2"/>
  <c r="AY371" i="2"/>
  <c r="AY511" i="2"/>
  <c r="AY29" i="2"/>
  <c r="AY296" i="2"/>
  <c r="AY291" i="2"/>
  <c r="BB134" i="2"/>
  <c r="AY478" i="2"/>
  <c r="AY461" i="2"/>
  <c r="AY303" i="2"/>
  <c r="BB154" i="2"/>
  <c r="AY146" i="2"/>
  <c r="AY18" i="2"/>
  <c r="AY211" i="2"/>
  <c r="BB108" i="2"/>
  <c r="AY378" i="2"/>
  <c r="BB313" i="2"/>
  <c r="AY17" i="2"/>
  <c r="AY65" i="2"/>
  <c r="BB23" i="2"/>
  <c r="AY81" i="2"/>
  <c r="BB121" i="2"/>
  <c r="BB344" i="2"/>
  <c r="BB439" i="2"/>
  <c r="AY181" i="2"/>
  <c r="AY341" i="2"/>
  <c r="AY366" i="2"/>
  <c r="AY162" i="2"/>
  <c r="AY185" i="2"/>
  <c r="BB405" i="2"/>
  <c r="AY517" i="2"/>
  <c r="AY390" i="2"/>
  <c r="AE322" i="3"/>
  <c r="BB463" i="2"/>
  <c r="AE918" i="3"/>
  <c r="BB485" i="2"/>
  <c r="AE1122" i="3"/>
  <c r="BB133" i="2"/>
  <c r="AE731" i="3"/>
  <c r="BB74" i="2"/>
  <c r="AY426" i="2"/>
  <c r="AE290" i="3"/>
  <c r="BB101" i="2"/>
  <c r="AY422" i="2"/>
  <c r="AY387" i="2"/>
  <c r="AY287" i="2"/>
  <c r="AE70" i="3"/>
  <c r="BB46" i="2"/>
  <c r="AY423" i="2"/>
  <c r="AY333" i="2"/>
  <c r="AY397" i="2"/>
  <c r="AE723" i="3"/>
  <c r="BB35" i="2"/>
  <c r="AY429" i="2"/>
  <c r="AY249" i="2"/>
  <c r="AE242" i="3"/>
  <c r="BB525" i="2"/>
  <c r="AE629" i="3"/>
  <c r="BB380" i="2"/>
  <c r="AY76" i="2"/>
  <c r="AY273" i="2"/>
  <c r="AY425" i="2"/>
  <c r="AY176" i="2"/>
  <c r="AY294" i="2"/>
  <c r="AY177" i="2"/>
  <c r="AE59" i="3"/>
  <c r="BB398" i="2"/>
  <c r="AE210" i="3"/>
  <c r="BB530" i="2"/>
  <c r="AE820" i="3"/>
  <c r="BB237" i="2"/>
  <c r="BB64" i="2"/>
  <c r="AY506" i="2"/>
  <c r="AY359" i="2"/>
  <c r="AY104" i="2"/>
  <c r="AY204" i="2"/>
  <c r="AE417" i="3"/>
  <c r="BB505" i="2"/>
  <c r="AY238" i="2"/>
  <c r="AE188" i="3"/>
  <c r="BB340" i="2"/>
  <c r="AE437" i="3"/>
  <c r="BB514" i="2"/>
  <c r="AE56" i="3"/>
  <c r="BB200" i="2"/>
  <c r="AE536" i="3"/>
  <c r="BB366" i="2"/>
  <c r="AY158" i="2"/>
  <c r="AY224" i="2"/>
  <c r="AY415" i="2"/>
  <c r="AE908" i="3"/>
  <c r="BB224" i="2"/>
  <c r="AY381" i="2"/>
  <c r="AY183" i="2"/>
  <c r="AY242" i="2"/>
  <c r="AE598" i="3"/>
  <c r="BB255" i="2"/>
  <c r="AY88" i="2"/>
  <c r="AE521" i="3"/>
  <c r="BB472" i="2"/>
  <c r="AE101" i="3"/>
  <c r="AE375" i="3"/>
  <c r="BB179" i="2"/>
  <c r="AY508" i="2"/>
  <c r="AY450" i="2"/>
  <c r="AE6" i="3"/>
  <c r="BB399" i="2"/>
  <c r="AY356" i="2"/>
  <c r="AE686" i="3"/>
  <c r="BB84" i="2"/>
  <c r="AY130" i="2"/>
  <c r="AY270" i="2"/>
  <c r="AY106" i="2"/>
  <c r="AE827" i="3"/>
  <c r="BB447" i="2"/>
  <c r="AY468" i="2"/>
  <c r="AE792" i="3"/>
  <c r="BB15" i="2"/>
  <c r="AY355" i="2"/>
  <c r="AY240" i="2"/>
  <c r="AY424" i="2"/>
  <c r="AE568" i="3"/>
  <c r="BB315" i="2"/>
  <c r="AY529" i="2"/>
  <c r="AE1045" i="3"/>
  <c r="BB137" i="2"/>
  <c r="AY500" i="2"/>
  <c r="AE428" i="3"/>
  <c r="BB375" i="2"/>
  <c r="AY532" i="2"/>
  <c r="AY388" i="2"/>
  <c r="AE708" i="3"/>
  <c r="BB69" i="2"/>
  <c r="AE688" i="3"/>
  <c r="AE641" i="3"/>
  <c r="AY383" i="2"/>
  <c r="AY61" i="2"/>
  <c r="AE522" i="3"/>
  <c r="BB506" i="2"/>
  <c r="AY180" i="2"/>
  <c r="AE875" i="3"/>
  <c r="BB219" i="2"/>
  <c r="AY323" i="2"/>
  <c r="AY535" i="2"/>
  <c r="AY225" i="2"/>
  <c r="AE148" i="3"/>
  <c r="BB260" i="2"/>
  <c r="AE967" i="3"/>
  <c r="BB203" i="2"/>
  <c r="AE1019" i="3"/>
  <c r="BB277" i="2"/>
  <c r="AE424" i="3"/>
  <c r="BB162" i="2"/>
  <c r="AY350" i="2"/>
  <c r="AE543" i="3"/>
  <c r="BB171" i="2"/>
  <c r="AY308" i="2"/>
  <c r="AY124" i="2"/>
  <c r="AY400" i="2"/>
  <c r="AE35" i="3"/>
  <c r="BB317" i="2"/>
  <c r="AE1111" i="3"/>
  <c r="BB79" i="2"/>
  <c r="AY213" i="2"/>
  <c r="AY316" i="2"/>
  <c r="AY276" i="2"/>
  <c r="AE929" i="3"/>
  <c r="BB232" i="2"/>
  <c r="AY232" i="2"/>
  <c r="AY154" i="2"/>
  <c r="AY66" i="2"/>
  <c r="BB49" i="2"/>
  <c r="BB112" i="2"/>
  <c r="AY108" i="2"/>
  <c r="AY313" i="2"/>
  <c r="BB117" i="2"/>
  <c r="AY198" i="2"/>
  <c r="BB362" i="2"/>
  <c r="AY23" i="2"/>
  <c r="BB381" i="2"/>
  <c r="BB342" i="2"/>
  <c r="AY53" i="2"/>
  <c r="AY395" i="2"/>
  <c r="AY354" i="2"/>
  <c r="AY361" i="2"/>
  <c r="AY331" i="2"/>
  <c r="AY168" i="2"/>
  <c r="BB323" i="2"/>
  <c r="BB364" i="2"/>
  <c r="AY95" i="2"/>
  <c r="AY206" i="2"/>
  <c r="AY153" i="2"/>
  <c r="BB333" i="2"/>
  <c r="AY10" i="2"/>
  <c r="BB352" i="2"/>
  <c r="AY19" i="2"/>
  <c r="BB308" i="2"/>
  <c r="BB62" i="2"/>
  <c r="AY32" i="2"/>
  <c r="BB314" i="2"/>
  <c r="AY46" i="2"/>
  <c r="BB353" i="2"/>
  <c r="AY143" i="2"/>
  <c r="AY121" i="2"/>
  <c r="AY344" i="2"/>
  <c r="AY439" i="2"/>
  <c r="AY435" i="2"/>
  <c r="AY504" i="2"/>
  <c r="AY214" i="2"/>
  <c r="AY399" i="2"/>
  <c r="BB168" i="2"/>
  <c r="AY476" i="2"/>
  <c r="AY496" i="2"/>
  <c r="AY261" i="2"/>
  <c r="BB452" i="2"/>
  <c r="BB189" i="2"/>
  <c r="AY164" i="2"/>
  <c r="BB83" i="2"/>
  <c r="AY301" i="2"/>
  <c r="BB412" i="2"/>
  <c r="AY138" i="2"/>
  <c r="BB87" i="2"/>
  <c r="AY396" i="2"/>
  <c r="AY332" i="2"/>
  <c r="AY370" i="2"/>
  <c r="AY244" i="2"/>
  <c r="AY443" i="2"/>
  <c r="BB124" i="2"/>
  <c r="AY262" i="2"/>
  <c r="AY502" i="2"/>
  <c r="BB167" i="2"/>
  <c r="BB288" i="2"/>
  <c r="AE660" i="3"/>
  <c r="BB195" i="2"/>
  <c r="AE703" i="3"/>
  <c r="BB136" i="2"/>
  <c r="AY43" i="2"/>
  <c r="AY55" i="2"/>
  <c r="AY401" i="2"/>
  <c r="AY231" i="2"/>
  <c r="AY230" i="2"/>
  <c r="AY101" i="2"/>
  <c r="AE574" i="3"/>
  <c r="BB422" i="2"/>
  <c r="AE972" i="3"/>
  <c r="BB331" i="2"/>
  <c r="AE331" i="3"/>
  <c r="BB536" i="2"/>
  <c r="AY444" i="2"/>
  <c r="AE511" i="3"/>
  <c r="BB373" i="2"/>
  <c r="AY353" i="2"/>
  <c r="AY490" i="2"/>
  <c r="AY403" i="2"/>
  <c r="AY69" i="2"/>
  <c r="AE570" i="3"/>
  <c r="BB532" i="2"/>
  <c r="AY382" i="2"/>
  <c r="AE15" i="3"/>
  <c r="AE841" i="3"/>
  <c r="BB80" i="2"/>
  <c r="AY525" i="2"/>
  <c r="AY67" i="2"/>
  <c r="AY380" i="2"/>
  <c r="AY246" i="2"/>
  <c r="AY267" i="2"/>
  <c r="AE186" i="3"/>
  <c r="AE904" i="3"/>
  <c r="BB445" i="2"/>
  <c r="AY325" i="2"/>
  <c r="AY250" i="2"/>
  <c r="AY505" i="2"/>
  <c r="AE1104" i="3"/>
  <c r="BB424" i="2"/>
  <c r="AY523" i="2"/>
  <c r="AE221" i="3"/>
  <c r="BB436" i="2"/>
  <c r="AE301" i="3"/>
  <c r="BB166" i="2"/>
  <c r="AE886" i="3"/>
  <c r="BB201" i="2"/>
  <c r="AY212" i="2"/>
  <c r="AY110" i="2"/>
  <c r="AE873" i="3"/>
  <c r="BB478" i="2"/>
  <c r="AY315" i="2"/>
  <c r="AY275" i="2"/>
  <c r="AY486" i="2"/>
  <c r="AY202" i="2"/>
  <c r="AE625" i="3"/>
  <c r="BB223" i="2"/>
  <c r="AE826" i="3"/>
  <c r="BB242" i="2"/>
  <c r="AY190" i="2"/>
  <c r="AE480" i="3"/>
  <c r="AY384" i="2"/>
  <c r="AE756" i="3"/>
  <c r="BB270" i="2"/>
  <c r="AY326" i="2"/>
  <c r="AY150" i="2"/>
  <c r="AY63" i="2"/>
  <c r="AY248" i="2"/>
  <c r="AE122" i="3"/>
  <c r="BB371" i="2"/>
  <c r="AE668" i="3"/>
  <c r="BB183" i="2"/>
  <c r="AE699" i="3"/>
  <c r="BB349" i="2"/>
  <c r="AY340" i="2"/>
  <c r="AY186" i="2"/>
  <c r="AY318" i="2"/>
  <c r="AE948" i="3"/>
  <c r="BB249" i="2"/>
  <c r="AE1009" i="3"/>
  <c r="BB319" i="2"/>
  <c r="AY216" i="2"/>
  <c r="AY285" i="2"/>
  <c r="AY498" i="2"/>
  <c r="AE274" i="3"/>
  <c r="BB229" i="2"/>
  <c r="AE240" i="3"/>
  <c r="BB78" i="2"/>
  <c r="AY413" i="2"/>
  <c r="AY234" i="2"/>
  <c r="AY466" i="2"/>
  <c r="AY122" i="2"/>
  <c r="AE385" i="3"/>
  <c r="BB391" i="2"/>
  <c r="AY72" i="2"/>
  <c r="AE655" i="3"/>
  <c r="BB320" i="2"/>
  <c r="AY215" i="2"/>
  <c r="AE487" i="3"/>
  <c r="BB215" i="2"/>
  <c r="AE741" i="3"/>
  <c r="BB188" i="2"/>
  <c r="AY236" i="2"/>
  <c r="BB482" i="2"/>
  <c r="AE833" i="3"/>
  <c r="BB52" i="2"/>
  <c r="AY188" i="2"/>
  <c r="AY367" i="2"/>
  <c r="AE676" i="3"/>
  <c r="BB82" i="2"/>
  <c r="AE394" i="3"/>
  <c r="BB475" i="2"/>
  <c r="AY272" i="2"/>
  <c r="AE980" i="3"/>
  <c r="BB350" i="2"/>
  <c r="AE253" i="3"/>
  <c r="BB279" i="2"/>
  <c r="AE336" i="3"/>
  <c r="AE509" i="3"/>
  <c r="BB252" i="2"/>
  <c r="AY58" i="2"/>
  <c r="AE542" i="3"/>
  <c r="BB197" i="2"/>
  <c r="AE315" i="3"/>
  <c r="BB322" i="2"/>
  <c r="AY167" i="2"/>
  <c r="AE1037" i="3"/>
  <c r="BB218" i="2"/>
  <c r="AY218" i="2"/>
  <c r="AY452" i="2"/>
  <c r="AY345" i="2"/>
  <c r="BB146" i="2"/>
  <c r="AY189" i="2"/>
  <c r="BB18" i="2"/>
  <c r="AY83" i="2"/>
  <c r="BB211" i="2"/>
  <c r="AY412" i="2"/>
  <c r="BB378" i="2"/>
  <c r="BB17" i="2"/>
  <c r="BB65" i="2"/>
  <c r="AY87" i="2"/>
  <c r="BB81" i="2"/>
  <c r="AY159" i="2"/>
  <c r="BB45" i="2"/>
  <c r="BB397" i="2"/>
  <c r="AY389" i="2"/>
  <c r="AY441" i="2"/>
  <c r="AY169" i="2"/>
  <c r="AY501" i="2"/>
  <c r="AY447" i="2"/>
  <c r="AY221" i="2"/>
  <c r="AY165" i="2"/>
  <c r="AY363" i="2"/>
  <c r="BB174" i="2"/>
  <c r="BB526" i="2"/>
  <c r="AY475" i="2"/>
  <c r="AY462" i="2"/>
  <c r="BB118" i="2"/>
  <c r="BB150" i="2"/>
  <c r="AY103" i="2"/>
  <c r="BB334" i="2"/>
  <c r="AY170" i="2"/>
  <c r="AY8" i="2"/>
  <c r="AY7" i="2"/>
  <c r="BB326" i="2"/>
  <c r="AY317" i="2"/>
  <c r="AY80" i="2"/>
  <c r="AY79" i="2"/>
  <c r="AY408" i="2"/>
  <c r="AY171" i="2"/>
  <c r="AY368" i="2"/>
  <c r="AY419" i="2"/>
  <c r="BB363" i="2"/>
  <c r="BB537" i="2"/>
  <c r="BB289" i="2"/>
  <c r="BB94" i="2"/>
  <c r="AY311" i="2"/>
  <c r="BB75" i="2"/>
  <c r="AY307" i="2"/>
  <c r="AY42" i="2"/>
  <c r="BB365" i="2"/>
  <c r="AY47" i="2"/>
  <c r="BB20" i="2"/>
  <c r="AY178" i="2"/>
  <c r="BB77" i="2"/>
  <c r="BB497" i="2"/>
  <c r="AY229" i="2"/>
  <c r="AY144" i="2"/>
  <c r="AY440" i="2"/>
  <c r="AY84" i="2"/>
  <c r="AY237" i="2"/>
  <c r="AY295" i="2"/>
  <c r="BB5" i="2"/>
  <c r="AE803" i="3"/>
  <c r="AE608" i="3"/>
  <c r="AE528" i="3"/>
  <c r="AE1103" i="3"/>
  <c r="AE796" i="3"/>
  <c r="AE653" i="3"/>
  <c r="AE69" i="3"/>
  <c r="AE817" i="3"/>
  <c r="AE619" i="3"/>
  <c r="AE124" i="3"/>
  <c r="AE16" i="3"/>
  <c r="BK16" i="1"/>
  <c r="AE722" i="3"/>
  <c r="AE1082" i="3"/>
  <c r="AE118" i="3"/>
  <c r="AE725" i="3"/>
  <c r="AE584" i="3"/>
  <c r="AE772" i="3"/>
  <c r="AE196" i="3"/>
  <c r="AE163" i="3"/>
  <c r="AE823" i="3"/>
  <c r="AE684" i="3"/>
  <c r="AE678" i="3"/>
  <c r="AE661" i="3"/>
  <c r="AE292" i="3"/>
  <c r="AE492" i="3"/>
  <c r="AE824" i="3"/>
  <c r="AE241" i="3"/>
  <c r="AE617" i="3"/>
  <c r="AE802" i="3"/>
  <c r="AE580" i="3"/>
  <c r="AE993" i="3"/>
  <c r="AE233" i="3"/>
  <c r="AE777" i="3"/>
  <c r="AE131" i="3"/>
  <c r="AE652" i="3"/>
  <c r="AE130" i="3"/>
  <c r="AE249" i="3"/>
  <c r="AE639" i="3"/>
  <c r="AE168" i="3"/>
  <c r="AE551" i="3"/>
  <c r="AE512" i="3"/>
  <c r="AE1021" i="3"/>
  <c r="AE244" i="3"/>
  <c r="AE585" i="3"/>
  <c r="AE1065" i="3"/>
  <c r="AE879" i="3"/>
  <c r="AE45" i="3"/>
  <c r="AE932" i="3"/>
  <c r="AE368" i="3"/>
  <c r="AE613" i="3"/>
  <c r="AE305" i="3"/>
  <c r="AE1026" i="3"/>
  <c r="AE483" i="3"/>
  <c r="AE401" i="3"/>
  <c r="AE758" i="3"/>
  <c r="AE248" i="3"/>
  <c r="AE329" i="3"/>
  <c r="AE19" i="3"/>
  <c r="AE26" i="3"/>
  <c r="AE587" i="3"/>
  <c r="AE127" i="3"/>
  <c r="AE815" i="3"/>
  <c r="AE816" i="3"/>
  <c r="AE140" i="3"/>
  <c r="AE432" i="3"/>
  <c r="AE753" i="3"/>
  <c r="AE112" i="3"/>
  <c r="AE314" i="3"/>
  <c r="AE356" i="3"/>
  <c r="AE11" i="3"/>
  <c r="AE365" i="3"/>
  <c r="AE674" i="3"/>
  <c r="AE416" i="3"/>
  <c r="AE277" i="3"/>
  <c r="AE179" i="3"/>
  <c r="AE915" i="3"/>
  <c r="AE61" i="3"/>
  <c r="AE572" i="3"/>
  <c r="AE1073" i="3"/>
  <c r="AE557" i="3"/>
  <c r="AE532" i="3"/>
  <c r="AE41" i="3"/>
  <c r="AE391" i="3"/>
  <c r="AE250" i="3"/>
  <c r="AE209" i="3"/>
  <c r="AE700" i="3"/>
  <c r="AE575" i="3"/>
  <c r="AE590" i="3"/>
  <c r="AE313" i="3"/>
  <c r="AE534" i="3"/>
  <c r="AE979" i="3"/>
  <c r="AE77" i="3"/>
  <c r="AE281" i="3"/>
  <c r="AE771" i="3"/>
  <c r="AE791" i="3"/>
  <c r="AE142" i="3"/>
  <c r="AE752" i="3"/>
  <c r="AE426" i="3"/>
  <c r="AE359" i="3"/>
  <c r="AE1020" i="3"/>
  <c r="AE987" i="3"/>
  <c r="AE600" i="3"/>
  <c r="AE760" i="3"/>
  <c r="AE363" i="3"/>
  <c r="AE254" i="3"/>
  <c r="AE459" i="3"/>
  <c r="AE1034" i="3"/>
  <c r="AE106" i="3"/>
  <c r="AE834" i="3"/>
  <c r="AE650" i="3"/>
  <c r="AE770" i="3"/>
  <c r="AE605" i="3"/>
  <c r="AE138" i="3"/>
  <c r="AE162" i="3"/>
  <c r="AE540" i="3"/>
  <c r="AE444" i="3"/>
  <c r="AE779" i="3"/>
  <c r="AE458" i="3"/>
  <c r="AE525" i="3"/>
  <c r="AE351" i="3"/>
  <c r="AE576" i="3"/>
  <c r="AE468" i="3"/>
  <c r="AE602" i="3"/>
  <c r="AE663" i="3"/>
  <c r="AE232" i="3"/>
  <c r="AE213" i="3"/>
  <c r="AE76" i="3"/>
  <c r="AE341" i="3"/>
  <c r="AE1113" i="3"/>
  <c r="AE727" i="3"/>
  <c r="AE744" i="3"/>
  <c r="AE1012" i="3"/>
  <c r="AE614" i="3"/>
  <c r="AE198" i="3"/>
  <c r="AE912" i="3"/>
  <c r="AE843" i="3"/>
  <c r="AE672" i="3"/>
  <c r="AE828" i="3"/>
  <c r="AE955" i="3"/>
  <c r="AE115" i="3"/>
  <c r="AE283" i="3"/>
  <c r="AE120" i="3"/>
  <c r="AE475" i="3"/>
  <c r="AE1092" i="3"/>
  <c r="AE797" i="3"/>
  <c r="AE90" i="3"/>
  <c r="AE825" i="3"/>
  <c r="AE37" i="3"/>
  <c r="AE916" i="3"/>
  <c r="AE194" i="3"/>
  <c r="AE491" i="3"/>
  <c r="AE96" i="3"/>
  <c r="AE373" i="3"/>
  <c r="AE1061" i="3"/>
  <c r="AE922" i="3"/>
  <c r="AE679" i="3"/>
  <c r="AE1097" i="3"/>
  <c r="AE880" i="3"/>
  <c r="AE712" i="3"/>
  <c r="AE547" i="3"/>
  <c r="AE171" i="3"/>
  <c r="AE637" i="3"/>
  <c r="AE450" i="3"/>
  <c r="AE947" i="3"/>
  <c r="AE595" i="3"/>
  <c r="AE284" i="3"/>
  <c r="AE474" i="3"/>
  <c r="AE407" i="3"/>
  <c r="AE176" i="3"/>
  <c r="AE442" i="3"/>
  <c r="AE862" i="3"/>
  <c r="AE357" i="3"/>
  <c r="AE581" i="3"/>
  <c r="AE889" i="3"/>
  <c r="AE479" i="3"/>
  <c r="AE905" i="3"/>
  <c r="AE125" i="3"/>
  <c r="AE64" i="3"/>
  <c r="AE628" i="3"/>
  <c r="AE1091" i="3"/>
  <c r="AE203" i="3"/>
  <c r="AE476" i="3"/>
  <c r="AE219" i="3"/>
  <c r="AE383" i="3"/>
  <c r="AE222" i="3"/>
  <c r="AE409" i="3"/>
  <c r="AE9" i="3"/>
  <c r="BK15" i="1"/>
  <c r="AE332" i="3"/>
  <c r="AE282" i="3"/>
  <c r="AE392" i="3"/>
  <c r="AE920" i="3"/>
  <c r="BH16" i="1"/>
  <c r="AE364" i="3"/>
  <c r="AE793" i="3"/>
  <c r="AE346" i="3"/>
  <c r="AE1002" i="3"/>
  <c r="AE976" i="3"/>
  <c r="AY5" i="2"/>
  <c r="AE111" i="3"/>
  <c r="AE180" i="3"/>
  <c r="AE643" i="3"/>
  <c r="AE860" i="3"/>
  <c r="AE891" i="3"/>
  <c r="AE387" i="3"/>
  <c r="AE877" i="3"/>
  <c r="AE129" i="3"/>
  <c r="AE736" i="3"/>
  <c r="AE337" i="3"/>
  <c r="AE709" i="3"/>
  <c r="AE237" i="3"/>
  <c r="AE776" i="3"/>
  <c r="AE942" i="3"/>
  <c r="AE54" i="3"/>
  <c r="AE787" i="3"/>
  <c r="AE523" i="3"/>
  <c r="AE330" i="3"/>
  <c r="AE503" i="3"/>
  <c r="AE1078" i="3"/>
  <c r="AE632" i="3"/>
  <c r="AE143" i="3"/>
  <c r="AE654" i="3"/>
  <c r="AE103" i="3"/>
  <c r="AE941" i="3"/>
  <c r="AE594" i="3"/>
  <c r="AE726" i="3"/>
  <c r="AE513" i="3"/>
  <c r="AE119" i="3"/>
  <c r="AE141" i="3"/>
  <c r="AE97" i="3"/>
  <c r="AE667" i="3"/>
  <c r="AE31" i="3"/>
  <c r="AE1040" i="3"/>
  <c r="AE1050" i="3"/>
  <c r="AE571" i="3"/>
  <c r="AE842" i="3"/>
  <c r="AE257" i="3"/>
  <c r="AE666" i="3"/>
  <c r="AE696" i="3"/>
  <c r="AE1000" i="3"/>
  <c r="AE745" i="3"/>
  <c r="AE964" i="3"/>
  <c r="AE135" i="3"/>
  <c r="AE755" i="3"/>
  <c r="AE631" i="3"/>
  <c r="AE50" i="3"/>
  <c r="AE46" i="3"/>
  <c r="AE422" i="3"/>
  <c r="AE937" i="3"/>
  <c r="AE1011" i="3"/>
  <c r="AE707" i="3"/>
  <c r="AE927" i="3"/>
  <c r="AE100" i="3"/>
  <c r="AE767" i="3"/>
  <c r="AE762" i="3"/>
  <c r="AE1033" i="3"/>
  <c r="BH15" i="1"/>
  <c r="AE971" i="3"/>
  <c r="AE421" i="3"/>
  <c r="AE211" i="3"/>
  <c r="BH5" i="1"/>
  <c r="AF505" i="3"/>
  <c r="AF929" i="3"/>
  <c r="R695" i="3"/>
  <c r="R15" i="3"/>
  <c r="R158" i="3"/>
  <c r="R1004" i="3"/>
  <c r="R155" i="3"/>
  <c r="R638" i="3"/>
  <c r="R86" i="3"/>
  <c r="R318" i="3"/>
  <c r="R376" i="3"/>
  <c r="R1009" i="3"/>
  <c r="R708" i="3"/>
  <c r="R684" i="3"/>
  <c r="R251" i="3"/>
  <c r="R622" i="3"/>
  <c r="R944" i="3"/>
  <c r="R790" i="3"/>
  <c r="R548" i="3"/>
  <c r="R305" i="3"/>
  <c r="R218" i="3"/>
  <c r="R96" i="3"/>
  <c r="R205" i="3"/>
  <c r="R146" i="3"/>
  <c r="R1109" i="3"/>
  <c r="R148" i="3"/>
  <c r="R478" i="3"/>
  <c r="R398" i="3"/>
  <c r="R437" i="3"/>
  <c r="R105" i="3"/>
  <c r="R591" i="3"/>
  <c r="R763" i="3"/>
  <c r="R299" i="3"/>
  <c r="R500" i="3"/>
  <c r="R511" i="3"/>
  <c r="R948" i="3"/>
  <c r="R186" i="3"/>
  <c r="R665" i="3"/>
  <c r="R756" i="3"/>
  <c r="R978" i="3"/>
  <c r="R269" i="3"/>
  <c r="R1094" i="3"/>
  <c r="R113" i="3"/>
  <c r="R151" i="3"/>
  <c r="R62" i="3"/>
  <c r="R374" i="3"/>
  <c r="R876" i="3"/>
  <c r="R274" i="3"/>
  <c r="R441" i="3"/>
  <c r="R966" i="3"/>
  <c r="R175" i="3"/>
  <c r="R1117" i="3"/>
  <c r="R874" i="3"/>
  <c r="R472" i="3"/>
  <c r="R568" i="3"/>
  <c r="R673" i="3"/>
  <c r="R49" i="3"/>
  <c r="R735" i="3"/>
  <c r="R1035" i="3"/>
  <c r="R1121" i="3"/>
  <c r="R201" i="3"/>
  <c r="R540" i="3"/>
  <c r="R556" i="3"/>
  <c r="R1055" i="3"/>
  <c r="R1124" i="3"/>
  <c r="R909" i="3"/>
  <c r="R435" i="3"/>
  <c r="R364" i="3"/>
  <c r="R569" i="3"/>
  <c r="R288" i="3"/>
  <c r="R199" i="3"/>
  <c r="R1021" i="3"/>
  <c r="R640" i="3"/>
  <c r="R377" i="3"/>
  <c r="R109" i="3"/>
  <c r="R981" i="3"/>
  <c r="R537" i="3"/>
  <c r="R111" i="3"/>
  <c r="R59" i="3"/>
  <c r="R112" i="3"/>
  <c r="R1046" i="3"/>
  <c r="R870" i="3"/>
  <c r="R830" i="3"/>
  <c r="R624" i="3"/>
  <c r="R444" i="3"/>
  <c r="R386" i="3"/>
  <c r="R498" i="3"/>
  <c r="R361" i="3"/>
  <c r="R513" i="3"/>
  <c r="R881" i="3"/>
  <c r="R154" i="3"/>
  <c r="R964" i="3"/>
  <c r="R434" i="3"/>
  <c r="R156" i="3"/>
  <c r="R238" i="3"/>
  <c r="R399" i="3"/>
  <c r="R76" i="3"/>
  <c r="R456" i="3"/>
  <c r="R841" i="3"/>
  <c r="R927" i="3"/>
  <c r="R1067" i="3"/>
  <c r="R745" i="3"/>
  <c r="R259" i="3"/>
  <c r="R382" i="3"/>
  <c r="R280" i="3"/>
  <c r="R614" i="3"/>
  <c r="R843" i="3"/>
  <c r="R991" i="3"/>
  <c r="R912" i="3"/>
  <c r="R77" i="3"/>
  <c r="R64" i="3"/>
  <c r="R191" i="3"/>
  <c r="R889" i="3"/>
  <c r="R987" i="3"/>
  <c r="R796" i="3"/>
  <c r="R801" i="3"/>
  <c r="R654" i="3"/>
  <c r="R171" i="3"/>
  <c r="R659" i="3"/>
  <c r="R667" i="3"/>
  <c r="R623" i="3"/>
  <c r="R405" i="3"/>
  <c r="R794" i="3"/>
  <c r="R590" i="3"/>
  <c r="R1073" i="3"/>
  <c r="R119" i="3"/>
  <c r="R696" i="3"/>
  <c r="R617" i="3"/>
  <c r="R110" i="3"/>
  <c r="R48" i="3"/>
  <c r="R585" i="3"/>
  <c r="R469" i="3"/>
  <c r="R904" i="3"/>
  <c r="R213" i="3"/>
  <c r="R839" i="3"/>
  <c r="R525" i="3"/>
  <c r="R423" i="3"/>
  <c r="R836" i="3"/>
  <c r="R271" i="3"/>
  <c r="R896" i="3"/>
  <c r="R586" i="3"/>
  <c r="R92" i="3"/>
  <c r="R783" i="3"/>
  <c r="R197" i="3"/>
  <c r="R908" i="3"/>
  <c r="R601" i="3"/>
  <c r="R393" i="3"/>
  <c r="R209" i="3"/>
  <c r="R604" i="3"/>
  <c r="R1071" i="3"/>
  <c r="R102" i="3"/>
  <c r="R346" i="3"/>
  <c r="R277" i="3"/>
  <c r="R685" i="3"/>
  <c r="R421" i="3"/>
  <c r="R90" i="3"/>
  <c r="R786" i="3"/>
  <c r="R408" i="3"/>
  <c r="R304" i="3"/>
  <c r="R937" i="3"/>
  <c r="R729" i="3"/>
  <c r="R1125" i="3"/>
  <c r="R1112" i="3"/>
  <c r="R746" i="3"/>
  <c r="R608" i="3"/>
  <c r="R770" i="3"/>
  <c r="R431" i="3"/>
  <c r="R378" i="3"/>
  <c r="R926" i="3"/>
  <c r="R115" i="3"/>
  <c r="R793" i="3"/>
  <c r="R159" i="3"/>
  <c r="R445" i="3"/>
  <c r="R711" i="3"/>
  <c r="R639" i="3"/>
  <c r="R744" i="3"/>
  <c r="R1090" i="3"/>
  <c r="R31" i="3"/>
  <c r="R572" i="3"/>
  <c r="R448" i="3"/>
  <c r="R249" i="3"/>
  <c r="R341" i="3"/>
  <c r="R229" i="3"/>
  <c r="R81" i="3"/>
  <c r="R387" i="3"/>
  <c r="R600" i="3"/>
  <c r="R718" i="3"/>
  <c r="R268" i="3"/>
  <c r="R805" i="3"/>
  <c r="R273" i="3"/>
  <c r="R878" i="3"/>
  <c r="R663" i="3"/>
  <c r="R925" i="3"/>
  <c r="R817" i="3"/>
  <c r="R296" i="3"/>
  <c r="R828" i="3"/>
  <c r="R29" i="3"/>
  <c r="R128" i="3"/>
  <c r="R484" i="3"/>
  <c r="R204" i="3"/>
  <c r="R788" i="3"/>
  <c r="R442" i="3"/>
  <c r="R375" i="3"/>
  <c r="R471" i="3"/>
  <c r="R26" i="3"/>
  <c r="R877" i="3"/>
  <c r="R492" i="3"/>
  <c r="R727" i="3"/>
  <c r="R534" i="3"/>
  <c r="R245" i="3"/>
  <c r="R293" i="3"/>
  <c r="R1011" i="3"/>
  <c r="R610" i="3"/>
  <c r="R1087" i="3"/>
  <c r="R223" i="3"/>
  <c r="R321" i="3"/>
  <c r="R824" i="3"/>
  <c r="R1023" i="3"/>
  <c r="R370" i="3"/>
  <c r="R1091" i="3"/>
  <c r="R54" i="3"/>
  <c r="R1018" i="3"/>
  <c r="R932" i="3"/>
  <c r="R124" i="3"/>
  <c r="R559" i="3"/>
  <c r="R300" i="3"/>
  <c r="R332" i="3"/>
  <c r="R282" i="3"/>
  <c r="R742" i="3"/>
  <c r="R974" i="3"/>
  <c r="R791" i="3"/>
  <c r="R161" i="3"/>
  <c r="R1078" i="3"/>
  <c r="R89" i="3"/>
  <c r="R920" i="3"/>
  <c r="R712" i="3"/>
  <c r="R771" i="3"/>
  <c r="R233" i="3"/>
  <c r="R795" i="3"/>
  <c r="R963" i="3"/>
  <c r="R976" i="3"/>
  <c r="R1060" i="3"/>
  <c r="R733" i="3"/>
  <c r="R570" i="3"/>
  <c r="R499" i="3"/>
  <c r="R50" i="3"/>
  <c r="R8" i="3"/>
  <c r="R1106" i="3"/>
  <c r="R514" i="3"/>
  <c r="R216" i="3"/>
  <c r="R145" i="3"/>
  <c r="R1083" i="3"/>
  <c r="R248" i="3"/>
  <c r="R958" i="3"/>
  <c r="R100" i="3"/>
  <c r="R512" i="3"/>
  <c r="R292" i="3"/>
  <c r="R977" i="3"/>
  <c r="R355" i="3"/>
  <c r="R856" i="3"/>
  <c r="R69" i="3"/>
  <c r="R558" i="3"/>
  <c r="R1066" i="3"/>
  <c r="R416" i="3"/>
  <c r="R283" i="3"/>
  <c r="R1097" i="3"/>
  <c r="R612" i="3"/>
  <c r="R1000" i="3"/>
  <c r="R557" i="3"/>
  <c r="R142" i="3"/>
  <c r="R567" i="3"/>
  <c r="R962" i="3"/>
  <c r="R131" i="3"/>
  <c r="R41" i="3"/>
  <c r="R66" i="3"/>
  <c r="R307" i="3"/>
  <c r="R787" i="3"/>
  <c r="R373" i="3"/>
  <c r="R897" i="3"/>
  <c r="R129" i="3"/>
  <c r="R725" i="3"/>
  <c r="R349" i="3"/>
  <c r="R762" i="3"/>
  <c r="R697" i="3"/>
  <c r="R812" i="3"/>
  <c r="R409" i="3"/>
  <c r="R971" i="3"/>
  <c r="R1110" i="3"/>
  <c r="R254" i="3"/>
  <c r="R225" i="3"/>
  <c r="R61" i="3"/>
  <c r="R237" i="3"/>
  <c r="R666" i="3"/>
  <c r="R687" i="3"/>
  <c r="R257" i="3"/>
  <c r="R170" i="3"/>
  <c r="R1069" i="3"/>
  <c r="R504" i="3"/>
  <c r="R689" i="3"/>
  <c r="R340" i="3"/>
  <c r="R260" i="3"/>
  <c r="R1007" i="3"/>
  <c r="R1054" i="3"/>
  <c r="R322" i="3"/>
  <c r="R985" i="3"/>
  <c r="R750" i="3"/>
  <c r="R661" i="3"/>
  <c r="R594" i="3"/>
  <c r="R23" i="3"/>
  <c r="R430" i="3"/>
  <c r="R428" i="3"/>
  <c r="R57" i="3"/>
  <c r="R13" i="3"/>
  <c r="R487" i="3"/>
  <c r="R153" i="3"/>
  <c r="R236" i="3"/>
  <c r="R940" i="3"/>
  <c r="R314" i="3"/>
  <c r="R468" i="3"/>
  <c r="R491" i="3"/>
  <c r="R284" i="3"/>
  <c r="R222" i="3"/>
  <c r="R368" i="3"/>
  <c r="R140" i="3"/>
  <c r="R1065" i="3"/>
  <c r="R80" i="3"/>
  <c r="R1102" i="3"/>
  <c r="R602" i="3"/>
  <c r="R730" i="3"/>
  <c r="R406" i="3"/>
  <c r="R97" i="3"/>
  <c r="R895" i="3"/>
  <c r="R899" i="3"/>
  <c r="R1070" i="3"/>
  <c r="R592" i="3"/>
  <c r="R1095" i="3"/>
  <c r="R84" i="3"/>
  <c r="R116" i="3"/>
  <c r="R11" i="3"/>
  <c r="R27" i="3"/>
  <c r="R838" i="3"/>
  <c r="R72" i="3"/>
  <c r="R33" i="3"/>
  <c r="R717" i="3"/>
  <c r="R452" i="3"/>
  <c r="R211" i="3"/>
  <c r="R760" i="3"/>
  <c r="R905" i="3"/>
  <c r="R950" i="3"/>
  <c r="R419" i="3"/>
  <c r="R532" i="3"/>
  <c r="R520" i="3"/>
  <c r="R1053" i="3"/>
  <c r="R736" i="3"/>
  <c r="R709" i="3"/>
  <c r="R737" i="3"/>
  <c r="R674" i="3"/>
  <c r="R868" i="3"/>
  <c r="R524" i="3"/>
  <c r="R1030" i="3"/>
  <c r="R707" i="3"/>
  <c r="R866" i="3"/>
  <c r="R631" i="3"/>
  <c r="R181" i="3"/>
  <c r="R18" i="3"/>
  <c r="R232" i="3"/>
  <c r="R941" i="3"/>
  <c r="R196" i="3"/>
  <c r="R432" i="3"/>
  <c r="R731" i="3"/>
  <c r="R126" i="3"/>
  <c r="R720" i="3"/>
  <c r="AF535" i="3"/>
  <c r="AF626" i="3"/>
  <c r="AF971" i="3"/>
  <c r="AF394" i="3"/>
  <c r="AF650" i="3"/>
  <c r="R1028" i="3"/>
  <c r="R804" i="3"/>
  <c r="R379" i="3"/>
  <c r="R392" i="3"/>
  <c r="AF1124" i="3"/>
  <c r="AF509" i="3"/>
  <c r="AF441" i="3"/>
  <c r="AF421" i="3"/>
  <c r="AF1037" i="3"/>
  <c r="R490" i="3"/>
  <c r="R891" i="3"/>
  <c r="R172" i="3"/>
  <c r="R807" i="3"/>
  <c r="R458" i="3"/>
  <c r="AF635" i="3"/>
  <c r="AF707" i="3"/>
  <c r="AF162" i="3"/>
  <c r="AF315" i="3"/>
  <c r="AF767" i="3"/>
  <c r="AF966" i="3"/>
  <c r="AF755" i="3"/>
  <c r="AF1011" i="3"/>
  <c r="AF424" i="3"/>
  <c r="AF676" i="3"/>
  <c r="AF158" i="3"/>
  <c r="AF631" i="3"/>
  <c r="AF401" i="3"/>
  <c r="AF9" i="3"/>
  <c r="AF542" i="3"/>
  <c r="AF932" i="3"/>
  <c r="AF1091" i="3"/>
  <c r="AF383" i="3"/>
  <c r="AF816" i="3"/>
  <c r="AF97" i="3"/>
  <c r="AF762" i="3"/>
  <c r="AF534" i="3"/>
  <c r="AF284" i="3"/>
  <c r="AF495" i="3"/>
  <c r="AF834" i="3"/>
  <c r="AF605" i="3"/>
  <c r="AF701" i="3"/>
  <c r="AF302" i="3"/>
  <c r="AF587" i="3"/>
  <c r="AF219" i="3"/>
  <c r="AF183" i="3"/>
  <c r="AF925" i="3"/>
  <c r="AF752" i="3"/>
  <c r="AF1034" i="3"/>
  <c r="AF937" i="3"/>
  <c r="AF459" i="3"/>
  <c r="AF106" i="3"/>
  <c r="AF539" i="3"/>
  <c r="AF357" i="3"/>
  <c r="AF560" i="3"/>
  <c r="AF19" i="3"/>
  <c r="AF770" i="3"/>
  <c r="AF100" i="3"/>
  <c r="AF603" i="3"/>
  <c r="AF187" i="3"/>
  <c r="AF905" i="3"/>
  <c r="AF125" i="3"/>
  <c r="AF26" i="3"/>
  <c r="AF476" i="3"/>
  <c r="AF483" i="3"/>
  <c r="AF741" i="3"/>
  <c r="AF954" i="3"/>
  <c r="AF745" i="3"/>
  <c r="AF641" i="3"/>
  <c r="AF919" i="3"/>
  <c r="AF664" i="3"/>
  <c r="AF791" i="3"/>
  <c r="AF426" i="3"/>
  <c r="AF889" i="3"/>
  <c r="R78" i="3"/>
  <c r="R71" i="3"/>
  <c r="R902" i="3"/>
  <c r="R784" i="3"/>
  <c r="R849" i="3"/>
  <c r="R643" i="3"/>
  <c r="R402" i="3"/>
  <c r="R683" i="3"/>
  <c r="R613" i="3"/>
  <c r="R576" i="3"/>
  <c r="R85" i="3"/>
  <c r="R74" i="3"/>
  <c r="R635" i="3"/>
  <c r="R1048" i="3"/>
  <c r="R660" i="3"/>
  <c r="R202" i="3"/>
  <c r="R427" i="3"/>
  <c r="R747" i="3"/>
  <c r="R1111" i="3"/>
  <c r="R983" i="3"/>
  <c r="R182" i="3"/>
  <c r="R634" i="3"/>
  <c r="R39" i="3"/>
  <c r="R320" i="3"/>
  <c r="R1012" i="3"/>
  <c r="R396" i="3"/>
  <c r="R837" i="3"/>
  <c r="R544" i="3"/>
  <c r="R464" i="3"/>
  <c r="R1034" i="3"/>
  <c r="R924" i="3"/>
  <c r="R686" i="3"/>
  <c r="R178" i="3"/>
  <c r="R842" i="3"/>
  <c r="R1093" i="3"/>
  <c r="R383" i="3"/>
  <c r="R1056" i="3"/>
  <c r="R417" i="3"/>
  <c r="R850" i="3"/>
  <c r="R845" i="3"/>
  <c r="R681" i="3"/>
  <c r="R388" i="3"/>
  <c r="R1045" i="3"/>
  <c r="R818" i="3"/>
  <c r="R366" i="3"/>
  <c r="R1050" i="3"/>
  <c r="R598" i="3"/>
  <c r="R792" i="3"/>
  <c r="R942" i="3"/>
  <c r="R30" i="3"/>
  <c r="R160" i="3"/>
  <c r="R486" i="3"/>
  <c r="R619" i="3"/>
  <c r="R781" i="3"/>
  <c r="R593" i="3"/>
  <c r="R235" i="3"/>
  <c r="R738" i="3"/>
  <c r="R1039" i="3"/>
  <c r="R1010" i="3"/>
  <c r="R656" i="3"/>
  <c r="R179" i="3"/>
  <c r="R497" i="3"/>
  <c r="R495" i="3"/>
  <c r="R930" i="3"/>
  <c r="R212" i="3"/>
  <c r="R531" i="3"/>
  <c r="R851" i="3"/>
  <c r="R1064" i="3"/>
  <c r="R992" i="3"/>
  <c r="R301" i="3"/>
  <c r="R910" i="3"/>
  <c r="R45" i="3"/>
  <c r="R287" i="3"/>
  <c r="R166" i="3"/>
  <c r="R246" i="3"/>
  <c r="R37" i="3"/>
  <c r="R47" i="3"/>
  <c r="R1113" i="3"/>
  <c r="R1100" i="3"/>
  <c r="R25" i="3"/>
  <c r="R189" i="3"/>
  <c r="R780" i="3"/>
  <c r="R715" i="3"/>
  <c r="R242" i="3"/>
  <c r="R560" i="3"/>
  <c r="R127" i="3"/>
  <c r="R470" i="3"/>
  <c r="R152" i="3"/>
  <c r="R583" i="3"/>
  <c r="R255" i="3"/>
  <c r="R56" i="3"/>
  <c r="R446" i="3"/>
  <c r="R101" i="3"/>
  <c r="R440" i="3"/>
  <c r="R832" i="3"/>
  <c r="R1099" i="3"/>
  <c r="R401" i="3"/>
  <c r="R990" i="3"/>
  <c r="R270" i="3"/>
  <c r="R477" i="3"/>
  <c r="R93" i="3"/>
  <c r="R821" i="3"/>
  <c r="R789" i="3"/>
  <c r="R732" i="3"/>
  <c r="R922" i="3"/>
  <c r="R281" i="3"/>
  <c r="R38" i="3"/>
  <c r="R1105" i="3"/>
  <c r="R886" i="3"/>
  <c r="R12" i="3"/>
  <c r="R14" i="3"/>
  <c r="R1052" i="3"/>
  <c r="R883" i="3"/>
  <c r="R1040" i="3"/>
  <c r="R775" i="3"/>
  <c r="R51" i="3"/>
  <c r="R869" i="3"/>
  <c r="R60" i="3"/>
  <c r="R253" i="3"/>
  <c r="R250" i="3"/>
  <c r="R40" i="3"/>
  <c r="R240" i="3"/>
  <c r="R381" i="3"/>
  <c r="R256" i="3"/>
  <c r="R505" i="3"/>
  <c r="R767" i="3"/>
  <c r="R503" i="3"/>
  <c r="R168" i="3"/>
  <c r="R768" i="3"/>
  <c r="R993" i="3"/>
  <c r="R107" i="3"/>
  <c r="R641" i="3"/>
  <c r="R1013" i="3"/>
  <c r="R403" i="3"/>
  <c r="R888" i="3"/>
  <c r="R955" i="3"/>
  <c r="R463" i="3"/>
  <c r="R157" i="3"/>
  <c r="R294" i="3"/>
  <c r="R461" i="3"/>
  <c r="R757" i="3"/>
  <c r="R618" i="3"/>
  <c r="R690" i="3"/>
  <c r="R581" i="3"/>
  <c r="R121" i="3"/>
  <c r="R46" i="3"/>
  <c r="R65" i="3"/>
  <c r="R243" i="3"/>
  <c r="R945" i="3"/>
  <c r="R694" i="3"/>
  <c r="R625" i="3"/>
  <c r="R319" i="3"/>
  <c r="R761" i="3"/>
  <c r="R657" i="3"/>
  <c r="R136" i="3"/>
  <c r="R1036" i="3"/>
  <c r="R859" i="3"/>
  <c r="R538" i="3"/>
  <c r="R1103" i="3"/>
  <c r="R475" i="3"/>
  <c r="R139" i="3"/>
  <c r="R691" i="3"/>
  <c r="R994" i="3"/>
  <c r="R185" i="3"/>
  <c r="R188" i="3"/>
  <c r="R123" i="3"/>
  <c r="R485" i="3"/>
  <c r="R739" i="3"/>
  <c r="R862" i="3"/>
  <c r="R829" i="3"/>
  <c r="R143" i="3"/>
  <c r="R227" i="3"/>
  <c r="R163" i="3"/>
  <c r="R772" i="3"/>
  <c r="R934" i="3"/>
  <c r="R965" i="3"/>
  <c r="R334" i="3"/>
  <c r="R264" i="3"/>
  <c r="R655" i="3"/>
  <c r="R331" i="3"/>
  <c r="R997" i="3"/>
  <c r="R1126" i="3"/>
  <c r="R875" i="3"/>
  <c r="R802" i="3"/>
  <c r="R494" i="3"/>
  <c r="R621" i="3"/>
  <c r="R1006" i="3"/>
  <c r="R931" i="3"/>
  <c r="R632" i="3"/>
  <c r="R678" i="3"/>
  <c r="R999" i="3"/>
  <c r="R496" i="3"/>
  <c r="R147" i="3"/>
  <c r="R526" i="3"/>
  <c r="R70" i="3"/>
  <c r="R42" i="3"/>
  <c r="R698" i="3"/>
  <c r="R433" i="3"/>
  <c r="R130" i="3"/>
  <c r="R412" i="3"/>
  <c r="R688" i="3"/>
  <c r="R303" i="3"/>
  <c r="R324" i="3"/>
  <c r="R636" i="3"/>
  <c r="R411" i="3"/>
  <c r="R989" i="3"/>
  <c r="R278" i="3"/>
  <c r="R16" i="3"/>
  <c r="R951" i="3"/>
  <c r="R135" i="3"/>
  <c r="R118" i="3"/>
  <c r="R562" i="3"/>
  <c r="R323" i="3"/>
  <c r="R669" i="3"/>
  <c r="R579" i="3"/>
  <c r="R820" i="3"/>
  <c r="R848" i="3"/>
  <c r="R91" i="3"/>
  <c r="R918" i="3"/>
  <c r="R972" i="3"/>
  <c r="R917" i="3"/>
  <c r="R422" i="3"/>
  <c r="R501" i="3"/>
  <c r="R890" i="3"/>
  <c r="R887" i="3"/>
  <c r="R308" i="3"/>
  <c r="R36" i="3"/>
  <c r="R605" i="3"/>
  <c r="R653" i="3"/>
  <c r="R701" i="3"/>
  <c r="R310" i="3"/>
  <c r="R880" i="3"/>
  <c r="R1038" i="3"/>
  <c r="R1002" i="3"/>
  <c r="R443" i="3"/>
  <c r="R551" i="3"/>
  <c r="R1020" i="3"/>
  <c r="R973" i="3"/>
  <c r="R580" i="3"/>
  <c r="R611" i="3"/>
  <c r="R482" i="3"/>
  <c r="R692" i="3"/>
  <c r="R122" i="3"/>
  <c r="R1081" i="3"/>
  <c r="R857" i="3"/>
  <c r="R758" i="3"/>
  <c r="R814" i="3"/>
  <c r="R241" i="3"/>
  <c r="R671" i="3"/>
  <c r="R575" i="3"/>
  <c r="R208" i="3"/>
  <c r="R970" i="3"/>
  <c r="R265" i="3"/>
  <c r="R921" i="3"/>
  <c r="R206" i="3"/>
  <c r="AF368" i="3"/>
  <c r="AF412" i="3"/>
  <c r="AF474" i="3"/>
  <c r="AF425" i="3"/>
  <c r="AF385" i="3"/>
  <c r="AF712" i="3"/>
  <c r="AF1061" i="3"/>
  <c r="AF888" i="3"/>
  <c r="AF119" i="3"/>
  <c r="AF773" i="3"/>
  <c r="AF1020" i="3"/>
  <c r="AF305" i="3"/>
  <c r="AF1019" i="3"/>
  <c r="AF874" i="3"/>
  <c r="AF667" i="3"/>
  <c r="AF404" i="3"/>
  <c r="AF840" i="3"/>
  <c r="AF430" i="3"/>
  <c r="AF522" i="3"/>
  <c r="AF666" i="3"/>
  <c r="AF1021" i="3"/>
  <c r="AF758" i="3"/>
  <c r="AF257" i="3"/>
  <c r="AF691" i="3"/>
  <c r="AF581" i="3"/>
  <c r="AF987" i="3"/>
  <c r="AF142" i="3"/>
  <c r="AF575" i="3"/>
  <c r="AF551" i="3"/>
  <c r="AF171" i="3"/>
  <c r="AF585" i="3"/>
  <c r="AF637" i="3"/>
  <c r="AF749" i="3"/>
  <c r="AF500" i="3"/>
  <c r="AF590" i="3"/>
  <c r="AF252" i="3"/>
  <c r="AF244" i="3"/>
  <c r="AF1065" i="3"/>
  <c r="AF450" i="3"/>
  <c r="AF545" i="3"/>
  <c r="AF926" i="3"/>
  <c r="AF281" i="3"/>
  <c r="AF595" i="3"/>
  <c r="AF613" i="3"/>
  <c r="AF1094" i="3"/>
  <c r="AF1040" i="3"/>
  <c r="AF872" i="3"/>
  <c r="AF313" i="3"/>
  <c r="AF1008" i="3"/>
  <c r="AF512" i="3"/>
  <c r="AF407" i="3"/>
  <c r="AF879" i="3"/>
  <c r="AF1044" i="3"/>
  <c r="AF217" i="3"/>
  <c r="AF1093" i="3"/>
  <c r="AF547" i="3"/>
  <c r="AF246" i="3"/>
  <c r="AF164" i="3"/>
  <c r="AF1009" i="3"/>
  <c r="AF842" i="3"/>
  <c r="AF859" i="3"/>
  <c r="AF513" i="3"/>
  <c r="AF105" i="3"/>
  <c r="AE1046" i="3"/>
  <c r="AE382" i="3"/>
  <c r="AE488" i="3"/>
  <c r="AE415" i="3"/>
  <c r="AE275" i="3"/>
  <c r="AE169" i="3"/>
  <c r="AE518" i="3"/>
  <c r="AE48" i="3"/>
  <c r="AE261" i="3"/>
  <c r="AE1039" i="3"/>
  <c r="AE161" i="3"/>
  <c r="AE1117" i="3"/>
  <c r="AE494" i="3"/>
  <c r="AE514" i="3"/>
  <c r="AE556" i="3"/>
  <c r="AE974" i="3"/>
  <c r="AE234" i="3"/>
  <c r="AE807" i="3"/>
  <c r="AE484" i="3"/>
  <c r="AE931" i="3"/>
  <c r="AE225" i="3"/>
  <c r="AE121" i="3"/>
  <c r="AE1024" i="3"/>
  <c r="AE150" i="3"/>
  <c r="AE1001" i="3"/>
  <c r="AE764" i="3"/>
  <c r="AE836" i="3"/>
  <c r="AE646" i="3"/>
  <c r="AE28" i="3"/>
  <c r="AE74" i="3"/>
  <c r="AE174" i="3"/>
  <c r="AF639" i="3"/>
  <c r="AF400" i="3"/>
  <c r="AE721" i="3"/>
  <c r="B19" i="10"/>
  <c r="B22" i="10"/>
  <c r="AF561" i="3"/>
  <c r="AE561" i="3"/>
  <c r="AE1066" i="3"/>
  <c r="AE665" i="3"/>
  <c r="AF263" i="3"/>
  <c r="AE263" i="3"/>
  <c r="AF863" i="3"/>
  <c r="AE863" i="3"/>
  <c r="AE68" i="3"/>
  <c r="AF644" i="3"/>
  <c r="AE644" i="3"/>
  <c r="AF715" i="3"/>
  <c r="AE715" i="3"/>
  <c r="AE172" i="3"/>
  <c r="AF899" i="3"/>
  <c r="AE899" i="3"/>
  <c r="AE156" i="3"/>
  <c r="AF239" i="3"/>
  <c r="AE239" i="3"/>
  <c r="AE47" i="3"/>
  <c r="AE80" i="3"/>
  <c r="AF781" i="3"/>
  <c r="AE781" i="3"/>
  <c r="AE82" i="3"/>
  <c r="AF638" i="3"/>
  <c r="AE638" i="3"/>
  <c r="AE265" i="3"/>
  <c r="AF386" i="3"/>
  <c r="AE386" i="3"/>
  <c r="AE139" i="3"/>
  <c r="AE339" i="3"/>
  <c r="AE794" i="3"/>
  <c r="AE366" i="3"/>
  <c r="AF238" i="3"/>
  <c r="AE238" i="3"/>
  <c r="AF304" i="3"/>
  <c r="AE304" i="3"/>
  <c r="AF567" i="3"/>
  <c r="AE567" i="3"/>
  <c r="AF38" i="3"/>
  <c r="AE38" i="3"/>
  <c r="AE107" i="3"/>
  <c r="AF321" i="3"/>
  <c r="AE321" i="3"/>
  <c r="AF273" i="3"/>
  <c r="AE273" i="3"/>
  <c r="AF1018" i="3"/>
  <c r="AE1018" i="3"/>
  <c r="AE91" i="3"/>
  <c r="AF506" i="3"/>
  <c r="AE506" i="3"/>
  <c r="AE306" i="3"/>
  <c r="AF601" i="3"/>
  <c r="AE601" i="3"/>
  <c r="AF433" i="3"/>
  <c r="AE433" i="3"/>
  <c r="AF795" i="3"/>
  <c r="AE795" i="3"/>
  <c r="AE519" i="3"/>
  <c r="AF720" i="3"/>
  <c r="AE720" i="3"/>
  <c r="AF427" i="3"/>
  <c r="AE427" i="3"/>
  <c r="AF36" i="3"/>
  <c r="AE36" i="3"/>
  <c r="AF40" i="3"/>
  <c r="AE40" i="3"/>
  <c r="AE743" i="3"/>
  <c r="AF291" i="3"/>
  <c r="AE291" i="3"/>
  <c r="AF742" i="3"/>
  <c r="AE742" i="3"/>
  <c r="AF190" i="3"/>
  <c r="AE190" i="3"/>
  <c r="AF245" i="3"/>
  <c r="AE245" i="3"/>
  <c r="AF243" i="3"/>
  <c r="AE243" i="3"/>
  <c r="AF389" i="3"/>
  <c r="AE389" i="3"/>
  <c r="AF1064" i="3"/>
  <c r="AE1064" i="3"/>
  <c r="AE78" i="3"/>
  <c r="AF1036" i="3"/>
  <c r="AE1036" i="3"/>
  <c r="AF1063" i="3"/>
  <c r="AE1063" i="3"/>
  <c r="AF1028" i="3"/>
  <c r="AE1028" i="3"/>
  <c r="AF446" i="3"/>
  <c r="AE446" i="3"/>
  <c r="AF1075" i="3"/>
  <c r="AE1075" i="3"/>
  <c r="AF323" i="3"/>
  <c r="AE323" i="3"/>
  <c r="AE95" i="3"/>
  <c r="AF153" i="3"/>
  <c r="AE153" i="3"/>
  <c r="AE977" i="3"/>
  <c r="AF887" i="3"/>
  <c r="AE887" i="3"/>
  <c r="AF884" i="3"/>
  <c r="AE884" i="3"/>
  <c r="AF1016" i="3"/>
  <c r="AE1016" i="3"/>
  <c r="AF1057" i="3"/>
  <c r="AE1057" i="3"/>
  <c r="AE768" i="3"/>
  <c r="AF943" i="3"/>
  <c r="AE943" i="3"/>
  <c r="AE630" i="3"/>
  <c r="AE780" i="3"/>
  <c r="AE197" i="3"/>
  <c r="AF170" i="3"/>
  <c r="AE170" i="3"/>
  <c r="AE134" i="3"/>
  <c r="AF1030" i="3"/>
  <c r="AE1030" i="3"/>
  <c r="AE689" i="3"/>
  <c r="AF204" i="3"/>
  <c r="AE204" i="3"/>
  <c r="AE538" i="3"/>
  <c r="AF477" i="3"/>
  <c r="AE477" i="3"/>
  <c r="AE746" i="3"/>
  <c r="AF1084" i="3"/>
  <c r="AE1084" i="3"/>
  <c r="AF285" i="3"/>
  <c r="AE285" i="3"/>
  <c r="AE911" i="3"/>
  <c r="AE72" i="3"/>
  <c r="AE405" i="3"/>
  <c r="AF300" i="3"/>
  <c r="AE300" i="3"/>
  <c r="AF592" i="3"/>
  <c r="AE592" i="3"/>
  <c r="AE848" i="3"/>
  <c r="AE117" i="3"/>
  <c r="AF982" i="3"/>
  <c r="AE982" i="3"/>
  <c r="AF717" i="3"/>
  <c r="AE717" i="3"/>
  <c r="AE486" i="3"/>
  <c r="AE1007" i="3"/>
  <c r="AE256" i="3"/>
  <c r="AE1003" i="3"/>
  <c r="AF109" i="3"/>
  <c r="AE109" i="3"/>
  <c r="AE128" i="3"/>
  <c r="AE869" i="3"/>
  <c r="AF934" i="3"/>
  <c r="AE934" i="3"/>
  <c r="AE396" i="3"/>
  <c r="AE814" i="3"/>
  <c r="AF978" i="3"/>
  <c r="AE978" i="3"/>
  <c r="AF451" i="3"/>
  <c r="AE451" i="3"/>
  <c r="AE218" i="3"/>
  <c r="AE485" i="3"/>
  <c r="AF440" i="3"/>
  <c r="AE440" i="3"/>
  <c r="AF1109" i="3"/>
  <c r="AE1109" i="3"/>
  <c r="AF39" i="3"/>
  <c r="AE39" i="3"/>
  <c r="AF1100" i="3"/>
  <c r="AE1100" i="3"/>
  <c r="AF981" i="3"/>
  <c r="AE981" i="3"/>
  <c r="AF876" i="3"/>
  <c r="AE876" i="3"/>
  <c r="AF456" i="3"/>
  <c r="AE456" i="3"/>
  <c r="AF647" i="3"/>
  <c r="AE647" i="3"/>
  <c r="AE43" i="3"/>
  <c r="AF393" i="3"/>
  <c r="AE393" i="3"/>
  <c r="AE693" i="3"/>
  <c r="AF994" i="3"/>
  <c r="AE994" i="3"/>
  <c r="AF866" i="3"/>
  <c r="AE866" i="3"/>
  <c r="AF439" i="3"/>
  <c r="AE439" i="3"/>
  <c r="AF229" i="3"/>
  <c r="AE229" i="3"/>
  <c r="AF452" i="3"/>
  <c r="AE452" i="3"/>
  <c r="AE462" i="3"/>
  <c r="AE501" i="3"/>
  <c r="AE445" i="3"/>
  <c r="AE30" i="3"/>
  <c r="AE985" i="3"/>
  <c r="AE311" i="3"/>
  <c r="AF493" i="3"/>
  <c r="AE493" i="3"/>
  <c r="AF255" i="3"/>
  <c r="AE255" i="3"/>
  <c r="AE1005" i="3"/>
  <c r="AF123" i="3"/>
  <c r="AE123" i="3"/>
  <c r="AE1115" i="3"/>
  <c r="AF478" i="3"/>
  <c r="AE478" i="3"/>
  <c r="AF419" i="3"/>
  <c r="AE419" i="3"/>
  <c r="AF1070" i="3"/>
  <c r="AE1070" i="3"/>
  <c r="AF303" i="3"/>
  <c r="AE303" i="3"/>
  <c r="AE12" i="3"/>
  <c r="AE763" i="3"/>
  <c r="AF316" i="3"/>
  <c r="AE316" i="3"/>
  <c r="AE280" i="3"/>
  <c r="AE520" i="3"/>
  <c r="AF805" i="3"/>
  <c r="AE805" i="3"/>
  <c r="AF822" i="3"/>
  <c r="AE822" i="3"/>
  <c r="AE189" i="3"/>
  <c r="AF110" i="3"/>
  <c r="AE110" i="3"/>
  <c r="AF564" i="3"/>
  <c r="AE564" i="3"/>
  <c r="AF671" i="3"/>
  <c r="AE671" i="3"/>
  <c r="AF924" i="3"/>
  <c r="AE924" i="3"/>
  <c r="AF537" i="3"/>
  <c r="AE537" i="3"/>
  <c r="AF348" i="3"/>
  <c r="AE348" i="3"/>
  <c r="AE732" i="3"/>
  <c r="AE349" i="3"/>
  <c r="AF902" i="3"/>
  <c r="AE902" i="3"/>
  <c r="AF482" i="3"/>
  <c r="AE482" i="3"/>
  <c r="AE750" i="3"/>
  <c r="AF215" i="3"/>
  <c r="AE215" i="3"/>
  <c r="AF735" i="3"/>
  <c r="AE735" i="3"/>
  <c r="AF909" i="3"/>
  <c r="AE909" i="3"/>
  <c r="AE995" i="3"/>
  <c r="AE958" i="3"/>
  <c r="AE227" i="3"/>
  <c r="AE165" i="3"/>
  <c r="AE868" i="3"/>
  <c r="AE907" i="3"/>
  <c r="AF734" i="3"/>
  <c r="AE734" i="3"/>
  <c r="AF497" i="3"/>
  <c r="AE497" i="3"/>
  <c r="AE199" i="3"/>
  <c r="AE287" i="3"/>
  <c r="AF566" i="3"/>
  <c r="AE566" i="3"/>
  <c r="AF832" i="3"/>
  <c r="AE832" i="3"/>
  <c r="AF159" i="3"/>
  <c r="AE159" i="3"/>
  <c r="AF195" i="3"/>
  <c r="AE195" i="3"/>
  <c r="AF957" i="3"/>
  <c r="AE957" i="3"/>
  <c r="AF325" i="3"/>
  <c r="AE325" i="3"/>
  <c r="AF1081" i="3"/>
  <c r="AE1081" i="3"/>
  <c r="AF443" i="3"/>
  <c r="AE443" i="3"/>
  <c r="AF33" i="3"/>
  <c r="AE33" i="3"/>
  <c r="AE1052" i="3"/>
  <c r="AE810" i="3"/>
  <c r="AE819" i="3"/>
  <c r="AF1071" i="3"/>
  <c r="AE1071" i="3"/>
  <c r="AE1023" i="3"/>
  <c r="AE411" i="3"/>
  <c r="AF1110" i="3"/>
  <c r="AE1110" i="3"/>
  <c r="AF347" i="3"/>
  <c r="AE347" i="3"/>
  <c r="AF997" i="3"/>
  <c r="AE997" i="3"/>
  <c r="AF970" i="3"/>
  <c r="AE970" i="3"/>
  <c r="AE342" i="3"/>
  <c r="AF729" i="3"/>
  <c r="AE729" i="3"/>
  <c r="AF126" i="3"/>
  <c r="AE126" i="3"/>
  <c r="AF212" i="3"/>
  <c r="AE212" i="3"/>
  <c r="AE116" i="3"/>
  <c r="AE496" i="3"/>
  <c r="AE201" i="3"/>
  <c r="AF1053" i="3"/>
  <c r="AE1053" i="3"/>
  <c r="AE821" i="3"/>
  <c r="AF988" i="3"/>
  <c r="AE988" i="3"/>
  <c r="AE675" i="3"/>
  <c r="AF434" i="3"/>
  <c r="AE434" i="3"/>
  <c r="AE278" i="3"/>
  <c r="AE998" i="3"/>
  <c r="AE849" i="3"/>
  <c r="AF838" i="3"/>
  <c r="AE838" i="3"/>
  <c r="AF783" i="3"/>
  <c r="AE783" i="3"/>
  <c r="AF754" i="3"/>
  <c r="AE754" i="3"/>
  <c r="AF235" i="3"/>
  <c r="AE235" i="3"/>
  <c r="AF1095" i="3"/>
  <c r="AE1095" i="3"/>
  <c r="AF84" i="3"/>
  <c r="AE84" i="3"/>
  <c r="AF680" i="3"/>
  <c r="AE680" i="3"/>
  <c r="AF648" i="3"/>
  <c r="AE648" i="3"/>
  <c r="AE397" i="3"/>
  <c r="AE898" i="3"/>
  <c r="AF615" i="3"/>
  <c r="AE615" i="3"/>
  <c r="AE14" i="3"/>
  <c r="AE293" i="3"/>
  <c r="AF748" i="3"/>
  <c r="AE748" i="3"/>
  <c r="AE23" i="3"/>
  <c r="AF230" i="3"/>
  <c r="AE230" i="3"/>
  <c r="AF94" i="3"/>
  <c r="AE94" i="3"/>
  <c r="AE29" i="3"/>
  <c r="AE892" i="3"/>
  <c r="AF60" i="3"/>
  <c r="AE60" i="3"/>
  <c r="AF555" i="3"/>
  <c r="AE555" i="3"/>
  <c r="AF202" i="3"/>
  <c r="AE202" i="3"/>
  <c r="AE804" i="3"/>
  <c r="AF881" i="3"/>
  <c r="AE881" i="3"/>
  <c r="AE75" i="3"/>
  <c r="AF846" i="3"/>
  <c r="AE846" i="3"/>
  <c r="AE1069" i="3"/>
  <c r="AE406" i="3"/>
  <c r="AE295" i="3"/>
  <c r="AF317" i="3"/>
  <c r="AE317" i="3"/>
  <c r="AF959" i="3"/>
  <c r="AE959" i="3"/>
  <c r="AE634" i="3"/>
  <c r="AE956" i="3"/>
  <c r="AE262" i="3"/>
  <c r="AF813" i="3"/>
  <c r="AE813" i="3"/>
  <c r="AE695" i="3"/>
  <c r="AE52" i="3"/>
  <c r="AE562" i="3"/>
  <c r="AF990" i="3"/>
  <c r="AE990" i="3"/>
  <c r="AE498" i="3"/>
  <c r="AE1099" i="3"/>
  <c r="AE83" i="3"/>
  <c r="AF259" i="3"/>
  <c r="AE259" i="3"/>
  <c r="AE181" i="3"/>
  <c r="AE930" i="3"/>
  <c r="AE470" i="3"/>
  <c r="AE271" i="3"/>
  <c r="AE175" i="3"/>
  <c r="AF1067" i="3"/>
  <c r="AE1067" i="3"/>
  <c r="AF448" i="3"/>
  <c r="AE448" i="3"/>
  <c r="AF989" i="3"/>
  <c r="AE989" i="3"/>
  <c r="AF296" i="3"/>
  <c r="AE296" i="3"/>
  <c r="AE369" i="3"/>
  <c r="AF857" i="3"/>
  <c r="AE857" i="3"/>
  <c r="AF607" i="3"/>
  <c r="AE607" i="3"/>
  <c r="AF53" i="3"/>
  <c r="AE53" i="3"/>
  <c r="AF1083" i="3"/>
  <c r="AE1083" i="3"/>
  <c r="AF651" i="3"/>
  <c r="AE651" i="3"/>
  <c r="AF656" i="3"/>
  <c r="AE656" i="3"/>
  <c r="AE1121" i="3"/>
  <c r="AF288" i="3"/>
  <c r="AE288" i="3"/>
  <c r="AF670" i="3"/>
  <c r="AE670" i="3"/>
  <c r="AF1056" i="3"/>
  <c r="AE1056" i="3"/>
  <c r="AF447" i="3"/>
  <c r="AE447" i="3"/>
  <c r="AE1090" i="3"/>
  <c r="AE963" i="3"/>
  <c r="AF507" i="3"/>
  <c r="AE507" i="3"/>
  <c r="AE10" i="3"/>
  <c r="AE618" i="3"/>
  <c r="AE809" i="3"/>
  <c r="AE472" i="3"/>
  <c r="AF737" i="3"/>
  <c r="AE737" i="3"/>
  <c r="AE710" i="3"/>
  <c r="AF1112" i="3"/>
  <c r="AE1112" i="3"/>
  <c r="AE167" i="3"/>
  <c r="AE940" i="3"/>
  <c r="AE690" i="3"/>
  <c r="AE460" i="3"/>
  <c r="AF1105" i="3"/>
  <c r="AE1105" i="3"/>
  <c r="AF34" i="3"/>
  <c r="AE34" i="3"/>
  <c r="AF1102" i="3"/>
  <c r="AE1102" i="3"/>
  <c r="AE42" i="3"/>
  <c r="AF1125" i="3"/>
  <c r="AE1125" i="3"/>
  <c r="AE223" i="3"/>
  <c r="AF378" i="3"/>
  <c r="AE378" i="3"/>
  <c r="AF324" i="3"/>
  <c r="AE324" i="3"/>
  <c r="AF642" i="3"/>
  <c r="AE642" i="3"/>
  <c r="AE410" i="3"/>
  <c r="AF606" i="3"/>
  <c r="AE606" i="3"/>
  <c r="AE370" i="3"/>
  <c r="AF85" i="3"/>
  <c r="AE85" i="3"/>
  <c r="AF697" i="3"/>
  <c r="AE697" i="3"/>
  <c r="AE677" i="3"/>
  <c r="AF583" i="3"/>
  <c r="AE583" i="3"/>
  <c r="AF818" i="3"/>
  <c r="AE818" i="3"/>
  <c r="AF563" i="3"/>
  <c r="AE563" i="3"/>
  <c r="AF950" i="3"/>
  <c r="AE950" i="3"/>
  <c r="AE1004" i="3"/>
  <c r="AE310" i="3"/>
  <c r="AF640" i="3"/>
  <c r="AE640" i="3"/>
  <c r="AE18" i="3"/>
  <c r="AF962" i="3"/>
  <c r="AE962" i="3"/>
  <c r="AF44" i="3"/>
  <c r="AE44" i="3"/>
  <c r="AF197" i="3"/>
  <c r="AF41" i="3"/>
  <c r="AF384" i="3"/>
  <c r="AF131" i="3"/>
  <c r="AF668" i="3"/>
  <c r="AF130" i="3"/>
  <c r="AF698" i="3"/>
  <c r="AF652" i="3"/>
  <c r="AF67" i="3"/>
  <c r="AF1001" i="3"/>
  <c r="AF491" i="3"/>
  <c r="AF878" i="3"/>
  <c r="AF475" i="3"/>
  <c r="AF699" i="3"/>
  <c r="AF56" i="3"/>
  <c r="AF779" i="3"/>
  <c r="AF1025" i="3"/>
  <c r="AF188" i="3"/>
  <c r="AF146" i="3"/>
  <c r="AF1073" i="3"/>
  <c r="AF48" i="3"/>
  <c r="AF101" i="3"/>
  <c r="AF1035" i="3"/>
  <c r="AF557" i="3"/>
  <c r="AF654" i="3"/>
  <c r="AF174" i="3"/>
  <c r="AF120" i="3"/>
  <c r="AF803" i="3"/>
  <c r="AF143" i="3"/>
  <c r="AF777" i="3"/>
  <c r="AF90" i="3"/>
  <c r="AF375" i="3"/>
  <c r="AF802" i="3"/>
  <c r="AF941" i="3"/>
  <c r="AF931" i="3"/>
  <c r="AF225" i="3"/>
  <c r="AF194" i="3"/>
  <c r="AF908" i="3"/>
  <c r="AF103" i="3"/>
  <c r="AF161" i="3"/>
  <c r="AF598" i="3"/>
  <c r="AF37" i="3"/>
  <c r="AF458" i="3"/>
  <c r="AF580" i="3"/>
  <c r="AF179" i="3"/>
  <c r="AF492" i="3"/>
  <c r="AF264" i="3"/>
  <c r="AF503" i="3"/>
  <c r="AF1039" i="3"/>
  <c r="AF824" i="3"/>
  <c r="AF828" i="3"/>
  <c r="AF915" i="3"/>
  <c r="AF797" i="3"/>
  <c r="AF678" i="3"/>
  <c r="AF221" i="3"/>
  <c r="AF790" i="3"/>
  <c r="AF54" i="3"/>
  <c r="AF632" i="3"/>
  <c r="AF923" i="3"/>
  <c r="AF674" i="3"/>
  <c r="AF617" i="3"/>
  <c r="AF521" i="3"/>
  <c r="AF912" i="3"/>
  <c r="AF69" i="3"/>
  <c r="AF787" i="3"/>
  <c r="AF733" i="3"/>
  <c r="AF112" i="3"/>
  <c r="AF536" i="3"/>
  <c r="AF346" i="3"/>
  <c r="AF214" i="3"/>
  <c r="AF283" i="3"/>
  <c r="AF169" i="3"/>
  <c r="AF629" i="3"/>
  <c r="AF955" i="3"/>
  <c r="AF1114" i="3"/>
  <c r="AF365" i="3"/>
  <c r="AF776" i="3"/>
  <c r="AF415" i="3"/>
  <c r="AF528" i="3"/>
  <c r="AF210" i="3"/>
  <c r="AF511" i="3"/>
  <c r="AF208" i="3"/>
  <c r="AF744" i="3"/>
  <c r="AF883" i="3"/>
  <c r="AF232" i="3"/>
  <c r="AF972" i="3"/>
  <c r="AF1017" i="3"/>
  <c r="AF614" i="3"/>
  <c r="AF873" i="3"/>
  <c r="AF1123" i="3"/>
  <c r="AF739" i="3"/>
  <c r="AF381" i="3"/>
  <c r="AF540" i="3"/>
  <c r="AF753" i="3"/>
  <c r="AF16" i="3"/>
  <c r="AF823" i="3"/>
  <c r="AF930" i="3"/>
  <c r="AF242" i="3"/>
  <c r="AF942" i="3"/>
  <c r="AF672" i="3"/>
  <c r="AF1104" i="3"/>
  <c r="AF904" i="3"/>
  <c r="AF653" i="3"/>
  <c r="AF684" i="3"/>
  <c r="AF292" i="3"/>
  <c r="AF523" i="3"/>
  <c r="AF646" i="3"/>
  <c r="AF484" i="3"/>
  <c r="AF1060" i="3"/>
  <c r="AF294" i="3"/>
  <c r="AF1038" i="3"/>
  <c r="AF796" i="3"/>
  <c r="AF59" i="3"/>
  <c r="AF772" i="3"/>
  <c r="AF7" i="3"/>
  <c r="AF1012" i="3"/>
  <c r="AF608" i="3"/>
  <c r="AF163" i="3"/>
  <c r="AF727" i="3"/>
  <c r="AF584" i="3"/>
  <c r="AF331" i="3"/>
  <c r="AF719" i="3"/>
  <c r="AF723" i="3"/>
  <c r="AF837" i="3"/>
  <c r="AF118" i="3"/>
  <c r="AF844" i="3"/>
  <c r="AF488" i="3"/>
  <c r="AF150" i="3"/>
  <c r="R5" i="8"/>
  <c r="W5" i="8" s="1"/>
  <c r="AF468" i="3"/>
  <c r="AF182" i="3"/>
  <c r="AF1046" i="3"/>
  <c r="AF111" i="3"/>
  <c r="AF576" i="3"/>
  <c r="AF25" i="3"/>
  <c r="AF514" i="3"/>
  <c r="AF860" i="3"/>
  <c r="AF234" i="3"/>
  <c r="AF382" i="3"/>
  <c r="AF290" i="3"/>
  <c r="AF574" i="3"/>
  <c r="AF765" i="3"/>
  <c r="AF974" i="3"/>
  <c r="AF49" i="3"/>
  <c r="AF432" i="3"/>
  <c r="AF643" i="3"/>
  <c r="B28" i="10"/>
  <c r="AF851" i="3"/>
  <c r="AF703" i="3"/>
  <c r="B14" i="10"/>
  <c r="AF660" i="3"/>
  <c r="AF829" i="3"/>
  <c r="B20" i="10"/>
  <c r="B21" i="10"/>
  <c r="AF731" i="3"/>
  <c r="AF392" i="3"/>
  <c r="B13" i="10"/>
  <c r="B24" i="10"/>
  <c r="AF180" i="3"/>
  <c r="B11" i="10"/>
  <c r="B18" i="10"/>
  <c r="B6" i="10"/>
  <c r="B4" i="10"/>
  <c r="B3" i="10"/>
  <c r="B27" i="10"/>
  <c r="B25" i="10"/>
  <c r="B7" i="10"/>
  <c r="B10" i="10"/>
  <c r="B12" i="10"/>
  <c r="B9" i="10"/>
  <c r="B8" i="10"/>
  <c r="B26" i="10"/>
  <c r="B5" i="10"/>
  <c r="B23" i="10"/>
  <c r="B16" i="10"/>
  <c r="B15" i="10"/>
  <c r="B17" i="10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F14" i="10" l="1"/>
  <c r="R819" i="3"/>
  <c r="R453" i="3"/>
  <c r="R894" i="3"/>
  <c r="R509" i="3"/>
  <c r="R541" i="3"/>
  <c r="R1120" i="3"/>
  <c r="R1063" i="3"/>
  <c r="R451" i="3"/>
  <c r="R846" i="3"/>
  <c r="R628" i="3"/>
  <c r="R776" i="3"/>
  <c r="R956" i="3"/>
  <c r="R200" i="3"/>
  <c r="R230" i="3"/>
  <c r="R620" i="3"/>
  <c r="R1101" i="3"/>
  <c r="R646" i="3"/>
  <c r="R275" i="3"/>
  <c r="R234" i="3"/>
  <c r="R716" i="3"/>
  <c r="R169" i="3"/>
  <c r="R1119" i="3"/>
  <c r="R529" i="3"/>
  <c r="R391" i="3"/>
  <c r="R180" i="3"/>
  <c r="R390" i="3"/>
  <c r="R415" i="3"/>
  <c r="R52" i="3"/>
  <c r="R748" i="3"/>
  <c r="R1114" i="3"/>
  <c r="R903" i="3"/>
  <c r="R800" i="3"/>
  <c r="R546" i="3"/>
  <c r="R515" i="3"/>
  <c r="R844" i="3"/>
  <c r="R1076" i="3"/>
  <c r="R476" i="3"/>
  <c r="R384" i="3"/>
  <c r="R584" i="3"/>
  <c r="R263" i="3"/>
  <c r="R407" i="3"/>
  <c r="R1057" i="3"/>
  <c r="R1044" i="3"/>
  <c r="R834" i="3"/>
  <c r="R438" i="3"/>
  <c r="R521" i="3"/>
  <c r="R547" i="3"/>
  <c r="R120" i="3"/>
  <c r="R975" i="3"/>
  <c r="S360" i="3"/>
  <c r="R457" i="3"/>
  <c r="R539" i="3"/>
  <c r="R785" i="3"/>
  <c r="R1108" i="3"/>
  <c r="R436" i="3"/>
  <c r="R34" i="3"/>
  <c r="R566" i="3"/>
  <c r="R755" i="3"/>
  <c r="R87" i="3"/>
  <c r="R536" i="3"/>
  <c r="R565" i="3"/>
  <c r="R650" i="3"/>
  <c r="R609" i="3"/>
  <c r="R923" i="3"/>
  <c r="R150" i="3"/>
  <c r="R439" i="3"/>
  <c r="R811" i="3"/>
  <c r="R279" i="3"/>
  <c r="R1025" i="3"/>
  <c r="R1015" i="3"/>
  <c r="R272" i="3"/>
  <c r="R347" i="3"/>
  <c r="R1032" i="3"/>
  <c r="R713" i="3"/>
  <c r="R106" i="3"/>
  <c r="R668" i="3"/>
  <c r="R1017" i="3"/>
  <c r="R88" i="3"/>
  <c r="R164" i="3"/>
  <c r="AR256" i="2"/>
  <c r="S363" i="3" s="1"/>
  <c r="AR522" i="2"/>
  <c r="AR269" i="2"/>
  <c r="S393" i="3" s="1"/>
  <c r="AR324" i="2"/>
  <c r="AR488" i="2"/>
  <c r="AR495" i="2"/>
  <c r="S1060" i="3" s="1"/>
  <c r="AR492" i="2"/>
  <c r="AR451" i="2"/>
  <c r="S956" i="3" s="1"/>
  <c r="AR491" i="2"/>
  <c r="AR464" i="2"/>
  <c r="AR533" i="2"/>
  <c r="AR538" i="2"/>
  <c r="AR258" i="2"/>
  <c r="AR507" i="2"/>
  <c r="AR274" i="2"/>
  <c r="S405" i="3" s="1"/>
  <c r="AR263" i="2"/>
  <c r="S558" i="3" s="1"/>
  <c r="AR280" i="2"/>
  <c r="AR518" i="2"/>
  <c r="AR481" i="2"/>
  <c r="AR281" i="2"/>
  <c r="AR459" i="2"/>
  <c r="AR479" i="2"/>
  <c r="AR480" i="2"/>
  <c r="AR524" i="2"/>
  <c r="AR59" i="2"/>
  <c r="S54" i="3" s="1"/>
  <c r="AR56" i="2"/>
  <c r="AR102" i="2"/>
  <c r="AR9" i="2"/>
  <c r="S142" i="3" s="1"/>
  <c r="AR28" i="2"/>
  <c r="AR22" i="2"/>
  <c r="S26" i="3" s="1"/>
  <c r="AR38" i="2"/>
  <c r="S125" i="3" s="1"/>
  <c r="AR27" i="2"/>
  <c r="S32" i="3" s="1"/>
  <c r="AR11" i="2"/>
  <c r="AR14" i="2"/>
  <c r="AR358" i="2"/>
  <c r="S937" i="3" s="1"/>
  <c r="AR493" i="2"/>
  <c r="F13" i="10"/>
  <c r="F3" i="10"/>
  <c r="F28" i="10"/>
  <c r="S1050" i="3"/>
  <c r="S722" i="3"/>
  <c r="S233" i="3"/>
  <c r="S602" i="3"/>
  <c r="S881" i="3"/>
  <c r="S454" i="3"/>
  <c r="S920" i="3"/>
  <c r="S80" i="3"/>
  <c r="S897" i="3"/>
  <c r="S977" i="3"/>
  <c r="S198" i="3"/>
  <c r="I11" i="11"/>
  <c r="S14" i="3"/>
  <c r="S189" i="3"/>
  <c r="BA16" i="1"/>
  <c r="S9" i="3" s="1"/>
  <c r="S1033" i="3"/>
  <c r="S950" i="3"/>
  <c r="S241" i="3"/>
  <c r="S862" i="3"/>
  <c r="S356" i="3"/>
  <c r="S1125" i="3"/>
  <c r="R312" i="3"/>
  <c r="S793" i="3"/>
  <c r="S53" i="3"/>
  <c r="S601" i="3"/>
  <c r="S998" i="3"/>
  <c r="S696" i="3"/>
  <c r="S795" i="3"/>
  <c r="S1000" i="3"/>
  <c r="S440" i="3"/>
  <c r="S868" i="3"/>
  <c r="S836" i="3"/>
  <c r="S525" i="3"/>
  <c r="S501" i="3"/>
  <c r="S216" i="3"/>
  <c r="S484" i="3"/>
  <c r="S76" i="3"/>
  <c r="S293" i="3"/>
  <c r="S72" i="3"/>
  <c r="BA5" i="1"/>
  <c r="S16" i="3" s="1"/>
  <c r="S8" i="3"/>
  <c r="S115" i="3"/>
  <c r="S520" i="3"/>
  <c r="S191" i="3"/>
  <c r="S209" i="3"/>
  <c r="S510" i="3"/>
  <c r="S314" i="3"/>
  <c r="S431" i="3"/>
  <c r="S991" i="3"/>
  <c r="S853" i="3"/>
  <c r="S643" i="3"/>
  <c r="S98" i="3"/>
  <c r="S471" i="3"/>
  <c r="S532" i="3"/>
  <c r="S79" i="3"/>
  <c r="S388" i="3"/>
  <c r="S342" i="3"/>
  <c r="S444" i="3"/>
  <c r="S784" i="3"/>
  <c r="S1023" i="3"/>
  <c r="S77" i="3"/>
  <c r="S774" i="3"/>
  <c r="S116" i="3"/>
  <c r="S572" i="3"/>
  <c r="S825" i="3"/>
  <c r="S401" i="3"/>
  <c r="S1014" i="3"/>
  <c r="S519" i="3"/>
  <c r="AR378" i="2"/>
  <c r="AR405" i="2"/>
  <c r="AR114" i="2"/>
  <c r="AR517" i="2"/>
  <c r="AR310" i="2"/>
  <c r="AR234" i="2"/>
  <c r="S322" i="3" s="1"/>
  <c r="AR191" i="2"/>
  <c r="AR236" i="2"/>
  <c r="AR319" i="2"/>
  <c r="AR246" i="2"/>
  <c r="AR174" i="2"/>
  <c r="AR270" i="2"/>
  <c r="AR149" i="2"/>
  <c r="S797" i="3" s="1"/>
  <c r="AR134" i="2"/>
  <c r="S245" i="3" s="1"/>
  <c r="AR501" i="2"/>
  <c r="AR348" i="2"/>
  <c r="S576" i="3" s="1"/>
  <c r="AR136" i="2"/>
  <c r="S248" i="3" s="1"/>
  <c r="AR512" i="2"/>
  <c r="AR91" i="2"/>
  <c r="AR430" i="2"/>
  <c r="AR13" i="2"/>
  <c r="S242" i="3" s="1"/>
  <c r="AR212" i="2"/>
  <c r="S859" i="3" s="1"/>
  <c r="AR432" i="2"/>
  <c r="S896" i="3" s="1"/>
  <c r="AR10" i="2"/>
  <c r="S23" i="3" s="1"/>
  <c r="AR84" i="2"/>
  <c r="AR351" i="2"/>
  <c r="R177" i="3"/>
  <c r="AR453" i="2"/>
  <c r="AR427" i="2"/>
  <c r="AR288" i="2"/>
  <c r="AR87" i="2"/>
  <c r="AR210" i="2"/>
  <c r="S942" i="3" s="1"/>
  <c r="AR215" i="2"/>
  <c r="S282" i="3" s="1"/>
  <c r="AR243" i="2"/>
  <c r="AR381" i="2"/>
  <c r="AR308" i="2"/>
  <c r="S426" i="3" s="1"/>
  <c r="AR172" i="2"/>
  <c r="S787" i="3" s="1"/>
  <c r="AR194" i="2"/>
  <c r="AR182" i="2"/>
  <c r="S277" i="3" s="1"/>
  <c r="AR30" i="2"/>
  <c r="S67" i="3" s="1"/>
  <c r="AR205" i="2"/>
  <c r="AR387" i="2"/>
  <c r="S1020" i="3" s="1"/>
  <c r="AR128" i="2"/>
  <c r="S194" i="3" s="1"/>
  <c r="AR435" i="2"/>
  <c r="AR371" i="2"/>
  <c r="AR463" i="2"/>
  <c r="AR523" i="2"/>
  <c r="AR312" i="2"/>
  <c r="AR421" i="2"/>
  <c r="AR363" i="2"/>
  <c r="S981" i="3" s="1"/>
  <c r="AR162" i="2"/>
  <c r="S452" i="3" s="1"/>
  <c r="AR51" i="2"/>
  <c r="S166" i="3" s="1"/>
  <c r="AR68" i="2"/>
  <c r="S595" i="3" s="1"/>
  <c r="AR167" i="2"/>
  <c r="S337" i="3" s="1"/>
  <c r="AR16" i="2"/>
  <c r="S110" i="3" s="1"/>
  <c r="AR43" i="2"/>
  <c r="AR429" i="2"/>
  <c r="AR346" i="2"/>
  <c r="AR404" i="2"/>
  <c r="S765" i="3" s="1"/>
  <c r="AR368" i="2"/>
  <c r="S617" i="3" s="1"/>
  <c r="AR383" i="2"/>
  <c r="S585" i="3" s="1"/>
  <c r="AR382" i="2"/>
  <c r="S685" i="3" s="1"/>
  <c r="AR477" i="2"/>
  <c r="AR94" i="2"/>
  <c r="AR262" i="2"/>
  <c r="S546" i="3" s="1"/>
  <c r="AR21" i="2"/>
  <c r="AR141" i="2"/>
  <c r="S430" i="3" s="1"/>
  <c r="AR337" i="2"/>
  <c r="S915" i="3" s="1"/>
  <c r="AR385" i="2"/>
  <c r="S799" i="3" s="1"/>
  <c r="AR301" i="2"/>
  <c r="S491" i="3" s="1"/>
  <c r="AR504" i="2"/>
  <c r="S1076" i="3" s="1"/>
  <c r="AR412" i="2"/>
  <c r="S854" i="3" s="1"/>
  <c r="AR441" i="2"/>
  <c r="S913" i="3" s="1"/>
  <c r="AR78" i="2"/>
  <c r="S984" i="3" s="1"/>
  <c r="AR539" i="2"/>
  <c r="AR159" i="2"/>
  <c r="AR261" i="2"/>
  <c r="S374" i="3" s="1"/>
  <c r="AR447" i="2"/>
  <c r="S941" i="3" s="1"/>
  <c r="AR283" i="2"/>
  <c r="AR244" i="2"/>
  <c r="AR357" i="2"/>
  <c r="S758" i="3" s="1"/>
  <c r="AR509" i="2"/>
  <c r="AR127" i="2"/>
  <c r="S439" i="3" s="1"/>
  <c r="AR419" i="2"/>
  <c r="S870" i="3" s="1"/>
  <c r="AR116" i="2"/>
  <c r="S213" i="3" s="1"/>
  <c r="AR278" i="2"/>
  <c r="S410" i="3" s="1"/>
  <c r="AR228" i="2"/>
  <c r="S341" i="3" s="1"/>
  <c r="AR506" i="2"/>
  <c r="S1068" i="3" s="1"/>
  <c r="AR143" i="2"/>
  <c r="S255" i="3" s="1"/>
  <c r="AR304" i="2"/>
  <c r="S244" i="3" s="1"/>
  <c r="AR482" i="2"/>
  <c r="AR58" i="2"/>
  <c r="S118" i="3" s="1"/>
  <c r="AR232" i="2"/>
  <c r="S365" i="3" s="1"/>
  <c r="AR420" i="2"/>
  <c r="S817" i="3" s="1"/>
  <c r="AR444" i="2"/>
  <c r="AR254" i="2"/>
  <c r="S361" i="3" s="1"/>
  <c r="AR178" i="2"/>
  <c r="S195" i="3" s="1"/>
  <c r="AR514" i="2"/>
  <c r="H12" i="11" s="1"/>
  <c r="AR406" i="2"/>
  <c r="AR307" i="2"/>
  <c r="AR188" i="2"/>
  <c r="AR171" i="2"/>
  <c r="AR192" i="2"/>
  <c r="S161" i="3" s="1"/>
  <c r="AR424" i="2"/>
  <c r="AR15" i="2"/>
  <c r="S300" i="3" s="1"/>
  <c r="AR131" i="2"/>
  <c r="AR61" i="2"/>
  <c r="AR530" i="2"/>
  <c r="AR355" i="2"/>
  <c r="S567" i="3" s="1"/>
  <c r="AR467" i="2"/>
  <c r="S994" i="3" s="1"/>
  <c r="AR449" i="2"/>
  <c r="AR155" i="2"/>
  <c r="S611" i="3" s="1"/>
  <c r="AR82" i="2"/>
  <c r="AR181" i="2"/>
  <c r="AR410" i="2"/>
  <c r="S987" i="3" s="1"/>
  <c r="AR314" i="2"/>
  <c r="S450" i="3" s="1"/>
  <c r="AR497" i="2"/>
  <c r="AR170" i="2"/>
  <c r="S627" i="3" s="1"/>
  <c r="AR414" i="2"/>
  <c r="AR303" i="2"/>
  <c r="AR36" i="2"/>
  <c r="AR154" i="2"/>
  <c r="S229" i="3" s="1"/>
  <c r="AR133" i="2"/>
  <c r="AR342" i="2"/>
  <c r="S802" i="3" s="1"/>
  <c r="AR287" i="2"/>
  <c r="AR259" i="2"/>
  <c r="AR101" i="2"/>
  <c r="AR317" i="2"/>
  <c r="AR285" i="2"/>
  <c r="AR241" i="2"/>
  <c r="AR409" i="2"/>
  <c r="S1012" i="3" s="1"/>
  <c r="AR392" i="2"/>
  <c r="S726" i="3" s="1"/>
  <c r="AR490" i="2"/>
  <c r="AR473" i="2"/>
  <c r="AR302" i="2"/>
  <c r="S512" i="3" s="1"/>
  <c r="AR81" i="2"/>
  <c r="S151" i="3" s="1"/>
  <c r="AR327" i="2"/>
  <c r="S610" i="3" s="1"/>
  <c r="AR400" i="2"/>
  <c r="S637" i="3" s="1"/>
  <c r="AR528" i="2"/>
  <c r="AR532" i="2"/>
  <c r="AR298" i="2"/>
  <c r="S1116" i="3" s="1"/>
  <c r="AR365" i="2"/>
  <c r="AR164" i="2"/>
  <c r="AR75" i="2"/>
  <c r="AR165" i="2"/>
  <c r="S58" i="3"/>
  <c r="AR248" i="2"/>
  <c r="S351" i="3" s="1"/>
  <c r="AR148" i="2"/>
  <c r="AR72" i="2"/>
  <c r="S138" i="3" s="1"/>
  <c r="AR70" i="2"/>
  <c r="AR498" i="2"/>
  <c r="AR76" i="2"/>
  <c r="S666" i="3" s="1"/>
  <c r="AR465" i="2"/>
  <c r="AR469" i="2"/>
  <c r="AR199" i="2"/>
  <c r="S456" i="3" s="1"/>
  <c r="AR103" i="2"/>
  <c r="AR211" i="2"/>
  <c r="AR519" i="2"/>
  <c r="S1087" i="3" s="1"/>
  <c r="AR198" i="2"/>
  <c r="AR515" i="2"/>
  <c r="AR12" i="2"/>
  <c r="S30" i="3" s="1"/>
  <c r="AR231" i="2"/>
  <c r="S592" i="3" s="1"/>
  <c r="AR60" i="2"/>
  <c r="AR86" i="2"/>
  <c r="AR306" i="2"/>
  <c r="AR322" i="2"/>
  <c r="AR293" i="2"/>
  <c r="AR433" i="2"/>
  <c r="AR184" i="2"/>
  <c r="AR113" i="2"/>
  <c r="AR120" i="2"/>
  <c r="S805" i="3" s="1"/>
  <c r="AR323" i="2"/>
  <c r="S596" i="3" s="1"/>
  <c r="AR395" i="2"/>
  <c r="S232" i="3" s="1"/>
  <c r="AR485" i="2"/>
  <c r="AR377" i="2"/>
  <c r="S785" i="3" s="1"/>
  <c r="AR83" i="2"/>
  <c r="S347" i="3" s="1"/>
  <c r="AR455" i="2"/>
  <c r="S966" i="3" s="1"/>
  <c r="AR431" i="2"/>
  <c r="AR380" i="2"/>
  <c r="S747" i="3" s="1"/>
  <c r="AR98" i="2"/>
  <c r="S176" i="3" s="1"/>
  <c r="AR220" i="2"/>
  <c r="AR7" i="2"/>
  <c r="S69" i="3" s="1"/>
  <c r="AR290" i="2"/>
  <c r="AR487" i="2"/>
  <c r="AR376" i="2"/>
  <c r="S672" i="3" s="1"/>
  <c r="AR73" i="2"/>
  <c r="S292" i="3" s="1"/>
  <c r="AR217" i="2"/>
  <c r="S926" i="3" s="1"/>
  <c r="AR354" i="2"/>
  <c r="S541" i="3" s="1"/>
  <c r="AR483" i="2"/>
  <c r="AR118" i="2"/>
  <c r="S1079" i="3" s="1"/>
  <c r="AR439" i="2"/>
  <c r="S880" i="3" s="1"/>
  <c r="AR179" i="2"/>
  <c r="S603" i="3" s="1"/>
  <c r="AR335" i="2"/>
  <c r="S645" i="3" s="1"/>
  <c r="AR434" i="2"/>
  <c r="AR436" i="2"/>
  <c r="AR299" i="2"/>
  <c r="AR88" i="2"/>
  <c r="S162" i="3" s="1"/>
  <c r="AR50" i="2"/>
  <c r="S744" i="3" s="1"/>
  <c r="AR316" i="2"/>
  <c r="AR446" i="2"/>
  <c r="S727" i="3" s="1"/>
  <c r="AR57" i="2"/>
  <c r="AR294" i="2"/>
  <c r="AR105" i="2"/>
  <c r="AR271" i="2"/>
  <c r="AR225" i="2"/>
  <c r="AR152" i="2"/>
  <c r="S373" i="3" s="1"/>
  <c r="AR529" i="2"/>
  <c r="AR373" i="2"/>
  <c r="AR462" i="2"/>
  <c r="AR226" i="2"/>
  <c r="S650" i="3" s="1"/>
  <c r="AR502" i="2"/>
  <c r="S1074" i="3" s="1"/>
  <c r="AR472" i="2"/>
  <c r="AR391" i="2"/>
  <c r="AR251" i="2"/>
  <c r="S455" i="3" s="1"/>
  <c r="AR389" i="2"/>
  <c r="S876" i="3" s="1"/>
  <c r="AR41" i="2"/>
  <c r="AR35" i="2"/>
  <c r="S488" i="3" s="1"/>
  <c r="AR34" i="2"/>
  <c r="S482" i="3" s="1"/>
  <c r="AR266" i="2"/>
  <c r="R980" i="3"/>
  <c r="AR350" i="2"/>
  <c r="R410" i="3"/>
  <c r="AR396" i="2"/>
  <c r="S540" i="3" s="1"/>
  <c r="AR289" i="2"/>
  <c r="AR25" i="2"/>
  <c r="S335" i="3" s="1"/>
  <c r="AR207" i="2"/>
  <c r="S368" i="3" s="1"/>
  <c r="AR279" i="2"/>
  <c r="S724" i="3" s="1"/>
  <c r="AR313" i="2"/>
  <c r="S549" i="3" s="1"/>
  <c r="AR247" i="2"/>
  <c r="AR53" i="2"/>
  <c r="AR202" i="2"/>
  <c r="S1071" i="3" s="1"/>
  <c r="AR37" i="2"/>
  <c r="AR364" i="2"/>
  <c r="AR264" i="2"/>
  <c r="AR534" i="2"/>
  <c r="S1113" i="3" s="1"/>
  <c r="AR349" i="2"/>
  <c r="AR124" i="2"/>
  <c r="AR129" i="2"/>
  <c r="S382" i="3" s="1"/>
  <c r="AR104" i="2"/>
  <c r="S839" i="3" s="1"/>
  <c r="AR189" i="2"/>
  <c r="AR92" i="2"/>
  <c r="S168" i="3" s="1"/>
  <c r="AR221" i="2"/>
  <c r="AR168" i="2"/>
  <c r="AR18" i="2"/>
  <c r="S111" i="3" s="1"/>
  <c r="AR402" i="2"/>
  <c r="AR173" i="2"/>
  <c r="S986" i="3" s="1"/>
  <c r="AR71" i="2"/>
  <c r="S514" i="3" s="1"/>
  <c r="AR499" i="2"/>
  <c r="AR448" i="2"/>
  <c r="AR123" i="2"/>
  <c r="S383" i="3" s="1"/>
  <c r="AR161" i="2"/>
  <c r="AR206" i="2"/>
  <c r="AR475" i="2"/>
  <c r="AR20" i="2"/>
  <c r="S45" i="3" s="1"/>
  <c r="AR505" i="2"/>
  <c r="S1067" i="3" s="1"/>
  <c r="AR42" i="2"/>
  <c r="AR33" i="2"/>
  <c r="S73" i="3" s="1"/>
  <c r="AR516" i="2"/>
  <c r="S1083" i="3" s="1"/>
  <c r="AR40" i="2"/>
  <c r="S554" i="3" s="1"/>
  <c r="AR353" i="2"/>
  <c r="AR393" i="2"/>
  <c r="S631" i="3" s="1"/>
  <c r="AR213" i="2"/>
  <c r="S863" i="3" s="1"/>
  <c r="AR252" i="2"/>
  <c r="AR442" i="2"/>
  <c r="S916" i="3" s="1"/>
  <c r="AR321" i="2"/>
  <c r="AR461" i="2"/>
  <c r="S979" i="3" s="1"/>
  <c r="AR297" i="2"/>
  <c r="H11" i="11" s="1"/>
  <c r="AR531" i="2"/>
  <c r="AR97" i="2"/>
  <c r="S175" i="3" s="1"/>
  <c r="AR48" i="2"/>
  <c r="S153" i="3" s="1"/>
  <c r="AR496" i="2"/>
  <c r="S386" i="3" s="1"/>
  <c r="AR525" i="2"/>
  <c r="AR454" i="2"/>
  <c r="AR190" i="2"/>
  <c r="S565" i="3" s="1"/>
  <c r="AR344" i="2"/>
  <c r="AR535" i="2"/>
  <c r="AR286" i="2"/>
  <c r="AR527" i="2"/>
  <c r="AR422" i="2"/>
  <c r="AR55" i="2"/>
  <c r="AR115" i="2"/>
  <c r="S720" i="3" s="1"/>
  <c r="AR186" i="2"/>
  <c r="S421" i="3" s="1"/>
  <c r="AR398" i="2"/>
  <c r="S821" i="3" s="1"/>
  <c r="AR117" i="2"/>
  <c r="S412" i="3" s="1"/>
  <c r="AR147" i="2"/>
  <c r="AR175" i="2"/>
  <c r="S534" i="3" s="1"/>
  <c r="AR151" i="2"/>
  <c r="AR74" i="2"/>
  <c r="AR32" i="2"/>
  <c r="AR366" i="2"/>
  <c r="S855" i="3" s="1"/>
  <c r="AR125" i="2"/>
  <c r="AR397" i="2"/>
  <c r="S832" i="3" s="1"/>
  <c r="AR413" i="2"/>
  <c r="S773" i="3" s="1"/>
  <c r="AR163" i="2"/>
  <c r="AR8" i="2"/>
  <c r="S66" i="3" s="1"/>
  <c r="AR253" i="2"/>
  <c r="AR359" i="2"/>
  <c r="S584" i="3" s="1"/>
  <c r="AR77" i="2"/>
  <c r="S737" i="3" s="1"/>
  <c r="AR187" i="2"/>
  <c r="S587" i="3" s="1"/>
  <c r="AR29" i="2"/>
  <c r="S806" i="3" s="1"/>
  <c r="AR330" i="2"/>
  <c r="S418" i="3" s="1"/>
  <c r="AR510" i="2"/>
  <c r="S1082" i="3" s="1"/>
  <c r="AR180" i="2"/>
  <c r="S904" i="3" s="1"/>
  <c r="AR230" i="2"/>
  <c r="S777" i="3" s="1"/>
  <c r="AR466" i="2"/>
  <c r="S993" i="3" s="1"/>
  <c r="AR200" i="2"/>
  <c r="AR489" i="2"/>
  <c r="S975" i="3" s="1"/>
  <c r="AR388" i="2"/>
  <c r="AR478" i="2"/>
  <c r="S1030" i="3" s="1"/>
  <c r="AR89" i="2"/>
  <c r="S163" i="3" s="1"/>
  <c r="AR426" i="2"/>
  <c r="AR214" i="2"/>
  <c r="S871" i="3" s="1"/>
  <c r="AR305" i="2"/>
  <c r="AR185" i="2"/>
  <c r="S551" i="3" s="1"/>
  <c r="AR44" i="2"/>
  <c r="S96" i="3" s="1"/>
  <c r="AR96" i="2"/>
  <c r="AR390" i="2"/>
  <c r="S971" i="3" s="1"/>
  <c r="AR242" i="2"/>
  <c r="S416" i="3" s="1"/>
  <c r="AR326" i="2"/>
  <c r="S473" i="3" s="1"/>
  <c r="AR411" i="2"/>
  <c r="S989" i="3" s="1"/>
  <c r="AR295" i="2"/>
  <c r="AR157" i="2"/>
  <c r="AR367" i="2"/>
  <c r="AR423" i="2"/>
  <c r="AR513" i="2"/>
  <c r="S1080" i="3" s="1"/>
  <c r="AR471" i="2"/>
  <c r="AR209" i="2"/>
  <c r="S772" i="3" s="1"/>
  <c r="AR332" i="2"/>
  <c r="S628" i="3" s="1"/>
  <c r="AR329" i="2"/>
  <c r="S718" i="3" s="1"/>
  <c r="AR470" i="2"/>
  <c r="S583" i="3" s="1"/>
  <c r="AR121" i="2"/>
  <c r="S224" i="3" s="1"/>
  <c r="AR100" i="2"/>
  <c r="S438" i="3" s="1"/>
  <c r="AR239" i="2"/>
  <c r="AR540" i="2"/>
  <c r="AR468" i="2"/>
  <c r="S995" i="3" s="1"/>
  <c r="AR360" i="2"/>
  <c r="S812" i="3" s="1"/>
  <c r="AR370" i="2"/>
  <c r="S642" i="3" s="1"/>
  <c r="AR137" i="2"/>
  <c r="S770" i="3" s="1"/>
  <c r="AR238" i="2"/>
  <c r="AR45" i="2"/>
  <c r="AR394" i="2"/>
  <c r="S879" i="3" s="1"/>
  <c r="AR109" i="2"/>
  <c r="S474" i="3" s="1"/>
  <c r="AR39" i="2"/>
  <c r="AR508" i="2"/>
  <c r="AR249" i="2"/>
  <c r="AR203" i="2"/>
  <c r="AR450" i="2"/>
  <c r="AR445" i="2"/>
  <c r="S1126" i="3" s="1"/>
  <c r="AR85" i="2"/>
  <c r="AR156" i="2"/>
  <c r="S120" i="3" s="1"/>
  <c r="AR255" i="2"/>
  <c r="AR240" i="2"/>
  <c r="S413" i="3" s="1"/>
  <c r="AR340" i="2"/>
  <c r="S889" i="3" s="1"/>
  <c r="AR260" i="2"/>
  <c r="AR112" i="2"/>
  <c r="S179" i="3" s="1"/>
  <c r="AR275" i="2"/>
  <c r="S1091" i="3" s="1"/>
  <c r="AR500" i="2"/>
  <c r="AR6" i="2"/>
  <c r="S19" i="3" s="1"/>
  <c r="AR415" i="2"/>
  <c r="S616" i="3" s="1"/>
  <c r="AR138" i="2"/>
  <c r="S109" i="3" s="1"/>
  <c r="AR408" i="2"/>
  <c r="AR65" i="2"/>
  <c r="S103" i="3" s="1"/>
  <c r="AR224" i="2"/>
  <c r="S1056" i="3" s="1"/>
  <c r="H7" i="11"/>
  <c r="AR106" i="2"/>
  <c r="S503" i="3" s="1"/>
  <c r="AR537" i="2"/>
  <c r="AR208" i="2"/>
  <c r="S729" i="3" s="1"/>
  <c r="AR345" i="2"/>
  <c r="S523" i="3" s="1"/>
  <c r="AR122" i="2"/>
  <c r="AR276" i="2"/>
  <c r="AR336" i="2"/>
  <c r="S659" i="3" s="1"/>
  <c r="AR386" i="2"/>
  <c r="AR69" i="2"/>
  <c r="S135" i="3" s="1"/>
  <c r="AR146" i="2"/>
  <c r="AR169" i="2"/>
  <c r="S483" i="3" s="1"/>
  <c r="AR443" i="2"/>
  <c r="AR150" i="2"/>
  <c r="S656" i="3" s="1"/>
  <c r="AR49" i="2"/>
  <c r="S304" i="3" s="1"/>
  <c r="AR47" i="2"/>
  <c r="S544" i="3" s="1"/>
  <c r="AR333" i="2"/>
  <c r="S884" i="3" s="1"/>
  <c r="AR26" i="2"/>
  <c r="S321" i="3" s="1"/>
  <c r="AR107" i="2"/>
  <c r="S1057" i="3" s="1"/>
  <c r="AR197" i="2"/>
  <c r="S970" i="3" s="1"/>
  <c r="AR17" i="2"/>
  <c r="AR144" i="2"/>
  <c r="AR223" i="2"/>
  <c r="S803" i="3" s="1"/>
  <c r="AR511" i="2"/>
  <c r="S1078" i="3" s="1"/>
  <c r="AR135" i="2"/>
  <c r="AR235" i="2"/>
  <c r="AR437" i="2"/>
  <c r="S906" i="3" s="1"/>
  <c r="AR399" i="2"/>
  <c r="AR536" i="2"/>
  <c r="S1117" i="3" s="1"/>
  <c r="AR54" i="2"/>
  <c r="S113" i="3" s="1"/>
  <c r="AR142" i="2"/>
  <c r="S468" i="3" s="1"/>
  <c r="AR90" i="2"/>
  <c r="S1034" i="3" s="1"/>
  <c r="AR300" i="2"/>
  <c r="AR476" i="2"/>
  <c r="AR265" i="2"/>
  <c r="AR362" i="2"/>
  <c r="S753" i="3" s="1"/>
  <c r="AR401" i="2"/>
  <c r="AR126" i="2"/>
  <c r="AR108" i="2"/>
  <c r="S312" i="3" s="1"/>
  <c r="AR268" i="2"/>
  <c r="AR457" i="2"/>
  <c r="AR320" i="2"/>
  <c r="S752" i="3" s="1"/>
  <c r="AR347" i="2"/>
  <c r="S130" i="3" s="1"/>
  <c r="AR79" i="2"/>
  <c r="S433" i="3" s="1"/>
  <c r="AR318" i="2"/>
  <c r="AR229" i="2"/>
  <c r="AR216" i="2"/>
  <c r="S612" i="3" s="1"/>
  <c r="AR66" i="2"/>
  <c r="S238" i="3" s="1"/>
  <c r="AR233" i="2"/>
  <c r="S366" i="3" s="1"/>
  <c r="AR282" i="2"/>
  <c r="AR486" i="2"/>
  <c r="AR183" i="2"/>
  <c r="AR484" i="2"/>
  <c r="S1046" i="3" s="1"/>
  <c r="AR331" i="2"/>
  <c r="S432" i="3" s="1"/>
  <c r="AR520" i="2"/>
  <c r="AR23" i="2"/>
  <c r="S106" i="3" s="1"/>
  <c r="AR325" i="2"/>
  <c r="S779" i="3" s="1"/>
  <c r="AR201" i="2"/>
  <c r="S1029" i="3" s="1"/>
  <c r="AR291" i="2"/>
  <c r="AR311" i="2"/>
  <c r="S712" i="3" s="1"/>
  <c r="AR369" i="2"/>
  <c r="S467" i="3" s="1"/>
  <c r="AR339" i="2"/>
  <c r="S707" i="3" s="1"/>
  <c r="AR193" i="2"/>
  <c r="H9" i="11" s="1"/>
  <c r="AR425" i="2"/>
  <c r="AR277" i="2"/>
  <c r="AR374" i="2"/>
  <c r="S563" i="3" s="1"/>
  <c r="AR177" i="2"/>
  <c r="S559" i="3" s="1"/>
  <c r="AR119" i="2"/>
  <c r="S670" i="3" s="1"/>
  <c r="AR403" i="2"/>
  <c r="S905" i="3" s="1"/>
  <c r="AR196" i="2"/>
  <c r="S767" i="3" s="1"/>
  <c r="AR309" i="2"/>
  <c r="S524" i="3" s="1"/>
  <c r="AR80" i="2"/>
  <c r="S150" i="3" s="1"/>
  <c r="AR284" i="2"/>
  <c r="AR272" i="2"/>
  <c r="AR296" i="2"/>
  <c r="AR111" i="2"/>
  <c r="S469" i="3" s="1"/>
  <c r="AR218" i="2"/>
  <c r="S731" i="3" s="1"/>
  <c r="AR99" i="2"/>
  <c r="S192" i="3" s="1"/>
  <c r="AR417" i="2"/>
  <c r="S1107" i="3" s="1"/>
  <c r="AR110" i="2"/>
  <c r="S434" i="3" s="1"/>
  <c r="AR95" i="2"/>
  <c r="S172" i="3" s="1"/>
  <c r="AR130" i="2"/>
  <c r="S237" i="3" s="1"/>
  <c r="AR521" i="2"/>
  <c r="AR456" i="2"/>
  <c r="AR292" i="2"/>
  <c r="AR418" i="2"/>
  <c r="S614" i="3" s="1"/>
  <c r="AR166" i="2"/>
  <c r="S305" i="3" s="1"/>
  <c r="AR204" i="2"/>
  <c r="S228" i="3" s="1"/>
  <c r="AR46" i="2"/>
  <c r="S537" i="3" s="1"/>
  <c r="AR343" i="2"/>
  <c r="S489" i="3" s="1"/>
  <c r="AR416" i="2"/>
  <c r="S1043" i="3" s="1"/>
  <c r="AR338" i="2"/>
  <c r="S932" i="3" s="1"/>
  <c r="AR140" i="2"/>
  <c r="AR153" i="2"/>
  <c r="S653" i="3" s="1"/>
  <c r="AR19" i="2"/>
  <c r="S84" i="3" s="1"/>
  <c r="AR237" i="2"/>
  <c r="AR139" i="2"/>
  <c r="S742" i="3" s="1"/>
  <c r="AR494" i="2"/>
  <c r="AR267" i="2"/>
  <c r="AR67" i="2"/>
  <c r="S778" i="3" s="1"/>
  <c r="AR315" i="2"/>
  <c r="AR63" i="2"/>
  <c r="S394" i="3" s="1"/>
  <c r="AR328" i="2"/>
  <c r="S745" i="3" s="1"/>
  <c r="AR334" i="2"/>
  <c r="S834" i="3" s="1"/>
  <c r="AR219" i="2"/>
  <c r="AR257" i="2"/>
  <c r="AR52" i="2"/>
  <c r="S108" i="3" s="1"/>
  <c r="AR245" i="2"/>
  <c r="AR93" i="2"/>
  <c r="S547" i="3" s="1"/>
  <c r="AR375" i="2"/>
  <c r="AR273" i="2"/>
  <c r="AR407" i="2"/>
  <c r="S1021" i="3" s="1"/>
  <c r="AR176" i="2"/>
  <c r="AR428" i="2"/>
  <c r="AR438" i="2"/>
  <c r="S667" i="3" s="1"/>
  <c r="AR250" i="2"/>
  <c r="AR158" i="2"/>
  <c r="AR31" i="2"/>
  <c r="S159" i="3" s="1"/>
  <c r="AR379" i="2"/>
  <c r="S684" i="3" s="1"/>
  <c r="AR440" i="2"/>
  <c r="AR227" i="2"/>
  <c r="S306" i="3" s="1"/>
  <c r="AR145" i="2"/>
  <c r="AR5" i="2"/>
  <c r="AR503" i="2"/>
  <c r="S1075" i="3" s="1"/>
  <c r="AR384" i="2"/>
  <c r="S1016" i="3" s="1"/>
  <c r="AR341" i="2"/>
  <c r="AR64" i="2"/>
  <c r="S557" i="3" s="1"/>
  <c r="AR195" i="2"/>
  <c r="S791" i="3" s="1"/>
  <c r="AR356" i="2"/>
  <c r="S556" i="3" s="1"/>
  <c r="S661" i="3"/>
  <c r="S38" i="3"/>
  <c r="S55" i="3"/>
  <c r="S206" i="3"/>
  <c r="R714" i="3"/>
  <c r="R982" i="3"/>
  <c r="S940" i="3"/>
  <c r="S887" i="3"/>
  <c r="R43" i="3"/>
  <c r="S156" i="3"/>
  <c r="S411" i="3"/>
  <c r="BA15" i="1"/>
  <c r="S24" i="3" s="1"/>
  <c r="S618" i="3"/>
  <c r="S717" i="3"/>
  <c r="S81" i="3"/>
  <c r="S681" i="3"/>
  <c r="S1112" i="3"/>
  <c r="S639" i="3"/>
  <c r="S31" i="3"/>
  <c r="S732" i="3"/>
  <c r="S479" i="3"/>
  <c r="S709" i="3"/>
  <c r="S1048" i="3"/>
  <c r="S506" i="3"/>
  <c r="S61" i="3"/>
  <c r="S815" i="3"/>
  <c r="S1011" i="3"/>
  <c r="S1092" i="3"/>
  <c r="S329" i="3"/>
  <c r="S640" i="3"/>
  <c r="S575" i="3"/>
  <c r="S538" i="3"/>
  <c r="S973" i="3"/>
  <c r="S674" i="3"/>
  <c r="S867" i="3"/>
  <c r="S877" i="3"/>
  <c r="S1095" i="3"/>
  <c r="S409" i="3"/>
  <c r="S678" i="3"/>
  <c r="I7" i="11"/>
  <c r="S332" i="3"/>
  <c r="S129" i="3"/>
  <c r="S140" i="3"/>
  <c r="S1036" i="3"/>
  <c r="S899" i="3"/>
  <c r="S597" i="3"/>
  <c r="S697" i="3"/>
  <c r="S847" i="3"/>
  <c r="S1002" i="3"/>
  <c r="S449" i="3"/>
  <c r="S898" i="3"/>
  <c r="S687" i="3"/>
  <c r="S783" i="3"/>
  <c r="S963" i="3"/>
  <c r="S943" i="3"/>
  <c r="S1105" i="3"/>
  <c r="S181" i="3"/>
  <c r="S1001" i="3"/>
  <c r="S947" i="3"/>
  <c r="S630" i="3"/>
  <c r="S22" i="3"/>
  <c r="S890" i="3"/>
  <c r="R595" i="3"/>
  <c r="AR452" i="2"/>
  <c r="AR526" i="2"/>
  <c r="AR352" i="2"/>
  <c r="S711" i="3" s="1"/>
  <c r="AR62" i="2"/>
  <c r="S296" i="3" s="1"/>
  <c r="AR160" i="2"/>
  <c r="S955" i="3" s="1"/>
  <c r="AR460" i="2"/>
  <c r="AR222" i="2"/>
  <c r="AR372" i="2"/>
  <c r="AR361" i="2"/>
  <c r="S581" i="3" s="1"/>
  <c r="AR24" i="2"/>
  <c r="S604" i="3" s="1"/>
  <c r="AR132" i="2"/>
  <c r="AR458" i="2"/>
  <c r="AR474" i="2"/>
  <c r="S894" i="3"/>
  <c r="S1103" i="3"/>
  <c r="S771" i="3"/>
  <c r="S442" i="3"/>
  <c r="S165" i="3"/>
  <c r="S323" i="3"/>
  <c r="S535" i="3"/>
  <c r="S964" i="3"/>
  <c r="S644" i="3"/>
  <c r="S999" i="3"/>
  <c r="S985" i="3"/>
  <c r="S1119" i="3"/>
  <c r="S692" i="3"/>
  <c r="S46" i="3"/>
  <c r="S311" i="3"/>
  <c r="S683" i="3"/>
  <c r="S665" i="3"/>
  <c r="S766" i="3"/>
  <c r="S624" i="3"/>
  <c r="S922" i="3"/>
  <c r="S527" i="3"/>
  <c r="S952" i="3"/>
  <c r="S107" i="3"/>
  <c r="S62" i="3"/>
  <c r="S220" i="3"/>
  <c r="S258" i="3"/>
  <c r="S37" i="3"/>
  <c r="I9" i="11"/>
  <c r="S550" i="3"/>
  <c r="S893" i="3"/>
  <c r="S387" i="3"/>
  <c r="S657" i="3"/>
  <c r="S157" i="3"/>
  <c r="S12" i="3"/>
  <c r="S931" i="3"/>
  <c r="S782" i="3"/>
  <c r="S562" i="3"/>
  <c r="S160" i="3"/>
  <c r="S944" i="3"/>
  <c r="S369" i="3"/>
  <c r="S1090" i="3"/>
  <c r="S526" i="3"/>
  <c r="S498" i="3"/>
  <c r="S830" i="3"/>
  <c r="S396" i="3"/>
  <c r="S436" i="3"/>
  <c r="S1054" i="3"/>
  <c r="S1072" i="3"/>
  <c r="S230" i="3"/>
  <c r="S218" i="3"/>
  <c r="S751" i="3"/>
  <c r="S215" i="3"/>
  <c r="S487" i="3"/>
  <c r="S75" i="3"/>
  <c r="S919" i="3"/>
  <c r="S827" i="3"/>
  <c r="S380" i="3"/>
  <c r="S682" i="3"/>
  <c r="S626" i="3"/>
  <c r="S553" i="3"/>
  <c r="S1069" i="3"/>
  <c r="S679" i="3"/>
  <c r="S29" i="3"/>
  <c r="S927" i="3"/>
  <c r="S1040" i="3"/>
  <c r="S949" i="3"/>
  <c r="S796" i="3"/>
  <c r="S728" i="3"/>
  <c r="S355" i="3"/>
  <c r="S408" i="3"/>
  <c r="S664" i="3"/>
  <c r="S909" i="3"/>
  <c r="S762" i="3"/>
  <c r="S957" i="3"/>
  <c r="S594" i="3"/>
  <c r="S470" i="3"/>
  <c r="S992" i="3"/>
  <c r="S202" i="3"/>
  <c r="S349" i="3"/>
  <c r="S856" i="3"/>
  <c r="S497" i="3"/>
  <c r="S85" i="3"/>
  <c r="S807" i="3"/>
  <c r="S357" i="3"/>
  <c r="S582" i="3"/>
  <c r="S43" i="3"/>
  <c r="S170" i="3"/>
  <c r="S1106" i="3"/>
  <c r="S1066" i="3"/>
  <c r="H4" i="11"/>
  <c r="I4" i="11"/>
  <c r="S933" i="3"/>
  <c r="S13" i="3"/>
  <c r="I6" i="11"/>
  <c r="I10" i="11"/>
  <c r="S605" i="3"/>
  <c r="S422" i="3"/>
  <c r="I8" i="11"/>
  <c r="I5" i="11"/>
  <c r="S35" i="3"/>
  <c r="I12" i="11"/>
  <c r="S704" i="3"/>
  <c r="H8" i="11"/>
  <c r="H5" i="11"/>
  <c r="F25" i="10"/>
  <c r="F11" i="10"/>
  <c r="F27" i="10"/>
  <c r="S641" i="3"/>
  <c r="F12" i="10"/>
  <c r="F5" i="10"/>
  <c r="F6" i="10"/>
  <c r="C6" i="10"/>
  <c r="C7" i="10"/>
  <c r="C12" i="10"/>
  <c r="C8" i="10"/>
  <c r="C13" i="10"/>
  <c r="C28" i="10"/>
  <c r="C5" i="10"/>
  <c r="C21" i="10"/>
  <c r="C9" i="10"/>
  <c r="C14" i="10"/>
  <c r="C26" i="10"/>
  <c r="C24" i="10"/>
  <c r="C18" i="10"/>
  <c r="C23" i="10"/>
  <c r="C22" i="10"/>
  <c r="C15" i="10"/>
  <c r="C17" i="10"/>
  <c r="C4" i="10"/>
  <c r="C16" i="10"/>
  <c r="C20" i="10"/>
  <c r="C27" i="10"/>
  <c r="C25" i="10"/>
  <c r="C3" i="10"/>
  <c r="C10" i="10"/>
  <c r="C11" i="10"/>
  <c r="C19" i="10"/>
  <c r="D23" i="10"/>
  <c r="F22" i="10"/>
  <c r="D25" i="10"/>
  <c r="G25" i="10" s="1"/>
  <c r="D11" i="10"/>
  <c r="G11" i="10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S60" i="3" l="1"/>
  <c r="S5" i="3"/>
  <c r="S1042" i="3"/>
  <c r="S78" i="3"/>
  <c r="S1077" i="3"/>
  <c r="S148" i="3"/>
  <c r="S268" i="3"/>
  <c r="S210" i="3"/>
  <c r="S318" i="3"/>
  <c r="S564" i="3"/>
  <c r="S1089" i="3"/>
  <c r="S141" i="3"/>
  <c r="S623" i="3"/>
  <c r="S48" i="3"/>
  <c r="S219" i="3"/>
  <c r="S280" i="3"/>
  <c r="S307" i="3"/>
  <c r="S11" i="3"/>
  <c r="S590" i="3"/>
  <c r="S276" i="3"/>
  <c r="S18" i="3"/>
  <c r="S17" i="3"/>
  <c r="S352" i="3"/>
  <c r="S334" i="3"/>
  <c r="S145" i="3"/>
  <c r="S275" i="3"/>
  <c r="S622" i="3"/>
  <c r="S87" i="3"/>
  <c r="S1049" i="3"/>
  <c r="S1055" i="3"/>
  <c r="S495" i="3"/>
  <c r="S225" i="3"/>
  <c r="S946" i="3"/>
  <c r="S90" i="3"/>
  <c r="S171" i="3"/>
  <c r="S749" i="3"/>
  <c r="S1070" i="3"/>
  <c r="S962" i="3"/>
  <c r="S1035" i="3"/>
  <c r="S600" i="3"/>
  <c r="S283" i="3"/>
  <c r="S912" i="3"/>
  <c r="S21" i="3"/>
  <c r="S330" i="3"/>
  <c r="S819" i="3"/>
  <c r="S654" i="3"/>
  <c r="S730" i="3"/>
  <c r="S1018" i="3"/>
  <c r="S253" i="3"/>
  <c r="S279" i="3"/>
  <c r="S769" i="3"/>
  <c r="S223" i="3"/>
  <c r="S700" i="3"/>
  <c r="S119" i="3"/>
  <c r="S736" i="3"/>
  <c r="S809" i="3"/>
  <c r="S509" i="3"/>
  <c r="S251" i="3"/>
  <c r="S158" i="3"/>
  <c r="S823" i="3"/>
  <c r="S1100" i="3"/>
  <c r="S816" i="3"/>
  <c r="S746" i="3"/>
  <c r="S33" i="3"/>
  <c r="S740" i="3"/>
  <c r="S936" i="3"/>
  <c r="S97" i="3"/>
  <c r="S199" i="3"/>
  <c r="S41" i="3"/>
  <c r="S1041" i="3"/>
  <c r="S427" i="3"/>
  <c r="S169" i="3"/>
  <c r="S333" i="3"/>
  <c r="S615" i="3"/>
  <c r="S1088" i="3"/>
  <c r="S273" i="3"/>
  <c r="S112" i="3"/>
  <c r="S50" i="3"/>
  <c r="S143" i="3"/>
  <c r="S1073" i="3"/>
  <c r="S114" i="3"/>
  <c r="S294" i="3"/>
  <c r="S891" i="3"/>
  <c r="S222" i="3"/>
  <c r="S149" i="3"/>
  <c r="S869" i="3"/>
  <c r="S289" i="3"/>
  <c r="S211" i="3"/>
  <c r="S907" i="3"/>
  <c r="S392" i="3"/>
  <c r="S127" i="3"/>
  <c r="S860" i="3"/>
  <c r="S776" i="3"/>
  <c r="S27" i="3"/>
  <c r="S252" i="3"/>
  <c r="S1053" i="3"/>
  <c r="S124" i="3"/>
  <c r="S974" i="3"/>
  <c r="S1009" i="3"/>
  <c r="S358" i="3"/>
  <c r="S939" i="3"/>
  <c r="S1061" i="3"/>
  <c r="S492" i="3"/>
  <c r="S320" i="3"/>
  <c r="S270" i="3"/>
  <c r="S204" i="3"/>
  <c r="S196" i="3"/>
  <c r="S309" i="3"/>
  <c r="S1118" i="3"/>
  <c r="S1096" i="3"/>
  <c r="S662" i="3"/>
  <c r="S1013" i="3"/>
  <c r="S284" i="3"/>
  <c r="S197" i="3"/>
  <c r="S764" i="3"/>
  <c r="S180" i="3"/>
  <c r="S391" i="3"/>
  <c r="S1059" i="3"/>
  <c r="S1062" i="3"/>
  <c r="S858" i="3"/>
  <c r="S864" i="3"/>
  <c r="S781" i="3"/>
  <c r="S969" i="3"/>
  <c r="S748" i="3"/>
  <c r="S1064" i="3"/>
  <c r="S513" i="3"/>
  <c r="S1003" i="3"/>
  <c r="S419" i="3"/>
  <c r="S485" i="3"/>
  <c r="S885" i="3"/>
  <c r="S552" i="3"/>
  <c r="S350" i="3"/>
  <c r="S267" i="3"/>
  <c r="S1039" i="3"/>
  <c r="S291" i="3"/>
  <c r="S100" i="3"/>
  <c r="S755" i="3"/>
  <c r="S459" i="3"/>
  <c r="S92" i="3"/>
  <c r="S254" i="3"/>
  <c r="S976" i="3"/>
  <c r="S1097" i="3"/>
  <c r="S725" i="3"/>
  <c r="S530" i="3"/>
  <c r="S371" i="3"/>
  <c r="S529" i="3"/>
  <c r="S475" i="3"/>
  <c r="S824" i="3"/>
  <c r="S838" i="3"/>
  <c r="S818" i="3"/>
  <c r="S1063" i="3"/>
  <c r="S89" i="3"/>
  <c r="S133" i="3"/>
  <c r="S64" i="3"/>
  <c r="S961" i="3"/>
  <c r="S353" i="3"/>
  <c r="S414" i="3"/>
  <c r="S302" i="3"/>
  <c r="S673" i="3"/>
  <c r="S40" i="3"/>
  <c r="S343" i="3"/>
  <c r="S1052" i="3"/>
  <c r="S702" i="3"/>
  <c r="S82" i="3"/>
  <c r="S266" i="3"/>
  <c r="S173" i="3"/>
  <c r="S354" i="3"/>
  <c r="S800" i="3"/>
  <c r="S257" i="3"/>
  <c r="S131" i="3"/>
  <c r="S476" i="3"/>
  <c r="S281" i="3"/>
  <c r="S313" i="3"/>
  <c r="S250" i="3"/>
  <c r="S533" i="3"/>
  <c r="S203" i="3"/>
  <c r="S346" i="3"/>
  <c r="S295" i="3"/>
  <c r="S451" i="3"/>
  <c r="S591" i="3"/>
  <c r="S348" i="3"/>
  <c r="S298" i="3"/>
  <c r="S286" i="3"/>
  <c r="S247" i="3"/>
  <c r="S1102" i="3"/>
  <c r="S415" i="3"/>
  <c r="S652" i="3"/>
  <c r="S968" i="3"/>
  <c r="S996" i="3"/>
  <c r="K7" i="11"/>
  <c r="L7" i="11" s="1"/>
  <c r="S982" i="3"/>
  <c r="S263" i="3"/>
  <c r="K9" i="11"/>
  <c r="M9" i="11" s="1"/>
  <c r="S407" i="3"/>
  <c r="S632" i="3"/>
  <c r="J11" i="11"/>
  <c r="S20" i="3"/>
  <c r="S531" i="3"/>
  <c r="S917" i="3"/>
  <c r="S443" i="3"/>
  <c r="S607" i="3"/>
  <c r="S326" i="3"/>
  <c r="S606" i="3"/>
  <c r="S478" i="3"/>
  <c r="S691" i="3"/>
  <c r="S344" i="3"/>
  <c r="S319" i="3"/>
  <c r="S918" i="3"/>
  <c r="S694" i="3"/>
  <c r="S377" i="3"/>
  <c r="S256" i="3"/>
  <c r="S903" i="3"/>
  <c r="S808" i="3"/>
  <c r="S1058" i="3"/>
  <c r="S786" i="3"/>
  <c r="S857" i="3"/>
  <c r="S883" i="3"/>
  <c r="S126" i="3"/>
  <c r="S384" i="3"/>
  <c r="S331" i="3"/>
  <c r="S28" i="3"/>
  <c r="S463" i="3"/>
  <c r="S878" i="3"/>
  <c r="S846" i="3"/>
  <c r="S205" i="3"/>
  <c r="S960" i="3"/>
  <c r="S56" i="3"/>
  <c r="S829" i="3"/>
  <c r="S381" i="3"/>
  <c r="S719" i="3"/>
  <c r="S243" i="3"/>
  <c r="S317" i="3"/>
  <c r="S472" i="3"/>
  <c r="S447" i="3"/>
  <c r="S647" i="3"/>
  <c r="S316" i="3"/>
  <c r="S406" i="3"/>
  <c r="S65" i="3"/>
  <c r="S63" i="3"/>
  <c r="S938" i="3"/>
  <c r="S1122" i="3"/>
  <c r="S402" i="3"/>
  <c r="S425" i="3"/>
  <c r="S271" i="3"/>
  <c r="S569" i="3"/>
  <c r="S1028" i="3"/>
  <c r="S504" i="3"/>
  <c r="S122" i="3"/>
  <c r="S516" i="3"/>
  <c r="S768" i="3"/>
  <c r="S136" i="3"/>
  <c r="S435" i="3"/>
  <c r="S274" i="3"/>
  <c r="S310" i="3"/>
  <c r="S723" i="3"/>
  <c r="S51" i="3"/>
  <c r="S759" i="3"/>
  <c r="S757" i="3"/>
  <c r="S543" i="3"/>
  <c r="S522" i="3"/>
  <c r="S1024" i="3"/>
  <c r="S579" i="3"/>
  <c r="S539" i="3"/>
  <c r="S804" i="3"/>
  <c r="S132" i="3"/>
  <c r="S660" i="3"/>
  <c r="S34" i="3"/>
  <c r="S1032" i="3"/>
  <c r="S875" i="3"/>
  <c r="S1025" i="3"/>
  <c r="S134" i="3"/>
  <c r="S548" i="3"/>
  <c r="S841" i="3"/>
  <c r="S490" i="3"/>
  <c r="S445" i="3"/>
  <c r="S668" i="3"/>
  <c r="S231" i="3"/>
  <c r="S6" i="3"/>
  <c r="S542" i="3"/>
  <c r="S184" i="3"/>
  <c r="S908" i="3"/>
  <c r="S278" i="3"/>
  <c r="S598" i="3"/>
  <c r="S185" i="3"/>
  <c r="S997" i="3"/>
  <c r="S566" i="3"/>
  <c r="S710" i="3"/>
  <c r="S423" i="3"/>
  <c r="S578" i="3"/>
  <c r="S1031" i="3"/>
  <c r="S59" i="3"/>
  <c r="S404" i="3"/>
  <c r="S935" i="3"/>
  <c r="S7" i="3"/>
  <c r="S399" i="3"/>
  <c r="S560" i="3"/>
  <c r="S810" i="3"/>
  <c r="S902" i="3"/>
  <c r="S518" i="3"/>
  <c r="S761" i="3"/>
  <c r="S1038" i="3"/>
  <c r="S201" i="3"/>
  <c r="S486" i="3"/>
  <c r="S297" i="3"/>
  <c r="S390" i="3"/>
  <c r="S1099" i="3"/>
  <c r="S739" i="3"/>
  <c r="S741" i="3"/>
  <c r="S929" i="3"/>
  <c r="S1093" i="3"/>
  <c r="S83" i="3"/>
  <c r="S658" i="3"/>
  <c r="S738" i="3"/>
  <c r="S496" i="3"/>
  <c r="S327" i="3"/>
  <c r="S1120" i="3"/>
  <c r="S446" i="3"/>
  <c r="S754" i="3"/>
  <c r="S403" i="3"/>
  <c r="S1047" i="3"/>
  <c r="S1019" i="3"/>
  <c r="S886" i="3"/>
  <c r="S105" i="3"/>
  <c r="S193" i="3"/>
  <c r="S835" i="3"/>
  <c r="S1051" i="3"/>
  <c r="S200" i="3"/>
  <c r="S505" i="3"/>
  <c r="S71" i="3"/>
  <c r="S174" i="3"/>
  <c r="S1101" i="3"/>
  <c r="S798" i="3"/>
  <c r="S633" i="3"/>
  <c r="S698" i="3"/>
  <c r="S1006" i="3"/>
  <c r="S182" i="3"/>
  <c r="S52" i="3"/>
  <c r="S536" i="3"/>
  <c r="S675" i="3"/>
  <c r="S429" i="3"/>
  <c r="S699" i="3"/>
  <c r="S372" i="3"/>
  <c r="S227" i="3"/>
  <c r="S511" i="3"/>
  <c r="S221" i="3"/>
  <c r="S888" i="3"/>
  <c r="S629" i="3"/>
  <c r="S93" i="3"/>
  <c r="S207" i="3"/>
  <c r="S790" i="3"/>
  <c r="S921" i="3"/>
  <c r="S651" i="3"/>
  <c r="S555" i="3"/>
  <c r="S240" i="3"/>
  <c r="S1007" i="3"/>
  <c r="S49" i="3"/>
  <c r="S424" i="3"/>
  <c r="S453" i="3"/>
  <c r="S734" i="3"/>
  <c r="S865" i="3"/>
  <c r="S44" i="3"/>
  <c r="S706" i="3"/>
  <c r="S568" i="3"/>
  <c r="S301" i="3"/>
  <c r="S389" i="3"/>
  <c r="S972" i="3"/>
  <c r="S811" i="3"/>
  <c r="S152" i="3"/>
  <c r="S10" i="3"/>
  <c r="S948" i="3"/>
  <c r="S814" i="3"/>
  <c r="S239" i="3"/>
  <c r="S39" i="3"/>
  <c r="S924" i="3"/>
  <c r="S376" i="3"/>
  <c r="S677" i="3"/>
  <c r="S515" i="3"/>
  <c r="S428" i="3"/>
  <c r="S259" i="3"/>
  <c r="S481" i="3"/>
  <c r="S750" i="3"/>
  <c r="S480" i="3"/>
  <c r="S648" i="3"/>
  <c r="S545" i="3"/>
  <c r="S517" i="3"/>
  <c r="S655" i="3"/>
  <c r="S923" i="3"/>
  <c r="S861" i="3"/>
  <c r="S703" i="3"/>
  <c r="S493" i="3"/>
  <c r="S101" i="3"/>
  <c r="S845" i="3"/>
  <c r="S1086" i="3"/>
  <c r="S638" i="3"/>
  <c r="S102" i="3"/>
  <c r="S848" i="3"/>
  <c r="S826" i="3"/>
  <c r="S57" i="3"/>
  <c r="S208" i="3"/>
  <c r="S840" i="3"/>
  <c r="S620" i="3"/>
  <c r="S288" i="3"/>
  <c r="S339" i="3"/>
  <c r="S217" i="3"/>
  <c r="S325" i="3"/>
  <c r="S190" i="3"/>
  <c r="S25" i="3"/>
  <c r="S599" i="3"/>
  <c r="S95" i="3"/>
  <c r="S262" i="3"/>
  <c r="S1123" i="3"/>
  <c r="S676" i="3"/>
  <c r="S792" i="3"/>
  <c r="S577" i="3"/>
  <c r="S155" i="3"/>
  <c r="S586" i="3"/>
  <c r="S167" i="3"/>
  <c r="S234" i="3"/>
  <c r="S265" i="3"/>
  <c r="S499" i="3"/>
  <c r="S561" i="3"/>
  <c r="S1008" i="3"/>
  <c r="S716" i="3"/>
  <c r="S593" i="3"/>
  <c r="S508" i="3"/>
  <c r="S713" i="3"/>
  <c r="S144" i="3"/>
  <c r="S462" i="3"/>
  <c r="S715" i="3"/>
  <c r="S398" i="3"/>
  <c r="S1005" i="3"/>
  <c r="S780" i="3"/>
  <c r="S951" i="3"/>
  <c r="S588" i="3"/>
  <c r="S507" i="3"/>
  <c r="S589" i="3"/>
  <c r="S385" i="3"/>
  <c r="S400" i="3"/>
  <c r="S735" i="3"/>
  <c r="S36" i="3"/>
  <c r="S763" i="3"/>
  <c r="S570" i="3"/>
  <c r="S874" i="3"/>
  <c r="S290" i="3"/>
  <c r="S137" i="3"/>
  <c r="S42" i="3"/>
  <c r="S1104" i="3"/>
  <c r="S437" i="3"/>
  <c r="S775" i="3"/>
  <c r="S705" i="3"/>
  <c r="S831" i="3"/>
  <c r="S756" i="3"/>
  <c r="S336" i="3"/>
  <c r="S285" i="3"/>
  <c r="S260" i="3"/>
  <c r="S315" i="3"/>
  <c r="S844" i="3"/>
  <c r="S128" i="3"/>
  <c r="S226" i="3"/>
  <c r="S88" i="3"/>
  <c r="S636" i="3"/>
  <c r="S68" i="3"/>
  <c r="S794" i="3"/>
  <c r="S689" i="3"/>
  <c r="S500" i="3"/>
  <c r="S820" i="3"/>
  <c r="S70" i="3"/>
  <c r="S183" i="3"/>
  <c r="S15" i="3"/>
  <c r="S934" i="3"/>
  <c r="S246" i="3"/>
  <c r="S397" i="3"/>
  <c r="S465" i="3"/>
  <c r="S367" i="3"/>
  <c r="S1017" i="3"/>
  <c r="S852" i="3"/>
  <c r="S708" i="3"/>
  <c r="S1098" i="3"/>
  <c r="S287" i="3"/>
  <c r="S328" i="3"/>
  <c r="S892" i="3"/>
  <c r="S990" i="3"/>
  <c r="S147" i="3"/>
  <c r="S635" i="3"/>
  <c r="S1094" i="3"/>
  <c r="S873" i="3"/>
  <c r="S466" i="3"/>
  <c r="S671" i="3"/>
  <c r="S574" i="3"/>
  <c r="S958" i="3"/>
  <c r="S953" i="3"/>
  <c r="S441" i="3"/>
  <c r="S308" i="3"/>
  <c r="S649" i="3"/>
  <c r="S945" i="3"/>
  <c r="S521" i="3"/>
  <c r="S123" i="3"/>
  <c r="S375" i="3"/>
  <c r="S272" i="3"/>
  <c r="S895" i="3"/>
  <c r="S269" i="3"/>
  <c r="S850" i="3"/>
  <c r="S264" i="3"/>
  <c r="S849" i="3"/>
  <c r="S965" i="3"/>
  <c r="S104" i="3"/>
  <c r="S146" i="3"/>
  <c r="S1004" i="3"/>
  <c r="S395" i="3"/>
  <c r="S74" i="3"/>
  <c r="S345" i="3"/>
  <c r="S733" i="3"/>
  <c r="S477" i="3"/>
  <c r="S688" i="3"/>
  <c r="S324" i="3"/>
  <c r="S261" i="3"/>
  <c r="S164" i="3"/>
  <c r="S988" i="3"/>
  <c r="S420" i="3"/>
  <c r="S743" i="3"/>
  <c r="S1124" i="3"/>
  <c r="S177" i="3"/>
  <c r="S693" i="3"/>
  <c r="S625" i="3"/>
  <c r="S669" i="3"/>
  <c r="S978" i="3"/>
  <c r="S954" i="3"/>
  <c r="S789" i="3"/>
  <c r="S188" i="3"/>
  <c r="S967" i="3"/>
  <c r="S340" i="3"/>
  <c r="S186" i="3"/>
  <c r="S457" i="3"/>
  <c r="S646" i="3"/>
  <c r="S701" i="3"/>
  <c r="S139" i="3"/>
  <c r="S695" i="3"/>
  <c r="S1044" i="3"/>
  <c r="S901" i="3"/>
  <c r="S417" i="3"/>
  <c r="S925" i="3"/>
  <c r="S721" i="3"/>
  <c r="S882" i="3"/>
  <c r="S187" i="3"/>
  <c r="S299" i="3"/>
  <c r="S822" i="3"/>
  <c r="S1108" i="3"/>
  <c r="S900" i="3"/>
  <c r="S117" i="3"/>
  <c r="S1081" i="3"/>
  <c r="S788" i="3"/>
  <c r="S214" i="3"/>
  <c r="S621" i="3"/>
  <c r="S872" i="3"/>
  <c r="S1121" i="3"/>
  <c r="S154" i="3"/>
  <c r="S686" i="3"/>
  <c r="S1109" i="3"/>
  <c r="S609" i="3"/>
  <c r="S1026" i="3"/>
  <c r="S448" i="3"/>
  <c r="S359" i="3"/>
  <c r="S801" i="3"/>
  <c r="S378" i="3"/>
  <c r="S236" i="3"/>
  <c r="S91" i="3"/>
  <c r="S663" i="3"/>
  <c r="S760" i="3"/>
  <c r="S619" i="3"/>
  <c r="S379" i="3"/>
  <c r="S580" i="3"/>
  <c r="S461" i="3"/>
  <c r="S833" i="3"/>
  <c r="S1037" i="3"/>
  <c r="S362" i="3"/>
  <c r="S1010" i="3"/>
  <c r="S460" i="3"/>
  <c r="S634" i="3"/>
  <c r="S910" i="3"/>
  <c r="S235" i="3"/>
  <c r="S680" i="3"/>
  <c r="S1015" i="3"/>
  <c r="S690" i="3"/>
  <c r="S1022" i="3"/>
  <c r="S573" i="3"/>
  <c r="H6" i="11"/>
  <c r="K6" i="11" s="1"/>
  <c r="M6" i="11" s="1"/>
  <c r="S86" i="3"/>
  <c r="S930" i="3"/>
  <c r="S911" i="3"/>
  <c r="S1111" i="3"/>
  <c r="S1027" i="3"/>
  <c r="S980" i="3"/>
  <c r="S47" i="3"/>
  <c r="S464" i="3"/>
  <c r="S1085" i="3"/>
  <c r="S212" i="3"/>
  <c r="H10" i="11"/>
  <c r="J10" i="11" s="1"/>
  <c r="S99" i="3"/>
  <c r="S983" i="3"/>
  <c r="S1084" i="3"/>
  <c r="S458" i="3"/>
  <c r="S613" i="3"/>
  <c r="S571" i="3"/>
  <c r="S370" i="3"/>
  <c r="S528" i="3"/>
  <c r="J9" i="11"/>
  <c r="S1045" i="3"/>
  <c r="S121" i="3"/>
  <c r="S1110" i="3"/>
  <c r="S502" i="3"/>
  <c r="S813" i="3"/>
  <c r="S842" i="3"/>
  <c r="S866" i="3"/>
  <c r="S837" i="3"/>
  <c r="S959" i="3"/>
  <c r="S338" i="3"/>
  <c r="S1065" i="3"/>
  <c r="S1114" i="3"/>
  <c r="S364" i="3"/>
  <c r="S249" i="3"/>
  <c r="S94" i="3"/>
  <c r="S714" i="3"/>
  <c r="S851" i="3"/>
  <c r="S608" i="3"/>
  <c r="S178" i="3"/>
  <c r="S843" i="3"/>
  <c r="S494" i="3"/>
  <c r="S828" i="3"/>
  <c r="S914" i="3"/>
  <c r="S303" i="3"/>
  <c r="S1115" i="3"/>
  <c r="S928" i="3"/>
  <c r="L9" i="11"/>
  <c r="N9" i="11" s="1"/>
  <c r="K12" i="11"/>
  <c r="M12" i="11" s="1"/>
  <c r="J4" i="11"/>
  <c r="J8" i="11"/>
  <c r="J7" i="11"/>
  <c r="K4" i="11"/>
  <c r="K11" i="11"/>
  <c r="M11" i="11" s="1"/>
  <c r="K8" i="11"/>
  <c r="J12" i="11"/>
  <c r="K5" i="11"/>
  <c r="J5" i="11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M7" i="11" l="1"/>
  <c r="N7" i="11" s="1"/>
  <c r="Y986" i="3"/>
  <c r="Y969" i="3"/>
  <c r="Y530" i="3"/>
  <c r="Y266" i="3"/>
  <c r="Y1049" i="3"/>
  <c r="Y1107" i="3"/>
  <c r="Y1041" i="3"/>
  <c r="Y1079" i="3"/>
  <c r="Y350" i="3"/>
  <c r="Y939" i="3"/>
  <c r="Y353" i="3"/>
  <c r="Y358" i="3"/>
  <c r="Y724" i="3"/>
  <c r="Y968" i="3"/>
  <c r="Y247" i="3"/>
  <c r="Y740" i="3"/>
  <c r="Y414" i="3"/>
  <c r="Y228" i="3"/>
  <c r="Y1089" i="3"/>
  <c r="Y279" i="3"/>
  <c r="Y996" i="3"/>
  <c r="Y1042" i="3"/>
  <c r="Y1088" i="3"/>
  <c r="Y1059" i="3"/>
  <c r="Y333" i="3"/>
  <c r="Y1077" i="3"/>
  <c r="Y114" i="3"/>
  <c r="Y286" i="3"/>
  <c r="Y673" i="3"/>
  <c r="Y360" i="3"/>
  <c r="Y267" i="3"/>
  <c r="Y961" i="3"/>
  <c r="Y276" i="3"/>
  <c r="Y662" i="3"/>
  <c r="Y1118" i="3"/>
  <c r="Y371" i="3"/>
  <c r="Y800" i="3"/>
  <c r="Y858" i="3"/>
  <c r="Y591" i="3"/>
  <c r="Y289" i="3"/>
  <c r="Y946" i="3"/>
  <c r="Y554" i="3"/>
  <c r="Y343" i="3"/>
  <c r="Y173" i="3"/>
  <c r="Y298" i="3"/>
  <c r="Y913" i="3"/>
  <c r="Y529" i="3"/>
  <c r="Y1116" i="3"/>
  <c r="Y1096" i="3"/>
  <c r="Y1029" i="3"/>
  <c r="Y354" i="3"/>
  <c r="Y1062" i="3"/>
  <c r="Y552" i="3"/>
  <c r="K10" i="11"/>
  <c r="L10" i="11" s="1"/>
  <c r="L6" i="11"/>
  <c r="N6" i="11" s="1"/>
  <c r="J6" i="11"/>
  <c r="Y130" i="3"/>
  <c r="Y388" i="3"/>
  <c r="Y328" i="3"/>
  <c r="Y392" i="3"/>
  <c r="Y1109" i="3"/>
  <c r="Y633" i="3"/>
  <c r="Y84" i="3"/>
  <c r="Y954" i="3"/>
  <c r="Y900" i="3"/>
  <c r="Y66" i="3"/>
  <c r="Y156" i="3"/>
  <c r="Y1078" i="3"/>
  <c r="Y236" i="3"/>
  <c r="Y652" i="3"/>
  <c r="Y182" i="3"/>
  <c r="Y509" i="3"/>
  <c r="Y183" i="3"/>
  <c r="Y477" i="3"/>
  <c r="Y112" i="3"/>
  <c r="Y149" i="3"/>
  <c r="Y755" i="3"/>
  <c r="Y357" i="3"/>
  <c r="Y864" i="3"/>
  <c r="Y1098" i="3"/>
  <c r="Y1025" i="3"/>
  <c r="Y273" i="3"/>
  <c r="Y1010" i="3"/>
  <c r="Y117" i="3"/>
  <c r="Y8" i="3"/>
  <c r="Y469" i="3"/>
  <c r="Y57" i="3"/>
  <c r="Y144" i="3"/>
  <c r="Y748" i="3"/>
  <c r="Y160" i="3"/>
  <c r="Y282" i="3"/>
  <c r="Y792" i="3"/>
  <c r="Y664" i="3"/>
  <c r="Y455" i="3"/>
  <c r="Y801" i="3"/>
  <c r="Y446" i="3"/>
  <c r="Y907" i="3"/>
  <c r="Y1087" i="3"/>
  <c r="Y1035" i="3"/>
  <c r="Y1013" i="3"/>
  <c r="Y566" i="3"/>
  <c r="Y6" i="3"/>
  <c r="Y506" i="3"/>
  <c r="Y1091" i="3"/>
  <c r="Y5" i="3"/>
  <c r="Y804" i="3"/>
  <c r="Y533" i="3"/>
  <c r="Y134" i="3"/>
  <c r="Y596" i="3"/>
  <c r="Y299" i="3"/>
  <c r="Y510" i="3"/>
  <c r="Y54" i="3"/>
  <c r="Y1056" i="3"/>
  <c r="Y595" i="3"/>
  <c r="Y613" i="3"/>
  <c r="Y764" i="3"/>
  <c r="Y578" i="3"/>
  <c r="Y601" i="3"/>
  <c r="Y1033" i="3"/>
  <c r="Y168" i="3"/>
  <c r="Y808" i="3"/>
  <c r="Y701" i="3"/>
  <c r="Y626" i="3"/>
  <c r="Y302" i="3"/>
  <c r="Y925" i="3"/>
  <c r="Y340" i="3"/>
  <c r="Y861" i="3"/>
  <c r="Y476" i="3"/>
  <c r="Y1095" i="3"/>
  <c r="Y309" i="3"/>
  <c r="Y560" i="3"/>
  <c r="Y814" i="3"/>
  <c r="Y702" i="3"/>
  <c r="Y1123" i="3"/>
  <c r="Y674" i="3"/>
  <c r="Y981" i="3"/>
  <c r="Y788" i="3"/>
  <c r="Y1058" i="3"/>
  <c r="Y825" i="3"/>
  <c r="Y1066" i="3"/>
  <c r="Y199" i="3"/>
  <c r="Y155" i="3"/>
  <c r="Y658" i="3"/>
  <c r="Y225" i="3"/>
  <c r="Y157" i="3"/>
  <c r="Y272" i="3"/>
  <c r="Y1030" i="3"/>
  <c r="Y634" i="3"/>
  <c r="Y769" i="3"/>
  <c r="Y322" i="3"/>
  <c r="Y59" i="3"/>
  <c r="Y39" i="3"/>
  <c r="Y449" i="3"/>
  <c r="Y749" i="3"/>
  <c r="Y731" i="3"/>
  <c r="Y1101" i="3"/>
  <c r="Y96" i="3"/>
  <c r="Y1014" i="3"/>
  <c r="Y178" i="3"/>
  <c r="Y1037" i="3"/>
  <c r="Y19" i="3"/>
  <c r="Y839" i="3"/>
  <c r="Y1020" i="3"/>
  <c r="Y756" i="3"/>
  <c r="Y995" i="3"/>
  <c r="Y784" i="3"/>
  <c r="Y836" i="3"/>
  <c r="Y685" i="3"/>
  <c r="Y373" i="3"/>
  <c r="Y582" i="3"/>
  <c r="Y94" i="3"/>
  <c r="Y1120" i="3"/>
  <c r="Y21" i="3"/>
  <c r="Y952" i="3"/>
  <c r="Y184" i="3"/>
  <c r="Y55" i="3"/>
  <c r="Y441" i="3"/>
  <c r="Y1039" i="3"/>
  <c r="Y834" i="3"/>
  <c r="Y381" i="3"/>
  <c r="Y920" i="3"/>
  <c r="Y745" i="3"/>
  <c r="Y785" i="3"/>
  <c r="Y1083" i="3"/>
  <c r="Y424" i="3"/>
  <c r="Y982" i="3"/>
  <c r="Y246" i="3"/>
  <c r="Y45" i="3"/>
  <c r="Y722" i="3"/>
  <c r="Y574" i="3"/>
  <c r="Y475" i="3"/>
  <c r="Y1072" i="3"/>
  <c r="Y628" i="3"/>
  <c r="Y650" i="3"/>
  <c r="Y145" i="3"/>
  <c r="Y141" i="3"/>
  <c r="Y146" i="3"/>
  <c r="Y175" i="3"/>
  <c r="Y277" i="3"/>
  <c r="Y715" i="3"/>
  <c r="Y378" i="3"/>
  <c r="Y857" i="3"/>
  <c r="Y1102" i="3"/>
  <c r="Y263" i="3"/>
  <c r="Y262" i="3"/>
  <c r="Y597" i="3"/>
  <c r="Y791" i="3"/>
  <c r="Y752" i="3"/>
  <c r="Y456" i="3"/>
  <c r="Y564" i="3"/>
  <c r="Y60" i="3"/>
  <c r="Y248" i="3"/>
  <c r="Y426" i="3"/>
  <c r="Y1031" i="3"/>
  <c r="Y288" i="3"/>
  <c r="Y1004" i="3"/>
  <c r="Y174" i="3"/>
  <c r="Y610" i="3"/>
  <c r="Y928" i="3"/>
  <c r="Y906" i="3"/>
  <c r="Y320" i="3"/>
  <c r="Y99" i="3"/>
  <c r="Y747" i="3"/>
  <c r="Y511" i="3"/>
  <c r="Y630" i="3"/>
  <c r="Y217" i="3"/>
  <c r="Y958" i="3"/>
  <c r="Y58" i="3"/>
  <c r="Y604" i="3"/>
  <c r="Y468" i="3"/>
  <c r="Y897" i="3"/>
  <c r="Y308" i="3"/>
  <c r="Y967" i="3"/>
  <c r="Y180" i="3"/>
  <c r="Y315" i="3"/>
  <c r="Y63" i="3"/>
  <c r="Y438" i="3"/>
  <c r="Y963" i="3"/>
  <c r="Y255" i="3"/>
  <c r="Y436" i="3"/>
  <c r="Y379" i="3"/>
  <c r="Y253" i="3"/>
  <c r="Y644" i="3"/>
  <c r="Y268" i="3"/>
  <c r="Y338" i="3"/>
  <c r="Y944" i="3"/>
  <c r="Y750" i="3"/>
  <c r="Y193" i="3"/>
  <c r="Y917" i="3"/>
  <c r="Y127" i="3"/>
  <c r="Y600" i="3"/>
  <c r="Y734" i="3"/>
  <c r="Y227" i="3"/>
  <c r="Y318" i="3"/>
  <c r="Y763" i="3"/>
  <c r="Y452" i="3"/>
  <c r="Y214" i="3"/>
  <c r="Y80" i="3"/>
  <c r="Y647" i="3"/>
  <c r="Y993" i="3"/>
  <c r="Y339" i="3"/>
  <c r="Y796" i="3"/>
  <c r="Y646" i="3"/>
  <c r="Y324" i="3"/>
  <c r="Y927" i="3"/>
  <c r="Y38" i="3"/>
  <c r="Y86" i="3"/>
  <c r="Y609" i="3"/>
  <c r="Y867" i="3"/>
  <c r="Y486" i="3"/>
  <c r="Y725" i="3"/>
  <c r="Y90" i="3"/>
  <c r="Y540" i="3"/>
  <c r="Y960" i="3"/>
  <c r="Y866" i="3"/>
  <c r="Y307" i="3"/>
  <c r="Y401" i="3"/>
  <c r="Y539" i="3"/>
  <c r="Y721" i="3"/>
  <c r="Y766" i="3"/>
  <c r="Y140" i="3"/>
  <c r="Y665" i="3"/>
  <c r="Y546" i="3"/>
  <c r="Y380" i="3"/>
  <c r="Y125" i="3"/>
  <c r="Y220" i="3"/>
  <c r="Y303" i="3"/>
  <c r="Y848" i="3"/>
  <c r="Y931" i="3"/>
  <c r="Y365" i="3"/>
  <c r="Y194" i="3"/>
  <c r="Y106" i="3"/>
  <c r="Y837" i="3"/>
  <c r="Y737" i="3"/>
  <c r="Y1023" i="3"/>
  <c r="Y356" i="3"/>
  <c r="Y736" i="3"/>
  <c r="Y1001" i="3"/>
  <c r="Y290" i="3"/>
  <c r="Y385" i="3"/>
  <c r="Y1111" i="3"/>
  <c r="Y854" i="3"/>
  <c r="Y616" i="3"/>
  <c r="Y27" i="3"/>
  <c r="Y1055" i="3"/>
  <c r="Y44" i="3"/>
  <c r="Y558" i="3"/>
  <c r="Y678" i="3"/>
  <c r="Y484" i="3"/>
  <c r="Y474" i="3"/>
  <c r="Y346" i="3"/>
  <c r="Y1069" i="3"/>
  <c r="Y434" i="3"/>
  <c r="Y431" i="3"/>
  <c r="Y942" i="3"/>
  <c r="Y581" i="3"/>
  <c r="Y868" i="3"/>
  <c r="Y974" i="3"/>
  <c r="Y926" i="3"/>
  <c r="Y635" i="3"/>
  <c r="Y281" i="3"/>
  <c r="Y52" i="3"/>
  <c r="Y933" i="3"/>
  <c r="Y151" i="3"/>
  <c r="Y95" i="3"/>
  <c r="Y779" i="3"/>
  <c r="Y74" i="3"/>
  <c r="Y893" i="3"/>
  <c r="Y973" i="3"/>
  <c r="Y400" i="3"/>
  <c r="Y885" i="3"/>
  <c r="Y416" i="3"/>
  <c r="Y487" i="3"/>
  <c r="Y471" i="3"/>
  <c r="Y148" i="3"/>
  <c r="Y408" i="3"/>
  <c r="Y680" i="3"/>
  <c r="Y761" i="3"/>
  <c r="Y549" i="3"/>
  <c r="Y332" i="3"/>
  <c r="Y1074" i="3"/>
  <c r="Y1015" i="3"/>
  <c r="Y645" i="3"/>
  <c r="Y835" i="3"/>
  <c r="Y1043" i="3"/>
  <c r="Y559" i="3"/>
  <c r="Y517" i="3"/>
  <c r="Y51" i="3"/>
  <c r="Y682" i="3"/>
  <c r="Y295" i="3"/>
  <c r="Y20" i="3"/>
  <c r="Y166" i="3"/>
  <c r="Y704" i="3"/>
  <c r="Y162" i="3"/>
  <c r="Y898" i="3"/>
  <c r="Y1117" i="3"/>
  <c r="Y1124" i="3"/>
  <c r="Y1022" i="3"/>
  <c r="Y515" i="3"/>
  <c r="Y409" i="3"/>
  <c r="Y1106" i="3"/>
  <c r="Y643" i="3"/>
  <c r="Y344" i="3"/>
  <c r="Y119" i="3"/>
  <c r="Y965" i="3"/>
  <c r="Y278" i="3"/>
  <c r="Y46" i="3"/>
  <c r="Y363" i="3"/>
  <c r="Y207" i="3"/>
  <c r="Y77" i="3"/>
  <c r="Y672" i="3"/>
  <c r="Y427" i="3"/>
  <c r="Y716" i="3"/>
  <c r="Y598" i="3"/>
  <c r="Y994" i="3"/>
  <c r="Y61" i="3"/>
  <c r="Y349" i="3"/>
  <c r="Y964" i="3"/>
  <c r="Y938" i="3"/>
  <c r="Y1080" i="3"/>
  <c r="Y975" i="3"/>
  <c r="Y351" i="3"/>
  <c r="Y573" i="3"/>
  <c r="Y522" i="3"/>
  <c r="Y293" i="3"/>
  <c r="Y275" i="3"/>
  <c r="Y754" i="3"/>
  <c r="Y103" i="3"/>
  <c r="Y93" i="3"/>
  <c r="Y891" i="3"/>
  <c r="Y732" i="3"/>
  <c r="Y629" i="3"/>
  <c r="Y1002" i="3"/>
  <c r="Y191" i="3"/>
  <c r="Y507" i="3"/>
  <c r="Y1097" i="3"/>
  <c r="Y294" i="3"/>
  <c r="Y742" i="3"/>
  <c r="Y717" i="3"/>
  <c r="Y16" i="3"/>
  <c r="Y399" i="3"/>
  <c r="Y555" i="3"/>
  <c r="Y589" i="3"/>
  <c r="Y229" i="3"/>
  <c r="Y914" i="3"/>
  <c r="Y888" i="3"/>
  <c r="Y943" i="3"/>
  <c r="Y730" i="3"/>
  <c r="Y28" i="3"/>
  <c r="Y847" i="3"/>
  <c r="Y703" i="3"/>
  <c r="Y50" i="3"/>
  <c r="Y711" i="3"/>
  <c r="Y49" i="3"/>
  <c r="Y121" i="3"/>
  <c r="Y413" i="3"/>
  <c r="Y503" i="3"/>
  <c r="Y962" i="3"/>
  <c r="Y432" i="3"/>
  <c r="Y62" i="3"/>
  <c r="Y978" i="3"/>
  <c r="Y706" i="3"/>
  <c r="Y935" i="3"/>
  <c r="Y807" i="3"/>
  <c r="Y753" i="3"/>
  <c r="Y30" i="3"/>
  <c r="Y209" i="3"/>
  <c r="Y79" i="3"/>
  <c r="Y817" i="3"/>
  <c r="Y865" i="3"/>
  <c r="Y18" i="3"/>
  <c r="Y884" i="3"/>
  <c r="Y396" i="3"/>
  <c r="Y924" i="3"/>
  <c r="Y677" i="3"/>
  <c r="Y1047" i="3"/>
  <c r="Y576" i="3"/>
  <c r="Y459" i="3"/>
  <c r="Y798" i="3"/>
  <c r="Y806" i="3"/>
  <c r="Y367" i="3"/>
  <c r="Y65" i="3"/>
  <c r="Y73" i="3"/>
  <c r="Y603" i="3"/>
  <c r="Y538" i="3"/>
  <c r="Y457" i="3"/>
  <c r="Y728" i="3"/>
  <c r="Y204" i="3"/>
  <c r="Y454" i="3"/>
  <c r="Y882" i="3"/>
  <c r="Y526" i="3"/>
  <c r="Y829" i="3"/>
  <c r="Y751" i="3"/>
  <c r="Y64" i="3"/>
  <c r="Y718" i="3"/>
  <c r="Y623" i="3"/>
  <c r="Y612" i="3"/>
  <c r="Y698" i="3"/>
  <c r="Y782" i="3"/>
  <c r="Y251" i="3"/>
  <c r="Y956" i="3"/>
  <c r="Y177" i="3"/>
  <c r="Y770" i="3"/>
  <c r="Y819" i="3"/>
  <c r="Y101" i="3"/>
  <c r="Y1061" i="3"/>
  <c r="Y391" i="3"/>
  <c r="Y368" i="3"/>
  <c r="Y310" i="3"/>
  <c r="Y501" i="3"/>
  <c r="Y1034" i="3"/>
  <c r="Y330" i="3"/>
  <c r="Y525" i="3"/>
  <c r="Y860" i="3"/>
  <c r="Y305" i="3"/>
  <c r="Y68" i="3"/>
  <c r="Y1126" i="3"/>
  <c r="Y406" i="3"/>
  <c r="Y631" i="3"/>
  <c r="Y439" i="3"/>
  <c r="Y250" i="3"/>
  <c r="Y870" i="3"/>
  <c r="Y375" i="3"/>
  <c r="Y382" i="3"/>
  <c r="Y1119" i="3"/>
  <c r="Y588" i="3"/>
  <c r="Y602" i="3"/>
  <c r="Y550" i="3"/>
  <c r="Y43" i="3"/>
  <c r="Y1112" i="3"/>
  <c r="Y15" i="3"/>
  <c r="Y614" i="3"/>
  <c r="Y186" i="3"/>
  <c r="Y851" i="3"/>
  <c r="Y813" i="3"/>
  <c r="Y311" i="3"/>
  <c r="Y726" i="3"/>
  <c r="Y423" i="3"/>
  <c r="Y709" i="3"/>
  <c r="Y508" i="3"/>
  <c r="Y461" i="3"/>
  <c r="Y355" i="3"/>
  <c r="Y135" i="3"/>
  <c r="Y621" i="3"/>
  <c r="Y494" i="3"/>
  <c r="Y76" i="3"/>
  <c r="Y196" i="3"/>
  <c r="Y805" i="3"/>
  <c r="Y712" i="3"/>
  <c r="Y283" i="3"/>
  <c r="Y154" i="3"/>
  <c r="Y669" i="3"/>
  <c r="Y929" i="3"/>
  <c r="Y502" i="3"/>
  <c r="Y329" i="3"/>
  <c r="Y544" i="3"/>
  <c r="Y803" i="3"/>
  <c r="Y1016" i="3"/>
  <c r="Y170" i="3"/>
  <c r="Y911" i="3"/>
  <c r="Y896" i="3"/>
  <c r="Y132" i="3"/>
  <c r="Y13" i="3"/>
  <c r="Y909" i="3"/>
  <c r="Y463" i="3"/>
  <c r="Y1093" i="3"/>
  <c r="Y776" i="3"/>
  <c r="Y405" i="3"/>
  <c r="Y663" i="3"/>
  <c r="Y741" i="3"/>
  <c r="Y230" i="3"/>
  <c r="Y136" i="3"/>
  <c r="Y543" i="3"/>
  <c r="Y905" i="3"/>
  <c r="Y1028" i="3"/>
  <c r="Y1044" i="3"/>
  <c r="Y462" i="3"/>
  <c r="Y921" i="3"/>
  <c r="Y78" i="3"/>
  <c r="Y987" i="3"/>
  <c r="Y429" i="3"/>
  <c r="Y594" i="3"/>
  <c r="Y899" i="3"/>
  <c r="Y611" i="3"/>
  <c r="Y104" i="3"/>
  <c r="Y362" i="3"/>
  <c r="Y980" i="3"/>
  <c r="Y222" i="3"/>
  <c r="Y24" i="3"/>
  <c r="Y337" i="3"/>
  <c r="Y593" i="3"/>
  <c r="Y762" i="3"/>
  <c r="Y352" i="3"/>
  <c r="Y111" i="3"/>
  <c r="Y606" i="3"/>
  <c r="Y691" i="3"/>
  <c r="Y83" i="3"/>
  <c r="Y497" i="3"/>
  <c r="Y777" i="3"/>
  <c r="Y771" i="3"/>
  <c r="Y205" i="3"/>
  <c r="Y345" i="3"/>
  <c r="Y879" i="3"/>
  <c r="Y212" i="3"/>
  <c r="Y1018" i="3"/>
  <c r="Y930" i="3"/>
  <c r="Y428" i="3"/>
  <c r="Y443" i="3"/>
  <c r="Y492" i="3"/>
  <c r="Y109" i="3"/>
  <c r="Y744" i="3"/>
  <c r="Y632" i="3"/>
  <c r="Y568" i="3"/>
  <c r="Y618" i="3"/>
  <c r="Y419" i="3"/>
  <c r="Y679" i="3"/>
  <c r="Y317" i="3"/>
  <c r="Y287" i="3"/>
  <c r="L12" i="11"/>
  <c r="N12" i="11" s="1"/>
  <c r="Y901" i="3"/>
  <c r="Y580" i="3"/>
  <c r="Y1092" i="3"/>
  <c r="Y490" i="3"/>
  <c r="Y1073" i="3"/>
  <c r="Y384" i="3"/>
  <c r="Y991" i="3"/>
  <c r="Y1008" i="3"/>
  <c r="Y671" i="3"/>
  <c r="Y655" i="3"/>
  <c r="Y257" i="3"/>
  <c r="Y556" i="3"/>
  <c r="Y957" i="3"/>
  <c r="Y705" i="3"/>
  <c r="Y224" i="3"/>
  <c r="Y361" i="3"/>
  <c r="Y683" i="3"/>
  <c r="Y404" i="3"/>
  <c r="Y642" i="3"/>
  <c r="Y534" i="3"/>
  <c r="Y7" i="3"/>
  <c r="Y1125" i="3"/>
  <c r="Y105" i="3"/>
  <c r="Y425" i="3"/>
  <c r="Y245" i="3"/>
  <c r="Y940" i="3"/>
  <c r="Y126" i="3"/>
  <c r="Y223" i="3"/>
  <c r="Y444" i="3"/>
  <c r="Y886" i="3"/>
  <c r="Y843" i="3"/>
  <c r="Y97" i="3"/>
  <c r="Y653" i="3"/>
  <c r="Y739" i="3"/>
  <c r="Y1082" i="3"/>
  <c r="Y828" i="3"/>
  <c r="Y458" i="3"/>
  <c r="Y608" i="3"/>
  <c r="Y249" i="3"/>
  <c r="Y892" i="3"/>
  <c r="Y336" i="3"/>
  <c r="Y9" i="3"/>
  <c r="Y280" i="3"/>
  <c r="Y304" i="3"/>
  <c r="Y369" i="3"/>
  <c r="Y772" i="3"/>
  <c r="Y1048" i="3"/>
  <c r="Y470" i="3"/>
  <c r="Y822" i="3"/>
  <c r="Y979" i="3"/>
  <c r="Y523" i="3"/>
  <c r="Y627" i="3"/>
  <c r="Y818" i="3"/>
  <c r="Y915" i="3"/>
  <c r="Y937" i="3"/>
  <c r="Y467" i="3"/>
  <c r="Y948" i="3"/>
  <c r="Y758" i="3"/>
  <c r="Y950" i="3"/>
  <c r="Y195" i="3"/>
  <c r="Y880" i="3"/>
  <c r="Y912" i="3"/>
  <c r="Y70" i="3"/>
  <c r="Y710" i="3"/>
  <c r="Y881" i="3"/>
  <c r="Y783" i="3"/>
  <c r="Y654" i="3"/>
  <c r="Y625" i="3"/>
  <c r="Y326" i="3"/>
  <c r="Y989" i="3"/>
  <c r="Y198" i="3"/>
  <c r="Y435" i="3"/>
  <c r="Y521" i="3"/>
  <c r="Y708" i="3"/>
  <c r="Y437" i="3"/>
  <c r="Y240" i="3"/>
  <c r="Y1065" i="3"/>
  <c r="Y1094" i="3"/>
  <c r="Y1099" i="3"/>
  <c r="Y686" i="3"/>
  <c r="Y951" i="3"/>
  <c r="Y211" i="3"/>
  <c r="Y483" i="3"/>
  <c r="Y473" i="3"/>
  <c r="Y215" i="3"/>
  <c r="Y403" i="3"/>
  <c r="Y871" i="3"/>
  <c r="Y1084" i="3"/>
  <c r="Y285" i="3"/>
  <c r="Y535" i="3"/>
  <c r="Y660" i="3"/>
  <c r="Y142" i="3"/>
  <c r="Y874" i="3"/>
  <c r="Y936" i="3"/>
  <c r="Y984" i="3"/>
  <c r="Y1086" i="3"/>
  <c r="Y203" i="3"/>
  <c r="Y599" i="3"/>
  <c r="Y845" i="3"/>
  <c r="Y587" i="3"/>
  <c r="Y113" i="3"/>
  <c r="Y966" i="3"/>
  <c r="Y692" i="3"/>
  <c r="Y561" i="3"/>
  <c r="Y1085" i="3"/>
  <c r="Y188" i="3"/>
  <c r="Y256" i="3"/>
  <c r="Y545" i="3"/>
  <c r="Y464" i="3"/>
  <c r="Y1067" i="3"/>
  <c r="Y271" i="3"/>
  <c r="Y668" i="3"/>
  <c r="Y738" i="3"/>
  <c r="Y31" i="3"/>
  <c r="Y743" i="3"/>
  <c r="Y124" i="3"/>
  <c r="Y651" i="3"/>
  <c r="Y908" i="3"/>
  <c r="Y727" i="3"/>
  <c r="Y221" i="3"/>
  <c r="Y270" i="3"/>
  <c r="Y590" i="3"/>
  <c r="Y482" i="3"/>
  <c r="Y850" i="3"/>
  <c r="Y1068" i="3"/>
  <c r="Y592" i="3"/>
  <c r="Y780" i="3"/>
  <c r="Y237" i="3"/>
  <c r="Y846" i="3"/>
  <c r="Y161" i="3"/>
  <c r="Y802" i="3"/>
  <c r="Y619" i="3"/>
  <c r="Y319" i="3"/>
  <c r="Y410" i="3"/>
  <c r="Y689" i="3"/>
  <c r="Y765" i="3"/>
  <c r="Y1076" i="3"/>
  <c r="Y258" i="3"/>
  <c r="Y519" i="3"/>
  <c r="Y274" i="3"/>
  <c r="Y823" i="3"/>
  <c r="Y876" i="3"/>
  <c r="Y306" i="3"/>
  <c r="Y977" i="3"/>
  <c r="Y947" i="3"/>
  <c r="Y903" i="3"/>
  <c r="Y420" i="3"/>
  <c r="Y241" i="3"/>
  <c r="Y1017" i="3"/>
  <c r="Y450" i="3"/>
  <c r="Y491" i="3"/>
  <c r="Y374" i="3"/>
  <c r="Y88" i="3"/>
  <c r="Y971" i="3"/>
  <c r="Y32" i="3"/>
  <c r="Y465" i="3"/>
  <c r="Y36" i="3"/>
  <c r="Y489" i="3"/>
  <c r="Y192" i="3"/>
  <c r="Y774" i="3"/>
  <c r="Y516" i="3"/>
  <c r="Y687" i="3"/>
  <c r="Y902" i="3"/>
  <c r="Y910" i="3"/>
  <c r="Y778" i="3"/>
  <c r="Y219" i="3"/>
  <c r="Y824" i="3"/>
  <c r="Y1027" i="3"/>
  <c r="Y826" i="3"/>
  <c r="Y541" i="3"/>
  <c r="Y570" i="3"/>
  <c r="Y1108" i="3"/>
  <c r="Y35" i="3"/>
  <c r="Y393" i="3"/>
  <c r="Y875" i="3"/>
  <c r="Y1021" i="3"/>
  <c r="Y239" i="3"/>
  <c r="Y659" i="3"/>
  <c r="Y402" i="3"/>
  <c r="Y218" i="3"/>
  <c r="Y107" i="3"/>
  <c r="Y697" i="3"/>
  <c r="Y453" i="3"/>
  <c r="Y314" i="3"/>
  <c r="Y233" i="3"/>
  <c r="Y291" i="3"/>
  <c r="Y793" i="3"/>
  <c r="Y657" i="3"/>
  <c r="Y172" i="3"/>
  <c r="Y1012" i="3"/>
  <c r="Y56" i="3"/>
  <c r="Y945" i="3"/>
  <c r="Y887" i="3"/>
  <c r="Y852" i="3"/>
  <c r="Y693" i="3"/>
  <c r="Y953" i="3"/>
  <c r="Y723" i="3"/>
  <c r="Y872" i="3"/>
  <c r="Y216" i="3"/>
  <c r="Y661" i="3"/>
  <c r="Y37" i="3"/>
  <c r="Y210" i="3"/>
  <c r="Y569" i="3"/>
  <c r="Y878" i="3"/>
  <c r="Y386" i="3"/>
  <c r="Y133" i="3"/>
  <c r="Y231" i="3"/>
  <c r="Y1075" i="3"/>
  <c r="Y827" i="3"/>
  <c r="Y1057" i="3"/>
  <c r="Y565" i="3"/>
  <c r="Y398" i="3"/>
  <c r="Y667" i="3"/>
  <c r="Y297" i="3"/>
  <c r="Y14" i="3"/>
  <c r="Y460" i="3"/>
  <c r="Y164" i="3"/>
  <c r="Y970" i="3"/>
  <c r="Y167" i="3"/>
  <c r="Y481" i="3"/>
  <c r="Y976" i="3"/>
  <c r="Y47" i="3"/>
  <c r="Y323" i="3"/>
  <c r="Y620" i="3"/>
  <c r="Y23" i="3"/>
  <c r="Y1003" i="3"/>
  <c r="Y1053" i="3"/>
  <c r="Y185" i="3"/>
  <c r="Y397" i="3"/>
  <c r="Y1052" i="3"/>
  <c r="Y985" i="3"/>
  <c r="Y622" i="3"/>
  <c r="Y932" i="3"/>
  <c r="Y128" i="3"/>
  <c r="Y213" i="3"/>
  <c r="Y894" i="3"/>
  <c r="Y583" i="3"/>
  <c r="Y1000" i="3"/>
  <c r="Y585" i="3"/>
  <c r="Y916" i="3"/>
  <c r="Y615" i="3"/>
  <c r="Y675" i="3"/>
  <c r="Y82" i="3"/>
  <c r="Y313" i="3"/>
  <c r="Y234" i="3"/>
  <c r="Y488" i="3"/>
  <c r="Y254" i="3"/>
  <c r="Y152" i="3"/>
  <c r="Y394" i="3"/>
  <c r="Y637" i="3"/>
  <c r="Y820" i="3"/>
  <c r="Y206" i="3"/>
  <c r="Y387" i="3"/>
  <c r="Y797" i="3"/>
  <c r="Y201" i="3"/>
  <c r="Y383" i="3"/>
  <c r="Y789" i="3"/>
  <c r="Y163" i="3"/>
  <c r="Y707" i="3"/>
  <c r="Y301" i="3"/>
  <c r="Y181" i="3"/>
  <c r="Y513" i="3"/>
  <c r="Y733" i="3"/>
  <c r="Y584" i="3"/>
  <c r="Y790" i="3"/>
  <c r="Y98" i="3"/>
  <c r="Y1060" i="3"/>
  <c r="Y496" i="3"/>
  <c r="Y85" i="3"/>
  <c r="Y959" i="3"/>
  <c r="Y377" i="3"/>
  <c r="Y445" i="3"/>
  <c r="Y41" i="3"/>
  <c r="Y684" i="3"/>
  <c r="Y478" i="3"/>
  <c r="Y514" i="3"/>
  <c r="Y505" i="3"/>
  <c r="Y67" i="3"/>
  <c r="Y636" i="3"/>
  <c r="Y495" i="3"/>
  <c r="Y746" i="3"/>
  <c r="Y312" i="3"/>
  <c r="Y108" i="3"/>
  <c r="Y773" i="3"/>
  <c r="Y624" i="3"/>
  <c r="Y165" i="3"/>
  <c r="Y34" i="3"/>
  <c r="Y816" i="3"/>
  <c r="Y1019" i="3"/>
  <c r="Y949" i="3"/>
  <c r="Y607" i="3"/>
  <c r="Y557" i="3"/>
  <c r="Y316" i="3"/>
  <c r="Y120" i="3"/>
  <c r="Y389" i="3"/>
  <c r="Y395" i="3"/>
  <c r="Y116" i="3"/>
  <c r="Y551" i="3"/>
  <c r="Y137" i="3"/>
  <c r="Y189" i="3"/>
  <c r="Y889" i="3"/>
  <c r="Y844" i="3"/>
  <c r="Y53" i="3"/>
  <c r="Y809" i="3"/>
  <c r="Y666" i="3"/>
  <c r="Y118" i="3"/>
  <c r="Y1081" i="3"/>
  <c r="Y430" i="3"/>
  <c r="Y447" i="3"/>
  <c r="Y376" i="3"/>
  <c r="Y794" i="3"/>
  <c r="Y150" i="3"/>
  <c r="Y1038" i="3"/>
  <c r="Y325" i="3"/>
  <c r="Y512" i="3"/>
  <c r="Y29" i="3"/>
  <c r="Y849" i="3"/>
  <c r="Y1105" i="3"/>
  <c r="Y238" i="3"/>
  <c r="Y202" i="3"/>
  <c r="Y520" i="3"/>
  <c r="Y412" i="3"/>
  <c r="Y729" i="3"/>
  <c r="Y33" i="3"/>
  <c r="Y841" i="3"/>
  <c r="Y571" i="3"/>
  <c r="Y821" i="3"/>
  <c r="Y504" i="3"/>
  <c r="Y922" i="3"/>
  <c r="Y417" i="3"/>
  <c r="Y990" i="3"/>
  <c r="Y638" i="3"/>
  <c r="Y448" i="3"/>
  <c r="Y12" i="3"/>
  <c r="Y265" i="3"/>
  <c r="Y690" i="3"/>
  <c r="Y988" i="3"/>
  <c r="Y115" i="3"/>
  <c r="Y364" i="3"/>
  <c r="Y341" i="3"/>
  <c r="Y171" i="3"/>
  <c r="Y997" i="3"/>
  <c r="Y252" i="3"/>
  <c r="Y493" i="3"/>
  <c r="Y681" i="3"/>
  <c r="Y348" i="3"/>
  <c r="Y244" i="3"/>
  <c r="Y531" i="3"/>
  <c r="Y862" i="3"/>
  <c r="Y670" i="3"/>
  <c r="Y696" i="3"/>
  <c r="Y775" i="3"/>
  <c r="Y169" i="3"/>
  <c r="Y71" i="3"/>
  <c r="Y499" i="3"/>
  <c r="Y123" i="3"/>
  <c r="Y1032" i="3"/>
  <c r="Y992" i="3"/>
  <c r="Y25" i="3"/>
  <c r="Y883" i="3"/>
  <c r="Y527" i="3"/>
  <c r="Y1122" i="3"/>
  <c r="Y890" i="3"/>
  <c r="Y17" i="3"/>
  <c r="Y335" i="3"/>
  <c r="Y542" i="3"/>
  <c r="Y811" i="3"/>
  <c r="Y22" i="3"/>
  <c r="Y840" i="3"/>
  <c r="Y831" i="3"/>
  <c r="Y485" i="3"/>
  <c r="Y129" i="3"/>
  <c r="Y296" i="3"/>
  <c r="Y235" i="3"/>
  <c r="Y179" i="3"/>
  <c r="Y69" i="3"/>
  <c r="Y433" i="3"/>
  <c r="Y1114" i="3"/>
  <c r="Y48" i="3"/>
  <c r="Y226" i="3"/>
  <c r="Y694" i="3"/>
  <c r="Y832" i="3"/>
  <c r="Y143" i="3"/>
  <c r="Y407" i="3"/>
  <c r="Y242" i="3"/>
  <c r="Y934" i="3"/>
  <c r="Y42" i="3"/>
  <c r="Y877" i="3"/>
  <c r="Y577" i="3"/>
  <c r="Y656" i="3"/>
  <c r="Y131" i="3"/>
  <c r="Y261" i="3"/>
  <c r="Y147" i="3"/>
  <c r="Y176" i="3"/>
  <c r="Y579" i="3"/>
  <c r="Y480" i="3"/>
  <c r="Y923" i="3"/>
  <c r="Y1036" i="3"/>
  <c r="Y411" i="3"/>
  <c r="Y1045" i="3"/>
  <c r="Y442" i="3"/>
  <c r="Y786" i="3"/>
  <c r="Y547" i="3"/>
  <c r="Y895" i="3"/>
  <c r="Y700" i="3"/>
  <c r="Y187" i="3"/>
  <c r="Y1007" i="3"/>
  <c r="Y89" i="3"/>
  <c r="Y714" i="3"/>
  <c r="Y548" i="3"/>
  <c r="Y190" i="3"/>
  <c r="Y810" i="3"/>
  <c r="Y418" i="3"/>
  <c r="Y72" i="3"/>
  <c r="Y1005" i="3"/>
  <c r="Y919" i="3"/>
  <c r="Y812" i="3"/>
  <c r="Y640" i="3"/>
  <c r="Y1103" i="3"/>
  <c r="Y918" i="3"/>
  <c r="Y699" i="3"/>
  <c r="Y855" i="3"/>
  <c r="Y40" i="3"/>
  <c r="Y983" i="3"/>
  <c r="Y649" i="3"/>
  <c r="Y342" i="3"/>
  <c r="Y1090" i="3"/>
  <c r="Y553" i="3"/>
  <c r="Y331" i="3"/>
  <c r="Y1046" i="3"/>
  <c r="Y359" i="3"/>
  <c r="Y799" i="3"/>
  <c r="Y641" i="3"/>
  <c r="Y1040" i="3"/>
  <c r="Y1070" i="3"/>
  <c r="Y572" i="3"/>
  <c r="Y260" i="3"/>
  <c r="Y532" i="3"/>
  <c r="Y767" i="3"/>
  <c r="Y567" i="3"/>
  <c r="Y334" i="3"/>
  <c r="Y75" i="3"/>
  <c r="Y110" i="3"/>
  <c r="Y1100" i="3"/>
  <c r="Y264" i="3"/>
  <c r="Y713" i="3"/>
  <c r="Y91" i="3"/>
  <c r="Y200" i="3"/>
  <c r="Y536" i="3"/>
  <c r="Y292" i="3"/>
  <c r="Y795" i="3"/>
  <c r="Y617" i="3"/>
  <c r="Y859" i="3"/>
  <c r="Y138" i="3"/>
  <c r="Y327" i="3"/>
  <c r="Y500" i="3"/>
  <c r="Y102" i="3"/>
  <c r="Y648" i="3"/>
  <c r="Y366" i="3"/>
  <c r="Y300" i="3"/>
  <c r="Y1121" i="3"/>
  <c r="Y498" i="3"/>
  <c r="Y321" i="3"/>
  <c r="Y1115" i="3"/>
  <c r="Y787" i="3"/>
  <c r="Y518" i="3"/>
  <c r="Y139" i="3"/>
  <c r="Y81" i="3"/>
  <c r="Y158" i="3"/>
  <c r="Y972" i="3"/>
  <c r="Y833" i="3"/>
  <c r="Y370" i="3"/>
  <c r="Y856" i="3"/>
  <c r="Y259" i="3"/>
  <c r="Y479" i="3"/>
  <c r="Y159" i="3"/>
  <c r="Y122" i="3"/>
  <c r="Y10" i="3"/>
  <c r="Y422" i="3"/>
  <c r="Y999" i="3"/>
  <c r="Y1054" i="3"/>
  <c r="Y1006" i="3"/>
  <c r="Y1063" i="3"/>
  <c r="Y100" i="3"/>
  <c r="Y562" i="3"/>
  <c r="Y605" i="3"/>
  <c r="Y768" i="3"/>
  <c r="Y863" i="3"/>
  <c r="Y586" i="3"/>
  <c r="Y451" i="3"/>
  <c r="Y955" i="3"/>
  <c r="Y87" i="3"/>
  <c r="Y1113" i="3"/>
  <c r="Y781" i="3"/>
  <c r="Y1071" i="3"/>
  <c r="Y1110" i="3"/>
  <c r="Y1009" i="3"/>
  <c r="Y232" i="3"/>
  <c r="Y735" i="3"/>
  <c r="Y421" i="3"/>
  <c r="Y842" i="3"/>
  <c r="Y415" i="3"/>
  <c r="Y869" i="3"/>
  <c r="Y347" i="3"/>
  <c r="Y563" i="3"/>
  <c r="Y208" i="3"/>
  <c r="X208" i="3" s="1"/>
  <c r="Y197" i="3"/>
  <c r="Y440" i="3"/>
  <c r="Y830" i="3"/>
  <c r="Y688" i="3"/>
  <c r="Y904" i="3"/>
  <c r="Y676" i="3"/>
  <c r="Y1104" i="3"/>
  <c r="Y472" i="3"/>
  <c r="Y873" i="3"/>
  <c r="Y695" i="3"/>
  <c r="Y1026" i="3"/>
  <c r="Y1064" i="3"/>
  <c r="Y719" i="3"/>
  <c r="Y153" i="3"/>
  <c r="Y720" i="3"/>
  <c r="Y92" i="3"/>
  <c r="Y838" i="3"/>
  <c r="Y524" i="3"/>
  <c r="Y757" i="3"/>
  <c r="Y639" i="3"/>
  <c r="Y941" i="3"/>
  <c r="Y1024" i="3"/>
  <c r="Y372" i="3"/>
  <c r="Y284" i="3"/>
  <c r="Y575" i="3"/>
  <c r="Y26" i="3"/>
  <c r="Y11" i="3"/>
  <c r="Y243" i="3"/>
  <c r="Y760" i="3"/>
  <c r="Y537" i="3"/>
  <c r="Y998" i="3"/>
  <c r="Y1011" i="3"/>
  <c r="Y815" i="3"/>
  <c r="Y528" i="3"/>
  <c r="Y390" i="3"/>
  <c r="Y853" i="3"/>
  <c r="Y269" i="3"/>
  <c r="Y466" i="3"/>
  <c r="Y759" i="3"/>
  <c r="Y1051" i="3"/>
  <c r="Y1050" i="3"/>
  <c r="L11" i="11"/>
  <c r="N11" i="11" s="1"/>
  <c r="I13" i="10"/>
  <c r="M4" i="11"/>
  <c r="L4" i="11"/>
  <c r="M8" i="11"/>
  <c r="L8" i="11"/>
  <c r="I20" i="10"/>
  <c r="M5" i="11"/>
  <c r="L5" i="11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E1" i="3"/>
  <c r="AE3" i="3"/>
  <c r="X639" i="3" l="1"/>
  <c r="AD639" i="3" s="1"/>
  <c r="X415" i="3"/>
  <c r="AD415" i="3" s="1"/>
  <c r="X11" i="3"/>
  <c r="AD11" i="3" s="1"/>
  <c r="X1026" i="3"/>
  <c r="AD1026" i="3" s="1"/>
  <c r="X842" i="3"/>
  <c r="AD842" i="3" s="1"/>
  <c r="X528" i="3"/>
  <c r="AD528" i="3" s="1"/>
  <c r="X26" i="3"/>
  <c r="AD26" i="3" s="1"/>
  <c r="X524" i="3"/>
  <c r="AD524" i="3" s="1"/>
  <c r="X695" i="3"/>
  <c r="AD695" i="3" s="1"/>
  <c r="X440" i="3"/>
  <c r="AD440" i="3" s="1"/>
  <c r="X421" i="3"/>
  <c r="AD421" i="3" s="1"/>
  <c r="X87" i="3"/>
  <c r="AD87" i="3" s="1"/>
  <c r="X100" i="3"/>
  <c r="AD100" i="3" s="1"/>
  <c r="X159" i="3"/>
  <c r="AD159" i="3" s="1"/>
  <c r="X81" i="3"/>
  <c r="AD81" i="3" s="1"/>
  <c r="X300" i="3"/>
  <c r="AD300" i="3" s="1"/>
  <c r="X617" i="3"/>
  <c r="AD617" i="3" s="1"/>
  <c r="X1100" i="3"/>
  <c r="AD1100" i="3" s="1"/>
  <c r="X572" i="3"/>
  <c r="AD572" i="3" s="1"/>
  <c r="X553" i="3"/>
  <c r="AD553" i="3" s="1"/>
  <c r="X918" i="3"/>
  <c r="AD918" i="3" s="1"/>
  <c r="X810" i="3"/>
  <c r="AD810" i="3" s="1"/>
  <c r="X895" i="3"/>
  <c r="AD895" i="3" s="1"/>
  <c r="X480" i="3"/>
  <c r="AD480" i="3" s="1"/>
  <c r="X877" i="3"/>
  <c r="AD877" i="3" s="1"/>
  <c r="X226" i="3"/>
  <c r="AD226" i="3" s="1"/>
  <c r="X129" i="3"/>
  <c r="AD129" i="3" s="1"/>
  <c r="X17" i="3"/>
  <c r="AD17" i="3" s="1"/>
  <c r="X123" i="3"/>
  <c r="AD123" i="3" s="1"/>
  <c r="X531" i="3"/>
  <c r="AD531" i="3" s="1"/>
  <c r="X341" i="3"/>
  <c r="AD341" i="3" s="1"/>
  <c r="X638" i="3"/>
  <c r="AD638" i="3" s="1"/>
  <c r="X33" i="3"/>
  <c r="AD33" i="3" s="1"/>
  <c r="X29" i="3"/>
  <c r="AD29" i="3" s="1"/>
  <c r="X430" i="3"/>
  <c r="AD430" i="3" s="1"/>
  <c r="X189" i="3"/>
  <c r="AD189" i="3" s="1"/>
  <c r="X557" i="3"/>
  <c r="AD557" i="3" s="1"/>
  <c r="X773" i="3"/>
  <c r="AD773" i="3" s="1"/>
  <c r="X514" i="3"/>
  <c r="AD514" i="3" s="1"/>
  <c r="X496" i="3"/>
  <c r="AD496" i="3" s="1"/>
  <c r="X301" i="3"/>
  <c r="AD301" i="3" s="1"/>
  <c r="X206" i="3"/>
  <c r="AD206" i="3" s="1"/>
  <c r="X313" i="3"/>
  <c r="AD313" i="3" s="1"/>
  <c r="X894" i="3"/>
  <c r="AD894" i="3" s="1"/>
  <c r="X185" i="3"/>
  <c r="AD185" i="3" s="1"/>
  <c r="X481" i="3"/>
  <c r="AD481" i="3" s="1"/>
  <c r="X398" i="3"/>
  <c r="AD398" i="3" s="1"/>
  <c r="X878" i="3"/>
  <c r="AD878" i="3" s="1"/>
  <c r="X953" i="3"/>
  <c r="AD953" i="3" s="1"/>
  <c r="X657" i="3"/>
  <c r="AD657" i="3" s="1"/>
  <c r="X218" i="3"/>
  <c r="AD218" i="3" s="1"/>
  <c r="X1108" i="3"/>
  <c r="AD1108" i="3" s="1"/>
  <c r="X910" i="3"/>
  <c r="AD910" i="3" s="1"/>
  <c r="X465" i="3"/>
  <c r="AD465" i="3" s="1"/>
  <c r="X241" i="3"/>
  <c r="AD241" i="3" s="1"/>
  <c r="X274" i="3"/>
  <c r="AD274" i="3" s="1"/>
  <c r="X619" i="3"/>
  <c r="AD619" i="3" s="1"/>
  <c r="X850" i="3"/>
  <c r="AD850" i="3" s="1"/>
  <c r="X124" i="3"/>
  <c r="AD124" i="3" s="1"/>
  <c r="X545" i="3"/>
  <c r="AD545" i="3" s="1"/>
  <c r="X587" i="3"/>
  <c r="AD587" i="3" s="1"/>
  <c r="X142" i="3"/>
  <c r="AD142" i="3" s="1"/>
  <c r="X473" i="3"/>
  <c r="AD473" i="3" s="1"/>
  <c r="X240" i="3"/>
  <c r="AD240" i="3" s="1"/>
  <c r="X625" i="3"/>
  <c r="AD625" i="3" s="1"/>
  <c r="X195" i="3"/>
  <c r="AD195" i="3" s="1"/>
  <c r="X627" i="3"/>
  <c r="AD627" i="3" s="1"/>
  <c r="X304" i="3"/>
  <c r="AD304" i="3" s="1"/>
  <c r="X828" i="3"/>
  <c r="AD828" i="3" s="1"/>
  <c r="X223" i="3"/>
  <c r="AD223" i="3" s="1"/>
  <c r="X534" i="3"/>
  <c r="AD534" i="3" s="1"/>
  <c r="X556" i="3"/>
  <c r="AD556" i="3" s="1"/>
  <c r="X490" i="3"/>
  <c r="AD490" i="3" s="1"/>
  <c r="X419" i="3"/>
  <c r="AD419" i="3" s="1"/>
  <c r="X428" i="3"/>
  <c r="AD428" i="3" s="1"/>
  <c r="X777" i="3"/>
  <c r="AD777" i="3" s="1"/>
  <c r="X593" i="3"/>
  <c r="AD593" i="3" s="1"/>
  <c r="X899" i="3"/>
  <c r="AD899" i="3" s="1"/>
  <c r="X1028" i="3"/>
  <c r="AD1028" i="3" s="1"/>
  <c r="X776" i="3"/>
  <c r="AD776" i="3" s="1"/>
  <c r="X170" i="3"/>
  <c r="AD170" i="3" s="1"/>
  <c r="X154" i="3"/>
  <c r="AD154" i="3" s="1"/>
  <c r="X135" i="3"/>
  <c r="AD135" i="3" s="1"/>
  <c r="X813" i="3"/>
  <c r="AD813" i="3" s="1"/>
  <c r="X602" i="3"/>
  <c r="AD602" i="3" s="1"/>
  <c r="X631" i="3"/>
  <c r="AD631" i="3" s="1"/>
  <c r="X1034" i="3"/>
  <c r="AD1034" i="3" s="1"/>
  <c r="X770" i="3"/>
  <c r="AD770" i="3" s="1"/>
  <c r="X718" i="3"/>
  <c r="AD718" i="3" s="1"/>
  <c r="X728" i="3"/>
  <c r="AD728" i="3" s="1"/>
  <c r="X798" i="3"/>
  <c r="AD798" i="3" s="1"/>
  <c r="X18" i="3"/>
  <c r="AD18" i="3" s="1"/>
  <c r="X935" i="3"/>
  <c r="AD935" i="3" s="1"/>
  <c r="X121" i="3"/>
  <c r="AD121" i="3" s="1"/>
  <c r="X943" i="3"/>
  <c r="AD943" i="3" s="1"/>
  <c r="X717" i="3"/>
  <c r="AD717" i="3" s="1"/>
  <c r="X732" i="3"/>
  <c r="AD732" i="3" s="1"/>
  <c r="X573" i="3"/>
  <c r="AD573" i="3" s="1"/>
  <c r="X994" i="3"/>
  <c r="AD994" i="3" s="1"/>
  <c r="X46" i="3"/>
  <c r="AD46" i="3" s="1"/>
  <c r="X515" i="3"/>
  <c r="AD515" i="3" s="1"/>
  <c r="X20" i="3"/>
  <c r="AD20" i="3" s="1"/>
  <c r="X645" i="3"/>
  <c r="AD645" i="3" s="1"/>
  <c r="X148" i="3"/>
  <c r="AD148" i="3" s="1"/>
  <c r="X74" i="3"/>
  <c r="AD74" i="3" s="1"/>
  <c r="X926" i="3"/>
  <c r="AD926" i="3" s="1"/>
  <c r="X346" i="3"/>
  <c r="AD346" i="3" s="1"/>
  <c r="X616" i="3"/>
  <c r="AD616" i="3" s="1"/>
  <c r="X1023" i="3"/>
  <c r="AD1023" i="3" s="1"/>
  <c r="X303" i="3"/>
  <c r="AD303" i="3" s="1"/>
  <c r="X721" i="3"/>
  <c r="AD721" i="3" s="1"/>
  <c r="X725" i="3"/>
  <c r="AD725" i="3" s="1"/>
  <c r="X646" i="3"/>
  <c r="AD646" i="3" s="1"/>
  <c r="X763" i="3"/>
  <c r="AD763" i="3" s="1"/>
  <c r="X750" i="3"/>
  <c r="AD750" i="3" s="1"/>
  <c r="X255" i="3"/>
  <c r="AD255" i="3" s="1"/>
  <c r="X897" i="3"/>
  <c r="AD897" i="3" s="1"/>
  <c r="X747" i="3"/>
  <c r="AD747" i="3" s="1"/>
  <c r="X288" i="3"/>
  <c r="AD288" i="3" s="1"/>
  <c r="X791" i="3"/>
  <c r="AD791" i="3" s="1"/>
  <c r="X277" i="3"/>
  <c r="AD277" i="3" s="1"/>
  <c r="X475" i="3"/>
  <c r="AD475" i="3" s="1"/>
  <c r="X785" i="3"/>
  <c r="AD785" i="3" s="1"/>
  <c r="X184" i="3"/>
  <c r="AD184" i="3" s="1"/>
  <c r="X836" i="3"/>
  <c r="AD836" i="3" s="1"/>
  <c r="X178" i="3"/>
  <c r="AD178" i="3" s="1"/>
  <c r="X59" i="3"/>
  <c r="AD59" i="3" s="1"/>
  <c r="X658" i="3"/>
  <c r="AD658" i="3" s="1"/>
  <c r="X674" i="3"/>
  <c r="AD674" i="3" s="1"/>
  <c r="X861" i="3"/>
  <c r="AD861" i="3" s="1"/>
  <c r="X1033" i="3"/>
  <c r="AD1033" i="3" s="1"/>
  <c r="X510" i="3"/>
  <c r="AD510" i="3" s="1"/>
  <c r="X506" i="3"/>
  <c r="AD506" i="3" s="1"/>
  <c r="X801" i="3"/>
  <c r="AD801" i="3" s="1"/>
  <c r="X57" i="3"/>
  <c r="AD57" i="3" s="1"/>
  <c r="X864" i="3"/>
  <c r="AD864" i="3" s="1"/>
  <c r="X182" i="3"/>
  <c r="AD182" i="3" s="1"/>
  <c r="X84" i="3"/>
  <c r="AD84" i="3" s="1"/>
  <c r="X529" i="3"/>
  <c r="AD529" i="3" s="1"/>
  <c r="X591" i="3"/>
  <c r="AD591" i="3" s="1"/>
  <c r="X267" i="3"/>
  <c r="AD267" i="3" s="1"/>
  <c r="X1088" i="3"/>
  <c r="AD1088" i="3" s="1"/>
  <c r="X247" i="3"/>
  <c r="AD247" i="3" s="1"/>
  <c r="X1041" i="3"/>
  <c r="AD1041" i="3" s="1"/>
  <c r="X838" i="3"/>
  <c r="AD838" i="3" s="1"/>
  <c r="X197" i="3"/>
  <c r="AD197" i="3" s="1"/>
  <c r="X955" i="3"/>
  <c r="AD955" i="3" s="1"/>
  <c r="X479" i="3"/>
  <c r="AD479" i="3" s="1"/>
  <c r="X366" i="3"/>
  <c r="AD366" i="3" s="1"/>
  <c r="X795" i="3"/>
  <c r="AD795" i="3" s="1"/>
  <c r="X110" i="3"/>
  <c r="AD110" i="3" s="1"/>
  <c r="X1070" i="3"/>
  <c r="AD1070" i="3" s="1"/>
  <c r="X1090" i="3"/>
  <c r="AD1090" i="3" s="1"/>
  <c r="X1103" i="3"/>
  <c r="AD1103" i="3" s="1"/>
  <c r="X190" i="3"/>
  <c r="AD190" i="3" s="1"/>
  <c r="X547" i="3"/>
  <c r="AD547" i="3" s="1"/>
  <c r="X579" i="3"/>
  <c r="AD579" i="3" s="1"/>
  <c r="X42" i="3"/>
  <c r="AD42" i="3" s="1"/>
  <c r="X48" i="3"/>
  <c r="AD48" i="3" s="1"/>
  <c r="X485" i="3"/>
  <c r="AD485" i="3" s="1"/>
  <c r="X890" i="3"/>
  <c r="AD890" i="3" s="1"/>
  <c r="X499" i="3"/>
  <c r="AD499" i="3" s="1"/>
  <c r="X244" i="3"/>
  <c r="AD244" i="3" s="1"/>
  <c r="X364" i="3"/>
  <c r="AD364" i="3" s="1"/>
  <c r="X990" i="3"/>
  <c r="AD990" i="3" s="1"/>
  <c r="X729" i="3"/>
  <c r="AD729" i="3" s="1"/>
  <c r="X512" i="3"/>
  <c r="AD512" i="3" s="1"/>
  <c r="X1081" i="3"/>
  <c r="AD1081" i="3" s="1"/>
  <c r="X137" i="3"/>
  <c r="AD137" i="3" s="1"/>
  <c r="X607" i="3"/>
  <c r="AD607" i="3" s="1"/>
  <c r="X108" i="3"/>
  <c r="AD108" i="3" s="1"/>
  <c r="X478" i="3"/>
  <c r="AD478" i="3" s="1"/>
  <c r="X1060" i="3"/>
  <c r="AD1060" i="3" s="1"/>
  <c r="X707" i="3"/>
  <c r="AD707" i="3" s="1"/>
  <c r="X820" i="3"/>
  <c r="AD820" i="3" s="1"/>
  <c r="X82" i="3"/>
  <c r="AD82" i="3" s="1"/>
  <c r="X213" i="3"/>
  <c r="AD213" i="3" s="1"/>
  <c r="X1053" i="3"/>
  <c r="AD1053" i="3" s="1"/>
  <c r="X167" i="3"/>
  <c r="AD167" i="3" s="1"/>
  <c r="X565" i="3"/>
  <c r="AD565" i="3" s="1"/>
  <c r="X569" i="3"/>
  <c r="AD569" i="3" s="1"/>
  <c r="X693" i="3"/>
  <c r="AD693" i="3" s="1"/>
  <c r="X793" i="3"/>
  <c r="AD793" i="3" s="1"/>
  <c r="X402" i="3"/>
  <c r="AD402" i="3" s="1"/>
  <c r="X570" i="3"/>
  <c r="AD570" i="3" s="1"/>
  <c r="X902" i="3"/>
  <c r="AD902" i="3" s="1"/>
  <c r="X32" i="3"/>
  <c r="AD32" i="3" s="1"/>
  <c r="X420" i="3"/>
  <c r="AD420" i="3" s="1"/>
  <c r="X519" i="3"/>
  <c r="AD519" i="3" s="1"/>
  <c r="X802" i="3"/>
  <c r="AD802" i="3" s="1"/>
  <c r="X482" i="3"/>
  <c r="AD482" i="3" s="1"/>
  <c r="X743" i="3"/>
  <c r="AD743" i="3" s="1"/>
  <c r="X256" i="3"/>
  <c r="AD256" i="3" s="1"/>
  <c r="X845" i="3"/>
  <c r="AD845" i="3" s="1"/>
  <c r="X660" i="3"/>
  <c r="AD660" i="3" s="1"/>
  <c r="X483" i="3"/>
  <c r="AD483" i="3" s="1"/>
  <c r="X437" i="3"/>
  <c r="AD437" i="3" s="1"/>
  <c r="X654" i="3"/>
  <c r="AD654" i="3" s="1"/>
  <c r="X950" i="3"/>
  <c r="AD950" i="3" s="1"/>
  <c r="X523" i="3"/>
  <c r="AD523" i="3" s="1"/>
  <c r="X280" i="3"/>
  <c r="AD280" i="3" s="1"/>
  <c r="X1082" i="3"/>
  <c r="AD1082" i="3" s="1"/>
  <c r="X126" i="3"/>
  <c r="AD126" i="3" s="1"/>
  <c r="X642" i="3"/>
  <c r="AD642" i="3" s="1"/>
  <c r="X257" i="3"/>
  <c r="AD257" i="3" s="1"/>
  <c r="X1092" i="3"/>
  <c r="AD1092" i="3" s="1"/>
  <c r="X618" i="3"/>
  <c r="AD618" i="3" s="1"/>
  <c r="X930" i="3"/>
  <c r="AD930" i="3" s="1"/>
  <c r="X497" i="3"/>
  <c r="AD497" i="3" s="1"/>
  <c r="X337" i="3"/>
  <c r="AD337" i="3" s="1"/>
  <c r="X594" i="3"/>
  <c r="AD594" i="3" s="1"/>
  <c r="X905" i="3"/>
  <c r="AD905" i="3" s="1"/>
  <c r="X1093" i="3"/>
  <c r="AD1093" i="3" s="1"/>
  <c r="X1016" i="3"/>
  <c r="AD1016" i="3" s="1"/>
  <c r="X283" i="3"/>
  <c r="AD283" i="3" s="1"/>
  <c r="X355" i="3"/>
  <c r="AD355" i="3" s="1"/>
  <c r="X851" i="3"/>
  <c r="AD851" i="3" s="1"/>
  <c r="X588" i="3"/>
  <c r="AD588" i="3" s="1"/>
  <c r="X406" i="3"/>
  <c r="AD406" i="3" s="1"/>
  <c r="X501" i="3"/>
  <c r="AD501" i="3" s="1"/>
  <c r="X177" i="3"/>
  <c r="AD177" i="3" s="1"/>
  <c r="X64" i="3"/>
  <c r="AD64" i="3" s="1"/>
  <c r="X457" i="3"/>
  <c r="AD457" i="3" s="1"/>
  <c r="X459" i="3"/>
  <c r="AD459" i="3" s="1"/>
  <c r="X865" i="3"/>
  <c r="AD865" i="3" s="1"/>
  <c r="X706" i="3"/>
  <c r="AD706" i="3" s="1"/>
  <c r="X49" i="3"/>
  <c r="AD49" i="3" s="1"/>
  <c r="X888" i="3"/>
  <c r="AD888" i="3" s="1"/>
  <c r="X742" i="3"/>
  <c r="AD742" i="3" s="1"/>
  <c r="X891" i="3"/>
  <c r="AD891" i="3" s="1"/>
  <c r="X351" i="3"/>
  <c r="AD351" i="3" s="1"/>
  <c r="X598" i="3"/>
  <c r="AD598" i="3" s="1"/>
  <c r="X278" i="3"/>
  <c r="AD278" i="3" s="1"/>
  <c r="X1022" i="3"/>
  <c r="AD1022" i="3" s="1"/>
  <c r="X295" i="3"/>
  <c r="AD295" i="3" s="1"/>
  <c r="X1015" i="3"/>
  <c r="AD1015" i="3" s="1"/>
  <c r="X471" i="3"/>
  <c r="AD471" i="3" s="1"/>
  <c r="X779" i="3"/>
  <c r="AD779" i="3" s="1"/>
  <c r="X974" i="3"/>
  <c r="AD974" i="3" s="1"/>
  <c r="X474" i="3"/>
  <c r="AD474" i="3" s="1"/>
  <c r="X854" i="3"/>
  <c r="AD854" i="3" s="1"/>
  <c r="X737" i="3"/>
  <c r="AD737" i="3" s="1"/>
  <c r="X220" i="3"/>
  <c r="AD220" i="3" s="1"/>
  <c r="X539" i="3"/>
  <c r="AD539" i="3" s="1"/>
  <c r="X486" i="3"/>
  <c r="AD486" i="3" s="1"/>
  <c r="X796" i="3"/>
  <c r="AD796" i="3" s="1"/>
  <c r="X318" i="3"/>
  <c r="AD318" i="3" s="1"/>
  <c r="X944" i="3"/>
  <c r="AD944" i="3" s="1"/>
  <c r="X963" i="3"/>
  <c r="AD963" i="3" s="1"/>
  <c r="X468" i="3"/>
  <c r="AD468" i="3" s="1"/>
  <c r="X99" i="3"/>
  <c r="AD99" i="3" s="1"/>
  <c r="X1031" i="3"/>
  <c r="AD1031" i="3" s="1"/>
  <c r="X597" i="3"/>
  <c r="AD597" i="3" s="1"/>
  <c r="X175" i="3"/>
  <c r="AD175" i="3" s="1"/>
  <c r="X574" i="3"/>
  <c r="AD574" i="3" s="1"/>
  <c r="X745" i="3"/>
  <c r="AD745" i="3" s="1"/>
  <c r="X952" i="3"/>
  <c r="AD952" i="3" s="1"/>
  <c r="X784" i="3"/>
  <c r="AD784" i="3" s="1"/>
  <c r="X1014" i="3"/>
  <c r="AD1014" i="3" s="1"/>
  <c r="X322" i="3"/>
  <c r="AD322" i="3" s="1"/>
  <c r="X155" i="3"/>
  <c r="AD155" i="3" s="1"/>
  <c r="X1123" i="3"/>
  <c r="AD1123" i="3" s="1"/>
  <c r="X340" i="3"/>
  <c r="AD340" i="3" s="1"/>
  <c r="X601" i="3"/>
  <c r="AD601" i="3" s="1"/>
  <c r="X299" i="3"/>
  <c r="AD299" i="3" s="1"/>
  <c r="X6" i="3"/>
  <c r="AD6" i="3" s="1"/>
  <c r="X455" i="3"/>
  <c r="AD455" i="3" s="1"/>
  <c r="X469" i="3"/>
  <c r="AD469" i="3" s="1"/>
  <c r="X357" i="3"/>
  <c r="AD357" i="3" s="1"/>
  <c r="X652" i="3"/>
  <c r="AD652" i="3" s="1"/>
  <c r="X633" i="3"/>
  <c r="AD633" i="3" s="1"/>
  <c r="X913" i="3"/>
  <c r="AD913" i="3" s="1"/>
  <c r="X858" i="3"/>
  <c r="AD858" i="3" s="1"/>
  <c r="X360" i="3"/>
  <c r="AD360" i="3" s="1"/>
  <c r="X1042" i="3"/>
  <c r="AD1042" i="3" s="1"/>
  <c r="X968" i="3"/>
  <c r="AD968" i="3" s="1"/>
  <c r="X1107" i="3"/>
  <c r="AD1107" i="3" s="1"/>
  <c r="X1050" i="3"/>
  <c r="AD1050" i="3" s="1"/>
  <c r="X873" i="3"/>
  <c r="AD873" i="3" s="1"/>
  <c r="X735" i="3"/>
  <c r="AD735" i="3" s="1"/>
  <c r="X1063" i="3"/>
  <c r="AD1063" i="3" s="1"/>
  <c r="X139" i="3"/>
  <c r="AD139" i="3" s="1"/>
  <c r="X1051" i="3"/>
  <c r="AD1051" i="3" s="1"/>
  <c r="X1011" i="3"/>
  <c r="AD1011" i="3" s="1"/>
  <c r="X284" i="3"/>
  <c r="AD284" i="3" s="1"/>
  <c r="X92" i="3"/>
  <c r="AD92" i="3" s="1"/>
  <c r="X472" i="3"/>
  <c r="AD472" i="3" s="1"/>
  <c r="X232" i="3"/>
  <c r="AD232" i="3" s="1"/>
  <c r="X451" i="3"/>
  <c r="AD451" i="3" s="1"/>
  <c r="X1006" i="3"/>
  <c r="AD1006" i="3" s="1"/>
  <c r="X259" i="3"/>
  <c r="AD259" i="3" s="1"/>
  <c r="X518" i="3"/>
  <c r="AD518" i="3" s="1"/>
  <c r="X648" i="3"/>
  <c r="AD648" i="3" s="1"/>
  <c r="X292" i="3"/>
  <c r="AD292" i="3" s="1"/>
  <c r="X75" i="3"/>
  <c r="AD75" i="3" s="1"/>
  <c r="X1040" i="3"/>
  <c r="AD1040" i="3" s="1"/>
  <c r="X342" i="3"/>
  <c r="AD342" i="3" s="1"/>
  <c r="X640" i="3"/>
  <c r="AD640" i="3" s="1"/>
  <c r="X548" i="3"/>
  <c r="AD548" i="3" s="1"/>
  <c r="X786" i="3"/>
  <c r="AD786" i="3" s="1"/>
  <c r="X176" i="3"/>
  <c r="AD176" i="3" s="1"/>
  <c r="X934" i="3"/>
  <c r="AD934" i="3" s="1"/>
  <c r="X1114" i="3"/>
  <c r="AD1114" i="3" s="1"/>
  <c r="X831" i="3"/>
  <c r="AD831" i="3" s="1"/>
  <c r="X1122" i="3"/>
  <c r="AD1122" i="3" s="1"/>
  <c r="X71" i="3"/>
  <c r="AD71" i="3" s="1"/>
  <c r="X348" i="3"/>
  <c r="AD348" i="3" s="1"/>
  <c r="X115" i="3"/>
  <c r="AD115" i="3" s="1"/>
  <c r="X417" i="3"/>
  <c r="AD417" i="3" s="1"/>
  <c r="X412" i="3"/>
  <c r="AD412" i="3" s="1"/>
  <c r="X325" i="3"/>
  <c r="AD325" i="3" s="1"/>
  <c r="X118" i="3"/>
  <c r="AD118" i="3" s="1"/>
  <c r="X551" i="3"/>
  <c r="AD551" i="3" s="1"/>
  <c r="X949" i="3"/>
  <c r="AD949" i="3" s="1"/>
  <c r="X312" i="3"/>
  <c r="AD312" i="3" s="1"/>
  <c r="X684" i="3"/>
  <c r="AD684" i="3" s="1"/>
  <c r="X98" i="3"/>
  <c r="AD98" i="3" s="1"/>
  <c r="X163" i="3"/>
  <c r="AD163" i="3" s="1"/>
  <c r="X637" i="3"/>
  <c r="AD637" i="3" s="1"/>
  <c r="X675" i="3"/>
  <c r="AD675" i="3" s="1"/>
  <c r="X128" i="3"/>
  <c r="AD128" i="3" s="1"/>
  <c r="X1003" i="3"/>
  <c r="AD1003" i="3" s="1"/>
  <c r="X970" i="3"/>
  <c r="AD970" i="3" s="1"/>
  <c r="X1057" i="3"/>
  <c r="AD1057" i="3" s="1"/>
  <c r="X210" i="3"/>
  <c r="AD210" i="3" s="1"/>
  <c r="X852" i="3"/>
  <c r="AD852" i="3" s="1"/>
  <c r="X291" i="3"/>
  <c r="AD291" i="3" s="1"/>
  <c r="X659" i="3"/>
  <c r="AD659" i="3" s="1"/>
  <c r="X541" i="3"/>
  <c r="AD541" i="3" s="1"/>
  <c r="X687" i="3"/>
  <c r="AD687" i="3" s="1"/>
  <c r="X971" i="3"/>
  <c r="AD971" i="3" s="1"/>
  <c r="X903" i="3"/>
  <c r="AD903" i="3" s="1"/>
  <c r="X258" i="3"/>
  <c r="AD258" i="3" s="1"/>
  <c r="X161" i="3"/>
  <c r="AD161" i="3" s="1"/>
  <c r="X590" i="3"/>
  <c r="AD590" i="3" s="1"/>
  <c r="X31" i="3"/>
  <c r="AD31" i="3" s="1"/>
  <c r="X188" i="3"/>
  <c r="AD188" i="3" s="1"/>
  <c r="X599" i="3"/>
  <c r="AD599" i="3" s="1"/>
  <c r="X535" i="3"/>
  <c r="AD535" i="3" s="1"/>
  <c r="X211" i="3"/>
  <c r="AD211" i="3" s="1"/>
  <c r="X708" i="3"/>
  <c r="AD708" i="3" s="1"/>
  <c r="X783" i="3"/>
  <c r="AD783" i="3" s="1"/>
  <c r="X758" i="3"/>
  <c r="AD758" i="3" s="1"/>
  <c r="X979" i="3"/>
  <c r="AD979" i="3" s="1"/>
  <c r="X9" i="3"/>
  <c r="AD9" i="3" s="1"/>
  <c r="X739" i="3"/>
  <c r="AD739" i="3" s="1"/>
  <c r="X940" i="3"/>
  <c r="AD940" i="3" s="1"/>
  <c r="X404" i="3"/>
  <c r="AD404" i="3" s="1"/>
  <c r="X655" i="3"/>
  <c r="AD655" i="3" s="1"/>
  <c r="X580" i="3"/>
  <c r="AD580" i="3" s="1"/>
  <c r="X568" i="3"/>
  <c r="AD568" i="3" s="1"/>
  <c r="X1018" i="3"/>
  <c r="AD1018" i="3" s="1"/>
  <c r="X83" i="3"/>
  <c r="AD83" i="3" s="1"/>
  <c r="X24" i="3"/>
  <c r="AD24" i="3" s="1"/>
  <c r="X429" i="3"/>
  <c r="AD429" i="3" s="1"/>
  <c r="X543" i="3"/>
  <c r="AD543" i="3" s="1"/>
  <c r="X463" i="3"/>
  <c r="AD463" i="3" s="1"/>
  <c r="X803" i="3"/>
  <c r="AD803" i="3" s="1"/>
  <c r="X712" i="3"/>
  <c r="AD712" i="3" s="1"/>
  <c r="X461" i="3"/>
  <c r="AD461" i="3" s="1"/>
  <c r="X186" i="3"/>
  <c r="AD186" i="3" s="1"/>
  <c r="X1119" i="3"/>
  <c r="AD1119" i="3" s="1"/>
  <c r="X1126" i="3"/>
  <c r="AD1126" i="3" s="1"/>
  <c r="X310" i="3"/>
  <c r="AD310" i="3" s="1"/>
  <c r="X956" i="3"/>
  <c r="AD956" i="3" s="1"/>
  <c r="X751" i="3"/>
  <c r="AD751" i="3" s="1"/>
  <c r="X538" i="3"/>
  <c r="AD538" i="3" s="1"/>
  <c r="X576" i="3"/>
  <c r="AD576" i="3" s="1"/>
  <c r="X817" i="3"/>
  <c r="AD817" i="3" s="1"/>
  <c r="X978" i="3"/>
  <c r="AD978" i="3" s="1"/>
  <c r="X711" i="3"/>
  <c r="AD711" i="3" s="1"/>
  <c r="X914" i="3"/>
  <c r="AD914" i="3" s="1"/>
  <c r="X294" i="3"/>
  <c r="AD294" i="3" s="1"/>
  <c r="X93" i="3"/>
  <c r="AD93" i="3" s="1"/>
  <c r="X975" i="3"/>
  <c r="AD975" i="3" s="1"/>
  <c r="X716" i="3"/>
  <c r="AD716" i="3" s="1"/>
  <c r="X965" i="3"/>
  <c r="AD965" i="3" s="1"/>
  <c r="X1124" i="3"/>
  <c r="AD1124" i="3" s="1"/>
  <c r="X682" i="3"/>
  <c r="AD682" i="3" s="1"/>
  <c r="X1074" i="3"/>
  <c r="AD1074" i="3" s="1"/>
  <c r="X487" i="3"/>
  <c r="AD487" i="3" s="1"/>
  <c r="X95" i="3"/>
  <c r="AD95" i="3" s="1"/>
  <c r="X868" i="3"/>
  <c r="AD868" i="3" s="1"/>
  <c r="X484" i="3"/>
  <c r="AD484" i="3" s="1"/>
  <c r="X1111" i="3"/>
  <c r="AD1111" i="3" s="1"/>
  <c r="X837" i="3"/>
  <c r="AD837" i="3" s="1"/>
  <c r="X125" i="3"/>
  <c r="AD125" i="3" s="1"/>
  <c r="X401" i="3"/>
  <c r="AD401" i="3" s="1"/>
  <c r="X867" i="3"/>
  <c r="AD867" i="3" s="1"/>
  <c r="X339" i="3"/>
  <c r="AD339" i="3" s="1"/>
  <c r="X227" i="3"/>
  <c r="AD227" i="3" s="1"/>
  <c r="X338" i="3"/>
  <c r="AD338" i="3" s="1"/>
  <c r="X438" i="3"/>
  <c r="AD438" i="3" s="1"/>
  <c r="X604" i="3"/>
  <c r="AD604" i="3" s="1"/>
  <c r="X320" i="3"/>
  <c r="AD320" i="3" s="1"/>
  <c r="X426" i="3"/>
  <c r="AD426" i="3" s="1"/>
  <c r="X262" i="3"/>
  <c r="AD262" i="3" s="1"/>
  <c r="X146" i="3"/>
  <c r="AD146" i="3" s="1"/>
  <c r="X722" i="3"/>
  <c r="AD722" i="3" s="1"/>
  <c r="X920" i="3"/>
  <c r="AD920" i="3" s="1"/>
  <c r="X21" i="3"/>
  <c r="AD21" i="3" s="1"/>
  <c r="X995" i="3"/>
  <c r="AD995" i="3" s="1"/>
  <c r="X96" i="3"/>
  <c r="AD96" i="3" s="1"/>
  <c r="X769" i="3"/>
  <c r="AD769" i="3" s="1"/>
  <c r="X199" i="3"/>
  <c r="AD199" i="3" s="1"/>
  <c r="X702" i="3"/>
  <c r="AD702" i="3" s="1"/>
  <c r="X925" i="3"/>
  <c r="AD925" i="3" s="1"/>
  <c r="X578" i="3"/>
  <c r="AD578" i="3" s="1"/>
  <c r="X596" i="3"/>
  <c r="AD596" i="3" s="1"/>
  <c r="X566" i="3"/>
  <c r="AD566" i="3" s="1"/>
  <c r="X664" i="3"/>
  <c r="AD664" i="3" s="1"/>
  <c r="X8" i="3"/>
  <c r="AD8" i="3" s="1"/>
  <c r="X755" i="3"/>
  <c r="AD755" i="3" s="1"/>
  <c r="X236" i="3"/>
  <c r="AD236" i="3" s="1"/>
  <c r="X1109" i="3"/>
  <c r="AD1109" i="3" s="1"/>
  <c r="X552" i="3"/>
  <c r="AD552" i="3" s="1"/>
  <c r="X298" i="3"/>
  <c r="AD298" i="3" s="1"/>
  <c r="X800" i="3"/>
  <c r="AD800" i="3" s="1"/>
  <c r="X673" i="3"/>
  <c r="AD673" i="3" s="1"/>
  <c r="X996" i="3"/>
  <c r="AD996" i="3" s="1"/>
  <c r="X724" i="3"/>
  <c r="AD724" i="3" s="1"/>
  <c r="X1049" i="3"/>
  <c r="AD1049" i="3" s="1"/>
  <c r="X815" i="3"/>
  <c r="AD815" i="3" s="1"/>
  <c r="X759" i="3"/>
  <c r="AD759" i="3" s="1"/>
  <c r="X720" i="3"/>
  <c r="AD720" i="3" s="1"/>
  <c r="X1009" i="3"/>
  <c r="AD1009" i="3" s="1"/>
  <c r="X856" i="3"/>
  <c r="AD856" i="3" s="1"/>
  <c r="X536" i="3"/>
  <c r="AD536" i="3" s="1"/>
  <c r="X334" i="3"/>
  <c r="AD334" i="3" s="1"/>
  <c r="X641" i="3"/>
  <c r="AD641" i="3" s="1"/>
  <c r="X649" i="3"/>
  <c r="AD649" i="3" s="1"/>
  <c r="X812" i="3"/>
  <c r="AD812" i="3" s="1"/>
  <c r="X714" i="3"/>
  <c r="AD714" i="3" s="1"/>
  <c r="X442" i="3"/>
  <c r="AD442" i="3" s="1"/>
  <c r="X147" i="3"/>
  <c r="AD147" i="3" s="1"/>
  <c r="X242" i="3"/>
  <c r="AD242" i="3" s="1"/>
  <c r="X433" i="3"/>
  <c r="AD433" i="3" s="1"/>
  <c r="X840" i="3"/>
  <c r="AD840" i="3" s="1"/>
  <c r="X527" i="3"/>
  <c r="AD527" i="3" s="1"/>
  <c r="X169" i="3"/>
  <c r="AD169" i="3" s="1"/>
  <c r="X681" i="3"/>
  <c r="AD681" i="3" s="1"/>
  <c r="X988" i="3"/>
  <c r="AD988" i="3" s="1"/>
  <c r="X922" i="3"/>
  <c r="AD922" i="3" s="1"/>
  <c r="X520" i="3"/>
  <c r="AD520" i="3" s="1"/>
  <c r="X1038" i="3"/>
  <c r="AD1038" i="3" s="1"/>
  <c r="X666" i="3"/>
  <c r="AD666" i="3" s="1"/>
  <c r="X116" i="3"/>
  <c r="AD116" i="3" s="1"/>
  <c r="X1019" i="3"/>
  <c r="AD1019" i="3" s="1"/>
  <c r="X746" i="3"/>
  <c r="AD746" i="3" s="1"/>
  <c r="X41" i="3"/>
  <c r="AD41" i="3" s="1"/>
  <c r="X790" i="3"/>
  <c r="AD790" i="3" s="1"/>
  <c r="X789" i="3"/>
  <c r="AD789" i="3" s="1"/>
  <c r="X394" i="3"/>
  <c r="AD394" i="3" s="1"/>
  <c r="X615" i="3"/>
  <c r="AD615" i="3" s="1"/>
  <c r="X932" i="3"/>
  <c r="AD932" i="3" s="1"/>
  <c r="X23" i="3"/>
  <c r="AD23" i="3" s="1"/>
  <c r="X164" i="3"/>
  <c r="AD164" i="3" s="1"/>
  <c r="X827" i="3"/>
  <c r="AD827" i="3" s="1"/>
  <c r="X37" i="3"/>
  <c r="AD37" i="3" s="1"/>
  <c r="X887" i="3"/>
  <c r="AD887" i="3" s="1"/>
  <c r="X233" i="3"/>
  <c r="AD233" i="3" s="1"/>
  <c r="X239" i="3"/>
  <c r="AD239" i="3" s="1"/>
  <c r="X826" i="3"/>
  <c r="AD826" i="3" s="1"/>
  <c r="X516" i="3"/>
  <c r="AD516" i="3" s="1"/>
  <c r="X88" i="3"/>
  <c r="AD88" i="3" s="1"/>
  <c r="X947" i="3"/>
  <c r="AD947" i="3" s="1"/>
  <c r="X1076" i="3"/>
  <c r="AD1076" i="3" s="1"/>
  <c r="X846" i="3"/>
  <c r="AD846" i="3" s="1"/>
  <c r="X270" i="3"/>
  <c r="AD270" i="3" s="1"/>
  <c r="X738" i="3"/>
  <c r="AD738" i="3" s="1"/>
  <c r="X1085" i="3"/>
  <c r="AD1085" i="3" s="1"/>
  <c r="X203" i="3"/>
  <c r="AD203" i="3" s="1"/>
  <c r="X285" i="3"/>
  <c r="AD285" i="3" s="1"/>
  <c r="X951" i="3"/>
  <c r="AD951" i="3" s="1"/>
  <c r="X521" i="3"/>
  <c r="AD521" i="3" s="1"/>
  <c r="X881" i="3"/>
  <c r="AD881" i="3" s="1"/>
  <c r="X948" i="3"/>
  <c r="AD948" i="3" s="1"/>
  <c r="X822" i="3"/>
  <c r="AD822" i="3" s="1"/>
  <c r="X336" i="3"/>
  <c r="AD336" i="3" s="1"/>
  <c r="X653" i="3"/>
  <c r="AD653" i="3" s="1"/>
  <c r="X245" i="3"/>
  <c r="AD245" i="3" s="1"/>
  <c r="X683" i="3"/>
  <c r="AD683" i="3" s="1"/>
  <c r="X671" i="3"/>
  <c r="AD671" i="3" s="1"/>
  <c r="X901" i="3"/>
  <c r="AD901" i="3" s="1"/>
  <c r="X632" i="3"/>
  <c r="AD632" i="3" s="1"/>
  <c r="X212" i="3"/>
  <c r="AD212" i="3" s="1"/>
  <c r="X691" i="3"/>
  <c r="AD691" i="3" s="1"/>
  <c r="X222" i="3"/>
  <c r="AD222" i="3" s="1"/>
  <c r="X987" i="3"/>
  <c r="AD987" i="3" s="1"/>
  <c r="X136" i="3"/>
  <c r="AD136" i="3" s="1"/>
  <c r="X909" i="3"/>
  <c r="AD909" i="3" s="1"/>
  <c r="X544" i="3"/>
  <c r="AD544" i="3" s="1"/>
  <c r="X805" i="3"/>
  <c r="AD805" i="3" s="1"/>
  <c r="X508" i="3"/>
  <c r="AD508" i="3" s="1"/>
  <c r="X614" i="3"/>
  <c r="AD614" i="3" s="1"/>
  <c r="X382" i="3"/>
  <c r="AD382" i="3" s="1"/>
  <c r="X68" i="3"/>
  <c r="AD68" i="3" s="1"/>
  <c r="X368" i="3"/>
  <c r="AD368" i="3" s="1"/>
  <c r="X251" i="3"/>
  <c r="AD251" i="3" s="1"/>
  <c r="X829" i="3"/>
  <c r="AD829" i="3" s="1"/>
  <c r="X603" i="3"/>
  <c r="AD603" i="3" s="1"/>
  <c r="X1047" i="3"/>
  <c r="AD1047" i="3" s="1"/>
  <c r="X79" i="3"/>
  <c r="AD79" i="3" s="1"/>
  <c r="X62" i="3"/>
  <c r="AD62" i="3" s="1"/>
  <c r="X50" i="3"/>
  <c r="AD50" i="3" s="1"/>
  <c r="X229" i="3"/>
  <c r="AD229" i="3" s="1"/>
  <c r="X1097" i="3"/>
  <c r="AD1097" i="3" s="1"/>
  <c r="X103" i="3"/>
  <c r="AD103" i="3" s="1"/>
  <c r="X1080" i="3"/>
  <c r="AD1080" i="3" s="1"/>
  <c r="X427" i="3"/>
  <c r="AD427" i="3" s="1"/>
  <c r="X119" i="3"/>
  <c r="AD119" i="3" s="1"/>
  <c r="X1117" i="3"/>
  <c r="AD1117" i="3" s="1"/>
  <c r="X51" i="3"/>
  <c r="AD51" i="3" s="1"/>
  <c r="X332" i="3"/>
  <c r="AD332" i="3" s="1"/>
  <c r="X416" i="3"/>
  <c r="AD416" i="3" s="1"/>
  <c r="X151" i="3"/>
  <c r="AD151" i="3" s="1"/>
  <c r="X581" i="3"/>
  <c r="AD581" i="3" s="1"/>
  <c r="X678" i="3"/>
  <c r="AD678" i="3" s="1"/>
  <c r="X385" i="3"/>
  <c r="AD385" i="3" s="1"/>
  <c r="X106" i="3"/>
  <c r="AD106" i="3" s="1"/>
  <c r="X380" i="3"/>
  <c r="AD380" i="3" s="1"/>
  <c r="X307" i="3"/>
  <c r="AD307" i="3" s="1"/>
  <c r="X609" i="3"/>
  <c r="AD609" i="3" s="1"/>
  <c r="X993" i="3"/>
  <c r="AD993" i="3" s="1"/>
  <c r="X734" i="3"/>
  <c r="AD734" i="3" s="1"/>
  <c r="X268" i="3"/>
  <c r="AD268" i="3" s="1"/>
  <c r="X63" i="3"/>
  <c r="AD63" i="3" s="1"/>
  <c r="X58" i="3"/>
  <c r="AD58" i="3" s="1"/>
  <c r="X906" i="3"/>
  <c r="AD906" i="3" s="1"/>
  <c r="X248" i="3"/>
  <c r="AD248" i="3" s="1"/>
  <c r="X263" i="3"/>
  <c r="AD263" i="3" s="1"/>
  <c r="X141" i="3"/>
  <c r="AD141" i="3" s="1"/>
  <c r="X45" i="3"/>
  <c r="AD45" i="3" s="1"/>
  <c r="X381" i="3"/>
  <c r="AD381" i="3" s="1"/>
  <c r="X1120" i="3"/>
  <c r="AD1120" i="3" s="1"/>
  <c r="X756" i="3"/>
  <c r="AD756" i="3" s="1"/>
  <c r="X1101" i="3"/>
  <c r="AD1101" i="3" s="1"/>
  <c r="X634" i="3"/>
  <c r="AD634" i="3" s="1"/>
  <c r="X1066" i="3"/>
  <c r="AD1066" i="3" s="1"/>
  <c r="X814" i="3"/>
  <c r="AD814" i="3" s="1"/>
  <c r="X302" i="3"/>
  <c r="AD302" i="3" s="1"/>
  <c r="X764" i="3"/>
  <c r="AD764" i="3" s="1"/>
  <c r="X134" i="3"/>
  <c r="AD134" i="3" s="1"/>
  <c r="X1013" i="3"/>
  <c r="AD1013" i="3" s="1"/>
  <c r="X792" i="3"/>
  <c r="AD792" i="3" s="1"/>
  <c r="X117" i="3"/>
  <c r="AD117" i="3" s="1"/>
  <c r="X149" i="3"/>
  <c r="AD149" i="3" s="1"/>
  <c r="X1078" i="3"/>
  <c r="AD1078" i="3" s="1"/>
  <c r="X392" i="3"/>
  <c r="AD392" i="3" s="1"/>
  <c r="X1062" i="3"/>
  <c r="AD1062" i="3" s="1"/>
  <c r="X173" i="3"/>
  <c r="AD173" i="3" s="1"/>
  <c r="X371" i="3"/>
  <c r="AD371" i="3" s="1"/>
  <c r="X286" i="3"/>
  <c r="AD286" i="3" s="1"/>
  <c r="X279" i="3"/>
  <c r="AD279" i="3" s="1"/>
  <c r="X358" i="3"/>
  <c r="AD358" i="3" s="1"/>
  <c r="X266" i="3"/>
  <c r="AD266" i="3" s="1"/>
  <c r="X998" i="3"/>
  <c r="AD998" i="3" s="1"/>
  <c r="X1104" i="3"/>
  <c r="AD1104" i="3" s="1"/>
  <c r="X1054" i="3"/>
  <c r="AD1054" i="3" s="1"/>
  <c r="X787" i="3"/>
  <c r="AD787" i="3" s="1"/>
  <c r="X466" i="3"/>
  <c r="AD466" i="3" s="1"/>
  <c r="X537" i="3"/>
  <c r="AD537" i="3" s="1"/>
  <c r="X1024" i="3"/>
  <c r="AD1024" i="3" s="1"/>
  <c r="X153" i="3"/>
  <c r="AD153" i="3" s="1"/>
  <c r="X676" i="3"/>
  <c r="AD676" i="3" s="1"/>
  <c r="X347" i="3"/>
  <c r="AD347" i="3" s="1"/>
  <c r="X1110" i="3"/>
  <c r="AD1110" i="3" s="1"/>
  <c r="X863" i="3"/>
  <c r="AD863" i="3" s="1"/>
  <c r="X999" i="3"/>
  <c r="AD999" i="3" s="1"/>
  <c r="X370" i="3"/>
  <c r="AD370" i="3" s="1"/>
  <c r="X1115" i="3"/>
  <c r="AD1115" i="3" s="1"/>
  <c r="X500" i="3"/>
  <c r="AD500" i="3" s="1"/>
  <c r="X200" i="3"/>
  <c r="AD200" i="3" s="1"/>
  <c r="X567" i="3"/>
  <c r="AD567" i="3" s="1"/>
  <c r="X799" i="3"/>
  <c r="AD799" i="3" s="1"/>
  <c r="X983" i="3"/>
  <c r="AD983" i="3" s="1"/>
  <c r="X919" i="3"/>
  <c r="AD919" i="3" s="1"/>
  <c r="X89" i="3"/>
  <c r="AD89" i="3" s="1"/>
  <c r="X1045" i="3"/>
  <c r="AD1045" i="3" s="1"/>
  <c r="X261" i="3"/>
  <c r="AD261" i="3" s="1"/>
  <c r="X407" i="3"/>
  <c r="AD407" i="3" s="1"/>
  <c r="X69" i="3"/>
  <c r="AD69" i="3" s="1"/>
  <c r="X22" i="3"/>
  <c r="AD22" i="3" s="1"/>
  <c r="X883" i="3"/>
  <c r="AD883" i="3" s="1"/>
  <c r="X775" i="3"/>
  <c r="AD775" i="3" s="1"/>
  <c r="X493" i="3"/>
  <c r="AD493" i="3" s="1"/>
  <c r="X690" i="3"/>
  <c r="AD690" i="3" s="1"/>
  <c r="X504" i="3"/>
  <c r="AD504" i="3" s="1"/>
  <c r="X202" i="3"/>
  <c r="AD202" i="3" s="1"/>
  <c r="X150" i="3"/>
  <c r="AD150" i="3" s="1"/>
  <c r="X809" i="3"/>
  <c r="AD809" i="3" s="1"/>
  <c r="X395" i="3"/>
  <c r="AD395" i="3" s="1"/>
  <c r="X816" i="3"/>
  <c r="AD816" i="3" s="1"/>
  <c r="X495" i="3"/>
  <c r="AD495" i="3" s="1"/>
  <c r="X445" i="3"/>
  <c r="AD445" i="3" s="1"/>
  <c r="X584" i="3"/>
  <c r="AD584" i="3" s="1"/>
  <c r="X383" i="3"/>
  <c r="AD383" i="3" s="1"/>
  <c r="X152" i="3"/>
  <c r="AD152" i="3" s="1"/>
  <c r="X916" i="3"/>
  <c r="AD916" i="3" s="1"/>
  <c r="X622" i="3"/>
  <c r="AD622" i="3" s="1"/>
  <c r="X620" i="3"/>
  <c r="AD620" i="3" s="1"/>
  <c r="X460" i="3"/>
  <c r="AD460" i="3" s="1"/>
  <c r="X1075" i="3"/>
  <c r="AD1075" i="3" s="1"/>
  <c r="X661" i="3"/>
  <c r="AD661" i="3" s="1"/>
  <c r="X945" i="3"/>
  <c r="AD945" i="3" s="1"/>
  <c r="X314" i="3"/>
  <c r="AD314" i="3" s="1"/>
  <c r="X1021" i="3"/>
  <c r="AD1021" i="3" s="1"/>
  <c r="X1027" i="3"/>
  <c r="AD1027" i="3" s="1"/>
  <c r="X774" i="3"/>
  <c r="AD774" i="3" s="1"/>
  <c r="X374" i="3"/>
  <c r="AD374" i="3" s="1"/>
  <c r="X977" i="3"/>
  <c r="AD977" i="3" s="1"/>
  <c r="X765" i="3"/>
  <c r="AD765" i="3" s="1"/>
  <c r="X237" i="3"/>
  <c r="AD237" i="3" s="1"/>
  <c r="X221" i="3"/>
  <c r="AD221" i="3" s="1"/>
  <c r="X668" i="3"/>
  <c r="AD668" i="3" s="1"/>
  <c r="X561" i="3"/>
  <c r="AD561" i="3" s="1"/>
  <c r="X1086" i="3"/>
  <c r="AD1086" i="3" s="1"/>
  <c r="X1084" i="3"/>
  <c r="AD1084" i="3" s="1"/>
  <c r="X686" i="3"/>
  <c r="AD686" i="3" s="1"/>
  <c r="X435" i="3"/>
  <c r="AD435" i="3" s="1"/>
  <c r="X710" i="3"/>
  <c r="AD710" i="3" s="1"/>
  <c r="X467" i="3"/>
  <c r="AD467" i="3" s="1"/>
  <c r="X470" i="3"/>
  <c r="AD470" i="3" s="1"/>
  <c r="X892" i="3"/>
  <c r="AD892" i="3" s="1"/>
  <c r="X97" i="3"/>
  <c r="AD97" i="3" s="1"/>
  <c r="X425" i="3"/>
  <c r="AD425" i="3" s="1"/>
  <c r="X361" i="3"/>
  <c r="AD361" i="3" s="1"/>
  <c r="X1008" i="3"/>
  <c r="AD1008" i="3" s="1"/>
  <c r="X744" i="3"/>
  <c r="AD744" i="3" s="1"/>
  <c r="X879" i="3"/>
  <c r="AD879" i="3" s="1"/>
  <c r="X606" i="3"/>
  <c r="AD606" i="3" s="1"/>
  <c r="X980" i="3"/>
  <c r="AD980" i="3" s="1"/>
  <c r="X78" i="3"/>
  <c r="AD78" i="3" s="1"/>
  <c r="X230" i="3"/>
  <c r="AD230" i="3" s="1"/>
  <c r="X13" i="3"/>
  <c r="AD13" i="3" s="1"/>
  <c r="X329" i="3"/>
  <c r="AD329" i="3" s="1"/>
  <c r="X196" i="3"/>
  <c r="AD196" i="3" s="1"/>
  <c r="X709" i="3"/>
  <c r="AD709" i="3" s="1"/>
  <c r="X15" i="3"/>
  <c r="AD15" i="3" s="1"/>
  <c r="X375" i="3"/>
  <c r="AD375" i="3" s="1"/>
  <c r="X305" i="3"/>
  <c r="AD305" i="3" s="1"/>
  <c r="X391" i="3"/>
  <c r="AD391" i="3" s="1"/>
  <c r="X782" i="3"/>
  <c r="AD782" i="3" s="1"/>
  <c r="X526" i="3"/>
  <c r="AD526" i="3" s="1"/>
  <c r="X73" i="3"/>
  <c r="AD73" i="3" s="1"/>
  <c r="X677" i="3"/>
  <c r="AD677" i="3" s="1"/>
  <c r="X209" i="3"/>
  <c r="AD209" i="3" s="1"/>
  <c r="X432" i="3"/>
  <c r="AD432" i="3" s="1"/>
  <c r="X703" i="3"/>
  <c r="AD703" i="3" s="1"/>
  <c r="X589" i="3"/>
  <c r="AD589" i="3" s="1"/>
  <c r="X507" i="3"/>
  <c r="AD507" i="3" s="1"/>
  <c r="X754" i="3"/>
  <c r="AD754" i="3" s="1"/>
  <c r="X938" i="3"/>
  <c r="AD938" i="3" s="1"/>
  <c r="X672" i="3"/>
  <c r="AD672" i="3" s="1"/>
  <c r="X344" i="3"/>
  <c r="AD344" i="3" s="1"/>
  <c r="X898" i="3"/>
  <c r="AD898" i="3" s="1"/>
  <c r="X517" i="3"/>
  <c r="AD517" i="3" s="1"/>
  <c r="X549" i="3"/>
  <c r="AD549" i="3" s="1"/>
  <c r="X885" i="3"/>
  <c r="AD885" i="3" s="1"/>
  <c r="X933" i="3"/>
  <c r="AD933" i="3" s="1"/>
  <c r="X942" i="3"/>
  <c r="AD942" i="3" s="1"/>
  <c r="X558" i="3"/>
  <c r="AD558" i="3" s="1"/>
  <c r="X290" i="3"/>
  <c r="AD290" i="3" s="1"/>
  <c r="X194" i="3"/>
  <c r="AD194" i="3" s="1"/>
  <c r="X546" i="3"/>
  <c r="AD546" i="3" s="1"/>
  <c r="X866" i="3"/>
  <c r="AD866" i="3" s="1"/>
  <c r="X86" i="3"/>
  <c r="AD86" i="3" s="1"/>
  <c r="X647" i="3"/>
  <c r="AD647" i="3" s="1"/>
  <c r="X600" i="3"/>
  <c r="AD600" i="3" s="1"/>
  <c r="X644" i="3"/>
  <c r="AD644" i="3" s="1"/>
  <c r="X315" i="3"/>
  <c r="AD315" i="3" s="1"/>
  <c r="X958" i="3"/>
  <c r="AD958" i="3" s="1"/>
  <c r="X928" i="3"/>
  <c r="AD928" i="3" s="1"/>
  <c r="X60" i="3"/>
  <c r="AD60" i="3" s="1"/>
  <c r="X1102" i="3"/>
  <c r="AD1102" i="3" s="1"/>
  <c r="X145" i="3"/>
  <c r="AD145" i="3" s="1"/>
  <c r="X246" i="3"/>
  <c r="AD246" i="3" s="1"/>
  <c r="X834" i="3"/>
  <c r="AD834" i="3" s="1"/>
  <c r="X94" i="3"/>
  <c r="AD94" i="3" s="1"/>
  <c r="X1020" i="3"/>
  <c r="AD1020" i="3" s="1"/>
  <c r="X731" i="3"/>
  <c r="AD731" i="3" s="1"/>
  <c r="X1030" i="3"/>
  <c r="AD1030" i="3" s="1"/>
  <c r="X825" i="3"/>
  <c r="AD825" i="3" s="1"/>
  <c r="X560" i="3"/>
  <c r="AD560" i="3" s="1"/>
  <c r="X626" i="3"/>
  <c r="AD626" i="3" s="1"/>
  <c r="X613" i="3"/>
  <c r="AD613" i="3" s="1"/>
  <c r="X533" i="3"/>
  <c r="AD533" i="3" s="1"/>
  <c r="X1035" i="3"/>
  <c r="AD1035" i="3" s="1"/>
  <c r="X282" i="3"/>
  <c r="AD282" i="3" s="1"/>
  <c r="X1010" i="3"/>
  <c r="AD1010" i="3" s="1"/>
  <c r="X112" i="3"/>
  <c r="AD112" i="3" s="1"/>
  <c r="X156" i="3"/>
  <c r="AD156" i="3" s="1"/>
  <c r="X328" i="3"/>
  <c r="AD328" i="3" s="1"/>
  <c r="X354" i="3"/>
  <c r="AD354" i="3" s="1"/>
  <c r="X343" i="3"/>
  <c r="AD343" i="3" s="1"/>
  <c r="X1118" i="3"/>
  <c r="AD1118" i="3" s="1"/>
  <c r="X114" i="3"/>
  <c r="AD114" i="3" s="1"/>
  <c r="X1089" i="3"/>
  <c r="AD1089" i="3" s="1"/>
  <c r="X353" i="3"/>
  <c r="AD353" i="3" s="1"/>
  <c r="X530" i="3"/>
  <c r="AD530" i="3" s="1"/>
  <c r="X575" i="3"/>
  <c r="AD575" i="3" s="1"/>
  <c r="X372" i="3"/>
  <c r="AD372" i="3" s="1"/>
  <c r="X563" i="3"/>
  <c r="AD563" i="3" s="1"/>
  <c r="X586" i="3"/>
  <c r="AD586" i="3" s="1"/>
  <c r="X102" i="3"/>
  <c r="AD102" i="3" s="1"/>
  <c r="X269" i="3"/>
  <c r="AD269" i="3" s="1"/>
  <c r="X760" i="3"/>
  <c r="AD760" i="3" s="1"/>
  <c r="X941" i="3"/>
  <c r="AD941" i="3" s="1"/>
  <c r="X719" i="3"/>
  <c r="AD719" i="3" s="1"/>
  <c r="X904" i="3"/>
  <c r="AD904" i="3" s="1"/>
  <c r="X869" i="3"/>
  <c r="AD869" i="3" s="1"/>
  <c r="X1071" i="3"/>
  <c r="AD1071" i="3" s="1"/>
  <c r="X768" i="3"/>
  <c r="AD768" i="3" s="1"/>
  <c r="X422" i="3"/>
  <c r="AD422" i="3" s="1"/>
  <c r="X833" i="3"/>
  <c r="AD833" i="3" s="1"/>
  <c r="X321" i="3"/>
  <c r="AD321" i="3" s="1"/>
  <c r="X327" i="3"/>
  <c r="AD327" i="3" s="1"/>
  <c r="X91" i="3"/>
  <c r="AD91" i="3" s="1"/>
  <c r="X767" i="3"/>
  <c r="AD767" i="3" s="1"/>
  <c r="X359" i="3"/>
  <c r="AD359" i="3" s="1"/>
  <c r="X40" i="3"/>
  <c r="AD40" i="3" s="1"/>
  <c r="X1005" i="3"/>
  <c r="AD1005" i="3" s="1"/>
  <c r="X1007" i="3"/>
  <c r="AD1007" i="3" s="1"/>
  <c r="X411" i="3"/>
  <c r="AD411" i="3" s="1"/>
  <c r="X131" i="3"/>
  <c r="AD131" i="3" s="1"/>
  <c r="X143" i="3"/>
  <c r="AD143" i="3" s="1"/>
  <c r="X179" i="3"/>
  <c r="AD179" i="3" s="1"/>
  <c r="X811" i="3"/>
  <c r="AD811" i="3" s="1"/>
  <c r="X25" i="3"/>
  <c r="AD25" i="3" s="1"/>
  <c r="X696" i="3"/>
  <c r="AD696" i="3" s="1"/>
  <c r="X252" i="3"/>
  <c r="AD252" i="3" s="1"/>
  <c r="X265" i="3"/>
  <c r="AD265" i="3" s="1"/>
  <c r="X821" i="3"/>
  <c r="AD821" i="3" s="1"/>
  <c r="X238" i="3"/>
  <c r="AD238" i="3" s="1"/>
  <c r="X794" i="3"/>
  <c r="AD794" i="3" s="1"/>
  <c r="X53" i="3"/>
  <c r="AD53" i="3" s="1"/>
  <c r="X389" i="3"/>
  <c r="AD389" i="3" s="1"/>
  <c r="X34" i="3"/>
  <c r="AD34" i="3" s="1"/>
  <c r="X636" i="3"/>
  <c r="AD636" i="3" s="1"/>
  <c r="X377" i="3"/>
  <c r="AD377" i="3" s="1"/>
  <c r="X733" i="3"/>
  <c r="AD733" i="3" s="1"/>
  <c r="X201" i="3"/>
  <c r="AD201" i="3" s="1"/>
  <c r="X254" i="3"/>
  <c r="AD254" i="3" s="1"/>
  <c r="X585" i="3"/>
  <c r="AD585" i="3" s="1"/>
  <c r="X985" i="3"/>
  <c r="AD985" i="3" s="1"/>
  <c r="X323" i="3"/>
  <c r="AD323" i="3" s="1"/>
  <c r="X14" i="3"/>
  <c r="AD14" i="3" s="1"/>
  <c r="X231" i="3"/>
  <c r="AD231" i="3" s="1"/>
  <c r="X216" i="3"/>
  <c r="AD216" i="3" s="1"/>
  <c r="X56" i="3"/>
  <c r="AD56" i="3" s="1"/>
  <c r="X453" i="3"/>
  <c r="AD453" i="3" s="1"/>
  <c r="X875" i="3"/>
  <c r="AD875" i="3" s="1"/>
  <c r="X824" i="3"/>
  <c r="AD824" i="3" s="1"/>
  <c r="X192" i="3"/>
  <c r="AD192" i="3" s="1"/>
  <c r="X491" i="3"/>
  <c r="AD491" i="3" s="1"/>
  <c r="X306" i="3"/>
  <c r="AD306" i="3" s="1"/>
  <c r="X689" i="3"/>
  <c r="AD689" i="3" s="1"/>
  <c r="X780" i="3"/>
  <c r="AD780" i="3" s="1"/>
  <c r="X727" i="3"/>
  <c r="AD727" i="3" s="1"/>
  <c r="X271" i="3"/>
  <c r="AD271" i="3" s="1"/>
  <c r="X692" i="3"/>
  <c r="AD692" i="3" s="1"/>
  <c r="X984" i="3"/>
  <c r="AD984" i="3" s="1"/>
  <c r="X871" i="3"/>
  <c r="AD871" i="3" s="1"/>
  <c r="X1099" i="3"/>
  <c r="AD1099" i="3" s="1"/>
  <c r="X198" i="3"/>
  <c r="AD198" i="3" s="1"/>
  <c r="X70" i="3"/>
  <c r="AD70" i="3" s="1"/>
  <c r="X937" i="3"/>
  <c r="AD937" i="3" s="1"/>
  <c r="X1048" i="3"/>
  <c r="AD1048" i="3" s="1"/>
  <c r="X249" i="3"/>
  <c r="AD249" i="3" s="1"/>
  <c r="X843" i="3"/>
  <c r="AD843" i="3" s="1"/>
  <c r="X105" i="3"/>
  <c r="AD105" i="3" s="1"/>
  <c r="X224" i="3"/>
  <c r="AD224" i="3" s="1"/>
  <c r="X991" i="3"/>
  <c r="AD991" i="3" s="1"/>
  <c r="X287" i="3"/>
  <c r="AD287" i="3" s="1"/>
  <c r="X109" i="3"/>
  <c r="AD109" i="3" s="1"/>
  <c r="X345" i="3"/>
  <c r="AD345" i="3" s="1"/>
  <c r="X111" i="3"/>
  <c r="AD111" i="3" s="1"/>
  <c r="X362" i="3"/>
  <c r="AD362" i="3" s="1"/>
  <c r="X921" i="3"/>
  <c r="AD921" i="3" s="1"/>
  <c r="X741" i="3"/>
  <c r="AD741" i="3" s="1"/>
  <c r="X132" i="3"/>
  <c r="AD132" i="3" s="1"/>
  <c r="X502" i="3"/>
  <c r="AD502" i="3" s="1"/>
  <c r="X76" i="3"/>
  <c r="AD76" i="3" s="1"/>
  <c r="X423" i="3"/>
  <c r="AD423" i="3" s="1"/>
  <c r="X1112" i="3"/>
  <c r="AD1112" i="3" s="1"/>
  <c r="X870" i="3"/>
  <c r="AD870" i="3" s="1"/>
  <c r="X860" i="3"/>
  <c r="AD860" i="3" s="1"/>
  <c r="X1061" i="3"/>
  <c r="AD1061" i="3" s="1"/>
  <c r="X698" i="3"/>
  <c r="AD698" i="3" s="1"/>
  <c r="X882" i="3"/>
  <c r="AD882" i="3" s="1"/>
  <c r="X65" i="3"/>
  <c r="AD65" i="3" s="1"/>
  <c r="X924" i="3"/>
  <c r="AD924" i="3" s="1"/>
  <c r="X30" i="3"/>
  <c r="AD30" i="3" s="1"/>
  <c r="X962" i="3"/>
  <c r="AD962" i="3" s="1"/>
  <c r="X847" i="3"/>
  <c r="AD847" i="3" s="1"/>
  <c r="X555" i="3"/>
  <c r="AD555" i="3" s="1"/>
  <c r="X191" i="3"/>
  <c r="AD191" i="3" s="1"/>
  <c r="X275" i="3"/>
  <c r="AD275" i="3" s="1"/>
  <c r="X964" i="3"/>
  <c r="AD964" i="3" s="1"/>
  <c r="X77" i="3"/>
  <c r="AD77" i="3" s="1"/>
  <c r="X643" i="3"/>
  <c r="AD643" i="3" s="1"/>
  <c r="X162" i="3"/>
  <c r="AD162" i="3" s="1"/>
  <c r="X559" i="3"/>
  <c r="AD559" i="3" s="1"/>
  <c r="X761" i="3"/>
  <c r="AD761" i="3" s="1"/>
  <c r="X400" i="3"/>
  <c r="AD400" i="3" s="1"/>
  <c r="X52" i="3"/>
  <c r="AD52" i="3" s="1"/>
  <c r="X431" i="3"/>
  <c r="AD431" i="3" s="1"/>
  <c r="X44" i="3"/>
  <c r="AD44" i="3" s="1"/>
  <c r="X1001" i="3"/>
  <c r="AD1001" i="3" s="1"/>
  <c r="X365" i="3"/>
  <c r="AD365" i="3" s="1"/>
  <c r="X665" i="3"/>
  <c r="AD665" i="3" s="1"/>
  <c r="X960" i="3"/>
  <c r="AD960" i="3" s="1"/>
  <c r="X38" i="3"/>
  <c r="AD38" i="3" s="1"/>
  <c r="X80" i="3"/>
  <c r="AD80" i="3" s="1"/>
  <c r="X127" i="3"/>
  <c r="AD127" i="3" s="1"/>
  <c r="X253" i="3"/>
  <c r="AD253" i="3" s="1"/>
  <c r="X180" i="3"/>
  <c r="AD180" i="3" s="1"/>
  <c r="X217" i="3"/>
  <c r="AD217" i="3" s="1"/>
  <c r="X610" i="3"/>
  <c r="AD610" i="3" s="1"/>
  <c r="X564" i="3"/>
  <c r="AD564" i="3" s="1"/>
  <c r="X857" i="3"/>
  <c r="AD857" i="3" s="1"/>
  <c r="X650" i="3"/>
  <c r="AD650" i="3" s="1"/>
  <c r="X982" i="3"/>
  <c r="AD982" i="3" s="1"/>
  <c r="X1039" i="3"/>
  <c r="AD1039" i="3" s="1"/>
  <c r="X582" i="3"/>
  <c r="AD582" i="3" s="1"/>
  <c r="X839" i="3"/>
  <c r="AD839" i="3" s="1"/>
  <c r="X749" i="3"/>
  <c r="AD749" i="3" s="1"/>
  <c r="X272" i="3"/>
  <c r="AD272" i="3" s="1"/>
  <c r="X1058" i="3"/>
  <c r="AD1058" i="3" s="1"/>
  <c r="X309" i="3"/>
  <c r="AD309" i="3" s="1"/>
  <c r="X701" i="3"/>
  <c r="AD701" i="3" s="1"/>
  <c r="X595" i="3"/>
  <c r="AD595" i="3" s="1"/>
  <c r="X804" i="3"/>
  <c r="AD804" i="3" s="1"/>
  <c r="X1087" i="3"/>
  <c r="AD1087" i="3" s="1"/>
  <c r="X160" i="3"/>
  <c r="AD160" i="3" s="1"/>
  <c r="X273" i="3"/>
  <c r="AD273" i="3" s="1"/>
  <c r="X477" i="3"/>
  <c r="AD477" i="3" s="1"/>
  <c r="X66" i="3"/>
  <c r="AD66" i="3" s="1"/>
  <c r="X388" i="3"/>
  <c r="AD388" i="3" s="1"/>
  <c r="X1029" i="3"/>
  <c r="AD1029" i="3" s="1"/>
  <c r="X554" i="3"/>
  <c r="AD554" i="3" s="1"/>
  <c r="X662" i="3"/>
  <c r="AD662" i="3" s="1"/>
  <c r="X1077" i="3"/>
  <c r="AD1077" i="3" s="1"/>
  <c r="X228" i="3"/>
  <c r="AD228" i="3" s="1"/>
  <c r="X939" i="3"/>
  <c r="AD939" i="3" s="1"/>
  <c r="X969" i="3"/>
  <c r="AD969" i="3" s="1"/>
  <c r="X243" i="3"/>
  <c r="AD243" i="3" s="1"/>
  <c r="X688" i="3"/>
  <c r="AD688" i="3" s="1"/>
  <c r="X605" i="3"/>
  <c r="AD605" i="3" s="1"/>
  <c r="X10" i="3"/>
  <c r="AD10" i="3" s="1"/>
  <c r="X972" i="3"/>
  <c r="AD972" i="3" s="1"/>
  <c r="X498" i="3"/>
  <c r="AD498" i="3" s="1"/>
  <c r="X138" i="3"/>
  <c r="AD138" i="3" s="1"/>
  <c r="X713" i="3"/>
  <c r="AD713" i="3" s="1"/>
  <c r="X532" i="3"/>
  <c r="AD532" i="3" s="1"/>
  <c r="X1046" i="3"/>
  <c r="AD1046" i="3" s="1"/>
  <c r="X855" i="3"/>
  <c r="AD855" i="3" s="1"/>
  <c r="X72" i="3"/>
  <c r="AD72" i="3" s="1"/>
  <c r="X187" i="3"/>
  <c r="AD187" i="3" s="1"/>
  <c r="X1036" i="3"/>
  <c r="AD1036" i="3" s="1"/>
  <c r="X656" i="3"/>
  <c r="AD656" i="3" s="1"/>
  <c r="X832" i="3"/>
  <c r="AD832" i="3" s="1"/>
  <c r="X235" i="3"/>
  <c r="AD235" i="3" s="1"/>
  <c r="X542" i="3"/>
  <c r="AD542" i="3" s="1"/>
  <c r="X992" i="3"/>
  <c r="AD992" i="3" s="1"/>
  <c r="X670" i="3"/>
  <c r="AD670" i="3" s="1"/>
  <c r="X997" i="3"/>
  <c r="AD997" i="3" s="1"/>
  <c r="X12" i="3"/>
  <c r="AD12" i="3" s="1"/>
  <c r="X571" i="3"/>
  <c r="AD571" i="3" s="1"/>
  <c r="X1105" i="3"/>
  <c r="AD1105" i="3" s="1"/>
  <c r="X376" i="3"/>
  <c r="AD376" i="3" s="1"/>
  <c r="X844" i="3"/>
  <c r="AD844" i="3" s="1"/>
  <c r="X120" i="3"/>
  <c r="AD120" i="3" s="1"/>
  <c r="X165" i="3"/>
  <c r="AD165" i="3" s="1"/>
  <c r="X67" i="3"/>
  <c r="AD67" i="3" s="1"/>
  <c r="X959" i="3"/>
  <c r="AD959" i="3" s="1"/>
  <c r="X513" i="3"/>
  <c r="AD513" i="3" s="1"/>
  <c r="X797" i="3"/>
  <c r="AD797" i="3" s="1"/>
  <c r="X488" i="3"/>
  <c r="AD488" i="3" s="1"/>
  <c r="X1000" i="3"/>
  <c r="AD1000" i="3" s="1"/>
  <c r="X1052" i="3"/>
  <c r="AD1052" i="3" s="1"/>
  <c r="X47" i="3"/>
  <c r="AD47" i="3" s="1"/>
  <c r="X297" i="3"/>
  <c r="AD297" i="3" s="1"/>
  <c r="X133" i="3"/>
  <c r="AD133" i="3" s="1"/>
  <c r="X872" i="3"/>
  <c r="AD872" i="3" s="1"/>
  <c r="X1012" i="3"/>
  <c r="AD1012" i="3" s="1"/>
  <c r="X697" i="3"/>
  <c r="AD697" i="3" s="1"/>
  <c r="X393" i="3"/>
  <c r="AD393" i="3" s="1"/>
  <c r="X219" i="3"/>
  <c r="AD219" i="3" s="1"/>
  <c r="X489" i="3"/>
  <c r="AD489" i="3" s="1"/>
  <c r="X450" i="3"/>
  <c r="AD450" i="3" s="1"/>
  <c r="X876" i="3"/>
  <c r="AD876" i="3" s="1"/>
  <c r="X410" i="3"/>
  <c r="AD410" i="3" s="1"/>
  <c r="X592" i="3"/>
  <c r="AD592" i="3" s="1"/>
  <c r="X908" i="3"/>
  <c r="AD908" i="3" s="1"/>
  <c r="X1067" i="3"/>
  <c r="AD1067" i="3" s="1"/>
  <c r="X966" i="3"/>
  <c r="AD966" i="3" s="1"/>
  <c r="X936" i="3"/>
  <c r="AD936" i="3" s="1"/>
  <c r="X403" i="3"/>
  <c r="AD403" i="3" s="1"/>
  <c r="X1094" i="3"/>
  <c r="AD1094" i="3" s="1"/>
  <c r="X989" i="3"/>
  <c r="AD989" i="3" s="1"/>
  <c r="X912" i="3"/>
  <c r="AD912" i="3" s="1"/>
  <c r="X915" i="3"/>
  <c r="AD915" i="3" s="1"/>
  <c r="X772" i="3"/>
  <c r="AD772" i="3" s="1"/>
  <c r="X608" i="3"/>
  <c r="AD608" i="3" s="1"/>
  <c r="X886" i="3"/>
  <c r="AD886" i="3" s="1"/>
  <c r="X1125" i="3"/>
  <c r="AD1125" i="3" s="1"/>
  <c r="X705" i="3"/>
  <c r="AD705" i="3" s="1"/>
  <c r="X384" i="3"/>
  <c r="AD384" i="3" s="1"/>
  <c r="X317" i="3"/>
  <c r="AD317" i="3" s="1"/>
  <c r="X492" i="3"/>
  <c r="AD492" i="3" s="1"/>
  <c r="X205" i="3"/>
  <c r="AD205" i="3" s="1"/>
  <c r="X352" i="3"/>
  <c r="AD352" i="3" s="1"/>
  <c r="X104" i="3"/>
  <c r="AD104" i="3" s="1"/>
  <c r="X462" i="3"/>
  <c r="AD462" i="3" s="1"/>
  <c r="X663" i="3"/>
  <c r="AD663" i="3" s="1"/>
  <c r="X896" i="3"/>
  <c r="AD896" i="3" s="1"/>
  <c r="X929" i="3"/>
  <c r="AD929" i="3" s="1"/>
  <c r="X494" i="3"/>
  <c r="AD494" i="3" s="1"/>
  <c r="X726" i="3"/>
  <c r="AD726" i="3" s="1"/>
  <c r="X43" i="3"/>
  <c r="AD43" i="3" s="1"/>
  <c r="X250" i="3"/>
  <c r="AD250" i="3" s="1"/>
  <c r="X525" i="3"/>
  <c r="AD525" i="3" s="1"/>
  <c r="X101" i="3"/>
  <c r="AD101" i="3" s="1"/>
  <c r="X612" i="3"/>
  <c r="AD612" i="3" s="1"/>
  <c r="X454" i="3"/>
  <c r="AD454" i="3" s="1"/>
  <c r="X367" i="3"/>
  <c r="AD367" i="3" s="1"/>
  <c r="X396" i="3"/>
  <c r="AD396" i="3" s="1"/>
  <c r="X753" i="3"/>
  <c r="AD753" i="3" s="1"/>
  <c r="X503" i="3"/>
  <c r="AD503" i="3" s="1"/>
  <c r="X28" i="3"/>
  <c r="AD28" i="3" s="1"/>
  <c r="X399" i="3"/>
  <c r="AD399" i="3" s="1"/>
  <c r="X1002" i="3"/>
  <c r="AD1002" i="3" s="1"/>
  <c r="X293" i="3"/>
  <c r="AD293" i="3" s="1"/>
  <c r="X349" i="3"/>
  <c r="AD349" i="3" s="1"/>
  <c r="X207" i="3"/>
  <c r="AD207" i="3" s="1"/>
  <c r="X1106" i="3"/>
  <c r="AD1106" i="3" s="1"/>
  <c r="X704" i="3"/>
  <c r="AD704" i="3" s="1"/>
  <c r="X1043" i="3"/>
  <c r="AD1043" i="3" s="1"/>
  <c r="X680" i="3"/>
  <c r="AD680" i="3" s="1"/>
  <c r="X973" i="3"/>
  <c r="AD973" i="3" s="1"/>
  <c r="X281" i="3"/>
  <c r="AD281" i="3" s="1"/>
  <c r="X434" i="3"/>
  <c r="AD434" i="3" s="1"/>
  <c r="X1055" i="3"/>
  <c r="AD1055" i="3" s="1"/>
  <c r="X736" i="3"/>
  <c r="AD736" i="3" s="1"/>
  <c r="X931" i="3"/>
  <c r="AD931" i="3" s="1"/>
  <c r="X140" i="3"/>
  <c r="AD140" i="3" s="1"/>
  <c r="X540" i="3"/>
  <c r="AD540" i="3" s="1"/>
  <c r="X927" i="3"/>
  <c r="AD927" i="3" s="1"/>
  <c r="X214" i="3"/>
  <c r="AD214" i="3" s="1"/>
  <c r="X917" i="3"/>
  <c r="AD917" i="3" s="1"/>
  <c r="X379" i="3"/>
  <c r="AD379" i="3" s="1"/>
  <c r="X967" i="3"/>
  <c r="AD967" i="3" s="1"/>
  <c r="X630" i="3"/>
  <c r="AD630" i="3" s="1"/>
  <c r="X174" i="3"/>
  <c r="AD174" i="3" s="1"/>
  <c r="X456" i="3"/>
  <c r="AD456" i="3" s="1"/>
  <c r="X378" i="3"/>
  <c r="AD378" i="3" s="1"/>
  <c r="X628" i="3"/>
  <c r="AD628" i="3" s="1"/>
  <c r="X424" i="3"/>
  <c r="AD424" i="3" s="1"/>
  <c r="X441" i="3"/>
  <c r="AD441" i="3" s="1"/>
  <c r="X373" i="3"/>
  <c r="AD373" i="3" s="1"/>
  <c r="X19" i="3"/>
  <c r="AD19" i="3" s="1"/>
  <c r="X449" i="3"/>
  <c r="AD449" i="3" s="1"/>
  <c r="X157" i="3"/>
  <c r="AD157" i="3" s="1"/>
  <c r="X788" i="3"/>
  <c r="AD788" i="3" s="1"/>
  <c r="X1095" i="3"/>
  <c r="AD1095" i="3" s="1"/>
  <c r="X808" i="3"/>
  <c r="AD808" i="3" s="1"/>
  <c r="X1056" i="3"/>
  <c r="AD1056" i="3" s="1"/>
  <c r="X5" i="3"/>
  <c r="AD5" i="3" s="1"/>
  <c r="X907" i="3"/>
  <c r="AD907" i="3" s="1"/>
  <c r="X748" i="3"/>
  <c r="AD748" i="3" s="1"/>
  <c r="X1025" i="3"/>
  <c r="AD1025" i="3" s="1"/>
  <c r="X183" i="3"/>
  <c r="AD183" i="3" s="1"/>
  <c r="X900" i="3"/>
  <c r="AD900" i="3" s="1"/>
  <c r="X130" i="3"/>
  <c r="AD130" i="3" s="1"/>
  <c r="X1096" i="3"/>
  <c r="AD1096" i="3" s="1"/>
  <c r="X946" i="3"/>
  <c r="AD946" i="3" s="1"/>
  <c r="X276" i="3"/>
  <c r="AD276" i="3" s="1"/>
  <c r="X333" i="3"/>
  <c r="AD333" i="3" s="1"/>
  <c r="X414" i="3"/>
  <c r="AD414" i="3" s="1"/>
  <c r="X350" i="3"/>
  <c r="AD350" i="3" s="1"/>
  <c r="X986" i="3"/>
  <c r="AD986" i="3" s="1"/>
  <c r="X853" i="3"/>
  <c r="AD853" i="3" s="1"/>
  <c r="X1064" i="3"/>
  <c r="AD1064" i="3" s="1"/>
  <c r="X781" i="3"/>
  <c r="AD781" i="3" s="1"/>
  <c r="X390" i="3"/>
  <c r="AD390" i="3" s="1"/>
  <c r="X757" i="3"/>
  <c r="AD757" i="3" s="1"/>
  <c r="X830" i="3"/>
  <c r="AD830" i="3" s="1"/>
  <c r="X1113" i="3"/>
  <c r="AD1113" i="3" s="1"/>
  <c r="X562" i="3"/>
  <c r="AD562" i="3" s="1"/>
  <c r="X122" i="3"/>
  <c r="AD122" i="3" s="1"/>
  <c r="X158" i="3"/>
  <c r="AD158" i="3" s="1"/>
  <c r="X1121" i="3"/>
  <c r="AD1121" i="3" s="1"/>
  <c r="X859" i="3"/>
  <c r="AD859" i="3" s="1"/>
  <c r="X264" i="3"/>
  <c r="AD264" i="3" s="1"/>
  <c r="X260" i="3"/>
  <c r="AD260" i="3" s="1"/>
  <c r="X331" i="3"/>
  <c r="AD331" i="3" s="1"/>
  <c r="X699" i="3"/>
  <c r="AD699" i="3" s="1"/>
  <c r="X418" i="3"/>
  <c r="AD418" i="3" s="1"/>
  <c r="X700" i="3"/>
  <c r="AD700" i="3" s="1"/>
  <c r="X923" i="3"/>
  <c r="AD923" i="3" s="1"/>
  <c r="X577" i="3"/>
  <c r="AD577" i="3" s="1"/>
  <c r="X694" i="3"/>
  <c r="AD694" i="3" s="1"/>
  <c r="X296" i="3"/>
  <c r="AD296" i="3" s="1"/>
  <c r="X335" i="3"/>
  <c r="AD335" i="3" s="1"/>
  <c r="X1032" i="3"/>
  <c r="AD1032" i="3" s="1"/>
  <c r="X862" i="3"/>
  <c r="AD862" i="3" s="1"/>
  <c r="X171" i="3"/>
  <c r="AD171" i="3" s="1"/>
  <c r="X448" i="3"/>
  <c r="AD448" i="3" s="1"/>
  <c r="X841" i="3"/>
  <c r="AD841" i="3" s="1"/>
  <c r="X849" i="3"/>
  <c r="AD849" i="3" s="1"/>
  <c r="X447" i="3"/>
  <c r="AD447" i="3" s="1"/>
  <c r="X889" i="3"/>
  <c r="AD889" i="3" s="1"/>
  <c r="X316" i="3"/>
  <c r="AD316" i="3" s="1"/>
  <c r="X624" i="3"/>
  <c r="AD624" i="3" s="1"/>
  <c r="X505" i="3"/>
  <c r="AD505" i="3" s="1"/>
  <c r="X85" i="3"/>
  <c r="AD85" i="3" s="1"/>
  <c r="X181" i="3"/>
  <c r="AD181" i="3" s="1"/>
  <c r="X387" i="3"/>
  <c r="AD387" i="3" s="1"/>
  <c r="X234" i="3"/>
  <c r="AD234" i="3" s="1"/>
  <c r="X583" i="3"/>
  <c r="AD583" i="3" s="1"/>
  <c r="X397" i="3"/>
  <c r="AD397" i="3" s="1"/>
  <c r="X976" i="3"/>
  <c r="AD976" i="3" s="1"/>
  <c r="X667" i="3"/>
  <c r="AD667" i="3" s="1"/>
  <c r="X386" i="3"/>
  <c r="AD386" i="3" s="1"/>
  <c r="X723" i="3"/>
  <c r="AD723" i="3" s="1"/>
  <c r="X172" i="3"/>
  <c r="AD172" i="3" s="1"/>
  <c r="X107" i="3"/>
  <c r="AD107" i="3" s="1"/>
  <c r="X35" i="3"/>
  <c r="AD35" i="3" s="1"/>
  <c r="X778" i="3"/>
  <c r="AD778" i="3" s="1"/>
  <c r="X36" i="3"/>
  <c r="AD36" i="3" s="1"/>
  <c r="X1017" i="3"/>
  <c r="AD1017" i="3" s="1"/>
  <c r="X823" i="3"/>
  <c r="AD823" i="3" s="1"/>
  <c r="X319" i="3"/>
  <c r="AD319" i="3" s="1"/>
  <c r="X1068" i="3"/>
  <c r="AD1068" i="3" s="1"/>
  <c r="X651" i="3"/>
  <c r="AD651" i="3" s="1"/>
  <c r="X464" i="3"/>
  <c r="AD464" i="3" s="1"/>
  <c r="X113" i="3"/>
  <c r="AD113" i="3" s="1"/>
  <c r="X874" i="3"/>
  <c r="AD874" i="3" s="1"/>
  <c r="X215" i="3"/>
  <c r="AD215" i="3" s="1"/>
  <c r="X1065" i="3"/>
  <c r="AD1065" i="3" s="1"/>
  <c r="X326" i="3"/>
  <c r="AD326" i="3" s="1"/>
  <c r="X880" i="3"/>
  <c r="AD880" i="3" s="1"/>
  <c r="X818" i="3"/>
  <c r="AD818" i="3" s="1"/>
  <c r="X369" i="3"/>
  <c r="AD369" i="3" s="1"/>
  <c r="X458" i="3"/>
  <c r="AD458" i="3" s="1"/>
  <c r="X444" i="3"/>
  <c r="AD444" i="3" s="1"/>
  <c r="X7" i="3"/>
  <c r="AD7" i="3" s="1"/>
  <c r="X957" i="3"/>
  <c r="AD957" i="3" s="1"/>
  <c r="X1073" i="3"/>
  <c r="AD1073" i="3" s="1"/>
  <c r="X679" i="3"/>
  <c r="AD679" i="3" s="1"/>
  <c r="X443" i="3"/>
  <c r="AD443" i="3" s="1"/>
  <c r="X771" i="3"/>
  <c r="AD771" i="3" s="1"/>
  <c r="X762" i="3"/>
  <c r="AD762" i="3" s="1"/>
  <c r="X611" i="3"/>
  <c r="AD611" i="3" s="1"/>
  <c r="X1044" i="3"/>
  <c r="AD1044" i="3" s="1"/>
  <c r="X405" i="3"/>
  <c r="AD405" i="3" s="1"/>
  <c r="X911" i="3"/>
  <c r="AD911" i="3" s="1"/>
  <c r="X669" i="3"/>
  <c r="AD669" i="3" s="1"/>
  <c r="X621" i="3"/>
  <c r="AD621" i="3" s="1"/>
  <c r="X311" i="3"/>
  <c r="AD311" i="3" s="1"/>
  <c r="X550" i="3"/>
  <c r="AD550" i="3" s="1"/>
  <c r="X439" i="3"/>
  <c r="AD439" i="3" s="1"/>
  <c r="X330" i="3"/>
  <c r="AD330" i="3" s="1"/>
  <c r="X819" i="3"/>
  <c r="AD819" i="3" s="1"/>
  <c r="X623" i="3"/>
  <c r="AD623" i="3" s="1"/>
  <c r="X204" i="3"/>
  <c r="AD204" i="3" s="1"/>
  <c r="X806" i="3"/>
  <c r="AD806" i="3" s="1"/>
  <c r="X884" i="3"/>
  <c r="AD884" i="3" s="1"/>
  <c r="X807" i="3"/>
  <c r="AD807" i="3" s="1"/>
  <c r="X413" i="3"/>
  <c r="AD413" i="3" s="1"/>
  <c r="X730" i="3"/>
  <c r="AD730" i="3" s="1"/>
  <c r="X16" i="3"/>
  <c r="AD16" i="3" s="1"/>
  <c r="X629" i="3"/>
  <c r="AD629" i="3" s="1"/>
  <c r="X522" i="3"/>
  <c r="AD522" i="3" s="1"/>
  <c r="X61" i="3"/>
  <c r="AD61" i="3" s="1"/>
  <c r="X363" i="3"/>
  <c r="AD363" i="3" s="1"/>
  <c r="X409" i="3"/>
  <c r="AD409" i="3" s="1"/>
  <c r="X166" i="3"/>
  <c r="AD166" i="3" s="1"/>
  <c r="X835" i="3"/>
  <c r="AD835" i="3" s="1"/>
  <c r="X408" i="3"/>
  <c r="AD408" i="3" s="1"/>
  <c r="X893" i="3"/>
  <c r="AD893" i="3" s="1"/>
  <c r="X635" i="3"/>
  <c r="AD635" i="3" s="1"/>
  <c r="X1069" i="3"/>
  <c r="AD1069" i="3" s="1"/>
  <c r="X27" i="3"/>
  <c r="AD27" i="3" s="1"/>
  <c r="X356" i="3"/>
  <c r="AD356" i="3" s="1"/>
  <c r="X848" i="3"/>
  <c r="AD848" i="3" s="1"/>
  <c r="X766" i="3"/>
  <c r="AD766" i="3" s="1"/>
  <c r="X90" i="3"/>
  <c r="AD90" i="3" s="1"/>
  <c r="X324" i="3"/>
  <c r="AD324" i="3" s="1"/>
  <c r="X452" i="3"/>
  <c r="AD452" i="3" s="1"/>
  <c r="X193" i="3"/>
  <c r="AD193" i="3" s="1"/>
  <c r="X436" i="3"/>
  <c r="AD436" i="3" s="1"/>
  <c r="X308" i="3"/>
  <c r="AD308" i="3" s="1"/>
  <c r="X511" i="3"/>
  <c r="AD511" i="3" s="1"/>
  <c r="X1004" i="3"/>
  <c r="AD1004" i="3" s="1"/>
  <c r="X752" i="3"/>
  <c r="AD752" i="3" s="1"/>
  <c r="X715" i="3"/>
  <c r="AD715" i="3" s="1"/>
  <c r="X1072" i="3"/>
  <c r="AD1072" i="3" s="1"/>
  <c r="X1083" i="3"/>
  <c r="AD1083" i="3" s="1"/>
  <c r="X55" i="3"/>
  <c r="AD55" i="3" s="1"/>
  <c r="X685" i="3"/>
  <c r="AD685" i="3" s="1"/>
  <c r="X1037" i="3"/>
  <c r="AD1037" i="3" s="1"/>
  <c r="X39" i="3"/>
  <c r="AD39" i="3" s="1"/>
  <c r="X225" i="3"/>
  <c r="AD225" i="3" s="1"/>
  <c r="X981" i="3"/>
  <c r="AD981" i="3" s="1"/>
  <c r="X476" i="3"/>
  <c r="AD476" i="3" s="1"/>
  <c r="X168" i="3"/>
  <c r="AD168" i="3" s="1"/>
  <c r="X54" i="3"/>
  <c r="AD54" i="3" s="1"/>
  <c r="X1091" i="3"/>
  <c r="AD1091" i="3" s="1"/>
  <c r="X446" i="3"/>
  <c r="AD446" i="3" s="1"/>
  <c r="X144" i="3"/>
  <c r="AD144" i="3" s="1"/>
  <c r="X1098" i="3"/>
  <c r="AD1098" i="3" s="1"/>
  <c r="X509" i="3"/>
  <c r="AD509" i="3" s="1"/>
  <c r="X954" i="3"/>
  <c r="AD954" i="3" s="1"/>
  <c r="X1116" i="3"/>
  <c r="AD1116" i="3" s="1"/>
  <c r="X289" i="3"/>
  <c r="AD289" i="3" s="1"/>
  <c r="X961" i="3"/>
  <c r="AD961" i="3" s="1"/>
  <c r="X1059" i="3"/>
  <c r="AD1059" i="3" s="1"/>
  <c r="X740" i="3"/>
  <c r="AD740" i="3" s="1"/>
  <c r="X1079" i="3"/>
  <c r="AD1079" i="3" s="1"/>
  <c r="AD208" i="3"/>
  <c r="M10" i="11"/>
  <c r="N10" i="11" s="1"/>
  <c r="N4" i="11"/>
  <c r="N8" i="11"/>
  <c r="N5" i="11"/>
</calcChain>
</file>

<file path=xl/sharedStrings.xml><?xml version="1.0" encoding="utf-8"?>
<sst xmlns="http://schemas.openxmlformats.org/spreadsheetml/2006/main" count="29142" uniqueCount="1743">
  <si>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</si>
  <si>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</si>
  <si>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</si>
  <si>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</si>
  <si>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</si>
  <si>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</si>
  <si>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</si>
  <si>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</si>
  <si>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</si>
  <si>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</si>
  <si>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</si>
  <si>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</si>
  <si>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</si>
  <si>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</si>
  <si>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</si>
  <si>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</si>
  <si>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</si>
  <si>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</si>
  <si>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</si>
  <si>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</si>
  <si>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</si>
  <si>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</si>
  <si>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</si>
  <si>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</si>
  <si>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</si>
  <si>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</si>
  <si>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</si>
  <si>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</si>
  <si>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</si>
  <si>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</si>
  <si>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</si>
  <si>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</si>
  <si>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</si>
  <si>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</si>
  <si>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</si>
  <si>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</si>
  <si>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</si>
  <si>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</si>
  <si>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</si>
  <si>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</si>
  <si>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</si>
  <si>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</si>
  <si>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</si>
  <si>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</si>
  <si>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</si>
  <si>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</si>
  <si>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</si>
  <si>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Slot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</si>
  <si>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</si>
  <si>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</si>
  <si>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</si>
  <si>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</si>
  <si>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</si>
  <si>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</si>
  <si>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</si>
  <si>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</si>
  <si>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</si>
  <si>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</si>
  <si>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</si>
  <si>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</si>
  <si>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</si>
  <si>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</si>
  <si>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</si>
  <si>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</si>
  <si>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</si>
  <si>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</si>
  <si>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</si>
  <si>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</si>
  <si>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</si>
  <si>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</si>
  <si>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</si>
  <si>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</si>
  <si>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</si>
  <si>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</si>
  <si>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</si>
  <si>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</si>
  <si>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</si>
  <si>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</si>
  <si>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</si>
  <si>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</si>
  <si>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</si>
  <si>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</si>
  <si>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</si>
  <si>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</si>
  <si>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</si>
  <si>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</si>
  <si>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</si>
  <si>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</si>
  <si>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</si>
  <si>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</si>
  <si>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</si>
  <si>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</si>
  <si>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</si>
  <si>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Pot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</si>
  <si>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</si>
  <si>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</si>
  <si>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</si>
  <si>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</si>
  <si>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</si>
  <si>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</si>
  <si>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</si>
  <si>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</si>
  <si>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</si>
  <si>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</si>
  <si>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</si>
  <si>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</si>
  <si>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</si>
  <si>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</si>
  <si>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</si>
  <si>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</si>
  <si>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</si>
  <si>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</si>
  <si>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</si>
  <si>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</si>
  <si>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</si>
  <si>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</si>
  <si>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</si>
  <si>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</si>
  <si>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</si>
  <si>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</si>
  <si>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</si>
  <si>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</si>
  <si>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</si>
  <si>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Run</t>
  </si>
  <si>
    <t>Def</t>
  </si>
  <si>
    <t>Pos</t>
  </si>
  <si>
    <t>Luis</t>
  </si>
  <si>
    <t>Richard</t>
  </si>
  <si>
    <t>Dave</t>
  </si>
  <si>
    <t>Jorge</t>
  </si>
  <si>
    <t>Jon</t>
  </si>
  <si>
    <t>Juan</t>
  </si>
  <si>
    <t>Nelson</t>
  </si>
  <si>
    <t>Jeff</t>
  </si>
  <si>
    <t>Michael</t>
  </si>
  <si>
    <t>Davis</t>
  </si>
  <si>
    <t>Mark</t>
  </si>
  <si>
    <t>Brown</t>
  </si>
  <si>
    <t>Ralph</t>
  </si>
  <si>
    <t>Henry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</si>
  <si>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</si>
  <si>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</si>
  <si>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</si>
  <si>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</si>
  <si>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</si>
  <si>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</si>
  <si>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</si>
  <si>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</si>
  <si>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</si>
  <si>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</si>
  <si>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</si>
  <si>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</si>
  <si>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Alejandro</t>
  </si>
  <si>
    <t>Thomas</t>
  </si>
  <si>
    <t>Carter</t>
  </si>
  <si>
    <t>Rafael</t>
  </si>
  <si>
    <t>Rob</t>
  </si>
  <si>
    <t>Wilson</t>
  </si>
  <si>
    <t>Aaron</t>
  </si>
  <si>
    <t>Vincent</t>
  </si>
  <si>
    <t>Greg</t>
  </si>
  <si>
    <t>Smith</t>
  </si>
  <si>
    <t>Miller</t>
  </si>
  <si>
    <t>Jimmy</t>
  </si>
  <si>
    <t>Javier</t>
  </si>
  <si>
    <t>Manny</t>
  </si>
  <si>
    <t>Kevin</t>
  </si>
  <si>
    <t>Williams</t>
  </si>
  <si>
    <t>David</t>
  </si>
  <si>
    <t>Joseph</t>
  </si>
  <si>
    <t>Ward</t>
  </si>
  <si>
    <t>Ryan</t>
  </si>
  <si>
    <t>Bob</t>
  </si>
  <si>
    <t>Billy</t>
  </si>
  <si>
    <t>Anthony</t>
  </si>
  <si>
    <t>Jason</t>
  </si>
  <si>
    <t>Morales</t>
  </si>
  <si>
    <t>Pat</t>
  </si>
  <si>
    <t>Paul</t>
  </si>
  <si>
    <t>Garza</t>
  </si>
  <si>
    <t>Ricardo</t>
  </si>
  <si>
    <t>Dennis</t>
  </si>
  <si>
    <t>Pedro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</si>
  <si>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</si>
  <si>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</si>
  <si>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</si>
  <si>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</si>
  <si>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</si>
  <si>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</si>
  <si>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</si>
  <si>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</si>
  <si>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Lou</t>
  </si>
  <si>
    <t>Lee</t>
  </si>
  <si>
    <t>Eric</t>
  </si>
  <si>
    <t>Carlos</t>
  </si>
  <si>
    <t>Martin</t>
  </si>
  <si>
    <t>Miguel</t>
  </si>
  <si>
    <t>Phillips</t>
  </si>
  <si>
    <t>William</t>
  </si>
  <si>
    <t>Anderson</t>
  </si>
  <si>
    <t>Lewis</t>
  </si>
  <si>
    <t>Jones</t>
  </si>
  <si>
    <t>Salvador</t>
  </si>
  <si>
    <t>Maldonado</t>
  </si>
  <si>
    <t>Fernando</t>
  </si>
  <si>
    <t>Jerry</t>
  </si>
  <si>
    <t>Nick</t>
  </si>
  <si>
    <t>Flores</t>
  </si>
  <si>
    <t>Robinson</t>
  </si>
  <si>
    <t>Daniel</t>
  </si>
  <si>
    <t>Harris</t>
  </si>
  <si>
    <t>Gabriel</t>
  </si>
  <si>
    <t>Mitchell</t>
  </si>
  <si>
    <t>Larry</t>
  </si>
  <si>
    <t>Francisco</t>
  </si>
  <si>
    <t>Rivera</t>
  </si>
  <si>
    <t>Moore</t>
  </si>
  <si>
    <t>George</t>
  </si>
  <si>
    <t>Fred</t>
  </si>
  <si>
    <t>Jim</t>
  </si>
  <si>
    <t>Jordan</t>
  </si>
  <si>
    <t>Andy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</si>
  <si>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</si>
  <si>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</si>
  <si>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</si>
  <si>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</si>
  <si>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</si>
  <si>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</si>
  <si>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</si>
  <si>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</si>
  <si>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</si>
  <si>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</si>
  <si>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</si>
  <si>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</si>
  <si>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</si>
  <si>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</si>
  <si>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</si>
  <si>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</si>
  <si>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</si>
  <si>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</si>
  <si>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</si>
  <si>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</si>
  <si>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</si>
  <si>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</si>
  <si>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</si>
  <si>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</si>
  <si>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</si>
  <si>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</si>
  <si>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</si>
  <si>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</si>
  <si>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</si>
  <si>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</si>
  <si>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</si>
  <si>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</si>
  <si>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</si>
  <si>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</si>
  <si>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</si>
  <si>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</si>
  <si>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</si>
  <si>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</si>
  <si>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</si>
  <si>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</si>
  <si>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</si>
  <si>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</si>
  <si>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</si>
  <si>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</si>
  <si>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</si>
  <si>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</si>
  <si>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</si>
  <si>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</si>
  <si>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</si>
  <si>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</si>
  <si>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</si>
  <si>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</si>
  <si>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</si>
  <si>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</si>
  <si>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</si>
  <si>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</si>
  <si>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</si>
  <si>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</si>
  <si>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</si>
  <si>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</si>
  <si>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</si>
  <si>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</si>
  <si>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</si>
  <si>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</si>
  <si>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</si>
  <si>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</si>
  <si>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</si>
  <si>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</si>
  <si>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</si>
  <si>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</si>
  <si>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</si>
  <si>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</si>
  <si>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</si>
  <si>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</si>
  <si>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</si>
  <si>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</si>
  <si>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</si>
  <si>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</si>
  <si>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</si>
  <si>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</si>
  <si>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Roy</t>
  </si>
  <si>
    <t>Marcos</t>
  </si>
  <si>
    <t>Robert</t>
  </si>
  <si>
    <t>Will</t>
  </si>
  <si>
    <t>Morgan</t>
  </si>
  <si>
    <t>Salazar</t>
  </si>
  <si>
    <t>Roberts</t>
  </si>
  <si>
    <t>Vaughn</t>
  </si>
  <si>
    <t>Castro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</si>
  <si>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</si>
  <si>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</si>
  <si>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</si>
  <si>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</si>
  <si>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</si>
  <si>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</si>
  <si>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</si>
  <si>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</si>
  <si>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</si>
  <si>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</si>
  <si>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</si>
  <si>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</si>
  <si>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</si>
  <si>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//Format: Draft Round</t>
  </si>
  <si>
    <t>Supplemental (1 = yes or 0 = no)</t>
  </si>
  <si>
    <t>Pick in Round</t>
  </si>
  <si>
    <t>Team Name</t>
  </si>
  <si>
    <t>Team ID</t>
  </si>
  <si>
    <t>Player ID</t>
  </si>
  <si>
    <t>eol</t>
  </si>
  <si>
    <t>Draft Round</t>
  </si>
  <si>
    <t>Draft Supp</t>
  </si>
  <si>
    <t>Draft Pick</t>
  </si>
  <si>
    <t>Bradley</t>
  </si>
  <si>
    <t>Gerald</t>
  </si>
  <si>
    <t>Parker</t>
  </si>
  <si>
    <t>White</t>
  </si>
  <si>
    <t>Johnston</t>
  </si>
  <si>
    <t>Danny</t>
  </si>
  <si>
    <t>Esteban</t>
  </si>
  <si>
    <t>Gary</t>
  </si>
  <si>
    <t>Jesse</t>
  </si>
  <si>
    <t>Patterson</t>
  </si>
  <si>
    <t>Allen</t>
  </si>
  <si>
    <t>Ray</t>
  </si>
  <si>
    <t>Mendoza</t>
  </si>
  <si>
    <t>Orlando</t>
  </si>
  <si>
    <t>Delgado</t>
  </si>
  <si>
    <t>Josh</t>
  </si>
  <si>
    <t>Cole</t>
  </si>
  <si>
    <t>Alan</t>
  </si>
  <si>
    <t>Taylor</t>
  </si>
  <si>
    <t>Bobby</t>
  </si>
  <si>
    <t>Bruce</t>
  </si>
  <si>
    <t>Kyle</t>
  </si>
  <si>
    <t>Castillo</t>
  </si>
  <si>
    <t>Sean</t>
  </si>
  <si>
    <t>Ben</t>
  </si>
  <si>
    <t>Ken</t>
  </si>
  <si>
    <t>Berry</t>
  </si>
  <si>
    <t>Kent</t>
  </si>
  <si>
    <t>Howard</t>
  </si>
  <si>
    <t>Patrick</t>
  </si>
  <si>
    <t>Armando</t>
  </si>
  <si>
    <t>Alex</t>
  </si>
  <si>
    <t>Reed</t>
  </si>
  <si>
    <t>Harold</t>
  </si>
  <si>
    <t>Oliver</t>
  </si>
  <si>
    <t>Pepe</t>
  </si>
  <si>
    <t>GB</t>
  </si>
  <si>
    <t>NEU</t>
  </si>
  <si>
    <t>EX GB</t>
  </si>
  <si>
    <t>88-90 Mph</t>
  </si>
  <si>
    <t>89-91 Mph</t>
  </si>
  <si>
    <t>EX FB</t>
  </si>
  <si>
    <t>Roger</t>
  </si>
  <si>
    <t>Jacob</t>
  </si>
  <si>
    <t>Tommy</t>
  </si>
  <si>
    <t>Derek</t>
  </si>
  <si>
    <t>bZscore</t>
  </si>
  <si>
    <t>pZscore</t>
  </si>
  <si>
    <t>cmbList</t>
  </si>
  <si>
    <t>zRnk</t>
  </si>
  <si>
    <t>Kato</t>
  </si>
  <si>
    <t>Shane</t>
  </si>
  <si>
    <t>Kichida</t>
  </si>
  <si>
    <t>Justin</t>
  </si>
  <si>
    <t>Adams</t>
  </si>
  <si>
    <t>Doug</t>
  </si>
  <si>
    <t>Myers</t>
  </si>
  <si>
    <t>Millard</t>
  </si>
  <si>
    <t>Tom</t>
  </si>
  <si>
    <t>Travis</t>
  </si>
  <si>
    <t>Curtis</t>
  </si>
  <si>
    <t>Hughes</t>
  </si>
  <si>
    <t>Phil</t>
  </si>
  <si>
    <t>Todd</t>
  </si>
  <si>
    <t>Sato</t>
  </si>
  <si>
    <t>Luke</t>
  </si>
  <si>
    <t>Brad</t>
  </si>
  <si>
    <t>Charles</t>
  </si>
  <si>
    <t>Bernard</t>
  </si>
  <si>
    <t>Alonso</t>
  </si>
  <si>
    <t>Guerra</t>
  </si>
  <si>
    <t>Ohayashi</t>
  </si>
  <si>
    <t>Leon</t>
  </si>
  <si>
    <t>Jaime</t>
  </si>
  <si>
    <t>Wallace</t>
  </si>
  <si>
    <t>Ed</t>
  </si>
  <si>
    <t>Abe</t>
  </si>
  <si>
    <t>Suzuki</t>
  </si>
  <si>
    <t>Bernardo</t>
  </si>
  <si>
    <t>Lara</t>
  </si>
  <si>
    <t>Foster</t>
  </si>
  <si>
    <t>Owen</t>
  </si>
  <si>
    <t>Fisher</t>
  </si>
  <si>
    <t>Moody</t>
  </si>
  <si>
    <t>Takahashi</t>
  </si>
  <si>
    <t>Kokawa</t>
  </si>
  <si>
    <t>Santos</t>
  </si>
  <si>
    <t>Powell</t>
  </si>
  <si>
    <t>Reyes</t>
  </si>
  <si>
    <t>Arthur</t>
  </si>
  <si>
    <t>Terry</t>
  </si>
  <si>
    <t>Blanco</t>
  </si>
  <si>
    <t>Vicente</t>
  </si>
  <si>
    <t>Spencer</t>
  </si>
  <si>
    <t>Wade</t>
  </si>
  <si>
    <t>Andrew</t>
  </si>
  <si>
    <t>Cunningham</t>
  </si>
  <si>
    <t>Henderson</t>
  </si>
  <si>
    <t>Cook</t>
  </si>
  <si>
    <t>Tanaka</t>
  </si>
  <si>
    <t>Murray</t>
  </si>
  <si>
    <t>Rod</t>
  </si>
  <si>
    <t>Jeremy</t>
  </si>
  <si>
    <t>McCoy</t>
  </si>
  <si>
    <t>Christian</t>
  </si>
  <si>
    <t>Inoue</t>
  </si>
  <si>
    <t>Chet</t>
  </si>
  <si>
    <t>Gill</t>
  </si>
  <si>
    <t>Ikeda</t>
  </si>
  <si>
    <t>Walt</t>
  </si>
  <si>
    <t>Carl</t>
  </si>
  <si>
    <t>Lloyd</t>
  </si>
  <si>
    <t>Stanley</t>
  </si>
  <si>
    <t>Fujita</t>
  </si>
  <si>
    <t>Reid</t>
  </si>
  <si>
    <t>Callum</t>
  </si>
  <si>
    <t>Samurakami</t>
  </si>
  <si>
    <t>Hashimoto</t>
  </si>
  <si>
    <t>Samuel</t>
  </si>
  <si>
    <t>Peter</t>
  </si>
  <si>
    <t>King</t>
  </si>
  <si>
    <t>Matsumoto</t>
  </si>
  <si>
    <t>First</t>
  </si>
  <si>
    <t>Last</t>
  </si>
  <si>
    <t>Simon</t>
  </si>
  <si>
    <t>$1.5m</t>
  </si>
  <si>
    <t>$2.8m</t>
  </si>
  <si>
    <t>$1.2m</t>
  </si>
  <si>
    <t>Payne</t>
  </si>
  <si>
    <t>$2.6m</t>
  </si>
  <si>
    <t>Ogai</t>
  </si>
  <si>
    <t>$2.4m</t>
  </si>
  <si>
    <t>$1.1m</t>
  </si>
  <si>
    <t>$1.9m</t>
  </si>
  <si>
    <t>RP</t>
  </si>
  <si>
    <t>$1.7m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</si>
  <si>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</si>
  <si>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</si>
  <si>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</si>
  <si>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</si>
  <si>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</si>
  <si>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</si>
  <si>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</si>
  <si>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</si>
  <si>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Keith</t>
  </si>
  <si>
    <t>Frank</t>
  </si>
  <si>
    <t>$1.6m</t>
  </si>
  <si>
    <t>Albert</t>
  </si>
  <si>
    <t>Arroyo</t>
  </si>
  <si>
    <t>Troy</t>
  </si>
  <si>
    <t>Leo</t>
  </si>
  <si>
    <t>Boyd</t>
  </si>
  <si>
    <t>Brooks</t>
  </si>
  <si>
    <t>Bryant</t>
  </si>
  <si>
    <t>Camacho</t>
  </si>
  <si>
    <t>$1.8m</t>
  </si>
  <si>
    <t>Johnny</t>
  </si>
  <si>
    <t>Jeffery</t>
  </si>
  <si>
    <t>Connor</t>
  </si>
  <si>
    <t>Contreras</t>
  </si>
  <si>
    <t>Adam</t>
  </si>
  <si>
    <t>Ferguson</t>
  </si>
  <si>
    <t>Ismael</t>
  </si>
  <si>
    <t>Fowler</t>
  </si>
  <si>
    <t>Tristan</t>
  </si>
  <si>
    <t>Fullerton</t>
  </si>
  <si>
    <t>Galindo</t>
  </si>
  <si>
    <t>Ernest</t>
  </si>
  <si>
    <t>Pablo</t>
  </si>
  <si>
    <t>Gordon</t>
  </si>
  <si>
    <t>Grant</t>
  </si>
  <si>
    <t>Gray</t>
  </si>
  <si>
    <t>Griffin</t>
  </si>
  <si>
    <t>Neal</t>
  </si>
  <si>
    <t>Hicks</t>
  </si>
  <si>
    <t>Nate</t>
  </si>
  <si>
    <t>Ibarra</t>
  </si>
  <si>
    <t>Turner</t>
  </si>
  <si>
    <t>Luna</t>
  </si>
  <si>
    <t>Ronald</t>
  </si>
  <si>
    <t>MacDougal</t>
  </si>
  <si>
    <t>Alec</t>
  </si>
  <si>
    <t>Marks</t>
  </si>
  <si>
    <t>Marvin</t>
  </si>
  <si>
    <t>Morris</t>
  </si>
  <si>
    <t>Morton</t>
  </si>
  <si>
    <t>Pete</t>
  </si>
  <si>
    <t>Okamura</t>
  </si>
  <si>
    <t>Owens</t>
  </si>
  <si>
    <t>Edgardo</t>
  </si>
  <si>
    <t>Steven</t>
  </si>
  <si>
    <t>Pitts</t>
  </si>
  <si>
    <t>Rangel</t>
  </si>
  <si>
    <t>Eddie</t>
  </si>
  <si>
    <t>Romero</t>
  </si>
  <si>
    <t>Joey</t>
  </si>
  <si>
    <t>Saunders</t>
  </si>
  <si>
    <t>Serrano</t>
  </si>
  <si>
    <t>Silva</t>
  </si>
  <si>
    <t>Sullivan</t>
  </si>
  <si>
    <t>Zack</t>
  </si>
  <si>
    <t>Vargas</t>
  </si>
  <si>
    <t>Vaughan</t>
  </si>
  <si>
    <t>Juan Jose</t>
  </si>
  <si>
    <t>Wagner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</si>
  <si>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</si>
  <si>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</si>
  <si>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</si>
  <si>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</si>
  <si>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</si>
  <si>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</si>
  <si>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</si>
  <si>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</si>
  <si>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</si>
  <si>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</si>
  <si>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</si>
  <si>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</si>
  <si>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</si>
  <si>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</si>
  <si>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</si>
  <si>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</si>
  <si>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</si>
  <si>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</si>
  <si>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</si>
  <si>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</si>
  <si>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</si>
  <si>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</si>
  <si>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</si>
  <si>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</si>
  <si>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</si>
  <si>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</si>
  <si>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</si>
  <si>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</si>
  <si>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</si>
  <si>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</si>
  <si>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</si>
  <si>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</si>
  <si>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</si>
  <si>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</si>
  <si>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</si>
  <si>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</si>
  <si>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</si>
  <si>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</si>
  <si>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</si>
  <si>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</si>
  <si>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</si>
  <si>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</si>
  <si>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</si>
  <si>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</si>
  <si>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</si>
  <si>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</si>
  <si>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</si>
  <si>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</si>
  <si>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</si>
  <si>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</si>
  <si>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</si>
  <si>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</si>
  <si>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</si>
  <si>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</si>
  <si>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</si>
  <si>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</si>
  <si>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</si>
  <si>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</si>
  <si>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</si>
  <si>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</si>
  <si>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</si>
  <si>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</si>
  <si>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</si>
  <si>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</si>
  <si>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</si>
  <si>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</si>
  <si>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</si>
  <si>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</si>
  <si>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</si>
  <si>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</si>
  <si>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</si>
  <si>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Brady</t>
  </si>
  <si>
    <t>Briggs</t>
  </si>
  <si>
    <t>Harrison</t>
  </si>
  <si>
    <t>Shoji</t>
  </si>
  <si>
    <t>Fujimoto</t>
  </si>
  <si>
    <t>MacIvor</t>
  </si>
  <si>
    <t>McKinley</t>
  </si>
  <si>
    <t>Nakamura</t>
  </si>
  <si>
    <t>Adrian</t>
  </si>
  <si>
    <t>Hawkins</t>
  </si>
  <si>
    <t>Kennedy</t>
  </si>
  <si>
    <t>Sam</t>
  </si>
  <si>
    <t>Artie</t>
  </si>
  <si>
    <t>Konosuke</t>
  </si>
  <si>
    <t>Harvey</t>
  </si>
  <si>
    <t>Chad</t>
  </si>
  <si>
    <t>Fleming</t>
  </si>
  <si>
    <t>Franco</t>
  </si>
  <si>
    <t>Craig</t>
  </si>
  <si>
    <t>Mal</t>
  </si>
  <si>
    <t>Chuck</t>
  </si>
  <si>
    <t>Meerkerk</t>
  </si>
  <si>
    <t>Nakanishi</t>
  </si>
  <si>
    <t>Price</t>
  </si>
  <si>
    <t>Sandoval</t>
  </si>
  <si>
    <t>Max</t>
  </si>
  <si>
    <t>Stefan</t>
  </si>
  <si>
    <t>P.J.</t>
  </si>
  <si>
    <t>Errol</t>
  </si>
  <si>
    <t>Dermot</t>
  </si>
  <si>
    <t>Yataro</t>
  </si>
  <si>
    <t>Dean</t>
  </si>
  <si>
    <t>Kieran</t>
  </si>
  <si>
    <t>Kelly</t>
  </si>
  <si>
    <t>Stan</t>
  </si>
  <si>
    <t>Simpson</t>
  </si>
  <si>
    <t>Ira</t>
  </si>
  <si>
    <t>Woodruff</t>
  </si>
  <si>
    <t>Crawford</t>
  </si>
  <si>
    <t>Guerrero</t>
  </si>
  <si>
    <t>Kawai</t>
  </si>
  <si>
    <t>Lamond</t>
  </si>
  <si>
    <t>Pineda</t>
  </si>
  <si>
    <t>Sanders</t>
  </si>
  <si>
    <t>Wiley</t>
  </si>
  <si>
    <t>Joyce</t>
  </si>
  <si>
    <t>Victor</t>
  </si>
  <si>
    <t>Watson</t>
  </si>
  <si>
    <t>Barry</t>
  </si>
  <si>
    <t>Mitch</t>
  </si>
  <si>
    <t>Eduardo</t>
  </si>
  <si>
    <t>Wes</t>
  </si>
  <si>
    <t>Roku</t>
  </si>
  <si>
    <t>Gil</t>
  </si>
  <si>
    <t>Leal</t>
  </si>
  <si>
    <t>Matthews</t>
  </si>
  <si>
    <t>Nance</t>
  </si>
  <si>
    <t>Parks</t>
  </si>
  <si>
    <t>Shaw</t>
  </si>
  <si>
    <t>Costa</t>
  </si>
  <si>
    <t>Guillermo</t>
  </si>
  <si>
    <t>Lindsey</t>
  </si>
  <si>
    <t>Wall</t>
  </si>
  <si>
    <t>STF P</t>
  </si>
  <si>
    <t>Charleston Statesmen</t>
  </si>
  <si>
    <t>Manchester Maulers</t>
  </si>
  <si>
    <t>$210k</t>
  </si>
  <si>
    <t>$180k</t>
  </si>
  <si>
    <t>Alberto</t>
  </si>
  <si>
    <t>$250k</t>
  </si>
  <si>
    <t>Yoshiaga</t>
  </si>
  <si>
    <t>$100k</t>
  </si>
  <si>
    <t>Mitsuhide</t>
  </si>
  <si>
    <t>Yamaguchi</t>
  </si>
  <si>
    <t>$220k</t>
  </si>
  <si>
    <t>$230k</t>
  </si>
  <si>
    <t>Melvin</t>
  </si>
  <si>
    <t>$200k</t>
  </si>
  <si>
    <t>Yoshiteru</t>
  </si>
  <si>
    <t>Endo</t>
  </si>
  <si>
    <t>$3.6m</t>
  </si>
  <si>
    <t>$190k</t>
  </si>
  <si>
    <t>Kiyomizu</t>
  </si>
  <si>
    <t>Claudio</t>
  </si>
  <si>
    <t>Ramiro</t>
  </si>
  <si>
    <t>$90k</t>
  </si>
  <si>
    <t>Yamasaki</t>
  </si>
  <si>
    <t>$270k</t>
  </si>
  <si>
    <t>Campos</t>
  </si>
  <si>
    <t>Cliff</t>
  </si>
  <si>
    <t>$750k</t>
  </si>
  <si>
    <t>$340k</t>
  </si>
  <si>
    <t>Tsuruki</t>
  </si>
  <si>
    <t>Griffith</t>
  </si>
  <si>
    <t>Keller</t>
  </si>
  <si>
    <t>Morita</t>
  </si>
  <si>
    <t>Shohei</t>
  </si>
  <si>
    <t>$110k</t>
  </si>
  <si>
    <t>Nakano</t>
  </si>
  <si>
    <t>$1.3m</t>
  </si>
  <si>
    <t>Perales</t>
  </si>
  <si>
    <t>Richards</t>
  </si>
  <si>
    <t>Seki</t>
  </si>
  <si>
    <t>Dylan</t>
  </si>
  <si>
    <t>$600k</t>
  </si>
  <si>
    <t>Daan</t>
  </si>
  <si>
    <t>Wooten</t>
  </si>
  <si>
    <t>Ian</t>
  </si>
  <si>
    <t>Akinori</t>
  </si>
  <si>
    <t>Justice</t>
  </si>
  <si>
    <t>Mata</t>
  </si>
  <si>
    <t>Oshima</t>
  </si>
  <si>
    <t>Edward</t>
  </si>
  <si>
    <t>Robertson</t>
  </si>
  <si>
    <t>Yamauchi</t>
  </si>
  <si>
    <t>$800k</t>
  </si>
  <si>
    <t>Paco</t>
  </si>
  <si>
    <t>$130k</t>
  </si>
  <si>
    <t>Blankenship</t>
  </si>
  <si>
    <t>Stuart</t>
  </si>
  <si>
    <t>Carr</t>
  </si>
  <si>
    <t>Cerda</t>
  </si>
  <si>
    <t>$120k</t>
  </si>
  <si>
    <t>$700k</t>
  </si>
  <si>
    <t>Daniels</t>
  </si>
  <si>
    <t>Gaffron</t>
  </si>
  <si>
    <t>$550k</t>
  </si>
  <si>
    <t>Hamada</t>
  </si>
  <si>
    <t>Yakamochi</t>
  </si>
  <si>
    <t>Zak</t>
  </si>
  <si>
    <t>Denis</t>
  </si>
  <si>
    <t>Ingram</t>
  </si>
  <si>
    <t>Johnstone</t>
  </si>
  <si>
    <t>Nathan</t>
  </si>
  <si>
    <t>Nobukazu</t>
  </si>
  <si>
    <t>Letona</t>
  </si>
  <si>
    <t>Jay</t>
  </si>
  <si>
    <t>Lucas</t>
  </si>
  <si>
    <t>$430k</t>
  </si>
  <si>
    <t>Mori</t>
  </si>
  <si>
    <t>Ogawa</t>
  </si>
  <si>
    <t>Kanko</t>
  </si>
  <si>
    <t>Liam</t>
  </si>
  <si>
    <t>Riley</t>
  </si>
  <si>
    <t>Rocha</t>
  </si>
  <si>
    <t>Rogers</t>
  </si>
  <si>
    <t>Vincente</t>
  </si>
  <si>
    <t>Sanu</t>
  </si>
  <si>
    <t>$280k</t>
  </si>
  <si>
    <t>Sosa</t>
  </si>
  <si>
    <t>Richie</t>
  </si>
  <si>
    <t>Shigetoki</t>
  </si>
  <si>
    <t>Shigochiyo</t>
  </si>
  <si>
    <t>Takaki</t>
  </si>
  <si>
    <t>Welch</t>
  </si>
  <si>
    <t>Yamane</t>
  </si>
  <si>
    <t>Shojiro</t>
  </si>
  <si>
    <t>Soto</t>
  </si>
  <si>
    <t>Sadaharu</t>
  </si>
  <si>
    <t>Harada</t>
  </si>
  <si>
    <t>Akiyama</t>
  </si>
  <si>
    <t>Luther</t>
  </si>
  <si>
    <t>Kruidenier</t>
  </si>
  <si>
    <t>Sadanobu</t>
  </si>
  <si>
    <t>$240k</t>
  </si>
  <si>
    <t>$320k</t>
  </si>
  <si>
    <t>$330k</t>
  </si>
  <si>
    <t>Garrett</t>
  </si>
  <si>
    <t>Conway</t>
  </si>
  <si>
    <t>Archie</t>
  </si>
  <si>
    <t>Iitsuka</t>
  </si>
  <si>
    <t>Matsuoka</t>
  </si>
  <si>
    <t>Mojica</t>
  </si>
  <si>
    <t>Montoya</t>
  </si>
  <si>
    <t>Okamoto</t>
  </si>
  <si>
    <t>Yasushi</t>
  </si>
  <si>
    <t>Niek</t>
  </si>
  <si>
    <t>Yoshida</t>
  </si>
  <si>
    <t>Erwin</t>
  </si>
  <si>
    <t>Arnold</t>
  </si>
  <si>
    <t>$500k</t>
  </si>
  <si>
    <t>Espinosa</t>
  </si>
  <si>
    <t>Gibson</t>
  </si>
  <si>
    <t>Goto</t>
  </si>
  <si>
    <t>Green</t>
  </si>
  <si>
    <t>Guevara</t>
  </si>
  <si>
    <t>Heredia</t>
  </si>
  <si>
    <t>Koyama</t>
  </si>
  <si>
    <t>Krause</t>
  </si>
  <si>
    <t>Mijnheer</t>
  </si>
  <si>
    <t>$480k</t>
  </si>
  <si>
    <t>Toshiro</t>
  </si>
  <si>
    <t>Okada</t>
  </si>
  <si>
    <t>Rintaro</t>
  </si>
  <si>
    <t>Reece</t>
  </si>
  <si>
    <t>Shepherd</t>
  </si>
  <si>
    <t>Amphlett</t>
  </si>
  <si>
    <t>Oscar</t>
  </si>
  <si>
    <t>Bray</t>
  </si>
  <si>
    <t>Childress</t>
  </si>
  <si>
    <t>Kamimura</t>
  </si>
  <si>
    <t>MacKnight</t>
  </si>
  <si>
    <t>MacNicol</t>
  </si>
  <si>
    <t>Declan</t>
  </si>
  <si>
    <t>Floyd</t>
  </si>
  <si>
    <t>$290k</t>
  </si>
  <si>
    <t>Kinji</t>
  </si>
  <si>
    <t>Dudley</t>
  </si>
  <si>
    <t>Tyrone</t>
  </si>
  <si>
    <t>Aubrey</t>
  </si>
  <si>
    <t>Duane</t>
  </si>
  <si>
    <t>Marty</t>
  </si>
  <si>
    <t>Lyons</t>
  </si>
  <si>
    <t>Maeda</t>
  </si>
  <si>
    <t>Rice</t>
  </si>
  <si>
    <t>Shigemasa</t>
  </si>
  <si>
    <t>LEA</t>
  </si>
  <si>
    <t>Jamie</t>
  </si>
  <si>
    <t>Colin</t>
  </si>
  <si>
    <t>By Rnd</t>
  </si>
  <si>
    <t>b/pRnk</t>
  </si>
  <si>
    <t>How</t>
  </si>
  <si>
    <t>Yuma Arroyos</t>
  </si>
  <si>
    <t>Niihama-shi Ghosts</t>
  </si>
  <si>
    <t>Madison Malts</t>
  </si>
  <si>
    <t>Tempe Knights</t>
  </si>
  <si>
    <t>Florida Farstriders</t>
  </si>
  <si>
    <t>C ABI</t>
  </si>
  <si>
    <t>SctAcc</t>
  </si>
  <si>
    <t>3.0 Stars</t>
  </si>
  <si>
    <t>2.5 Stars</t>
  </si>
  <si>
    <t>2.0 Stars</t>
  </si>
  <si>
    <t>$150k</t>
  </si>
  <si>
    <t>Hoffman</t>
  </si>
  <si>
    <t>Average</t>
  </si>
  <si>
    <t>Jenkins</t>
  </si>
  <si>
    <t>MacFadzean</t>
  </si>
  <si>
    <t>Medina</t>
  </si>
  <si>
    <t>Tokutomi</t>
  </si>
  <si>
    <t>Nori</t>
  </si>
  <si>
    <t>Ozaki</t>
  </si>
  <si>
    <t>Valdespino</t>
  </si>
  <si>
    <t>Alejo</t>
  </si>
  <si>
    <t>1.5 Stars</t>
  </si>
  <si>
    <t>Armstrong</t>
  </si>
  <si>
    <t>Barr</t>
  </si>
  <si>
    <t>Andrés</t>
  </si>
  <si>
    <t>Barrón</t>
  </si>
  <si>
    <t>Bass</t>
  </si>
  <si>
    <t>Benítez</t>
  </si>
  <si>
    <t>Bland</t>
  </si>
  <si>
    <t>1.0 Stars</t>
  </si>
  <si>
    <t>$39k</t>
  </si>
  <si>
    <t>Cochran</t>
  </si>
  <si>
    <t>Rikiya</t>
  </si>
  <si>
    <t>Daikawa</t>
  </si>
  <si>
    <t>$42k</t>
  </si>
  <si>
    <t>Dalby</t>
  </si>
  <si>
    <t>Isamu</t>
  </si>
  <si>
    <t>Fiddes</t>
  </si>
  <si>
    <t>Fuller</t>
  </si>
  <si>
    <t>Gamble</t>
  </si>
  <si>
    <t>César</t>
  </si>
  <si>
    <t>García</t>
  </si>
  <si>
    <t>$20k</t>
  </si>
  <si>
    <t>$65k</t>
  </si>
  <si>
    <t>Robby</t>
  </si>
  <si>
    <t>Stephen</t>
  </si>
  <si>
    <t>0.5 Stars</t>
  </si>
  <si>
    <t>Cisco</t>
  </si>
  <si>
    <t>Gonzáles</t>
  </si>
  <si>
    <t>Gore</t>
  </si>
  <si>
    <t>$34k</t>
  </si>
  <si>
    <t>José</t>
  </si>
  <si>
    <t>Guzmán</t>
  </si>
  <si>
    <t>Hawk</t>
  </si>
  <si>
    <t>Hernández</t>
  </si>
  <si>
    <t>Hignell</t>
  </si>
  <si>
    <t>Conan</t>
  </si>
  <si>
    <t>Hutchison</t>
  </si>
  <si>
    <t>Masaru</t>
  </si>
  <si>
    <t>Kobayashi</t>
  </si>
  <si>
    <t>Toyokazu</t>
  </si>
  <si>
    <t>Kodo</t>
  </si>
  <si>
    <t>Kamatari</t>
  </si>
  <si>
    <t>Kurota</t>
  </si>
  <si>
    <t>$75k</t>
  </si>
  <si>
    <t>Lindner</t>
  </si>
  <si>
    <t>Evan</t>
  </si>
  <si>
    <t>MacArthur</t>
  </si>
  <si>
    <t>$50k</t>
  </si>
  <si>
    <t>Darby</t>
  </si>
  <si>
    <t>Mack</t>
  </si>
  <si>
    <t>MacMarquis</t>
  </si>
  <si>
    <t>$380k</t>
  </si>
  <si>
    <t>Lorenzo</t>
  </si>
  <si>
    <t>Yaichiro</t>
  </si>
  <si>
    <t>Matsunaga</t>
  </si>
  <si>
    <t>$85k</t>
  </si>
  <si>
    <t>Matsushita</t>
  </si>
  <si>
    <t>$95k</t>
  </si>
  <si>
    <t>McMullan</t>
  </si>
  <si>
    <t>Méndez</t>
  </si>
  <si>
    <t>Ernesto</t>
  </si>
  <si>
    <t>Montéz</t>
  </si>
  <si>
    <t>Nash</t>
  </si>
  <si>
    <t>Toshikazu</t>
  </si>
  <si>
    <t>Nishida</t>
  </si>
  <si>
    <t>Shinji</t>
  </si>
  <si>
    <t>Sumiteru</t>
  </si>
  <si>
    <t>Shiba</t>
  </si>
  <si>
    <t>Omori</t>
  </si>
  <si>
    <t>$70k</t>
  </si>
  <si>
    <t>$440k</t>
  </si>
  <si>
    <t>Toyoaki</t>
  </si>
  <si>
    <t>Pacheco</t>
  </si>
  <si>
    <t>Elvis</t>
  </si>
  <si>
    <t>Penn</t>
  </si>
  <si>
    <t>Pérez</t>
  </si>
  <si>
    <t>Puckett</t>
  </si>
  <si>
    <t>Randolf</t>
  </si>
  <si>
    <t>Rickart</t>
  </si>
  <si>
    <t>Rin</t>
  </si>
  <si>
    <t>Rincón</t>
  </si>
  <si>
    <t>Rivas</t>
  </si>
  <si>
    <t>Cristián</t>
  </si>
  <si>
    <t>Rodríguez</t>
  </si>
  <si>
    <t>Román</t>
  </si>
  <si>
    <t>$80k</t>
  </si>
  <si>
    <t>Koshiro</t>
  </si>
  <si>
    <t>Sakurai</t>
  </si>
  <si>
    <t>Masami</t>
  </si>
  <si>
    <t>Kawanari</t>
  </si>
  <si>
    <t>Sasaki</t>
  </si>
  <si>
    <t>Toshikasu</t>
  </si>
  <si>
    <t>Shibata</t>
  </si>
  <si>
    <t>Simmons</t>
  </si>
  <si>
    <t>Sinclair</t>
  </si>
  <si>
    <t>Gideon</t>
  </si>
  <si>
    <t>Skyrme</t>
  </si>
  <si>
    <t>Art</t>
  </si>
  <si>
    <t>Small</t>
  </si>
  <si>
    <t>Stimpson</t>
  </si>
  <si>
    <t>Toyoshige</t>
  </si>
  <si>
    <t>Mitsuzuka</t>
  </si>
  <si>
    <t>$55k</t>
  </si>
  <si>
    <t>$850k</t>
  </si>
  <si>
    <t>Trewin</t>
  </si>
  <si>
    <t>Isao</t>
  </si>
  <si>
    <t>Umaba</t>
  </si>
  <si>
    <t>Oeke</t>
  </si>
  <si>
    <t>Verwest</t>
  </si>
  <si>
    <t>Toki</t>
  </si>
  <si>
    <t>Wada</t>
  </si>
  <si>
    <t>Watkins</t>
  </si>
  <si>
    <t>$40k</t>
  </si>
  <si>
    <t>Womack</t>
  </si>
  <si>
    <t>Yamamoto</t>
  </si>
  <si>
    <t>Michihiro</t>
  </si>
  <si>
    <t>Yamanaka</t>
  </si>
  <si>
    <t>York</t>
  </si>
  <si>
    <t>Filip</t>
  </si>
  <si>
    <t>Zwarthoed</t>
  </si>
  <si>
    <t>Yoshitoki</t>
  </si>
  <si>
    <t>Rijk</t>
  </si>
  <si>
    <t>Abeele</t>
  </si>
  <si>
    <t>Acevedo</t>
  </si>
  <si>
    <t>$38k</t>
  </si>
  <si>
    <t>Alba</t>
  </si>
  <si>
    <t>Ames</t>
  </si>
  <si>
    <t>Andrews</t>
  </si>
  <si>
    <t>Aranda</t>
  </si>
  <si>
    <t>Arredondo</t>
  </si>
  <si>
    <t>Arteaga</t>
  </si>
  <si>
    <t>Atkins</t>
  </si>
  <si>
    <t>Bailey</t>
  </si>
  <si>
    <t>Barrett</t>
  </si>
  <si>
    <t>$370k</t>
  </si>
  <si>
    <t>Bell</t>
  </si>
  <si>
    <t>Raúl</t>
  </si>
  <si>
    <t>Beltrán</t>
  </si>
  <si>
    <t>Bessent</t>
  </si>
  <si>
    <t>Faris</t>
  </si>
  <si>
    <t>bin Jabbar</t>
  </si>
  <si>
    <t>Mo</t>
  </si>
  <si>
    <t>Blenkin</t>
  </si>
  <si>
    <t>Brewer</t>
  </si>
  <si>
    <t>Brigstocke</t>
  </si>
  <si>
    <t>Burke</t>
  </si>
  <si>
    <t>Butler</t>
  </si>
  <si>
    <t>Dwight</t>
  </si>
  <si>
    <t>Buys</t>
  </si>
  <si>
    <t>Ross</t>
  </si>
  <si>
    <t>Caird</t>
  </si>
  <si>
    <t>Caminos</t>
  </si>
  <si>
    <t>Camp</t>
  </si>
  <si>
    <t>Carveth</t>
  </si>
  <si>
    <t>Randall</t>
  </si>
  <si>
    <t>Chaffins</t>
  </si>
  <si>
    <t>Chase</t>
  </si>
  <si>
    <t>Chew</t>
  </si>
  <si>
    <t>Chilcott</t>
  </si>
  <si>
    <t>Cisneros</t>
  </si>
  <si>
    <t>Córdova</t>
  </si>
  <si>
    <t>Finley</t>
  </si>
  <si>
    <t>Corner</t>
  </si>
  <si>
    <t>Corrigan</t>
  </si>
  <si>
    <t>Jake</t>
  </si>
  <si>
    <t>Flynn</t>
  </si>
  <si>
    <t>Dávila</t>
  </si>
  <si>
    <t>Decker</t>
  </si>
  <si>
    <t>Díaz</t>
  </si>
  <si>
    <t>$60k</t>
  </si>
  <si>
    <t>Ramón</t>
  </si>
  <si>
    <t>Dixon</t>
  </si>
  <si>
    <t>Douglas</t>
  </si>
  <si>
    <t>Allan</t>
  </si>
  <si>
    <t>Eldridge</t>
  </si>
  <si>
    <t>Elliott</t>
  </si>
  <si>
    <t>Huai-yu</t>
  </si>
  <si>
    <t>Eng</t>
  </si>
  <si>
    <t>Ensor</t>
  </si>
  <si>
    <t>Jean</t>
  </si>
  <si>
    <t>Faes</t>
  </si>
  <si>
    <t>Marcus</t>
  </si>
  <si>
    <t>Fairbank</t>
  </si>
  <si>
    <t>Farley</t>
  </si>
  <si>
    <t>Farquharson</t>
  </si>
  <si>
    <t>Fears</t>
  </si>
  <si>
    <t>Devlyn</t>
  </si>
  <si>
    <t>Francis</t>
  </si>
  <si>
    <t>Frost</t>
  </si>
  <si>
    <t>Tadahisa</t>
  </si>
  <si>
    <t>Fujihara</t>
  </si>
  <si>
    <t>Hikaru</t>
  </si>
  <si>
    <t>Fujii</t>
  </si>
  <si>
    <t>Satoshi</t>
  </si>
  <si>
    <t>Tadakuni</t>
  </si>
  <si>
    <t>$400k</t>
  </si>
  <si>
    <t>Gaines</t>
  </si>
  <si>
    <t>Domingo</t>
  </si>
  <si>
    <t>Gallegos</t>
  </si>
  <si>
    <t>Víctor</t>
  </si>
  <si>
    <t>Gato</t>
  </si>
  <si>
    <t>Griff</t>
  </si>
  <si>
    <t>Glasson</t>
  </si>
  <si>
    <t>Gómez</t>
  </si>
  <si>
    <t>Graham</t>
  </si>
  <si>
    <t>Everett</t>
  </si>
  <si>
    <t>Guillén</t>
  </si>
  <si>
    <t>Haward</t>
  </si>
  <si>
    <t>Katsunan</t>
  </si>
  <si>
    <t>Hayashi</t>
  </si>
  <si>
    <t>Earl</t>
  </si>
  <si>
    <t>Hayes</t>
  </si>
  <si>
    <t>Heighway</t>
  </si>
  <si>
    <t>António</t>
  </si>
  <si>
    <t>Irving</t>
  </si>
  <si>
    <t>Hill</t>
  </si>
  <si>
    <t>Holloway</t>
  </si>
  <si>
    <t>Dana</t>
  </si>
  <si>
    <t>Holt</t>
  </si>
  <si>
    <t>Jeffrey</t>
  </si>
  <si>
    <t>Hood</t>
  </si>
  <si>
    <t>Horn</t>
  </si>
  <si>
    <t>Huxtable</t>
  </si>
  <si>
    <t>Hyde</t>
  </si>
  <si>
    <t>Nobuhisa</t>
  </si>
  <si>
    <t>Ine</t>
  </si>
  <si>
    <t>Ivey</t>
  </si>
  <si>
    <t>Jans</t>
  </si>
  <si>
    <t>Gavin</t>
  </si>
  <si>
    <t>Jory</t>
  </si>
  <si>
    <t>Mushanokoji</t>
  </si>
  <si>
    <t>Chan-koo</t>
  </si>
  <si>
    <t>Kim</t>
  </si>
  <si>
    <t>Lynwood</t>
  </si>
  <si>
    <t>Manabu</t>
  </si>
  <si>
    <t>Teruo</t>
  </si>
  <si>
    <t>Kojima</t>
  </si>
  <si>
    <t>Tsunesaburo</t>
  </si>
  <si>
    <t>Kouno</t>
  </si>
  <si>
    <t>Lambert</t>
  </si>
  <si>
    <t>Lancaster</t>
  </si>
  <si>
    <t>Landrum</t>
  </si>
  <si>
    <t>Landry</t>
  </si>
  <si>
    <t>Lane</t>
  </si>
  <si>
    <t>Larsen</t>
  </si>
  <si>
    <t>Lawrenson</t>
  </si>
  <si>
    <t>Leach</t>
  </si>
  <si>
    <t>Lehman</t>
  </si>
  <si>
    <t>Demy</t>
  </si>
  <si>
    <t>Liefting</t>
  </si>
  <si>
    <t>Longoria</t>
  </si>
  <si>
    <t>López</t>
  </si>
  <si>
    <t>Clint</t>
  </si>
  <si>
    <t>Lynch</t>
  </si>
  <si>
    <t>MacIlroy</t>
  </si>
  <si>
    <t>MacNair</t>
  </si>
  <si>
    <t>Mallano</t>
  </si>
  <si>
    <t>Manning</t>
  </si>
  <si>
    <t>Marín</t>
  </si>
  <si>
    <t>Márquez</t>
  </si>
  <si>
    <t>Marshland</t>
  </si>
  <si>
    <t>$35k</t>
  </si>
  <si>
    <t>Jesús</t>
  </si>
  <si>
    <t>Martínez</t>
  </si>
  <si>
    <t>Sukenobu</t>
  </si>
  <si>
    <t>Maruyama</t>
  </si>
  <si>
    <t>Martín</t>
  </si>
  <si>
    <t>Mateo</t>
  </si>
  <si>
    <t>Matsu</t>
  </si>
  <si>
    <t>May</t>
  </si>
  <si>
    <t>$140k</t>
  </si>
  <si>
    <t>McBride</t>
  </si>
  <si>
    <t>McCall</t>
  </si>
  <si>
    <t>Willie</t>
  </si>
  <si>
    <t>Meek</t>
  </si>
  <si>
    <t>Mejía</t>
  </si>
  <si>
    <t>Zi-cheng</t>
  </si>
  <si>
    <t>Men</t>
  </si>
  <si>
    <t>Kip</t>
  </si>
  <si>
    <t>Miranda</t>
  </si>
  <si>
    <t>Moggs</t>
  </si>
  <si>
    <t>Montalvo</t>
  </si>
  <si>
    <t>Mora</t>
  </si>
  <si>
    <t>Jun'ichi</t>
  </si>
  <si>
    <t>Forest</t>
  </si>
  <si>
    <t>Kirby</t>
  </si>
  <si>
    <t>Mosley</t>
  </si>
  <si>
    <t>$41k</t>
  </si>
  <si>
    <t>Mueller</t>
  </si>
  <si>
    <t>Muñóz</t>
  </si>
  <si>
    <t>Alfred</t>
  </si>
  <si>
    <t>Neeley</t>
  </si>
  <si>
    <t>Nevárez</t>
  </si>
  <si>
    <t>Nickels</t>
  </si>
  <si>
    <t>Nix</t>
  </si>
  <si>
    <t>O'Herlihy</t>
  </si>
  <si>
    <t>Kikugoro</t>
  </si>
  <si>
    <t>Naofumi</t>
  </si>
  <si>
    <t>Ortíz</t>
  </si>
  <si>
    <t>Júlio</t>
  </si>
  <si>
    <t>Toshikuni</t>
  </si>
  <si>
    <t>Ota</t>
  </si>
  <si>
    <t>Otsu</t>
  </si>
  <si>
    <t>Hong-yeol</t>
  </si>
  <si>
    <t>Paek</t>
  </si>
  <si>
    <t>Brant</t>
  </si>
  <si>
    <t>Parsons</t>
  </si>
  <si>
    <t>$36k</t>
  </si>
  <si>
    <t>Ted</t>
  </si>
  <si>
    <t>Patton</t>
  </si>
  <si>
    <t>Iván</t>
  </si>
  <si>
    <t>Peña</t>
  </si>
  <si>
    <t>Pendlebury</t>
  </si>
  <si>
    <t>Arturo</t>
  </si>
  <si>
    <t>Picot</t>
  </si>
  <si>
    <t>Proctor</t>
  </si>
  <si>
    <t>Irwin</t>
  </si>
  <si>
    <t>Quigley</t>
  </si>
  <si>
    <t>Enrique</t>
  </si>
  <si>
    <t>Ramírez</t>
  </si>
  <si>
    <t>Rey</t>
  </si>
  <si>
    <t>Richardson</t>
  </si>
  <si>
    <t>Ricks</t>
  </si>
  <si>
    <t>Robbins</t>
  </si>
  <si>
    <t>Ángelo</t>
  </si>
  <si>
    <t>$43k</t>
  </si>
  <si>
    <t>Rosado</t>
  </si>
  <si>
    <t>Ruíz</t>
  </si>
  <si>
    <t>Corbin</t>
  </si>
  <si>
    <t>Russell</t>
  </si>
  <si>
    <t>Clyde</t>
  </si>
  <si>
    <t>Salthouse</t>
  </si>
  <si>
    <t>Cristóbal</t>
  </si>
  <si>
    <t>Sánchez</t>
  </si>
  <si>
    <t>Alfonso</t>
  </si>
  <si>
    <t>Yushiro</t>
  </si>
  <si>
    <t>Schmitt</t>
  </si>
  <si>
    <t>Garry</t>
  </si>
  <si>
    <t>Schroeder</t>
  </si>
  <si>
    <t>Seals</t>
  </si>
  <si>
    <t>Karl</t>
  </si>
  <si>
    <t>Sims</t>
  </si>
  <si>
    <t>Haywood</t>
  </si>
  <si>
    <t>Gareth</t>
  </si>
  <si>
    <t>Stockdale</t>
  </si>
  <si>
    <t>Streets</t>
  </si>
  <si>
    <t>Jun</t>
  </si>
  <si>
    <t>Sweeney</t>
  </si>
  <si>
    <t>Tokimasa</t>
  </si>
  <si>
    <t>Naoya</t>
  </si>
  <si>
    <t>Sumio</t>
  </si>
  <si>
    <t>Thronsen</t>
  </si>
  <si>
    <t>Guy</t>
  </si>
  <si>
    <t>Toole</t>
  </si>
  <si>
    <t>Hai-liang</t>
  </si>
  <si>
    <t>Tow</t>
  </si>
  <si>
    <t>Trinidad</t>
  </si>
  <si>
    <t>Hirohisa</t>
  </si>
  <si>
    <t>Tsukamoto</t>
  </si>
  <si>
    <t>Alistair</t>
  </si>
  <si>
    <t>Twain</t>
  </si>
  <si>
    <t>Varney</t>
  </si>
  <si>
    <t>Vásquez</t>
  </si>
  <si>
    <t>Vázquez</t>
  </si>
  <si>
    <t>Wladimir</t>
  </si>
  <si>
    <t>Veurink</t>
  </si>
  <si>
    <t>Vlaminks</t>
  </si>
  <si>
    <t>Nils</t>
  </si>
  <si>
    <t>Wamelink</t>
  </si>
  <si>
    <t>$390k</t>
  </si>
  <si>
    <t>Waters</t>
  </si>
  <si>
    <t>Willems</t>
  </si>
  <si>
    <t>Nelle</t>
  </si>
  <si>
    <t>Zwager</t>
  </si>
  <si>
    <t>Matsuta</t>
  </si>
  <si>
    <t>Drew</t>
  </si>
  <si>
    <t>Daryl</t>
  </si>
  <si>
    <t>Balmer</t>
  </si>
  <si>
    <t>Betancourt</t>
  </si>
  <si>
    <t>Blevins</t>
  </si>
  <si>
    <t>Burgess</t>
  </si>
  <si>
    <t>Burnett</t>
  </si>
  <si>
    <t>Buurman</t>
  </si>
  <si>
    <t>Caldwell</t>
  </si>
  <si>
    <t>Calvaro</t>
  </si>
  <si>
    <t>Cantú</t>
  </si>
  <si>
    <t>Carrillo</t>
  </si>
  <si>
    <t>Chacón</t>
  </si>
  <si>
    <t>Valentín</t>
  </si>
  <si>
    <t>Coriand</t>
  </si>
  <si>
    <t>Darcy</t>
  </si>
  <si>
    <t>De Jesús</t>
  </si>
  <si>
    <t>Franky</t>
  </si>
  <si>
    <t>de Jonge</t>
  </si>
  <si>
    <t>Diéguez</t>
  </si>
  <si>
    <t>Dooley</t>
  </si>
  <si>
    <t>Downing</t>
  </si>
  <si>
    <t>Elton</t>
  </si>
  <si>
    <t>Dyment</t>
  </si>
  <si>
    <t>Ton</t>
  </si>
  <si>
    <t>Elders</t>
  </si>
  <si>
    <t>Ellison</t>
  </si>
  <si>
    <t>Encarnación</t>
  </si>
  <si>
    <t>Enríquez</t>
  </si>
  <si>
    <t>Flowers</t>
  </si>
  <si>
    <t>Micheal</t>
  </si>
  <si>
    <t>Ford</t>
  </si>
  <si>
    <t>Takumi</t>
  </si>
  <si>
    <t>Galván</t>
  </si>
  <si>
    <t>Gane</t>
  </si>
  <si>
    <t>Garner</t>
  </si>
  <si>
    <t>Godfrey</t>
  </si>
  <si>
    <t>González</t>
  </si>
  <si>
    <t>Grady</t>
  </si>
  <si>
    <t>Graves</t>
  </si>
  <si>
    <t>Gutiérrez</t>
  </si>
  <si>
    <t>Hinojosa</t>
  </si>
  <si>
    <t>Freeman</t>
  </si>
  <si>
    <t>Hogan</t>
  </si>
  <si>
    <t>House</t>
  </si>
  <si>
    <t>Hoyt</t>
  </si>
  <si>
    <t>Cris</t>
  </si>
  <si>
    <t>Noritoshi</t>
  </si>
  <si>
    <t>Ishinomori</t>
  </si>
  <si>
    <t>Ito</t>
  </si>
  <si>
    <t>Ángel</t>
  </si>
  <si>
    <t>Jiménez</t>
  </si>
  <si>
    <t>Takeji</t>
  </si>
  <si>
    <t>Kanno</t>
  </si>
  <si>
    <t>Keats</t>
  </si>
  <si>
    <t>Keep</t>
  </si>
  <si>
    <t>Kimura</t>
  </si>
  <si>
    <t>Kinsler</t>
  </si>
  <si>
    <t>Okakura</t>
  </si>
  <si>
    <t>Kogawa</t>
  </si>
  <si>
    <t>Nicolaas</t>
  </si>
  <si>
    <t>Leeuwenburgh</t>
  </si>
  <si>
    <t>Lester</t>
  </si>
  <si>
    <t>MacClacher</t>
  </si>
  <si>
    <t>MacIan</t>
  </si>
  <si>
    <t>Maurice</t>
  </si>
  <si>
    <t>Yusuke</t>
  </si>
  <si>
    <t>Manush</t>
  </si>
  <si>
    <t>Ronaldo</t>
  </si>
  <si>
    <t>Victorio</t>
  </si>
  <si>
    <t>Kunitaro</t>
  </si>
  <si>
    <t>McLaughlin</t>
  </si>
  <si>
    <t>Menzies</t>
  </si>
  <si>
    <t>Kojiro</t>
  </si>
  <si>
    <t>Miyamoto</t>
  </si>
  <si>
    <t>Moores</t>
  </si>
  <si>
    <t>Shinobu</t>
  </si>
  <si>
    <t>Stu</t>
  </si>
  <si>
    <t>Nájera</t>
  </si>
  <si>
    <t>Cheung</t>
  </si>
  <si>
    <t>Nan</t>
  </si>
  <si>
    <t>Newman</t>
  </si>
  <si>
    <t>Newton</t>
  </si>
  <si>
    <t>Nuesink</t>
  </si>
  <si>
    <t>Ojeda</t>
  </si>
  <si>
    <t>Taro</t>
  </si>
  <si>
    <t>$420k</t>
  </si>
  <si>
    <t>Susumu</t>
  </si>
  <si>
    <t>Servaas</t>
  </si>
  <si>
    <t>Osman</t>
  </si>
  <si>
    <t>Patino</t>
  </si>
  <si>
    <t>Cedric</t>
  </si>
  <si>
    <t>Paynter</t>
  </si>
  <si>
    <t>Pierce</t>
  </si>
  <si>
    <t>Tomiji</t>
  </si>
  <si>
    <t>Tomás</t>
  </si>
  <si>
    <t>Serna</t>
  </si>
  <si>
    <t>Sheehan</t>
  </si>
  <si>
    <t>Masayoshi</t>
  </si>
  <si>
    <t>Shimizu</t>
  </si>
  <si>
    <t>Manolo</t>
  </si>
  <si>
    <t>Stevens</t>
  </si>
  <si>
    <t>Kichisaburo</t>
  </si>
  <si>
    <t>Sosuke</t>
  </si>
  <si>
    <t>Tsuramatsu</t>
  </si>
  <si>
    <t>Tañón</t>
  </si>
  <si>
    <t>Donnie</t>
  </si>
  <si>
    <t>Trujillo</t>
  </si>
  <si>
    <t>Tuk</t>
  </si>
  <si>
    <t>Flobert</t>
  </si>
  <si>
    <t>van Houten</t>
  </si>
  <si>
    <t>Eibe</t>
  </si>
  <si>
    <t>van Meggelen</t>
  </si>
  <si>
    <t>$49k</t>
  </si>
  <si>
    <t>Wakeham</t>
  </si>
  <si>
    <t>Warner</t>
  </si>
  <si>
    <t>Whitehead</t>
  </si>
  <si>
    <t>Whitfield</t>
  </si>
  <si>
    <t>Mitsukuni</t>
  </si>
  <si>
    <t>Naonobu</t>
  </si>
  <si>
    <t>Ryoma</t>
  </si>
  <si>
    <t>Yasuda</t>
  </si>
  <si>
    <t>Yoriyoshi</t>
  </si>
  <si>
    <t>Willis</t>
  </si>
  <si>
    <t>3.5 Stars</t>
  </si>
  <si>
    <t>Campbell</t>
  </si>
  <si>
    <t>Coombes</t>
  </si>
  <si>
    <t>Álex</t>
  </si>
  <si>
    <t>Bedser</t>
  </si>
  <si>
    <t>Joel</t>
  </si>
  <si>
    <t>Carson</t>
  </si>
  <si>
    <t>Leith</t>
  </si>
  <si>
    <t>Rouhan</t>
  </si>
  <si>
    <t>Horiuchi</t>
  </si>
  <si>
    <t>Wheeler</t>
  </si>
  <si>
    <t>$3.8m</t>
  </si>
  <si>
    <t>Dunning</t>
  </si>
  <si>
    <t>$160k</t>
  </si>
  <si>
    <t>Gabor</t>
  </si>
  <si>
    <t>Evers</t>
  </si>
  <si>
    <t>Héctor</t>
  </si>
  <si>
    <t>Meiji</t>
  </si>
  <si>
    <t>Ishikawa</t>
  </si>
  <si>
    <t>$410k</t>
  </si>
  <si>
    <t>Rich</t>
  </si>
  <si>
    <t>Raymond</t>
  </si>
  <si>
    <t>Sheffield</t>
  </si>
  <si>
    <t>Tilton</t>
  </si>
  <si>
    <t>$1.0m</t>
  </si>
  <si>
    <t>Alicea</t>
  </si>
  <si>
    <t>Angus</t>
  </si>
  <si>
    <t>Huntsman</t>
  </si>
  <si>
    <t>Icaza</t>
  </si>
  <si>
    <t>Judkins</t>
  </si>
  <si>
    <t>Govert</t>
  </si>
  <si>
    <t>Ketel</t>
  </si>
  <si>
    <t>Rupert</t>
  </si>
  <si>
    <t>Ketting</t>
  </si>
  <si>
    <t>Yosai</t>
  </si>
  <si>
    <t>Kudo</t>
  </si>
  <si>
    <t>MacLean</t>
  </si>
  <si>
    <t>Dustin</t>
  </si>
  <si>
    <t>Malone</t>
  </si>
  <si>
    <t>Mastenbroek</t>
  </si>
  <si>
    <t>Meadmore</t>
  </si>
  <si>
    <t>Vic</t>
  </si>
  <si>
    <t>Munn</t>
  </si>
  <si>
    <t>Suketsune</t>
  </si>
  <si>
    <t>Joaquín</t>
  </si>
  <si>
    <t>Pesantes</t>
  </si>
  <si>
    <t>Christiaan</t>
  </si>
  <si>
    <t>Pijlswaard</t>
  </si>
  <si>
    <t>Pratt</t>
  </si>
  <si>
    <t>Rundle</t>
  </si>
  <si>
    <t>Villa</t>
  </si>
  <si>
    <t>Luca</t>
  </si>
  <si>
    <t>Whiteway</t>
  </si>
  <si>
    <t>Workman</t>
  </si>
  <si>
    <t>Booker</t>
  </si>
  <si>
    <t>MacDuffie</t>
  </si>
  <si>
    <t>Pruitt</t>
  </si>
  <si>
    <t>Welson</t>
  </si>
  <si>
    <t>Yasuoka</t>
  </si>
  <si>
    <t>Yamada</t>
  </si>
  <si>
    <t>Koto</t>
  </si>
  <si>
    <t>Adame</t>
  </si>
  <si>
    <t>Toshiharu</t>
  </si>
  <si>
    <t>Alaniz</t>
  </si>
  <si>
    <t>Collin</t>
  </si>
  <si>
    <t>Diederick</t>
  </si>
  <si>
    <t>Alkemade</t>
  </si>
  <si>
    <t>Amador</t>
  </si>
  <si>
    <t>Lúcio</t>
  </si>
  <si>
    <t>Amaya</t>
  </si>
  <si>
    <t>$37k</t>
  </si>
  <si>
    <t>Togai</t>
  </si>
  <si>
    <t>Ando</t>
  </si>
  <si>
    <t>Oda</t>
  </si>
  <si>
    <t>Aoki</t>
  </si>
  <si>
    <t>Árias</t>
  </si>
  <si>
    <t>Bartolo</t>
  </si>
  <si>
    <t>Attoehow</t>
  </si>
  <si>
    <t>Avilés</t>
  </si>
  <si>
    <t>Baba</t>
  </si>
  <si>
    <t>Baldwin</t>
  </si>
  <si>
    <t>Sun</t>
  </si>
  <si>
    <t>Ban</t>
  </si>
  <si>
    <t>Stanton</t>
  </si>
  <si>
    <t>Barton</t>
  </si>
  <si>
    <t>Beales</t>
  </si>
  <si>
    <t>Beatty</t>
  </si>
  <si>
    <t>Fletcher</t>
  </si>
  <si>
    <t>Bishop</t>
  </si>
  <si>
    <t>Bonilla</t>
  </si>
  <si>
    <t>Louis</t>
  </si>
  <si>
    <t>Dorian</t>
  </si>
  <si>
    <t>Al</t>
  </si>
  <si>
    <t>Dwayne</t>
  </si>
  <si>
    <t>Buchanan</t>
  </si>
  <si>
    <t>Bunch</t>
  </si>
  <si>
    <t>Camarillo</t>
  </si>
  <si>
    <t>Canales</t>
  </si>
  <si>
    <t>Ashley</t>
  </si>
  <si>
    <t>Cant</t>
  </si>
  <si>
    <t>Carpenter</t>
  </si>
  <si>
    <t>Walter</t>
  </si>
  <si>
    <t>Scotty</t>
  </si>
  <si>
    <t>Castaneda</t>
  </si>
  <si>
    <t>Cavazos</t>
  </si>
  <si>
    <t>Chamberlain</t>
  </si>
  <si>
    <t>Shawn</t>
  </si>
  <si>
    <t>Chapa</t>
  </si>
  <si>
    <t>Chasco</t>
  </si>
  <si>
    <t>Chiesman</t>
  </si>
  <si>
    <t>Takejiro</t>
  </si>
  <si>
    <t>Chikafuji</t>
  </si>
  <si>
    <t>Childers</t>
  </si>
  <si>
    <t>Cleaves</t>
  </si>
  <si>
    <t>Colclough</t>
  </si>
  <si>
    <t>Hendrikjan</t>
  </si>
  <si>
    <t>Coninck</t>
  </si>
  <si>
    <t>Cortéz</t>
  </si>
  <si>
    <t>Coulton</t>
  </si>
  <si>
    <t>Reese</t>
  </si>
  <si>
    <t>Cruz</t>
  </si>
  <si>
    <t>Daron</t>
  </si>
  <si>
    <t>Daly</t>
  </si>
  <si>
    <t>Day</t>
  </si>
  <si>
    <t>Dexter</t>
  </si>
  <si>
    <t>Donahue</t>
  </si>
  <si>
    <t>Dotson</t>
  </si>
  <si>
    <t>Dunford</t>
  </si>
  <si>
    <t>Dunnage</t>
  </si>
  <si>
    <t>Durán</t>
  </si>
  <si>
    <t>Kiyomitsu</t>
  </si>
  <si>
    <t>Estrada</t>
  </si>
  <si>
    <t>Jan</t>
  </si>
  <si>
    <t>Ricky</t>
  </si>
  <si>
    <t>Ewing</t>
  </si>
  <si>
    <t>Farquhar</t>
  </si>
  <si>
    <t>Franklin</t>
  </si>
  <si>
    <t>Fernández</t>
  </si>
  <si>
    <t>Ferrell</t>
  </si>
  <si>
    <t>Field</t>
  </si>
  <si>
    <t>Filmer</t>
  </si>
  <si>
    <t>Reggie</t>
  </si>
  <si>
    <t>Foulkes</t>
  </si>
  <si>
    <t>Winston</t>
  </si>
  <si>
    <t>Freake</t>
  </si>
  <si>
    <t>Kiyonori</t>
  </si>
  <si>
    <t>Gallardo</t>
  </si>
  <si>
    <t>Germán</t>
  </si>
  <si>
    <t>Aki</t>
  </si>
  <si>
    <t>Toshitsugu</t>
  </si>
  <si>
    <t>Sebastian</t>
  </si>
  <si>
    <t>Golby</t>
  </si>
  <si>
    <t>Gerardo</t>
  </si>
  <si>
    <t>Goodwin</t>
  </si>
  <si>
    <t>Gorro</t>
  </si>
  <si>
    <t>Byron</t>
  </si>
  <si>
    <t>Octávio</t>
  </si>
  <si>
    <t>Gunn</t>
  </si>
  <si>
    <t>Augusto</t>
  </si>
  <si>
    <t>Hankey</t>
  </si>
  <si>
    <t>Lenny</t>
  </si>
  <si>
    <t>Hathaway</t>
  </si>
  <si>
    <t>Shichirobei</t>
  </si>
  <si>
    <t>Hayakawa</t>
  </si>
  <si>
    <t>Rubén</t>
  </si>
  <si>
    <t>Santiago</t>
  </si>
  <si>
    <t>Gael</t>
  </si>
  <si>
    <t>Hide</t>
  </si>
  <si>
    <t>Jude</t>
  </si>
  <si>
    <t>Holmes</t>
  </si>
  <si>
    <t>Hopkins</t>
  </si>
  <si>
    <t>Housden</t>
  </si>
  <si>
    <t>Huffman</t>
  </si>
  <si>
    <t>Hurtado</t>
  </si>
  <si>
    <t>Bert</t>
  </si>
  <si>
    <t>Hutchenson</t>
  </si>
  <si>
    <t>Yuki</t>
  </si>
  <si>
    <t>Ichikawa</t>
  </si>
  <si>
    <t>Shoichi</t>
  </si>
  <si>
    <t>Ikarashi</t>
  </si>
  <si>
    <t>Takiji</t>
  </si>
  <si>
    <t>Imai</t>
  </si>
  <si>
    <t>Narihari</t>
  </si>
  <si>
    <t>Isaac</t>
  </si>
  <si>
    <t>Isaacs</t>
  </si>
  <si>
    <t>Hisamitsu</t>
  </si>
  <si>
    <t>Ishii</t>
  </si>
  <si>
    <t>Taisuke</t>
  </si>
  <si>
    <t>Remon</t>
  </si>
  <si>
    <t>Jansen</t>
  </si>
  <si>
    <t>Jarrold</t>
  </si>
  <si>
    <t>Aarnoud</t>
  </si>
  <si>
    <t>Jens</t>
  </si>
  <si>
    <t>Taj</t>
  </si>
  <si>
    <t>Juárez</t>
  </si>
  <si>
    <t>Shirai</t>
  </si>
  <si>
    <t>Kanai</t>
  </si>
  <si>
    <t>Takanobu</t>
  </si>
  <si>
    <t>Kanda</t>
  </si>
  <si>
    <t>Kaneko</t>
  </si>
  <si>
    <t>Shunsho</t>
  </si>
  <si>
    <t>Sozen</t>
  </si>
  <si>
    <t>Kavanaugh</t>
  </si>
  <si>
    <t>Takane</t>
  </si>
  <si>
    <t>Kawano</t>
  </si>
  <si>
    <t>Kawasaki</t>
  </si>
  <si>
    <t>Kaylor</t>
  </si>
  <si>
    <t>Kelley</t>
  </si>
  <si>
    <t>Hirotaka</t>
  </si>
  <si>
    <t>Yoshinori</t>
  </si>
  <si>
    <t>Tetsu</t>
  </si>
  <si>
    <t>Kikuchi</t>
  </si>
  <si>
    <t>Mokichi</t>
  </si>
  <si>
    <t>Teddy</t>
  </si>
  <si>
    <t>Kingwell</t>
  </si>
  <si>
    <t>Kinnult</t>
  </si>
  <si>
    <t>Kirbishly</t>
  </si>
  <si>
    <t>Ichizo</t>
  </si>
  <si>
    <t>Seitaro</t>
  </si>
  <si>
    <t>Masahide</t>
  </si>
  <si>
    <t>Kick</t>
  </si>
  <si>
    <t>Kools</t>
  </si>
  <si>
    <t>Koot</t>
  </si>
  <si>
    <t>Koruba</t>
  </si>
  <si>
    <t>Kouda</t>
  </si>
  <si>
    <t>Yoshimochi</t>
  </si>
  <si>
    <t>Lasalvia</t>
  </si>
  <si>
    <t>Lowie</t>
  </si>
  <si>
    <t>Leers</t>
  </si>
  <si>
    <t>Leurink</t>
  </si>
  <si>
    <t>Van</t>
  </si>
  <si>
    <t>Thom</t>
  </si>
  <si>
    <t>Long</t>
  </si>
  <si>
    <t>Kane</t>
  </si>
  <si>
    <t>Longworth</t>
  </si>
  <si>
    <t>MacDerment</t>
  </si>
  <si>
    <t>MacFeat</t>
  </si>
  <si>
    <t>MacGachan</t>
  </si>
  <si>
    <t>Macías</t>
  </si>
  <si>
    <t>MacKinley</t>
  </si>
  <si>
    <t>MacRory</t>
  </si>
  <si>
    <t>Jarrod</t>
  </si>
  <si>
    <t>$44k</t>
  </si>
  <si>
    <t>Masuda</t>
  </si>
  <si>
    <t>Matos</t>
  </si>
  <si>
    <t>Kuma</t>
  </si>
  <si>
    <t>Matsubara</t>
  </si>
  <si>
    <t>Kiyonaga</t>
  </si>
  <si>
    <t>McIlvain</t>
  </si>
  <si>
    <t>Mcintosh</t>
  </si>
  <si>
    <t>Mclatchie</t>
  </si>
  <si>
    <t>McParland</t>
  </si>
  <si>
    <t>Ad</t>
  </si>
  <si>
    <t>Meriken</t>
  </si>
  <si>
    <t>Millington</t>
  </si>
  <si>
    <t>Takanori</t>
  </si>
  <si>
    <t>Taizo</t>
  </si>
  <si>
    <t>Miyata</t>
  </si>
  <si>
    <t>Morán</t>
  </si>
  <si>
    <t>Moratay</t>
  </si>
  <si>
    <t>Shinkichi</t>
  </si>
  <si>
    <t>Naoki</t>
  </si>
  <si>
    <t>Murdoch</t>
  </si>
  <si>
    <t>Shuncho</t>
  </si>
  <si>
    <t>Nakagawa</t>
  </si>
  <si>
    <t>Kinnosuke</t>
  </si>
  <si>
    <t>Yo</t>
  </si>
  <si>
    <t>Yosuke</t>
  </si>
  <si>
    <t>Sugimoto</t>
  </si>
  <si>
    <t>Yorikane</t>
  </si>
  <si>
    <t>Jemke</t>
  </si>
  <si>
    <t>Neelen</t>
  </si>
  <si>
    <t>Negrete</t>
  </si>
  <si>
    <t>Negus</t>
  </si>
  <si>
    <t>Nicholson</t>
  </si>
  <si>
    <t>Nieves</t>
  </si>
  <si>
    <t>O'Reilly</t>
  </si>
  <si>
    <t>Masashige</t>
  </si>
  <si>
    <t>Nakazo</t>
  </si>
  <si>
    <t>Trevor</t>
  </si>
  <si>
    <t>Olds</t>
  </si>
  <si>
    <t>Orson</t>
  </si>
  <si>
    <t>Otsuka</t>
  </si>
  <si>
    <t>Page</t>
  </si>
  <si>
    <t>Waylon</t>
  </si>
  <si>
    <t>Parkinson</t>
  </si>
  <si>
    <t>Ingo</t>
  </si>
  <si>
    <t>Pels</t>
  </si>
  <si>
    <t>Peters</t>
  </si>
  <si>
    <t>Prince</t>
  </si>
  <si>
    <t>Puerta</t>
  </si>
  <si>
    <t>Ramsden</t>
  </si>
  <si>
    <t>Clement</t>
  </si>
  <si>
    <t>Ramsey</t>
  </si>
  <si>
    <t>Glen</t>
  </si>
  <si>
    <t>Shaun</t>
  </si>
  <si>
    <t>Jarne</t>
  </si>
  <si>
    <t>Reijnen</t>
  </si>
  <si>
    <t>Reyna</t>
  </si>
  <si>
    <t>Kenneth</t>
  </si>
  <si>
    <t>Riggs</t>
  </si>
  <si>
    <t>Ánibal</t>
  </si>
  <si>
    <t>Rivero</t>
  </si>
  <si>
    <t>Coy</t>
  </si>
  <si>
    <t>Erjan</t>
  </si>
  <si>
    <t>Roocke</t>
  </si>
  <si>
    <t>Rosa</t>
  </si>
  <si>
    <t>Rowe</t>
  </si>
  <si>
    <t>Rumbold</t>
  </si>
  <si>
    <t>Sandy</t>
  </si>
  <si>
    <t>Rutherford</t>
  </si>
  <si>
    <t>Rutledge</t>
  </si>
  <si>
    <t>Masazumi</t>
  </si>
  <si>
    <t>Saikawa</t>
  </si>
  <si>
    <t>Kagehisa</t>
  </si>
  <si>
    <t>Sakei</t>
  </si>
  <si>
    <t>$45k</t>
  </si>
  <si>
    <t>Kiyonobu</t>
  </si>
  <si>
    <t>Salinas</t>
  </si>
  <si>
    <t>Mitsuo</t>
  </si>
  <si>
    <t>Santana</t>
  </si>
  <si>
    <t>Tulio</t>
  </si>
  <si>
    <t>Nobuatsu</t>
  </si>
  <si>
    <t>Colt</t>
  </si>
  <si>
    <t>Sawyer</t>
  </si>
  <si>
    <t>Omer</t>
  </si>
  <si>
    <t>Schaar</t>
  </si>
  <si>
    <t>Donny</t>
  </si>
  <si>
    <t>Schipper</t>
  </si>
  <si>
    <t>Schmidt</t>
  </si>
  <si>
    <t>Schuur</t>
  </si>
  <si>
    <t>Yachi</t>
  </si>
  <si>
    <t>Maresuke</t>
  </si>
  <si>
    <t>Shorland</t>
  </si>
  <si>
    <t>Gabe</t>
  </si>
  <si>
    <t>Skinner</t>
  </si>
  <si>
    <t>Shouta</t>
  </si>
  <si>
    <t>Sohda</t>
  </si>
  <si>
    <t>Emílio</t>
  </si>
  <si>
    <t>Springsteen</t>
  </si>
  <si>
    <t>Roderick</t>
  </si>
  <si>
    <t>Charlie</t>
  </si>
  <si>
    <t>Storer</t>
  </si>
  <si>
    <t>Strong</t>
  </si>
  <si>
    <t>Katsuyuki</t>
  </si>
  <si>
    <t>Shigenobu</t>
  </si>
  <si>
    <t>Takeuchi</t>
  </si>
  <si>
    <t>Hitomaro</t>
  </si>
  <si>
    <t>Takuda</t>
  </si>
  <si>
    <t>Yoshiki</t>
  </si>
  <si>
    <t>Taváres</t>
  </si>
  <si>
    <t>Tavárez</t>
  </si>
  <si>
    <t>Christopher</t>
  </si>
  <si>
    <t>Tuffin</t>
  </si>
  <si>
    <t>Colm</t>
  </si>
  <si>
    <t>Urmston</t>
  </si>
  <si>
    <t>Valdés</t>
  </si>
  <si>
    <t>Vallés</t>
  </si>
  <si>
    <t>van den Broek</t>
  </si>
  <si>
    <t>van Dongen</t>
  </si>
  <si>
    <t>van Egmond</t>
  </si>
  <si>
    <t>van Sandvliet</t>
  </si>
  <si>
    <t>Vargo</t>
  </si>
  <si>
    <t>Hank</t>
  </si>
  <si>
    <t>Villegas</t>
  </si>
  <si>
    <t>Riccardo</t>
  </si>
  <si>
    <t>Vroom</t>
  </si>
  <si>
    <t>Walker</t>
  </si>
  <si>
    <t>Kazuyoshi</t>
  </si>
  <si>
    <t>Watanabe</t>
  </si>
  <si>
    <t>Watcham</t>
  </si>
  <si>
    <t>Caleb</t>
  </si>
  <si>
    <t>Wigmore</t>
  </si>
  <si>
    <t>Williamson</t>
  </si>
  <si>
    <t>Wulms</t>
  </si>
  <si>
    <t>Motonobu</t>
  </si>
  <si>
    <t>Kosami</t>
  </si>
  <si>
    <t>Joji</t>
  </si>
  <si>
    <t>Yoshimi</t>
  </si>
  <si>
    <t>Naganori</t>
  </si>
  <si>
    <t>Kimi</t>
  </si>
  <si>
    <t>Shuji</t>
  </si>
  <si>
    <t>Yánez</t>
  </si>
  <si>
    <t>Tanzan</t>
  </si>
  <si>
    <t>Genpaku</t>
  </si>
  <si>
    <t>Yoshizaki</t>
  </si>
  <si>
    <t>Yufune</t>
  </si>
  <si>
    <t>Zarzuela</t>
  </si>
  <si>
    <t>Late</t>
  </si>
  <si>
    <t>Young</t>
  </si>
  <si>
    <t>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</si>
</sst>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3" borderId="2" xfId="0" applyFill="1" applyBorder="1"/>
    <xf numFmtId="0" fontId="0" fillId="3" borderId="5" xfId="0" applyFill="1" applyBorder="1"/>
    <xf numFmtId="164" fontId="0" fillId="3" borderId="2" xfId="0" applyNumberFormat="1" applyFill="1" applyBorder="1"/>
    <xf numFmtId="164" fontId="0" fillId="3" borderId="5" xfId="0" applyNumberFormat="1" applyFill="1" applyBorder="1"/>
    <xf numFmtId="165" fontId="0" fillId="3" borderId="2" xfId="1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7" xfId="0" applyBorder="1"/>
    <xf numFmtId="0" fontId="2" fillId="2" borderId="7" xfId="0" applyFont="1" applyFill="1" applyBorder="1" applyAlignment="1">
      <alignment wrapText="1"/>
    </xf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165" fontId="0" fillId="2" borderId="7" xfId="1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Fill="1" applyBorder="1"/>
    <xf numFmtId="1" fontId="0" fillId="3" borderId="2" xfId="0" applyNumberForma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5" fontId="0" fillId="0" borderId="7" xfId="1" applyNumberFormat="1" applyFont="1" applyBorder="1"/>
    <xf numFmtId="0" fontId="2" fillId="0" borderId="7" xfId="0" applyFont="1" applyBorder="1"/>
    <xf numFmtId="165" fontId="0" fillId="3" borderId="8" xfId="1" applyNumberFormat="1" applyFont="1" applyFill="1" applyBorder="1"/>
    <xf numFmtId="166" fontId="0" fillId="0" borderId="0" xfId="0" applyNumberFormat="1"/>
    <xf numFmtId="0" fontId="2" fillId="4" borderId="0" xfId="0" applyFont="1" applyFill="1"/>
    <xf numFmtId="0" fontId="0" fillId="4" borderId="0" xfId="0" applyFill="1"/>
  </cellXfs>
  <cellStyles count="2">
    <cellStyle name="Currency" xfId="1" builtinId="4"/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5" totalsRowDxfId="14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3"/>
    <tableColumn id="2" xr3:uid="{00000000-0010-0000-0000-000002000000}" name="Drafted Players" totalsRowFunction="sum" totalsRowDxfId="12"/>
    <tableColumn id="3" xr3:uid="{00000000-0010-0000-0000-000003000000}" name="Bonus Eligible" totalsRowFunction="sum" dataDxfId="11" totalsRowDxfId="10">
      <calculatedColumnFormula>SUMPRODUCT(('Draft List'!$AC$5:$AC$1177=$A3)*('Draft List'!$AA$5:$AA$1177&lt;6))+SUMPRODUCT(('Draft List'!$AC$5:$AC$1177=$A3)*('Draft List'!$AA$5:$AA$1177="S1"))+SUMPRODUCT(('Draft List'!$AC$5:$AC$1177=$A3)*('Draft List'!$AA$5:$AA$1177&lt;&gt;"S1")*('Draft List'!$AA$5:$AA$1177&gt;5)*('Draft List'!$AE$5:$AE$1177&gt;0)*('Draft List'!$AE$5:$AE$1177&lt;100000000))</calculatedColumnFormula>
    </tableColumn>
    <tableColumn id="4" xr3:uid="{00000000-0010-0000-0000-000004000000}" name="Signed" totalsRowFunction="sum" totalsRowDxfId="9">
      <calculatedColumnFormula>SUMPRODUCT(('Draft List'!$AC$5:$AC$1177=$A3)*('Draft List'!$AE$5:$AE$1177&gt;0)*('Draft List'!$AE$5:$AE$1177&lt;1000000000))</calculatedColumnFormula>
    </tableColumn>
    <tableColumn id="5" xr3:uid="{00000000-0010-0000-0000-000005000000}" name="Unsigned" totalsRowFunction="sum" totalsRowDxfId="8"/>
    <tableColumn id="6" xr3:uid="{00000000-0010-0000-0000-000006000000}" name="Tot Bonus" totalsRowFunction="sum" dataDxfId="7" totalsRowDxfId="6" dataCellStyle="Currency"/>
    <tableColumn id="7" xr3:uid="{00000000-0010-0000-0000-000007000000}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3" totalsRowDxfId="2">
      <calculatedColumnFormula>LEN(Table1[[#This Row],[Team]])</calculatedColumnFormula>
    </tableColumn>
    <tableColumn id="9" xr3:uid="{00000000-0010-0000-0000-000009000000}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11.6640625" customWidth="1"/>
    <col min="2" max="2" width="5.5546875" bestFit="1" customWidth="1"/>
    <col min="3" max="3" width="8.88671875" bestFit="1" customWidth="1"/>
    <col min="4" max="4" width="9.6640625" bestFit="1" customWidth="1"/>
    <col min="5" max="7" width="5.5546875" bestFit="1" customWidth="1"/>
    <col min="8" max="8" width="12.6640625" bestFit="1" customWidth="1"/>
    <col min="9" max="9" width="7.88671875" bestFit="1" customWidth="1"/>
    <col min="10" max="10" width="7.88671875" customWidth="1"/>
    <col min="14" max="14" width="15" customWidth="1"/>
  </cols>
  <sheetData>
    <row r="1" spans="1:20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3">
      <c r="A2" t="s">
        <v>312</v>
      </c>
      <c r="O2">
        <v>18</v>
      </c>
      <c r="P2">
        <v>20</v>
      </c>
      <c r="Q2">
        <v>21</v>
      </c>
      <c r="R2">
        <v>16</v>
      </c>
      <c r="S2">
        <v>17</v>
      </c>
      <c r="T2">
        <v>18</v>
      </c>
    </row>
    <row r="3" spans="1:20" x14ac:dyDescent="0.3">
      <c r="A3" s="4" t="s">
        <v>224</v>
      </c>
      <c r="B3" s="2" t="s">
        <v>0</v>
      </c>
      <c r="C3" s="2" t="s">
        <v>456</v>
      </c>
      <c r="D3" s="2" t="s">
        <v>457</v>
      </c>
      <c r="E3" s="2" t="s">
        <v>2</v>
      </c>
      <c r="F3" s="2" t="s">
        <v>3</v>
      </c>
      <c r="G3" s="2" t="s">
        <v>4</v>
      </c>
      <c r="H3" s="2" t="s">
        <v>380</v>
      </c>
      <c r="I3" s="2" t="s">
        <v>381</v>
      </c>
      <c r="J3" s="2" t="s">
        <v>543</v>
      </c>
      <c r="K3" s="2" t="s">
        <v>539</v>
      </c>
      <c r="L3" s="2" t="s">
        <v>540</v>
      </c>
      <c r="M3" s="2" t="s">
        <v>541</v>
      </c>
      <c r="N3" s="2" t="s">
        <v>542</v>
      </c>
      <c r="O3" s="2" t="s">
        <v>13</v>
      </c>
      <c r="P3" s="2" t="s">
        <v>81</v>
      </c>
      <c r="Q3" s="2" t="s">
        <v>82</v>
      </c>
      <c r="R3" s="2" t="s">
        <v>673</v>
      </c>
      <c r="S3" s="2" t="s">
        <v>12</v>
      </c>
      <c r="T3" s="2" t="s">
        <v>13</v>
      </c>
    </row>
    <row r="4" spans="1:20" x14ac:dyDescent="0.3">
      <c r="A4">
        <v>4667</v>
      </c>
      <c r="B4" t="e">
        <f>VLOOKUP($A4,Bat!$A$4:$BB$1178,B$1,FALSE)</f>
        <v>#N/A</v>
      </c>
      <c r="C4" t="e">
        <f>VLOOKUP($A4,Bat!$A$4:$BB$1178,C$1,FALSE)</f>
        <v>#N/A</v>
      </c>
      <c r="D4" t="e">
        <f>VLOOKUP($A4,Bat!$A$4:$BB$1178,D$1,FALSE)</f>
        <v>#N/A</v>
      </c>
      <c r="E4" t="e">
        <f>VLOOKUP($A4,Bat!$A$4:$BB$1178,E$1,FALSE)</f>
        <v>#N/A</v>
      </c>
      <c r="F4" t="e">
        <f>VLOOKUP($A4,Bat!$A$4:$BB$1178,F$1,FALSE)</f>
        <v>#N/A</v>
      </c>
      <c r="G4" t="e">
        <f>VLOOKUP($A4,Bat!$A$4:$BB$1178,G$1,FALSE)</f>
        <v>#N/A</v>
      </c>
      <c r="H4" s="8" t="e">
        <f>VLOOKUP($A4,Bat!$A$4:$BB$1178,H$1,FALSE)</f>
        <v>#N/A</v>
      </c>
      <c r="I4" s="8">
        <f>VLOOKUP($A4,Pit!$A$4:$BL$1419,I$1,FALSE)</f>
        <v>0.60885909398344473</v>
      </c>
      <c r="J4" s="8" t="e">
        <f t="shared" ref="J4:J12" si="0">I4-H4</f>
        <v>#N/A</v>
      </c>
      <c r="K4" s="41" t="e">
        <f t="shared" ref="K4:K12" si="1">IF(H4&gt;I4,"B","P")</f>
        <v>#N/A</v>
      </c>
      <c r="L4" t="e">
        <f t="shared" ref="L4:L12" si="2">IF(AND(OR(B4="SP",B4="RP",B4="CL"),K4="P"),"Delete","Keep")</f>
        <v>#N/A</v>
      </c>
      <c r="M4" t="e">
        <f t="shared" ref="M4:M12" si="3">IF(AND(AND($B4&lt;&gt;"SP",$B4&lt;&gt;"RP",$B4&lt;&gt;"CL"),$K4="B"),"Delete","Keep")</f>
        <v>#N/A</v>
      </c>
      <c r="N4" t="e">
        <f t="shared" ref="N4:N12" si="4">IF(OR(L4="Delete",M4="Delete"),"Delete","Keep")</f>
        <v>#N/A</v>
      </c>
      <c r="O4" t="e">
        <f>VLOOKUP($A4,Bat!$A$4:$U$581,O$2,FALSE)</f>
        <v>#N/A</v>
      </c>
      <c r="P4" t="e">
        <f>VLOOKUP($A4,Bat!$A$4:$U$581,P$2,FALSE)</f>
        <v>#N/A</v>
      </c>
      <c r="Q4" t="e">
        <f>VLOOKUP($A4,Bat!$A$4:$U$581,Q$2,FALSE)</f>
        <v>#N/A</v>
      </c>
      <c r="R4">
        <f>VLOOKUP($A4,Pit!$A$4:$U$1000,R$2,FALSE)</f>
        <v>4</v>
      </c>
      <c r="S4">
        <f>VLOOKUP($A4,Pit!$A$4:$U$1000,S$2,FALSE)</f>
        <v>2</v>
      </c>
      <c r="T4">
        <f>VLOOKUP($A4,Pit!$A$4:$U$1000,T$2,FALSE)</f>
        <v>6</v>
      </c>
    </row>
    <row r="5" spans="1:20" x14ac:dyDescent="0.3">
      <c r="A5">
        <v>11371</v>
      </c>
      <c r="B5" t="e">
        <f>VLOOKUP($A5,Bat!$A$4:$BB$1178,B$1,FALSE)</f>
        <v>#N/A</v>
      </c>
      <c r="C5" t="e">
        <f>VLOOKUP($A5,Bat!$A$4:$BB$1178,C$1,FALSE)</f>
        <v>#N/A</v>
      </c>
      <c r="D5" t="e">
        <f>VLOOKUP($A5,Bat!$A$4:$BB$1178,D$1,FALSE)</f>
        <v>#N/A</v>
      </c>
      <c r="E5" t="e">
        <f>VLOOKUP($A5,Bat!$A$4:$BB$1178,E$1,FALSE)</f>
        <v>#N/A</v>
      </c>
      <c r="F5" t="e">
        <f>VLOOKUP($A5,Bat!$A$4:$BB$1178,F$1,FALSE)</f>
        <v>#N/A</v>
      </c>
      <c r="G5" t="e">
        <f>VLOOKUP($A5,Bat!$A$4:$BB$1178,G$1,FALSE)</f>
        <v>#N/A</v>
      </c>
      <c r="H5" s="8" t="e">
        <f>VLOOKUP($A5,Bat!$A$4:$BB$1178,H$1,FALSE)</f>
        <v>#N/A</v>
      </c>
      <c r="I5" s="8">
        <f>VLOOKUP($A5,Pit!$A$4:$BL$1419,I$1,FALSE)</f>
        <v>-1.1288890266485274</v>
      </c>
      <c r="J5" s="8" t="e">
        <f t="shared" si="0"/>
        <v>#N/A</v>
      </c>
      <c r="K5" s="41" t="e">
        <f t="shared" si="1"/>
        <v>#N/A</v>
      </c>
      <c r="L5" t="e">
        <f t="shared" si="2"/>
        <v>#N/A</v>
      </c>
      <c r="M5" t="e">
        <f t="shared" si="3"/>
        <v>#N/A</v>
      </c>
      <c r="N5" t="e">
        <f t="shared" si="4"/>
        <v>#N/A</v>
      </c>
      <c r="O5" t="e">
        <f>VLOOKUP($A5,Bat!$A$4:$U$581,O$2,FALSE)</f>
        <v>#N/A</v>
      </c>
      <c r="P5" t="e">
        <f>VLOOKUP($A5,Bat!$A$4:$U$581,P$2,FALSE)</f>
        <v>#N/A</v>
      </c>
      <c r="Q5" t="e">
        <f>VLOOKUP($A5,Bat!$A$4:$U$581,Q$2,FALSE)</f>
        <v>#N/A</v>
      </c>
      <c r="R5">
        <f>VLOOKUP($A5,Pit!$A$4:$U$1000,R$2,FALSE)</f>
        <v>1</v>
      </c>
      <c r="S5">
        <f>VLOOKUP($A5,Pit!$A$4:$U$1000,S$2,FALSE)</f>
        <v>2</v>
      </c>
      <c r="T5">
        <f>VLOOKUP($A5,Pit!$A$4:$U$1000,T$2,FALSE)</f>
        <v>3</v>
      </c>
    </row>
    <row r="6" spans="1:20" x14ac:dyDescent="0.3">
      <c r="A6">
        <v>11340</v>
      </c>
      <c r="B6" t="str">
        <f>VLOOKUP($A6,Bat!$A$4:$BB$1178,B$1,FALSE)</f>
        <v>1B</v>
      </c>
      <c r="C6" t="str">
        <f>VLOOKUP($A6,Bat!$A$4:$BB$1178,C$1,FALSE)</f>
        <v>Stephen</v>
      </c>
      <c r="D6" t="str">
        <f>VLOOKUP($A6,Bat!$A$4:$BB$1178,D$1,FALSE)</f>
        <v>Garza</v>
      </c>
      <c r="E6">
        <f>VLOOKUP($A6,Bat!$A$4:$BB$1178,E$1,FALSE)</f>
        <v>21</v>
      </c>
      <c r="F6" t="str">
        <f>VLOOKUP($A6,Bat!$A$4:$BB$1178,F$1,FALSE)</f>
        <v>R</v>
      </c>
      <c r="G6" t="str">
        <f>VLOOKUP($A6,Bat!$A$4:$BB$1178,G$1,FALSE)</f>
        <v>R</v>
      </c>
      <c r="H6" s="8">
        <f>VLOOKUP($A6,Bat!$A$4:$BB$1178,H$1,FALSE)</f>
        <v>-0.25300889634368151</v>
      </c>
      <c r="I6" s="8" t="e">
        <f>VLOOKUP($A6,Pit!$A$4:$BL$1419,I$1,FALSE)</f>
        <v>#N/A</v>
      </c>
      <c r="J6" s="8" t="e">
        <f t="shared" si="0"/>
        <v>#N/A</v>
      </c>
      <c r="K6" s="41" t="e">
        <f t="shared" si="1"/>
        <v>#N/A</v>
      </c>
      <c r="L6" t="e">
        <f t="shared" si="2"/>
        <v>#N/A</v>
      </c>
      <c r="M6" t="e">
        <f t="shared" si="3"/>
        <v>#N/A</v>
      </c>
      <c r="N6" t="e">
        <f t="shared" si="4"/>
        <v>#N/A</v>
      </c>
      <c r="O6">
        <f>VLOOKUP($A6,Bat!$A$4:$U$581,O$2,FALSE)</f>
        <v>2</v>
      </c>
      <c r="P6">
        <f>VLOOKUP($A6,Bat!$A$4:$U$581,P$2,FALSE)</f>
        <v>2</v>
      </c>
      <c r="Q6">
        <f>VLOOKUP($A6,Bat!$A$4:$U$581,Q$2,FALSE)</f>
        <v>5</v>
      </c>
      <c r="R6" t="e">
        <f>VLOOKUP($A6,Pit!$A$4:$U$1000,R$2,FALSE)</f>
        <v>#N/A</v>
      </c>
      <c r="S6" t="e">
        <f>VLOOKUP($A6,Pit!$A$4:$U$1000,S$2,FALSE)</f>
        <v>#N/A</v>
      </c>
      <c r="T6" t="e">
        <f>VLOOKUP($A6,Pit!$A$4:$U$1000,T$2,FALSE)</f>
        <v>#N/A</v>
      </c>
    </row>
    <row r="7" spans="1:20" x14ac:dyDescent="0.3">
      <c r="A7">
        <v>8006</v>
      </c>
      <c r="B7" t="e">
        <f>VLOOKUP($A7,Bat!$A$4:$BB$1178,B$1,FALSE)</f>
        <v>#N/A</v>
      </c>
      <c r="C7" t="e">
        <f>VLOOKUP($A7,Bat!$A$4:$BB$1178,C$1,FALSE)</f>
        <v>#N/A</v>
      </c>
      <c r="D7" t="e">
        <f>VLOOKUP($A7,Bat!$A$4:$BB$1178,D$1,FALSE)</f>
        <v>#N/A</v>
      </c>
      <c r="E7" t="e">
        <f>VLOOKUP($A7,Bat!$A$4:$BB$1178,E$1,FALSE)</f>
        <v>#N/A</v>
      </c>
      <c r="F7" t="e">
        <f>VLOOKUP($A7,Bat!$A$4:$BB$1178,F$1,FALSE)</f>
        <v>#N/A</v>
      </c>
      <c r="G7" t="e">
        <f>VLOOKUP($A7,Bat!$A$4:$BB$1178,G$1,FALSE)</f>
        <v>#N/A</v>
      </c>
      <c r="H7" s="8" t="e">
        <f>VLOOKUP($A7,Bat!$A$4:$BB$1178,H$1,FALSE)</f>
        <v>#N/A</v>
      </c>
      <c r="I7" s="8">
        <f>VLOOKUP($A7,Pit!$A$4:$BL$1419,I$1,FALSE)</f>
        <v>-1.0054705459402848</v>
      </c>
      <c r="J7" s="8" t="e">
        <f t="shared" si="0"/>
        <v>#N/A</v>
      </c>
      <c r="K7" s="41" t="e">
        <f t="shared" si="1"/>
        <v>#N/A</v>
      </c>
      <c r="L7" t="e">
        <f t="shared" si="2"/>
        <v>#N/A</v>
      </c>
      <c r="M7" t="e">
        <f t="shared" si="3"/>
        <v>#N/A</v>
      </c>
      <c r="N7" t="e">
        <f t="shared" si="4"/>
        <v>#N/A</v>
      </c>
      <c r="O7" t="e">
        <f>VLOOKUP($A7,Bat!$A$4:$U$581,O$2,FALSE)</f>
        <v>#N/A</v>
      </c>
      <c r="P7" t="e">
        <f>VLOOKUP($A7,Bat!$A$4:$U$581,P$2,FALSE)</f>
        <v>#N/A</v>
      </c>
      <c r="Q7" t="e">
        <f>VLOOKUP($A7,Bat!$A$4:$U$581,Q$2,FALSE)</f>
        <v>#N/A</v>
      </c>
      <c r="R7">
        <f>VLOOKUP($A7,Pit!$A$4:$U$1000,R$2,FALSE)</f>
        <v>1</v>
      </c>
      <c r="S7">
        <f>VLOOKUP($A7,Pit!$A$4:$U$1000,S$2,FALSE)</f>
        <v>2</v>
      </c>
      <c r="T7">
        <f>VLOOKUP($A7,Pit!$A$4:$U$1000,T$2,FALSE)</f>
        <v>2</v>
      </c>
    </row>
    <row r="8" spans="1:20" x14ac:dyDescent="0.3">
      <c r="A8">
        <v>12257</v>
      </c>
      <c r="B8" t="str">
        <f>VLOOKUP($A8,Bat!$A$4:$BB$1178,B$1,FALSE)</f>
        <v>LF</v>
      </c>
      <c r="C8" t="str">
        <f>VLOOKUP($A8,Bat!$A$4:$BB$1178,C$1,FALSE)</f>
        <v>Mo</v>
      </c>
      <c r="D8" t="str">
        <f>VLOOKUP($A8,Bat!$A$4:$BB$1178,D$1,FALSE)</f>
        <v>Blenkin</v>
      </c>
      <c r="E8">
        <f>VLOOKUP($A8,Bat!$A$4:$BB$1178,E$1,FALSE)</f>
        <v>21</v>
      </c>
      <c r="F8" t="str">
        <f>VLOOKUP($A8,Bat!$A$4:$BB$1178,F$1,FALSE)</f>
        <v>R</v>
      </c>
      <c r="G8" t="str">
        <f>VLOOKUP($A8,Bat!$A$4:$BB$1178,G$1,FALSE)</f>
        <v>R</v>
      </c>
      <c r="H8" s="8">
        <f>VLOOKUP($A8,Bat!$A$4:$BB$1178,H$1,FALSE)</f>
        <v>-0.69382156866834932</v>
      </c>
      <c r="I8" s="8" t="e">
        <f>VLOOKUP($A8,Pit!$A$4:$BL$1419,I$1,FALSE)</f>
        <v>#N/A</v>
      </c>
      <c r="J8" s="8" t="e">
        <f t="shared" si="0"/>
        <v>#N/A</v>
      </c>
      <c r="K8" s="41" t="e">
        <f t="shared" si="1"/>
        <v>#N/A</v>
      </c>
      <c r="L8" t="e">
        <f t="shared" si="2"/>
        <v>#N/A</v>
      </c>
      <c r="M8" t="e">
        <f t="shared" si="3"/>
        <v>#N/A</v>
      </c>
      <c r="N8" t="e">
        <f t="shared" si="4"/>
        <v>#N/A</v>
      </c>
      <c r="O8">
        <f>VLOOKUP($A8,Bat!$A$4:$U$581,O$2,FALSE)</f>
        <v>2</v>
      </c>
      <c r="P8">
        <f>VLOOKUP($A8,Bat!$A$4:$U$581,P$2,FALSE)</f>
        <v>3</v>
      </c>
      <c r="Q8">
        <f>VLOOKUP($A8,Bat!$A$4:$U$581,Q$2,FALSE)</f>
        <v>4</v>
      </c>
      <c r="R8" t="e">
        <f>VLOOKUP($A8,Pit!$A$4:$U$1000,R$2,FALSE)</f>
        <v>#N/A</v>
      </c>
      <c r="S8" t="e">
        <f>VLOOKUP($A8,Pit!$A$4:$U$1000,S$2,FALSE)</f>
        <v>#N/A</v>
      </c>
      <c r="T8" t="e">
        <f>VLOOKUP($A8,Pit!$A$4:$U$1000,T$2,FALSE)</f>
        <v>#N/A</v>
      </c>
    </row>
    <row r="9" spans="1:20" x14ac:dyDescent="0.3">
      <c r="A9">
        <v>6042</v>
      </c>
      <c r="B9" t="str">
        <f>VLOOKUP($A9,Bat!$A$4:$BB$1178,B$1,FALSE)</f>
        <v>1B</v>
      </c>
      <c r="C9" t="str">
        <f>VLOOKUP($A9,Bat!$A$4:$BB$1178,C$1,FALSE)</f>
        <v>Hai-liang</v>
      </c>
      <c r="D9" t="str">
        <f>VLOOKUP($A9,Bat!$A$4:$BB$1178,D$1,FALSE)</f>
        <v>Tow</v>
      </c>
      <c r="E9">
        <f>VLOOKUP($A9,Bat!$A$4:$BB$1178,E$1,FALSE)</f>
        <v>18</v>
      </c>
      <c r="F9" t="str">
        <f>VLOOKUP($A9,Bat!$A$4:$BB$1178,F$1,FALSE)</f>
        <v>R</v>
      </c>
      <c r="G9" t="str">
        <f>VLOOKUP($A9,Bat!$A$4:$BB$1178,G$1,FALSE)</f>
        <v>R</v>
      </c>
      <c r="H9" s="8">
        <f>VLOOKUP($A9,Bat!$A$4:$BB$1178,H$1,FALSE)</f>
        <v>-0.10441504066410121</v>
      </c>
      <c r="I9" s="8" t="e">
        <f>VLOOKUP($A9,Pit!$A$4:$BL$1419,I$1,FALSE)</f>
        <v>#N/A</v>
      </c>
      <c r="J9" s="8" t="e">
        <f t="shared" si="0"/>
        <v>#N/A</v>
      </c>
      <c r="K9" s="41" t="e">
        <f t="shared" si="1"/>
        <v>#N/A</v>
      </c>
      <c r="L9" t="e">
        <f t="shared" si="2"/>
        <v>#N/A</v>
      </c>
      <c r="M9" t="e">
        <f t="shared" si="3"/>
        <v>#N/A</v>
      </c>
      <c r="N9" t="e">
        <f t="shared" si="4"/>
        <v>#N/A</v>
      </c>
      <c r="O9">
        <f>VLOOKUP($A9,Bat!$A$4:$U$581,O$2,FALSE)</f>
        <v>2</v>
      </c>
      <c r="P9">
        <f>VLOOKUP($A9,Bat!$A$4:$U$581,P$2,FALSE)</f>
        <v>1</v>
      </c>
      <c r="Q9">
        <f>VLOOKUP($A9,Bat!$A$4:$U$581,Q$2,FALSE)</f>
        <v>4</v>
      </c>
      <c r="R9" t="e">
        <f>VLOOKUP($A9,Pit!$A$4:$U$1000,R$2,FALSE)</f>
        <v>#N/A</v>
      </c>
      <c r="S9" t="e">
        <f>VLOOKUP($A9,Pit!$A$4:$U$1000,S$2,FALSE)</f>
        <v>#N/A</v>
      </c>
      <c r="T9" t="e">
        <f>VLOOKUP($A9,Pit!$A$4:$U$1000,T$2,FALSE)</f>
        <v>#N/A</v>
      </c>
    </row>
    <row r="10" spans="1:20" x14ac:dyDescent="0.3">
      <c r="A10">
        <v>7256</v>
      </c>
      <c r="B10" t="str">
        <f>VLOOKUP($A10,Bat!$A$4:$BB$1178,B$1,FALSE)</f>
        <v>1B</v>
      </c>
      <c r="C10" t="str">
        <f>VLOOKUP($A10,Bat!$A$4:$BB$1178,C$1,FALSE)</f>
        <v>António</v>
      </c>
      <c r="D10" t="str">
        <f>VLOOKUP($A10,Bat!$A$4:$BB$1178,D$1,FALSE)</f>
        <v>Muñóz</v>
      </c>
      <c r="E10">
        <f>VLOOKUP($A10,Bat!$A$4:$BB$1178,E$1,FALSE)</f>
        <v>22</v>
      </c>
      <c r="F10" t="str">
        <f>VLOOKUP($A10,Bat!$A$4:$BB$1178,F$1,FALSE)</f>
        <v>R</v>
      </c>
      <c r="G10" t="str">
        <f>VLOOKUP($A10,Bat!$A$4:$BB$1178,G$1,FALSE)</f>
        <v>R</v>
      </c>
      <c r="H10" s="8">
        <f>VLOOKUP($A10,Bat!$A$4:$BB$1178,H$1,FALSE)</f>
        <v>-1.5480695431306439</v>
      </c>
      <c r="I10" s="8" t="e">
        <f>VLOOKUP($A10,Pit!$A$4:$BL$1419,I$1,FALSE)</f>
        <v>#N/A</v>
      </c>
      <c r="J10" s="8" t="e">
        <f t="shared" si="0"/>
        <v>#N/A</v>
      </c>
      <c r="K10" s="41" t="e">
        <f t="shared" si="1"/>
        <v>#N/A</v>
      </c>
      <c r="L10" t="e">
        <f t="shared" si="2"/>
        <v>#N/A</v>
      </c>
      <c r="M10" t="e">
        <f t="shared" si="3"/>
        <v>#N/A</v>
      </c>
      <c r="N10" t="e">
        <f t="shared" si="4"/>
        <v>#N/A</v>
      </c>
      <c r="O10">
        <f>VLOOKUP($A10,Bat!$A$4:$U$581,O$2,FALSE)</f>
        <v>2</v>
      </c>
      <c r="P10">
        <f>VLOOKUP($A10,Bat!$A$4:$U$581,P$2,FALSE)</f>
        <v>2</v>
      </c>
      <c r="Q10">
        <f>VLOOKUP($A10,Bat!$A$4:$U$581,Q$2,FALSE)</f>
        <v>4</v>
      </c>
      <c r="R10" t="e">
        <f>VLOOKUP($A10,Pit!$A$4:$U$1000,R$2,FALSE)</f>
        <v>#N/A</v>
      </c>
      <c r="S10" t="e">
        <f>VLOOKUP($A10,Pit!$A$4:$U$1000,S$2,FALSE)</f>
        <v>#N/A</v>
      </c>
      <c r="T10" t="e">
        <f>VLOOKUP($A10,Pit!$A$4:$U$1000,T$2,FALSE)</f>
        <v>#N/A</v>
      </c>
    </row>
    <row r="11" spans="1:20" x14ac:dyDescent="0.3">
      <c r="A11">
        <v>10765</v>
      </c>
      <c r="B11" t="str">
        <f>VLOOKUP($A11,Bat!$A$4:$BB$1178,B$1,FALSE)</f>
        <v>1B</v>
      </c>
      <c r="C11" t="str">
        <f>VLOOKUP($A11,Bat!$A$4:$BB$1178,C$1,FALSE)</f>
        <v>Jack</v>
      </c>
      <c r="D11" t="str">
        <f>VLOOKUP($A11,Bat!$A$4:$BB$1178,D$1,FALSE)</f>
        <v>Varney</v>
      </c>
      <c r="E11">
        <f>VLOOKUP($A11,Bat!$A$4:$BB$1178,E$1,FALSE)</f>
        <v>18</v>
      </c>
      <c r="F11" t="str">
        <f>VLOOKUP($A11,Bat!$A$4:$BB$1178,F$1,FALSE)</f>
        <v>L</v>
      </c>
      <c r="G11" t="str">
        <f>VLOOKUP($A11,Bat!$A$4:$BB$1178,G$1,FALSE)</f>
        <v>R</v>
      </c>
      <c r="H11" s="8">
        <f>VLOOKUP($A11,Bat!$A$4:$BB$1178,H$1,FALSE)</f>
        <v>-0.73713778866639901</v>
      </c>
      <c r="I11" s="8" t="e">
        <f>VLOOKUP($A11,Pit!$A$4:$BL$1419,I$1,FALSE)</f>
        <v>#N/A</v>
      </c>
      <c r="J11" s="8" t="e">
        <f t="shared" si="0"/>
        <v>#N/A</v>
      </c>
      <c r="K11" s="41" t="e">
        <f t="shared" si="1"/>
        <v>#N/A</v>
      </c>
      <c r="L11" t="e">
        <f t="shared" si="2"/>
        <v>#N/A</v>
      </c>
      <c r="M11" t="e">
        <f t="shared" si="3"/>
        <v>#N/A</v>
      </c>
      <c r="N11" t="e">
        <f t="shared" si="4"/>
        <v>#N/A</v>
      </c>
      <c r="O11">
        <f>VLOOKUP($A11,Bat!$A$4:$U$581,O$2,FALSE)</f>
        <v>2</v>
      </c>
      <c r="P11">
        <f>VLOOKUP($A11,Bat!$A$4:$U$581,P$2,FALSE)</f>
        <v>1</v>
      </c>
      <c r="Q11">
        <f>VLOOKUP($A11,Bat!$A$4:$U$581,Q$2,FALSE)</f>
        <v>4</v>
      </c>
      <c r="R11" t="e">
        <f>VLOOKUP($A11,Pit!$A$4:$U$1000,R$2,FALSE)</f>
        <v>#N/A</v>
      </c>
      <c r="S11" t="e">
        <f>VLOOKUP($A11,Pit!$A$4:$U$1000,S$2,FALSE)</f>
        <v>#N/A</v>
      </c>
      <c r="T11" t="e">
        <f>VLOOKUP($A11,Pit!$A$4:$U$1000,T$2,FALSE)</f>
        <v>#N/A</v>
      </c>
    </row>
    <row r="12" spans="1:20" x14ac:dyDescent="0.3">
      <c r="A12">
        <v>12061</v>
      </c>
      <c r="B12" t="str">
        <f>VLOOKUP($A12,Bat!$A$4:$BB$1178,B$1,FALSE)</f>
        <v>1B</v>
      </c>
      <c r="C12" t="str">
        <f>VLOOKUP($A12,Bat!$A$4:$BB$1178,C$1,FALSE)</f>
        <v>Oliver</v>
      </c>
      <c r="D12" t="str">
        <f>VLOOKUP($A12,Bat!$A$4:$BB$1178,D$1,FALSE)</f>
        <v>Franco</v>
      </c>
      <c r="E12">
        <f>VLOOKUP($A12,Bat!$A$4:$BB$1178,E$1,FALSE)</f>
        <v>21</v>
      </c>
      <c r="F12" t="str">
        <f>VLOOKUP($A12,Bat!$A$4:$BB$1178,F$1,FALSE)</f>
        <v>S</v>
      </c>
      <c r="G12" t="str">
        <f>VLOOKUP($A12,Bat!$A$4:$BB$1178,G$1,FALSE)</f>
        <v>R</v>
      </c>
      <c r="H12" s="8">
        <f>VLOOKUP($A12,Bat!$A$4:$BB$1178,H$1,FALSE)</f>
        <v>-1.5859511725697883</v>
      </c>
      <c r="I12" s="8" t="e">
        <f>VLOOKUP($A12,Pit!$A$4:$BL$1419,I$1,FALSE)</f>
        <v>#N/A</v>
      </c>
      <c r="J12" s="8" t="e">
        <f t="shared" si="0"/>
        <v>#N/A</v>
      </c>
      <c r="K12" s="41" t="e">
        <f t="shared" si="1"/>
        <v>#N/A</v>
      </c>
      <c r="L12" t="e">
        <f t="shared" si="2"/>
        <v>#N/A</v>
      </c>
      <c r="M12" t="e">
        <f t="shared" si="3"/>
        <v>#N/A</v>
      </c>
      <c r="N12" t="e">
        <f t="shared" si="4"/>
        <v>#N/A</v>
      </c>
      <c r="O12">
        <f>VLOOKUP($A12,Bat!$A$4:$U$581,O$2,FALSE)</f>
        <v>3</v>
      </c>
      <c r="P12">
        <f>VLOOKUP($A12,Bat!$A$4:$U$581,P$2,FALSE)</f>
        <v>3</v>
      </c>
      <c r="Q12">
        <f>VLOOKUP($A12,Bat!$A$4:$U$581,Q$2,FALSE)</f>
        <v>2</v>
      </c>
      <c r="R12" t="e">
        <f>VLOOKUP($A12,Pit!$A$4:$U$1000,R$2,FALSE)</f>
        <v>#N/A</v>
      </c>
      <c r="S12" t="e">
        <f>VLOOKUP($A12,Pit!$A$4:$U$1000,S$2,FALSE)</f>
        <v>#N/A</v>
      </c>
      <c r="T12" t="e">
        <f>VLOOKUP($A12,Pit!$A$4:$U$1000,T$2,FALSE)</f>
        <v>#N/A</v>
      </c>
    </row>
    <row r="13" spans="1:20" x14ac:dyDescent="0.3">
      <c r="H13" s="8"/>
      <c r="I13" s="8"/>
      <c r="J13" s="8"/>
      <c r="K13" s="41"/>
    </row>
    <row r="14" spans="1:20" x14ac:dyDescent="0.3">
      <c r="H14" s="8"/>
      <c r="I14" s="8"/>
      <c r="J14" s="8"/>
      <c r="K14" s="41"/>
    </row>
    <row r="15" spans="1:20" x14ac:dyDescent="0.3">
      <c r="H15" s="8"/>
      <c r="I15" s="8"/>
      <c r="J15" s="8"/>
      <c r="K15" s="41"/>
    </row>
    <row r="16" spans="1:20" x14ac:dyDescent="0.3">
      <c r="H16" s="8"/>
      <c r="I16" s="8"/>
      <c r="J16" s="8"/>
      <c r="K16" s="41"/>
    </row>
    <row r="17" spans="8:11" x14ac:dyDescent="0.3">
      <c r="H17" s="8"/>
      <c r="I17" s="8"/>
      <c r="J17" s="8"/>
      <c r="K17" s="41"/>
    </row>
    <row r="18" spans="8:11" x14ac:dyDescent="0.3">
      <c r="H18" s="8"/>
      <c r="I18" s="8"/>
      <c r="J18" s="8"/>
      <c r="K18" s="41"/>
    </row>
    <row r="19" spans="8:11" x14ac:dyDescent="0.3">
      <c r="H19" s="8"/>
      <c r="I19" s="8"/>
      <c r="J19" s="8"/>
      <c r="K19" s="41"/>
    </row>
    <row r="20" spans="8:11" x14ac:dyDescent="0.3">
      <c r="H20" s="8"/>
      <c r="I20" s="8"/>
      <c r="J20" s="8"/>
      <c r="K20" s="41"/>
    </row>
    <row r="21" spans="8:11" x14ac:dyDescent="0.3">
      <c r="H21" s="8"/>
      <c r="I21" s="8"/>
      <c r="J21" s="8"/>
      <c r="K21" s="41"/>
    </row>
    <row r="22" spans="8:11" x14ac:dyDescent="0.3">
      <c r="H22" s="8"/>
      <c r="I22" s="8"/>
      <c r="J22" s="8"/>
      <c r="K22" s="41"/>
    </row>
    <row r="23" spans="8:11" x14ac:dyDescent="0.3">
      <c r="H23" s="8"/>
      <c r="I23" s="8"/>
      <c r="J23" s="8"/>
      <c r="K23" s="41"/>
    </row>
    <row r="24" spans="8:11" x14ac:dyDescent="0.3">
      <c r="H24" s="8"/>
      <c r="I24" s="8"/>
      <c r="J24" s="8"/>
      <c r="K24" s="41"/>
    </row>
    <row r="25" spans="8:11" x14ac:dyDescent="0.3">
      <c r="H25" s="8"/>
      <c r="I25" s="8"/>
      <c r="J25" s="8"/>
      <c r="K25" s="41"/>
    </row>
    <row r="26" spans="8:11" x14ac:dyDescent="0.3">
      <c r="H26" s="8"/>
      <c r="I26" s="8"/>
      <c r="J26" s="8"/>
      <c r="K26" s="41"/>
    </row>
    <row r="27" spans="8:11" x14ac:dyDescent="0.3">
      <c r="H27" s="8"/>
      <c r="I27" s="8"/>
      <c r="J27" s="8"/>
      <c r="K27" s="41"/>
    </row>
    <row r="28" spans="8:11" x14ac:dyDescent="0.3">
      <c r="H28" s="8"/>
      <c r="I28" s="8"/>
      <c r="J28" s="8"/>
      <c r="K28" s="41"/>
    </row>
    <row r="29" spans="8:11" x14ac:dyDescent="0.3">
      <c r="H29" s="8"/>
      <c r="I29" s="8"/>
      <c r="J29" s="8"/>
      <c r="K29" s="41"/>
    </row>
    <row r="30" spans="8:11" x14ac:dyDescent="0.3">
      <c r="H30" s="8"/>
      <c r="I30" s="8"/>
      <c r="J30" s="8"/>
      <c r="K30" s="41"/>
    </row>
    <row r="31" spans="8:11" x14ac:dyDescent="0.3">
      <c r="H31" s="8"/>
      <c r="I31" s="8"/>
      <c r="J31" s="8"/>
      <c r="K31" s="41"/>
    </row>
    <row r="32" spans="8:11" x14ac:dyDescent="0.3">
      <c r="H32" s="8"/>
      <c r="I32" s="8"/>
      <c r="J32" s="8"/>
      <c r="K32" s="41"/>
    </row>
    <row r="33" spans="8:11" x14ac:dyDescent="0.3">
      <c r="H33" s="8"/>
      <c r="I33" s="8"/>
      <c r="J33" s="8"/>
      <c r="K33" s="41"/>
    </row>
    <row r="34" spans="8:11" x14ac:dyDescent="0.3">
      <c r="H34" s="8"/>
      <c r="I34" s="8"/>
      <c r="J34" s="8"/>
      <c r="K34" s="41"/>
    </row>
    <row r="35" spans="8:11" x14ac:dyDescent="0.3">
      <c r="H35" s="8"/>
      <c r="I35" s="8"/>
      <c r="J35" s="8"/>
      <c r="K35" s="41"/>
    </row>
    <row r="36" spans="8:11" x14ac:dyDescent="0.3">
      <c r="H36" s="8"/>
      <c r="I36" s="8"/>
      <c r="J36" s="8"/>
      <c r="K36" s="41"/>
    </row>
    <row r="37" spans="8:11" x14ac:dyDescent="0.3">
      <c r="H37" s="8"/>
      <c r="I37" s="8"/>
      <c r="J37" s="8"/>
      <c r="K37" s="41"/>
    </row>
    <row r="38" spans="8:11" x14ac:dyDescent="0.3">
      <c r="H38" s="8"/>
      <c r="I38" s="8"/>
      <c r="J38" s="8"/>
      <c r="K38" s="41"/>
    </row>
    <row r="39" spans="8:11" x14ac:dyDescent="0.3">
      <c r="H39" s="8"/>
      <c r="I39" s="8"/>
      <c r="J39" s="8"/>
      <c r="K39" s="41"/>
    </row>
    <row r="40" spans="8:11" x14ac:dyDescent="0.3">
      <c r="H40" s="8"/>
      <c r="I40" s="8"/>
      <c r="J40" s="8"/>
      <c r="K40" s="41"/>
    </row>
    <row r="41" spans="8:11" x14ac:dyDescent="0.3">
      <c r="H41" s="8"/>
      <c r="I41" s="8"/>
      <c r="J41" s="8"/>
      <c r="K41" s="41"/>
    </row>
    <row r="42" spans="8:11" x14ac:dyDescent="0.3">
      <c r="H42" s="8"/>
      <c r="I42" s="8"/>
      <c r="J42" s="8"/>
      <c r="K42" s="41"/>
    </row>
    <row r="43" spans="8:11" x14ac:dyDescent="0.3">
      <c r="H43" s="8"/>
      <c r="I43" s="8"/>
      <c r="J43" s="8"/>
      <c r="K43" s="41"/>
    </row>
    <row r="44" spans="8:11" x14ac:dyDescent="0.3">
      <c r="H44" s="8"/>
      <c r="I44" s="8"/>
      <c r="J44" s="8"/>
      <c r="K44" s="41"/>
    </row>
    <row r="45" spans="8:11" x14ac:dyDescent="0.3">
      <c r="H45" s="8"/>
      <c r="I45" s="8"/>
      <c r="J45" s="8"/>
      <c r="K45" s="41"/>
    </row>
    <row r="46" spans="8:11" x14ac:dyDescent="0.3">
      <c r="H46" s="8"/>
      <c r="I46" s="8"/>
      <c r="J46" s="8"/>
      <c r="K46" s="41"/>
    </row>
    <row r="47" spans="8:11" x14ac:dyDescent="0.3">
      <c r="H47" s="8"/>
      <c r="I47" s="8"/>
      <c r="J47" s="8"/>
      <c r="K47" s="41"/>
    </row>
    <row r="48" spans="8:11" x14ac:dyDescent="0.3">
      <c r="H48" s="8"/>
      <c r="I48" s="8"/>
      <c r="J48" s="8"/>
      <c r="K48" s="41"/>
    </row>
    <row r="49" spans="8:11" x14ac:dyDescent="0.3">
      <c r="H49" s="8"/>
      <c r="I49" s="8"/>
      <c r="J49" s="8"/>
      <c r="K49" s="41"/>
    </row>
    <row r="50" spans="8:11" x14ac:dyDescent="0.3">
      <c r="H50" s="8"/>
      <c r="I50" s="8"/>
      <c r="J50" s="8"/>
      <c r="K50" s="41"/>
    </row>
    <row r="51" spans="8:11" x14ac:dyDescent="0.3">
      <c r="H51" s="8"/>
      <c r="I51" s="8"/>
      <c r="J51" s="8"/>
      <c r="K51" s="41"/>
    </row>
    <row r="52" spans="8:11" x14ac:dyDescent="0.3">
      <c r="H52" s="8"/>
      <c r="I52" s="8"/>
      <c r="J52" s="8"/>
      <c r="K52" s="41"/>
    </row>
    <row r="53" spans="8:11" x14ac:dyDescent="0.3">
      <c r="H53" s="8"/>
      <c r="I53" s="8"/>
      <c r="J53" s="8"/>
      <c r="K53" s="41"/>
    </row>
    <row r="54" spans="8:11" x14ac:dyDescent="0.3">
      <c r="H54" s="8"/>
      <c r="I54" s="8"/>
      <c r="J54" s="8"/>
      <c r="K54" s="41"/>
    </row>
    <row r="55" spans="8:11" x14ac:dyDescent="0.3">
      <c r="H55" s="8"/>
      <c r="I55" s="8"/>
      <c r="J55" s="8"/>
      <c r="K55" s="41"/>
    </row>
    <row r="56" spans="8:11" x14ac:dyDescent="0.3">
      <c r="H56" s="8"/>
      <c r="I56" s="8"/>
      <c r="J56" s="8"/>
      <c r="K56" s="41"/>
    </row>
    <row r="57" spans="8:11" x14ac:dyDescent="0.3">
      <c r="H57" s="8"/>
      <c r="I57" s="8"/>
      <c r="J57" s="8"/>
      <c r="K57" s="41"/>
    </row>
    <row r="58" spans="8:11" x14ac:dyDescent="0.3">
      <c r="H58" s="8"/>
      <c r="I58" s="8"/>
      <c r="J58" s="8"/>
      <c r="K58" s="41"/>
    </row>
    <row r="59" spans="8:11" x14ac:dyDescent="0.3">
      <c r="H59" s="8"/>
      <c r="I59" s="8"/>
      <c r="J59" s="8"/>
      <c r="K59" s="41"/>
    </row>
    <row r="60" spans="8:11" x14ac:dyDescent="0.3">
      <c r="H60" s="8"/>
      <c r="I60" s="8"/>
      <c r="J60" s="8"/>
      <c r="K60" s="41"/>
    </row>
    <row r="61" spans="8:11" x14ac:dyDescent="0.3">
      <c r="H61" s="8"/>
      <c r="I61" s="8"/>
      <c r="J61" s="8"/>
      <c r="K61" s="41"/>
    </row>
    <row r="62" spans="8:11" x14ac:dyDescent="0.3">
      <c r="H62" s="8"/>
      <c r="I62" s="8"/>
      <c r="J62" s="8"/>
      <c r="K62" s="41"/>
    </row>
    <row r="63" spans="8:11" x14ac:dyDescent="0.3">
      <c r="H63" s="8"/>
      <c r="I63" s="8"/>
      <c r="J63" s="8"/>
      <c r="K63" s="41"/>
    </row>
    <row r="64" spans="8:11" x14ac:dyDescent="0.3">
      <c r="H64" s="8"/>
      <c r="I64" s="8"/>
      <c r="J64" s="8"/>
      <c r="K64" s="41"/>
    </row>
    <row r="65" spans="8:11" x14ac:dyDescent="0.3">
      <c r="H65" s="8"/>
      <c r="I65" s="8"/>
      <c r="J65" s="8"/>
      <c r="K65" s="41"/>
    </row>
    <row r="66" spans="8:11" x14ac:dyDescent="0.3">
      <c r="H66" s="8"/>
      <c r="I66" s="8"/>
      <c r="J66" s="8"/>
      <c r="K66" s="41"/>
    </row>
    <row r="67" spans="8:11" x14ac:dyDescent="0.3">
      <c r="H67" s="8"/>
      <c r="I67" s="8"/>
      <c r="J67" s="8"/>
      <c r="K67" s="41"/>
    </row>
    <row r="68" spans="8:11" x14ac:dyDescent="0.3">
      <c r="H68" s="8"/>
      <c r="I68" s="8"/>
      <c r="J68" s="8"/>
      <c r="K68" s="41"/>
    </row>
    <row r="69" spans="8:11" x14ac:dyDescent="0.3">
      <c r="H69" s="8"/>
      <c r="I69" s="8"/>
      <c r="J69" s="8"/>
      <c r="K69" s="41"/>
    </row>
    <row r="70" spans="8:11" x14ac:dyDescent="0.3">
      <c r="H70" s="8"/>
      <c r="I70" s="8"/>
      <c r="J70" s="8"/>
      <c r="K70" s="41"/>
    </row>
    <row r="71" spans="8:11" x14ac:dyDescent="0.3">
      <c r="H71" s="8"/>
      <c r="I71" s="8"/>
      <c r="J71" s="8"/>
      <c r="K71" s="41"/>
    </row>
    <row r="72" spans="8:11" x14ac:dyDescent="0.3">
      <c r="H72" s="8"/>
      <c r="I72" s="8"/>
      <c r="J72" s="8"/>
      <c r="K72" s="41"/>
    </row>
    <row r="73" spans="8:11" x14ac:dyDescent="0.3">
      <c r="H73" s="8"/>
      <c r="I73" s="8"/>
      <c r="J73" s="8"/>
      <c r="K73" s="41"/>
    </row>
    <row r="74" spans="8:11" x14ac:dyDescent="0.3">
      <c r="H74" s="8"/>
      <c r="I74" s="8"/>
      <c r="J74" s="8"/>
      <c r="K74" s="41"/>
    </row>
    <row r="75" spans="8:11" x14ac:dyDescent="0.3">
      <c r="H75" s="8"/>
      <c r="I75" s="8"/>
      <c r="J75" s="8"/>
      <c r="K75" s="41"/>
    </row>
    <row r="76" spans="8:11" x14ac:dyDescent="0.3">
      <c r="H76" s="8"/>
      <c r="I76" s="8"/>
      <c r="J76" s="8"/>
      <c r="K76" s="41"/>
    </row>
    <row r="77" spans="8:11" x14ac:dyDescent="0.3">
      <c r="H77" s="8"/>
      <c r="I77" s="8"/>
      <c r="J77" s="8"/>
      <c r="K77" s="41"/>
    </row>
    <row r="78" spans="8:11" x14ac:dyDescent="0.3">
      <c r="H78" s="8"/>
      <c r="I78" s="8"/>
      <c r="J78" s="8"/>
      <c r="K78" s="41"/>
    </row>
  </sheetData>
  <sortState xmlns:xlrd2="http://schemas.microsoft.com/office/spreadsheetml/2017/richdata2" ref="A4:T12">
    <sortCondition descending="1" ref="H4:H12"/>
    <sortCondition descending="1" ref="I4:I12"/>
    <sortCondition ref="D4:D12"/>
    <sortCondition ref="C4:C12"/>
    <sortCondition descending="1" ref="N4:N12"/>
  </sortState>
  <conditionalFormatting sqref="J4:J12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B581"/>
  <sheetViews>
    <sheetView workbookViewId="0">
      <pane xSplit="7" ySplit="4" topLeftCell="AA5" activePane="bottomRight" state="frozenSplit"/>
      <selection pane="topRight" activeCell="H1" sqref="H1"/>
      <selection pane="bottomLeft" activeCell="A3" sqref="A3"/>
      <selection pane="bottomRight" activeCell="D4" sqref="D4"/>
    </sheetView>
  </sheetViews>
  <sheetFormatPr defaultRowHeight="14.4" x14ac:dyDescent="0.3"/>
  <cols>
    <col min="1" max="1" width="6" bestFit="1" customWidth="1"/>
    <col min="2" max="2" width="4.5546875" bestFit="1" customWidth="1"/>
    <col min="3" max="3" width="12.44140625" bestFit="1" customWidth="1"/>
    <col min="4" max="4" width="14.44140625" bestFit="1" customWidth="1"/>
    <col min="5" max="7" width="5.44140625" customWidth="1"/>
    <col min="8" max="8" width="5.44140625" style="6" customWidth="1"/>
    <col min="9" max="9" width="5.44140625" style="11" customWidth="1"/>
    <col min="10" max="10" width="5.44140625" customWidth="1"/>
    <col min="11" max="11" width="5.44140625" style="6" customWidth="1"/>
    <col min="12" max="14" width="5.44140625" hidden="1" customWidth="1"/>
    <col min="15" max="15" width="4.109375" hidden="1" customWidth="1"/>
    <col min="16" max="16" width="3.5546875" style="6" hidden="1" customWidth="1"/>
    <col min="17" max="17" width="6.6640625" bestFit="1" customWidth="1"/>
    <col min="18" max="18" width="6.5546875" bestFit="1" customWidth="1"/>
    <col min="19" max="19" width="7.33203125" bestFit="1" customWidth="1"/>
    <col min="20" max="20" width="5.88671875" bestFit="1" customWidth="1"/>
    <col min="21" max="21" width="4.5546875" style="6" bestFit="1" customWidth="1"/>
    <col min="22" max="22" width="7.33203125" bestFit="1" customWidth="1"/>
    <col min="23" max="23" width="8.109375" bestFit="1" customWidth="1"/>
    <col min="24" max="24" width="8.109375" customWidth="1"/>
    <col min="25" max="25" width="6.88671875" style="6" bestFit="1" customWidth="1"/>
    <col min="26" max="26" width="4.44140625" bestFit="1" customWidth="1"/>
    <col min="27" max="29" width="5.44140625" bestFit="1" customWidth="1"/>
    <col min="30" max="30" width="5.33203125" bestFit="1" customWidth="1"/>
    <col min="31" max="31" width="5.109375" bestFit="1" customWidth="1"/>
    <col min="32" max="32" width="5.44140625" bestFit="1" customWidth="1"/>
    <col min="33" max="33" width="5.44140625" style="6" bestFit="1" customWidth="1"/>
    <col min="34" max="34" width="4.109375" bestFit="1" customWidth="1"/>
    <col min="35" max="35" width="4" bestFit="1" customWidth="1"/>
    <col min="36" max="36" width="5" style="6" bestFit="1" customWidth="1"/>
    <col min="37" max="37" width="7.44140625" style="24" bestFit="1" customWidth="1"/>
    <col min="38" max="38" width="8.88671875" style="24" hidden="1" customWidth="1"/>
    <col min="39" max="41" width="9.109375" hidden="1" customWidth="1"/>
    <col min="42" max="42" width="9.109375" style="6" hidden="1" customWidth="1"/>
    <col min="44" max="44" width="9.109375" style="6"/>
    <col min="45" max="45" width="4.109375" bestFit="1" customWidth="1"/>
    <col min="46" max="46" width="6.5546875" bestFit="1" customWidth="1"/>
    <col min="47" max="47" width="6.33203125" bestFit="1" customWidth="1"/>
    <col min="48" max="48" width="9.33203125" bestFit="1" customWidth="1"/>
    <col min="52" max="52" width="6.6640625" bestFit="1" customWidth="1"/>
    <col min="53" max="53" width="6.88671875" bestFit="1" customWidth="1"/>
  </cols>
  <sheetData>
    <row r="1" spans="1:54" x14ac:dyDescent="0.3">
      <c r="A1" s="50" t="s">
        <v>1740</v>
      </c>
      <c r="B1" s="51">
        <f>'Draft List'!$B$2</f>
        <v>1</v>
      </c>
      <c r="P1" s="35" t="s">
        <v>316</v>
      </c>
      <c r="Q1" s="36">
        <v>4.728698379508625</v>
      </c>
      <c r="R1" s="36">
        <v>5.8180867746994247</v>
      </c>
      <c r="S1" s="36">
        <v>3.6194458964976475</v>
      </c>
      <c r="T1" s="36">
        <v>4.2420282279142709</v>
      </c>
      <c r="U1" s="37">
        <v>4.1787767903815993</v>
      </c>
      <c r="AV1">
        <f t="shared" ref="AV1" si="0">IF(AT1=9999,9999,MAX(30,(2-MIN(1.75,AP1))*(IF(I1="Low",10,IF(I1="Normal",3,0))+IF(J1="Low",15,IF(J1="Normal",5,0))+IF(K1="Low",15,IF(K1="Normal",5,0))+IF(E1&gt;19,50,0)+IF(AO1=0,20,IF(AO1&lt;3,10,IF(AO1&lt;5,5,0))))))</f>
        <v>30</v>
      </c>
    </row>
    <row r="2" spans="1:54" x14ac:dyDescent="0.3">
      <c r="A2" s="50" t="s">
        <v>1741</v>
      </c>
      <c r="B2" s="51">
        <f>'Draft List'!$B$3</f>
        <v>0.2</v>
      </c>
      <c r="P2" s="35" t="s">
        <v>315</v>
      </c>
      <c r="Q2" s="36">
        <v>1.5197247217792171</v>
      </c>
      <c r="R2" s="36">
        <v>1.9200831732936996</v>
      </c>
      <c r="S2" s="36">
        <v>2.1245775832603435</v>
      </c>
      <c r="T2" s="36">
        <v>1.748562389191409</v>
      </c>
      <c r="U2" s="37">
        <v>1.9599836693593933</v>
      </c>
    </row>
    <row r="3" spans="1:54" x14ac:dyDescent="0.3">
      <c r="I3" s="11">
        <v>15</v>
      </c>
      <c r="J3">
        <f>IF('Draft List'!$B$2=1,50,15)</f>
        <v>50</v>
      </c>
      <c r="K3" s="6">
        <f>IF('Draft List'!$B$2=1,50,15)</f>
        <v>50</v>
      </c>
      <c r="L3" s="5">
        <f>Q3</f>
        <v>25</v>
      </c>
      <c r="M3" s="5">
        <f>R3</f>
        <v>5</v>
      </c>
      <c r="N3" s="5">
        <f>S3</f>
        <v>9</v>
      </c>
      <c r="O3" s="5">
        <f>T3</f>
        <v>8</v>
      </c>
      <c r="P3" s="27">
        <f>U3</f>
        <v>4</v>
      </c>
      <c r="Q3">
        <v>25</v>
      </c>
      <c r="R3">
        <v>5</v>
      </c>
      <c r="S3">
        <v>9</v>
      </c>
      <c r="T3">
        <v>8</v>
      </c>
      <c r="U3" s="6">
        <v>4</v>
      </c>
      <c r="AM3">
        <v>0.1</v>
      </c>
      <c r="AN3">
        <v>12</v>
      </c>
      <c r="AO3">
        <f>1/6</f>
        <v>0.16666666666666666</v>
      </c>
      <c r="AP3" s="6">
        <v>1</v>
      </c>
      <c r="AU3">
        <f>MAX(AU5:AU284)+1</f>
        <v>10000</v>
      </c>
      <c r="AY3">
        <v>23</v>
      </c>
      <c r="AZ3">
        <v>24</v>
      </c>
      <c r="BA3">
        <v>25</v>
      </c>
      <c r="BB3">
        <v>26</v>
      </c>
    </row>
    <row r="4" spans="1:54" s="4" customFormat="1" x14ac:dyDescent="0.3">
      <c r="A4" s="4" t="s">
        <v>223</v>
      </c>
      <c r="B4" s="2" t="s">
        <v>0</v>
      </c>
      <c r="C4" s="2" t="s">
        <v>456</v>
      </c>
      <c r="D4" s="2" t="s">
        <v>457</v>
      </c>
      <c r="E4" s="2" t="s">
        <v>2</v>
      </c>
      <c r="F4" s="2" t="s">
        <v>3</v>
      </c>
      <c r="G4" s="2" t="s">
        <v>4</v>
      </c>
      <c r="H4" s="21" t="s">
        <v>5</v>
      </c>
      <c r="I4" s="44" t="s">
        <v>826</v>
      </c>
      <c r="J4" s="2" t="s">
        <v>6</v>
      </c>
      <c r="K4" s="21" t="s">
        <v>7</v>
      </c>
      <c r="L4" s="2" t="s">
        <v>10</v>
      </c>
      <c r="M4" s="2" t="s">
        <v>76</v>
      </c>
      <c r="N4" s="2" t="s">
        <v>77</v>
      </c>
      <c r="O4" s="2" t="s">
        <v>78</v>
      </c>
      <c r="P4" s="21" t="s">
        <v>79</v>
      </c>
      <c r="Q4" s="2" t="s">
        <v>13</v>
      </c>
      <c r="R4" s="2" t="s">
        <v>80</v>
      </c>
      <c r="S4" s="2" t="s">
        <v>81</v>
      </c>
      <c r="T4" s="2" t="s">
        <v>82</v>
      </c>
      <c r="U4" s="21" t="s">
        <v>83</v>
      </c>
      <c r="V4" s="2" t="s">
        <v>84</v>
      </c>
      <c r="W4" s="2" t="s">
        <v>85</v>
      </c>
      <c r="X4" s="21" t="s">
        <v>86</v>
      </c>
      <c r="Y4" s="21" t="s">
        <v>837</v>
      </c>
      <c r="Z4" s="2" t="s">
        <v>87</v>
      </c>
      <c r="AA4" s="2" t="s">
        <v>88</v>
      </c>
      <c r="AB4" s="2" t="s">
        <v>72</v>
      </c>
      <c r="AC4" s="2" t="s">
        <v>70</v>
      </c>
      <c r="AD4" s="2" t="s">
        <v>73</v>
      </c>
      <c r="AE4" s="2" t="s">
        <v>51</v>
      </c>
      <c r="AF4" s="2" t="s">
        <v>75</v>
      </c>
      <c r="AG4" s="21" t="s">
        <v>67</v>
      </c>
      <c r="AH4" s="2" t="s">
        <v>89</v>
      </c>
      <c r="AI4" s="2" t="s">
        <v>90</v>
      </c>
      <c r="AJ4" s="21" t="s">
        <v>91</v>
      </c>
      <c r="AK4" s="25" t="s">
        <v>41</v>
      </c>
      <c r="AL4" s="25" t="s">
        <v>838</v>
      </c>
      <c r="AM4" s="3" t="s">
        <v>92</v>
      </c>
      <c r="AN4" s="4" t="s">
        <v>93</v>
      </c>
      <c r="AO4" s="4" t="s">
        <v>123</v>
      </c>
      <c r="AP4" s="7" t="s">
        <v>124</v>
      </c>
      <c r="AQ4" s="4" t="s">
        <v>97</v>
      </c>
      <c r="AR4" s="7" t="s">
        <v>98</v>
      </c>
      <c r="AS4" s="4" t="s">
        <v>125</v>
      </c>
      <c r="AT4" s="4" t="s">
        <v>100</v>
      </c>
      <c r="AU4" s="4" t="s">
        <v>101</v>
      </c>
      <c r="AV4" s="4" t="s">
        <v>829</v>
      </c>
      <c r="AW4" s="4" t="s">
        <v>103</v>
      </c>
      <c r="AX4" s="4" t="s">
        <v>104</v>
      </c>
      <c r="AY4" s="4" t="s">
        <v>240</v>
      </c>
      <c r="AZ4" s="4" t="s">
        <v>241</v>
      </c>
      <c r="BA4" s="4" t="s">
        <v>242</v>
      </c>
      <c r="BB4" s="4" t="s">
        <v>243</v>
      </c>
    </row>
    <row r="5" spans="1:54" ht="15" hidden="1" customHeight="1" x14ac:dyDescent="0.3">
      <c r="A5" s="1">
        <v>11692</v>
      </c>
      <c r="B5" s="1" t="s">
        <v>67</v>
      </c>
      <c r="C5" s="1" t="s">
        <v>377</v>
      </c>
      <c r="D5" s="1" t="s">
        <v>441</v>
      </c>
      <c r="E5" s="1">
        <v>21</v>
      </c>
      <c r="F5" s="1" t="s">
        <v>54</v>
      </c>
      <c r="G5" s="1" t="s">
        <v>54</v>
      </c>
      <c r="H5" s="22" t="s">
        <v>839</v>
      </c>
      <c r="I5" s="45" t="s">
        <v>43</v>
      </c>
      <c r="J5" s="1" t="s">
        <v>43</v>
      </c>
      <c r="K5" s="22" t="s">
        <v>43</v>
      </c>
      <c r="L5" s="1">
        <v>4</v>
      </c>
      <c r="M5" s="1">
        <v>4</v>
      </c>
      <c r="N5" s="1">
        <v>4</v>
      </c>
      <c r="O5" s="1">
        <v>4</v>
      </c>
      <c r="P5" s="22">
        <v>5</v>
      </c>
      <c r="Q5" s="1">
        <v>7</v>
      </c>
      <c r="R5" s="1">
        <v>7</v>
      </c>
      <c r="S5" s="1">
        <v>7</v>
      </c>
      <c r="T5" s="1">
        <v>7</v>
      </c>
      <c r="U5" s="22">
        <v>6</v>
      </c>
      <c r="V5" s="1">
        <v>7</v>
      </c>
      <c r="W5" s="1">
        <v>9</v>
      </c>
      <c r="X5" s="1">
        <v>1</v>
      </c>
      <c r="Y5" s="22">
        <v>1</v>
      </c>
      <c r="Z5" s="1" t="s">
        <v>45</v>
      </c>
      <c r="AA5" s="1" t="s">
        <v>45</v>
      </c>
      <c r="AB5" s="1" t="s">
        <v>45</v>
      </c>
      <c r="AC5" s="1" t="s">
        <v>45</v>
      </c>
      <c r="AD5" s="1" t="s">
        <v>45</v>
      </c>
      <c r="AE5" s="1" t="s">
        <v>45</v>
      </c>
      <c r="AF5" s="1" t="s">
        <v>45</v>
      </c>
      <c r="AG5" s="22">
        <v>5</v>
      </c>
      <c r="AH5" s="1">
        <v>2</v>
      </c>
      <c r="AI5" s="1">
        <v>1</v>
      </c>
      <c r="AJ5" s="22">
        <v>1</v>
      </c>
      <c r="AK5" s="34" t="s">
        <v>459</v>
      </c>
      <c r="AL5" s="34" t="s">
        <v>48</v>
      </c>
      <c r="AM5" s="8">
        <f t="shared" ref="AM5:AM68" si="1">($L$3*(L5-$Q$1)/$Q$2+$M$3*(M5-$R$1)/$R$2+$N$3*(N5-$S$1)/$S$2+$O$3*(O5-$T$1)/$T$2+$P$3*(P5-$U$1)/$U$2)/(SUM($L$3:$P$3))</f>
        <v>-0.28511771099465594</v>
      </c>
      <c r="AN5" s="8">
        <f t="shared" ref="AN5:AN68" si="2">($L$3*(Q5-$Q$1)/$Q$2+$M$3*(R5-$R$1)/$R$2+$N$3*(S5-$S$1)/$S$2+$O$3*(T5-$T$1)/$T$2+$P$3*(U5-$U$1)/$U$2)/(SUM($L$3:$P$3))</f>
        <v>1.3940589083870101</v>
      </c>
      <c r="AO5">
        <f t="shared" ref="AO5:AO68" si="3">IF(AVERAGE(AH5:AI5)&gt;9,1,0)+IF(AVERAGE(AH5:AI5)&gt;7,1,0)+IF(AH5&gt;7,1,0)+IF(AI5&gt;7,1,0)+IF(AJ5&gt;8,1,0)+IF(AJ5&gt;6,1,0)</f>
        <v>0</v>
      </c>
      <c r="AP5" s="6">
        <f t="shared" ref="AP5:AP68" si="4">MIN(2,IF(OR(Z5="-",X5&lt;5),0,1+IF(Y5&gt;7,0.35,IF(Y5&gt;5,0.1,0))+IF(Z5&gt;7,1+IF(X5&gt;7,0.25,0),IF(Z5&gt;4,0.5+IF(X5&gt;7,0.25,0),0+IF(X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0.65</v>
      </c>
      <c r="AQ5" s="8">
        <f>($AM$3*AM5+$AN$3*AN5+$AO$3*AO5+$AP$3*AP5)+$I$3*VLOOKUP(I5,COND!$A$2:$E$7,4,FALSE)+$J$3*VLOOKUP(J5,COND!$A$2:$C$7,2,FALSE)+$K$3*VLOOKUP(K5,COND!$A$2:$C$7,3,FALSE)+IF(AND($B$2&gt;0,$E5&lt;20),$B$2*25,0)</f>
        <v>132.35019512954466</v>
      </c>
      <c r="AR5" s="26">
        <f t="shared" ref="AR5:AR68" si="5">STANDARDIZE(AQ5,AVERAGE($AQ$5:$AQ$581),STDEVP($AQ$5:$AQ$581))</f>
        <v>5.0639246842799261</v>
      </c>
      <c r="AS5" t="str">
        <f t="shared" ref="AS5:AS68" si="6">IF(AND(Z5&lt;&gt;"-",Y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RF</v>
      </c>
      <c r="AT5">
        <v>1</v>
      </c>
      <c r="AU5">
        <v>1</v>
      </c>
      <c r="AV5">
        <v>1</v>
      </c>
      <c r="AW5" t="str">
        <f t="shared" ref="AW5:AW68" si="7">IF(AND($Q5&gt;=6,AVERAGE($S5:$T5)&gt;=6),"Likely",IF(OR($Q5&gt;6,AND($Q5=6,AVERAGE($S5:$T5)&gt;=3),AND($Q5&gt;=5,AVERAGE($S5:$T5)&gt;=5),AVERAGE($Q5,$S5:$T5)&gt;5),"Possible","Unlikely"))</f>
        <v>Likely</v>
      </c>
      <c r="AY5">
        <f>IF(VLOOKUP($A5,'Draft List'!$D$4:$AC$1177,AY$3,FALSE)&lt;&gt;0,VLOOKUP($A5,'Draft List'!$D$4:$AC$1177,AY$3,FALSE),"")</f>
        <v>2</v>
      </c>
      <c r="AZ5">
        <f>IF(VLOOKUP($A5,'Draft List'!$D$4:$AC$1177,AZ$3,FALSE)&lt;&gt;0,VLOOKUP($A5,'Draft List'!$D$4:$AC$1177,AZ$3,FALSE),"")</f>
        <v>1</v>
      </c>
      <c r="BA5">
        <f>IF(VLOOKUP($A5,'Draft List'!$D$4:$AC$1177,BA$3,FALSE)&lt;&gt;0,VLOOKUP($A5,'Draft List'!$D$4:$AC$1177,BA$3,FALSE),"")</f>
        <v>2</v>
      </c>
      <c r="BB5" t="str">
        <f>IF(VLOOKUP($A5,'Draft List'!$D$4:$AC$1177,BB$3,FALSE)&lt;&gt;0,VLOOKUP($A5,'Draft List'!$D$4:$AC$1177,BB$3,FALSE),"")</f>
        <v>Duluth Warriors</v>
      </c>
    </row>
    <row r="6" spans="1:54" ht="15" hidden="1" customHeight="1" x14ac:dyDescent="0.3">
      <c r="A6" s="1">
        <v>11322</v>
      </c>
      <c r="B6" s="1" t="s">
        <v>67</v>
      </c>
      <c r="C6" s="1" t="s">
        <v>740</v>
      </c>
      <c r="D6" s="1" t="s">
        <v>142</v>
      </c>
      <c r="E6" s="1">
        <v>21</v>
      </c>
      <c r="F6" s="1" t="s">
        <v>54</v>
      </c>
      <c r="G6" s="1" t="s">
        <v>54</v>
      </c>
      <c r="H6" s="22" t="s">
        <v>840</v>
      </c>
      <c r="I6" s="45" t="s">
        <v>48</v>
      </c>
      <c r="J6" s="1" t="s">
        <v>43</v>
      </c>
      <c r="K6" s="22" t="s">
        <v>44</v>
      </c>
      <c r="L6" s="1">
        <v>3</v>
      </c>
      <c r="M6" s="1">
        <v>4</v>
      </c>
      <c r="N6" s="1">
        <v>3</v>
      </c>
      <c r="O6" s="1">
        <v>3</v>
      </c>
      <c r="P6" s="22">
        <v>3</v>
      </c>
      <c r="Q6" s="1">
        <v>6</v>
      </c>
      <c r="R6" s="1">
        <v>6</v>
      </c>
      <c r="S6" s="1">
        <v>6</v>
      </c>
      <c r="T6" s="1">
        <v>6</v>
      </c>
      <c r="U6" s="22">
        <v>5</v>
      </c>
      <c r="V6" s="1">
        <v>5</v>
      </c>
      <c r="W6" s="1">
        <v>9</v>
      </c>
      <c r="X6" s="1">
        <v>1</v>
      </c>
      <c r="Y6" s="22">
        <v>1</v>
      </c>
      <c r="Z6" s="1" t="s">
        <v>45</v>
      </c>
      <c r="AA6" s="1" t="s">
        <v>45</v>
      </c>
      <c r="AB6" s="1" t="s">
        <v>45</v>
      </c>
      <c r="AC6" s="1" t="s">
        <v>45</v>
      </c>
      <c r="AD6" s="1" t="s">
        <v>45</v>
      </c>
      <c r="AE6" s="1" t="s">
        <v>45</v>
      </c>
      <c r="AF6" s="1" t="s">
        <v>45</v>
      </c>
      <c r="AG6" s="22">
        <v>6</v>
      </c>
      <c r="AH6" s="1">
        <v>4</v>
      </c>
      <c r="AI6" s="1">
        <v>4</v>
      </c>
      <c r="AJ6" s="22">
        <v>3</v>
      </c>
      <c r="AK6" s="34" t="s">
        <v>472</v>
      </c>
      <c r="AL6" s="34" t="s">
        <v>48</v>
      </c>
      <c r="AM6" s="8">
        <f t="shared" si="1"/>
        <v>-0.86047727086498016</v>
      </c>
      <c r="AN6" s="8">
        <f t="shared" si="2"/>
        <v>0.80765580871506559</v>
      </c>
      <c r="AO6">
        <f t="shared" si="3"/>
        <v>0</v>
      </c>
      <c r="AP6" s="6">
        <f t="shared" si="4"/>
        <v>0.65</v>
      </c>
      <c r="AQ6" s="8">
        <f>($AM$3*AM6+$AN$3*AN6+$AO$3*AO6+$AP$3*AP6)+$I$3*VLOOKUP(I6,COND!$A$2:$E$7,4,FALSE)+$J$3*VLOOKUP(J6,COND!$A$2:$C$7,2,FALSE)+$K$3*VLOOKUP(K6,COND!$A$2:$C$7,3,FALSE)+IF(AND($B$2&gt;0,$E6&lt;20),$B$2*25,0)</f>
        <v>124.48082197749429</v>
      </c>
      <c r="AR6" s="26">
        <f t="shared" si="5"/>
        <v>3.420100956613398</v>
      </c>
      <c r="AS6" t="str">
        <f t="shared" si="6"/>
        <v>RF</v>
      </c>
      <c r="AT6">
        <v>2</v>
      </c>
      <c r="AU6">
        <v>2</v>
      </c>
      <c r="AV6">
        <v>1</v>
      </c>
      <c r="AW6" t="str">
        <f t="shared" si="7"/>
        <v>Likely</v>
      </c>
      <c r="AY6">
        <f>IF(VLOOKUP($A6,'Draft List'!$D$4:$AC$1177,AY$3,FALSE)&lt;&gt;0,VLOOKUP($A6,'Draft List'!$D$4:$AC$1177,AY$3,FALSE),"")</f>
        <v>7</v>
      </c>
      <c r="AZ6">
        <f>IF(VLOOKUP($A6,'Draft List'!$D$4:$AC$1177,AZ$3,FALSE)&lt;&gt;0,VLOOKUP($A6,'Draft List'!$D$4:$AC$1177,AZ$3,FALSE),"")</f>
        <v>1</v>
      </c>
      <c r="BA6">
        <f>IF(VLOOKUP($A6,'Draft List'!$D$4:$AC$1177,BA$3,FALSE)&lt;&gt;0,VLOOKUP($A6,'Draft List'!$D$4:$AC$1177,BA$3,FALSE),"")</f>
        <v>7</v>
      </c>
      <c r="BB6" t="str">
        <f>IF(VLOOKUP($A6,'Draft List'!$D$4:$AC$1177,BB$3,FALSE)&lt;&gt;0,VLOOKUP($A6,'Draft List'!$D$4:$AC$1177,BB$3,FALSE),"")</f>
        <v>Madison Malts</v>
      </c>
    </row>
    <row r="7" spans="1:54" ht="15" hidden="1" customHeight="1" x14ac:dyDescent="0.3">
      <c r="A7" s="1">
        <v>11335</v>
      </c>
      <c r="B7" s="1" t="s">
        <v>72</v>
      </c>
      <c r="C7" s="1" t="s">
        <v>913</v>
      </c>
      <c r="D7" s="1" t="s">
        <v>914</v>
      </c>
      <c r="E7" s="1">
        <v>21</v>
      </c>
      <c r="F7" s="1" t="s">
        <v>42</v>
      </c>
      <c r="G7" s="1" t="s">
        <v>42</v>
      </c>
      <c r="H7" s="22" t="s">
        <v>840</v>
      </c>
      <c r="I7" s="45" t="s">
        <v>43</v>
      </c>
      <c r="J7" s="1" t="s">
        <v>48</v>
      </c>
      <c r="K7" s="22" t="s">
        <v>43</v>
      </c>
      <c r="L7" s="1">
        <v>2</v>
      </c>
      <c r="M7" s="1">
        <v>3</v>
      </c>
      <c r="N7" s="1">
        <v>4</v>
      </c>
      <c r="O7" s="1">
        <v>4</v>
      </c>
      <c r="P7" s="22">
        <v>1</v>
      </c>
      <c r="Q7" s="1">
        <v>4</v>
      </c>
      <c r="R7" s="1">
        <v>6</v>
      </c>
      <c r="S7" s="1">
        <v>7</v>
      </c>
      <c r="T7" s="1">
        <v>6</v>
      </c>
      <c r="U7" s="22">
        <v>3</v>
      </c>
      <c r="V7" s="1">
        <v>7</v>
      </c>
      <c r="W7" s="1">
        <v>6</v>
      </c>
      <c r="X7" s="1">
        <v>1</v>
      </c>
      <c r="Y7" s="22">
        <v>1</v>
      </c>
      <c r="Z7" s="1" t="s">
        <v>45</v>
      </c>
      <c r="AA7" s="1" t="s">
        <v>45</v>
      </c>
      <c r="AB7" s="1">
        <v>8</v>
      </c>
      <c r="AC7" s="1" t="s">
        <v>45</v>
      </c>
      <c r="AD7" s="1" t="s">
        <v>45</v>
      </c>
      <c r="AE7" s="1">
        <v>3</v>
      </c>
      <c r="AF7" s="1" t="s">
        <v>45</v>
      </c>
      <c r="AG7" s="22" t="s">
        <v>45</v>
      </c>
      <c r="AH7" s="1">
        <v>10</v>
      </c>
      <c r="AI7" s="1">
        <v>3</v>
      </c>
      <c r="AJ7" s="22">
        <v>4</v>
      </c>
      <c r="AK7" s="34" t="s">
        <v>469</v>
      </c>
      <c r="AL7" s="34" t="s">
        <v>48</v>
      </c>
      <c r="AM7" s="8">
        <f t="shared" si="1"/>
        <v>-1.1413546222870428</v>
      </c>
      <c r="AN7" s="8">
        <f t="shared" si="2"/>
        <v>0.16557295069945074</v>
      </c>
      <c r="AO7">
        <f t="shared" si="3"/>
        <v>1</v>
      </c>
      <c r="AP7" s="6">
        <f t="shared" si="4"/>
        <v>1.1000000000000001</v>
      </c>
      <c r="AQ7" s="8">
        <f>($AM$3*AM7+$AN$3*AN7+$AO$3*AO7+$AP$3*AP7)+$I$3*VLOOKUP(I7,COND!$A$2:$E$7,4,FALSE)+$J$3*VLOOKUP(J7,COND!$A$2:$C$7,2,FALSE)+$K$3*VLOOKUP(K7,COND!$A$2:$C$7,3,FALSE)+IF(AND($B$2&gt;0,$E7&lt;20),$B$2*25,0)</f>
        <v>119.13940661283138</v>
      </c>
      <c r="AR7" s="26">
        <f t="shared" si="5"/>
        <v>2.3043392375916332</v>
      </c>
      <c r="AS7" t="str">
        <f t="shared" si="6"/>
        <v>2B</v>
      </c>
      <c r="AT7">
        <v>3</v>
      </c>
      <c r="AU7">
        <v>3</v>
      </c>
      <c r="AV7">
        <v>1</v>
      </c>
      <c r="AW7" t="str">
        <f t="shared" si="7"/>
        <v>Possible</v>
      </c>
      <c r="AY7">
        <f>IF(VLOOKUP($A7,'Draft List'!$D$4:$AC$1177,AY$3,FALSE)&lt;&gt;0,VLOOKUP($A7,'Draft List'!$D$4:$AC$1177,AY$3,FALSE),"")</f>
        <v>16</v>
      </c>
      <c r="AZ7">
        <f>IF(VLOOKUP($A7,'Draft List'!$D$4:$AC$1177,AZ$3,FALSE)&lt;&gt;0,VLOOKUP($A7,'Draft List'!$D$4:$AC$1177,AZ$3,FALSE),"")</f>
        <v>1</v>
      </c>
      <c r="BA7">
        <f>IF(VLOOKUP($A7,'Draft List'!$D$4:$AC$1177,BA$3,FALSE)&lt;&gt;0,VLOOKUP($A7,'Draft List'!$D$4:$AC$1177,BA$3,FALSE),"")</f>
        <v>16</v>
      </c>
      <c r="BB7" t="str">
        <f>IF(VLOOKUP($A7,'Draft List'!$D$4:$AC$1177,BB$3,FALSE)&lt;&gt;0,VLOOKUP($A7,'Draft List'!$D$4:$AC$1177,BB$3,FALSE),"")</f>
        <v>Reno Zephyrs</v>
      </c>
    </row>
    <row r="8" spans="1:54" ht="15" hidden="1" customHeight="1" x14ac:dyDescent="0.3">
      <c r="A8" s="1">
        <v>6229</v>
      </c>
      <c r="B8" s="1" t="s">
        <v>67</v>
      </c>
      <c r="C8" s="1" t="s">
        <v>803</v>
      </c>
      <c r="D8" s="1" t="s">
        <v>650</v>
      </c>
      <c r="E8" s="1">
        <v>21</v>
      </c>
      <c r="F8" s="1" t="s">
        <v>42</v>
      </c>
      <c r="G8" s="1" t="s">
        <v>42</v>
      </c>
      <c r="H8" s="22" t="s">
        <v>840</v>
      </c>
      <c r="I8" s="45" t="s">
        <v>43</v>
      </c>
      <c r="J8" s="1" t="s">
        <v>43</v>
      </c>
      <c r="K8" s="22" t="s">
        <v>48</v>
      </c>
      <c r="L8" s="1">
        <v>3</v>
      </c>
      <c r="M8" s="1">
        <v>4</v>
      </c>
      <c r="N8" s="1">
        <v>3</v>
      </c>
      <c r="O8" s="1">
        <v>6</v>
      </c>
      <c r="P8" s="22">
        <v>2</v>
      </c>
      <c r="Q8" s="1">
        <v>4</v>
      </c>
      <c r="R8" s="1">
        <v>5</v>
      </c>
      <c r="S8" s="1">
        <v>5</v>
      </c>
      <c r="T8" s="1">
        <v>7</v>
      </c>
      <c r="U8" s="22">
        <v>4</v>
      </c>
      <c r="V8" s="1">
        <v>8</v>
      </c>
      <c r="W8" s="1">
        <v>10</v>
      </c>
      <c r="X8" s="1">
        <v>1</v>
      </c>
      <c r="Y8" s="22">
        <v>1</v>
      </c>
      <c r="Z8" s="1" t="s">
        <v>45</v>
      </c>
      <c r="AA8" s="1" t="s">
        <v>45</v>
      </c>
      <c r="AB8" s="1" t="s">
        <v>45</v>
      </c>
      <c r="AC8" s="1" t="s">
        <v>45</v>
      </c>
      <c r="AD8" s="1" t="s">
        <v>45</v>
      </c>
      <c r="AE8" s="1" t="s">
        <v>45</v>
      </c>
      <c r="AF8" s="1" t="s">
        <v>45</v>
      </c>
      <c r="AG8" s="22">
        <v>8</v>
      </c>
      <c r="AH8" s="1">
        <v>8</v>
      </c>
      <c r="AI8" s="1">
        <v>6</v>
      </c>
      <c r="AJ8" s="22">
        <v>2</v>
      </c>
      <c r="AK8" s="34" t="s">
        <v>736</v>
      </c>
      <c r="AL8" s="34" t="s">
        <v>48</v>
      </c>
      <c r="AM8" s="8">
        <f t="shared" si="1"/>
        <v>-0.63136496065332037</v>
      </c>
      <c r="AN8" s="8">
        <f t="shared" si="2"/>
        <v>7.8115972859608709E-2</v>
      </c>
      <c r="AO8">
        <f t="shared" si="3"/>
        <v>1</v>
      </c>
      <c r="AP8" s="6">
        <f t="shared" si="4"/>
        <v>1.1499999999999999</v>
      </c>
      <c r="AQ8" s="8">
        <f>($AM$3*AM8+$AN$3*AN8+$AO$3*AO8+$AP$3*AP8)+$I$3*VLOOKUP(I8,COND!$A$2:$E$7,4,FALSE)+$J$3*VLOOKUP(J8,COND!$A$2:$C$7,2,FALSE)+$K$3*VLOOKUP(K8,COND!$A$2:$C$7,3,FALSE)+IF(AND($B$2&gt;0,$E8&lt;20),$B$2*25,0)</f>
        <v>118.19092184491663</v>
      </c>
      <c r="AR8" s="26">
        <f t="shared" si="5"/>
        <v>2.1062114151204989</v>
      </c>
      <c r="AS8" t="str">
        <f t="shared" si="6"/>
        <v>RF</v>
      </c>
      <c r="AT8">
        <v>9</v>
      </c>
      <c r="AU8">
        <v>9</v>
      </c>
      <c r="AV8">
        <v>1</v>
      </c>
      <c r="AW8" t="str">
        <f t="shared" si="7"/>
        <v>Possible</v>
      </c>
      <c r="AY8">
        <f>IF(VLOOKUP($A8,'Draft List'!$D$4:$AC$1177,AY$3,FALSE)&lt;&gt;0,VLOOKUP($A8,'Draft List'!$D$4:$AC$1177,AY$3,FALSE),"")</f>
        <v>17</v>
      </c>
      <c r="AZ8">
        <f>IF(VLOOKUP($A8,'Draft List'!$D$4:$AC$1177,AZ$3,FALSE)&lt;&gt;0,VLOOKUP($A8,'Draft List'!$D$4:$AC$1177,AZ$3,FALSE),"")</f>
        <v>1</v>
      </c>
      <c r="BA8">
        <f>IF(VLOOKUP($A8,'Draft List'!$D$4:$AC$1177,BA$3,FALSE)&lt;&gt;0,VLOOKUP($A8,'Draft List'!$D$4:$AC$1177,BA$3,FALSE),"")</f>
        <v>17</v>
      </c>
      <c r="BB8" t="str">
        <f>IF(VLOOKUP($A8,'Draft List'!$D$4:$AC$1177,BB$3,FALSE)&lt;&gt;0,VLOOKUP($A8,'Draft List'!$D$4:$AC$1177,BB$3,FALSE),"")</f>
        <v>London Underground</v>
      </c>
    </row>
    <row r="9" spans="1:54" ht="15" hidden="1" customHeight="1" x14ac:dyDescent="0.3">
      <c r="A9" s="1">
        <v>9848</v>
      </c>
      <c r="B9" s="1" t="s">
        <v>72</v>
      </c>
      <c r="C9" s="1" t="s">
        <v>128</v>
      </c>
      <c r="D9" s="1" t="s">
        <v>843</v>
      </c>
      <c r="E9" s="1">
        <v>21</v>
      </c>
      <c r="F9" s="1" t="s">
        <v>42</v>
      </c>
      <c r="G9" s="1" t="s">
        <v>42</v>
      </c>
      <c r="H9" s="22" t="s">
        <v>841</v>
      </c>
      <c r="I9" s="45" t="s">
        <v>43</v>
      </c>
      <c r="J9" s="1" t="s">
        <v>43</v>
      </c>
      <c r="K9" s="22" t="s">
        <v>44</v>
      </c>
      <c r="L9" s="1">
        <v>3</v>
      </c>
      <c r="M9" s="1">
        <v>5</v>
      </c>
      <c r="N9" s="1">
        <v>3</v>
      </c>
      <c r="O9" s="1">
        <v>1</v>
      </c>
      <c r="P9" s="22">
        <v>4</v>
      </c>
      <c r="Q9" s="1">
        <v>5</v>
      </c>
      <c r="R9" s="1">
        <v>6</v>
      </c>
      <c r="S9" s="1">
        <v>4</v>
      </c>
      <c r="T9" s="1">
        <v>3</v>
      </c>
      <c r="U9" s="22">
        <v>6</v>
      </c>
      <c r="V9" s="1">
        <v>4</v>
      </c>
      <c r="W9" s="1">
        <v>3</v>
      </c>
      <c r="X9" s="1">
        <v>1</v>
      </c>
      <c r="Y9" s="22">
        <v>1</v>
      </c>
      <c r="Z9" s="1" t="s">
        <v>45</v>
      </c>
      <c r="AA9" s="1" t="s">
        <v>45</v>
      </c>
      <c r="AB9" s="1">
        <v>6</v>
      </c>
      <c r="AC9" s="1" t="s">
        <v>45</v>
      </c>
      <c r="AD9" s="1" t="s">
        <v>45</v>
      </c>
      <c r="AE9" s="1" t="s">
        <v>45</v>
      </c>
      <c r="AF9" s="1" t="s">
        <v>45</v>
      </c>
      <c r="AG9" s="22" t="s">
        <v>45</v>
      </c>
      <c r="AH9" s="1">
        <v>3</v>
      </c>
      <c r="AI9" s="1">
        <v>4</v>
      </c>
      <c r="AJ9" s="22">
        <v>3</v>
      </c>
      <c r="AK9" s="34" t="s">
        <v>790</v>
      </c>
      <c r="AL9" s="34" t="s">
        <v>844</v>
      </c>
      <c r="AM9" s="8">
        <f t="shared" si="1"/>
        <v>-0.9488201514483553</v>
      </c>
      <c r="AN9" s="8">
        <f t="shared" si="2"/>
        <v>8.9864674252928156E-2</v>
      </c>
      <c r="AO9">
        <f t="shared" si="3"/>
        <v>0</v>
      </c>
      <c r="AP9" s="6">
        <f t="shared" si="4"/>
        <v>0.6</v>
      </c>
      <c r="AQ9" s="8">
        <f>($AM$3*AM9+$AN$3*AN9+$AO$3*AO9+$AP$3*AP9)+$I$3*VLOOKUP(I9,COND!$A$2:$E$7,4,FALSE)+$J$3*VLOOKUP(J9,COND!$A$2:$C$7,2,FALSE)+$K$3*VLOOKUP(K9,COND!$A$2:$C$7,3,FALSE)+IF(AND($B$2&gt;0,$E9&lt;20),$B$2*25,0)</f>
        <v>115.5834940758903</v>
      </c>
      <c r="AR9" s="26">
        <f t="shared" si="5"/>
        <v>1.5615490192617743</v>
      </c>
      <c r="AS9" t="str">
        <f t="shared" si="6"/>
        <v>2B</v>
      </c>
      <c r="AT9">
        <v>14</v>
      </c>
      <c r="AU9">
        <v>14</v>
      </c>
      <c r="AV9">
        <v>2</v>
      </c>
      <c r="AW9" t="str">
        <f t="shared" si="7"/>
        <v>Unlikely</v>
      </c>
      <c r="AY9">
        <f>IF(VLOOKUP($A9,'Draft List'!$D$4:$AC$1177,AY$3,FALSE)&lt;&gt;0,VLOOKUP($A9,'Draft List'!$D$4:$AC$1177,AY$3,FALSE),"")</f>
        <v>18</v>
      </c>
      <c r="AZ9">
        <f>IF(VLOOKUP($A9,'Draft List'!$D$4:$AC$1177,AZ$3,FALSE)&lt;&gt;0,VLOOKUP($A9,'Draft List'!$D$4:$AC$1177,AZ$3,FALSE),"")</f>
        <v>1</v>
      </c>
      <c r="BA9">
        <f>IF(VLOOKUP($A9,'Draft List'!$D$4:$AC$1177,BA$3,FALSE)&lt;&gt;0,VLOOKUP($A9,'Draft List'!$D$4:$AC$1177,BA$3,FALSE),"")</f>
        <v>18</v>
      </c>
      <c r="BB9" t="str">
        <f>IF(VLOOKUP($A9,'Draft List'!$D$4:$AC$1177,BB$3,FALSE)&lt;&gt;0,VLOOKUP($A9,'Draft List'!$D$4:$AC$1177,BB$3,FALSE),"")</f>
        <v>Aurora Borealis</v>
      </c>
    </row>
    <row r="10" spans="1:54" ht="15" hidden="1" customHeight="1" x14ac:dyDescent="0.3">
      <c r="A10" s="1">
        <v>13056</v>
      </c>
      <c r="B10" s="1" t="s">
        <v>87</v>
      </c>
      <c r="C10" s="1" t="s">
        <v>182</v>
      </c>
      <c r="D10" s="1" t="s">
        <v>886</v>
      </c>
      <c r="E10" s="1">
        <v>18</v>
      </c>
      <c r="F10" s="1" t="s">
        <v>63</v>
      </c>
      <c r="G10" s="1" t="s">
        <v>42</v>
      </c>
      <c r="H10" s="22" t="s">
        <v>840</v>
      </c>
      <c r="I10" s="45" t="s">
        <v>43</v>
      </c>
      <c r="J10" s="1" t="s">
        <v>43</v>
      </c>
      <c r="K10" s="22" t="s">
        <v>43</v>
      </c>
      <c r="L10" s="1">
        <v>1</v>
      </c>
      <c r="M10" s="1">
        <v>3</v>
      </c>
      <c r="N10" s="1">
        <v>2</v>
      </c>
      <c r="O10" s="1">
        <v>1</v>
      </c>
      <c r="P10" s="22">
        <v>1</v>
      </c>
      <c r="Q10" s="1">
        <v>4</v>
      </c>
      <c r="R10" s="1">
        <v>7</v>
      </c>
      <c r="S10" s="1">
        <v>6</v>
      </c>
      <c r="T10" s="1">
        <v>5</v>
      </c>
      <c r="U10" s="22">
        <v>3</v>
      </c>
      <c r="V10" s="1">
        <v>3</v>
      </c>
      <c r="W10" s="1">
        <v>3</v>
      </c>
      <c r="X10" s="1">
        <v>5</v>
      </c>
      <c r="Y10" s="22">
        <v>3</v>
      </c>
      <c r="Z10" s="1">
        <v>1</v>
      </c>
      <c r="AA10" s="1" t="s">
        <v>45</v>
      </c>
      <c r="AB10" s="1" t="s">
        <v>45</v>
      </c>
      <c r="AC10" s="1" t="s">
        <v>45</v>
      </c>
      <c r="AD10" s="1" t="s">
        <v>45</v>
      </c>
      <c r="AE10" s="1" t="s">
        <v>45</v>
      </c>
      <c r="AF10" s="1" t="s">
        <v>45</v>
      </c>
      <c r="AG10" s="22" t="s">
        <v>45</v>
      </c>
      <c r="AH10" s="1">
        <v>2</v>
      </c>
      <c r="AI10" s="1">
        <v>3</v>
      </c>
      <c r="AJ10" s="22">
        <v>2</v>
      </c>
      <c r="AK10" s="34" t="s">
        <v>608</v>
      </c>
      <c r="AL10" s="34" t="s">
        <v>844</v>
      </c>
      <c r="AM10" s="8">
        <f t="shared" si="1"/>
        <v>-1.8991620965662634</v>
      </c>
      <c r="AN10" s="8">
        <f t="shared" si="2"/>
        <v>4.3861786284671675E-2</v>
      </c>
      <c r="AO10">
        <f t="shared" si="3"/>
        <v>0</v>
      </c>
      <c r="AP10" s="6">
        <f t="shared" si="4"/>
        <v>1</v>
      </c>
      <c r="AQ10" s="8">
        <f>($AM$3*AM10+$AN$3*AN10+$AO$3*AO10+$AP$3*AP10)+$I$3*VLOOKUP(I10,COND!$A$2:$E$7,4,FALSE)+$J$3*VLOOKUP(J10,COND!$A$2:$C$7,2,FALSE)+$K$3*VLOOKUP(K10,COND!$A$2:$C$7,3,FALSE)+IF(AND($B$2&gt;0,$E10&lt;20),$B$2*25,0)</f>
        <v>121.33642522575943</v>
      </c>
      <c r="AR10" s="26">
        <f t="shared" si="5"/>
        <v>2.7632717670670139</v>
      </c>
      <c r="AS10" t="str">
        <f t="shared" si="6"/>
        <v>C</v>
      </c>
      <c r="AT10">
        <v>8</v>
      </c>
      <c r="AU10">
        <v>8</v>
      </c>
      <c r="AV10">
        <v>1</v>
      </c>
      <c r="AW10" t="str">
        <f t="shared" si="7"/>
        <v>Unlikely</v>
      </c>
      <c r="AY10">
        <f>IF(VLOOKUP($A10,'Draft List'!$D$4:$AC$1177,AY$3,FALSE)&lt;&gt;0,VLOOKUP($A10,'Draft List'!$D$4:$AC$1177,AY$3,FALSE),"")</f>
        <v>19</v>
      </c>
      <c r="AZ10">
        <f>IF(VLOOKUP($A10,'Draft List'!$D$4:$AC$1177,AZ$3,FALSE)&lt;&gt;0,VLOOKUP($A10,'Draft List'!$D$4:$AC$1177,AZ$3,FALSE),"")</f>
        <v>1</v>
      </c>
      <c r="BA10">
        <f>IF(VLOOKUP($A10,'Draft List'!$D$4:$AC$1177,BA$3,FALSE)&lt;&gt;0,VLOOKUP($A10,'Draft List'!$D$4:$AC$1177,BA$3,FALSE),"")</f>
        <v>19</v>
      </c>
      <c r="BB10" t="str">
        <f>IF(VLOOKUP($A10,'Draft List'!$D$4:$AC$1177,BB$3,FALSE)&lt;&gt;0,VLOOKUP($A10,'Draft List'!$D$4:$AC$1177,BB$3,FALSE),"")</f>
        <v>Okinawa Shisa</v>
      </c>
    </row>
    <row r="11" spans="1:54" ht="15" hidden="1" customHeight="1" x14ac:dyDescent="0.3">
      <c r="A11" s="1">
        <v>6329</v>
      </c>
      <c r="B11" s="1" t="s">
        <v>51</v>
      </c>
      <c r="C11" s="1" t="s">
        <v>849</v>
      </c>
      <c r="D11" s="1" t="s">
        <v>850</v>
      </c>
      <c r="E11" s="1">
        <v>21</v>
      </c>
      <c r="F11" s="1" t="s">
        <v>42</v>
      </c>
      <c r="G11" s="1" t="s">
        <v>42</v>
      </c>
      <c r="H11" s="22" t="s">
        <v>840</v>
      </c>
      <c r="I11" s="45" t="s">
        <v>43</v>
      </c>
      <c r="J11" s="1" t="s">
        <v>43</v>
      </c>
      <c r="K11" s="22" t="s">
        <v>43</v>
      </c>
      <c r="L11" s="1">
        <v>4</v>
      </c>
      <c r="M11" s="1">
        <v>6</v>
      </c>
      <c r="N11" s="1">
        <v>4</v>
      </c>
      <c r="O11" s="1">
        <v>4</v>
      </c>
      <c r="P11" s="22">
        <v>4</v>
      </c>
      <c r="Q11" s="1">
        <v>5</v>
      </c>
      <c r="R11" s="1">
        <v>7</v>
      </c>
      <c r="S11" s="1">
        <v>5</v>
      </c>
      <c r="T11" s="1">
        <v>5</v>
      </c>
      <c r="U11" s="22">
        <v>5</v>
      </c>
      <c r="V11" s="1">
        <v>4</v>
      </c>
      <c r="W11" s="1">
        <v>7</v>
      </c>
      <c r="X11" s="1">
        <v>1</v>
      </c>
      <c r="Y11" s="22">
        <v>1</v>
      </c>
      <c r="Z11" s="1" t="s">
        <v>45</v>
      </c>
      <c r="AA11" s="1" t="s">
        <v>45</v>
      </c>
      <c r="AB11" s="1" t="s">
        <v>45</v>
      </c>
      <c r="AC11" s="1" t="s">
        <v>45</v>
      </c>
      <c r="AD11" s="1" t="s">
        <v>45</v>
      </c>
      <c r="AE11" s="1">
        <v>7</v>
      </c>
      <c r="AF11" s="1" t="s">
        <v>45</v>
      </c>
      <c r="AG11" s="22">
        <v>1</v>
      </c>
      <c r="AH11" s="1">
        <v>7</v>
      </c>
      <c r="AI11" s="1">
        <v>9</v>
      </c>
      <c r="AJ11" s="22">
        <v>10</v>
      </c>
      <c r="AK11" s="34" t="s">
        <v>736</v>
      </c>
      <c r="AL11" s="34" t="s">
        <v>48</v>
      </c>
      <c r="AM11" s="8">
        <f t="shared" si="1"/>
        <v>-0.22301429157433236</v>
      </c>
      <c r="AN11" s="8">
        <f t="shared" si="2"/>
        <v>0.36338880809761176</v>
      </c>
      <c r="AO11">
        <f t="shared" si="3"/>
        <v>4</v>
      </c>
      <c r="AP11" s="6">
        <f t="shared" si="4"/>
        <v>0</v>
      </c>
      <c r="AQ11" s="8">
        <f>($AM$3*AM11+$AN$3*AN11+$AO$3*AO11+$AP$3*AP11)+$I$3*VLOOKUP(I11,COND!$A$2:$E$7,4,FALSE)+$J$3*VLOOKUP(J11,COND!$A$2:$C$7,2,FALSE)+$K$3*VLOOKUP(K11,COND!$A$2:$C$7,3,FALSE)+IF(AND($B$2&gt;0,$E11&lt;20),$B$2*25,0)</f>
        <v>120.00503093468058</v>
      </c>
      <c r="AR11" s="26">
        <f t="shared" si="5"/>
        <v>2.485158442883761</v>
      </c>
      <c r="AS11" t="str">
        <f t="shared" si="6"/>
        <v>LF</v>
      </c>
      <c r="AT11">
        <v>4</v>
      </c>
      <c r="AU11">
        <v>4</v>
      </c>
      <c r="AV11">
        <v>1</v>
      </c>
      <c r="AW11" t="str">
        <f t="shared" si="7"/>
        <v>Possible</v>
      </c>
      <c r="AY11">
        <f>IF(VLOOKUP($A11,'Draft List'!$D$4:$AC$1177,AY$3,FALSE)&lt;&gt;0,VLOOKUP($A11,'Draft List'!$D$4:$AC$1177,AY$3,FALSE),"")</f>
        <v>23</v>
      </c>
      <c r="AZ11">
        <f>IF(VLOOKUP($A11,'Draft List'!$D$4:$AC$1177,AZ$3,FALSE)&lt;&gt;0,VLOOKUP($A11,'Draft List'!$D$4:$AC$1177,AZ$3,FALSE),"")</f>
        <v>1</v>
      </c>
      <c r="BA11">
        <f>IF(VLOOKUP($A11,'Draft List'!$D$4:$AC$1177,BA$3,FALSE)&lt;&gt;0,VLOOKUP($A11,'Draft List'!$D$4:$AC$1177,BA$3,FALSE),"")</f>
        <v>23</v>
      </c>
      <c r="BB11" t="str">
        <f>IF(VLOOKUP($A11,'Draft List'!$D$4:$AC$1177,BB$3,FALSE)&lt;&gt;0,VLOOKUP($A11,'Draft List'!$D$4:$AC$1177,BB$3,FALSE),"")</f>
        <v>Havana Leones</v>
      </c>
    </row>
    <row r="12" spans="1:54" ht="15" hidden="1" customHeight="1" x14ac:dyDescent="0.3">
      <c r="A12" s="1">
        <v>9188</v>
      </c>
      <c r="B12" s="1" t="s">
        <v>70</v>
      </c>
      <c r="C12" s="1" t="s">
        <v>149</v>
      </c>
      <c r="D12" s="1" t="s">
        <v>197</v>
      </c>
      <c r="E12" s="1">
        <v>21</v>
      </c>
      <c r="F12" s="1" t="s">
        <v>42</v>
      </c>
      <c r="G12" s="1" t="s">
        <v>42</v>
      </c>
      <c r="H12" s="22" t="s">
        <v>841</v>
      </c>
      <c r="I12" s="45" t="s">
        <v>43</v>
      </c>
      <c r="J12" s="1" t="s">
        <v>48</v>
      </c>
      <c r="K12" s="22" t="s">
        <v>43</v>
      </c>
      <c r="L12" s="1">
        <v>3</v>
      </c>
      <c r="M12" s="1">
        <v>5</v>
      </c>
      <c r="N12" s="1">
        <v>4</v>
      </c>
      <c r="O12" s="1">
        <v>2</v>
      </c>
      <c r="P12" s="22">
        <v>2</v>
      </c>
      <c r="Q12" s="1">
        <v>4</v>
      </c>
      <c r="R12" s="1">
        <v>7</v>
      </c>
      <c r="S12" s="1">
        <v>6</v>
      </c>
      <c r="T12" s="1">
        <v>4</v>
      </c>
      <c r="U12" s="22">
        <v>4</v>
      </c>
      <c r="V12" s="1">
        <v>10</v>
      </c>
      <c r="W12" s="1">
        <v>9</v>
      </c>
      <c r="X12" s="1">
        <v>1</v>
      </c>
      <c r="Y12" s="22">
        <v>1</v>
      </c>
      <c r="Z12" s="1" t="s">
        <v>45</v>
      </c>
      <c r="AA12" s="1" t="s">
        <v>45</v>
      </c>
      <c r="AB12" s="1" t="s">
        <v>45</v>
      </c>
      <c r="AC12" s="1">
        <v>4</v>
      </c>
      <c r="AD12" s="1" t="s">
        <v>45</v>
      </c>
      <c r="AE12" s="1" t="s">
        <v>45</v>
      </c>
      <c r="AF12" s="1" t="s">
        <v>45</v>
      </c>
      <c r="AG12" s="22" t="s">
        <v>45</v>
      </c>
      <c r="AH12" s="1">
        <v>4</v>
      </c>
      <c r="AI12" s="1">
        <v>5</v>
      </c>
      <c r="AJ12" s="22">
        <v>5</v>
      </c>
      <c r="AK12" s="34" t="s">
        <v>709</v>
      </c>
      <c r="AL12" s="34" t="s">
        <v>48</v>
      </c>
      <c r="AM12" s="8">
        <f t="shared" si="1"/>
        <v>-0.8560817870490397</v>
      </c>
      <c r="AN12" s="8">
        <f t="shared" si="2"/>
        <v>-5.8314239078259052E-3</v>
      </c>
      <c r="AO12">
        <f t="shared" si="3"/>
        <v>0</v>
      </c>
      <c r="AP12" s="6">
        <f t="shared" si="4"/>
        <v>0</v>
      </c>
      <c r="AQ12" s="8">
        <f>($AM$3*AM12+$AN$3*AN12+$AO$3*AO12+$AP$3*AP12)+$I$3*VLOOKUP(I12,COND!$A$2:$E$7,4,FALSE)+$J$3*VLOOKUP(J12,COND!$A$2:$C$7,2,FALSE)+$K$3*VLOOKUP(K12,COND!$A$2:$C$7,3,FALSE)+IF(AND($B$2&gt;0,$E12&lt;20),$B$2*25,0)</f>
        <v>115.84441473440118</v>
      </c>
      <c r="AR12" s="26">
        <f t="shared" si="5"/>
        <v>1.6160524163191134</v>
      </c>
      <c r="AS12" t="str">
        <f t="shared" si="6"/>
        <v>3B</v>
      </c>
      <c r="AT12">
        <v>800</v>
      </c>
      <c r="AU12">
        <v>800</v>
      </c>
      <c r="AW12" t="str">
        <f t="shared" si="7"/>
        <v>Unlikely</v>
      </c>
      <c r="AY12">
        <f>IF(VLOOKUP($A12,'Draft List'!$D$4:$AC$1177,AY$3,FALSE)&lt;&gt;0,VLOOKUP($A12,'Draft List'!$D$4:$AC$1177,AY$3,FALSE),"")</f>
        <v>26</v>
      </c>
      <c r="AZ12">
        <f>IF(VLOOKUP($A12,'Draft List'!$D$4:$AC$1177,AZ$3,FALSE)&lt;&gt;0,VLOOKUP($A12,'Draft List'!$D$4:$AC$1177,AZ$3,FALSE),"")</f>
        <v>1</v>
      </c>
      <c r="BA12">
        <f>IF(VLOOKUP($A12,'Draft List'!$D$4:$AC$1177,BA$3,FALSE)&lt;&gt;0,VLOOKUP($A12,'Draft List'!$D$4:$AC$1177,BA$3,FALSE),"")</f>
        <v>26</v>
      </c>
      <c r="BB12" t="str">
        <f>IF(VLOOKUP($A12,'Draft List'!$D$4:$AC$1177,BB$3,FALSE)&lt;&gt;0,VLOOKUP($A12,'Draft List'!$D$4:$AC$1177,BB$3,FALSE),"")</f>
        <v>Kentucky Thoroughbreds</v>
      </c>
    </row>
    <row r="13" spans="1:54" ht="15" hidden="1" customHeight="1" x14ac:dyDescent="0.3">
      <c r="A13" s="1">
        <v>15747</v>
      </c>
      <c r="B13" s="1" t="s">
        <v>75</v>
      </c>
      <c r="C13" s="1" t="s">
        <v>941</v>
      </c>
      <c r="D13" s="1" t="s">
        <v>757</v>
      </c>
      <c r="E13" s="1">
        <v>18</v>
      </c>
      <c r="F13" s="1" t="s">
        <v>42</v>
      </c>
      <c r="G13" s="1" t="s">
        <v>42</v>
      </c>
      <c r="H13" s="22" t="s">
        <v>841</v>
      </c>
      <c r="I13" s="45" t="s">
        <v>43</v>
      </c>
      <c r="J13" s="1" t="s">
        <v>43</v>
      </c>
      <c r="K13" s="22" t="s">
        <v>43</v>
      </c>
      <c r="L13" s="1">
        <v>1</v>
      </c>
      <c r="M13" s="1">
        <v>1</v>
      </c>
      <c r="N13" s="1">
        <v>3</v>
      </c>
      <c r="O13" s="1">
        <v>2</v>
      </c>
      <c r="P13" s="22">
        <v>3</v>
      </c>
      <c r="Q13" s="1">
        <v>4</v>
      </c>
      <c r="R13" s="1">
        <v>6</v>
      </c>
      <c r="S13" s="1">
        <v>6</v>
      </c>
      <c r="T13" s="1">
        <v>4</v>
      </c>
      <c r="U13" s="22">
        <v>5</v>
      </c>
      <c r="V13" s="1">
        <v>10</v>
      </c>
      <c r="W13" s="1">
        <v>9</v>
      </c>
      <c r="X13" s="1">
        <v>2</v>
      </c>
      <c r="Y13" s="22">
        <v>1</v>
      </c>
      <c r="Z13" s="1" t="s">
        <v>45</v>
      </c>
      <c r="AA13" s="1" t="s">
        <v>45</v>
      </c>
      <c r="AB13" s="1" t="s">
        <v>45</v>
      </c>
      <c r="AC13" s="1" t="s">
        <v>45</v>
      </c>
      <c r="AD13" s="1" t="s">
        <v>45</v>
      </c>
      <c r="AE13" s="1" t="s">
        <v>45</v>
      </c>
      <c r="AF13" s="1">
        <v>3</v>
      </c>
      <c r="AG13" s="22" t="s">
        <v>45</v>
      </c>
      <c r="AH13" s="1">
        <v>4</v>
      </c>
      <c r="AI13" s="1">
        <v>2</v>
      </c>
      <c r="AJ13" s="22">
        <v>4</v>
      </c>
      <c r="AK13" s="34" t="s">
        <v>460</v>
      </c>
      <c r="AL13" s="34" t="s">
        <v>48</v>
      </c>
      <c r="AM13" s="8">
        <f t="shared" si="1"/>
        <v>-1.7484781321360212</v>
      </c>
      <c r="AN13" s="8">
        <f t="shared" si="2"/>
        <v>-1.6874963709445936E-2</v>
      </c>
      <c r="AO13">
        <f t="shared" si="3"/>
        <v>0</v>
      </c>
      <c r="AP13" s="6">
        <f t="shared" si="4"/>
        <v>0</v>
      </c>
      <c r="AQ13" s="8">
        <f>($AM$3*AM13+$AN$3*AN13+$AO$3*AO13+$AP$3*AP13)+$I$3*VLOOKUP(I13,COND!$A$2:$E$7,4,FALSE)+$J$3*VLOOKUP(J13,COND!$A$2:$C$7,2,FALSE)+$K$3*VLOOKUP(K13,COND!$A$2:$C$7,3,FALSE)+IF(AND($B$2&gt;0,$E13&lt;20),$B$2*25,0)</f>
        <v>119.62265262227305</v>
      </c>
      <c r="AR13" s="26">
        <f t="shared" si="5"/>
        <v>2.4052839051365198</v>
      </c>
      <c r="AS13" t="str">
        <f t="shared" si="6"/>
        <v>CF</v>
      </c>
      <c r="AT13">
        <v>800</v>
      </c>
      <c r="AU13">
        <v>800</v>
      </c>
      <c r="AW13" t="str">
        <f t="shared" si="7"/>
        <v>Unlikely</v>
      </c>
      <c r="AY13">
        <f>IF(VLOOKUP($A13,'Draft List'!$D$4:$AC$1177,AY$3,FALSE)&lt;&gt;0,VLOOKUP($A13,'Draft List'!$D$4:$AC$1177,AY$3,FALSE),"")</f>
        <v>29</v>
      </c>
      <c r="AZ13" t="str">
        <f>IF(VLOOKUP($A13,'Draft List'!$D$4:$AC$1177,AZ$3,FALSE)&lt;&gt;0,VLOOKUP($A13,'Draft List'!$D$4:$AC$1177,AZ$3,FALSE),"")</f>
        <v>S1</v>
      </c>
      <c r="BA13">
        <f>IF(VLOOKUP($A13,'Draft List'!$D$4:$AC$1177,BA$3,FALSE)&lt;&gt;0,VLOOKUP($A13,'Draft List'!$D$4:$AC$1177,BA$3,FALSE),"")</f>
        <v>2</v>
      </c>
      <c r="BB13" t="str">
        <f>IF(VLOOKUP($A13,'Draft List'!$D$4:$AC$1177,BB$3,FALSE)&lt;&gt;0,VLOOKUP($A13,'Draft List'!$D$4:$AC$1177,BB$3,FALSE),"")</f>
        <v>Crystal Lake Sandgnats</v>
      </c>
    </row>
    <row r="14" spans="1:54" ht="15" hidden="1" customHeight="1" x14ac:dyDescent="0.3">
      <c r="A14" s="1">
        <v>8906</v>
      </c>
      <c r="B14" s="1" t="s">
        <v>88</v>
      </c>
      <c r="C14" s="1" t="s">
        <v>305</v>
      </c>
      <c r="D14" s="1" t="s">
        <v>168</v>
      </c>
      <c r="E14" s="1">
        <v>21</v>
      </c>
      <c r="F14" s="1" t="s">
        <v>54</v>
      </c>
      <c r="G14" s="1" t="s">
        <v>42</v>
      </c>
      <c r="H14" s="22" t="s">
        <v>841</v>
      </c>
      <c r="I14" s="45" t="s">
        <v>44</v>
      </c>
      <c r="J14" s="1" t="s">
        <v>48</v>
      </c>
      <c r="K14" s="22" t="s">
        <v>43</v>
      </c>
      <c r="L14" s="1">
        <v>3</v>
      </c>
      <c r="M14" s="1">
        <v>7</v>
      </c>
      <c r="N14" s="1">
        <v>4</v>
      </c>
      <c r="O14" s="1">
        <v>1</v>
      </c>
      <c r="P14" s="22">
        <v>4</v>
      </c>
      <c r="Q14" s="1">
        <v>5</v>
      </c>
      <c r="R14" s="1">
        <v>8</v>
      </c>
      <c r="S14" s="1">
        <v>6</v>
      </c>
      <c r="T14" s="1">
        <v>2</v>
      </c>
      <c r="U14" s="22">
        <v>6</v>
      </c>
      <c r="V14" s="1">
        <v>3</v>
      </c>
      <c r="W14" s="1">
        <v>1</v>
      </c>
      <c r="X14" s="1">
        <v>1</v>
      </c>
      <c r="Y14" s="22">
        <v>1</v>
      </c>
      <c r="Z14" s="1" t="s">
        <v>45</v>
      </c>
      <c r="AA14" s="1">
        <v>6</v>
      </c>
      <c r="AB14" s="1" t="s">
        <v>45</v>
      </c>
      <c r="AC14" s="1" t="s">
        <v>45</v>
      </c>
      <c r="AD14" s="1" t="s">
        <v>45</v>
      </c>
      <c r="AE14" s="1" t="s">
        <v>45</v>
      </c>
      <c r="AF14" s="1" t="s">
        <v>45</v>
      </c>
      <c r="AG14" s="22" t="s">
        <v>45</v>
      </c>
      <c r="AH14" s="1">
        <v>3</v>
      </c>
      <c r="AI14" s="1">
        <v>4</v>
      </c>
      <c r="AJ14" s="22">
        <v>1</v>
      </c>
      <c r="AK14" s="34" t="s">
        <v>842</v>
      </c>
      <c r="AL14" s="34" t="s">
        <v>48</v>
      </c>
      <c r="AM14" s="8">
        <f t="shared" si="1"/>
        <v>-0.76363889818704667</v>
      </c>
      <c r="AN14" s="8">
        <f t="shared" si="2"/>
        <v>0.26839787152855715</v>
      </c>
      <c r="AO14">
        <f t="shared" si="3"/>
        <v>0</v>
      </c>
      <c r="AP14" s="6">
        <f t="shared" si="4"/>
        <v>0</v>
      </c>
      <c r="AQ14" s="8">
        <f>($AM$3*AM14+$AN$3*AN14+$AO$3*AO14+$AP$3*AP14)+$I$3*VLOOKUP(I14,COND!$A$2:$E$7,4,FALSE)+$J$3*VLOOKUP(J14,COND!$A$2:$C$7,2,FALSE)+$K$3*VLOOKUP(K14,COND!$A$2:$C$7,3,FALSE)+IF(AND($B$2&gt;0,$E14&lt;20),$B$2*25,0)</f>
        <v>118.99441056852399</v>
      </c>
      <c r="AR14" s="26">
        <f t="shared" si="5"/>
        <v>2.2740511913336952</v>
      </c>
      <c r="AS14" t="str">
        <f t="shared" si="6"/>
        <v>1B</v>
      </c>
      <c r="AT14">
        <v>26</v>
      </c>
      <c r="AU14">
        <v>26</v>
      </c>
      <c r="AV14">
        <v>3</v>
      </c>
      <c r="AW14" t="str">
        <f t="shared" si="7"/>
        <v>Unlikely</v>
      </c>
      <c r="AY14">
        <f>IF(VLOOKUP($A14,'Draft List'!$D$4:$AC$1177,AY$3,FALSE)&lt;&gt;0,VLOOKUP($A14,'Draft List'!$D$4:$AC$1177,AY$3,FALSE),"")</f>
        <v>30</v>
      </c>
      <c r="AZ14" t="str">
        <f>IF(VLOOKUP($A14,'Draft List'!$D$4:$AC$1177,AZ$3,FALSE)&lt;&gt;0,VLOOKUP($A14,'Draft List'!$D$4:$AC$1177,AZ$3,FALSE),"")</f>
        <v>S1</v>
      </c>
      <c r="BA14">
        <f>IF(VLOOKUP($A14,'Draft List'!$D$4:$AC$1177,BA$3,FALSE)&lt;&gt;0,VLOOKUP($A14,'Draft List'!$D$4:$AC$1177,BA$3,FALSE),"")</f>
        <v>3</v>
      </c>
      <c r="BB14" t="str">
        <f>IF(VLOOKUP($A14,'Draft List'!$D$4:$AC$1177,BB$3,FALSE)&lt;&gt;0,VLOOKUP($A14,'Draft List'!$D$4:$AC$1177,BB$3,FALSE),"")</f>
        <v>Crystal Lake Sandgnats</v>
      </c>
    </row>
    <row r="15" spans="1:54" ht="15" hidden="1" customHeight="1" x14ac:dyDescent="0.3">
      <c r="A15" s="1">
        <v>12561</v>
      </c>
      <c r="B15" s="1" t="s">
        <v>70</v>
      </c>
      <c r="C15" s="1" t="s">
        <v>174</v>
      </c>
      <c r="D15" s="1" t="s">
        <v>843</v>
      </c>
      <c r="E15" s="1">
        <v>18</v>
      </c>
      <c r="F15" s="1" t="s">
        <v>42</v>
      </c>
      <c r="G15" s="1" t="s">
        <v>42</v>
      </c>
      <c r="H15" s="22" t="s">
        <v>853</v>
      </c>
      <c r="I15" s="45" t="s">
        <v>43</v>
      </c>
      <c r="J15" s="1" t="s">
        <v>43</v>
      </c>
      <c r="K15" s="22" t="s">
        <v>43</v>
      </c>
      <c r="L15" s="1">
        <v>1</v>
      </c>
      <c r="M15" s="1">
        <v>1</v>
      </c>
      <c r="N15" s="1">
        <v>2</v>
      </c>
      <c r="O15" s="1">
        <v>1</v>
      </c>
      <c r="P15" s="22">
        <v>1</v>
      </c>
      <c r="Q15" s="1">
        <v>4</v>
      </c>
      <c r="R15" s="1">
        <v>5</v>
      </c>
      <c r="S15" s="1">
        <v>5</v>
      </c>
      <c r="T15" s="1">
        <v>4</v>
      </c>
      <c r="U15" s="22">
        <v>4</v>
      </c>
      <c r="V15" s="1">
        <v>9</v>
      </c>
      <c r="W15" s="1">
        <v>8</v>
      </c>
      <c r="X15" s="1">
        <v>1</v>
      </c>
      <c r="Y15" s="22">
        <v>1</v>
      </c>
      <c r="Z15" s="1" t="s">
        <v>45</v>
      </c>
      <c r="AA15" s="1" t="s">
        <v>45</v>
      </c>
      <c r="AB15" s="1" t="s">
        <v>45</v>
      </c>
      <c r="AC15" s="1">
        <v>2</v>
      </c>
      <c r="AD15" s="1" t="s">
        <v>45</v>
      </c>
      <c r="AE15" s="1" t="s">
        <v>45</v>
      </c>
      <c r="AF15" s="1" t="s">
        <v>45</v>
      </c>
      <c r="AG15" s="22" t="s">
        <v>45</v>
      </c>
      <c r="AH15" s="1">
        <v>2</v>
      </c>
      <c r="AI15" s="1">
        <v>3</v>
      </c>
      <c r="AJ15" s="22">
        <v>2</v>
      </c>
      <c r="AK15" s="34" t="s">
        <v>748</v>
      </c>
      <c r="AL15" s="34" t="s">
        <v>844</v>
      </c>
      <c r="AM15" s="8">
        <f t="shared" si="1"/>
        <v>-2.0012818558036707</v>
      </c>
      <c r="AN15" s="8">
        <f t="shared" si="2"/>
        <v>-0.19101267716913439</v>
      </c>
      <c r="AO15">
        <f t="shared" si="3"/>
        <v>0</v>
      </c>
      <c r="AP15" s="6">
        <f t="shared" si="4"/>
        <v>0</v>
      </c>
      <c r="AQ15" s="8">
        <f>($AM$3*AM15+$AN$3*AN15+$AO$3*AO15+$AP$3*AP15)+$I$3*VLOOKUP(I15,COND!$A$2:$E$7,4,FALSE)+$J$3*VLOOKUP(J15,COND!$A$2:$C$7,2,FALSE)+$K$3*VLOOKUP(K15,COND!$A$2:$C$7,3,FALSE)+IF(AND($B$2&gt;0,$E15&lt;20),$B$2*25,0)</f>
        <v>117.50771968839001</v>
      </c>
      <c r="AR15" s="26">
        <f t="shared" si="5"/>
        <v>1.9634981527053368</v>
      </c>
      <c r="AS15" t="str">
        <f t="shared" si="6"/>
        <v>3B</v>
      </c>
      <c r="AT15">
        <v>800</v>
      </c>
      <c r="AU15">
        <v>800</v>
      </c>
      <c r="AW15" t="str">
        <f t="shared" si="7"/>
        <v>Unlikely</v>
      </c>
      <c r="AY15">
        <f>IF(VLOOKUP($A15,'Draft List'!$D$4:$AC$1177,AY$3,FALSE)&lt;&gt;0,VLOOKUP($A15,'Draft List'!$D$4:$AC$1177,AY$3,FALSE),"")</f>
        <v>32</v>
      </c>
      <c r="AZ15" t="str">
        <f>IF(VLOOKUP($A15,'Draft List'!$D$4:$AC$1177,AZ$3,FALSE)&lt;&gt;0,VLOOKUP($A15,'Draft List'!$D$4:$AC$1177,AZ$3,FALSE),"")</f>
        <v>S1</v>
      </c>
      <c r="BA15">
        <f>IF(VLOOKUP($A15,'Draft List'!$D$4:$AC$1177,BA$3,FALSE)&lt;&gt;0,VLOOKUP($A15,'Draft List'!$D$4:$AC$1177,BA$3,FALSE),"")</f>
        <v>5</v>
      </c>
      <c r="BB15" t="str">
        <f>IF(VLOOKUP($A15,'Draft List'!$D$4:$AC$1177,BB$3,FALSE)&lt;&gt;0,VLOOKUP($A15,'Draft List'!$D$4:$AC$1177,BB$3,FALSE),"")</f>
        <v>Kentucky Thoroughbreds</v>
      </c>
    </row>
    <row r="16" spans="1:54" ht="15" hidden="1" customHeight="1" x14ac:dyDescent="0.3">
      <c r="A16" s="1">
        <v>11259</v>
      </c>
      <c r="B16" s="1" t="s">
        <v>70</v>
      </c>
      <c r="C16" s="1" t="s">
        <v>175</v>
      </c>
      <c r="D16" s="1" t="s">
        <v>522</v>
      </c>
      <c r="E16" s="1">
        <v>21</v>
      </c>
      <c r="F16" s="1" t="s">
        <v>42</v>
      </c>
      <c r="G16" s="1" t="s">
        <v>42</v>
      </c>
      <c r="H16" s="22" t="s">
        <v>840</v>
      </c>
      <c r="I16" s="45" t="s">
        <v>43</v>
      </c>
      <c r="J16" s="1" t="s">
        <v>43</v>
      </c>
      <c r="K16" s="22" t="s">
        <v>43</v>
      </c>
      <c r="L16" s="1">
        <v>2</v>
      </c>
      <c r="M16" s="1">
        <v>3</v>
      </c>
      <c r="N16" s="1">
        <v>4</v>
      </c>
      <c r="O16" s="1">
        <v>3</v>
      </c>
      <c r="P16" s="22">
        <v>3</v>
      </c>
      <c r="Q16" s="1">
        <v>4</v>
      </c>
      <c r="R16" s="1">
        <v>5</v>
      </c>
      <c r="S16" s="1">
        <v>6</v>
      </c>
      <c r="T16" s="1">
        <v>6</v>
      </c>
      <c r="U16" s="22">
        <v>4</v>
      </c>
      <c r="V16" s="1">
        <v>10</v>
      </c>
      <c r="W16" s="1">
        <v>9</v>
      </c>
      <c r="X16" s="1">
        <v>1</v>
      </c>
      <c r="Y16" s="22">
        <v>1</v>
      </c>
      <c r="Z16" s="1" t="s">
        <v>45</v>
      </c>
      <c r="AA16" s="1" t="s">
        <v>45</v>
      </c>
      <c r="AB16" s="1" t="s">
        <v>45</v>
      </c>
      <c r="AC16" s="1">
        <v>6</v>
      </c>
      <c r="AD16" s="1" t="s">
        <v>45</v>
      </c>
      <c r="AE16" s="1" t="s">
        <v>45</v>
      </c>
      <c r="AF16" s="1" t="s">
        <v>45</v>
      </c>
      <c r="AG16" s="22" t="s">
        <v>45</v>
      </c>
      <c r="AH16" s="1">
        <v>3</v>
      </c>
      <c r="AI16" s="1">
        <v>3</v>
      </c>
      <c r="AJ16" s="22">
        <v>4</v>
      </c>
      <c r="AK16" s="34" t="s">
        <v>923</v>
      </c>
      <c r="AL16" s="34" t="s">
        <v>844</v>
      </c>
      <c r="AM16" s="8">
        <f t="shared" si="1"/>
        <v>-1.151031492662457</v>
      </c>
      <c r="AN16" s="8">
        <f t="shared" si="2"/>
        <v>7.1467916873929171E-2</v>
      </c>
      <c r="AO16">
        <f t="shared" si="3"/>
        <v>0</v>
      </c>
      <c r="AP16" s="6">
        <f t="shared" si="4"/>
        <v>0.75</v>
      </c>
      <c r="AQ16" s="8">
        <f>($AM$3*AM16+$AN$3*AN16+$AO$3*AO16+$AP$3*AP16)+$I$3*VLOOKUP(I16,COND!$A$2:$E$7,4,FALSE)+$J$3*VLOOKUP(J16,COND!$A$2:$C$7,2,FALSE)+$K$3*VLOOKUP(K16,COND!$A$2:$C$7,3,FALSE)+IF(AND($B$2&gt;0,$E16&lt;20),$B$2*25,0)</f>
        <v>116.4925118532209</v>
      </c>
      <c r="AR16" s="26">
        <f t="shared" si="5"/>
        <v>1.7514326303671142</v>
      </c>
      <c r="AS16" t="str">
        <f t="shared" si="6"/>
        <v>3B</v>
      </c>
      <c r="AT16">
        <v>10</v>
      </c>
      <c r="AU16">
        <v>10</v>
      </c>
      <c r="AV16">
        <v>1</v>
      </c>
      <c r="AW16" t="str">
        <f t="shared" si="7"/>
        <v>Possible</v>
      </c>
      <c r="AY16">
        <f>IF(VLOOKUP($A16,'Draft List'!$D$4:$AC$1177,AY$3,FALSE)&lt;&gt;0,VLOOKUP($A16,'Draft List'!$D$4:$AC$1177,AY$3,FALSE),"")</f>
        <v>34</v>
      </c>
      <c r="AZ16">
        <f>IF(VLOOKUP($A16,'Draft List'!$D$4:$AC$1177,AZ$3,FALSE)&lt;&gt;0,VLOOKUP($A16,'Draft List'!$D$4:$AC$1177,AZ$3,FALSE),"")</f>
        <v>2</v>
      </c>
      <c r="BA16">
        <f>IF(VLOOKUP($A16,'Draft List'!$D$4:$AC$1177,BA$3,FALSE)&lt;&gt;0,VLOOKUP($A16,'Draft List'!$D$4:$AC$1177,BA$3,FALSE),"")</f>
        <v>1</v>
      </c>
      <c r="BB16" t="str">
        <f>IF(VLOOKUP($A16,'Draft List'!$D$4:$AC$1177,BB$3,FALSE)&lt;&gt;0,VLOOKUP($A16,'Draft List'!$D$4:$AC$1177,BB$3,FALSE),"")</f>
        <v>Yuma Arroyos</v>
      </c>
    </row>
    <row r="17" spans="1:54" ht="15" hidden="1" customHeight="1" x14ac:dyDescent="0.3">
      <c r="A17" s="1">
        <v>6301</v>
      </c>
      <c r="B17" s="1" t="s">
        <v>75</v>
      </c>
      <c r="C17" s="1" t="s">
        <v>883</v>
      </c>
      <c r="D17" s="1" t="s">
        <v>422</v>
      </c>
      <c r="E17" s="1">
        <v>21</v>
      </c>
      <c r="F17" s="1" t="s">
        <v>42</v>
      </c>
      <c r="G17" s="1" t="s">
        <v>42</v>
      </c>
      <c r="H17" s="22" t="s">
        <v>840</v>
      </c>
      <c r="I17" s="45" t="s">
        <v>43</v>
      </c>
      <c r="J17" s="1" t="s">
        <v>48</v>
      </c>
      <c r="K17" s="22" t="s">
        <v>43</v>
      </c>
      <c r="L17" s="1">
        <v>2</v>
      </c>
      <c r="M17" s="1">
        <v>5</v>
      </c>
      <c r="N17" s="1">
        <v>3</v>
      </c>
      <c r="O17" s="1">
        <v>5</v>
      </c>
      <c r="P17" s="22">
        <v>1</v>
      </c>
      <c r="Q17" s="1">
        <v>4</v>
      </c>
      <c r="R17" s="1">
        <v>6</v>
      </c>
      <c r="S17" s="1">
        <v>4</v>
      </c>
      <c r="T17" s="1">
        <v>6</v>
      </c>
      <c r="U17" s="22">
        <v>3</v>
      </c>
      <c r="V17" s="1">
        <v>3</v>
      </c>
      <c r="W17" s="1">
        <v>6</v>
      </c>
      <c r="X17" s="1">
        <v>1</v>
      </c>
      <c r="Y17" s="22">
        <v>1</v>
      </c>
      <c r="Z17" s="1" t="s">
        <v>45</v>
      </c>
      <c r="AA17" s="1" t="s">
        <v>45</v>
      </c>
      <c r="AB17" s="1" t="s">
        <v>45</v>
      </c>
      <c r="AC17" s="1" t="s">
        <v>45</v>
      </c>
      <c r="AD17" s="1" t="s">
        <v>45</v>
      </c>
      <c r="AE17" s="1" t="s">
        <v>45</v>
      </c>
      <c r="AF17" s="1">
        <v>9</v>
      </c>
      <c r="AG17" s="22" t="s">
        <v>45</v>
      </c>
      <c r="AH17" s="1">
        <v>10</v>
      </c>
      <c r="AI17" s="1">
        <v>9</v>
      </c>
      <c r="AJ17" s="22">
        <v>9</v>
      </c>
      <c r="AK17" s="34" t="s">
        <v>775</v>
      </c>
      <c r="AL17" s="34" t="s">
        <v>48</v>
      </c>
      <c r="AM17" s="8">
        <f t="shared" si="1"/>
        <v>-1.0325868070639563</v>
      </c>
      <c r="AN17" s="8">
        <f t="shared" si="2"/>
        <v>-8.3611531372253745E-2</v>
      </c>
      <c r="AO17">
        <f t="shared" si="3"/>
        <v>6</v>
      </c>
      <c r="AP17" s="6">
        <f t="shared" si="4"/>
        <v>1.25</v>
      </c>
      <c r="AQ17" s="8">
        <f>($AM$3*AM17+$AN$3*AN17+$AO$3*AO17+$AP$3*AP17)+$I$3*VLOOKUP(I17,COND!$A$2:$E$7,4,FALSE)+$J$3*VLOOKUP(J17,COND!$A$2:$C$7,2,FALSE)+$K$3*VLOOKUP(K17,COND!$A$2:$C$7,3,FALSE)+IF(AND($B$2&gt;0,$E17&lt;20),$B$2*25,0)</f>
        <v>117.14340294282655</v>
      </c>
      <c r="AR17" s="26">
        <f t="shared" si="5"/>
        <v>1.8873964735534945</v>
      </c>
      <c r="AS17" t="str">
        <f t="shared" si="6"/>
        <v>CF</v>
      </c>
      <c r="AT17">
        <v>6</v>
      </c>
      <c r="AU17">
        <v>6</v>
      </c>
      <c r="AV17">
        <v>1</v>
      </c>
      <c r="AW17" t="str">
        <f t="shared" si="7"/>
        <v>Unlikely</v>
      </c>
      <c r="AY17">
        <f>IF(VLOOKUP($A17,'Draft List'!$D$4:$AC$1177,AY$3,FALSE)&lt;&gt;0,VLOOKUP($A17,'Draft List'!$D$4:$AC$1177,AY$3,FALSE),"")</f>
        <v>36</v>
      </c>
      <c r="AZ17">
        <f>IF(VLOOKUP($A17,'Draft List'!$D$4:$AC$1177,AZ$3,FALSE)&lt;&gt;0,VLOOKUP($A17,'Draft List'!$D$4:$AC$1177,AZ$3,FALSE),"")</f>
        <v>2</v>
      </c>
      <c r="BA17">
        <f>IF(VLOOKUP($A17,'Draft List'!$D$4:$AC$1177,BA$3,FALSE)&lt;&gt;0,VLOOKUP($A17,'Draft List'!$D$4:$AC$1177,BA$3,FALSE),"")</f>
        <v>3</v>
      </c>
      <c r="BB17" t="str">
        <f>IF(VLOOKUP($A17,'Draft List'!$D$4:$AC$1177,BB$3,FALSE)&lt;&gt;0,VLOOKUP($A17,'Draft List'!$D$4:$AC$1177,BB$3,FALSE),"")</f>
        <v>Arlington Bureaucrats</v>
      </c>
    </row>
    <row r="18" spans="1:54" ht="15" hidden="1" customHeight="1" x14ac:dyDescent="0.3">
      <c r="A18" s="1">
        <v>7972</v>
      </c>
      <c r="B18" s="1" t="s">
        <v>70</v>
      </c>
      <c r="C18" s="1" t="s">
        <v>515</v>
      </c>
      <c r="D18" s="1" t="s">
        <v>703</v>
      </c>
      <c r="E18" s="1">
        <v>18</v>
      </c>
      <c r="F18" s="1" t="s">
        <v>42</v>
      </c>
      <c r="G18" s="1" t="s">
        <v>42</v>
      </c>
      <c r="H18" s="22" t="s">
        <v>853</v>
      </c>
      <c r="I18" s="45" t="s">
        <v>43</v>
      </c>
      <c r="J18" s="1" t="s">
        <v>48</v>
      </c>
      <c r="K18" s="22" t="s">
        <v>44</v>
      </c>
      <c r="L18" s="1">
        <v>1</v>
      </c>
      <c r="M18" s="1">
        <v>2</v>
      </c>
      <c r="N18" s="1">
        <v>2</v>
      </c>
      <c r="O18" s="1">
        <v>1</v>
      </c>
      <c r="P18" s="22">
        <v>2</v>
      </c>
      <c r="Q18" s="1">
        <v>4</v>
      </c>
      <c r="R18" s="1">
        <v>6</v>
      </c>
      <c r="S18" s="1">
        <v>6</v>
      </c>
      <c r="T18" s="1">
        <v>4</v>
      </c>
      <c r="U18" s="22">
        <v>4</v>
      </c>
      <c r="V18" s="1">
        <v>9</v>
      </c>
      <c r="W18" s="1">
        <v>8</v>
      </c>
      <c r="X18" s="1">
        <v>1</v>
      </c>
      <c r="Y18" s="22">
        <v>1</v>
      </c>
      <c r="Z18" s="1" t="s">
        <v>45</v>
      </c>
      <c r="AA18" s="1" t="s">
        <v>45</v>
      </c>
      <c r="AB18" s="1" t="s">
        <v>45</v>
      </c>
      <c r="AC18" s="1">
        <v>2</v>
      </c>
      <c r="AD18" s="1" t="s">
        <v>45</v>
      </c>
      <c r="AE18" s="1" t="s">
        <v>45</v>
      </c>
      <c r="AF18" s="1" t="s">
        <v>45</v>
      </c>
      <c r="AG18" s="22" t="s">
        <v>45</v>
      </c>
      <c r="AH18" s="1">
        <v>1</v>
      </c>
      <c r="AI18" s="1">
        <v>1</v>
      </c>
      <c r="AJ18" s="22">
        <v>1</v>
      </c>
      <c r="AK18" s="34" t="s">
        <v>733</v>
      </c>
      <c r="AL18" s="34" t="s">
        <v>844</v>
      </c>
      <c r="AM18" s="8">
        <f t="shared" si="1"/>
        <v>-1.9102056363678834</v>
      </c>
      <c r="AN18" s="8">
        <f t="shared" si="2"/>
        <v>-5.6891303526529387E-2</v>
      </c>
      <c r="AO18">
        <f t="shared" si="3"/>
        <v>0</v>
      </c>
      <c r="AP18" s="6">
        <f t="shared" si="4"/>
        <v>0</v>
      </c>
      <c r="AQ18" s="8">
        <f>($AM$3*AM18+$AN$3*AN18+$AO$3*AO18+$AP$3*AP18)+$I$3*VLOOKUP(I18,COND!$A$2:$E$7,4,FALSE)+$J$3*VLOOKUP(J18,COND!$A$2:$C$7,2,FALSE)+$K$3*VLOOKUP(K18,COND!$A$2:$C$7,3,FALSE)+IF(AND($B$2&gt;0,$E18&lt;20),$B$2*25,0)</f>
        <v>119.12628379404487</v>
      </c>
      <c r="AR18" s="26">
        <f t="shared" si="5"/>
        <v>2.3015980280342343</v>
      </c>
      <c r="AS18" t="str">
        <f t="shared" si="6"/>
        <v>3B</v>
      </c>
      <c r="AT18">
        <v>800</v>
      </c>
      <c r="AU18">
        <v>800</v>
      </c>
      <c r="AW18" t="str">
        <f t="shared" si="7"/>
        <v>Unlikely</v>
      </c>
      <c r="AY18">
        <f>IF(VLOOKUP($A18,'Draft List'!$D$4:$AC$1177,AY$3,FALSE)&lt;&gt;0,VLOOKUP($A18,'Draft List'!$D$4:$AC$1177,AY$3,FALSE),"")</f>
        <v>37</v>
      </c>
      <c r="AZ18">
        <f>IF(VLOOKUP($A18,'Draft List'!$D$4:$AC$1177,AZ$3,FALSE)&lt;&gt;0,VLOOKUP($A18,'Draft List'!$D$4:$AC$1177,AZ$3,FALSE),"")</f>
        <v>2</v>
      </c>
      <c r="BA18">
        <f>IF(VLOOKUP($A18,'Draft List'!$D$4:$AC$1177,BA$3,FALSE)&lt;&gt;0,VLOOKUP($A18,'Draft List'!$D$4:$AC$1177,BA$3,FALSE),"")</f>
        <v>4</v>
      </c>
      <c r="BB18" t="str">
        <f>IF(VLOOKUP($A18,'Draft List'!$D$4:$AC$1177,BB$3,FALSE)&lt;&gt;0,VLOOKUP($A18,'Draft List'!$D$4:$AC$1177,BB$3,FALSE),"")</f>
        <v>Manchester Maulers</v>
      </c>
    </row>
    <row r="19" spans="1:54" ht="15" hidden="1" customHeight="1" x14ac:dyDescent="0.3">
      <c r="A19" s="1">
        <v>9744</v>
      </c>
      <c r="B19" s="1" t="s">
        <v>72</v>
      </c>
      <c r="C19" s="1" t="s">
        <v>409</v>
      </c>
      <c r="D19" s="1" t="s">
        <v>897</v>
      </c>
      <c r="E19" s="1">
        <v>21</v>
      </c>
      <c r="F19" s="1" t="s">
        <v>42</v>
      </c>
      <c r="G19" s="1" t="s">
        <v>42</v>
      </c>
      <c r="H19" s="22" t="s">
        <v>840</v>
      </c>
      <c r="I19" s="45" t="s">
        <v>43</v>
      </c>
      <c r="J19" s="1" t="s">
        <v>48</v>
      </c>
      <c r="K19" s="22" t="s">
        <v>43</v>
      </c>
      <c r="L19" s="1">
        <v>3</v>
      </c>
      <c r="M19" s="1">
        <v>3</v>
      </c>
      <c r="N19" s="1">
        <v>3</v>
      </c>
      <c r="O19" s="1">
        <v>4</v>
      </c>
      <c r="P19" s="22">
        <v>2</v>
      </c>
      <c r="Q19" s="1">
        <v>4</v>
      </c>
      <c r="R19" s="1">
        <v>6</v>
      </c>
      <c r="S19" s="1">
        <v>5</v>
      </c>
      <c r="T19" s="1">
        <v>6</v>
      </c>
      <c r="U19" s="22">
        <v>4</v>
      </c>
      <c r="V19" s="1">
        <v>4</v>
      </c>
      <c r="W19" s="1">
        <v>3</v>
      </c>
      <c r="X19" s="1">
        <v>1</v>
      </c>
      <c r="Y19" s="22">
        <v>1</v>
      </c>
      <c r="Z19" s="1" t="s">
        <v>45</v>
      </c>
      <c r="AA19" s="1" t="s">
        <v>45</v>
      </c>
      <c r="AB19" s="1">
        <v>6</v>
      </c>
      <c r="AC19" s="1" t="s">
        <v>45</v>
      </c>
      <c r="AD19" s="1" t="s">
        <v>45</v>
      </c>
      <c r="AE19" s="1" t="s">
        <v>45</v>
      </c>
      <c r="AF19" s="1" t="s">
        <v>45</v>
      </c>
      <c r="AG19" s="22" t="s">
        <v>45</v>
      </c>
      <c r="AH19" s="1">
        <v>8</v>
      </c>
      <c r="AI19" s="1">
        <v>4</v>
      </c>
      <c r="AJ19" s="22">
        <v>4</v>
      </c>
      <c r="AK19" s="34" t="s">
        <v>709</v>
      </c>
      <c r="AL19" s="34" t="s">
        <v>48</v>
      </c>
      <c r="AM19" s="8">
        <f t="shared" si="1"/>
        <v>-0.86184394029118594</v>
      </c>
      <c r="AN19" s="8">
        <f t="shared" si="2"/>
        <v>3.9466302468731194E-2</v>
      </c>
      <c r="AO19">
        <f t="shared" si="3"/>
        <v>1</v>
      </c>
      <c r="AP19" s="6">
        <f t="shared" si="4"/>
        <v>0.6</v>
      </c>
      <c r="AQ19" s="8">
        <f>($AM$3*AM19+$AN$3*AN19+$AO$3*AO19+$AP$3*AP19)+$I$3*VLOOKUP(I19,COND!$A$2:$E$7,4,FALSE)+$J$3*VLOOKUP(J19,COND!$A$2:$C$7,2,FALSE)+$K$3*VLOOKUP(K19,COND!$A$2:$C$7,3,FALSE)+IF(AND($B$2&gt;0,$E19&lt;20),$B$2*25,0)</f>
        <v>117.15407790226232</v>
      </c>
      <c r="AR19" s="26">
        <f t="shared" si="5"/>
        <v>1.8896263527666577</v>
      </c>
      <c r="AS19" t="str">
        <f t="shared" si="6"/>
        <v>2B</v>
      </c>
      <c r="AT19">
        <v>11</v>
      </c>
      <c r="AU19">
        <v>11</v>
      </c>
      <c r="AV19">
        <v>1</v>
      </c>
      <c r="AW19" t="str">
        <f t="shared" si="7"/>
        <v>Unlikely</v>
      </c>
      <c r="AY19">
        <f>IF(VLOOKUP($A19,'Draft List'!$D$4:$AC$1177,AY$3,FALSE)&lt;&gt;0,VLOOKUP($A19,'Draft List'!$D$4:$AC$1177,AY$3,FALSE),"")</f>
        <v>40</v>
      </c>
      <c r="AZ19">
        <f>IF(VLOOKUP($A19,'Draft List'!$D$4:$AC$1177,AZ$3,FALSE)&lt;&gt;0,VLOOKUP($A19,'Draft List'!$D$4:$AC$1177,AZ$3,FALSE),"")</f>
        <v>2</v>
      </c>
      <c r="BA19">
        <f>IF(VLOOKUP($A19,'Draft List'!$D$4:$AC$1177,BA$3,FALSE)&lt;&gt;0,VLOOKUP($A19,'Draft List'!$D$4:$AC$1177,BA$3,FALSE),"")</f>
        <v>7</v>
      </c>
      <c r="BB19" t="str">
        <f>IF(VLOOKUP($A19,'Draft List'!$D$4:$AC$1177,BB$3,FALSE)&lt;&gt;0,VLOOKUP($A19,'Draft List'!$D$4:$AC$1177,BB$3,FALSE),"")</f>
        <v>Tempe Knights</v>
      </c>
    </row>
    <row r="20" spans="1:54" ht="15" hidden="1" customHeight="1" x14ac:dyDescent="0.3">
      <c r="A20" s="1">
        <v>5908</v>
      </c>
      <c r="B20" s="1" t="s">
        <v>88</v>
      </c>
      <c r="C20" s="1" t="s">
        <v>968</v>
      </c>
      <c r="D20" s="1" t="s">
        <v>969</v>
      </c>
      <c r="E20" s="1">
        <v>18</v>
      </c>
      <c r="F20" s="1" t="s">
        <v>42</v>
      </c>
      <c r="G20" s="1" t="s">
        <v>54</v>
      </c>
      <c r="H20" s="22" t="s">
        <v>841</v>
      </c>
      <c r="I20" s="45" t="s">
        <v>43</v>
      </c>
      <c r="J20" s="1" t="s">
        <v>43</v>
      </c>
      <c r="K20" s="22" t="s">
        <v>48</v>
      </c>
      <c r="L20" s="1">
        <v>1</v>
      </c>
      <c r="M20" s="1">
        <v>2</v>
      </c>
      <c r="N20" s="1">
        <v>3</v>
      </c>
      <c r="O20" s="1">
        <v>2</v>
      </c>
      <c r="P20" s="22">
        <v>1</v>
      </c>
      <c r="Q20" s="1">
        <v>4</v>
      </c>
      <c r="R20" s="1">
        <v>5</v>
      </c>
      <c r="S20" s="1">
        <v>7</v>
      </c>
      <c r="T20" s="1">
        <v>5</v>
      </c>
      <c r="U20" s="22">
        <v>3</v>
      </c>
      <c r="V20" s="1">
        <v>7</v>
      </c>
      <c r="W20" s="1">
        <v>8</v>
      </c>
      <c r="X20" s="1">
        <v>1</v>
      </c>
      <c r="Y20" s="22">
        <v>1</v>
      </c>
      <c r="Z20" s="1" t="s">
        <v>45</v>
      </c>
      <c r="AA20" s="1">
        <v>1</v>
      </c>
      <c r="AB20" s="1" t="s">
        <v>45</v>
      </c>
      <c r="AC20" s="1" t="s">
        <v>45</v>
      </c>
      <c r="AD20" s="1" t="s">
        <v>45</v>
      </c>
      <c r="AE20" s="1">
        <v>1</v>
      </c>
      <c r="AF20" s="1" t="s">
        <v>45</v>
      </c>
      <c r="AG20" s="22" t="s">
        <v>45</v>
      </c>
      <c r="AH20" s="1">
        <v>3</v>
      </c>
      <c r="AI20" s="1">
        <v>4</v>
      </c>
      <c r="AJ20" s="22">
        <v>4</v>
      </c>
      <c r="AK20" s="34" t="s">
        <v>956</v>
      </c>
      <c r="AL20" s="34" t="s">
        <v>48</v>
      </c>
      <c r="AM20" s="8">
        <f t="shared" si="1"/>
        <v>-1.7774509321514844</v>
      </c>
      <c r="AN20" s="8">
        <f t="shared" si="2"/>
        <v>2.4803521071166203E-2</v>
      </c>
      <c r="AO20">
        <f t="shared" si="3"/>
        <v>0</v>
      </c>
      <c r="AP20" s="6">
        <f t="shared" si="4"/>
        <v>0</v>
      </c>
      <c r="AQ20" s="8">
        <f>($AM$3*AM20+$AN$3*AN20+$AO$3*AO20+$AP$3*AP20)+$I$3*VLOOKUP(I20,COND!$A$2:$E$7,4,FALSE)+$J$3*VLOOKUP(J20,COND!$A$2:$C$7,2,FALSE)+$K$3*VLOOKUP(K20,COND!$A$2:$C$7,3,FALSE)+IF(AND($B$2&gt;0,$E20&lt;20),$B$2*25,0)</f>
        <v>121.11989715963884</v>
      </c>
      <c r="AR20" s="26">
        <f t="shared" si="5"/>
        <v>2.7180414843091008</v>
      </c>
      <c r="AS20" t="str">
        <f t="shared" si="6"/>
        <v>LF</v>
      </c>
      <c r="AT20">
        <v>13</v>
      </c>
      <c r="AU20">
        <v>13</v>
      </c>
      <c r="AV20">
        <v>1</v>
      </c>
      <c r="AW20" t="str">
        <f t="shared" si="7"/>
        <v>Possible</v>
      </c>
      <c r="AY20">
        <f>IF(VLOOKUP($A20,'Draft List'!$D$4:$AC$1177,AY$3,FALSE)&lt;&gt;0,VLOOKUP($A20,'Draft List'!$D$4:$AC$1177,AY$3,FALSE),"")</f>
        <v>41</v>
      </c>
      <c r="AZ20">
        <f>IF(VLOOKUP($A20,'Draft List'!$D$4:$AC$1177,AZ$3,FALSE)&lt;&gt;0,VLOOKUP($A20,'Draft List'!$D$4:$AC$1177,AZ$3,FALSE),"")</f>
        <v>2</v>
      </c>
      <c r="BA20">
        <f>IF(VLOOKUP($A20,'Draft List'!$D$4:$AC$1177,BA$3,FALSE)&lt;&gt;0,VLOOKUP($A20,'Draft List'!$D$4:$AC$1177,BA$3,FALSE),"")</f>
        <v>8</v>
      </c>
      <c r="BB20" t="str">
        <f>IF(VLOOKUP($A20,'Draft List'!$D$4:$AC$1177,BB$3,FALSE)&lt;&gt;0,VLOOKUP($A20,'Draft List'!$D$4:$AC$1177,BB$3,FALSE),"")</f>
        <v>West Virginia Alleghenies</v>
      </c>
    </row>
    <row r="21" spans="1:54" ht="15" hidden="1" customHeight="1" x14ac:dyDescent="0.3">
      <c r="A21" s="1">
        <v>11813</v>
      </c>
      <c r="B21" s="1" t="s">
        <v>87</v>
      </c>
      <c r="C21" s="1" t="s">
        <v>169</v>
      </c>
      <c r="D21" s="1" t="s">
        <v>931</v>
      </c>
      <c r="E21" s="1">
        <v>21</v>
      </c>
      <c r="F21" s="1" t="s">
        <v>63</v>
      </c>
      <c r="G21" s="1" t="s">
        <v>42</v>
      </c>
      <c r="H21" s="22" t="s">
        <v>840</v>
      </c>
      <c r="I21" s="45" t="s">
        <v>43</v>
      </c>
      <c r="J21" s="1" t="s">
        <v>43</v>
      </c>
      <c r="K21" s="22" t="s">
        <v>43</v>
      </c>
      <c r="L21" s="1">
        <v>3</v>
      </c>
      <c r="M21" s="1">
        <v>4</v>
      </c>
      <c r="N21" s="1">
        <v>3</v>
      </c>
      <c r="O21" s="1">
        <v>4</v>
      </c>
      <c r="P21" s="22">
        <v>2</v>
      </c>
      <c r="Q21" s="1">
        <v>4</v>
      </c>
      <c r="R21" s="1">
        <v>5</v>
      </c>
      <c r="S21" s="1">
        <v>4</v>
      </c>
      <c r="T21" s="1">
        <v>6</v>
      </c>
      <c r="U21" s="22">
        <v>4</v>
      </c>
      <c r="V21" s="1">
        <v>3</v>
      </c>
      <c r="W21" s="1">
        <v>4</v>
      </c>
      <c r="X21" s="1">
        <v>6</v>
      </c>
      <c r="Y21" s="22">
        <v>8</v>
      </c>
      <c r="Z21" s="1">
        <v>3</v>
      </c>
      <c r="AA21" s="1" t="s">
        <v>45</v>
      </c>
      <c r="AB21" s="1" t="s">
        <v>45</v>
      </c>
      <c r="AC21" s="1" t="s">
        <v>45</v>
      </c>
      <c r="AD21" s="1" t="s">
        <v>45</v>
      </c>
      <c r="AE21" s="1" t="s">
        <v>45</v>
      </c>
      <c r="AF21" s="1" t="s">
        <v>45</v>
      </c>
      <c r="AG21" s="22" t="s">
        <v>45</v>
      </c>
      <c r="AH21" s="1">
        <v>1</v>
      </c>
      <c r="AI21" s="1">
        <v>2</v>
      </c>
      <c r="AJ21" s="22">
        <v>3</v>
      </c>
      <c r="AK21" s="34" t="s">
        <v>775</v>
      </c>
      <c r="AL21" s="34" t="s">
        <v>48</v>
      </c>
      <c r="AM21" s="8">
        <f t="shared" si="1"/>
        <v>-0.81078406067248254</v>
      </c>
      <c r="AN21" s="8">
        <f t="shared" si="2"/>
        <v>-9.4655071173873812E-2</v>
      </c>
      <c r="AO21">
        <f t="shared" si="3"/>
        <v>0</v>
      </c>
      <c r="AP21" s="6">
        <f t="shared" si="4"/>
        <v>1.35</v>
      </c>
      <c r="AQ21" s="8">
        <f>($AM$3*AM21+$AN$3*AN21+$AO$3*AO21+$AP$3*AP21)+$I$3*VLOOKUP(I21,COND!$A$2:$E$7,4,FALSE)+$J$3*VLOOKUP(J21,COND!$A$2:$C$7,2,FALSE)+$K$3*VLOOKUP(K21,COND!$A$2:$C$7,3,FALSE)+IF(AND($B$2&gt;0,$E21&lt;20),$B$2*25,0)</f>
        <v>115.13306073984627</v>
      </c>
      <c r="AR21" s="26">
        <f t="shared" si="5"/>
        <v>1.4674585509087461</v>
      </c>
      <c r="AS21" t="str">
        <f t="shared" si="6"/>
        <v>C</v>
      </c>
      <c r="AT21">
        <v>20</v>
      </c>
      <c r="AU21">
        <v>20</v>
      </c>
      <c r="AV21">
        <v>2</v>
      </c>
      <c r="AW21" t="str">
        <f t="shared" si="7"/>
        <v>Unlikely</v>
      </c>
      <c r="AY21">
        <f>IF(VLOOKUP($A21,'Draft List'!$D$4:$AC$1177,AY$3,FALSE)&lt;&gt;0,VLOOKUP($A21,'Draft List'!$D$4:$AC$1177,AY$3,FALSE),"")</f>
        <v>43</v>
      </c>
      <c r="AZ21">
        <f>IF(VLOOKUP($A21,'Draft List'!$D$4:$AC$1177,AZ$3,FALSE)&lt;&gt;0,VLOOKUP($A21,'Draft List'!$D$4:$AC$1177,AZ$3,FALSE),"")</f>
        <v>2</v>
      </c>
      <c r="BA21">
        <f>IF(VLOOKUP($A21,'Draft List'!$D$4:$AC$1177,BA$3,FALSE)&lt;&gt;0,VLOOKUP($A21,'Draft List'!$D$4:$AC$1177,BA$3,FALSE),"")</f>
        <v>10</v>
      </c>
      <c r="BB21" t="str">
        <f>IF(VLOOKUP($A21,'Draft List'!$D$4:$AC$1177,BB$3,FALSE)&lt;&gt;0,VLOOKUP($A21,'Draft List'!$D$4:$AC$1177,BB$3,FALSE),"")</f>
        <v>Tempe Knights</v>
      </c>
    </row>
    <row r="22" spans="1:54" ht="15" hidden="1" customHeight="1" x14ac:dyDescent="0.3">
      <c r="A22" s="1">
        <v>10509</v>
      </c>
      <c r="B22" s="1" t="s">
        <v>72</v>
      </c>
      <c r="C22" s="1" t="s">
        <v>144</v>
      </c>
      <c r="D22" s="1" t="s">
        <v>847</v>
      </c>
      <c r="E22" s="1">
        <v>21</v>
      </c>
      <c r="F22" s="1" t="s">
        <v>42</v>
      </c>
      <c r="G22" s="1" t="s">
        <v>42</v>
      </c>
      <c r="H22" s="22" t="s">
        <v>841</v>
      </c>
      <c r="I22" s="45" t="s">
        <v>43</v>
      </c>
      <c r="J22" s="1" t="s">
        <v>43</v>
      </c>
      <c r="K22" s="22" t="s">
        <v>43</v>
      </c>
      <c r="L22" s="1">
        <v>2</v>
      </c>
      <c r="M22" s="1">
        <v>5</v>
      </c>
      <c r="N22" s="1">
        <v>3</v>
      </c>
      <c r="O22" s="1">
        <v>1</v>
      </c>
      <c r="P22" s="22">
        <v>4</v>
      </c>
      <c r="Q22" s="1">
        <v>5</v>
      </c>
      <c r="R22" s="1">
        <v>7</v>
      </c>
      <c r="S22" s="1">
        <v>4</v>
      </c>
      <c r="T22" s="1">
        <v>4</v>
      </c>
      <c r="U22" s="22">
        <v>6</v>
      </c>
      <c r="V22" s="1">
        <v>4</v>
      </c>
      <c r="W22" s="1">
        <v>2</v>
      </c>
      <c r="X22" s="1">
        <v>1</v>
      </c>
      <c r="Y22" s="22">
        <v>1</v>
      </c>
      <c r="Z22" s="1" t="s">
        <v>45</v>
      </c>
      <c r="AA22" s="1" t="s">
        <v>45</v>
      </c>
      <c r="AB22" s="1">
        <v>3</v>
      </c>
      <c r="AC22" s="1" t="s">
        <v>45</v>
      </c>
      <c r="AD22" s="1" t="s">
        <v>45</v>
      </c>
      <c r="AE22" s="1" t="s">
        <v>45</v>
      </c>
      <c r="AF22" s="1" t="s">
        <v>45</v>
      </c>
      <c r="AG22" s="22" t="s">
        <v>45</v>
      </c>
      <c r="AH22" s="1">
        <v>10</v>
      </c>
      <c r="AI22" s="1">
        <v>9</v>
      </c>
      <c r="AJ22" s="22">
        <v>9</v>
      </c>
      <c r="AK22" s="34" t="s">
        <v>776</v>
      </c>
      <c r="AL22" s="34" t="s">
        <v>844</v>
      </c>
      <c r="AM22" s="8">
        <f t="shared" si="1"/>
        <v>-1.27137598765103</v>
      </c>
      <c r="AN22" s="8">
        <f t="shared" si="2"/>
        <v>0.23063410388121269</v>
      </c>
      <c r="AO22">
        <f t="shared" si="3"/>
        <v>6</v>
      </c>
      <c r="AP22" s="6">
        <f t="shared" si="4"/>
        <v>0</v>
      </c>
      <c r="AQ22" s="8">
        <f>($AM$3*AM22+$AN$3*AN22+$AO$3*AO22+$AP$3*AP22)+$I$3*VLOOKUP(I22,COND!$A$2:$E$7,4,FALSE)+$J$3*VLOOKUP(J22,COND!$A$2:$C$7,2,FALSE)+$K$3*VLOOKUP(K22,COND!$A$2:$C$7,3,FALSE)+IF(AND($B$2&gt;0,$E22&lt;20),$B$2*25,0)</f>
        <v>118.64047164780945</v>
      </c>
      <c r="AR22" s="26">
        <f t="shared" si="5"/>
        <v>2.2001173233147857</v>
      </c>
      <c r="AS22" t="str">
        <f t="shared" si="6"/>
        <v>2B</v>
      </c>
      <c r="AT22">
        <v>15</v>
      </c>
      <c r="AU22">
        <v>15</v>
      </c>
      <c r="AV22">
        <v>2</v>
      </c>
      <c r="AW22" t="str">
        <f t="shared" si="7"/>
        <v>Unlikely</v>
      </c>
      <c r="AY22">
        <f>IF(VLOOKUP($A22,'Draft List'!$D$4:$AC$1177,AY$3,FALSE)&lt;&gt;0,VLOOKUP($A22,'Draft List'!$D$4:$AC$1177,AY$3,FALSE),"")</f>
        <v>44</v>
      </c>
      <c r="AZ22">
        <f>IF(VLOOKUP($A22,'Draft List'!$D$4:$AC$1177,AZ$3,FALSE)&lt;&gt;0,VLOOKUP($A22,'Draft List'!$D$4:$AC$1177,AZ$3,FALSE),"")</f>
        <v>2</v>
      </c>
      <c r="BA22">
        <f>IF(VLOOKUP($A22,'Draft List'!$D$4:$AC$1177,BA$3,FALSE)&lt;&gt;0,VLOOKUP($A22,'Draft List'!$D$4:$AC$1177,BA$3,FALSE),"")</f>
        <v>11</v>
      </c>
      <c r="BB22" t="str">
        <f>IF(VLOOKUP($A22,'Draft List'!$D$4:$AC$1177,BB$3,FALSE)&lt;&gt;0,VLOOKUP($A22,'Draft List'!$D$4:$AC$1177,BB$3,FALSE),"")</f>
        <v>Amsterdam Lions</v>
      </c>
    </row>
    <row r="23" spans="1:54" ht="15" hidden="1" customHeight="1" x14ac:dyDescent="0.3">
      <c r="A23" s="1">
        <v>13639</v>
      </c>
      <c r="B23" s="1" t="s">
        <v>75</v>
      </c>
      <c r="C23" s="1" t="s">
        <v>962</v>
      </c>
      <c r="D23" s="1" t="s">
        <v>963</v>
      </c>
      <c r="E23" s="1">
        <v>18</v>
      </c>
      <c r="F23" s="1" t="s">
        <v>54</v>
      </c>
      <c r="G23" s="1" t="s">
        <v>54</v>
      </c>
      <c r="H23" s="22" t="s">
        <v>841</v>
      </c>
      <c r="I23" s="45" t="s">
        <v>43</v>
      </c>
      <c r="J23" s="1" t="s">
        <v>43</v>
      </c>
      <c r="K23" s="22" t="s">
        <v>43</v>
      </c>
      <c r="L23" s="1">
        <v>1</v>
      </c>
      <c r="M23" s="1">
        <v>2</v>
      </c>
      <c r="N23" s="1">
        <v>3</v>
      </c>
      <c r="O23" s="1">
        <v>2</v>
      </c>
      <c r="P23" s="22">
        <v>2</v>
      </c>
      <c r="Q23" s="1">
        <v>4</v>
      </c>
      <c r="R23" s="1">
        <v>5</v>
      </c>
      <c r="S23" s="1">
        <v>5</v>
      </c>
      <c r="T23" s="1">
        <v>6</v>
      </c>
      <c r="U23" s="22">
        <v>4</v>
      </c>
      <c r="V23" s="1">
        <v>3</v>
      </c>
      <c r="W23" s="1">
        <v>6</v>
      </c>
      <c r="X23" s="1">
        <v>1</v>
      </c>
      <c r="Y23" s="22">
        <v>1</v>
      </c>
      <c r="Z23" s="1" t="s">
        <v>45</v>
      </c>
      <c r="AA23" s="1" t="s">
        <v>45</v>
      </c>
      <c r="AB23" s="1" t="s">
        <v>45</v>
      </c>
      <c r="AC23" s="1" t="s">
        <v>45</v>
      </c>
      <c r="AD23" s="1" t="s">
        <v>45</v>
      </c>
      <c r="AE23" s="1" t="s">
        <v>45</v>
      </c>
      <c r="AF23" s="1">
        <v>4</v>
      </c>
      <c r="AG23" s="22" t="s">
        <v>45</v>
      </c>
      <c r="AH23" s="1">
        <v>5</v>
      </c>
      <c r="AI23" s="1">
        <v>4</v>
      </c>
      <c r="AJ23" s="22">
        <v>5</v>
      </c>
      <c r="AK23" s="34" t="s">
        <v>489</v>
      </c>
      <c r="AL23" s="34" t="s">
        <v>844</v>
      </c>
      <c r="AM23" s="8">
        <f t="shared" si="1"/>
        <v>-1.7374345923344008</v>
      </c>
      <c r="AN23" s="8">
        <f t="shared" si="2"/>
        <v>-1.1593577149972334E-2</v>
      </c>
      <c r="AO23">
        <f t="shared" si="3"/>
        <v>0</v>
      </c>
      <c r="AP23" s="6">
        <f t="shared" si="4"/>
        <v>0</v>
      </c>
      <c r="AQ23" s="8">
        <f>($AM$3*AM23+$AN$3*AN23+$AO$3*AO23+$AP$3*AP23)+$I$3*VLOOKUP(I23,COND!$A$2:$E$7,4,FALSE)+$J$3*VLOOKUP(J23,COND!$A$2:$C$7,2,FALSE)+$K$3*VLOOKUP(K23,COND!$A$2:$C$7,3,FALSE)+IF(AND($B$2&gt;0,$E23&lt;20),$B$2*25,0)</f>
        <v>119.6871336149669</v>
      </c>
      <c r="AR23" s="26">
        <f t="shared" si="5"/>
        <v>2.418753260792379</v>
      </c>
      <c r="AS23" t="str">
        <f t="shared" si="6"/>
        <v>CF</v>
      </c>
      <c r="AT23">
        <v>800</v>
      </c>
      <c r="AU23">
        <v>800</v>
      </c>
      <c r="AW23" t="str">
        <f t="shared" si="7"/>
        <v>Unlikely</v>
      </c>
      <c r="AY23">
        <f>IF(VLOOKUP($A23,'Draft List'!$D$4:$AC$1177,AY$3,FALSE)&lt;&gt;0,VLOOKUP($A23,'Draft List'!$D$4:$AC$1177,AY$3,FALSE),"")</f>
        <v>45</v>
      </c>
      <c r="AZ23">
        <f>IF(VLOOKUP($A23,'Draft List'!$D$4:$AC$1177,AZ$3,FALSE)&lt;&gt;0,VLOOKUP($A23,'Draft List'!$D$4:$AC$1177,AZ$3,FALSE),"")</f>
        <v>2</v>
      </c>
      <c r="BA23">
        <f>IF(VLOOKUP($A23,'Draft List'!$D$4:$AC$1177,BA$3,FALSE)&lt;&gt;0,VLOOKUP($A23,'Draft List'!$D$4:$AC$1177,BA$3,FALSE),"")</f>
        <v>12</v>
      </c>
      <c r="BB23" t="str">
        <f>IF(VLOOKUP($A23,'Draft List'!$D$4:$AC$1177,BB$3,FALSE)&lt;&gt;0,VLOOKUP($A23,'Draft List'!$D$4:$AC$1177,BB$3,FALSE),"")</f>
        <v>West Virginia Alleghenies</v>
      </c>
    </row>
    <row r="24" spans="1:54" ht="15" hidden="1" customHeight="1" x14ac:dyDescent="0.3">
      <c r="A24" s="1">
        <v>15322</v>
      </c>
      <c r="B24" s="1" t="s">
        <v>70</v>
      </c>
      <c r="C24" s="1" t="s">
        <v>1101</v>
      </c>
      <c r="D24" s="1" t="s">
        <v>1102</v>
      </c>
      <c r="E24" s="1">
        <v>18</v>
      </c>
      <c r="F24" s="1" t="s">
        <v>42</v>
      </c>
      <c r="G24" s="1" t="s">
        <v>42</v>
      </c>
      <c r="H24" s="22" t="s">
        <v>853</v>
      </c>
      <c r="I24" s="45" t="s">
        <v>43</v>
      </c>
      <c r="J24" s="1" t="s">
        <v>43</v>
      </c>
      <c r="K24" s="22" t="s">
        <v>43</v>
      </c>
      <c r="L24" s="1">
        <v>1</v>
      </c>
      <c r="M24" s="1">
        <v>1</v>
      </c>
      <c r="N24" s="1">
        <v>3</v>
      </c>
      <c r="O24" s="1">
        <v>2</v>
      </c>
      <c r="P24" s="22">
        <v>1</v>
      </c>
      <c r="Q24" s="1">
        <v>3</v>
      </c>
      <c r="R24" s="1">
        <v>6</v>
      </c>
      <c r="S24" s="1">
        <v>6</v>
      </c>
      <c r="T24" s="1">
        <v>4</v>
      </c>
      <c r="U24" s="22">
        <v>2</v>
      </c>
      <c r="V24" s="1">
        <v>7</v>
      </c>
      <c r="W24" s="1">
        <v>7</v>
      </c>
      <c r="X24" s="1">
        <v>1</v>
      </c>
      <c r="Y24" s="22">
        <v>1</v>
      </c>
      <c r="Z24" s="1" t="s">
        <v>45</v>
      </c>
      <c r="AA24" s="1" t="s">
        <v>45</v>
      </c>
      <c r="AB24" s="1" t="s">
        <v>45</v>
      </c>
      <c r="AC24" s="1">
        <v>3</v>
      </c>
      <c r="AD24" s="1" t="s">
        <v>45</v>
      </c>
      <c r="AE24" s="1" t="s">
        <v>45</v>
      </c>
      <c r="AF24" s="1" t="s">
        <v>45</v>
      </c>
      <c r="AG24" s="22" t="s">
        <v>45</v>
      </c>
      <c r="AH24" s="1">
        <v>7</v>
      </c>
      <c r="AI24" s="1">
        <v>2</v>
      </c>
      <c r="AJ24" s="22">
        <v>4</v>
      </c>
      <c r="AK24" s="34" t="s">
        <v>700</v>
      </c>
      <c r="AL24" s="34" t="s">
        <v>48</v>
      </c>
      <c r="AM24" s="8">
        <f t="shared" si="1"/>
        <v>-1.828510811770188</v>
      </c>
      <c r="AN24" s="8">
        <f t="shared" si="2"/>
        <v>-0.45947981936337107</v>
      </c>
      <c r="AO24">
        <f t="shared" si="3"/>
        <v>0</v>
      </c>
      <c r="AP24" s="6">
        <f t="shared" si="4"/>
        <v>0</v>
      </c>
      <c r="AQ24" s="8">
        <f>($AM$3*AM24+$AN$3*AN24+$AO$3*AO24+$AP$3*AP24)+$I$3*VLOOKUP(I24,COND!$A$2:$E$7,4,FALSE)+$J$3*VLOOKUP(J24,COND!$A$2:$C$7,2,FALSE)+$K$3*VLOOKUP(K24,COND!$A$2:$C$7,3,FALSE)+IF(AND($B$2&gt;0,$E24&lt;20),$B$2*25,0)</f>
        <v>114.30339108646253</v>
      </c>
      <c r="AR24" s="26">
        <f t="shared" si="5"/>
        <v>1.2941498723132066</v>
      </c>
      <c r="AS24" t="str">
        <f t="shared" si="6"/>
        <v>3B</v>
      </c>
      <c r="AT24">
        <v>800</v>
      </c>
      <c r="AU24">
        <v>800</v>
      </c>
      <c r="AW24" t="str">
        <f t="shared" si="7"/>
        <v>Unlikely</v>
      </c>
      <c r="AY24">
        <f>IF(VLOOKUP($A24,'Draft List'!$D$4:$AC$1177,AY$3,FALSE)&lt;&gt;0,VLOOKUP($A24,'Draft List'!$D$4:$AC$1177,AY$3,FALSE),"")</f>
        <v>46</v>
      </c>
      <c r="AZ24">
        <f>IF(VLOOKUP($A24,'Draft List'!$D$4:$AC$1177,AZ$3,FALSE)&lt;&gt;0,VLOOKUP($A24,'Draft List'!$D$4:$AC$1177,AZ$3,FALSE),"")</f>
        <v>2</v>
      </c>
      <c r="BA24">
        <f>IF(VLOOKUP($A24,'Draft List'!$D$4:$AC$1177,BA$3,FALSE)&lt;&gt;0,VLOOKUP($A24,'Draft List'!$D$4:$AC$1177,BA$3,FALSE),"")</f>
        <v>13</v>
      </c>
      <c r="BB24" t="str">
        <f>IF(VLOOKUP($A24,'Draft List'!$D$4:$AC$1177,BB$3,FALSE)&lt;&gt;0,VLOOKUP($A24,'Draft List'!$D$4:$AC$1177,BB$3,FALSE),"")</f>
        <v>Okinawa Shisa</v>
      </c>
    </row>
    <row r="25" spans="1:54" ht="15" hidden="1" customHeight="1" x14ac:dyDescent="0.3">
      <c r="A25" s="1">
        <v>15733</v>
      </c>
      <c r="B25" s="1" t="s">
        <v>67</v>
      </c>
      <c r="C25" s="1" t="s">
        <v>523</v>
      </c>
      <c r="D25" s="1" t="s">
        <v>1103</v>
      </c>
      <c r="E25" s="1">
        <v>18</v>
      </c>
      <c r="F25" s="1" t="s">
        <v>42</v>
      </c>
      <c r="G25" s="1" t="s">
        <v>42</v>
      </c>
      <c r="H25" s="22" t="s">
        <v>853</v>
      </c>
      <c r="I25" s="45" t="s">
        <v>43</v>
      </c>
      <c r="J25" s="1" t="s">
        <v>48</v>
      </c>
      <c r="K25" s="22" t="s">
        <v>43</v>
      </c>
      <c r="L25" s="1">
        <v>1</v>
      </c>
      <c r="M25" s="1">
        <v>1</v>
      </c>
      <c r="N25" s="1">
        <v>3</v>
      </c>
      <c r="O25" s="1">
        <v>2</v>
      </c>
      <c r="P25" s="22">
        <v>1</v>
      </c>
      <c r="Q25" s="1">
        <v>3</v>
      </c>
      <c r="R25" s="1">
        <v>6</v>
      </c>
      <c r="S25" s="1">
        <v>6</v>
      </c>
      <c r="T25" s="1">
        <v>6</v>
      </c>
      <c r="U25" s="22">
        <v>2</v>
      </c>
      <c r="V25" s="1">
        <v>5</v>
      </c>
      <c r="W25" s="1">
        <v>5</v>
      </c>
      <c r="X25" s="1">
        <v>1</v>
      </c>
      <c r="Y25" s="22">
        <v>1</v>
      </c>
      <c r="Z25" s="1" t="s">
        <v>45</v>
      </c>
      <c r="AA25" s="1">
        <v>1</v>
      </c>
      <c r="AB25" s="1" t="s">
        <v>45</v>
      </c>
      <c r="AC25" s="1" t="s">
        <v>45</v>
      </c>
      <c r="AD25" s="1" t="s">
        <v>45</v>
      </c>
      <c r="AE25" s="1">
        <v>1</v>
      </c>
      <c r="AF25" s="1" t="s">
        <v>45</v>
      </c>
      <c r="AG25" s="22">
        <v>1</v>
      </c>
      <c r="AH25" s="1">
        <v>1</v>
      </c>
      <c r="AI25" s="1">
        <v>3</v>
      </c>
      <c r="AJ25" s="22">
        <v>2</v>
      </c>
      <c r="AK25" s="34" t="s">
        <v>800</v>
      </c>
      <c r="AL25" s="34" t="s">
        <v>844</v>
      </c>
      <c r="AM25" s="8">
        <f t="shared" si="1"/>
        <v>-1.828510811770188</v>
      </c>
      <c r="AN25" s="8">
        <f t="shared" si="2"/>
        <v>-0.28006071934420895</v>
      </c>
      <c r="AO25">
        <f t="shared" si="3"/>
        <v>0</v>
      </c>
      <c r="AP25" s="6">
        <f t="shared" si="4"/>
        <v>0</v>
      </c>
      <c r="AQ25" s="8">
        <f>($AM$3*AM25+$AN$3*AN25+$AO$3*AO25+$AP$3*AP25)+$I$3*VLOOKUP(I25,COND!$A$2:$E$7,4,FALSE)+$J$3*VLOOKUP(J25,COND!$A$2:$C$7,2,FALSE)+$K$3*VLOOKUP(K25,COND!$A$2:$C$7,3,FALSE)+IF(AND($B$2&gt;0,$E25&lt;20),$B$2*25,0)</f>
        <v>117.45642028669248</v>
      </c>
      <c r="AR25" s="26">
        <f t="shared" si="5"/>
        <v>1.9527822834618593</v>
      </c>
      <c r="AS25" t="str">
        <f t="shared" si="6"/>
        <v>LF</v>
      </c>
      <c r="AT25">
        <v>800</v>
      </c>
      <c r="AU25">
        <v>800</v>
      </c>
      <c r="AW25" t="str">
        <f t="shared" si="7"/>
        <v>Unlikely</v>
      </c>
      <c r="AY25">
        <f>IF(VLOOKUP($A25,'Draft List'!$D$4:$AC$1177,AY$3,FALSE)&lt;&gt;0,VLOOKUP($A25,'Draft List'!$D$4:$AC$1177,AY$3,FALSE),"")</f>
        <v>48</v>
      </c>
      <c r="AZ25">
        <f>IF(VLOOKUP($A25,'Draft List'!$D$4:$AC$1177,AZ$3,FALSE)&lt;&gt;0,VLOOKUP($A25,'Draft List'!$D$4:$AC$1177,AZ$3,FALSE),"")</f>
        <v>2</v>
      </c>
      <c r="BA25">
        <f>IF(VLOOKUP($A25,'Draft List'!$D$4:$AC$1177,BA$3,FALSE)&lt;&gt;0,VLOOKUP($A25,'Draft List'!$D$4:$AC$1177,BA$3,FALSE),"")</f>
        <v>15</v>
      </c>
      <c r="BB25" t="str">
        <f>IF(VLOOKUP($A25,'Draft List'!$D$4:$AC$1177,BB$3,FALSE)&lt;&gt;0,VLOOKUP($A25,'Draft List'!$D$4:$AC$1177,BB$3,FALSE),"")</f>
        <v>Palm Springs Codgers</v>
      </c>
    </row>
    <row r="26" spans="1:54" ht="15" hidden="1" customHeight="1" x14ac:dyDescent="0.3">
      <c r="A26" s="1">
        <v>5178</v>
      </c>
      <c r="B26" s="1" t="s">
        <v>70</v>
      </c>
      <c r="C26" s="1" t="s">
        <v>888</v>
      </c>
      <c r="D26" s="1" t="s">
        <v>889</v>
      </c>
      <c r="E26" s="1">
        <v>21</v>
      </c>
      <c r="F26" s="1" t="s">
        <v>42</v>
      </c>
      <c r="G26" s="1" t="s">
        <v>42</v>
      </c>
      <c r="H26" s="22" t="s">
        <v>841</v>
      </c>
      <c r="I26" s="45" t="s">
        <v>43</v>
      </c>
      <c r="J26" s="1" t="s">
        <v>43</v>
      </c>
      <c r="K26" s="22" t="s">
        <v>44</v>
      </c>
      <c r="L26" s="1">
        <v>2</v>
      </c>
      <c r="M26" s="1">
        <v>2</v>
      </c>
      <c r="N26" s="1">
        <v>3</v>
      </c>
      <c r="O26" s="1">
        <v>2</v>
      </c>
      <c r="P26" s="22">
        <v>1</v>
      </c>
      <c r="Q26" s="1">
        <v>4</v>
      </c>
      <c r="R26" s="1">
        <v>5</v>
      </c>
      <c r="S26" s="1">
        <v>5</v>
      </c>
      <c r="T26" s="1">
        <v>5</v>
      </c>
      <c r="U26" s="22">
        <v>4</v>
      </c>
      <c r="V26" s="1">
        <v>8</v>
      </c>
      <c r="W26" s="1">
        <v>8</v>
      </c>
      <c r="X26" s="1">
        <v>1</v>
      </c>
      <c r="Y26" s="22">
        <v>1</v>
      </c>
      <c r="Z26" s="1" t="s">
        <v>45</v>
      </c>
      <c r="AA26" s="1" t="s">
        <v>45</v>
      </c>
      <c r="AB26" s="1" t="s">
        <v>45</v>
      </c>
      <c r="AC26" s="1">
        <v>6</v>
      </c>
      <c r="AD26" s="1" t="s">
        <v>45</v>
      </c>
      <c r="AE26" s="1" t="s">
        <v>45</v>
      </c>
      <c r="AF26" s="1" t="s">
        <v>45</v>
      </c>
      <c r="AG26" s="22" t="s">
        <v>45</v>
      </c>
      <c r="AH26" s="1">
        <v>3</v>
      </c>
      <c r="AI26" s="1">
        <v>2</v>
      </c>
      <c r="AJ26" s="22">
        <v>3</v>
      </c>
      <c r="AK26" s="34" t="s">
        <v>473</v>
      </c>
      <c r="AL26" s="34" t="s">
        <v>48</v>
      </c>
      <c r="AM26" s="8">
        <f t="shared" si="1"/>
        <v>-1.4548950959488096</v>
      </c>
      <c r="AN26" s="8">
        <f t="shared" si="2"/>
        <v>-0.10130312715955338</v>
      </c>
      <c r="AO26">
        <f t="shared" si="3"/>
        <v>0</v>
      </c>
      <c r="AP26" s="6">
        <f t="shared" si="4"/>
        <v>0.75</v>
      </c>
      <c r="AQ26" s="8">
        <f>($AM$3*AM26+$AN$3*AN26+$AO$3*AO26+$AP$3*AP26)+$I$3*VLOOKUP(I26,COND!$A$2:$E$7,4,FALSE)+$J$3*VLOOKUP(J26,COND!$A$2:$C$7,2,FALSE)+$K$3*VLOOKUP(K26,COND!$A$2:$C$7,3,FALSE)+IF(AND($B$2&gt;0,$E26&lt;20),$B$2*25,0)</f>
        <v>113.38887296449047</v>
      </c>
      <c r="AR26" s="26">
        <f t="shared" si="5"/>
        <v>1.1031173009467055</v>
      </c>
      <c r="AS26" t="str">
        <f t="shared" si="6"/>
        <v>3B</v>
      </c>
      <c r="AT26">
        <v>21</v>
      </c>
      <c r="AU26">
        <v>21</v>
      </c>
      <c r="AV26">
        <v>2</v>
      </c>
      <c r="AW26" t="str">
        <f t="shared" si="7"/>
        <v>Unlikely</v>
      </c>
      <c r="AY26">
        <f>IF(VLOOKUP($A26,'Draft List'!$D$4:$AC$1177,AY$3,FALSE)&lt;&gt;0,VLOOKUP($A26,'Draft List'!$D$4:$AC$1177,AY$3,FALSE),"")</f>
        <v>52</v>
      </c>
      <c r="AZ26">
        <f>IF(VLOOKUP($A26,'Draft List'!$D$4:$AC$1177,AZ$3,FALSE)&lt;&gt;0,VLOOKUP($A26,'Draft List'!$D$4:$AC$1177,AZ$3,FALSE),"")</f>
        <v>2</v>
      </c>
      <c r="BA26">
        <f>IF(VLOOKUP($A26,'Draft List'!$D$4:$AC$1177,BA$3,FALSE)&lt;&gt;0,VLOOKUP($A26,'Draft List'!$D$4:$AC$1177,BA$3,FALSE),"")</f>
        <v>19</v>
      </c>
      <c r="BB26" t="str">
        <f>IF(VLOOKUP($A26,'Draft List'!$D$4:$AC$1177,BB$3,FALSE)&lt;&gt;0,VLOOKUP($A26,'Draft List'!$D$4:$AC$1177,BB$3,FALSE),"")</f>
        <v>London Underground</v>
      </c>
    </row>
    <row r="27" spans="1:54" ht="15" hidden="1" customHeight="1" x14ac:dyDescent="0.3">
      <c r="A27" s="1">
        <v>6295</v>
      </c>
      <c r="B27" s="1" t="s">
        <v>73</v>
      </c>
      <c r="C27" s="1" t="s">
        <v>358</v>
      </c>
      <c r="D27" s="1" t="s">
        <v>846</v>
      </c>
      <c r="E27" s="1">
        <v>21</v>
      </c>
      <c r="F27" s="1" t="s">
        <v>63</v>
      </c>
      <c r="G27" s="1" t="s">
        <v>42</v>
      </c>
      <c r="H27" s="22" t="s">
        <v>840</v>
      </c>
      <c r="I27" s="45" t="s">
        <v>43</v>
      </c>
      <c r="J27" s="1" t="s">
        <v>43</v>
      </c>
      <c r="K27" s="22" t="s">
        <v>44</v>
      </c>
      <c r="L27" s="1">
        <v>3</v>
      </c>
      <c r="M27" s="1">
        <v>5</v>
      </c>
      <c r="N27" s="1">
        <v>2</v>
      </c>
      <c r="O27" s="1">
        <v>4</v>
      </c>
      <c r="P27" s="22">
        <v>4</v>
      </c>
      <c r="Q27" s="1">
        <v>5</v>
      </c>
      <c r="R27" s="1">
        <v>6</v>
      </c>
      <c r="S27" s="1">
        <v>3</v>
      </c>
      <c r="T27" s="1">
        <v>6</v>
      </c>
      <c r="U27" s="22">
        <v>5</v>
      </c>
      <c r="V27" s="1">
        <v>7</v>
      </c>
      <c r="W27" s="1">
        <v>7</v>
      </c>
      <c r="X27" s="1">
        <v>1</v>
      </c>
      <c r="Y27" s="22">
        <v>1</v>
      </c>
      <c r="Z27" s="1" t="s">
        <v>45</v>
      </c>
      <c r="AA27" s="1" t="s">
        <v>45</v>
      </c>
      <c r="AB27" s="1" t="s">
        <v>45</v>
      </c>
      <c r="AC27" s="1" t="s">
        <v>45</v>
      </c>
      <c r="AD27" s="1">
        <v>6</v>
      </c>
      <c r="AE27" s="1" t="s">
        <v>45</v>
      </c>
      <c r="AF27" s="1" t="s">
        <v>45</v>
      </c>
      <c r="AG27" s="22" t="s">
        <v>45</v>
      </c>
      <c r="AH27" s="1">
        <v>2</v>
      </c>
      <c r="AI27" s="1">
        <v>5</v>
      </c>
      <c r="AJ27" s="22">
        <v>6</v>
      </c>
      <c r="AK27" s="34" t="s">
        <v>679</v>
      </c>
      <c r="AL27" s="34" t="s">
        <v>844</v>
      </c>
      <c r="AM27" s="8">
        <f t="shared" si="1"/>
        <v>-0.7627529954435136</v>
      </c>
      <c r="AN27" s="8">
        <f t="shared" si="2"/>
        <v>0.23591549044068638</v>
      </c>
      <c r="AO27">
        <f t="shared" si="3"/>
        <v>0</v>
      </c>
      <c r="AP27" s="6">
        <f t="shared" si="4"/>
        <v>1</v>
      </c>
      <c r="AQ27" s="8">
        <f>($AM$3*AM27+$AN$3*AN27+$AO$3*AO27+$AP$3*AP27)+$I$3*VLOOKUP(I27,COND!$A$2:$E$7,4,FALSE)+$J$3*VLOOKUP(J27,COND!$A$2:$C$7,2,FALSE)+$K$3*VLOOKUP(K27,COND!$A$2:$C$7,3,FALSE)+IF(AND($B$2&gt;0,$E27&lt;20),$B$2*25,0)</f>
        <v>117.75471058574388</v>
      </c>
      <c r="AR27" s="26">
        <f t="shared" si="5"/>
        <v>2.0150917790009903</v>
      </c>
      <c r="AS27" t="str">
        <f t="shared" si="6"/>
        <v>SS</v>
      </c>
      <c r="AT27">
        <v>5</v>
      </c>
      <c r="AU27">
        <v>5</v>
      </c>
      <c r="AV27">
        <v>1</v>
      </c>
      <c r="AW27" t="str">
        <f t="shared" si="7"/>
        <v>Unlikely</v>
      </c>
      <c r="AY27">
        <f>IF(VLOOKUP($A27,'Draft List'!$D$4:$AC$1177,AY$3,FALSE)&lt;&gt;0,VLOOKUP($A27,'Draft List'!$D$4:$AC$1177,AY$3,FALSE),"")</f>
        <v>56</v>
      </c>
      <c r="AZ27">
        <f>IF(VLOOKUP($A27,'Draft List'!$D$4:$AC$1177,AZ$3,FALSE)&lt;&gt;0,VLOOKUP($A27,'Draft List'!$D$4:$AC$1177,AZ$3,FALSE),"")</f>
        <v>2</v>
      </c>
      <c r="BA27">
        <f>IF(VLOOKUP($A27,'Draft List'!$D$4:$AC$1177,BA$3,FALSE)&lt;&gt;0,VLOOKUP($A27,'Draft List'!$D$4:$AC$1177,BA$3,FALSE),"")</f>
        <v>23</v>
      </c>
      <c r="BB27" t="str">
        <f>IF(VLOOKUP($A27,'Draft List'!$D$4:$AC$1177,BB$3,FALSE)&lt;&gt;0,VLOOKUP($A27,'Draft List'!$D$4:$AC$1177,BB$3,FALSE),"")</f>
        <v>Fargo Dinosaurs</v>
      </c>
    </row>
    <row r="28" spans="1:54" ht="15" hidden="1" customHeight="1" x14ac:dyDescent="0.3">
      <c r="A28" s="1">
        <v>9703</v>
      </c>
      <c r="B28" s="1" t="s">
        <v>75</v>
      </c>
      <c r="C28" s="1" t="s">
        <v>168</v>
      </c>
      <c r="D28" s="1" t="s">
        <v>852</v>
      </c>
      <c r="E28" s="1">
        <v>21</v>
      </c>
      <c r="F28" s="1" t="s">
        <v>63</v>
      </c>
      <c r="G28" s="1" t="s">
        <v>42</v>
      </c>
      <c r="H28" s="22" t="s">
        <v>841</v>
      </c>
      <c r="I28" s="45" t="s">
        <v>43</v>
      </c>
      <c r="J28" s="1" t="s">
        <v>43</v>
      </c>
      <c r="K28" s="22" t="s">
        <v>43</v>
      </c>
      <c r="L28" s="1">
        <v>2</v>
      </c>
      <c r="M28" s="1">
        <v>4</v>
      </c>
      <c r="N28" s="1">
        <v>3</v>
      </c>
      <c r="O28" s="1">
        <v>3</v>
      </c>
      <c r="P28" s="22">
        <v>3</v>
      </c>
      <c r="Q28" s="1">
        <v>4</v>
      </c>
      <c r="R28" s="1">
        <v>5</v>
      </c>
      <c r="S28" s="1">
        <v>5</v>
      </c>
      <c r="T28" s="1">
        <v>6</v>
      </c>
      <c r="U28" s="22">
        <v>4</v>
      </c>
      <c r="V28" s="1">
        <v>5</v>
      </c>
      <c r="W28" s="1">
        <v>7</v>
      </c>
      <c r="X28" s="1">
        <v>1</v>
      </c>
      <c r="Y28" s="22">
        <v>1</v>
      </c>
      <c r="Z28" s="1" t="s">
        <v>45</v>
      </c>
      <c r="AA28" s="1" t="s">
        <v>45</v>
      </c>
      <c r="AB28" s="1" t="s">
        <v>45</v>
      </c>
      <c r="AC28" s="1" t="s">
        <v>45</v>
      </c>
      <c r="AD28" s="1" t="s">
        <v>45</v>
      </c>
      <c r="AE28" s="1" t="s">
        <v>45</v>
      </c>
      <c r="AF28" s="1">
        <v>4</v>
      </c>
      <c r="AG28" s="22" t="s">
        <v>45</v>
      </c>
      <c r="AH28" s="1">
        <v>9</v>
      </c>
      <c r="AI28" s="1">
        <v>6</v>
      </c>
      <c r="AJ28" s="22">
        <v>6</v>
      </c>
      <c r="AK28" s="34" t="s">
        <v>842</v>
      </c>
      <c r="AL28" s="34" t="s">
        <v>48</v>
      </c>
      <c r="AM28" s="8">
        <f t="shared" si="1"/>
        <v>-1.183033107067655</v>
      </c>
      <c r="AN28" s="8">
        <f t="shared" si="2"/>
        <v>-1.1593577149972334E-2</v>
      </c>
      <c r="AO28">
        <f t="shared" si="3"/>
        <v>2</v>
      </c>
      <c r="AP28" s="6">
        <f t="shared" si="4"/>
        <v>0</v>
      </c>
      <c r="AQ28" s="8">
        <f>($AM$3*AM28+$AN$3*AN28+$AO$3*AO28+$AP$3*AP28)+$I$3*VLOOKUP(I28,COND!$A$2:$E$7,4,FALSE)+$J$3*VLOOKUP(J28,COND!$A$2:$C$7,2,FALSE)+$K$3*VLOOKUP(K28,COND!$A$2:$C$7,3,FALSE)+IF(AND($B$2&gt;0,$E28&lt;20),$B$2*25,0)</f>
        <v>115.0759070968269</v>
      </c>
      <c r="AR28" s="26">
        <f t="shared" si="5"/>
        <v>1.4555197963596174</v>
      </c>
      <c r="AS28" t="str">
        <f t="shared" si="6"/>
        <v>CF</v>
      </c>
      <c r="AT28">
        <v>800</v>
      </c>
      <c r="AU28">
        <v>800</v>
      </c>
      <c r="AW28" t="str">
        <f t="shared" si="7"/>
        <v>Unlikely</v>
      </c>
      <c r="AY28">
        <f>IF(VLOOKUP($A28,'Draft List'!$D$4:$AC$1177,AY$3,FALSE)&lt;&gt;0,VLOOKUP($A28,'Draft List'!$D$4:$AC$1177,AY$3,FALSE),"")</f>
        <v>59</v>
      </c>
      <c r="AZ28">
        <f>IF(VLOOKUP($A28,'Draft List'!$D$4:$AC$1177,AZ$3,FALSE)&lt;&gt;0,VLOOKUP($A28,'Draft List'!$D$4:$AC$1177,AZ$3,FALSE),"")</f>
        <v>2</v>
      </c>
      <c r="BA28">
        <f>IF(VLOOKUP($A28,'Draft List'!$D$4:$AC$1177,BA$3,FALSE)&lt;&gt;0,VLOOKUP($A28,'Draft List'!$D$4:$AC$1177,BA$3,FALSE),"")</f>
        <v>26</v>
      </c>
      <c r="BB28" t="str">
        <f>IF(VLOOKUP($A28,'Draft List'!$D$4:$AC$1177,BB$3,FALSE)&lt;&gt;0,VLOOKUP($A28,'Draft List'!$D$4:$AC$1177,BB$3,FALSE),"")</f>
        <v>San Juan Coqui</v>
      </c>
    </row>
    <row r="29" spans="1:54" ht="15" hidden="1" customHeight="1" x14ac:dyDescent="0.3">
      <c r="A29" s="1">
        <v>11073</v>
      </c>
      <c r="B29" s="1" t="s">
        <v>73</v>
      </c>
      <c r="C29" s="1" t="s">
        <v>877</v>
      </c>
      <c r="D29" s="1" t="s">
        <v>366</v>
      </c>
      <c r="E29" s="1">
        <v>21</v>
      </c>
      <c r="F29" s="1" t="s">
        <v>54</v>
      </c>
      <c r="G29" s="1" t="s">
        <v>42</v>
      </c>
      <c r="H29" s="22" t="s">
        <v>841</v>
      </c>
      <c r="I29" s="45" t="s">
        <v>43</v>
      </c>
      <c r="J29" s="1" t="s">
        <v>43</v>
      </c>
      <c r="K29" s="22" t="s">
        <v>43</v>
      </c>
      <c r="L29" s="1">
        <v>2</v>
      </c>
      <c r="M29" s="1">
        <v>2</v>
      </c>
      <c r="N29" s="1">
        <v>3</v>
      </c>
      <c r="O29" s="1">
        <v>2</v>
      </c>
      <c r="P29" s="22">
        <v>2</v>
      </c>
      <c r="Q29" s="1">
        <v>3</v>
      </c>
      <c r="R29" s="1">
        <v>3</v>
      </c>
      <c r="S29" s="1">
        <v>4</v>
      </c>
      <c r="T29" s="1">
        <v>4</v>
      </c>
      <c r="U29" s="22">
        <v>4</v>
      </c>
      <c r="V29" s="1">
        <v>10</v>
      </c>
      <c r="W29" s="1">
        <v>8</v>
      </c>
      <c r="X29" s="1">
        <v>1</v>
      </c>
      <c r="Y29" s="22">
        <v>1</v>
      </c>
      <c r="Z29" s="1" t="s">
        <v>45</v>
      </c>
      <c r="AA29" s="1" t="s">
        <v>45</v>
      </c>
      <c r="AB29" s="1" t="s">
        <v>45</v>
      </c>
      <c r="AC29" s="1" t="s">
        <v>45</v>
      </c>
      <c r="AD29" s="1">
        <v>8</v>
      </c>
      <c r="AE29" s="1" t="s">
        <v>45</v>
      </c>
      <c r="AF29" s="1" t="s">
        <v>45</v>
      </c>
      <c r="AG29" s="22" t="s">
        <v>45</v>
      </c>
      <c r="AH29" s="1">
        <v>10</v>
      </c>
      <c r="AI29" s="1">
        <v>10</v>
      </c>
      <c r="AJ29" s="22">
        <v>9</v>
      </c>
      <c r="AK29" s="34" t="s">
        <v>45</v>
      </c>
      <c r="AL29" s="34" t="s">
        <v>48</v>
      </c>
      <c r="AM29" s="8">
        <f t="shared" si="1"/>
        <v>-1.414878756131726</v>
      </c>
      <c r="AN29" s="8">
        <f t="shared" si="2"/>
        <v>-0.6987497666331175</v>
      </c>
      <c r="AO29">
        <f t="shared" si="3"/>
        <v>6</v>
      </c>
      <c r="AP29" s="6">
        <f t="shared" si="4"/>
        <v>1.5</v>
      </c>
      <c r="AQ29" s="8">
        <f>($AM$3*AM29+$AN$3*AN29+$AO$3*AO29+$AP$3*AP29)+$I$3*VLOOKUP(I29,COND!$A$2:$E$7,4,FALSE)+$J$3*VLOOKUP(J29,COND!$A$2:$C$7,2,FALSE)+$K$3*VLOOKUP(K29,COND!$A$2:$C$7,3,FALSE)+IF(AND($B$2&gt;0,$E29&lt;20),$B$2*25,0)</f>
        <v>108.97351492478941</v>
      </c>
      <c r="AR29" s="26">
        <f t="shared" si="5"/>
        <v>0.18079856328299776</v>
      </c>
      <c r="AS29" t="str">
        <f t="shared" si="6"/>
        <v>SS</v>
      </c>
      <c r="AT29">
        <v>800</v>
      </c>
      <c r="AU29">
        <v>800</v>
      </c>
      <c r="AW29" t="str">
        <f t="shared" si="7"/>
        <v>Unlikely</v>
      </c>
      <c r="AY29">
        <f>IF(VLOOKUP($A29,'Draft List'!$D$4:$AC$1177,AY$3,FALSE)&lt;&gt;0,VLOOKUP($A29,'Draft List'!$D$4:$AC$1177,AY$3,FALSE),"")</f>
        <v>60</v>
      </c>
      <c r="AZ29">
        <f>IF(VLOOKUP($A29,'Draft List'!$D$4:$AC$1177,AZ$3,FALSE)&lt;&gt;0,VLOOKUP($A29,'Draft List'!$D$4:$AC$1177,AZ$3,FALSE),"")</f>
        <v>2</v>
      </c>
      <c r="BA29">
        <f>IF(VLOOKUP($A29,'Draft List'!$D$4:$AC$1177,BA$3,FALSE)&lt;&gt;0,VLOOKUP($A29,'Draft List'!$D$4:$AC$1177,BA$3,FALSE),"")</f>
        <v>27</v>
      </c>
      <c r="BB29" t="str">
        <f>IF(VLOOKUP($A29,'Draft List'!$D$4:$AC$1177,BB$3,FALSE)&lt;&gt;0,VLOOKUP($A29,'Draft List'!$D$4:$AC$1177,BB$3,FALSE),"")</f>
        <v>Havana Leones</v>
      </c>
    </row>
    <row r="30" spans="1:54" ht="15" hidden="1" customHeight="1" x14ac:dyDescent="0.3">
      <c r="A30" s="1">
        <v>7397</v>
      </c>
      <c r="B30" s="1" t="s">
        <v>88</v>
      </c>
      <c r="C30" s="1" t="s">
        <v>186</v>
      </c>
      <c r="D30" s="1" t="s">
        <v>881</v>
      </c>
      <c r="E30" s="1">
        <v>18</v>
      </c>
      <c r="F30" s="1" t="s">
        <v>42</v>
      </c>
      <c r="G30" s="1" t="s">
        <v>42</v>
      </c>
      <c r="H30" s="22" t="s">
        <v>853</v>
      </c>
      <c r="I30" s="45" t="s">
        <v>44</v>
      </c>
      <c r="J30" s="1" t="s">
        <v>43</v>
      </c>
      <c r="K30" s="22" t="s">
        <v>48</v>
      </c>
      <c r="L30" s="1">
        <v>1</v>
      </c>
      <c r="M30" s="1">
        <v>1</v>
      </c>
      <c r="N30" s="1">
        <v>2</v>
      </c>
      <c r="O30" s="1">
        <v>1</v>
      </c>
      <c r="P30" s="22">
        <v>2</v>
      </c>
      <c r="Q30" s="1">
        <v>4</v>
      </c>
      <c r="R30" s="1">
        <v>5</v>
      </c>
      <c r="S30" s="1">
        <v>5</v>
      </c>
      <c r="T30" s="1">
        <v>4</v>
      </c>
      <c r="U30" s="22">
        <v>5</v>
      </c>
      <c r="V30" s="1">
        <v>1</v>
      </c>
      <c r="W30" s="1">
        <v>2</v>
      </c>
      <c r="X30" s="1">
        <v>1</v>
      </c>
      <c r="Y30" s="22">
        <v>1</v>
      </c>
      <c r="Z30" s="1" t="s">
        <v>45</v>
      </c>
      <c r="AA30" s="1">
        <v>1</v>
      </c>
      <c r="AB30" s="1" t="s">
        <v>45</v>
      </c>
      <c r="AC30" s="1" t="s">
        <v>45</v>
      </c>
      <c r="AD30" s="1" t="s">
        <v>45</v>
      </c>
      <c r="AE30" s="1" t="s">
        <v>45</v>
      </c>
      <c r="AF30" s="1" t="s">
        <v>45</v>
      </c>
      <c r="AG30" s="22" t="s">
        <v>45</v>
      </c>
      <c r="AH30" s="1">
        <v>1</v>
      </c>
      <c r="AI30" s="1">
        <v>4</v>
      </c>
      <c r="AJ30" s="22">
        <v>1</v>
      </c>
      <c r="AK30" s="34" t="s">
        <v>463</v>
      </c>
      <c r="AL30" s="34" t="s">
        <v>48</v>
      </c>
      <c r="AM30" s="8">
        <f t="shared" si="1"/>
        <v>-1.961265515986587</v>
      </c>
      <c r="AN30" s="8">
        <f t="shared" si="2"/>
        <v>-0.15099633735205095</v>
      </c>
      <c r="AO30">
        <f t="shared" si="3"/>
        <v>0</v>
      </c>
      <c r="AP30" s="6">
        <f t="shared" si="4"/>
        <v>0</v>
      </c>
      <c r="AQ30" s="8">
        <f>($AM$3*AM30+$AN$3*AN30+$AO$3*AO30+$AP$3*AP30)+$I$3*VLOOKUP(I30,COND!$A$2:$E$7,4,FALSE)+$J$3*VLOOKUP(J30,COND!$A$2:$C$7,2,FALSE)+$K$3*VLOOKUP(K30,COND!$A$2:$C$7,3,FALSE)+IF(AND($B$2&gt;0,$E30&lt;20),$B$2*25,0)</f>
        <v>118.84191740017673</v>
      </c>
      <c r="AR30" s="26">
        <f t="shared" si="5"/>
        <v>2.2421970800095976</v>
      </c>
      <c r="AS30" t="str">
        <f t="shared" si="6"/>
        <v>1B</v>
      </c>
      <c r="AT30">
        <v>800</v>
      </c>
      <c r="AU30">
        <v>800</v>
      </c>
      <c r="AW30" t="str">
        <f t="shared" si="7"/>
        <v>Unlikely</v>
      </c>
      <c r="AY30">
        <f>IF(VLOOKUP($A30,'Draft List'!$D$4:$AC$1177,AY$3,FALSE)&lt;&gt;0,VLOOKUP($A30,'Draft List'!$D$4:$AC$1177,AY$3,FALSE),"")</f>
        <v>63</v>
      </c>
      <c r="AZ30">
        <f>IF(VLOOKUP($A30,'Draft List'!$D$4:$AC$1177,AZ$3,FALSE)&lt;&gt;0,VLOOKUP($A30,'Draft List'!$D$4:$AC$1177,AZ$3,FALSE),"")</f>
        <v>2</v>
      </c>
      <c r="BA30">
        <f>IF(VLOOKUP($A30,'Draft List'!$D$4:$AC$1177,BA$3,FALSE)&lt;&gt;0,VLOOKUP($A30,'Draft List'!$D$4:$AC$1177,BA$3,FALSE),"")</f>
        <v>30</v>
      </c>
      <c r="BB30" t="str">
        <f>IF(VLOOKUP($A30,'Draft List'!$D$4:$AC$1177,BB$3,FALSE)&lt;&gt;0,VLOOKUP($A30,'Draft List'!$D$4:$AC$1177,BB$3,FALSE),"")</f>
        <v>Kentucky Thoroughbreds</v>
      </c>
    </row>
    <row r="31" spans="1:54" ht="15" hidden="1" customHeight="1" x14ac:dyDescent="0.3">
      <c r="A31" s="1">
        <v>6309</v>
      </c>
      <c r="B31" s="1" t="s">
        <v>73</v>
      </c>
      <c r="C31" s="1" t="s">
        <v>918</v>
      </c>
      <c r="D31" s="1" t="s">
        <v>405</v>
      </c>
      <c r="E31" s="1">
        <v>21</v>
      </c>
      <c r="F31" s="1" t="s">
        <v>42</v>
      </c>
      <c r="G31" s="1" t="s">
        <v>42</v>
      </c>
      <c r="H31" s="22" t="s">
        <v>841</v>
      </c>
      <c r="I31" s="45" t="s">
        <v>48</v>
      </c>
      <c r="J31" s="1" t="s">
        <v>48</v>
      </c>
      <c r="K31" s="22" t="s">
        <v>43</v>
      </c>
      <c r="L31" s="1">
        <v>3</v>
      </c>
      <c r="M31" s="1">
        <v>3</v>
      </c>
      <c r="N31" s="1">
        <v>2</v>
      </c>
      <c r="O31" s="1">
        <v>5</v>
      </c>
      <c r="P31" s="22">
        <v>3</v>
      </c>
      <c r="Q31" s="1">
        <v>4</v>
      </c>
      <c r="R31" s="1">
        <v>4</v>
      </c>
      <c r="S31" s="1">
        <v>3</v>
      </c>
      <c r="T31" s="1">
        <v>7</v>
      </c>
      <c r="U31" s="22">
        <v>5</v>
      </c>
      <c r="V31" s="1">
        <v>9</v>
      </c>
      <c r="W31" s="1">
        <v>7</v>
      </c>
      <c r="X31" s="1">
        <v>1</v>
      </c>
      <c r="Y31" s="22">
        <v>1</v>
      </c>
      <c r="Z31" s="1" t="s">
        <v>45</v>
      </c>
      <c r="AA31" s="1" t="s">
        <v>45</v>
      </c>
      <c r="AB31" s="1" t="s">
        <v>45</v>
      </c>
      <c r="AC31" s="1" t="s">
        <v>45</v>
      </c>
      <c r="AD31" s="1">
        <v>6</v>
      </c>
      <c r="AE31" s="1" t="s">
        <v>45</v>
      </c>
      <c r="AF31" s="1" t="s">
        <v>45</v>
      </c>
      <c r="AG31" s="22" t="s">
        <v>45</v>
      </c>
      <c r="AH31" s="1">
        <v>10</v>
      </c>
      <c r="AI31" s="1">
        <v>5</v>
      </c>
      <c r="AJ31" s="22">
        <v>2</v>
      </c>
      <c r="AK31" s="34" t="s">
        <v>45</v>
      </c>
      <c r="AL31" s="34" t="s">
        <v>844</v>
      </c>
      <c r="AM31" s="8">
        <f t="shared" si="1"/>
        <v>-0.815179544488423</v>
      </c>
      <c r="AN31" s="8">
        <f t="shared" si="2"/>
        <v>-9.9050554989814313E-2</v>
      </c>
      <c r="AO31">
        <f t="shared" si="3"/>
        <v>2</v>
      </c>
      <c r="AP31" s="6">
        <f t="shared" si="4"/>
        <v>1</v>
      </c>
      <c r="AQ31" s="8">
        <f>($AM$3*AM31+$AN$3*AN31+$AO$3*AO31+$AP$3*AP31)+$I$3*VLOOKUP(I31,COND!$A$2:$E$7,4,FALSE)+$J$3*VLOOKUP(J31,COND!$A$2:$C$7,2,FALSE)+$K$3*VLOOKUP(K31,COND!$A$2:$C$7,3,FALSE)+IF(AND($B$2&gt;0,$E31&lt;20),$B$2*25,0)</f>
        <v>116.28820871900672</v>
      </c>
      <c r="AR31" s="26">
        <f t="shared" si="5"/>
        <v>1.7087559986749932</v>
      </c>
      <c r="AS31" t="str">
        <f t="shared" si="6"/>
        <v>SS</v>
      </c>
      <c r="AT31">
        <v>19</v>
      </c>
      <c r="AU31">
        <v>19</v>
      </c>
      <c r="AV31">
        <v>2</v>
      </c>
      <c r="AW31" t="str">
        <f t="shared" si="7"/>
        <v>Unlikely</v>
      </c>
      <c r="AY31">
        <f>IF(VLOOKUP($A31,'Draft List'!$D$4:$AC$1177,AY$3,FALSE)&lt;&gt;0,VLOOKUP($A31,'Draft List'!$D$4:$AC$1177,AY$3,FALSE),"")</f>
        <v>64</v>
      </c>
      <c r="AZ31">
        <f>IF(VLOOKUP($A31,'Draft List'!$D$4:$AC$1177,AZ$3,FALSE)&lt;&gt;0,VLOOKUP($A31,'Draft List'!$D$4:$AC$1177,AZ$3,FALSE),"")</f>
        <v>2</v>
      </c>
      <c r="BA31">
        <f>IF(VLOOKUP($A31,'Draft List'!$D$4:$AC$1177,BA$3,FALSE)&lt;&gt;0,VLOOKUP($A31,'Draft List'!$D$4:$AC$1177,BA$3,FALSE),"")</f>
        <v>31</v>
      </c>
      <c r="BB31" t="str">
        <f>IF(VLOOKUP($A31,'Draft List'!$D$4:$AC$1177,BB$3,FALSE)&lt;&gt;0,VLOOKUP($A31,'Draft List'!$D$4:$AC$1177,BB$3,FALSE),"")</f>
        <v>Yuma Arroyos</v>
      </c>
    </row>
    <row r="32" spans="1:54" ht="15" hidden="1" customHeight="1" x14ac:dyDescent="0.3">
      <c r="A32" s="1">
        <v>8882</v>
      </c>
      <c r="B32" s="1" t="s">
        <v>70</v>
      </c>
      <c r="C32" s="1" t="s">
        <v>429</v>
      </c>
      <c r="D32" s="1" t="s">
        <v>934</v>
      </c>
      <c r="E32" s="1">
        <v>21</v>
      </c>
      <c r="F32" s="1" t="s">
        <v>42</v>
      </c>
      <c r="G32" s="1" t="s">
        <v>42</v>
      </c>
      <c r="H32" s="22" t="s">
        <v>853</v>
      </c>
      <c r="I32" s="45" t="s">
        <v>48</v>
      </c>
      <c r="J32" s="1" t="s">
        <v>43</v>
      </c>
      <c r="K32" s="22" t="s">
        <v>43</v>
      </c>
      <c r="L32" s="1">
        <v>2</v>
      </c>
      <c r="M32" s="1">
        <v>4</v>
      </c>
      <c r="N32" s="1">
        <v>2</v>
      </c>
      <c r="O32" s="1">
        <v>1</v>
      </c>
      <c r="P32" s="22">
        <v>4</v>
      </c>
      <c r="Q32" s="1">
        <v>4</v>
      </c>
      <c r="R32" s="1">
        <v>5</v>
      </c>
      <c r="S32" s="1">
        <v>4</v>
      </c>
      <c r="T32" s="1">
        <v>3</v>
      </c>
      <c r="U32" s="22">
        <v>6</v>
      </c>
      <c r="V32" s="1">
        <v>7</v>
      </c>
      <c r="W32" s="1">
        <v>6</v>
      </c>
      <c r="X32" s="1">
        <v>1</v>
      </c>
      <c r="Y32" s="22">
        <v>1</v>
      </c>
      <c r="Z32" s="1" t="s">
        <v>45</v>
      </c>
      <c r="AA32" s="1" t="s">
        <v>45</v>
      </c>
      <c r="AB32" s="1" t="s">
        <v>45</v>
      </c>
      <c r="AC32" s="1">
        <v>5</v>
      </c>
      <c r="AD32" s="1" t="s">
        <v>45</v>
      </c>
      <c r="AE32" s="1" t="s">
        <v>45</v>
      </c>
      <c r="AF32" s="1" t="s">
        <v>45</v>
      </c>
      <c r="AG32" s="22" t="s">
        <v>45</v>
      </c>
      <c r="AH32" s="1">
        <v>6</v>
      </c>
      <c r="AI32" s="1">
        <v>7</v>
      </c>
      <c r="AJ32" s="22">
        <v>6</v>
      </c>
      <c r="AK32" s="34" t="s">
        <v>775</v>
      </c>
      <c r="AL32" s="34" t="s">
        <v>844</v>
      </c>
      <c r="AM32" s="8">
        <f t="shared" si="1"/>
        <v>-1.405497361293635</v>
      </c>
      <c r="AN32" s="8">
        <f t="shared" si="2"/>
        <v>-0.28375104156845005</v>
      </c>
      <c r="AO32">
        <f t="shared" si="3"/>
        <v>0</v>
      </c>
      <c r="AP32" s="6">
        <f t="shared" si="4"/>
        <v>0.5</v>
      </c>
      <c r="AQ32" s="8">
        <f>($AM$3*AM32+$AN$3*AN32+$AO$3*AO32+$AP$3*AP32)+$I$3*VLOOKUP(I32,COND!$A$2:$E$7,4,FALSE)+$J$3*VLOOKUP(J32,COND!$A$2:$C$7,2,FALSE)+$K$3*VLOOKUP(K32,COND!$A$2:$C$7,3,FALSE)+IF(AND($B$2&gt;0,$E32&lt;20),$B$2*25,0)</f>
        <v>112.17943776504923</v>
      </c>
      <c r="AR32" s="26">
        <f t="shared" si="5"/>
        <v>0.85047986216943561</v>
      </c>
      <c r="AS32" t="str">
        <f t="shared" si="6"/>
        <v>3B</v>
      </c>
      <c r="AT32">
        <v>800</v>
      </c>
      <c r="AU32">
        <v>800</v>
      </c>
      <c r="AW32" t="str">
        <f t="shared" si="7"/>
        <v>Unlikely</v>
      </c>
      <c r="AY32">
        <f>IF(VLOOKUP($A32,'Draft List'!$D$4:$AC$1177,AY$3,FALSE)&lt;&gt;0,VLOOKUP($A32,'Draft List'!$D$4:$AC$1177,AY$3,FALSE),"")</f>
        <v>66</v>
      </c>
      <c r="AZ32">
        <f>IF(VLOOKUP($A32,'Draft List'!$D$4:$AC$1177,AZ$3,FALSE)&lt;&gt;0,VLOOKUP($A32,'Draft List'!$D$4:$AC$1177,AZ$3,FALSE),"")</f>
        <v>3</v>
      </c>
      <c r="BA32">
        <f>IF(VLOOKUP($A32,'Draft List'!$D$4:$AC$1177,BA$3,FALSE)&lt;&gt;0,VLOOKUP($A32,'Draft List'!$D$4:$AC$1177,BA$3,FALSE),"")</f>
        <v>2</v>
      </c>
      <c r="BB32" t="str">
        <f>IF(VLOOKUP($A32,'Draft List'!$D$4:$AC$1177,BB$3,FALSE)&lt;&gt;0,VLOOKUP($A32,'Draft List'!$D$4:$AC$1177,BB$3,FALSE),"")</f>
        <v>Duluth Warriors</v>
      </c>
    </row>
    <row r="33" spans="1:54" ht="15" hidden="1" customHeight="1" x14ac:dyDescent="0.3">
      <c r="A33" s="1">
        <v>8547</v>
      </c>
      <c r="B33" s="1" t="s">
        <v>51</v>
      </c>
      <c r="C33" s="1" t="s">
        <v>171</v>
      </c>
      <c r="D33" s="1" t="s">
        <v>1122</v>
      </c>
      <c r="E33" s="1">
        <v>21</v>
      </c>
      <c r="F33" s="1" t="s">
        <v>42</v>
      </c>
      <c r="G33" s="1" t="s">
        <v>42</v>
      </c>
      <c r="H33" s="22" t="s">
        <v>853</v>
      </c>
      <c r="I33" s="45" t="s">
        <v>43</v>
      </c>
      <c r="J33" s="1" t="s">
        <v>43</v>
      </c>
      <c r="K33" s="22" t="s">
        <v>43</v>
      </c>
      <c r="L33" s="1">
        <v>2</v>
      </c>
      <c r="M33" s="1">
        <v>3</v>
      </c>
      <c r="N33" s="1">
        <v>3</v>
      </c>
      <c r="O33" s="1">
        <v>3</v>
      </c>
      <c r="P33" s="22">
        <v>1</v>
      </c>
      <c r="Q33" s="1">
        <v>3</v>
      </c>
      <c r="R33" s="1">
        <v>5</v>
      </c>
      <c r="S33" s="1">
        <v>5</v>
      </c>
      <c r="T33" s="1">
        <v>5</v>
      </c>
      <c r="U33" s="22">
        <v>3</v>
      </c>
      <c r="V33" s="1">
        <v>6</v>
      </c>
      <c r="W33" s="1">
        <v>6</v>
      </c>
      <c r="X33" s="1">
        <v>1</v>
      </c>
      <c r="Y33" s="22">
        <v>1</v>
      </c>
      <c r="Z33" s="1" t="s">
        <v>45</v>
      </c>
      <c r="AA33" s="1" t="s">
        <v>45</v>
      </c>
      <c r="AB33" s="1" t="s">
        <v>45</v>
      </c>
      <c r="AC33" s="1">
        <v>2</v>
      </c>
      <c r="AD33" s="1" t="s">
        <v>45</v>
      </c>
      <c r="AE33" s="1">
        <v>7</v>
      </c>
      <c r="AF33" s="1" t="s">
        <v>45</v>
      </c>
      <c r="AG33" s="22" t="s">
        <v>45</v>
      </c>
      <c r="AH33" s="1">
        <v>2</v>
      </c>
      <c r="AI33" s="1">
        <v>2</v>
      </c>
      <c r="AJ33" s="22">
        <v>2</v>
      </c>
      <c r="AK33" s="34" t="s">
        <v>1123</v>
      </c>
      <c r="AL33" s="34" t="s">
        <v>48</v>
      </c>
      <c r="AM33" s="8">
        <f t="shared" si="1"/>
        <v>-1.3141256663205254</v>
      </c>
      <c r="AN33" s="8">
        <f t="shared" si="2"/>
        <v>-0.46387530317931153</v>
      </c>
      <c r="AO33">
        <f t="shared" si="3"/>
        <v>0</v>
      </c>
      <c r="AP33" s="6">
        <f t="shared" si="4"/>
        <v>0</v>
      </c>
      <c r="AQ33" s="8">
        <f>($AM$3*AM33+$AN$3*AN33+$AO$3*AO33+$AP$3*AP33)+$I$3*VLOOKUP(I33,COND!$A$2:$E$7,4,FALSE)+$J$3*VLOOKUP(J33,COND!$A$2:$C$7,2,FALSE)+$K$3*VLOOKUP(K33,COND!$A$2:$C$7,3,FALSE)+IF(AND($B$2&gt;0,$E33&lt;20),$B$2*25,0)</f>
        <v>109.30208379521621</v>
      </c>
      <c r="AR33" s="26">
        <f t="shared" si="5"/>
        <v>0.24943291254364056</v>
      </c>
      <c r="AS33" t="str">
        <f t="shared" si="6"/>
        <v>3B</v>
      </c>
      <c r="AT33">
        <v>800</v>
      </c>
      <c r="AU33">
        <v>800</v>
      </c>
      <c r="AW33" t="str">
        <f t="shared" si="7"/>
        <v>Unlikely</v>
      </c>
      <c r="AY33">
        <f>IF(VLOOKUP($A33,'Draft List'!$D$4:$AC$1177,AY$3,FALSE)&lt;&gt;0,VLOOKUP($A33,'Draft List'!$D$4:$AC$1177,AY$3,FALSE),"")</f>
        <v>69</v>
      </c>
      <c r="AZ33">
        <f>IF(VLOOKUP($A33,'Draft List'!$D$4:$AC$1177,AZ$3,FALSE)&lt;&gt;0,VLOOKUP($A33,'Draft List'!$D$4:$AC$1177,AZ$3,FALSE),"")</f>
        <v>3</v>
      </c>
      <c r="BA33">
        <f>IF(VLOOKUP($A33,'Draft List'!$D$4:$AC$1177,BA$3,FALSE)&lt;&gt;0,VLOOKUP($A33,'Draft List'!$D$4:$AC$1177,BA$3,FALSE),"")</f>
        <v>5</v>
      </c>
      <c r="BB33" t="str">
        <f>IF(VLOOKUP($A33,'Draft List'!$D$4:$AC$1177,BB$3,FALSE)&lt;&gt;0,VLOOKUP($A33,'Draft List'!$D$4:$AC$1177,BB$3,FALSE),"")</f>
        <v>Manchester Maulers</v>
      </c>
    </row>
    <row r="34" spans="1:54" ht="15" hidden="1" customHeight="1" x14ac:dyDescent="0.3">
      <c r="A34" s="1">
        <v>14665</v>
      </c>
      <c r="B34" s="1" t="s">
        <v>72</v>
      </c>
      <c r="C34" s="1" t="s">
        <v>960</v>
      </c>
      <c r="D34" s="1" t="s">
        <v>961</v>
      </c>
      <c r="E34" s="1">
        <v>18</v>
      </c>
      <c r="F34" s="1" t="s">
        <v>54</v>
      </c>
      <c r="G34" s="1" t="s">
        <v>42</v>
      </c>
      <c r="H34" s="22" t="s">
        <v>841</v>
      </c>
      <c r="I34" s="45" t="s">
        <v>43</v>
      </c>
      <c r="J34" s="1" t="s">
        <v>43</v>
      </c>
      <c r="K34" s="22" t="s">
        <v>43</v>
      </c>
      <c r="L34" s="1">
        <v>1</v>
      </c>
      <c r="M34" s="1">
        <v>2</v>
      </c>
      <c r="N34" s="1">
        <v>2</v>
      </c>
      <c r="O34" s="1">
        <v>2</v>
      </c>
      <c r="P34" s="22">
        <v>2</v>
      </c>
      <c r="Q34" s="1">
        <v>4</v>
      </c>
      <c r="R34" s="1">
        <v>6</v>
      </c>
      <c r="S34" s="1">
        <v>3</v>
      </c>
      <c r="T34" s="1">
        <v>4</v>
      </c>
      <c r="U34" s="22">
        <v>4</v>
      </c>
      <c r="V34" s="1">
        <v>4</v>
      </c>
      <c r="W34" s="1">
        <v>3</v>
      </c>
      <c r="X34" s="1">
        <v>1</v>
      </c>
      <c r="Y34" s="22">
        <v>1</v>
      </c>
      <c r="Z34" s="1" t="s">
        <v>45</v>
      </c>
      <c r="AA34" s="1" t="s">
        <v>45</v>
      </c>
      <c r="AB34" s="1">
        <v>2</v>
      </c>
      <c r="AC34" s="1" t="s">
        <v>45</v>
      </c>
      <c r="AD34" s="1">
        <v>1</v>
      </c>
      <c r="AE34" s="1" t="s">
        <v>45</v>
      </c>
      <c r="AF34" s="1">
        <v>1</v>
      </c>
      <c r="AG34" s="22">
        <v>2</v>
      </c>
      <c r="AH34" s="1">
        <v>5</v>
      </c>
      <c r="AI34" s="1">
        <v>5</v>
      </c>
      <c r="AJ34" s="22">
        <v>6</v>
      </c>
      <c r="AK34" s="34" t="s">
        <v>687</v>
      </c>
      <c r="AL34" s="34" t="s">
        <v>844</v>
      </c>
      <c r="AM34" s="8">
        <f t="shared" si="1"/>
        <v>-1.8204960863583022</v>
      </c>
      <c r="AN34" s="8">
        <f t="shared" si="2"/>
        <v>-0.30607578559823384</v>
      </c>
      <c r="AO34">
        <f t="shared" si="3"/>
        <v>0</v>
      </c>
      <c r="AP34" s="6">
        <f t="shared" si="4"/>
        <v>0</v>
      </c>
      <c r="AQ34" s="8">
        <f>($AM$3*AM34+$AN$3*AN34+$AO$3*AO34+$AP$3*AP34)+$I$3*VLOOKUP(I34,COND!$A$2:$E$7,4,FALSE)+$J$3*VLOOKUP(J34,COND!$A$2:$C$7,2,FALSE)+$K$3*VLOOKUP(K34,COND!$A$2:$C$7,3,FALSE)+IF(AND($B$2&gt;0,$E34&lt;20),$B$2*25,0)</f>
        <v>116.14504096418537</v>
      </c>
      <c r="AR34" s="26">
        <f t="shared" si="5"/>
        <v>1.6788498615704441</v>
      </c>
      <c r="AS34" t="str">
        <f t="shared" si="6"/>
        <v>2B</v>
      </c>
      <c r="AT34">
        <v>800</v>
      </c>
      <c r="AU34">
        <v>800</v>
      </c>
      <c r="AW34" t="str">
        <f t="shared" si="7"/>
        <v>Unlikely</v>
      </c>
      <c r="AY34">
        <f>IF(VLOOKUP($A34,'Draft List'!$D$4:$AC$1177,AY$3,FALSE)&lt;&gt;0,VLOOKUP($A34,'Draft List'!$D$4:$AC$1177,AY$3,FALSE),"")</f>
        <v>74</v>
      </c>
      <c r="AZ34">
        <f>IF(VLOOKUP($A34,'Draft List'!$D$4:$AC$1177,AZ$3,FALSE)&lt;&gt;0,VLOOKUP($A34,'Draft List'!$D$4:$AC$1177,AZ$3,FALSE),"")</f>
        <v>3</v>
      </c>
      <c r="BA34">
        <f>IF(VLOOKUP($A34,'Draft List'!$D$4:$AC$1177,BA$3,FALSE)&lt;&gt;0,VLOOKUP($A34,'Draft List'!$D$4:$AC$1177,BA$3,FALSE),"")</f>
        <v>10</v>
      </c>
      <c r="BB34" t="str">
        <f>IF(VLOOKUP($A34,'Draft List'!$D$4:$AC$1177,BB$3,FALSE)&lt;&gt;0,VLOOKUP($A34,'Draft List'!$D$4:$AC$1177,BB$3,FALSE),"")</f>
        <v>Bakersfield Bears</v>
      </c>
    </row>
    <row r="35" spans="1:54" ht="15" hidden="1" customHeight="1" x14ac:dyDescent="0.3">
      <c r="A35" s="1">
        <v>14673</v>
      </c>
      <c r="B35" s="1" t="s">
        <v>67</v>
      </c>
      <c r="C35" s="1" t="s">
        <v>1220</v>
      </c>
      <c r="D35" s="1" t="s">
        <v>1221</v>
      </c>
      <c r="E35" s="1">
        <v>18</v>
      </c>
      <c r="F35" s="1" t="s">
        <v>54</v>
      </c>
      <c r="G35" s="1" t="s">
        <v>42</v>
      </c>
      <c r="H35" s="22" t="s">
        <v>853</v>
      </c>
      <c r="I35" s="45" t="s">
        <v>43</v>
      </c>
      <c r="J35" s="1" t="s">
        <v>44</v>
      </c>
      <c r="K35" s="22" t="s">
        <v>43</v>
      </c>
      <c r="L35" s="1">
        <v>1</v>
      </c>
      <c r="M35" s="1">
        <v>2</v>
      </c>
      <c r="N35" s="1">
        <v>3</v>
      </c>
      <c r="O35" s="1">
        <v>2</v>
      </c>
      <c r="P35" s="22">
        <v>2</v>
      </c>
      <c r="Q35" s="1">
        <v>3</v>
      </c>
      <c r="R35" s="1">
        <v>4</v>
      </c>
      <c r="S35" s="1">
        <v>5</v>
      </c>
      <c r="T35" s="1">
        <v>4</v>
      </c>
      <c r="U35" s="22">
        <v>4</v>
      </c>
      <c r="V35" s="1">
        <v>4</v>
      </c>
      <c r="W35" s="1">
        <v>7</v>
      </c>
      <c r="X35" s="1">
        <v>1</v>
      </c>
      <c r="Y35" s="22">
        <v>1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 t="s">
        <v>45</v>
      </c>
      <c r="AF35" s="1">
        <v>2</v>
      </c>
      <c r="AG35" s="22">
        <v>4</v>
      </c>
      <c r="AH35" s="1">
        <v>4</v>
      </c>
      <c r="AI35" s="1">
        <v>5</v>
      </c>
      <c r="AJ35" s="22">
        <v>3</v>
      </c>
      <c r="AK35" s="34" t="s">
        <v>1222</v>
      </c>
      <c r="AL35" s="34" t="s">
        <v>48</v>
      </c>
      <c r="AM35" s="8">
        <f t="shared" si="1"/>
        <v>-1.7374345923344008</v>
      </c>
      <c r="AN35" s="8">
        <f t="shared" si="2"/>
        <v>-0.5646283929905126</v>
      </c>
      <c r="AO35">
        <f t="shared" si="3"/>
        <v>0</v>
      </c>
      <c r="AP35" s="6">
        <f t="shared" si="4"/>
        <v>0</v>
      </c>
      <c r="AQ35" s="8">
        <f>($AM$3*AM35+$AN$3*AN35+$AO$3*AO35+$AP$3*AP35)+$I$3*VLOOKUP(I35,COND!$A$2:$E$7,4,FALSE)+$J$3*VLOOKUP(J35,COND!$A$2:$C$7,2,FALSE)+$K$3*VLOOKUP(K35,COND!$A$2:$C$7,3,FALSE)+IF(AND($B$2&gt;0,$E35&lt;20),$B$2*25,0)</f>
        <v>112.05071582488041</v>
      </c>
      <c r="AR35" s="26">
        <f t="shared" si="5"/>
        <v>0.82359129360973526</v>
      </c>
      <c r="AS35" t="str">
        <f t="shared" si="6"/>
        <v>RF</v>
      </c>
      <c r="AT35">
        <v>800</v>
      </c>
      <c r="AU35">
        <v>800</v>
      </c>
      <c r="AW35" t="str">
        <f t="shared" si="7"/>
        <v>Unlikely</v>
      </c>
      <c r="AY35">
        <f>IF(VLOOKUP($A35,'Draft List'!$D$4:$AC$1177,AY$3,FALSE)&lt;&gt;0,VLOOKUP($A35,'Draft List'!$D$4:$AC$1177,AY$3,FALSE),"")</f>
        <v>78</v>
      </c>
      <c r="AZ35">
        <f>IF(VLOOKUP($A35,'Draft List'!$D$4:$AC$1177,AZ$3,FALSE)&lt;&gt;0,VLOOKUP($A35,'Draft List'!$D$4:$AC$1177,AZ$3,FALSE),"")</f>
        <v>3</v>
      </c>
      <c r="BA35">
        <f>IF(VLOOKUP($A35,'Draft List'!$D$4:$AC$1177,BA$3,FALSE)&lt;&gt;0,VLOOKUP($A35,'Draft List'!$D$4:$AC$1177,BA$3,FALSE),"")</f>
        <v>14</v>
      </c>
      <c r="BB35" t="str">
        <f>IF(VLOOKUP($A35,'Draft List'!$D$4:$AC$1177,BB$3,FALSE)&lt;&gt;0,VLOOKUP($A35,'Draft List'!$D$4:$AC$1177,BB$3,FALSE),"")</f>
        <v>Okinawa Shisa</v>
      </c>
    </row>
    <row r="36" spans="1:54" ht="15" hidden="1" customHeight="1" x14ac:dyDescent="0.3">
      <c r="A36" s="1">
        <v>13078</v>
      </c>
      <c r="B36" s="1" t="s">
        <v>67</v>
      </c>
      <c r="C36" s="1" t="s">
        <v>801</v>
      </c>
      <c r="D36" s="1" t="s">
        <v>909</v>
      </c>
      <c r="E36" s="1">
        <v>21</v>
      </c>
      <c r="F36" s="1" t="s">
        <v>42</v>
      </c>
      <c r="G36" s="1" t="s">
        <v>42</v>
      </c>
      <c r="H36" s="22" t="s">
        <v>841</v>
      </c>
      <c r="I36" s="45" t="s">
        <v>43</v>
      </c>
      <c r="J36" s="1" t="s">
        <v>48</v>
      </c>
      <c r="K36" s="22" t="s">
        <v>43</v>
      </c>
      <c r="L36" s="1">
        <v>3</v>
      </c>
      <c r="M36" s="1">
        <v>5</v>
      </c>
      <c r="N36" s="1">
        <v>4</v>
      </c>
      <c r="O36" s="1">
        <v>3</v>
      </c>
      <c r="P36" s="22">
        <v>2</v>
      </c>
      <c r="Q36" s="1">
        <v>4</v>
      </c>
      <c r="R36" s="1">
        <v>6</v>
      </c>
      <c r="S36" s="1">
        <v>5</v>
      </c>
      <c r="T36" s="1">
        <v>5</v>
      </c>
      <c r="U36" s="22">
        <v>4</v>
      </c>
      <c r="V36" s="1">
        <v>8</v>
      </c>
      <c r="W36" s="1">
        <v>10</v>
      </c>
      <c r="X36" s="1">
        <v>1</v>
      </c>
      <c r="Y36" s="22">
        <v>1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 t="s">
        <v>45</v>
      </c>
      <c r="AF36" s="1" t="s">
        <v>45</v>
      </c>
      <c r="AG36" s="22">
        <v>4</v>
      </c>
      <c r="AH36" s="1">
        <v>5</v>
      </c>
      <c r="AI36" s="1">
        <v>1</v>
      </c>
      <c r="AJ36" s="22">
        <v>1</v>
      </c>
      <c r="AK36" s="34" t="s">
        <v>910</v>
      </c>
      <c r="AL36" s="34" t="s">
        <v>48</v>
      </c>
      <c r="AM36" s="8">
        <f t="shared" si="1"/>
        <v>-0.76637223703945856</v>
      </c>
      <c r="AN36" s="8">
        <f t="shared" si="2"/>
        <v>-5.0243247540849842E-2</v>
      </c>
      <c r="AO36">
        <f t="shared" si="3"/>
        <v>0</v>
      </c>
      <c r="AP36" s="6">
        <f t="shared" si="4"/>
        <v>0</v>
      </c>
      <c r="AQ36" s="8">
        <f>($AM$3*AM36+$AN$3*AN36+$AO$3*AO36+$AP$3*AP36)+$I$3*VLOOKUP(I36,COND!$A$2:$E$7,4,FALSE)+$J$3*VLOOKUP(J36,COND!$A$2:$C$7,2,FALSE)+$K$3*VLOOKUP(K36,COND!$A$2:$C$7,3,FALSE)+IF(AND($B$2&gt;0,$E36&lt;20),$B$2*25,0)</f>
        <v>115.32044380580585</v>
      </c>
      <c r="AR36" s="26">
        <f t="shared" si="5"/>
        <v>1.5066007702489235</v>
      </c>
      <c r="AS36" t="str">
        <f t="shared" si="6"/>
        <v>RF</v>
      </c>
      <c r="AT36">
        <v>800</v>
      </c>
      <c r="AU36">
        <v>800</v>
      </c>
      <c r="AW36" t="str">
        <f t="shared" si="7"/>
        <v>Unlikely</v>
      </c>
      <c r="AY36">
        <f>IF(VLOOKUP($A36,'Draft List'!$D$4:$AC$1177,AY$3,FALSE)&lt;&gt;0,VLOOKUP($A36,'Draft List'!$D$4:$AC$1177,AY$3,FALSE),"")</f>
        <v>79</v>
      </c>
      <c r="AZ36">
        <f>IF(VLOOKUP($A36,'Draft List'!$D$4:$AC$1177,AZ$3,FALSE)&lt;&gt;0,VLOOKUP($A36,'Draft List'!$D$4:$AC$1177,AZ$3,FALSE),"")</f>
        <v>3</v>
      </c>
      <c r="BA36">
        <f>IF(VLOOKUP($A36,'Draft List'!$D$4:$AC$1177,BA$3,FALSE)&lt;&gt;0,VLOOKUP($A36,'Draft List'!$D$4:$AC$1177,BA$3,FALSE),"")</f>
        <v>15</v>
      </c>
      <c r="BB36" t="str">
        <f>IF(VLOOKUP($A36,'Draft List'!$D$4:$AC$1177,BB$3,FALSE)&lt;&gt;0,VLOOKUP($A36,'Draft List'!$D$4:$AC$1177,BB$3,FALSE),"")</f>
        <v>Toyama Wind Dancers</v>
      </c>
    </row>
    <row r="37" spans="1:54" ht="15" hidden="1" customHeight="1" x14ac:dyDescent="0.3">
      <c r="A37" s="1">
        <v>9031</v>
      </c>
      <c r="B37" s="1" t="s">
        <v>72</v>
      </c>
      <c r="C37" s="1" t="s">
        <v>166</v>
      </c>
      <c r="D37" s="1" t="s">
        <v>657</v>
      </c>
      <c r="E37" s="1">
        <v>21</v>
      </c>
      <c r="F37" s="1" t="s">
        <v>42</v>
      </c>
      <c r="G37" s="1" t="s">
        <v>42</v>
      </c>
      <c r="H37" s="22" t="s">
        <v>841</v>
      </c>
      <c r="I37" s="45" t="s">
        <v>43</v>
      </c>
      <c r="J37" s="1" t="s">
        <v>43</v>
      </c>
      <c r="K37" s="22" t="s">
        <v>43</v>
      </c>
      <c r="L37" s="1">
        <v>2</v>
      </c>
      <c r="M37" s="1">
        <v>2</v>
      </c>
      <c r="N37" s="1">
        <v>3</v>
      </c>
      <c r="O37" s="1">
        <v>2</v>
      </c>
      <c r="P37" s="22">
        <v>4</v>
      </c>
      <c r="Q37" s="1">
        <v>4</v>
      </c>
      <c r="R37" s="1">
        <v>4</v>
      </c>
      <c r="S37" s="1">
        <v>4</v>
      </c>
      <c r="T37" s="1">
        <v>3</v>
      </c>
      <c r="U37" s="22">
        <v>6</v>
      </c>
      <c r="V37" s="1">
        <v>8</v>
      </c>
      <c r="W37" s="1">
        <v>7</v>
      </c>
      <c r="X37" s="1">
        <v>1</v>
      </c>
      <c r="Y37" s="22">
        <v>1</v>
      </c>
      <c r="Z37" s="1" t="s">
        <v>45</v>
      </c>
      <c r="AA37" s="1" t="s">
        <v>45</v>
      </c>
      <c r="AB37" s="1">
        <v>7</v>
      </c>
      <c r="AC37" s="1" t="s">
        <v>45</v>
      </c>
      <c r="AD37" s="1">
        <v>3</v>
      </c>
      <c r="AE37" s="1" t="s">
        <v>45</v>
      </c>
      <c r="AF37" s="1" t="s">
        <v>45</v>
      </c>
      <c r="AG37" s="22" t="s">
        <v>45</v>
      </c>
      <c r="AH37" s="1">
        <v>6</v>
      </c>
      <c r="AI37" s="1">
        <v>6</v>
      </c>
      <c r="AJ37" s="22">
        <v>5</v>
      </c>
      <c r="AK37" s="34" t="s">
        <v>736</v>
      </c>
      <c r="AL37" s="34" t="s">
        <v>48</v>
      </c>
      <c r="AM37" s="8">
        <f t="shared" si="1"/>
        <v>-1.3348460764975592</v>
      </c>
      <c r="AN37" s="8">
        <f t="shared" si="2"/>
        <v>-0.33481092118715355</v>
      </c>
      <c r="AO37">
        <f t="shared" si="3"/>
        <v>0</v>
      </c>
      <c r="AP37" s="6">
        <f t="shared" si="4"/>
        <v>0.6</v>
      </c>
      <c r="AQ37" s="8">
        <f>($AM$3*AM37+$AN$3*AN37+$AO$3*AO37+$AP$3*AP37)+$I$3*VLOOKUP(I37,COND!$A$2:$E$7,4,FALSE)+$J$3*VLOOKUP(J37,COND!$A$2:$C$7,2,FALSE)+$K$3*VLOOKUP(K37,COND!$A$2:$C$7,3,FALSE)+IF(AND($B$2&gt;0,$E37&lt;20),$B$2*25,0)</f>
        <v>111.4487843381044</v>
      </c>
      <c r="AR37" s="26">
        <f t="shared" si="5"/>
        <v>0.69785456194462303</v>
      </c>
      <c r="AS37" t="str">
        <f t="shared" si="6"/>
        <v>2B</v>
      </c>
      <c r="AT37">
        <v>800</v>
      </c>
      <c r="AU37">
        <v>800</v>
      </c>
      <c r="AW37" t="str">
        <f t="shared" si="7"/>
        <v>Unlikely</v>
      </c>
      <c r="AY37">
        <f>IF(VLOOKUP($A37,'Draft List'!$D$4:$AC$1177,AY$3,FALSE)&lt;&gt;0,VLOOKUP($A37,'Draft List'!$D$4:$AC$1177,AY$3,FALSE),"")</f>
        <v>82</v>
      </c>
      <c r="AZ37">
        <f>IF(VLOOKUP($A37,'Draft List'!$D$4:$AC$1177,AZ$3,FALSE)&lt;&gt;0,VLOOKUP($A37,'Draft List'!$D$4:$AC$1177,AZ$3,FALSE),"")</f>
        <v>3</v>
      </c>
      <c r="BA37">
        <f>IF(VLOOKUP($A37,'Draft List'!$D$4:$AC$1177,BA$3,FALSE)&lt;&gt;0,VLOOKUP($A37,'Draft List'!$D$4:$AC$1177,BA$3,FALSE),"")</f>
        <v>18</v>
      </c>
      <c r="BB37" t="str">
        <f>IF(VLOOKUP($A37,'Draft List'!$D$4:$AC$1177,BB$3,FALSE)&lt;&gt;0,VLOOKUP($A37,'Draft List'!$D$4:$AC$1177,BB$3,FALSE),"")</f>
        <v>Reno Zephyrs</v>
      </c>
    </row>
    <row r="38" spans="1:54" ht="15" hidden="1" customHeight="1" x14ac:dyDescent="0.3">
      <c r="A38" s="1">
        <v>10852</v>
      </c>
      <c r="B38" s="1" t="s">
        <v>51</v>
      </c>
      <c r="C38" s="1" t="s">
        <v>146</v>
      </c>
      <c r="D38" s="1" t="s">
        <v>851</v>
      </c>
      <c r="E38" s="1">
        <v>21</v>
      </c>
      <c r="F38" s="1" t="s">
        <v>54</v>
      </c>
      <c r="G38" s="1" t="s">
        <v>54</v>
      </c>
      <c r="H38" s="22" t="s">
        <v>841</v>
      </c>
      <c r="I38" s="45" t="s">
        <v>43</v>
      </c>
      <c r="J38" s="1" t="s">
        <v>48</v>
      </c>
      <c r="K38" s="22" t="s">
        <v>43</v>
      </c>
      <c r="L38" s="1">
        <v>3</v>
      </c>
      <c r="M38" s="1">
        <v>4</v>
      </c>
      <c r="N38" s="1">
        <v>4</v>
      </c>
      <c r="O38" s="1">
        <v>4</v>
      </c>
      <c r="P38" s="22">
        <v>2</v>
      </c>
      <c r="Q38" s="1">
        <v>5</v>
      </c>
      <c r="R38" s="1">
        <v>6</v>
      </c>
      <c r="S38" s="1">
        <v>6</v>
      </c>
      <c r="T38" s="1">
        <v>6</v>
      </c>
      <c r="U38" s="22">
        <v>4</v>
      </c>
      <c r="V38" s="1">
        <v>6</v>
      </c>
      <c r="W38" s="1">
        <v>8</v>
      </c>
      <c r="X38" s="1">
        <v>1</v>
      </c>
      <c r="Y38" s="22">
        <v>1</v>
      </c>
      <c r="Z38" s="1" t="s">
        <v>45</v>
      </c>
      <c r="AA38" s="1" t="s">
        <v>45</v>
      </c>
      <c r="AB38" s="1" t="s">
        <v>45</v>
      </c>
      <c r="AC38" s="1" t="s">
        <v>45</v>
      </c>
      <c r="AD38" s="1" t="s">
        <v>45</v>
      </c>
      <c r="AE38" s="1">
        <v>1</v>
      </c>
      <c r="AF38" s="1" t="s">
        <v>45</v>
      </c>
      <c r="AG38" s="22">
        <v>1</v>
      </c>
      <c r="AH38" s="1">
        <v>3</v>
      </c>
      <c r="AI38" s="1">
        <v>5</v>
      </c>
      <c r="AJ38" s="22">
        <v>3</v>
      </c>
      <c r="AK38" s="34" t="s">
        <v>681</v>
      </c>
      <c r="AL38" s="34" t="s">
        <v>844</v>
      </c>
      <c r="AM38" s="8">
        <f t="shared" si="1"/>
        <v>-0.72772256664858104</v>
      </c>
      <c r="AN38" s="8">
        <f t="shared" si="2"/>
        <v>0.44508363269530743</v>
      </c>
      <c r="AO38">
        <f t="shared" si="3"/>
        <v>0</v>
      </c>
      <c r="AP38" s="6">
        <f t="shared" si="4"/>
        <v>0</v>
      </c>
      <c r="AQ38" s="8">
        <f>($AM$3*AM38+$AN$3*AN38+$AO$3*AO38+$AP$3*AP38)+$I$3*VLOOKUP(I38,COND!$A$2:$E$7,4,FALSE)+$J$3*VLOOKUP(J38,COND!$A$2:$C$7,2,FALSE)+$K$3*VLOOKUP(K38,COND!$A$2:$C$7,3,FALSE)+IF(AND($B$2&gt;0,$E38&lt;20),$B$2*25,0)</f>
        <v>121.26823133567883</v>
      </c>
      <c r="AR38" s="26">
        <f t="shared" si="5"/>
        <v>2.7490268288196575</v>
      </c>
      <c r="AS38" t="str">
        <f t="shared" si="6"/>
        <v>RF</v>
      </c>
      <c r="AT38">
        <v>7</v>
      </c>
      <c r="AU38">
        <v>7</v>
      </c>
      <c r="AV38">
        <v>1</v>
      </c>
      <c r="AW38" t="str">
        <f t="shared" si="7"/>
        <v>Possible</v>
      </c>
      <c r="AY38">
        <f>IF(VLOOKUP($A38,'Draft List'!$D$4:$AC$1177,AY$3,FALSE)&lt;&gt;0,VLOOKUP($A38,'Draft List'!$D$4:$AC$1177,AY$3,FALSE),"")</f>
        <v>83</v>
      </c>
      <c r="AZ38">
        <f>IF(VLOOKUP($A38,'Draft List'!$D$4:$AC$1177,AZ$3,FALSE)&lt;&gt;0,VLOOKUP($A38,'Draft List'!$D$4:$AC$1177,AZ$3,FALSE),"")</f>
        <v>3</v>
      </c>
      <c r="BA38">
        <f>IF(VLOOKUP($A38,'Draft List'!$D$4:$AC$1177,BA$3,FALSE)&lt;&gt;0,VLOOKUP($A38,'Draft List'!$D$4:$AC$1177,BA$3,FALSE),"")</f>
        <v>19</v>
      </c>
      <c r="BB38" t="str">
        <f>IF(VLOOKUP($A38,'Draft List'!$D$4:$AC$1177,BB$3,FALSE)&lt;&gt;0,VLOOKUP($A38,'Draft List'!$D$4:$AC$1177,BB$3,FALSE),"")</f>
        <v>Amsterdam Lions</v>
      </c>
    </row>
    <row r="39" spans="1:54" ht="15" hidden="1" customHeight="1" x14ac:dyDescent="0.3">
      <c r="A39" s="1">
        <v>7766</v>
      </c>
      <c r="B39" s="1" t="s">
        <v>88</v>
      </c>
      <c r="C39" s="1" t="s">
        <v>133</v>
      </c>
      <c r="D39" s="1" t="s">
        <v>858</v>
      </c>
      <c r="E39" s="1">
        <v>18</v>
      </c>
      <c r="F39" s="1" t="s">
        <v>63</v>
      </c>
      <c r="G39" s="1" t="s">
        <v>42</v>
      </c>
      <c r="H39" s="22" t="s">
        <v>853</v>
      </c>
      <c r="I39" s="45" t="s">
        <v>43</v>
      </c>
      <c r="J39" s="1" t="s">
        <v>48</v>
      </c>
      <c r="K39" s="22" t="s">
        <v>44</v>
      </c>
      <c r="L39" s="1">
        <v>1</v>
      </c>
      <c r="M39" s="1">
        <v>2</v>
      </c>
      <c r="N39" s="1">
        <v>2</v>
      </c>
      <c r="O39" s="1">
        <v>2</v>
      </c>
      <c r="P39" s="22">
        <v>1</v>
      </c>
      <c r="Q39" s="1">
        <v>4</v>
      </c>
      <c r="R39" s="1">
        <v>7</v>
      </c>
      <c r="S39" s="1">
        <v>5</v>
      </c>
      <c r="T39" s="1">
        <v>5</v>
      </c>
      <c r="U39" s="22">
        <v>3</v>
      </c>
      <c r="V39" s="1">
        <v>2</v>
      </c>
      <c r="W39" s="1">
        <v>1</v>
      </c>
      <c r="X39" s="1">
        <v>1</v>
      </c>
      <c r="Y39" s="22">
        <v>1</v>
      </c>
      <c r="Z39" s="1" t="s">
        <v>45</v>
      </c>
      <c r="AA39" s="1">
        <v>2</v>
      </c>
      <c r="AB39" s="1" t="s">
        <v>45</v>
      </c>
      <c r="AC39" s="1" t="s">
        <v>45</v>
      </c>
      <c r="AD39" s="1" t="s">
        <v>45</v>
      </c>
      <c r="AE39" s="1" t="s">
        <v>45</v>
      </c>
      <c r="AF39" s="1" t="s">
        <v>45</v>
      </c>
      <c r="AG39" s="22" t="s">
        <v>45</v>
      </c>
      <c r="AH39" s="1">
        <v>1</v>
      </c>
      <c r="AI39" s="1">
        <v>1</v>
      </c>
      <c r="AJ39" s="22">
        <v>1</v>
      </c>
      <c r="AK39" s="34" t="s">
        <v>700</v>
      </c>
      <c r="AL39" s="34" t="s">
        <v>844</v>
      </c>
      <c r="AM39" s="8">
        <f t="shared" si="1"/>
        <v>-1.8605124261753858</v>
      </c>
      <c r="AN39" s="8">
        <f t="shared" si="2"/>
        <v>-3.919970773922981E-2</v>
      </c>
      <c r="AO39">
        <f t="shared" si="3"/>
        <v>0</v>
      </c>
      <c r="AP39" s="6">
        <f t="shared" si="4"/>
        <v>0</v>
      </c>
      <c r="AQ39" s="8">
        <f>($AM$3*AM39+$AN$3*AN39+$AO$3*AO39+$AP$3*AP39)+$I$3*VLOOKUP(I39,COND!$A$2:$E$7,4,FALSE)+$J$3*VLOOKUP(J39,COND!$A$2:$C$7,2,FALSE)+$K$3*VLOOKUP(K39,COND!$A$2:$C$7,3,FALSE)+IF(AND($B$2&gt;0,$E39&lt;20),$B$2*25,0)</f>
        <v>119.3435522645117</v>
      </c>
      <c r="AR39" s="26">
        <f t="shared" si="5"/>
        <v>2.3469829729499727</v>
      </c>
      <c r="AS39" t="str">
        <f t="shared" si="6"/>
        <v>1B</v>
      </c>
      <c r="AT39">
        <v>800</v>
      </c>
      <c r="AU39">
        <v>800</v>
      </c>
      <c r="AW39" t="str">
        <f t="shared" si="7"/>
        <v>Unlikely</v>
      </c>
      <c r="AY39">
        <f>IF(VLOOKUP($A39,'Draft List'!$D$4:$AC$1177,AY$3,FALSE)&lt;&gt;0,VLOOKUP($A39,'Draft List'!$D$4:$AC$1177,AY$3,FALSE),"")</f>
        <v>84</v>
      </c>
      <c r="AZ39">
        <f>IF(VLOOKUP($A39,'Draft List'!$D$4:$AC$1177,AZ$3,FALSE)&lt;&gt;0,VLOOKUP($A39,'Draft List'!$D$4:$AC$1177,AZ$3,FALSE),"")</f>
        <v>3</v>
      </c>
      <c r="BA39">
        <f>IF(VLOOKUP($A39,'Draft List'!$D$4:$AC$1177,BA$3,FALSE)&lt;&gt;0,VLOOKUP($A39,'Draft List'!$D$4:$AC$1177,BA$3,FALSE),"")</f>
        <v>20</v>
      </c>
      <c r="BB39" t="str">
        <f>IF(VLOOKUP($A39,'Draft List'!$D$4:$AC$1177,BB$3,FALSE)&lt;&gt;0,VLOOKUP($A39,'Draft List'!$D$4:$AC$1177,BB$3,FALSE),"")</f>
        <v>London Underground</v>
      </c>
    </row>
    <row r="40" spans="1:54" ht="15" hidden="1" customHeight="1" x14ac:dyDescent="0.3">
      <c r="A40" s="1">
        <v>15968</v>
      </c>
      <c r="B40" s="1" t="s">
        <v>87</v>
      </c>
      <c r="C40" s="1" t="s">
        <v>1313</v>
      </c>
      <c r="D40" s="1" t="s">
        <v>784</v>
      </c>
      <c r="E40" s="1">
        <v>18</v>
      </c>
      <c r="F40" s="1" t="s">
        <v>42</v>
      </c>
      <c r="G40" s="1" t="s">
        <v>42</v>
      </c>
      <c r="H40" s="22" t="s">
        <v>853</v>
      </c>
      <c r="I40" s="45" t="s">
        <v>43</v>
      </c>
      <c r="J40" s="1" t="s">
        <v>48</v>
      </c>
      <c r="K40" s="22" t="s">
        <v>43</v>
      </c>
      <c r="L40" s="1">
        <v>1</v>
      </c>
      <c r="M40" s="1">
        <v>1</v>
      </c>
      <c r="N40" s="1">
        <v>3</v>
      </c>
      <c r="O40" s="1">
        <v>2</v>
      </c>
      <c r="P40" s="22">
        <v>1</v>
      </c>
      <c r="Q40" s="1">
        <v>2</v>
      </c>
      <c r="R40" s="1">
        <v>6</v>
      </c>
      <c r="S40" s="1">
        <v>6</v>
      </c>
      <c r="T40" s="1">
        <v>5</v>
      </c>
      <c r="U40" s="22">
        <v>2</v>
      </c>
      <c r="V40" s="1">
        <v>5</v>
      </c>
      <c r="W40" s="1">
        <v>4</v>
      </c>
      <c r="X40" s="1">
        <v>5</v>
      </c>
      <c r="Y40" s="22">
        <v>5</v>
      </c>
      <c r="Z40" s="1" t="s">
        <v>45</v>
      </c>
      <c r="AA40" s="1" t="s">
        <v>45</v>
      </c>
      <c r="AB40" s="1" t="s">
        <v>45</v>
      </c>
      <c r="AC40" s="1" t="s">
        <v>45</v>
      </c>
      <c r="AD40" s="1" t="s">
        <v>45</v>
      </c>
      <c r="AE40" s="1" t="s">
        <v>45</v>
      </c>
      <c r="AF40" s="1" t="s">
        <v>45</v>
      </c>
      <c r="AG40" s="22" t="s">
        <v>45</v>
      </c>
      <c r="AH40" s="1">
        <v>2</v>
      </c>
      <c r="AI40" s="1">
        <v>2</v>
      </c>
      <c r="AJ40" s="22">
        <v>1</v>
      </c>
      <c r="AK40" s="34" t="s">
        <v>1314</v>
      </c>
      <c r="AL40" s="34" t="s">
        <v>48</v>
      </c>
      <c r="AM40" s="8">
        <f t="shared" si="1"/>
        <v>-1.828510811770188</v>
      </c>
      <c r="AN40" s="8">
        <f t="shared" si="2"/>
        <v>-0.69232610555646479</v>
      </c>
      <c r="AO40">
        <f t="shared" si="3"/>
        <v>0</v>
      </c>
      <c r="AP40" s="6">
        <f t="shared" si="4"/>
        <v>0</v>
      </c>
      <c r="AQ40" s="8">
        <f>($AM$3*AM40+$AN$3*AN40+$AO$3*AO40+$AP$3*AP40)+$I$3*VLOOKUP(I40,COND!$A$2:$E$7,4,FALSE)+$J$3*VLOOKUP(J40,COND!$A$2:$C$7,2,FALSE)+$K$3*VLOOKUP(K40,COND!$A$2:$C$7,3,FALSE)+IF(AND($B$2&gt;0,$E40&lt;20),$B$2*25,0)</f>
        <v>112.50923565214541</v>
      </c>
      <c r="AR40" s="26">
        <f t="shared" si="5"/>
        <v>0.9193709392181495</v>
      </c>
      <c r="AS40" t="str">
        <f t="shared" si="6"/>
        <v>DH</v>
      </c>
      <c r="AT40">
        <v>800</v>
      </c>
      <c r="AU40">
        <v>800</v>
      </c>
      <c r="AW40" t="str">
        <f t="shared" si="7"/>
        <v>Unlikely</v>
      </c>
      <c r="AY40">
        <f>IF(VLOOKUP($A40,'Draft List'!$D$4:$AC$1177,AY$3,FALSE)&lt;&gt;0,VLOOKUP($A40,'Draft List'!$D$4:$AC$1177,AY$3,FALSE),"")</f>
        <v>85</v>
      </c>
      <c r="AZ40">
        <f>IF(VLOOKUP($A40,'Draft List'!$D$4:$AC$1177,AZ$3,FALSE)&lt;&gt;0,VLOOKUP($A40,'Draft List'!$D$4:$AC$1177,AZ$3,FALSE),"")</f>
        <v>3</v>
      </c>
      <c r="BA40">
        <f>IF(VLOOKUP($A40,'Draft List'!$D$4:$AC$1177,BA$3,FALSE)&lt;&gt;0,VLOOKUP($A40,'Draft List'!$D$4:$AC$1177,BA$3,FALSE),"")</f>
        <v>21</v>
      </c>
      <c r="BB40" t="str">
        <f>IF(VLOOKUP($A40,'Draft List'!$D$4:$AC$1177,BB$3,FALSE)&lt;&gt;0,VLOOKUP($A40,'Draft List'!$D$4:$AC$1177,BB$3,FALSE),"")</f>
        <v>Kalamazoo Badgers</v>
      </c>
    </row>
    <row r="41" spans="1:54" ht="15" hidden="1" customHeight="1" x14ac:dyDescent="0.3">
      <c r="A41" s="1">
        <v>8966</v>
      </c>
      <c r="B41" s="1" t="s">
        <v>67</v>
      </c>
      <c r="C41" s="1" t="s">
        <v>190</v>
      </c>
      <c r="D41" s="1" t="s">
        <v>964</v>
      </c>
      <c r="E41" s="1">
        <v>21</v>
      </c>
      <c r="F41" s="1" t="s">
        <v>54</v>
      </c>
      <c r="G41" s="1" t="s">
        <v>54</v>
      </c>
      <c r="H41" s="22" t="s">
        <v>841</v>
      </c>
      <c r="I41" s="45" t="s">
        <v>43</v>
      </c>
      <c r="J41" s="1" t="s">
        <v>43</v>
      </c>
      <c r="K41" s="22" t="s">
        <v>43</v>
      </c>
      <c r="L41" s="1">
        <v>2</v>
      </c>
      <c r="M41" s="1">
        <v>3</v>
      </c>
      <c r="N41" s="1">
        <v>3</v>
      </c>
      <c r="O41" s="1">
        <v>3</v>
      </c>
      <c r="P41" s="22">
        <v>1</v>
      </c>
      <c r="Q41" s="1">
        <v>4</v>
      </c>
      <c r="R41" s="1">
        <v>4</v>
      </c>
      <c r="S41" s="1">
        <v>5</v>
      </c>
      <c r="T41" s="1">
        <v>6</v>
      </c>
      <c r="U41" s="22">
        <v>4</v>
      </c>
      <c r="V41" s="1">
        <v>6</v>
      </c>
      <c r="W41" s="1">
        <v>9</v>
      </c>
      <c r="X41" s="1">
        <v>1</v>
      </c>
      <c r="Y41" s="22">
        <v>1</v>
      </c>
      <c r="Z41" s="1" t="s">
        <v>45</v>
      </c>
      <c r="AA41" s="1" t="s">
        <v>45</v>
      </c>
      <c r="AB41" s="1" t="s">
        <v>45</v>
      </c>
      <c r="AC41" s="1" t="s">
        <v>45</v>
      </c>
      <c r="AD41" s="1" t="s">
        <v>45</v>
      </c>
      <c r="AE41" s="1" t="s">
        <v>45</v>
      </c>
      <c r="AF41" s="1" t="s">
        <v>45</v>
      </c>
      <c r="AG41" s="22">
        <v>7</v>
      </c>
      <c r="AH41" s="1">
        <v>10</v>
      </c>
      <c r="AI41" s="1">
        <v>8</v>
      </c>
      <c r="AJ41" s="22">
        <v>7</v>
      </c>
      <c r="AK41" s="34" t="s">
        <v>677</v>
      </c>
      <c r="AL41" s="34" t="s">
        <v>844</v>
      </c>
      <c r="AM41" s="8">
        <f t="shared" si="1"/>
        <v>-1.3141256663205254</v>
      </c>
      <c r="AN41" s="8">
        <f t="shared" si="2"/>
        <v>-6.2653456768675855E-2</v>
      </c>
      <c r="AO41">
        <f t="shared" si="3"/>
        <v>4</v>
      </c>
      <c r="AP41" s="6">
        <f t="shared" si="4"/>
        <v>0.65</v>
      </c>
      <c r="AQ41" s="8">
        <f>($AM$3*AM41+$AN$3*AN41+$AO$3*AO41+$AP$3*AP41)+$I$3*VLOOKUP(I41,COND!$A$2:$E$7,4,FALSE)+$J$3*VLOOKUP(J41,COND!$A$2:$C$7,2,FALSE)+$K$3*VLOOKUP(K41,COND!$A$2:$C$7,3,FALSE)+IF(AND($B$2&gt;0,$E41&lt;20),$B$2*25,0)</f>
        <v>115.43341261881051</v>
      </c>
      <c r="AR41" s="26">
        <f t="shared" si="5"/>
        <v>1.5301986873530313</v>
      </c>
      <c r="AS41" t="str">
        <f t="shared" si="6"/>
        <v>RF</v>
      </c>
      <c r="AT41">
        <v>12</v>
      </c>
      <c r="AU41">
        <v>12</v>
      </c>
      <c r="AV41">
        <v>1</v>
      </c>
      <c r="AW41" t="str">
        <f t="shared" si="7"/>
        <v>Unlikely</v>
      </c>
      <c r="AY41">
        <f>IF(VLOOKUP($A41,'Draft List'!$D$4:$AC$1177,AY$3,FALSE)&lt;&gt;0,VLOOKUP($A41,'Draft List'!$D$4:$AC$1177,AY$3,FALSE),"")</f>
        <v>86</v>
      </c>
      <c r="AZ41">
        <f>IF(VLOOKUP($A41,'Draft List'!$D$4:$AC$1177,AZ$3,FALSE)&lt;&gt;0,VLOOKUP($A41,'Draft List'!$D$4:$AC$1177,AZ$3,FALSE),"")</f>
        <v>3</v>
      </c>
      <c r="BA41">
        <f>IF(VLOOKUP($A41,'Draft List'!$D$4:$AC$1177,BA$3,FALSE)&lt;&gt;0,VLOOKUP($A41,'Draft List'!$D$4:$AC$1177,BA$3,FALSE),"")</f>
        <v>22</v>
      </c>
      <c r="BB41" t="str">
        <f>IF(VLOOKUP($A41,'Draft List'!$D$4:$AC$1177,BB$3,FALSE)&lt;&gt;0,VLOOKUP($A41,'Draft List'!$D$4:$AC$1177,BB$3,FALSE),"")</f>
        <v>New Orleans Trendsetters</v>
      </c>
    </row>
    <row r="42" spans="1:54" ht="15" hidden="1" customHeight="1" x14ac:dyDescent="0.3">
      <c r="A42" s="1">
        <v>10873</v>
      </c>
      <c r="B42" s="1" t="s">
        <v>72</v>
      </c>
      <c r="C42" s="1" t="s">
        <v>913</v>
      </c>
      <c r="D42" s="1" t="s">
        <v>937</v>
      </c>
      <c r="E42" s="1">
        <v>21</v>
      </c>
      <c r="F42" s="1" t="s">
        <v>42</v>
      </c>
      <c r="G42" s="1" t="s">
        <v>42</v>
      </c>
      <c r="H42" s="22" t="s">
        <v>841</v>
      </c>
      <c r="I42" s="45" t="s">
        <v>44</v>
      </c>
      <c r="J42" s="1" t="s">
        <v>43</v>
      </c>
      <c r="K42" s="22" t="s">
        <v>44</v>
      </c>
      <c r="L42" s="1">
        <v>3</v>
      </c>
      <c r="M42" s="1">
        <v>4</v>
      </c>
      <c r="N42" s="1">
        <v>2</v>
      </c>
      <c r="O42" s="1">
        <v>4</v>
      </c>
      <c r="P42" s="22">
        <v>2</v>
      </c>
      <c r="Q42" s="1">
        <v>4</v>
      </c>
      <c r="R42" s="1">
        <v>6</v>
      </c>
      <c r="S42" s="1">
        <v>3</v>
      </c>
      <c r="T42" s="1">
        <v>6</v>
      </c>
      <c r="U42" s="22">
        <v>4</v>
      </c>
      <c r="V42" s="1">
        <v>2</v>
      </c>
      <c r="W42" s="1">
        <v>1</v>
      </c>
      <c r="X42" s="1">
        <v>1</v>
      </c>
      <c r="Y42" s="22">
        <v>1</v>
      </c>
      <c r="Z42" s="1" t="s">
        <v>45</v>
      </c>
      <c r="AA42" s="1" t="s">
        <v>45</v>
      </c>
      <c r="AB42" s="1">
        <v>6</v>
      </c>
      <c r="AC42" s="1" t="s">
        <v>45</v>
      </c>
      <c r="AD42" s="1" t="s">
        <v>45</v>
      </c>
      <c r="AE42" s="1" t="s">
        <v>45</v>
      </c>
      <c r="AF42" s="1" t="s">
        <v>45</v>
      </c>
      <c r="AG42" s="22" t="s">
        <v>45</v>
      </c>
      <c r="AH42" s="1">
        <v>2</v>
      </c>
      <c r="AI42" s="1">
        <v>6</v>
      </c>
      <c r="AJ42" s="22">
        <v>7</v>
      </c>
      <c r="AK42" s="34" t="s">
        <v>938</v>
      </c>
      <c r="AL42" s="34" t="s">
        <v>844</v>
      </c>
      <c r="AM42" s="8">
        <f t="shared" si="1"/>
        <v>-0.89384555469638405</v>
      </c>
      <c r="AN42" s="8">
        <f t="shared" si="2"/>
        <v>-0.12665668557907178</v>
      </c>
      <c r="AO42">
        <f t="shared" si="3"/>
        <v>1</v>
      </c>
      <c r="AP42" s="6">
        <f t="shared" si="4"/>
        <v>0.6</v>
      </c>
      <c r="AQ42" s="8">
        <f>($AM$3*AM42+$AN$3*AN42+$AO$3*AO42+$AP$3*AP42)+$I$3*VLOOKUP(I42,COND!$A$2:$E$7,4,FALSE)+$J$3*VLOOKUP(J42,COND!$A$2:$C$7,2,FALSE)+$K$3*VLOOKUP(K42,COND!$A$2:$C$7,3,FALSE)+IF(AND($B$2&gt;0,$E42&lt;20),$B$2*25,0)</f>
        <v>113.00740188424817</v>
      </c>
      <c r="AR42" s="26">
        <f t="shared" si="5"/>
        <v>1.0234322738162407</v>
      </c>
      <c r="AS42" t="str">
        <f t="shared" si="6"/>
        <v>2B</v>
      </c>
      <c r="AT42">
        <v>22</v>
      </c>
      <c r="AU42">
        <v>22</v>
      </c>
      <c r="AV42">
        <v>2</v>
      </c>
      <c r="AW42" t="str">
        <f t="shared" si="7"/>
        <v>Unlikely</v>
      </c>
      <c r="AY42">
        <f>IF(VLOOKUP($A42,'Draft List'!$D$4:$AC$1177,AY$3,FALSE)&lt;&gt;0,VLOOKUP($A42,'Draft List'!$D$4:$AC$1177,AY$3,FALSE),"")</f>
        <v>88</v>
      </c>
      <c r="AZ42">
        <f>IF(VLOOKUP($A42,'Draft List'!$D$4:$AC$1177,AZ$3,FALSE)&lt;&gt;0,VLOOKUP($A42,'Draft List'!$D$4:$AC$1177,AZ$3,FALSE),"")</f>
        <v>3</v>
      </c>
      <c r="BA42">
        <f>IF(VLOOKUP($A42,'Draft List'!$D$4:$AC$1177,BA$3,FALSE)&lt;&gt;0,VLOOKUP($A42,'Draft List'!$D$4:$AC$1177,BA$3,FALSE),"")</f>
        <v>24</v>
      </c>
      <c r="BB42" t="str">
        <f>IF(VLOOKUP($A42,'Draft List'!$D$4:$AC$1177,BB$3,FALSE)&lt;&gt;0,VLOOKUP($A42,'Draft List'!$D$4:$AC$1177,BB$3,FALSE),"")</f>
        <v>Fargo Dinosaurs</v>
      </c>
    </row>
    <row r="43" spans="1:54" ht="15" hidden="1" customHeight="1" x14ac:dyDescent="0.3">
      <c r="A43" s="1">
        <v>14051</v>
      </c>
      <c r="B43" s="1" t="s">
        <v>75</v>
      </c>
      <c r="C43" s="1" t="s">
        <v>752</v>
      </c>
      <c r="D43" s="1" t="s">
        <v>1113</v>
      </c>
      <c r="E43" s="1">
        <v>21</v>
      </c>
      <c r="F43" s="1" t="s">
        <v>42</v>
      </c>
      <c r="G43" s="1" t="s">
        <v>54</v>
      </c>
      <c r="H43" s="22" t="s">
        <v>841</v>
      </c>
      <c r="I43" s="45" t="s">
        <v>43</v>
      </c>
      <c r="J43" s="1" t="s">
        <v>43</v>
      </c>
      <c r="K43" s="22" t="s">
        <v>43</v>
      </c>
      <c r="L43" s="1">
        <v>2</v>
      </c>
      <c r="M43" s="1">
        <v>3</v>
      </c>
      <c r="N43" s="1">
        <v>4</v>
      </c>
      <c r="O43" s="1">
        <v>5</v>
      </c>
      <c r="P43" s="22">
        <v>1</v>
      </c>
      <c r="Q43" s="1">
        <v>3</v>
      </c>
      <c r="R43" s="1">
        <v>5</v>
      </c>
      <c r="S43" s="1">
        <v>5</v>
      </c>
      <c r="T43" s="1">
        <v>7</v>
      </c>
      <c r="U43" s="22">
        <v>2</v>
      </c>
      <c r="V43" s="1">
        <v>4</v>
      </c>
      <c r="W43" s="1">
        <v>7</v>
      </c>
      <c r="X43" s="1">
        <v>1</v>
      </c>
      <c r="Y43" s="22">
        <v>1</v>
      </c>
      <c r="Z43" s="1" t="s">
        <v>45</v>
      </c>
      <c r="AA43" s="1" t="s">
        <v>45</v>
      </c>
      <c r="AB43" s="1" t="s">
        <v>45</v>
      </c>
      <c r="AC43" s="1" t="s">
        <v>45</v>
      </c>
      <c r="AD43" s="1" t="s">
        <v>45</v>
      </c>
      <c r="AE43" s="1" t="s">
        <v>45</v>
      </c>
      <c r="AF43" s="1">
        <v>7</v>
      </c>
      <c r="AG43" s="22" t="s">
        <v>45</v>
      </c>
      <c r="AH43" s="1">
        <v>10</v>
      </c>
      <c r="AI43" s="1">
        <v>9</v>
      </c>
      <c r="AJ43" s="22">
        <v>7</v>
      </c>
      <c r="AK43" s="34" t="s">
        <v>774</v>
      </c>
      <c r="AL43" s="34" t="s">
        <v>48</v>
      </c>
      <c r="AM43" s="8">
        <f t="shared" si="1"/>
        <v>-1.0516450722774617</v>
      </c>
      <c r="AN43" s="8">
        <f t="shared" si="2"/>
        <v>-0.32447254297723288</v>
      </c>
      <c r="AO43">
        <f t="shared" si="3"/>
        <v>5</v>
      </c>
      <c r="AP43" s="6">
        <f t="shared" si="4"/>
        <v>0.75</v>
      </c>
      <c r="AQ43" s="8">
        <f>($AM$3*AM43+$AN$3*AN43+$AO$3*AO43+$AP$3*AP43)+$I$3*VLOOKUP(I43,COND!$A$2:$E$7,4,FALSE)+$J$3*VLOOKUP(J43,COND!$A$2:$C$7,2,FALSE)+$K$3*VLOOKUP(K43,COND!$A$2:$C$7,3,FALSE)+IF(AND($B$2&gt;0,$E43&lt;20),$B$2*25,0)</f>
        <v>112.58449831037879</v>
      </c>
      <c r="AR43" s="26">
        <f t="shared" si="5"/>
        <v>0.93509246379460942</v>
      </c>
      <c r="AS43" t="str">
        <f t="shared" si="6"/>
        <v>CF</v>
      </c>
      <c r="AT43">
        <v>25</v>
      </c>
      <c r="AU43">
        <v>25</v>
      </c>
      <c r="AV43">
        <v>2</v>
      </c>
      <c r="AW43" t="str">
        <f t="shared" si="7"/>
        <v>Unlikely</v>
      </c>
      <c r="AY43">
        <f>IF(VLOOKUP($A43,'Draft List'!$D$4:$AC$1177,AY$3,FALSE)&lt;&gt;0,VLOOKUP($A43,'Draft List'!$D$4:$AC$1177,AY$3,FALSE),"")</f>
        <v>91</v>
      </c>
      <c r="AZ43">
        <f>IF(VLOOKUP($A43,'Draft List'!$D$4:$AC$1177,AZ$3,FALSE)&lt;&gt;0,VLOOKUP($A43,'Draft List'!$D$4:$AC$1177,AZ$3,FALSE),"")</f>
        <v>3</v>
      </c>
      <c r="BA43">
        <f>IF(VLOOKUP($A43,'Draft List'!$D$4:$AC$1177,BA$3,FALSE)&lt;&gt;0,VLOOKUP($A43,'Draft List'!$D$4:$AC$1177,BA$3,FALSE),"")</f>
        <v>27</v>
      </c>
      <c r="BB43" t="str">
        <f>IF(VLOOKUP($A43,'Draft List'!$D$4:$AC$1177,BB$3,FALSE)&lt;&gt;0,VLOOKUP($A43,'Draft List'!$D$4:$AC$1177,BB$3,FALSE),"")</f>
        <v>San Juan Coqui</v>
      </c>
    </row>
    <row r="44" spans="1:54" ht="15" hidden="1" customHeight="1" x14ac:dyDescent="0.3">
      <c r="A44" s="1">
        <v>5129</v>
      </c>
      <c r="B44" s="1" t="s">
        <v>72</v>
      </c>
      <c r="C44" s="1" t="s">
        <v>913</v>
      </c>
      <c r="D44" s="1" t="s">
        <v>928</v>
      </c>
      <c r="E44" s="1">
        <v>21</v>
      </c>
      <c r="F44" s="1" t="s">
        <v>42</v>
      </c>
      <c r="G44" s="1" t="s">
        <v>42</v>
      </c>
      <c r="H44" s="22" t="s">
        <v>841</v>
      </c>
      <c r="I44" s="45" t="s">
        <v>43</v>
      </c>
      <c r="J44" s="1" t="s">
        <v>48</v>
      </c>
      <c r="K44" s="22" t="s">
        <v>43</v>
      </c>
      <c r="L44" s="1">
        <v>2</v>
      </c>
      <c r="M44" s="1">
        <v>3</v>
      </c>
      <c r="N44" s="1">
        <v>2</v>
      </c>
      <c r="O44" s="1">
        <v>3</v>
      </c>
      <c r="P44" s="22">
        <v>1</v>
      </c>
      <c r="Q44" s="1">
        <v>3</v>
      </c>
      <c r="R44" s="1">
        <v>5</v>
      </c>
      <c r="S44" s="1">
        <v>4</v>
      </c>
      <c r="T44" s="1">
        <v>5</v>
      </c>
      <c r="U44" s="22">
        <v>2</v>
      </c>
      <c r="V44" s="1">
        <v>3</v>
      </c>
      <c r="W44" s="1">
        <v>6</v>
      </c>
      <c r="X44" s="1">
        <v>1</v>
      </c>
      <c r="Y44" s="22">
        <v>1</v>
      </c>
      <c r="Z44" s="1" t="s">
        <v>45</v>
      </c>
      <c r="AA44" s="1" t="s">
        <v>45</v>
      </c>
      <c r="AB44" s="1">
        <v>10</v>
      </c>
      <c r="AC44" s="1" t="s">
        <v>45</v>
      </c>
      <c r="AD44" s="1">
        <v>3</v>
      </c>
      <c r="AE44" s="1" t="s">
        <v>45</v>
      </c>
      <c r="AF44" s="1" t="s">
        <v>45</v>
      </c>
      <c r="AG44" s="22" t="s">
        <v>45</v>
      </c>
      <c r="AH44" s="1">
        <v>10</v>
      </c>
      <c r="AI44" s="1">
        <v>9</v>
      </c>
      <c r="AJ44" s="22">
        <v>9</v>
      </c>
      <c r="AK44" s="34" t="s">
        <v>697</v>
      </c>
      <c r="AL44" s="34" t="s">
        <v>844</v>
      </c>
      <c r="AM44" s="8">
        <f t="shared" si="1"/>
        <v>-1.3971871603444268</v>
      </c>
      <c r="AN44" s="8">
        <f t="shared" si="2"/>
        <v>-0.5869531370202965</v>
      </c>
      <c r="AO44">
        <f t="shared" si="3"/>
        <v>6</v>
      </c>
      <c r="AP44" s="6">
        <f t="shared" si="4"/>
        <v>1.1000000000000001</v>
      </c>
      <c r="AQ44" s="8">
        <f>($AM$3*AM44+$AN$3*AN44+$AO$3*AO44+$AP$3*AP44)+$I$3*VLOOKUP(I44,COND!$A$2:$E$7,4,FALSE)+$J$3*VLOOKUP(J44,COND!$A$2:$C$7,2,FALSE)+$K$3*VLOOKUP(K44,COND!$A$2:$C$7,3,FALSE)+IF(AND($B$2&gt;0,$E44&lt;20),$B$2*25,0)</f>
        <v>110.916843639722</v>
      </c>
      <c r="AR44" s="26">
        <f t="shared" si="5"/>
        <v>0.58673812041653739</v>
      </c>
      <c r="AS44" t="str">
        <f t="shared" si="6"/>
        <v>2B</v>
      </c>
      <c r="AT44">
        <v>800</v>
      </c>
      <c r="AU44">
        <v>800</v>
      </c>
      <c r="AW44" t="str">
        <f t="shared" si="7"/>
        <v>Unlikely</v>
      </c>
      <c r="AY44">
        <f>IF(VLOOKUP($A44,'Draft List'!$D$4:$AC$1177,AY$3,FALSE)&lt;&gt;0,VLOOKUP($A44,'Draft List'!$D$4:$AC$1177,AY$3,FALSE),"")</f>
        <v>92</v>
      </c>
      <c r="AZ44">
        <f>IF(VLOOKUP($A44,'Draft List'!$D$4:$AC$1177,AZ$3,FALSE)&lt;&gt;0,VLOOKUP($A44,'Draft List'!$D$4:$AC$1177,AZ$3,FALSE),"")</f>
        <v>3</v>
      </c>
      <c r="BA44">
        <f>IF(VLOOKUP($A44,'Draft List'!$D$4:$AC$1177,BA$3,FALSE)&lt;&gt;0,VLOOKUP($A44,'Draft List'!$D$4:$AC$1177,BA$3,FALSE),"")</f>
        <v>28</v>
      </c>
      <c r="BB44" t="str">
        <f>IF(VLOOKUP($A44,'Draft List'!$D$4:$AC$1177,BB$3,FALSE)&lt;&gt;0,VLOOKUP($A44,'Draft List'!$D$4:$AC$1177,BB$3,FALSE),"")</f>
        <v>Havana Leones</v>
      </c>
    </row>
    <row r="45" spans="1:54" ht="15" hidden="1" customHeight="1" x14ac:dyDescent="0.3">
      <c r="A45" s="1">
        <v>13231</v>
      </c>
      <c r="B45" s="1" t="s">
        <v>88</v>
      </c>
      <c r="C45" s="1" t="s">
        <v>357</v>
      </c>
      <c r="D45" s="1" t="s">
        <v>986</v>
      </c>
      <c r="E45" s="1">
        <v>18</v>
      </c>
      <c r="F45" s="1" t="s">
        <v>42</v>
      </c>
      <c r="G45" s="1" t="s">
        <v>42</v>
      </c>
      <c r="H45" s="22" t="s">
        <v>853</v>
      </c>
      <c r="I45" s="45" t="s">
        <v>43</v>
      </c>
      <c r="J45" s="1" t="s">
        <v>43</v>
      </c>
      <c r="K45" s="22" t="s">
        <v>43</v>
      </c>
      <c r="L45" s="1">
        <v>1</v>
      </c>
      <c r="M45" s="1">
        <v>1</v>
      </c>
      <c r="N45" s="1">
        <v>2</v>
      </c>
      <c r="O45" s="1">
        <v>1</v>
      </c>
      <c r="P45" s="22">
        <v>1</v>
      </c>
      <c r="Q45" s="1">
        <v>3</v>
      </c>
      <c r="R45" s="1">
        <v>4</v>
      </c>
      <c r="S45" s="1">
        <v>6</v>
      </c>
      <c r="T45" s="1">
        <v>5</v>
      </c>
      <c r="U45" s="22">
        <v>4</v>
      </c>
      <c r="V45" s="1">
        <v>2</v>
      </c>
      <c r="W45" s="1">
        <v>3</v>
      </c>
      <c r="X45" s="1">
        <v>1</v>
      </c>
      <c r="Y45" s="22">
        <v>1</v>
      </c>
      <c r="Z45" s="1" t="s">
        <v>45</v>
      </c>
      <c r="AA45" s="1">
        <v>4</v>
      </c>
      <c r="AB45" s="1" t="s">
        <v>45</v>
      </c>
      <c r="AC45" s="1" t="s">
        <v>45</v>
      </c>
      <c r="AD45" s="1" t="s">
        <v>45</v>
      </c>
      <c r="AE45" s="1" t="s">
        <v>45</v>
      </c>
      <c r="AF45" s="1" t="s">
        <v>45</v>
      </c>
      <c r="AG45" s="22" t="s">
        <v>45</v>
      </c>
      <c r="AH45" s="1">
        <v>2</v>
      </c>
      <c r="AI45" s="1">
        <v>1</v>
      </c>
      <c r="AJ45" s="22">
        <v>1</v>
      </c>
      <c r="AK45" s="34" t="s">
        <v>987</v>
      </c>
      <c r="AL45" s="34" t="s">
        <v>844</v>
      </c>
      <c r="AM45" s="8">
        <f t="shared" si="1"/>
        <v>-2.0012818558036707</v>
      </c>
      <c r="AN45" s="8">
        <f t="shared" si="2"/>
        <v>-0.39185734895703012</v>
      </c>
      <c r="AO45">
        <f t="shared" si="3"/>
        <v>0</v>
      </c>
      <c r="AP45" s="6">
        <f t="shared" si="4"/>
        <v>0</v>
      </c>
      <c r="AQ45" s="8">
        <f>($AM$3*AM45+$AN$3*AN45+$AO$3*AO45+$AP$3*AP45)+$I$3*VLOOKUP(I45,COND!$A$2:$E$7,4,FALSE)+$J$3*VLOOKUP(J45,COND!$A$2:$C$7,2,FALSE)+$K$3*VLOOKUP(K45,COND!$A$2:$C$7,3,FALSE)+IF(AND($B$2&gt;0,$E45&lt;20),$B$2*25,0)</f>
        <v>115.09758362693528</v>
      </c>
      <c r="AR45" s="26">
        <f t="shared" si="5"/>
        <v>1.4600477802075238</v>
      </c>
      <c r="AS45" t="str">
        <f t="shared" si="6"/>
        <v>1B</v>
      </c>
      <c r="AT45">
        <v>800</v>
      </c>
      <c r="AU45">
        <v>800</v>
      </c>
      <c r="AW45" t="str">
        <f t="shared" si="7"/>
        <v>Unlikely</v>
      </c>
      <c r="AY45">
        <f>IF(VLOOKUP($A45,'Draft List'!$D$4:$AC$1177,AY$3,FALSE)&lt;&gt;0,VLOOKUP($A45,'Draft List'!$D$4:$AC$1177,AY$3,FALSE),"")</f>
        <v>93</v>
      </c>
      <c r="AZ45">
        <f>IF(VLOOKUP($A45,'Draft List'!$D$4:$AC$1177,AZ$3,FALSE)&lt;&gt;0,VLOOKUP($A45,'Draft List'!$D$4:$AC$1177,AZ$3,FALSE),"")</f>
        <v>3</v>
      </c>
      <c r="BA45">
        <f>IF(VLOOKUP($A45,'Draft List'!$D$4:$AC$1177,BA$3,FALSE)&lt;&gt;0,VLOOKUP($A45,'Draft List'!$D$4:$AC$1177,BA$3,FALSE),"")</f>
        <v>29</v>
      </c>
      <c r="BB45" t="str">
        <f>IF(VLOOKUP($A45,'Draft List'!$D$4:$AC$1177,BB$3,FALSE)&lt;&gt;0,VLOOKUP($A45,'Draft List'!$D$4:$AC$1177,BB$3,FALSE),"")</f>
        <v>Neo-Tokyo Akira</v>
      </c>
    </row>
    <row r="46" spans="1:54" ht="15" hidden="1" customHeight="1" x14ac:dyDescent="0.3">
      <c r="A46" s="1">
        <v>12394</v>
      </c>
      <c r="B46" s="1" t="s">
        <v>75</v>
      </c>
      <c r="C46" s="1" t="s">
        <v>640</v>
      </c>
      <c r="D46" s="1" t="s">
        <v>763</v>
      </c>
      <c r="E46" s="1">
        <v>18</v>
      </c>
      <c r="F46" s="1" t="s">
        <v>42</v>
      </c>
      <c r="G46" s="1" t="s">
        <v>54</v>
      </c>
      <c r="H46" s="22" t="s">
        <v>841</v>
      </c>
      <c r="I46" s="45" t="s">
        <v>43</v>
      </c>
      <c r="J46" s="1" t="s">
        <v>43</v>
      </c>
      <c r="K46" s="22" t="s">
        <v>43</v>
      </c>
      <c r="L46" s="1">
        <v>1</v>
      </c>
      <c r="M46" s="1">
        <v>2</v>
      </c>
      <c r="N46" s="1">
        <v>2</v>
      </c>
      <c r="O46" s="1">
        <v>1</v>
      </c>
      <c r="P46" s="22">
        <v>2</v>
      </c>
      <c r="Q46" s="1">
        <v>4</v>
      </c>
      <c r="R46" s="1">
        <v>5</v>
      </c>
      <c r="S46" s="1">
        <v>5</v>
      </c>
      <c r="T46" s="1">
        <v>4</v>
      </c>
      <c r="U46" s="22">
        <v>5</v>
      </c>
      <c r="V46" s="1">
        <v>6</v>
      </c>
      <c r="W46" s="1">
        <v>7</v>
      </c>
      <c r="X46" s="1">
        <v>1</v>
      </c>
      <c r="Y46" s="22">
        <v>1</v>
      </c>
      <c r="Z46" s="1" t="s">
        <v>45</v>
      </c>
      <c r="AA46" s="1" t="s">
        <v>45</v>
      </c>
      <c r="AB46" s="1" t="s">
        <v>45</v>
      </c>
      <c r="AC46" s="1" t="s">
        <v>45</v>
      </c>
      <c r="AD46" s="1" t="s">
        <v>45</v>
      </c>
      <c r="AE46" s="1" t="s">
        <v>45</v>
      </c>
      <c r="AF46" s="1">
        <v>4</v>
      </c>
      <c r="AG46" s="22" t="s">
        <v>45</v>
      </c>
      <c r="AH46" s="1">
        <v>7</v>
      </c>
      <c r="AI46" s="1">
        <v>4</v>
      </c>
      <c r="AJ46" s="22">
        <v>2</v>
      </c>
      <c r="AK46" s="34" t="s">
        <v>956</v>
      </c>
      <c r="AL46" s="34" t="s">
        <v>48</v>
      </c>
      <c r="AM46" s="8">
        <f t="shared" si="1"/>
        <v>-1.9102056363678834</v>
      </c>
      <c r="AN46" s="8">
        <f t="shared" si="2"/>
        <v>-0.15099633735205095</v>
      </c>
      <c r="AO46">
        <f t="shared" si="3"/>
        <v>0</v>
      </c>
      <c r="AP46" s="6">
        <f t="shared" si="4"/>
        <v>0</v>
      </c>
      <c r="AQ46" s="8">
        <f>($AM$3*AM46+$AN$3*AN46+$AO$3*AO46+$AP$3*AP46)+$I$3*VLOOKUP(I46,COND!$A$2:$E$7,4,FALSE)+$J$3*VLOOKUP(J46,COND!$A$2:$C$7,2,FALSE)+$K$3*VLOOKUP(K46,COND!$A$2:$C$7,3,FALSE)+IF(AND($B$2&gt;0,$E46&lt;20),$B$2*25,0)</f>
        <v>117.9970233881386</v>
      </c>
      <c r="AR46" s="26">
        <f t="shared" si="5"/>
        <v>2.0657082037653987</v>
      </c>
      <c r="AS46" t="str">
        <f t="shared" si="6"/>
        <v>CF</v>
      </c>
      <c r="AT46">
        <v>800</v>
      </c>
      <c r="AU46">
        <v>800</v>
      </c>
      <c r="AW46" t="str">
        <f t="shared" si="7"/>
        <v>Unlikely</v>
      </c>
      <c r="AY46">
        <f>IF(VLOOKUP($A46,'Draft List'!$D$4:$AC$1177,AY$3,FALSE)&lt;&gt;0,VLOOKUP($A46,'Draft List'!$D$4:$AC$1177,AY$3,FALSE),"")</f>
        <v>95</v>
      </c>
      <c r="AZ46">
        <f>IF(VLOOKUP($A46,'Draft List'!$D$4:$AC$1177,AZ$3,FALSE)&lt;&gt;0,VLOOKUP($A46,'Draft List'!$D$4:$AC$1177,AZ$3,FALSE),"")</f>
        <v>3</v>
      </c>
      <c r="BA46">
        <f>IF(VLOOKUP($A46,'Draft List'!$D$4:$AC$1177,BA$3,FALSE)&lt;&gt;0,VLOOKUP($A46,'Draft List'!$D$4:$AC$1177,BA$3,FALSE),"")</f>
        <v>31</v>
      </c>
      <c r="BB46" t="str">
        <f>IF(VLOOKUP($A46,'Draft List'!$D$4:$AC$1177,BB$3,FALSE)&lt;&gt;0,VLOOKUP($A46,'Draft List'!$D$4:$AC$1177,BB$3,FALSE),"")</f>
        <v>Kentucky Thoroughbreds</v>
      </c>
    </row>
    <row r="47" spans="1:54" ht="15" hidden="1" customHeight="1" x14ac:dyDescent="0.3">
      <c r="A47" s="1">
        <v>10319</v>
      </c>
      <c r="B47" s="1" t="s">
        <v>72</v>
      </c>
      <c r="C47" s="1" t="s">
        <v>144</v>
      </c>
      <c r="D47" s="1" t="s">
        <v>309</v>
      </c>
      <c r="E47" s="1">
        <v>21</v>
      </c>
      <c r="F47" s="1" t="s">
        <v>54</v>
      </c>
      <c r="G47" s="1" t="s">
        <v>42</v>
      </c>
      <c r="H47" s="22" t="s">
        <v>841</v>
      </c>
      <c r="I47" s="45" t="s">
        <v>43</v>
      </c>
      <c r="J47" s="1" t="s">
        <v>44</v>
      </c>
      <c r="K47" s="22" t="s">
        <v>43</v>
      </c>
      <c r="L47" s="1">
        <v>3</v>
      </c>
      <c r="M47" s="1">
        <v>4</v>
      </c>
      <c r="N47" s="1">
        <v>2</v>
      </c>
      <c r="O47" s="1">
        <v>3</v>
      </c>
      <c r="P47" s="22">
        <v>3</v>
      </c>
      <c r="Q47" s="1">
        <v>4</v>
      </c>
      <c r="R47" s="1">
        <v>5</v>
      </c>
      <c r="S47" s="1">
        <v>3</v>
      </c>
      <c r="T47" s="1">
        <v>5</v>
      </c>
      <c r="U47" s="22">
        <v>5</v>
      </c>
      <c r="V47" s="1">
        <v>4</v>
      </c>
      <c r="W47" s="1">
        <v>3</v>
      </c>
      <c r="X47" s="1">
        <v>1</v>
      </c>
      <c r="Y47" s="22">
        <v>1</v>
      </c>
      <c r="Z47" s="1" t="s">
        <v>45</v>
      </c>
      <c r="AA47" s="1" t="s">
        <v>45</v>
      </c>
      <c r="AB47" s="1">
        <v>5</v>
      </c>
      <c r="AC47" s="1" t="s">
        <v>45</v>
      </c>
      <c r="AD47" s="1" t="s">
        <v>45</v>
      </c>
      <c r="AE47" s="1" t="s">
        <v>45</v>
      </c>
      <c r="AF47" s="1" t="s">
        <v>45</v>
      </c>
      <c r="AG47" s="22" t="s">
        <v>45</v>
      </c>
      <c r="AH47" s="1">
        <v>10</v>
      </c>
      <c r="AI47" s="1">
        <v>7</v>
      </c>
      <c r="AJ47" s="22">
        <v>5</v>
      </c>
      <c r="AK47" s="34" t="s">
        <v>45</v>
      </c>
      <c r="AL47" s="34" t="s">
        <v>48</v>
      </c>
      <c r="AM47" s="8">
        <f t="shared" si="1"/>
        <v>-0.94353876488888166</v>
      </c>
      <c r="AN47" s="8">
        <f t="shared" si="2"/>
        <v>-0.22740977539027288</v>
      </c>
      <c r="AO47">
        <f t="shared" si="3"/>
        <v>2</v>
      </c>
      <c r="AP47" s="6">
        <f t="shared" si="4"/>
        <v>0.6</v>
      </c>
      <c r="AQ47" s="8">
        <f>($AM$3*AM47+$AN$3*AN47+$AO$3*AO47+$AP$3*AP47)+$I$3*VLOOKUP(I47,COND!$A$2:$E$7,4,FALSE)+$J$3*VLOOKUP(J47,COND!$A$2:$C$7,2,FALSE)+$K$3*VLOOKUP(K47,COND!$A$2:$C$7,3,FALSE)+IF(AND($B$2&gt;0,$E47&lt;20),$B$2*25,0)</f>
        <v>112.11006215216116</v>
      </c>
      <c r="AR47" s="26">
        <f t="shared" si="5"/>
        <v>0.83598807529094732</v>
      </c>
      <c r="AS47" t="str">
        <f t="shared" si="6"/>
        <v>2B</v>
      </c>
      <c r="AT47">
        <v>30</v>
      </c>
      <c r="AU47">
        <v>30</v>
      </c>
      <c r="AV47">
        <v>3</v>
      </c>
      <c r="AW47" t="str">
        <f t="shared" si="7"/>
        <v>Unlikely</v>
      </c>
      <c r="AY47">
        <f>IF(VLOOKUP($A47,'Draft List'!$D$4:$AC$1177,AY$3,FALSE)&lt;&gt;0,VLOOKUP($A47,'Draft List'!$D$4:$AC$1177,AY$3,FALSE),"")</f>
        <v>96</v>
      </c>
      <c r="AZ47">
        <f>IF(VLOOKUP($A47,'Draft List'!$D$4:$AC$1177,AZ$3,FALSE)&lt;&gt;0,VLOOKUP($A47,'Draft List'!$D$4:$AC$1177,AZ$3,FALSE),"")</f>
        <v>3</v>
      </c>
      <c r="BA47">
        <f>IF(VLOOKUP($A47,'Draft List'!$D$4:$AC$1177,BA$3,FALSE)&lt;&gt;0,VLOOKUP($A47,'Draft List'!$D$4:$AC$1177,BA$3,FALSE),"")</f>
        <v>32</v>
      </c>
      <c r="BB47" t="str">
        <f>IF(VLOOKUP($A47,'Draft List'!$D$4:$AC$1177,BB$3,FALSE)&lt;&gt;0,VLOOKUP($A47,'Draft List'!$D$4:$AC$1177,BB$3,FALSE),"")</f>
        <v>West Virginia Alleghenies</v>
      </c>
    </row>
    <row r="48" spans="1:54" ht="15" hidden="1" customHeight="1" x14ac:dyDescent="0.3">
      <c r="A48" s="1">
        <v>6356</v>
      </c>
      <c r="B48" s="1" t="s">
        <v>67</v>
      </c>
      <c r="C48" s="1" t="s">
        <v>935</v>
      </c>
      <c r="D48" s="1" t="s">
        <v>936</v>
      </c>
      <c r="E48" s="1">
        <v>21</v>
      </c>
      <c r="F48" s="1" t="s">
        <v>42</v>
      </c>
      <c r="G48" s="1" t="s">
        <v>42</v>
      </c>
      <c r="H48" s="22" t="s">
        <v>841</v>
      </c>
      <c r="I48" s="45" t="s">
        <v>43</v>
      </c>
      <c r="J48" s="1" t="s">
        <v>48</v>
      </c>
      <c r="K48" s="22" t="s">
        <v>43</v>
      </c>
      <c r="L48" s="1">
        <v>2</v>
      </c>
      <c r="M48" s="1">
        <v>3</v>
      </c>
      <c r="N48" s="1">
        <v>2</v>
      </c>
      <c r="O48" s="1">
        <v>3</v>
      </c>
      <c r="P48" s="22">
        <v>5</v>
      </c>
      <c r="Q48" s="1">
        <v>4</v>
      </c>
      <c r="R48" s="1">
        <v>5</v>
      </c>
      <c r="S48" s="1">
        <v>3</v>
      </c>
      <c r="T48" s="1">
        <v>5</v>
      </c>
      <c r="U48" s="22">
        <v>6</v>
      </c>
      <c r="V48" s="1">
        <v>7</v>
      </c>
      <c r="W48" s="1">
        <v>10</v>
      </c>
      <c r="X48" s="1">
        <v>1</v>
      </c>
      <c r="Y48" s="22">
        <v>1</v>
      </c>
      <c r="Z48" s="1" t="s">
        <v>45</v>
      </c>
      <c r="AA48" s="1" t="s">
        <v>45</v>
      </c>
      <c r="AB48" s="1" t="s">
        <v>45</v>
      </c>
      <c r="AC48" s="1" t="s">
        <v>45</v>
      </c>
      <c r="AD48" s="1">
        <v>1</v>
      </c>
      <c r="AE48" s="1" t="s">
        <v>45</v>
      </c>
      <c r="AF48" s="1">
        <v>4</v>
      </c>
      <c r="AG48" s="22">
        <v>9</v>
      </c>
      <c r="AH48" s="1">
        <v>7</v>
      </c>
      <c r="AI48" s="1">
        <v>9</v>
      </c>
      <c r="AJ48" s="22">
        <v>8</v>
      </c>
      <c r="AK48" s="34" t="s">
        <v>732</v>
      </c>
      <c r="AL48" s="34" t="s">
        <v>844</v>
      </c>
      <c r="AM48" s="8">
        <f t="shared" si="1"/>
        <v>-1.2371218010760929</v>
      </c>
      <c r="AN48" s="8">
        <f t="shared" si="2"/>
        <v>-0.18739343557318944</v>
      </c>
      <c r="AO48">
        <f t="shared" si="3"/>
        <v>3</v>
      </c>
      <c r="AP48" s="6">
        <f t="shared" si="4"/>
        <v>1.1499999999999999</v>
      </c>
      <c r="AQ48" s="8">
        <f>($AM$3*AM48+$AN$3*AN48+$AO$3*AO48+$AP$3*AP48)+$I$3*VLOOKUP(I48,COND!$A$2:$E$7,4,FALSE)+$J$3*VLOOKUP(J48,COND!$A$2:$C$7,2,FALSE)+$K$3*VLOOKUP(K48,COND!$A$2:$C$7,3,FALSE)+IF(AND($B$2&gt;0,$E48&lt;20),$B$2*25,0)</f>
        <v>115.27756659301411</v>
      </c>
      <c r="AR48" s="26">
        <f t="shared" si="5"/>
        <v>1.4976442017394103</v>
      </c>
      <c r="AS48" t="str">
        <f t="shared" si="6"/>
        <v>SS</v>
      </c>
      <c r="AT48">
        <v>800</v>
      </c>
      <c r="AU48">
        <v>800</v>
      </c>
      <c r="AW48" t="str">
        <f t="shared" si="7"/>
        <v>Unlikely</v>
      </c>
      <c r="AY48">
        <f>IF(VLOOKUP($A48,'Draft List'!$D$4:$AC$1177,AY$3,FALSE)&lt;&gt;0,VLOOKUP($A48,'Draft List'!$D$4:$AC$1177,AY$3,FALSE),"")</f>
        <v>97</v>
      </c>
      <c r="AZ48">
        <f>IF(VLOOKUP($A48,'Draft List'!$D$4:$AC$1177,AZ$3,FALSE)&lt;&gt;0,VLOOKUP($A48,'Draft List'!$D$4:$AC$1177,AZ$3,FALSE),"")</f>
        <v>3</v>
      </c>
      <c r="BA48">
        <f>IF(VLOOKUP($A48,'Draft List'!$D$4:$AC$1177,BA$3,FALSE)&lt;&gt;0,VLOOKUP($A48,'Draft List'!$D$4:$AC$1177,BA$3,FALSE),"")</f>
        <v>33</v>
      </c>
      <c r="BB48" t="str">
        <f>IF(VLOOKUP($A48,'Draft List'!$D$4:$AC$1177,BB$3,FALSE)&lt;&gt;0,VLOOKUP($A48,'Draft List'!$D$4:$AC$1177,BB$3,FALSE),"")</f>
        <v>Aurora Borealis</v>
      </c>
    </row>
    <row r="49" spans="1:54" ht="15" hidden="1" customHeight="1" x14ac:dyDescent="0.3">
      <c r="A49" s="1">
        <v>7404</v>
      </c>
      <c r="B49" s="1" t="s">
        <v>67</v>
      </c>
      <c r="C49" s="1" t="s">
        <v>168</v>
      </c>
      <c r="D49" s="1" t="s">
        <v>886</v>
      </c>
      <c r="E49" s="1">
        <v>18</v>
      </c>
      <c r="F49" s="1" t="s">
        <v>54</v>
      </c>
      <c r="G49" s="1" t="s">
        <v>54</v>
      </c>
      <c r="H49" s="22" t="s">
        <v>853</v>
      </c>
      <c r="I49" s="45" t="s">
        <v>43</v>
      </c>
      <c r="J49" s="1" t="s">
        <v>43</v>
      </c>
      <c r="K49" s="22" t="s">
        <v>44</v>
      </c>
      <c r="L49" s="1">
        <v>1</v>
      </c>
      <c r="M49" s="1">
        <v>1</v>
      </c>
      <c r="N49" s="1">
        <v>2</v>
      </c>
      <c r="O49" s="1">
        <v>1</v>
      </c>
      <c r="P49" s="22">
        <v>1</v>
      </c>
      <c r="Q49" s="1">
        <v>4</v>
      </c>
      <c r="R49" s="1">
        <v>5</v>
      </c>
      <c r="S49" s="1">
        <v>5</v>
      </c>
      <c r="T49" s="1">
        <v>4</v>
      </c>
      <c r="U49" s="22">
        <v>4</v>
      </c>
      <c r="V49" s="1">
        <v>6</v>
      </c>
      <c r="W49" s="1">
        <v>7</v>
      </c>
      <c r="X49" s="1">
        <v>1</v>
      </c>
      <c r="Y49" s="22">
        <v>1</v>
      </c>
      <c r="Z49" s="1" t="s">
        <v>45</v>
      </c>
      <c r="AA49" s="1" t="s">
        <v>45</v>
      </c>
      <c r="AB49" s="1" t="s">
        <v>45</v>
      </c>
      <c r="AC49" s="1" t="s">
        <v>45</v>
      </c>
      <c r="AD49" s="1" t="s">
        <v>45</v>
      </c>
      <c r="AE49" s="1" t="s">
        <v>45</v>
      </c>
      <c r="AF49" s="1" t="s">
        <v>45</v>
      </c>
      <c r="AG49" s="22" t="s">
        <v>45</v>
      </c>
      <c r="AH49" s="1">
        <v>6</v>
      </c>
      <c r="AI49" s="1">
        <v>6</v>
      </c>
      <c r="AJ49" s="22">
        <v>3</v>
      </c>
      <c r="AK49" s="34" t="s">
        <v>774</v>
      </c>
      <c r="AL49" s="34" t="s">
        <v>48</v>
      </c>
      <c r="AM49" s="8">
        <f t="shared" si="1"/>
        <v>-2.0012818558036707</v>
      </c>
      <c r="AN49" s="8">
        <f t="shared" si="2"/>
        <v>-0.19101267716913439</v>
      </c>
      <c r="AO49">
        <f t="shared" si="3"/>
        <v>0</v>
      </c>
      <c r="AP49" s="6">
        <f t="shared" si="4"/>
        <v>0</v>
      </c>
      <c r="AQ49" s="8">
        <f>($AM$3*AM49+$AN$3*AN49+$AO$3*AO49+$AP$3*AP49)+$I$3*VLOOKUP(I49,COND!$A$2:$E$7,4,FALSE)+$J$3*VLOOKUP(J49,COND!$A$2:$C$7,2,FALSE)+$K$3*VLOOKUP(K49,COND!$A$2:$C$7,3,FALSE)+IF(AND($B$2&gt;0,$E49&lt;20),$B$2*25,0)</f>
        <v>116.50771968839001</v>
      </c>
      <c r="AR49" s="26">
        <f t="shared" si="5"/>
        <v>1.7546093764451556</v>
      </c>
      <c r="AS49" t="str">
        <f t="shared" si="6"/>
        <v>DH</v>
      </c>
      <c r="AT49">
        <v>800</v>
      </c>
      <c r="AU49">
        <v>800</v>
      </c>
      <c r="AW49" t="str">
        <f t="shared" si="7"/>
        <v>Unlikely</v>
      </c>
      <c r="AY49">
        <f>IF(VLOOKUP($A49,'Draft List'!$D$4:$AC$1177,AY$3,FALSE)&lt;&gt;0,VLOOKUP($A49,'Draft List'!$D$4:$AC$1177,AY$3,FALSE),"")</f>
        <v>98</v>
      </c>
      <c r="AZ49">
        <f>IF(VLOOKUP($A49,'Draft List'!$D$4:$AC$1177,AZ$3,FALSE)&lt;&gt;0,VLOOKUP($A49,'Draft List'!$D$4:$AC$1177,AZ$3,FALSE),"")</f>
        <v>4</v>
      </c>
      <c r="BA49">
        <f>IF(VLOOKUP($A49,'Draft List'!$D$4:$AC$1177,BA$3,FALSE)&lt;&gt;0,VLOOKUP($A49,'Draft List'!$D$4:$AC$1177,BA$3,FALSE),"")</f>
        <v>1</v>
      </c>
      <c r="BB49" t="str">
        <f>IF(VLOOKUP($A49,'Draft List'!$D$4:$AC$1177,BB$3,FALSE)&lt;&gt;0,VLOOKUP($A49,'Draft List'!$D$4:$AC$1177,BB$3,FALSE),"")</f>
        <v>Yuma Arroyos</v>
      </c>
    </row>
    <row r="50" spans="1:54" ht="15" hidden="1" customHeight="1" x14ac:dyDescent="0.3">
      <c r="A50" s="1">
        <v>12465</v>
      </c>
      <c r="B50" s="1" t="s">
        <v>70</v>
      </c>
      <c r="C50" s="1" t="s">
        <v>989</v>
      </c>
      <c r="D50" s="1" t="s">
        <v>1012</v>
      </c>
      <c r="E50" s="1">
        <v>18</v>
      </c>
      <c r="F50" s="1" t="s">
        <v>42</v>
      </c>
      <c r="G50" s="1" t="s">
        <v>42</v>
      </c>
      <c r="H50" s="22" t="s">
        <v>853</v>
      </c>
      <c r="I50" s="45" t="s">
        <v>43</v>
      </c>
      <c r="J50" s="1" t="s">
        <v>44</v>
      </c>
      <c r="K50" s="22" t="s">
        <v>43</v>
      </c>
      <c r="L50" s="1">
        <v>1</v>
      </c>
      <c r="M50" s="1">
        <v>1</v>
      </c>
      <c r="N50" s="1">
        <v>2</v>
      </c>
      <c r="O50" s="1">
        <v>1</v>
      </c>
      <c r="P50" s="22">
        <v>1</v>
      </c>
      <c r="Q50" s="1">
        <v>3</v>
      </c>
      <c r="R50" s="1">
        <v>4</v>
      </c>
      <c r="S50" s="1">
        <v>5</v>
      </c>
      <c r="T50" s="1">
        <v>5</v>
      </c>
      <c r="U50" s="22">
        <v>3</v>
      </c>
      <c r="V50" s="1">
        <v>7</v>
      </c>
      <c r="W50" s="1">
        <v>7</v>
      </c>
      <c r="X50" s="1">
        <v>1</v>
      </c>
      <c r="Y50" s="22">
        <v>1</v>
      </c>
      <c r="Z50" s="1" t="s">
        <v>45</v>
      </c>
      <c r="AA50" s="1" t="s">
        <v>45</v>
      </c>
      <c r="AB50" s="1" t="s">
        <v>45</v>
      </c>
      <c r="AC50" s="1">
        <v>2</v>
      </c>
      <c r="AD50" s="1" t="s">
        <v>45</v>
      </c>
      <c r="AE50" s="1" t="s">
        <v>45</v>
      </c>
      <c r="AF50" s="1" t="s">
        <v>45</v>
      </c>
      <c r="AG50" s="22" t="s">
        <v>45</v>
      </c>
      <c r="AH50" s="1">
        <v>7</v>
      </c>
      <c r="AI50" s="1">
        <v>7</v>
      </c>
      <c r="AJ50" s="22">
        <v>6</v>
      </c>
      <c r="AK50" s="34" t="s">
        <v>700</v>
      </c>
      <c r="AL50" s="34" t="s">
        <v>48</v>
      </c>
      <c r="AM50" s="8">
        <f t="shared" si="1"/>
        <v>-2.0012818558036707</v>
      </c>
      <c r="AN50" s="8">
        <f t="shared" si="2"/>
        <v>-0.51493518279801498</v>
      </c>
      <c r="AO50">
        <f t="shared" si="3"/>
        <v>0</v>
      </c>
      <c r="AP50" s="6">
        <f t="shared" si="4"/>
        <v>0</v>
      </c>
      <c r="AQ50" s="8">
        <f>($AM$3*AM50+$AN$3*AN50+$AO$3*AO50+$AP$3*AP50)+$I$3*VLOOKUP(I50,COND!$A$2:$E$7,4,FALSE)+$J$3*VLOOKUP(J50,COND!$A$2:$C$7,2,FALSE)+$K$3*VLOOKUP(K50,COND!$A$2:$C$7,3,FALSE)+IF(AND($B$2&gt;0,$E50&lt;20),$B$2*25,0)</f>
        <v>112.62064962084345</v>
      </c>
      <c r="AR50" s="26">
        <f t="shared" si="5"/>
        <v>0.94264406679777424</v>
      </c>
      <c r="AS50" t="str">
        <f t="shared" si="6"/>
        <v>3B</v>
      </c>
      <c r="AT50">
        <v>800</v>
      </c>
      <c r="AU50">
        <v>800</v>
      </c>
      <c r="AW50" t="str">
        <f t="shared" si="7"/>
        <v>Unlikely</v>
      </c>
      <c r="AY50">
        <f>IF(VLOOKUP($A50,'Draft List'!$D$4:$AC$1177,AY$3,FALSE)&lt;&gt;0,VLOOKUP($A50,'Draft List'!$D$4:$AC$1177,AY$3,FALSE),"")</f>
        <v>100</v>
      </c>
      <c r="AZ50">
        <f>IF(VLOOKUP($A50,'Draft List'!$D$4:$AC$1177,AZ$3,FALSE)&lt;&gt;0,VLOOKUP($A50,'Draft List'!$D$4:$AC$1177,AZ$3,FALSE),"")</f>
        <v>4</v>
      </c>
      <c r="BA50">
        <f>IF(VLOOKUP($A50,'Draft List'!$D$4:$AC$1177,BA$3,FALSE)&lt;&gt;0,VLOOKUP($A50,'Draft List'!$D$4:$AC$1177,BA$3,FALSE),"")</f>
        <v>3</v>
      </c>
      <c r="BB50" t="str">
        <f>IF(VLOOKUP($A50,'Draft List'!$D$4:$AC$1177,BB$3,FALSE)&lt;&gt;0,VLOOKUP($A50,'Draft List'!$D$4:$AC$1177,BB$3,FALSE),"")</f>
        <v>Okinawa Shisa</v>
      </c>
    </row>
    <row r="51" spans="1:54" ht="15" hidden="1" customHeight="1" x14ac:dyDescent="0.3">
      <c r="A51" s="1">
        <v>4642</v>
      </c>
      <c r="B51" s="1" t="s">
        <v>88</v>
      </c>
      <c r="C51" s="1" t="s">
        <v>905</v>
      </c>
      <c r="D51" s="1" t="s">
        <v>203</v>
      </c>
      <c r="E51" s="1">
        <v>21</v>
      </c>
      <c r="F51" s="1" t="s">
        <v>54</v>
      </c>
      <c r="G51" s="1" t="s">
        <v>42</v>
      </c>
      <c r="H51" s="22" t="s">
        <v>841</v>
      </c>
      <c r="I51" s="45" t="s">
        <v>44</v>
      </c>
      <c r="J51" s="1" t="s">
        <v>43</v>
      </c>
      <c r="K51" s="22" t="s">
        <v>44</v>
      </c>
      <c r="L51" s="1">
        <v>3</v>
      </c>
      <c r="M51" s="1">
        <v>2</v>
      </c>
      <c r="N51" s="1">
        <v>4</v>
      </c>
      <c r="O51" s="1">
        <v>3</v>
      </c>
      <c r="P51" s="22">
        <v>1</v>
      </c>
      <c r="Q51" s="1">
        <v>4</v>
      </c>
      <c r="R51" s="1">
        <v>4</v>
      </c>
      <c r="S51" s="1">
        <v>6</v>
      </c>
      <c r="T51" s="1">
        <v>4</v>
      </c>
      <c r="U51" s="22">
        <v>3</v>
      </c>
      <c r="V51" s="1">
        <v>2</v>
      </c>
      <c r="W51" s="1">
        <v>2</v>
      </c>
      <c r="X51" s="1">
        <v>1</v>
      </c>
      <c r="Y51" s="22">
        <v>1</v>
      </c>
      <c r="Z51" s="1" t="s">
        <v>45</v>
      </c>
      <c r="AA51" s="1">
        <v>3</v>
      </c>
      <c r="AB51" s="1" t="s">
        <v>45</v>
      </c>
      <c r="AC51" s="1" t="s">
        <v>45</v>
      </c>
      <c r="AD51" s="1" t="s">
        <v>45</v>
      </c>
      <c r="AE51" s="1" t="s">
        <v>45</v>
      </c>
      <c r="AF51" s="1" t="s">
        <v>45</v>
      </c>
      <c r="AG51" s="22" t="s">
        <v>45</v>
      </c>
      <c r="AH51" s="1">
        <v>3</v>
      </c>
      <c r="AI51" s="1">
        <v>2</v>
      </c>
      <c r="AJ51" s="22">
        <v>2</v>
      </c>
      <c r="AK51" s="34" t="s">
        <v>707</v>
      </c>
      <c r="AL51" s="34" t="s">
        <v>48</v>
      </c>
      <c r="AM51" s="8">
        <f t="shared" si="1"/>
        <v>-0.95956821571265261</v>
      </c>
      <c r="AN51" s="8">
        <f t="shared" si="2"/>
        <v>-0.19902740258101986</v>
      </c>
      <c r="AO51">
        <f t="shared" si="3"/>
        <v>0</v>
      </c>
      <c r="AP51" s="6">
        <f t="shared" si="4"/>
        <v>0</v>
      </c>
      <c r="AQ51" s="8">
        <f>($AM$3*AM51+$AN$3*AN51+$AO$3*AO51+$AP$3*AP51)+$I$3*VLOOKUP(I51,COND!$A$2:$E$7,4,FALSE)+$J$3*VLOOKUP(J51,COND!$A$2:$C$7,2,FALSE)+$K$3*VLOOKUP(K51,COND!$A$2:$C$7,3,FALSE)+IF(AND($B$2&gt;0,$E51&lt;20),$B$2*25,0)</f>
        <v>111.3657143474565</v>
      </c>
      <c r="AR51" s="26">
        <f t="shared" si="5"/>
        <v>0.68050217325423856</v>
      </c>
      <c r="AS51" t="str">
        <f t="shared" si="6"/>
        <v>1B</v>
      </c>
      <c r="AT51">
        <v>800</v>
      </c>
      <c r="AU51">
        <v>800</v>
      </c>
      <c r="AW51" t="str">
        <f t="shared" si="7"/>
        <v>Unlikely</v>
      </c>
      <c r="AY51">
        <f>IF(VLOOKUP($A51,'Draft List'!$D$4:$AC$1177,AY$3,FALSE)&lt;&gt;0,VLOOKUP($A51,'Draft List'!$D$4:$AC$1177,AY$3,FALSE),"")</f>
        <v>103</v>
      </c>
      <c r="AZ51">
        <f>IF(VLOOKUP($A51,'Draft List'!$D$4:$AC$1177,AZ$3,FALSE)&lt;&gt;0,VLOOKUP($A51,'Draft List'!$D$4:$AC$1177,AZ$3,FALSE),"")</f>
        <v>4</v>
      </c>
      <c r="BA51">
        <f>IF(VLOOKUP($A51,'Draft List'!$D$4:$AC$1177,BA$3,FALSE)&lt;&gt;0,VLOOKUP($A51,'Draft List'!$D$4:$AC$1177,BA$3,FALSE),"")</f>
        <v>6</v>
      </c>
      <c r="BB51" t="str">
        <f>IF(VLOOKUP($A51,'Draft List'!$D$4:$AC$1177,BB$3,FALSE)&lt;&gt;0,VLOOKUP($A51,'Draft List'!$D$4:$AC$1177,BB$3,FALSE),"")</f>
        <v>Scottish Claymores</v>
      </c>
    </row>
    <row r="52" spans="1:54" ht="15" hidden="1" customHeight="1" x14ac:dyDescent="0.3">
      <c r="A52" s="1">
        <v>7606</v>
      </c>
      <c r="B52" s="1" t="s">
        <v>67</v>
      </c>
      <c r="C52" s="1" t="s">
        <v>747</v>
      </c>
      <c r="D52" s="1" t="s">
        <v>499</v>
      </c>
      <c r="E52" s="1">
        <v>18</v>
      </c>
      <c r="F52" s="1" t="s">
        <v>54</v>
      </c>
      <c r="G52" s="1" t="s">
        <v>42</v>
      </c>
      <c r="H52" s="22" t="s">
        <v>853</v>
      </c>
      <c r="I52" s="45" t="s">
        <v>43</v>
      </c>
      <c r="J52" s="1" t="s">
        <v>43</v>
      </c>
      <c r="K52" s="22" t="s">
        <v>43</v>
      </c>
      <c r="L52" s="1">
        <v>1</v>
      </c>
      <c r="M52" s="1">
        <v>1</v>
      </c>
      <c r="N52" s="1">
        <v>2</v>
      </c>
      <c r="O52" s="1">
        <v>2</v>
      </c>
      <c r="P52" s="22">
        <v>1</v>
      </c>
      <c r="Q52" s="1">
        <v>3</v>
      </c>
      <c r="R52" s="1">
        <v>5</v>
      </c>
      <c r="S52" s="1">
        <v>5</v>
      </c>
      <c r="T52" s="1">
        <v>5</v>
      </c>
      <c r="U52" s="22">
        <v>3</v>
      </c>
      <c r="V52" s="1">
        <v>3</v>
      </c>
      <c r="W52" s="1">
        <v>6</v>
      </c>
      <c r="X52" s="1">
        <v>1</v>
      </c>
      <c r="Y52" s="22">
        <v>1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45</v>
      </c>
      <c r="AF52" s="1" t="s">
        <v>45</v>
      </c>
      <c r="AG52" s="22">
        <v>5</v>
      </c>
      <c r="AH52" s="1">
        <v>7</v>
      </c>
      <c r="AI52" s="1">
        <v>6</v>
      </c>
      <c r="AJ52" s="22">
        <v>5</v>
      </c>
      <c r="AK52" s="34" t="s">
        <v>1048</v>
      </c>
      <c r="AL52" s="34" t="s">
        <v>48</v>
      </c>
      <c r="AM52" s="8">
        <f t="shared" si="1"/>
        <v>-1.9115723057940897</v>
      </c>
      <c r="AN52" s="8">
        <f t="shared" si="2"/>
        <v>-0.46387530317931153</v>
      </c>
      <c r="AO52">
        <f t="shared" si="3"/>
        <v>0</v>
      </c>
      <c r="AP52" s="6">
        <f t="shared" si="4"/>
        <v>0.5</v>
      </c>
      <c r="AQ52" s="8">
        <f>($AM$3*AM52+$AN$3*AN52+$AO$3*AO52+$AP$3*AP52)+$I$3*VLOOKUP(I52,COND!$A$2:$E$7,4,FALSE)+$J$3*VLOOKUP(J52,COND!$A$2:$C$7,2,FALSE)+$K$3*VLOOKUP(K52,COND!$A$2:$C$7,3,FALSE)+IF(AND($B$2&gt;0,$E52&lt;20),$B$2*25,0)</f>
        <v>114.74233913126885</v>
      </c>
      <c r="AR52" s="26">
        <f t="shared" si="5"/>
        <v>1.3858411922345988</v>
      </c>
      <c r="AS52" t="str">
        <f t="shared" si="6"/>
        <v>RF</v>
      </c>
      <c r="AT52">
        <v>800</v>
      </c>
      <c r="AU52">
        <v>800</v>
      </c>
      <c r="AW52" t="str">
        <f t="shared" si="7"/>
        <v>Unlikely</v>
      </c>
      <c r="AY52">
        <f>IF(VLOOKUP($A52,'Draft List'!$D$4:$AC$1177,AY$3,FALSE)&lt;&gt;0,VLOOKUP($A52,'Draft List'!$D$4:$AC$1177,AY$3,FALSE),"")</f>
        <v>104</v>
      </c>
      <c r="AZ52">
        <f>IF(VLOOKUP($A52,'Draft List'!$D$4:$AC$1177,AZ$3,FALSE)&lt;&gt;0,VLOOKUP($A52,'Draft List'!$D$4:$AC$1177,AZ$3,FALSE),"")</f>
        <v>4</v>
      </c>
      <c r="BA52">
        <f>IF(VLOOKUP($A52,'Draft List'!$D$4:$AC$1177,BA$3,FALSE)&lt;&gt;0,VLOOKUP($A52,'Draft List'!$D$4:$AC$1177,BA$3,FALSE),"")</f>
        <v>7</v>
      </c>
      <c r="BB52" t="str">
        <f>IF(VLOOKUP($A52,'Draft List'!$D$4:$AC$1177,BB$3,FALSE)&lt;&gt;0,VLOOKUP($A52,'Draft List'!$D$4:$AC$1177,BB$3,FALSE),"")</f>
        <v>Madison Malts</v>
      </c>
    </row>
    <row r="53" spans="1:54" ht="15" hidden="1" customHeight="1" x14ac:dyDescent="0.3">
      <c r="A53" s="1">
        <v>6205</v>
      </c>
      <c r="B53" s="1" t="s">
        <v>87</v>
      </c>
      <c r="C53" s="1" t="s">
        <v>181</v>
      </c>
      <c r="D53" s="1" t="s">
        <v>1010</v>
      </c>
      <c r="E53" s="1">
        <v>18</v>
      </c>
      <c r="F53" s="1" t="s">
        <v>63</v>
      </c>
      <c r="G53" s="1" t="s">
        <v>42</v>
      </c>
      <c r="H53" s="22" t="s">
        <v>841</v>
      </c>
      <c r="I53" s="45" t="s">
        <v>43</v>
      </c>
      <c r="J53" s="1" t="s">
        <v>48</v>
      </c>
      <c r="K53" s="22" t="s">
        <v>43</v>
      </c>
      <c r="L53" s="1">
        <v>1</v>
      </c>
      <c r="M53" s="1">
        <v>2</v>
      </c>
      <c r="N53" s="1">
        <v>3</v>
      </c>
      <c r="O53" s="1">
        <v>3</v>
      </c>
      <c r="P53" s="22">
        <v>1</v>
      </c>
      <c r="Q53" s="1">
        <v>3</v>
      </c>
      <c r="R53" s="1">
        <v>6</v>
      </c>
      <c r="S53" s="1">
        <v>5</v>
      </c>
      <c r="T53" s="1">
        <v>7</v>
      </c>
      <c r="U53" s="22">
        <v>3</v>
      </c>
      <c r="V53" s="1">
        <v>3</v>
      </c>
      <c r="W53" s="1">
        <v>3</v>
      </c>
      <c r="X53" s="1">
        <v>5</v>
      </c>
      <c r="Y53" s="22">
        <v>7</v>
      </c>
      <c r="Z53" s="1">
        <v>2</v>
      </c>
      <c r="AA53" s="1" t="s">
        <v>45</v>
      </c>
      <c r="AB53" s="1" t="s">
        <v>45</v>
      </c>
      <c r="AC53" s="1" t="s">
        <v>45</v>
      </c>
      <c r="AD53" s="1" t="s">
        <v>45</v>
      </c>
      <c r="AE53" s="1" t="s">
        <v>45</v>
      </c>
      <c r="AF53" s="1" t="s">
        <v>45</v>
      </c>
      <c r="AG53" s="22" t="s">
        <v>45</v>
      </c>
      <c r="AH53" s="1">
        <v>3</v>
      </c>
      <c r="AI53" s="1">
        <v>2</v>
      </c>
      <c r="AJ53" s="22">
        <v>3</v>
      </c>
      <c r="AK53" s="34" t="s">
        <v>701</v>
      </c>
      <c r="AL53" s="34" t="s">
        <v>48</v>
      </c>
      <c r="AM53" s="8">
        <f t="shared" si="1"/>
        <v>-1.6877413821419032</v>
      </c>
      <c r="AN53" s="8">
        <f t="shared" si="2"/>
        <v>-0.23339632354144596</v>
      </c>
      <c r="AO53">
        <f t="shared" si="3"/>
        <v>0</v>
      </c>
      <c r="AP53" s="6">
        <f t="shared" si="4"/>
        <v>1.1000000000000001</v>
      </c>
      <c r="AQ53" s="8">
        <f>($AM$3*AM53+$AN$3*AN53+$AO$3*AO53+$AP$3*AP53)+$I$3*VLOOKUP(I53,COND!$A$2:$E$7,4,FALSE)+$J$3*VLOOKUP(J53,COND!$A$2:$C$7,2,FALSE)+$K$3*VLOOKUP(K53,COND!$A$2:$C$7,3,FALSE)+IF(AND($B$2&gt;0,$E53&lt;20),$B$2*25,0)</f>
        <v>119.13046997928846</v>
      </c>
      <c r="AR53" s="26">
        <f t="shared" si="5"/>
        <v>2.3024724751469678</v>
      </c>
      <c r="AS53" t="str">
        <f t="shared" si="6"/>
        <v>C</v>
      </c>
      <c r="AT53">
        <v>27</v>
      </c>
      <c r="AU53">
        <v>27</v>
      </c>
      <c r="AV53">
        <v>3</v>
      </c>
      <c r="AW53" t="str">
        <f t="shared" si="7"/>
        <v>Unlikely</v>
      </c>
      <c r="AY53">
        <f>IF(VLOOKUP($A53,'Draft List'!$D$4:$AC$1177,AY$3,FALSE)&lt;&gt;0,VLOOKUP($A53,'Draft List'!$D$4:$AC$1177,AY$3,FALSE),"")</f>
        <v>108</v>
      </c>
      <c r="AZ53">
        <f>IF(VLOOKUP($A53,'Draft List'!$D$4:$AC$1177,AZ$3,FALSE)&lt;&gt;0,VLOOKUP($A53,'Draft List'!$D$4:$AC$1177,AZ$3,FALSE),"")</f>
        <v>4</v>
      </c>
      <c r="BA53">
        <f>IF(VLOOKUP($A53,'Draft List'!$D$4:$AC$1177,BA$3,FALSE)&lt;&gt;0,VLOOKUP($A53,'Draft List'!$D$4:$AC$1177,BA$3,FALSE),"")</f>
        <v>11</v>
      </c>
      <c r="BB53" t="str">
        <f>IF(VLOOKUP($A53,'Draft List'!$D$4:$AC$1177,BB$3,FALSE)&lt;&gt;0,VLOOKUP($A53,'Draft List'!$D$4:$AC$1177,BB$3,FALSE),"")</f>
        <v>Amsterdam Lions</v>
      </c>
    </row>
    <row r="54" spans="1:54" ht="15" hidden="1" customHeight="1" x14ac:dyDescent="0.3">
      <c r="A54" s="1">
        <v>13191</v>
      </c>
      <c r="B54" s="1" t="s">
        <v>73</v>
      </c>
      <c r="C54" s="1" t="s">
        <v>189</v>
      </c>
      <c r="D54" s="1" t="s">
        <v>1325</v>
      </c>
      <c r="E54" s="1">
        <v>18</v>
      </c>
      <c r="F54" s="1" t="s">
        <v>42</v>
      </c>
      <c r="G54" s="1" t="s">
        <v>42</v>
      </c>
      <c r="H54" s="22" t="s">
        <v>853</v>
      </c>
      <c r="I54" s="45" t="s">
        <v>43</v>
      </c>
      <c r="J54" s="1" t="s">
        <v>43</v>
      </c>
      <c r="K54" s="22" t="s">
        <v>43</v>
      </c>
      <c r="L54" s="1">
        <v>1</v>
      </c>
      <c r="M54" s="1">
        <v>1</v>
      </c>
      <c r="N54" s="1">
        <v>2</v>
      </c>
      <c r="O54" s="1">
        <v>1</v>
      </c>
      <c r="P54" s="22">
        <v>1</v>
      </c>
      <c r="Q54" s="1">
        <v>2</v>
      </c>
      <c r="R54" s="1">
        <v>3</v>
      </c>
      <c r="S54" s="1">
        <v>5</v>
      </c>
      <c r="T54" s="1">
        <v>4</v>
      </c>
      <c r="U54" s="22">
        <v>2</v>
      </c>
      <c r="V54" s="1">
        <v>8</v>
      </c>
      <c r="W54" s="1">
        <v>7</v>
      </c>
      <c r="X54" s="1">
        <v>1</v>
      </c>
      <c r="Y54" s="22">
        <v>1</v>
      </c>
      <c r="Z54" s="1" t="s">
        <v>45</v>
      </c>
      <c r="AA54" s="1" t="s">
        <v>45</v>
      </c>
      <c r="AB54" s="1" t="s">
        <v>45</v>
      </c>
      <c r="AC54" s="1">
        <v>1</v>
      </c>
      <c r="AD54" s="1">
        <v>6</v>
      </c>
      <c r="AE54" s="1" t="s">
        <v>45</v>
      </c>
      <c r="AF54" s="1" t="s">
        <v>45</v>
      </c>
      <c r="AG54" s="22" t="s">
        <v>45</v>
      </c>
      <c r="AH54" s="1">
        <v>9</v>
      </c>
      <c r="AI54" s="1">
        <v>9</v>
      </c>
      <c r="AJ54" s="22">
        <v>9</v>
      </c>
      <c r="AK54" s="34" t="s">
        <v>790</v>
      </c>
      <c r="AL54" s="34" t="s">
        <v>844</v>
      </c>
      <c r="AM54" s="8">
        <f t="shared" si="1"/>
        <v>-2.0012818558036707</v>
      </c>
      <c r="AN54" s="8">
        <f t="shared" si="2"/>
        <v>-1.018276788446058</v>
      </c>
      <c r="AO54">
        <f t="shared" si="3"/>
        <v>5</v>
      </c>
      <c r="AP54" s="6">
        <f t="shared" si="4"/>
        <v>1</v>
      </c>
      <c r="AQ54" s="8">
        <f>($AM$3*AM54+$AN$3*AN54+$AO$3*AO54+$AP$3*AP54)+$I$3*VLOOKUP(I54,COND!$A$2:$E$7,4,FALSE)+$J$3*VLOOKUP(J54,COND!$A$2:$C$7,2,FALSE)+$K$3*VLOOKUP(K54,COND!$A$2:$C$7,3,FALSE)+IF(AND($B$2&gt;0,$E54&lt;20),$B$2*25,0)</f>
        <v>109.41388368640027</v>
      </c>
      <c r="AR54" s="26">
        <f t="shared" si="5"/>
        <v>0.27278665499910087</v>
      </c>
      <c r="AS54" t="str">
        <f t="shared" si="6"/>
        <v>SS</v>
      </c>
      <c r="AT54">
        <v>800</v>
      </c>
      <c r="AU54">
        <v>800</v>
      </c>
      <c r="AW54" t="str">
        <f t="shared" si="7"/>
        <v>Unlikely</v>
      </c>
      <c r="AY54">
        <f>IF(VLOOKUP($A54,'Draft List'!$D$4:$AC$1177,AY$3,FALSE)&lt;&gt;0,VLOOKUP($A54,'Draft List'!$D$4:$AC$1177,AY$3,FALSE),"")</f>
        <v>109</v>
      </c>
      <c r="AZ54">
        <f>IF(VLOOKUP($A54,'Draft List'!$D$4:$AC$1177,AZ$3,FALSE)&lt;&gt;0,VLOOKUP($A54,'Draft List'!$D$4:$AC$1177,AZ$3,FALSE),"")</f>
        <v>4</v>
      </c>
      <c r="BA54">
        <f>IF(VLOOKUP($A54,'Draft List'!$D$4:$AC$1177,BA$3,FALSE)&lt;&gt;0,VLOOKUP($A54,'Draft List'!$D$4:$AC$1177,BA$3,FALSE),"")</f>
        <v>12</v>
      </c>
      <c r="BB54" t="str">
        <f>IF(VLOOKUP($A54,'Draft List'!$D$4:$AC$1177,BB$3,FALSE)&lt;&gt;0,VLOOKUP($A54,'Draft List'!$D$4:$AC$1177,BB$3,FALSE),"")</f>
        <v>Okinawa Shisa</v>
      </c>
    </row>
    <row r="55" spans="1:54" ht="15" hidden="1" customHeight="1" x14ac:dyDescent="0.3">
      <c r="A55" s="1">
        <v>15365</v>
      </c>
      <c r="B55" s="1" t="s">
        <v>72</v>
      </c>
      <c r="C55" s="1" t="s">
        <v>892</v>
      </c>
      <c r="D55" s="1" t="s">
        <v>893</v>
      </c>
      <c r="E55" s="1">
        <v>21</v>
      </c>
      <c r="F55" s="1" t="s">
        <v>42</v>
      </c>
      <c r="G55" s="1" t="s">
        <v>42</v>
      </c>
      <c r="H55" s="22" t="s">
        <v>841</v>
      </c>
      <c r="I55" s="45" t="s">
        <v>43</v>
      </c>
      <c r="J55" s="1" t="s">
        <v>43</v>
      </c>
      <c r="K55" s="22" t="s">
        <v>43</v>
      </c>
      <c r="L55" s="1">
        <v>3</v>
      </c>
      <c r="M55" s="1">
        <v>4</v>
      </c>
      <c r="N55" s="1">
        <v>2</v>
      </c>
      <c r="O55" s="1">
        <v>4</v>
      </c>
      <c r="P55" s="22">
        <v>4</v>
      </c>
      <c r="Q55" s="1">
        <v>4</v>
      </c>
      <c r="R55" s="1">
        <v>4</v>
      </c>
      <c r="S55" s="1">
        <v>2</v>
      </c>
      <c r="T55" s="1">
        <v>6</v>
      </c>
      <c r="U55" s="22">
        <v>6</v>
      </c>
      <c r="V55" s="1">
        <v>5</v>
      </c>
      <c r="W55" s="1">
        <v>4</v>
      </c>
      <c r="X55" s="1">
        <v>1</v>
      </c>
      <c r="Y55" s="22">
        <v>1</v>
      </c>
      <c r="Z55" s="1" t="s">
        <v>45</v>
      </c>
      <c r="AA55" s="1" t="s">
        <v>45</v>
      </c>
      <c r="AB55" s="1">
        <v>6</v>
      </c>
      <c r="AC55" s="1" t="s">
        <v>45</v>
      </c>
      <c r="AD55" s="1" t="s">
        <v>45</v>
      </c>
      <c r="AE55" s="1" t="s">
        <v>45</v>
      </c>
      <c r="AF55" s="1" t="s">
        <v>45</v>
      </c>
      <c r="AG55" s="22" t="s">
        <v>45</v>
      </c>
      <c r="AH55" s="1">
        <v>9</v>
      </c>
      <c r="AI55" s="1">
        <v>9</v>
      </c>
      <c r="AJ55" s="22">
        <v>10</v>
      </c>
      <c r="AK55" s="34" t="s">
        <v>45</v>
      </c>
      <c r="AL55" s="34" t="s">
        <v>48</v>
      </c>
      <c r="AM55" s="8">
        <f t="shared" si="1"/>
        <v>-0.813812875062217</v>
      </c>
      <c r="AN55" s="8">
        <f t="shared" si="2"/>
        <v>-0.23180525920621345</v>
      </c>
      <c r="AO55">
        <f t="shared" si="3"/>
        <v>5</v>
      </c>
      <c r="AP55" s="6">
        <f t="shared" si="4"/>
        <v>0.6</v>
      </c>
      <c r="AQ55" s="8">
        <f>($AM$3*AM55+$AN$3*AN55+$AO$3*AO55+$AP$3*AP55)+$I$3*VLOOKUP(I55,COND!$A$2:$E$7,4,FALSE)+$J$3*VLOOKUP(J55,COND!$A$2:$C$7,2,FALSE)+$K$3*VLOOKUP(K55,COND!$A$2:$C$7,3,FALSE)+IF(AND($B$2&gt;0,$E55&lt;20),$B$2*25,0)</f>
        <v>113.57028893535255</v>
      </c>
      <c r="AR55" s="26">
        <f t="shared" si="5"/>
        <v>1.1410130610941374</v>
      </c>
      <c r="AS55" t="str">
        <f t="shared" si="6"/>
        <v>2B</v>
      </c>
      <c r="AT55">
        <v>23</v>
      </c>
      <c r="AU55">
        <v>23</v>
      </c>
      <c r="AV55">
        <v>2</v>
      </c>
      <c r="AW55" t="str">
        <f t="shared" si="7"/>
        <v>Unlikely</v>
      </c>
      <c r="AY55">
        <f>IF(VLOOKUP($A55,'Draft List'!$D$4:$AC$1177,AY$3,FALSE)&lt;&gt;0,VLOOKUP($A55,'Draft List'!$D$4:$AC$1177,AY$3,FALSE),"")</f>
        <v>110</v>
      </c>
      <c r="AZ55">
        <f>IF(VLOOKUP($A55,'Draft List'!$D$4:$AC$1177,AZ$3,FALSE)&lt;&gt;0,VLOOKUP($A55,'Draft List'!$D$4:$AC$1177,AZ$3,FALSE),"")</f>
        <v>4</v>
      </c>
      <c r="BA55">
        <f>IF(VLOOKUP($A55,'Draft List'!$D$4:$AC$1177,BA$3,FALSE)&lt;&gt;0,VLOOKUP($A55,'Draft List'!$D$4:$AC$1177,BA$3,FALSE),"")</f>
        <v>13</v>
      </c>
      <c r="BB55" t="str">
        <f>IF(VLOOKUP($A55,'Draft List'!$D$4:$AC$1177,BB$3,FALSE)&lt;&gt;0,VLOOKUP($A55,'Draft List'!$D$4:$AC$1177,BB$3,FALSE),"")</f>
        <v>San Juan Coqui</v>
      </c>
    </row>
    <row r="56" spans="1:54" ht="15" hidden="1" customHeight="1" x14ac:dyDescent="0.3">
      <c r="A56" s="1">
        <v>8352</v>
      </c>
      <c r="B56" s="1" t="s">
        <v>67</v>
      </c>
      <c r="C56" s="1" t="s">
        <v>158</v>
      </c>
      <c r="D56" s="1" t="s">
        <v>845</v>
      </c>
      <c r="E56" s="1">
        <v>21</v>
      </c>
      <c r="F56" s="1" t="s">
        <v>54</v>
      </c>
      <c r="G56" s="1" t="s">
        <v>54</v>
      </c>
      <c r="H56" s="22" t="s">
        <v>841</v>
      </c>
      <c r="I56" s="45" t="s">
        <v>44</v>
      </c>
      <c r="J56" s="1" t="s">
        <v>43</v>
      </c>
      <c r="K56" s="22" t="s">
        <v>43</v>
      </c>
      <c r="L56" s="1">
        <v>3</v>
      </c>
      <c r="M56" s="1">
        <v>3</v>
      </c>
      <c r="N56" s="1">
        <v>3</v>
      </c>
      <c r="O56" s="1">
        <v>3</v>
      </c>
      <c r="P56" s="22">
        <v>3</v>
      </c>
      <c r="Q56" s="1">
        <v>5</v>
      </c>
      <c r="R56" s="1">
        <v>5</v>
      </c>
      <c r="S56" s="1">
        <v>4</v>
      </c>
      <c r="T56" s="1">
        <v>4</v>
      </c>
      <c r="U56" s="22">
        <v>5</v>
      </c>
      <c r="V56" s="1">
        <v>5</v>
      </c>
      <c r="W56" s="1">
        <v>7</v>
      </c>
      <c r="X56" s="1">
        <v>1</v>
      </c>
      <c r="Y56" s="22">
        <v>1</v>
      </c>
      <c r="Z56" s="1" t="s">
        <v>45</v>
      </c>
      <c r="AA56" s="1" t="s">
        <v>45</v>
      </c>
      <c r="AB56" s="1" t="s">
        <v>45</v>
      </c>
      <c r="AC56" s="1" t="s">
        <v>45</v>
      </c>
      <c r="AD56" s="1" t="s">
        <v>45</v>
      </c>
      <c r="AE56" s="1" t="s">
        <v>45</v>
      </c>
      <c r="AF56" s="1" t="s">
        <v>45</v>
      </c>
      <c r="AG56" s="22">
        <v>4</v>
      </c>
      <c r="AH56" s="1">
        <v>1</v>
      </c>
      <c r="AI56" s="1">
        <v>3</v>
      </c>
      <c r="AJ56" s="22">
        <v>1</v>
      </c>
      <c r="AK56" s="34" t="s">
        <v>727</v>
      </c>
      <c r="AL56" s="34" t="s">
        <v>844</v>
      </c>
      <c r="AM56" s="8">
        <f t="shared" si="1"/>
        <v>-0.91153715048368367</v>
      </c>
      <c r="AN56" s="8">
        <f t="shared" si="2"/>
        <v>8.8498004826722279E-2</v>
      </c>
      <c r="AO56">
        <f t="shared" si="3"/>
        <v>0</v>
      </c>
      <c r="AP56" s="6">
        <f t="shared" si="4"/>
        <v>0</v>
      </c>
      <c r="AQ56" s="8">
        <f>($AM$3*AM56+$AN$3*AN56+$AO$3*AO56+$AP$3*AP56)+$I$3*VLOOKUP(I56,COND!$A$2:$E$7,4,FALSE)+$J$3*VLOOKUP(J56,COND!$A$2:$C$7,2,FALSE)+$K$3*VLOOKUP(K56,COND!$A$2:$C$7,3,FALSE)+IF(AND($B$2&gt;0,$E56&lt;20),$B$2*25,0)</f>
        <v>115.8208223428723</v>
      </c>
      <c r="AR56" s="26">
        <f t="shared" si="5"/>
        <v>1.6111242305235947</v>
      </c>
      <c r="AS56" t="str">
        <f t="shared" si="6"/>
        <v>RF</v>
      </c>
      <c r="AT56">
        <v>17</v>
      </c>
      <c r="AU56">
        <v>17</v>
      </c>
      <c r="AV56">
        <v>2</v>
      </c>
      <c r="AW56" t="str">
        <f t="shared" si="7"/>
        <v>Unlikely</v>
      </c>
      <c r="AY56">
        <f>IF(VLOOKUP($A56,'Draft List'!$D$4:$AC$1177,AY$3,FALSE)&lt;&gt;0,VLOOKUP($A56,'Draft List'!$D$4:$AC$1177,AY$3,FALSE),"")</f>
        <v>111</v>
      </c>
      <c r="AZ56">
        <f>IF(VLOOKUP($A56,'Draft List'!$D$4:$AC$1177,AZ$3,FALSE)&lt;&gt;0,VLOOKUP($A56,'Draft List'!$D$4:$AC$1177,AZ$3,FALSE),"")</f>
        <v>4</v>
      </c>
      <c r="BA56">
        <f>IF(VLOOKUP($A56,'Draft List'!$D$4:$AC$1177,BA$3,FALSE)&lt;&gt;0,VLOOKUP($A56,'Draft List'!$D$4:$AC$1177,BA$3,FALSE),"")</f>
        <v>14</v>
      </c>
      <c r="BB56" t="str">
        <f>IF(VLOOKUP($A56,'Draft List'!$D$4:$AC$1177,BB$3,FALSE)&lt;&gt;0,VLOOKUP($A56,'Draft List'!$D$4:$AC$1177,BB$3,FALSE),"")</f>
        <v>Palm Springs Codgers</v>
      </c>
    </row>
    <row r="57" spans="1:54" ht="15" hidden="1" customHeight="1" x14ac:dyDescent="0.3">
      <c r="A57" s="1">
        <v>5502</v>
      </c>
      <c r="B57" s="1" t="s">
        <v>75</v>
      </c>
      <c r="C57" s="1" t="s">
        <v>126</v>
      </c>
      <c r="D57" s="1" t="s">
        <v>928</v>
      </c>
      <c r="E57" s="1">
        <v>21</v>
      </c>
      <c r="F57" s="1" t="s">
        <v>42</v>
      </c>
      <c r="G57" s="1" t="s">
        <v>42</v>
      </c>
      <c r="H57" s="22" t="s">
        <v>841</v>
      </c>
      <c r="I57" s="45" t="s">
        <v>43</v>
      </c>
      <c r="J57" s="1" t="s">
        <v>48</v>
      </c>
      <c r="K57" s="22" t="s">
        <v>43</v>
      </c>
      <c r="L57" s="1">
        <v>2</v>
      </c>
      <c r="M57" s="1">
        <v>1</v>
      </c>
      <c r="N57" s="1">
        <v>2</v>
      </c>
      <c r="O57" s="1">
        <v>2</v>
      </c>
      <c r="P57" s="22">
        <v>2</v>
      </c>
      <c r="Q57" s="1">
        <v>4</v>
      </c>
      <c r="R57" s="1">
        <v>3</v>
      </c>
      <c r="S57" s="1">
        <v>2</v>
      </c>
      <c r="T57" s="1">
        <v>5</v>
      </c>
      <c r="U57" s="22">
        <v>4</v>
      </c>
      <c r="V57" s="1">
        <v>5</v>
      </c>
      <c r="W57" s="1">
        <v>8</v>
      </c>
      <c r="X57" s="1">
        <v>1</v>
      </c>
      <c r="Y57" s="22">
        <v>1</v>
      </c>
      <c r="Z57" s="1" t="s">
        <v>45</v>
      </c>
      <c r="AA57" s="1" t="s">
        <v>45</v>
      </c>
      <c r="AB57" s="1" t="s">
        <v>45</v>
      </c>
      <c r="AC57" s="1" t="s">
        <v>45</v>
      </c>
      <c r="AD57" s="1" t="s">
        <v>45</v>
      </c>
      <c r="AE57" s="1">
        <v>6</v>
      </c>
      <c r="AF57" s="1">
        <v>10</v>
      </c>
      <c r="AG57" s="22" t="s">
        <v>45</v>
      </c>
      <c r="AH57" s="1">
        <v>10</v>
      </c>
      <c r="AI57" s="1">
        <v>6</v>
      </c>
      <c r="AJ57" s="22">
        <v>3</v>
      </c>
      <c r="AK57" s="34" t="s">
        <v>677</v>
      </c>
      <c r="AL57" s="34" t="s">
        <v>48</v>
      </c>
      <c r="AM57" s="8">
        <f t="shared" si="1"/>
        <v>-1.5490001297743312</v>
      </c>
      <c r="AN57" s="8">
        <f t="shared" si="2"/>
        <v>-0.45260736846866478</v>
      </c>
      <c r="AO57">
        <f t="shared" si="3"/>
        <v>2</v>
      </c>
      <c r="AP57" s="6">
        <f t="shared" si="4"/>
        <v>1.25</v>
      </c>
      <c r="AQ57" s="8">
        <f>($AM$3*AM57+$AN$3*AN57+$AO$3*AO57+$AP$3*AP57)+$I$3*VLOOKUP(I57,COND!$A$2:$E$7,4,FALSE)+$J$3*VLOOKUP(J57,COND!$A$2:$C$7,2,FALSE)+$K$3*VLOOKUP(K57,COND!$A$2:$C$7,3,FALSE)+IF(AND($B$2&gt;0,$E57&lt;20),$B$2*25,0)</f>
        <v>111.99714489873193</v>
      </c>
      <c r="AR57" s="26">
        <f t="shared" si="5"/>
        <v>0.81240092840345457</v>
      </c>
      <c r="AS57" t="str">
        <f t="shared" si="6"/>
        <v>CF</v>
      </c>
      <c r="AT57">
        <v>800</v>
      </c>
      <c r="AU57">
        <v>800</v>
      </c>
      <c r="AW57" t="str">
        <f t="shared" si="7"/>
        <v>Unlikely</v>
      </c>
      <c r="AY57">
        <f>IF(VLOOKUP($A57,'Draft List'!$D$4:$AC$1177,AY$3,FALSE)&lt;&gt;0,VLOOKUP($A57,'Draft List'!$D$4:$AC$1177,AY$3,FALSE),"")</f>
        <v>113</v>
      </c>
      <c r="AZ57">
        <f>IF(VLOOKUP($A57,'Draft List'!$D$4:$AC$1177,AZ$3,FALSE)&lt;&gt;0,VLOOKUP($A57,'Draft List'!$D$4:$AC$1177,AZ$3,FALSE),"")</f>
        <v>4</v>
      </c>
      <c r="BA57">
        <f>IF(VLOOKUP($A57,'Draft List'!$D$4:$AC$1177,BA$3,FALSE)&lt;&gt;0,VLOOKUP($A57,'Draft List'!$D$4:$AC$1177,BA$3,FALSE),"")</f>
        <v>16</v>
      </c>
      <c r="BB57" t="str">
        <f>IF(VLOOKUP($A57,'Draft List'!$D$4:$AC$1177,BB$3,FALSE)&lt;&gt;0,VLOOKUP($A57,'Draft List'!$D$4:$AC$1177,BB$3,FALSE),"")</f>
        <v>Reno Zephyrs</v>
      </c>
    </row>
    <row r="58" spans="1:54" ht="15" hidden="1" customHeight="1" x14ac:dyDescent="0.3">
      <c r="A58" s="1">
        <v>14076</v>
      </c>
      <c r="B58" s="1" t="s">
        <v>67</v>
      </c>
      <c r="C58" s="1" t="s">
        <v>916</v>
      </c>
      <c r="D58" s="1" t="s">
        <v>917</v>
      </c>
      <c r="E58" s="1">
        <v>18</v>
      </c>
      <c r="F58" s="1" t="s">
        <v>54</v>
      </c>
      <c r="G58" s="1" t="s">
        <v>54</v>
      </c>
      <c r="H58" s="22" t="s">
        <v>853</v>
      </c>
      <c r="I58" s="45" t="s">
        <v>44</v>
      </c>
      <c r="J58" s="1" t="s">
        <v>48</v>
      </c>
      <c r="K58" s="22" t="s">
        <v>43</v>
      </c>
      <c r="L58" s="1">
        <v>1</v>
      </c>
      <c r="M58" s="1">
        <v>2</v>
      </c>
      <c r="N58" s="1">
        <v>2</v>
      </c>
      <c r="O58" s="1">
        <v>2</v>
      </c>
      <c r="P58" s="22">
        <v>2</v>
      </c>
      <c r="Q58" s="1">
        <v>4</v>
      </c>
      <c r="R58" s="1">
        <v>4</v>
      </c>
      <c r="S58" s="1">
        <v>4</v>
      </c>
      <c r="T58" s="1">
        <v>5</v>
      </c>
      <c r="U58" s="22">
        <v>5</v>
      </c>
      <c r="V58" s="1">
        <v>5</v>
      </c>
      <c r="W58" s="1">
        <v>7</v>
      </c>
      <c r="X58" s="1">
        <v>1</v>
      </c>
      <c r="Y58" s="22">
        <v>1</v>
      </c>
      <c r="Z58" s="1" t="s">
        <v>45</v>
      </c>
      <c r="AA58" s="1" t="s">
        <v>45</v>
      </c>
      <c r="AB58" s="1" t="s">
        <v>45</v>
      </c>
      <c r="AC58" s="1" t="s">
        <v>45</v>
      </c>
      <c r="AD58" s="1" t="s">
        <v>45</v>
      </c>
      <c r="AE58" s="1" t="s">
        <v>45</v>
      </c>
      <c r="AF58" s="1" t="s">
        <v>45</v>
      </c>
      <c r="AG58" s="22">
        <v>4</v>
      </c>
      <c r="AH58" s="1">
        <v>8</v>
      </c>
      <c r="AI58" s="1">
        <v>3</v>
      </c>
      <c r="AJ58" s="22">
        <v>5</v>
      </c>
      <c r="AK58" s="34" t="s">
        <v>687</v>
      </c>
      <c r="AL58" s="34" t="s">
        <v>844</v>
      </c>
      <c r="AM58" s="8">
        <f t="shared" si="1"/>
        <v>-1.8204960863583022</v>
      </c>
      <c r="AN58" s="8">
        <f t="shared" si="2"/>
        <v>-0.19540816098507491</v>
      </c>
      <c r="AO58">
        <f t="shared" si="3"/>
        <v>1</v>
      </c>
      <c r="AP58" s="6">
        <f t="shared" si="4"/>
        <v>0</v>
      </c>
      <c r="AQ58" s="8">
        <f>($AM$3*AM58+$AN$3*AN58+$AO$3*AO58+$AP$3*AP58)+$I$3*VLOOKUP(I58,COND!$A$2:$E$7,4,FALSE)+$J$3*VLOOKUP(J58,COND!$A$2:$C$7,2,FALSE)+$K$3*VLOOKUP(K58,COND!$A$2:$C$7,3,FALSE)+IF(AND($B$2&gt;0,$E58&lt;20),$B$2*25,0)</f>
        <v>118.48971912620993</v>
      </c>
      <c r="AR58" s="26">
        <f t="shared" si="5"/>
        <v>2.1686268135597264</v>
      </c>
      <c r="AS58" t="str">
        <f t="shared" si="6"/>
        <v>RF</v>
      </c>
      <c r="AT58">
        <v>800</v>
      </c>
      <c r="AU58">
        <v>800</v>
      </c>
      <c r="AW58" t="str">
        <f t="shared" si="7"/>
        <v>Unlikely</v>
      </c>
      <c r="AY58">
        <f>IF(VLOOKUP($A58,'Draft List'!$D$4:$AC$1177,AY$3,FALSE)&lt;&gt;0,VLOOKUP($A58,'Draft List'!$D$4:$AC$1177,AY$3,FALSE),"")</f>
        <v>114</v>
      </c>
      <c r="AZ58">
        <f>IF(VLOOKUP($A58,'Draft List'!$D$4:$AC$1177,AZ$3,FALSE)&lt;&gt;0,VLOOKUP($A58,'Draft List'!$D$4:$AC$1177,AZ$3,FALSE),"")</f>
        <v>4</v>
      </c>
      <c r="BA58">
        <f>IF(VLOOKUP($A58,'Draft List'!$D$4:$AC$1177,BA$3,FALSE)&lt;&gt;0,VLOOKUP($A58,'Draft List'!$D$4:$AC$1177,BA$3,FALSE),"")</f>
        <v>17</v>
      </c>
      <c r="BB58" t="str">
        <f>IF(VLOOKUP($A58,'Draft List'!$D$4:$AC$1177,BB$3,FALSE)&lt;&gt;0,VLOOKUP($A58,'Draft List'!$D$4:$AC$1177,BB$3,FALSE),"")</f>
        <v>Aurora Borealis</v>
      </c>
    </row>
    <row r="59" spans="1:54" ht="15" hidden="1" customHeight="1" x14ac:dyDescent="0.3">
      <c r="A59" s="1">
        <v>6364</v>
      </c>
      <c r="B59" s="1" t="s">
        <v>70</v>
      </c>
      <c r="C59" s="1" t="s">
        <v>848</v>
      </c>
      <c r="D59" s="1" t="s">
        <v>708</v>
      </c>
      <c r="E59" s="1">
        <v>21</v>
      </c>
      <c r="F59" s="1" t="s">
        <v>42</v>
      </c>
      <c r="G59" s="1" t="s">
        <v>42</v>
      </c>
      <c r="H59" s="22" t="s">
        <v>841</v>
      </c>
      <c r="I59" s="45" t="s">
        <v>43</v>
      </c>
      <c r="J59" s="1" t="s">
        <v>43</v>
      </c>
      <c r="K59" s="22" t="s">
        <v>43</v>
      </c>
      <c r="L59" s="1">
        <v>3</v>
      </c>
      <c r="M59" s="1">
        <v>4</v>
      </c>
      <c r="N59" s="1">
        <v>3</v>
      </c>
      <c r="O59" s="1">
        <v>3</v>
      </c>
      <c r="P59" s="22">
        <v>4</v>
      </c>
      <c r="Q59" s="1">
        <v>5</v>
      </c>
      <c r="R59" s="1">
        <v>5</v>
      </c>
      <c r="S59" s="1">
        <v>4</v>
      </c>
      <c r="T59" s="1">
        <v>5</v>
      </c>
      <c r="U59" s="22">
        <v>5</v>
      </c>
      <c r="V59" s="1">
        <v>7</v>
      </c>
      <c r="W59" s="1">
        <v>7</v>
      </c>
      <c r="X59" s="1">
        <v>1</v>
      </c>
      <c r="Y59" s="22">
        <v>1</v>
      </c>
      <c r="Z59" s="1" t="s">
        <v>45</v>
      </c>
      <c r="AA59" s="1" t="s">
        <v>45</v>
      </c>
      <c r="AB59" s="1" t="s">
        <v>45</v>
      </c>
      <c r="AC59" s="1">
        <v>3</v>
      </c>
      <c r="AD59" s="1" t="s">
        <v>45</v>
      </c>
      <c r="AE59" s="1" t="s">
        <v>45</v>
      </c>
      <c r="AF59" s="1" t="s">
        <v>45</v>
      </c>
      <c r="AG59" s="22">
        <v>1</v>
      </c>
      <c r="AH59" s="1">
        <v>3</v>
      </c>
      <c r="AI59" s="1">
        <v>7</v>
      </c>
      <c r="AJ59" s="22">
        <v>4</v>
      </c>
      <c r="AK59" s="34" t="s">
        <v>707</v>
      </c>
      <c r="AL59" s="34" t="s">
        <v>48</v>
      </c>
      <c r="AM59" s="8">
        <f t="shared" si="1"/>
        <v>-0.82046093104789664</v>
      </c>
      <c r="AN59" s="8">
        <f t="shared" si="2"/>
        <v>0.17820755483630332</v>
      </c>
      <c r="AO59">
        <f t="shared" si="3"/>
        <v>0</v>
      </c>
      <c r="AP59" s="6">
        <f t="shared" si="4"/>
        <v>0</v>
      </c>
      <c r="AQ59" s="8">
        <f>($AM$3*AM59+$AN$3*AN59+$AO$3*AO59+$AP$3*AP59)+$I$3*VLOOKUP(I59,COND!$A$2:$E$7,4,FALSE)+$J$3*VLOOKUP(J59,COND!$A$2:$C$7,2,FALSE)+$K$3*VLOOKUP(K59,COND!$A$2:$C$7,3,FALSE)+IF(AND($B$2&gt;0,$E59&lt;20),$B$2*25,0)</f>
        <v>117.05644456493084</v>
      </c>
      <c r="AR59" s="26">
        <f t="shared" si="5"/>
        <v>1.8692318444092888</v>
      </c>
      <c r="AS59" t="str">
        <f t="shared" si="6"/>
        <v>3B</v>
      </c>
      <c r="AT59">
        <v>16</v>
      </c>
      <c r="AU59">
        <v>16</v>
      </c>
      <c r="AV59">
        <v>2</v>
      </c>
      <c r="AW59" t="str">
        <f t="shared" si="7"/>
        <v>Unlikely</v>
      </c>
      <c r="AY59">
        <f>IF(VLOOKUP($A59,'Draft List'!$D$4:$AC$1177,AY$3,FALSE)&lt;&gt;0,VLOOKUP($A59,'Draft List'!$D$4:$AC$1177,AY$3,FALSE),"")</f>
        <v>115</v>
      </c>
      <c r="AZ59">
        <f>IF(VLOOKUP($A59,'Draft List'!$D$4:$AC$1177,AZ$3,FALSE)&lt;&gt;0,VLOOKUP($A59,'Draft List'!$D$4:$AC$1177,AZ$3,FALSE),"")</f>
        <v>4</v>
      </c>
      <c r="BA59">
        <f>IF(VLOOKUP($A59,'Draft List'!$D$4:$AC$1177,BA$3,FALSE)&lt;&gt;0,VLOOKUP($A59,'Draft List'!$D$4:$AC$1177,BA$3,FALSE),"")</f>
        <v>18</v>
      </c>
      <c r="BB59" t="str">
        <f>IF(VLOOKUP($A59,'Draft List'!$D$4:$AC$1177,BB$3,FALSE)&lt;&gt;0,VLOOKUP($A59,'Draft List'!$D$4:$AC$1177,BB$3,FALSE),"")</f>
        <v>Crystal Lake Sandgnats</v>
      </c>
    </row>
    <row r="60" spans="1:54" ht="15" hidden="1" customHeight="1" x14ac:dyDescent="0.3">
      <c r="A60" s="1">
        <v>12459</v>
      </c>
      <c r="B60" s="1" t="s">
        <v>51</v>
      </c>
      <c r="C60" s="1" t="s">
        <v>738</v>
      </c>
      <c r="D60" s="1" t="s">
        <v>932</v>
      </c>
      <c r="E60" s="1">
        <v>21</v>
      </c>
      <c r="F60" s="1" t="s">
        <v>42</v>
      </c>
      <c r="G60" s="1" t="s">
        <v>42</v>
      </c>
      <c r="H60" s="22" t="s">
        <v>841</v>
      </c>
      <c r="I60" s="45" t="s">
        <v>43</v>
      </c>
      <c r="J60" s="1" t="s">
        <v>43</v>
      </c>
      <c r="K60" s="22" t="s">
        <v>48</v>
      </c>
      <c r="L60" s="1">
        <v>2</v>
      </c>
      <c r="M60" s="1">
        <v>3</v>
      </c>
      <c r="N60" s="1">
        <v>2</v>
      </c>
      <c r="O60" s="1">
        <v>3</v>
      </c>
      <c r="P60" s="22">
        <v>3</v>
      </c>
      <c r="Q60" s="1">
        <v>4</v>
      </c>
      <c r="R60" s="1">
        <v>3</v>
      </c>
      <c r="S60" s="1">
        <v>3</v>
      </c>
      <c r="T60" s="1">
        <v>5</v>
      </c>
      <c r="U60" s="22">
        <v>5</v>
      </c>
      <c r="V60" s="1">
        <v>5</v>
      </c>
      <c r="W60" s="1">
        <v>7</v>
      </c>
      <c r="X60" s="1">
        <v>1</v>
      </c>
      <c r="Y60" s="22">
        <v>1</v>
      </c>
      <c r="Z60" s="1" t="s">
        <v>45</v>
      </c>
      <c r="AA60" s="1" t="s">
        <v>45</v>
      </c>
      <c r="AB60" s="1" t="s">
        <v>45</v>
      </c>
      <c r="AC60" s="1" t="s">
        <v>45</v>
      </c>
      <c r="AD60" s="1" t="s">
        <v>45</v>
      </c>
      <c r="AE60" s="1">
        <v>8</v>
      </c>
      <c r="AF60" s="1">
        <v>6</v>
      </c>
      <c r="AG60" s="22">
        <v>1</v>
      </c>
      <c r="AH60" s="1">
        <v>8</v>
      </c>
      <c r="AI60" s="1">
        <v>9</v>
      </c>
      <c r="AJ60" s="22">
        <v>10</v>
      </c>
      <c r="AK60" s="34" t="s">
        <v>707</v>
      </c>
      <c r="AL60" s="34" t="s">
        <v>48</v>
      </c>
      <c r="AM60" s="8">
        <f t="shared" si="1"/>
        <v>-1.31715448071026</v>
      </c>
      <c r="AN60" s="8">
        <f t="shared" si="2"/>
        <v>-0.32952953462767981</v>
      </c>
      <c r="AO60">
        <f t="shared" si="3"/>
        <v>5</v>
      </c>
      <c r="AP60" s="6">
        <f t="shared" si="4"/>
        <v>1</v>
      </c>
      <c r="AQ60" s="8">
        <f>($AM$3*AM60+$AN$3*AN60+$AO$3*AO60+$AP$3*AP60)+$I$3*VLOOKUP(I60,COND!$A$2:$E$7,4,FALSE)+$J$3*VLOOKUP(J60,COND!$A$2:$C$7,2,FALSE)+$K$3*VLOOKUP(K60,COND!$A$2:$C$7,3,FALSE)+IF(AND($B$2&gt;0,$E60&lt;20),$B$2*25,0)</f>
        <v>113.74726346973014</v>
      </c>
      <c r="AR60" s="26">
        <f t="shared" si="5"/>
        <v>1.177981055009488</v>
      </c>
      <c r="AS60" t="str">
        <f t="shared" si="6"/>
        <v>LF</v>
      </c>
      <c r="AT60">
        <v>24</v>
      </c>
      <c r="AU60">
        <v>24</v>
      </c>
      <c r="AV60">
        <v>2</v>
      </c>
      <c r="AW60" t="str">
        <f t="shared" si="7"/>
        <v>Unlikely</v>
      </c>
      <c r="AY60">
        <f>IF(VLOOKUP($A60,'Draft List'!$D$4:$AC$1177,AY$3,FALSE)&lt;&gt;0,VLOOKUP($A60,'Draft List'!$D$4:$AC$1177,AY$3,FALSE),"")</f>
        <v>117</v>
      </c>
      <c r="AZ60">
        <f>IF(VLOOKUP($A60,'Draft List'!$D$4:$AC$1177,AZ$3,FALSE)&lt;&gt;0,VLOOKUP($A60,'Draft List'!$D$4:$AC$1177,AZ$3,FALSE),"")</f>
        <v>4</v>
      </c>
      <c r="BA60">
        <f>IF(VLOOKUP($A60,'Draft List'!$D$4:$AC$1177,BA$3,FALSE)&lt;&gt;0,VLOOKUP($A60,'Draft List'!$D$4:$AC$1177,BA$3,FALSE),"")</f>
        <v>20</v>
      </c>
      <c r="BB60" t="str">
        <f>IF(VLOOKUP($A60,'Draft List'!$D$4:$AC$1177,BB$3,FALSE)&lt;&gt;0,VLOOKUP($A60,'Draft List'!$D$4:$AC$1177,BB$3,FALSE),"")</f>
        <v>New Orleans Trendsetters</v>
      </c>
    </row>
    <row r="61" spans="1:54" ht="15" hidden="1" customHeight="1" x14ac:dyDescent="0.3">
      <c r="A61" s="1">
        <v>4734</v>
      </c>
      <c r="B61" s="1" t="s">
        <v>75</v>
      </c>
      <c r="C61" s="1" t="s">
        <v>154</v>
      </c>
      <c r="D61" s="1" t="s">
        <v>338</v>
      </c>
      <c r="E61" s="1">
        <v>21</v>
      </c>
      <c r="F61" s="1" t="s">
        <v>42</v>
      </c>
      <c r="G61" s="1" t="s">
        <v>42</v>
      </c>
      <c r="H61" s="22" t="s">
        <v>841</v>
      </c>
      <c r="I61" s="45" t="s">
        <v>43</v>
      </c>
      <c r="J61" s="1" t="s">
        <v>48</v>
      </c>
      <c r="K61" s="22" t="s">
        <v>43</v>
      </c>
      <c r="L61" s="1">
        <v>2</v>
      </c>
      <c r="M61" s="1">
        <v>1</v>
      </c>
      <c r="N61" s="1">
        <v>2</v>
      </c>
      <c r="O61" s="1">
        <v>3</v>
      </c>
      <c r="P61" s="22">
        <v>1</v>
      </c>
      <c r="Q61" s="1">
        <v>3</v>
      </c>
      <c r="R61" s="1">
        <v>3</v>
      </c>
      <c r="S61" s="1">
        <v>3</v>
      </c>
      <c r="T61" s="1">
        <v>5</v>
      </c>
      <c r="U61" s="22">
        <v>3</v>
      </c>
      <c r="V61" s="1">
        <v>5</v>
      </c>
      <c r="W61" s="1">
        <v>7</v>
      </c>
      <c r="X61" s="1">
        <v>1</v>
      </c>
      <c r="Y61" s="22">
        <v>1</v>
      </c>
      <c r="Z61" s="1" t="s">
        <v>45</v>
      </c>
      <c r="AA61" s="1" t="s">
        <v>45</v>
      </c>
      <c r="AB61" s="1" t="s">
        <v>45</v>
      </c>
      <c r="AC61" s="1" t="s">
        <v>45</v>
      </c>
      <c r="AD61" s="1" t="s">
        <v>45</v>
      </c>
      <c r="AE61" s="1" t="s">
        <v>45</v>
      </c>
      <c r="AF61" s="1">
        <v>8</v>
      </c>
      <c r="AG61" s="22" t="s">
        <v>45</v>
      </c>
      <c r="AH61" s="1">
        <v>10</v>
      </c>
      <c r="AI61" s="1">
        <v>9</v>
      </c>
      <c r="AJ61" s="22">
        <v>10</v>
      </c>
      <c r="AK61" s="34" t="s">
        <v>707</v>
      </c>
      <c r="AL61" s="34" t="s">
        <v>48</v>
      </c>
      <c r="AM61" s="8">
        <f t="shared" si="1"/>
        <v>-1.4993069195818338</v>
      </c>
      <c r="AN61" s="8">
        <f t="shared" si="2"/>
        <v>-0.73211805046452161</v>
      </c>
      <c r="AO61">
        <f t="shared" si="3"/>
        <v>6</v>
      </c>
      <c r="AP61" s="6">
        <f t="shared" si="4"/>
        <v>1.25</v>
      </c>
      <c r="AQ61" s="8">
        <f>($AM$3*AM61+$AN$3*AN61+$AO$3*AO61+$AP$3*AP61)+$I$3*VLOOKUP(I61,COND!$A$2:$E$7,4,FALSE)+$J$3*VLOOKUP(J61,COND!$A$2:$C$7,2,FALSE)+$K$3*VLOOKUP(K61,COND!$A$2:$C$7,3,FALSE)+IF(AND($B$2&gt;0,$E61&lt;20),$B$2*25,0)</f>
        <v>109.31465270246755</v>
      </c>
      <c r="AR61" s="26">
        <f t="shared" si="5"/>
        <v>0.25205841619830266</v>
      </c>
      <c r="AS61" t="str">
        <f t="shared" si="6"/>
        <v>CF</v>
      </c>
      <c r="AT61">
        <v>800</v>
      </c>
      <c r="AU61">
        <v>800</v>
      </c>
      <c r="AW61" t="str">
        <f t="shared" si="7"/>
        <v>Unlikely</v>
      </c>
      <c r="AY61">
        <f>IF(VLOOKUP($A61,'Draft List'!$D$4:$AC$1177,AY$3,FALSE)&lt;&gt;0,VLOOKUP($A61,'Draft List'!$D$4:$AC$1177,AY$3,FALSE),"")</f>
        <v>118</v>
      </c>
      <c r="AZ61">
        <f>IF(VLOOKUP($A61,'Draft List'!$D$4:$AC$1177,AZ$3,FALSE)&lt;&gt;0,VLOOKUP($A61,'Draft List'!$D$4:$AC$1177,AZ$3,FALSE),"")</f>
        <v>4</v>
      </c>
      <c r="BA61">
        <f>IF(VLOOKUP($A61,'Draft List'!$D$4:$AC$1177,BA$3,FALSE)&lt;&gt;0,VLOOKUP($A61,'Draft List'!$D$4:$AC$1177,BA$3,FALSE),"")</f>
        <v>21</v>
      </c>
      <c r="BB61" t="str">
        <f>IF(VLOOKUP($A61,'Draft List'!$D$4:$AC$1177,BB$3,FALSE)&lt;&gt;0,VLOOKUP($A61,'Draft List'!$D$4:$AC$1177,BB$3,FALSE),"")</f>
        <v>Yuma Arroyos</v>
      </c>
    </row>
    <row r="62" spans="1:54" ht="15" hidden="1" customHeight="1" x14ac:dyDescent="0.3">
      <c r="A62" s="1">
        <v>6382</v>
      </c>
      <c r="B62" s="1" t="s">
        <v>67</v>
      </c>
      <c r="C62" s="1" t="s">
        <v>494</v>
      </c>
      <c r="D62" s="1" t="s">
        <v>930</v>
      </c>
      <c r="E62" s="1">
        <v>21</v>
      </c>
      <c r="F62" s="1" t="s">
        <v>54</v>
      </c>
      <c r="G62" s="1" t="s">
        <v>54</v>
      </c>
      <c r="H62" s="22" t="s">
        <v>841</v>
      </c>
      <c r="I62" s="45" t="s">
        <v>43</v>
      </c>
      <c r="J62" s="1" t="s">
        <v>43</v>
      </c>
      <c r="K62" s="22" t="s">
        <v>43</v>
      </c>
      <c r="L62" s="1">
        <v>3</v>
      </c>
      <c r="M62" s="1">
        <v>4</v>
      </c>
      <c r="N62" s="1">
        <v>3</v>
      </c>
      <c r="O62" s="1">
        <v>4</v>
      </c>
      <c r="P62" s="22">
        <v>2</v>
      </c>
      <c r="Q62" s="1">
        <v>4</v>
      </c>
      <c r="R62" s="1">
        <v>5</v>
      </c>
      <c r="S62" s="1">
        <v>4</v>
      </c>
      <c r="T62" s="1">
        <v>6</v>
      </c>
      <c r="U62" s="22">
        <v>4</v>
      </c>
      <c r="V62" s="1">
        <v>5</v>
      </c>
      <c r="W62" s="1">
        <v>9</v>
      </c>
      <c r="X62" s="1">
        <v>1</v>
      </c>
      <c r="Y62" s="22">
        <v>1</v>
      </c>
      <c r="Z62" s="1" t="s">
        <v>45</v>
      </c>
      <c r="AA62" s="1" t="s">
        <v>45</v>
      </c>
      <c r="AB62" s="1" t="s">
        <v>45</v>
      </c>
      <c r="AC62" s="1" t="s">
        <v>45</v>
      </c>
      <c r="AD62" s="1" t="s">
        <v>45</v>
      </c>
      <c r="AE62" s="1" t="s">
        <v>45</v>
      </c>
      <c r="AF62" s="1" t="s">
        <v>45</v>
      </c>
      <c r="AG62" s="22">
        <v>6</v>
      </c>
      <c r="AH62" s="1">
        <v>4</v>
      </c>
      <c r="AI62" s="1">
        <v>2</v>
      </c>
      <c r="AJ62" s="22">
        <v>1</v>
      </c>
      <c r="AK62" s="34" t="s">
        <v>45</v>
      </c>
      <c r="AL62" s="34" t="s">
        <v>48</v>
      </c>
      <c r="AM62" s="8">
        <f t="shared" si="1"/>
        <v>-0.81078406067248254</v>
      </c>
      <c r="AN62" s="8">
        <f t="shared" si="2"/>
        <v>-9.4655071173873812E-2</v>
      </c>
      <c r="AO62">
        <f t="shared" si="3"/>
        <v>0</v>
      </c>
      <c r="AP62" s="6">
        <f t="shared" si="4"/>
        <v>0.65</v>
      </c>
      <c r="AQ62" s="8">
        <f>($AM$3*AM62+$AN$3*AN62+$AO$3*AO62+$AP$3*AP62)+$I$3*VLOOKUP(I62,COND!$A$2:$E$7,4,FALSE)+$J$3*VLOOKUP(J62,COND!$A$2:$C$7,2,FALSE)+$K$3*VLOOKUP(K62,COND!$A$2:$C$7,3,FALSE)+IF(AND($B$2&gt;0,$E62&lt;20),$B$2*25,0)</f>
        <v>114.43306073984627</v>
      </c>
      <c r="AR62" s="26">
        <f t="shared" si="5"/>
        <v>1.3212364075266185</v>
      </c>
      <c r="AS62" t="str">
        <f t="shared" si="6"/>
        <v>RF</v>
      </c>
      <c r="AT62">
        <v>800</v>
      </c>
      <c r="AU62">
        <v>800</v>
      </c>
      <c r="AW62" t="str">
        <f t="shared" si="7"/>
        <v>Unlikely</v>
      </c>
      <c r="AY62">
        <f>IF(VLOOKUP($A62,'Draft List'!$D$4:$AC$1177,AY$3,FALSE)&lt;&gt;0,VLOOKUP($A62,'Draft List'!$D$4:$AC$1177,AY$3,FALSE),"")</f>
        <v>120</v>
      </c>
      <c r="AZ62">
        <f>IF(VLOOKUP($A62,'Draft List'!$D$4:$AC$1177,AZ$3,FALSE)&lt;&gt;0,VLOOKUP($A62,'Draft List'!$D$4:$AC$1177,AZ$3,FALSE),"")</f>
        <v>4</v>
      </c>
      <c r="BA62">
        <f>IF(VLOOKUP($A62,'Draft List'!$D$4:$AC$1177,BA$3,FALSE)&lt;&gt;0,VLOOKUP($A62,'Draft List'!$D$4:$AC$1177,BA$3,FALSE),"")</f>
        <v>23</v>
      </c>
      <c r="BB62" t="str">
        <f>IF(VLOOKUP($A62,'Draft List'!$D$4:$AC$1177,BB$3,FALSE)&lt;&gt;0,VLOOKUP($A62,'Draft List'!$D$4:$AC$1177,BB$3,FALSE),"")</f>
        <v>Fargo Dinosaurs</v>
      </c>
    </row>
    <row r="63" spans="1:54" ht="15" hidden="1" customHeight="1" x14ac:dyDescent="0.3">
      <c r="A63" s="1">
        <v>8244</v>
      </c>
      <c r="B63" s="1" t="s">
        <v>73</v>
      </c>
      <c r="C63" s="1" t="s">
        <v>1195</v>
      </c>
      <c r="D63" s="1" t="s">
        <v>161</v>
      </c>
      <c r="E63" s="1">
        <v>21</v>
      </c>
      <c r="F63" s="1" t="s">
        <v>42</v>
      </c>
      <c r="G63" s="1" t="s">
        <v>42</v>
      </c>
      <c r="H63" s="22" t="s">
        <v>841</v>
      </c>
      <c r="I63" s="45" t="s">
        <v>43</v>
      </c>
      <c r="J63" s="1" t="s">
        <v>43</v>
      </c>
      <c r="K63" s="22" t="s">
        <v>43</v>
      </c>
      <c r="L63" s="1">
        <v>2</v>
      </c>
      <c r="M63" s="1">
        <v>3</v>
      </c>
      <c r="N63" s="1">
        <v>2</v>
      </c>
      <c r="O63" s="1">
        <v>3</v>
      </c>
      <c r="P63" s="22">
        <v>2</v>
      </c>
      <c r="Q63" s="1">
        <v>3</v>
      </c>
      <c r="R63" s="1">
        <v>5</v>
      </c>
      <c r="S63" s="1">
        <v>4</v>
      </c>
      <c r="T63" s="1">
        <v>5</v>
      </c>
      <c r="U63" s="22">
        <v>4</v>
      </c>
      <c r="V63" s="1">
        <v>9</v>
      </c>
      <c r="W63" s="1">
        <v>8</v>
      </c>
      <c r="X63" s="1">
        <v>1</v>
      </c>
      <c r="Y63" s="22">
        <v>1</v>
      </c>
      <c r="Z63" s="1" t="s">
        <v>45</v>
      </c>
      <c r="AA63" s="1" t="s">
        <v>45</v>
      </c>
      <c r="AB63" s="1" t="s">
        <v>45</v>
      </c>
      <c r="AC63" s="1">
        <v>3</v>
      </c>
      <c r="AD63" s="1">
        <v>7</v>
      </c>
      <c r="AE63" s="1" t="s">
        <v>45</v>
      </c>
      <c r="AF63" s="1" t="s">
        <v>45</v>
      </c>
      <c r="AG63" s="22" t="s">
        <v>45</v>
      </c>
      <c r="AH63" s="1">
        <v>9</v>
      </c>
      <c r="AI63" s="1">
        <v>8</v>
      </c>
      <c r="AJ63" s="22">
        <v>10</v>
      </c>
      <c r="AK63" s="34" t="s">
        <v>842</v>
      </c>
      <c r="AL63" s="34" t="s">
        <v>48</v>
      </c>
      <c r="AM63" s="8">
        <f t="shared" si="1"/>
        <v>-1.3571708205273432</v>
      </c>
      <c r="AN63" s="8">
        <f t="shared" si="2"/>
        <v>-0.50692045738612956</v>
      </c>
      <c r="AO63">
        <f t="shared" si="3"/>
        <v>5</v>
      </c>
      <c r="AP63" s="6">
        <f t="shared" si="4"/>
        <v>1</v>
      </c>
      <c r="AQ63" s="8">
        <f>($AM$3*AM63+$AN$3*AN63+$AO$3*AO63+$AP$3*AP63)+$I$3*VLOOKUP(I63,COND!$A$2:$E$7,4,FALSE)+$J$3*VLOOKUP(J63,COND!$A$2:$C$7,2,FALSE)+$K$3*VLOOKUP(K63,COND!$A$2:$C$7,3,FALSE)+IF(AND($B$2&gt;0,$E63&lt;20),$B$2*25,0)</f>
        <v>110.61457076264705</v>
      </c>
      <c r="AR63" s="26">
        <f t="shared" si="5"/>
        <v>0.52359670902770572</v>
      </c>
      <c r="AS63" t="str">
        <f t="shared" si="6"/>
        <v>SS</v>
      </c>
      <c r="AT63">
        <v>800</v>
      </c>
      <c r="AU63">
        <v>800</v>
      </c>
      <c r="AW63" t="str">
        <f t="shared" si="7"/>
        <v>Unlikely</v>
      </c>
      <c r="AY63">
        <f>IF(VLOOKUP($A63,'Draft List'!$D$4:$AC$1177,AY$3,FALSE)&lt;&gt;0,VLOOKUP($A63,'Draft List'!$D$4:$AC$1177,AY$3,FALSE),"")</f>
        <v>123</v>
      </c>
      <c r="AZ63">
        <f>IF(VLOOKUP($A63,'Draft List'!$D$4:$AC$1177,AZ$3,FALSE)&lt;&gt;0,VLOOKUP($A63,'Draft List'!$D$4:$AC$1177,AZ$3,FALSE),"")</f>
        <v>4</v>
      </c>
      <c r="BA63">
        <f>IF(VLOOKUP($A63,'Draft List'!$D$4:$AC$1177,BA$3,FALSE)&lt;&gt;0,VLOOKUP($A63,'Draft List'!$D$4:$AC$1177,BA$3,FALSE),"")</f>
        <v>26</v>
      </c>
      <c r="BB63" t="str">
        <f>IF(VLOOKUP($A63,'Draft List'!$D$4:$AC$1177,BB$3,FALSE)&lt;&gt;0,VLOOKUP($A63,'Draft List'!$D$4:$AC$1177,BB$3,FALSE),"")</f>
        <v>Okinawa Shisa</v>
      </c>
    </row>
    <row r="64" spans="1:54" ht="15" hidden="1" customHeight="1" x14ac:dyDescent="0.3">
      <c r="A64" s="1">
        <v>10960</v>
      </c>
      <c r="B64" s="1" t="s">
        <v>75</v>
      </c>
      <c r="C64" s="1" t="s">
        <v>344</v>
      </c>
      <c r="D64" s="1" t="s">
        <v>886</v>
      </c>
      <c r="E64" s="1">
        <v>21</v>
      </c>
      <c r="F64" s="1" t="s">
        <v>42</v>
      </c>
      <c r="G64" s="1" t="s">
        <v>42</v>
      </c>
      <c r="H64" s="22" t="s">
        <v>841</v>
      </c>
      <c r="I64" s="45" t="s">
        <v>43</v>
      </c>
      <c r="J64" s="1" t="s">
        <v>48</v>
      </c>
      <c r="K64" s="22" t="s">
        <v>43</v>
      </c>
      <c r="L64" s="1">
        <v>1</v>
      </c>
      <c r="M64" s="1">
        <v>2</v>
      </c>
      <c r="N64" s="1">
        <v>3</v>
      </c>
      <c r="O64" s="1">
        <v>3</v>
      </c>
      <c r="P64" s="22">
        <v>1</v>
      </c>
      <c r="Q64" s="1">
        <v>3</v>
      </c>
      <c r="R64" s="1">
        <v>3</v>
      </c>
      <c r="S64" s="1">
        <v>4</v>
      </c>
      <c r="T64" s="1">
        <v>6</v>
      </c>
      <c r="U64" s="22">
        <v>3</v>
      </c>
      <c r="V64" s="1">
        <v>6</v>
      </c>
      <c r="W64" s="1">
        <v>7</v>
      </c>
      <c r="X64" s="1">
        <v>1</v>
      </c>
      <c r="Y64" s="22">
        <v>1</v>
      </c>
      <c r="Z64" s="1" t="s">
        <v>45</v>
      </c>
      <c r="AA64" s="1" t="s">
        <v>45</v>
      </c>
      <c r="AB64" s="1" t="s">
        <v>45</v>
      </c>
      <c r="AC64" s="1" t="s">
        <v>45</v>
      </c>
      <c r="AD64" s="1" t="s">
        <v>45</v>
      </c>
      <c r="AE64" s="1" t="s">
        <v>45</v>
      </c>
      <c r="AF64" s="1">
        <v>6</v>
      </c>
      <c r="AG64" s="22" t="s">
        <v>45</v>
      </c>
      <c r="AH64" s="1">
        <v>10</v>
      </c>
      <c r="AI64" s="1">
        <v>7</v>
      </c>
      <c r="AJ64" s="22">
        <v>6</v>
      </c>
      <c r="AK64" s="34" t="s">
        <v>681</v>
      </c>
      <c r="AL64" s="34" t="s">
        <v>48</v>
      </c>
      <c r="AM64" s="8">
        <f t="shared" si="1"/>
        <v>-1.6877413821419032</v>
      </c>
      <c r="AN64" s="8">
        <f t="shared" si="2"/>
        <v>-0.55934700643103885</v>
      </c>
      <c r="AO64">
        <f t="shared" si="3"/>
        <v>2</v>
      </c>
      <c r="AP64" s="6">
        <f t="shared" si="4"/>
        <v>0.75</v>
      </c>
      <c r="AQ64" s="8">
        <f>($AM$3*AM64+$AN$3*AN64+$AO$3*AO64+$AP$3*AP64)+$I$3*VLOOKUP(I64,COND!$A$2:$E$7,4,FALSE)+$J$3*VLOOKUP(J64,COND!$A$2:$C$7,2,FALSE)+$K$3*VLOOKUP(K64,COND!$A$2:$C$7,3,FALSE)+IF(AND($B$2&gt;0,$E64&lt;20),$B$2*25,0)</f>
        <v>110.20239511794668</v>
      </c>
      <c r="AR64" s="26">
        <f t="shared" si="5"/>
        <v>0.4374978430019944</v>
      </c>
      <c r="AS64" t="str">
        <f t="shared" si="6"/>
        <v>CF</v>
      </c>
      <c r="AT64">
        <v>800</v>
      </c>
      <c r="AU64">
        <v>800</v>
      </c>
      <c r="AW64" t="str">
        <f t="shared" si="7"/>
        <v>Unlikely</v>
      </c>
      <c r="AY64">
        <f>IF(VLOOKUP($A64,'Draft List'!$D$4:$AC$1177,AY$3,FALSE)&lt;&gt;0,VLOOKUP($A64,'Draft List'!$D$4:$AC$1177,AY$3,FALSE),"")</f>
        <v>124</v>
      </c>
      <c r="AZ64">
        <f>IF(VLOOKUP($A64,'Draft List'!$D$4:$AC$1177,AZ$3,FALSE)&lt;&gt;0,VLOOKUP($A64,'Draft List'!$D$4:$AC$1177,AZ$3,FALSE),"")</f>
        <v>4</v>
      </c>
      <c r="BA64">
        <f>IF(VLOOKUP($A64,'Draft List'!$D$4:$AC$1177,BA$3,FALSE)&lt;&gt;0,VLOOKUP($A64,'Draft List'!$D$4:$AC$1177,BA$3,FALSE),"")</f>
        <v>27</v>
      </c>
      <c r="BB64" t="str">
        <f>IF(VLOOKUP($A64,'Draft List'!$D$4:$AC$1177,BB$3,FALSE)&lt;&gt;0,VLOOKUP($A64,'Draft List'!$D$4:$AC$1177,BB$3,FALSE),"")</f>
        <v>Tempe Knights</v>
      </c>
    </row>
    <row r="65" spans="1:54" ht="15" hidden="1" customHeight="1" x14ac:dyDescent="0.3">
      <c r="A65" s="1">
        <v>15132</v>
      </c>
      <c r="B65" s="1" t="s">
        <v>88</v>
      </c>
      <c r="C65" s="1" t="s">
        <v>948</v>
      </c>
      <c r="D65" s="1" t="s">
        <v>949</v>
      </c>
      <c r="E65" s="1">
        <v>21</v>
      </c>
      <c r="F65" s="1" t="s">
        <v>42</v>
      </c>
      <c r="G65" s="1" t="s">
        <v>42</v>
      </c>
      <c r="H65" s="22" t="s">
        <v>841</v>
      </c>
      <c r="I65" s="45" t="s">
        <v>43</v>
      </c>
      <c r="J65" s="1" t="s">
        <v>48</v>
      </c>
      <c r="K65" s="22" t="s">
        <v>43</v>
      </c>
      <c r="L65" s="1">
        <v>2</v>
      </c>
      <c r="M65" s="1">
        <v>4</v>
      </c>
      <c r="N65" s="1">
        <v>4</v>
      </c>
      <c r="O65" s="1">
        <v>4</v>
      </c>
      <c r="P65" s="22">
        <v>1</v>
      </c>
      <c r="Q65" s="1">
        <v>4</v>
      </c>
      <c r="R65" s="1">
        <v>5</v>
      </c>
      <c r="S65" s="1">
        <v>6</v>
      </c>
      <c r="T65" s="1">
        <v>6</v>
      </c>
      <c r="U65" s="22">
        <v>2</v>
      </c>
      <c r="V65" s="1">
        <v>4</v>
      </c>
      <c r="W65" s="1">
        <v>3</v>
      </c>
      <c r="X65" s="1">
        <v>1</v>
      </c>
      <c r="Y65" s="22">
        <v>1</v>
      </c>
      <c r="Z65" s="1" t="s">
        <v>45</v>
      </c>
      <c r="AA65" s="1">
        <v>2</v>
      </c>
      <c r="AB65" s="1" t="s">
        <v>45</v>
      </c>
      <c r="AC65" s="1" t="s">
        <v>45</v>
      </c>
      <c r="AD65" s="1" t="s">
        <v>45</v>
      </c>
      <c r="AE65" s="1" t="s">
        <v>45</v>
      </c>
      <c r="AF65" s="1" t="s">
        <v>45</v>
      </c>
      <c r="AG65" s="22" t="s">
        <v>45</v>
      </c>
      <c r="AH65" s="1">
        <v>3</v>
      </c>
      <c r="AI65" s="1">
        <v>4</v>
      </c>
      <c r="AJ65" s="22">
        <v>2</v>
      </c>
      <c r="AK65" s="34" t="s">
        <v>707</v>
      </c>
      <c r="AL65" s="34" t="s">
        <v>48</v>
      </c>
      <c r="AM65" s="8">
        <f t="shared" si="1"/>
        <v>-1.0902947426683391</v>
      </c>
      <c r="AN65" s="8">
        <f t="shared" si="2"/>
        <v>-8.5647627602377201E-3</v>
      </c>
      <c r="AO65">
        <f t="shared" si="3"/>
        <v>0</v>
      </c>
      <c r="AP65" s="6">
        <f t="shared" si="4"/>
        <v>0</v>
      </c>
      <c r="AQ65" s="8">
        <f>($AM$3*AM65+$AN$3*AN65+$AO$3*AO65+$AP$3*AP65)+$I$3*VLOOKUP(I65,COND!$A$2:$E$7,4,FALSE)+$J$3*VLOOKUP(J65,COND!$A$2:$C$7,2,FALSE)+$K$3*VLOOKUP(K65,COND!$A$2:$C$7,3,FALSE)+IF(AND($B$2&gt;0,$E65&lt;20),$B$2*25,0)</f>
        <v>115.78819337261031</v>
      </c>
      <c r="AR65" s="26">
        <f t="shared" si="5"/>
        <v>1.6043084048549365</v>
      </c>
      <c r="AS65" t="str">
        <f t="shared" si="6"/>
        <v>1B</v>
      </c>
      <c r="AT65">
        <v>800</v>
      </c>
      <c r="AU65">
        <v>800</v>
      </c>
      <c r="AW65" t="str">
        <f t="shared" si="7"/>
        <v>Possible</v>
      </c>
      <c r="AY65">
        <f>IF(VLOOKUP($A65,'Draft List'!$D$4:$AC$1177,AY$3,FALSE)&lt;&gt;0,VLOOKUP($A65,'Draft List'!$D$4:$AC$1177,AY$3,FALSE),"")</f>
        <v>127</v>
      </c>
      <c r="AZ65">
        <f>IF(VLOOKUP($A65,'Draft List'!$D$4:$AC$1177,AZ$3,FALSE)&lt;&gt;0,VLOOKUP($A65,'Draft List'!$D$4:$AC$1177,AZ$3,FALSE),"")</f>
        <v>4</v>
      </c>
      <c r="BA65">
        <f>IF(VLOOKUP($A65,'Draft List'!$D$4:$AC$1177,BA$3,FALSE)&lt;&gt;0,VLOOKUP($A65,'Draft List'!$D$4:$AC$1177,BA$3,FALSE),"")</f>
        <v>30</v>
      </c>
      <c r="BB65" t="str">
        <f>IF(VLOOKUP($A65,'Draft List'!$D$4:$AC$1177,BB$3,FALSE)&lt;&gt;0,VLOOKUP($A65,'Draft List'!$D$4:$AC$1177,BB$3,FALSE),"")</f>
        <v>Yuma Arroyos</v>
      </c>
    </row>
    <row r="66" spans="1:54" ht="15" hidden="1" customHeight="1" x14ac:dyDescent="0.3">
      <c r="A66" s="1">
        <v>9842</v>
      </c>
      <c r="B66" s="1" t="s">
        <v>67</v>
      </c>
      <c r="C66" s="1" t="s">
        <v>876</v>
      </c>
      <c r="D66" s="1" t="s">
        <v>873</v>
      </c>
      <c r="E66" s="1">
        <v>21</v>
      </c>
      <c r="F66" s="1" t="s">
        <v>42</v>
      </c>
      <c r="G66" s="1" t="s">
        <v>42</v>
      </c>
      <c r="H66" s="22" t="s">
        <v>841</v>
      </c>
      <c r="I66" s="45" t="s">
        <v>43</v>
      </c>
      <c r="J66" s="1" t="s">
        <v>44</v>
      </c>
      <c r="K66" s="22" t="s">
        <v>48</v>
      </c>
      <c r="L66" s="1">
        <v>2</v>
      </c>
      <c r="M66" s="1">
        <v>4</v>
      </c>
      <c r="N66" s="1">
        <v>3</v>
      </c>
      <c r="O66" s="1">
        <v>4</v>
      </c>
      <c r="P66" s="22">
        <v>2</v>
      </c>
      <c r="Q66" s="1">
        <v>4</v>
      </c>
      <c r="R66" s="1">
        <v>6</v>
      </c>
      <c r="S66" s="1">
        <v>4</v>
      </c>
      <c r="T66" s="1">
        <v>6</v>
      </c>
      <c r="U66" s="22">
        <v>4</v>
      </c>
      <c r="V66" s="1">
        <v>2</v>
      </c>
      <c r="W66" s="1">
        <v>7</v>
      </c>
      <c r="X66" s="1">
        <v>1</v>
      </c>
      <c r="Y66" s="22">
        <v>1</v>
      </c>
      <c r="Z66" s="1" t="s">
        <v>45</v>
      </c>
      <c r="AA66" s="1" t="s">
        <v>45</v>
      </c>
      <c r="AB66" s="1" t="s">
        <v>45</v>
      </c>
      <c r="AC66" s="1" t="s">
        <v>45</v>
      </c>
      <c r="AD66" s="1" t="s">
        <v>45</v>
      </c>
      <c r="AE66" s="1" t="s">
        <v>45</v>
      </c>
      <c r="AF66" s="1">
        <v>2</v>
      </c>
      <c r="AG66" s="22">
        <v>6</v>
      </c>
      <c r="AH66" s="1">
        <v>6</v>
      </c>
      <c r="AI66" s="1">
        <v>5</v>
      </c>
      <c r="AJ66" s="22">
        <v>3</v>
      </c>
      <c r="AK66" s="34" t="s">
        <v>727</v>
      </c>
      <c r="AL66" s="34" t="s">
        <v>844</v>
      </c>
      <c r="AM66" s="8">
        <f t="shared" si="1"/>
        <v>-1.1333398968751573</v>
      </c>
      <c r="AN66" s="8">
        <f t="shared" si="2"/>
        <v>-4.3595191555170297E-2</v>
      </c>
      <c r="AO66">
        <f t="shared" si="3"/>
        <v>0</v>
      </c>
      <c r="AP66" s="6">
        <f t="shared" si="4"/>
        <v>0.5</v>
      </c>
      <c r="AQ66" s="8">
        <f>($AM$3*AM66+$AN$3*AN66+$AO$3*AO66+$AP$3*AP66)+$I$3*VLOOKUP(I66,COND!$A$2:$E$7,4,FALSE)+$J$3*VLOOKUP(J66,COND!$A$2:$C$7,2,FALSE)+$K$3*VLOOKUP(K66,COND!$A$2:$C$7,3,FALSE)+IF(AND($B$2&gt;0,$E66&lt;20),$B$2*25,0)</f>
        <v>114.86352371165044</v>
      </c>
      <c r="AR66" s="26">
        <f t="shared" si="5"/>
        <v>1.4111552909321137</v>
      </c>
      <c r="AS66" t="str">
        <f t="shared" si="6"/>
        <v>RF</v>
      </c>
      <c r="AT66">
        <v>800</v>
      </c>
      <c r="AU66">
        <v>800</v>
      </c>
      <c r="AW66" t="str">
        <f t="shared" si="7"/>
        <v>Unlikely</v>
      </c>
      <c r="AY66">
        <f>IF(VLOOKUP($A66,'Draft List'!$D$4:$AC$1177,AY$3,FALSE)&lt;&gt;0,VLOOKUP($A66,'Draft List'!$D$4:$AC$1177,AY$3,FALSE),"")</f>
        <v>128</v>
      </c>
      <c r="AZ66">
        <f>IF(VLOOKUP($A66,'Draft List'!$D$4:$AC$1177,AZ$3,FALSE)&lt;&gt;0,VLOOKUP($A66,'Draft List'!$D$4:$AC$1177,AZ$3,FALSE),"")</f>
        <v>5</v>
      </c>
      <c r="BA66">
        <f>IF(VLOOKUP($A66,'Draft List'!$D$4:$AC$1177,BA$3,FALSE)&lt;&gt;0,VLOOKUP($A66,'Draft List'!$D$4:$AC$1177,BA$3,FALSE),"")</f>
        <v>1</v>
      </c>
      <c r="BB66" t="str">
        <f>IF(VLOOKUP($A66,'Draft List'!$D$4:$AC$1177,BB$3,FALSE)&lt;&gt;0,VLOOKUP($A66,'Draft List'!$D$4:$AC$1177,BB$3,FALSE),"")</f>
        <v>Yuma Arroyos</v>
      </c>
    </row>
    <row r="67" spans="1:54" ht="15" hidden="1" customHeight="1" x14ac:dyDescent="0.3">
      <c r="A67" s="1">
        <v>12118</v>
      </c>
      <c r="B67" s="1" t="s">
        <v>72</v>
      </c>
      <c r="C67" s="1" t="s">
        <v>1203</v>
      </c>
      <c r="D67" s="1" t="s">
        <v>433</v>
      </c>
      <c r="E67" s="1">
        <v>18</v>
      </c>
      <c r="F67" s="1" t="s">
        <v>54</v>
      </c>
      <c r="G67" s="1" t="s">
        <v>42</v>
      </c>
      <c r="H67" s="22" t="s">
        <v>861</v>
      </c>
      <c r="I67" s="45" t="s">
        <v>43</v>
      </c>
      <c r="J67" s="1" t="s">
        <v>43</v>
      </c>
      <c r="K67" s="22" t="s">
        <v>43</v>
      </c>
      <c r="L67" s="1">
        <v>1</v>
      </c>
      <c r="M67" s="1">
        <v>2</v>
      </c>
      <c r="N67" s="1">
        <v>2</v>
      </c>
      <c r="O67" s="1">
        <v>1</v>
      </c>
      <c r="P67" s="22">
        <v>3</v>
      </c>
      <c r="Q67" s="1">
        <v>3</v>
      </c>
      <c r="R67" s="1">
        <v>5</v>
      </c>
      <c r="S67" s="1">
        <v>3</v>
      </c>
      <c r="T67" s="1">
        <v>3</v>
      </c>
      <c r="U67" s="22">
        <v>6</v>
      </c>
      <c r="V67" s="1">
        <v>4</v>
      </c>
      <c r="W67" s="1">
        <v>3</v>
      </c>
      <c r="X67" s="1">
        <v>4</v>
      </c>
      <c r="Y67" s="22">
        <v>7</v>
      </c>
      <c r="Z67" s="1" t="s">
        <v>45</v>
      </c>
      <c r="AA67" s="1" t="s">
        <v>45</v>
      </c>
      <c r="AB67" s="1">
        <v>1</v>
      </c>
      <c r="AC67" s="1" t="s">
        <v>45</v>
      </c>
      <c r="AD67" s="1" t="s">
        <v>45</v>
      </c>
      <c r="AE67" s="1" t="s">
        <v>45</v>
      </c>
      <c r="AF67" s="1" t="s">
        <v>45</v>
      </c>
      <c r="AG67" s="22" t="s">
        <v>45</v>
      </c>
      <c r="AH67" s="1">
        <v>3</v>
      </c>
      <c r="AI67" s="1">
        <v>6</v>
      </c>
      <c r="AJ67" s="22">
        <v>5</v>
      </c>
      <c r="AK67" s="34" t="s">
        <v>758</v>
      </c>
      <c r="AL67" s="34" t="s">
        <v>48</v>
      </c>
      <c r="AM67" s="8">
        <f t="shared" si="1"/>
        <v>-1.8701892965508</v>
      </c>
      <c r="AN67" s="8">
        <f t="shared" si="2"/>
        <v>-0.6893683717950263</v>
      </c>
      <c r="AO67">
        <f t="shared" si="3"/>
        <v>0</v>
      </c>
      <c r="AP67" s="6">
        <f t="shared" si="4"/>
        <v>0</v>
      </c>
      <c r="AQ67" s="8">
        <f>($AM$3*AM67+$AN$3*AN67+$AO$3*AO67+$AP$3*AP67)+$I$3*VLOOKUP(I67,COND!$A$2:$E$7,4,FALSE)+$J$3*VLOOKUP(J67,COND!$A$2:$C$7,2,FALSE)+$K$3*VLOOKUP(K67,COND!$A$2:$C$7,3,FALSE)+IF(AND($B$2&gt;0,$E67&lt;20),$B$2*25,0)</f>
        <v>111.54056060880461</v>
      </c>
      <c r="AR67" s="26">
        <f t="shared" si="5"/>
        <v>0.71702559482091266</v>
      </c>
      <c r="AS67" t="str">
        <f t="shared" si="6"/>
        <v>2B</v>
      </c>
      <c r="AT67">
        <v>800</v>
      </c>
      <c r="AU67">
        <v>800</v>
      </c>
      <c r="AW67" t="str">
        <f t="shared" si="7"/>
        <v>Unlikely</v>
      </c>
      <c r="AY67">
        <f>IF(VLOOKUP($A67,'Draft List'!$D$4:$AC$1177,AY$3,FALSE)&lt;&gt;0,VLOOKUP($A67,'Draft List'!$D$4:$AC$1177,AY$3,FALSE),"")</f>
        <v>129</v>
      </c>
      <c r="AZ67">
        <f>IF(VLOOKUP($A67,'Draft List'!$D$4:$AC$1177,AZ$3,FALSE)&lt;&gt;0,VLOOKUP($A67,'Draft List'!$D$4:$AC$1177,AZ$3,FALSE),"")</f>
        <v>5</v>
      </c>
      <c r="BA67">
        <f>IF(VLOOKUP($A67,'Draft List'!$D$4:$AC$1177,BA$3,FALSE)&lt;&gt;0,VLOOKUP($A67,'Draft List'!$D$4:$AC$1177,BA$3,FALSE),"")</f>
        <v>2</v>
      </c>
      <c r="BB67" t="str">
        <f>IF(VLOOKUP($A67,'Draft List'!$D$4:$AC$1177,BB$3,FALSE)&lt;&gt;0,VLOOKUP($A67,'Draft List'!$D$4:$AC$1177,BB$3,FALSE),"")</f>
        <v>Duluth Warriors</v>
      </c>
    </row>
    <row r="68" spans="1:54" ht="15" hidden="1" customHeight="1" x14ac:dyDescent="0.3">
      <c r="A68" s="1">
        <v>8367</v>
      </c>
      <c r="B68" s="1" t="s">
        <v>72</v>
      </c>
      <c r="C68" s="1" t="s">
        <v>347</v>
      </c>
      <c r="D68" s="1" t="s">
        <v>873</v>
      </c>
      <c r="E68" s="1">
        <v>21</v>
      </c>
      <c r="F68" s="1" t="s">
        <v>63</v>
      </c>
      <c r="G68" s="1" t="s">
        <v>42</v>
      </c>
      <c r="H68" s="22" t="s">
        <v>841</v>
      </c>
      <c r="I68" s="45" t="s">
        <v>43</v>
      </c>
      <c r="J68" s="1" t="s">
        <v>43</v>
      </c>
      <c r="K68" s="22" t="s">
        <v>43</v>
      </c>
      <c r="L68" s="1">
        <v>2</v>
      </c>
      <c r="M68" s="1">
        <v>3</v>
      </c>
      <c r="N68" s="1">
        <v>2</v>
      </c>
      <c r="O68" s="1">
        <v>3</v>
      </c>
      <c r="P68" s="22">
        <v>2</v>
      </c>
      <c r="Q68" s="1">
        <v>4</v>
      </c>
      <c r="R68" s="1">
        <v>4</v>
      </c>
      <c r="S68" s="1">
        <v>2</v>
      </c>
      <c r="T68" s="1">
        <v>6</v>
      </c>
      <c r="U68" s="22">
        <v>4</v>
      </c>
      <c r="V68" s="1">
        <v>7</v>
      </c>
      <c r="W68" s="1">
        <v>7</v>
      </c>
      <c r="X68" s="1">
        <v>1</v>
      </c>
      <c r="Y68" s="22">
        <v>1</v>
      </c>
      <c r="Z68" s="1" t="s">
        <v>45</v>
      </c>
      <c r="AA68" s="1" t="s">
        <v>45</v>
      </c>
      <c r="AB68" s="1">
        <v>7</v>
      </c>
      <c r="AC68" s="1">
        <v>4</v>
      </c>
      <c r="AD68" s="1">
        <v>1</v>
      </c>
      <c r="AE68" s="1" t="s">
        <v>45</v>
      </c>
      <c r="AF68" s="1" t="s">
        <v>45</v>
      </c>
      <c r="AG68" s="22" t="s">
        <v>45</v>
      </c>
      <c r="AH68" s="1">
        <v>10</v>
      </c>
      <c r="AI68" s="1">
        <v>6</v>
      </c>
      <c r="AJ68" s="22">
        <v>6</v>
      </c>
      <c r="AK68" s="34" t="s">
        <v>875</v>
      </c>
      <c r="AL68" s="34" t="s">
        <v>48</v>
      </c>
      <c r="AM68" s="8">
        <f t="shared" si="1"/>
        <v>-1.3571708205273432</v>
      </c>
      <c r="AN68" s="8">
        <f t="shared" si="2"/>
        <v>-0.31183793884038036</v>
      </c>
      <c r="AO68">
        <f t="shared" si="3"/>
        <v>2</v>
      </c>
      <c r="AP68" s="6">
        <f t="shared" si="4"/>
        <v>0.6</v>
      </c>
      <c r="AQ68" s="8">
        <f>($AM$3*AM68+$AN$3*AN68+$AO$3*AO68+$AP$3*AP68)+$I$3*VLOOKUP(I68,COND!$A$2:$E$7,4,FALSE)+$J$3*VLOOKUP(J68,COND!$A$2:$C$7,2,FALSE)+$K$3*VLOOKUP(K68,COND!$A$2:$C$7,3,FALSE)+IF(AND($B$2&gt;0,$E68&lt;20),$B$2*25,0)</f>
        <v>112.05556098519604</v>
      </c>
      <c r="AR68" s="26">
        <f t="shared" si="5"/>
        <v>0.82460339321885068</v>
      </c>
      <c r="AS68" t="str">
        <f t="shared" si="6"/>
        <v>2B</v>
      </c>
      <c r="AT68">
        <v>34</v>
      </c>
      <c r="AU68">
        <v>34</v>
      </c>
      <c r="AV68">
        <v>3</v>
      </c>
      <c r="AW68" t="str">
        <f t="shared" si="7"/>
        <v>Unlikely</v>
      </c>
      <c r="AY68">
        <f>IF(VLOOKUP($A68,'Draft List'!$D$4:$AC$1177,AY$3,FALSE)&lt;&gt;0,VLOOKUP($A68,'Draft List'!$D$4:$AC$1177,AY$3,FALSE),"")</f>
        <v>130</v>
      </c>
      <c r="AZ68">
        <f>IF(VLOOKUP($A68,'Draft List'!$D$4:$AC$1177,AZ$3,FALSE)&lt;&gt;0,VLOOKUP($A68,'Draft List'!$D$4:$AC$1177,AZ$3,FALSE),"")</f>
        <v>5</v>
      </c>
      <c r="BA68">
        <f>IF(VLOOKUP($A68,'Draft List'!$D$4:$AC$1177,BA$3,FALSE)&lt;&gt;0,VLOOKUP($A68,'Draft List'!$D$4:$AC$1177,BA$3,FALSE),"")</f>
        <v>3</v>
      </c>
      <c r="BB68" t="str">
        <f>IF(VLOOKUP($A68,'Draft List'!$D$4:$AC$1177,BB$3,FALSE)&lt;&gt;0,VLOOKUP($A68,'Draft List'!$D$4:$AC$1177,BB$3,FALSE),"")</f>
        <v>West Virginia Alleghenies</v>
      </c>
    </row>
    <row r="69" spans="1:54" ht="15" hidden="1" customHeight="1" x14ac:dyDescent="0.3">
      <c r="A69" s="1">
        <v>13722</v>
      </c>
      <c r="B69" s="1" t="s">
        <v>73</v>
      </c>
      <c r="C69" s="1" t="s">
        <v>1083</v>
      </c>
      <c r="D69" s="1" t="s">
        <v>384</v>
      </c>
      <c r="E69" s="1">
        <v>18</v>
      </c>
      <c r="F69" s="1" t="s">
        <v>42</v>
      </c>
      <c r="G69" s="1" t="s">
        <v>42</v>
      </c>
      <c r="H69" s="22" t="s">
        <v>853</v>
      </c>
      <c r="I69" s="45" t="s">
        <v>43</v>
      </c>
      <c r="J69" s="1" t="s">
        <v>43</v>
      </c>
      <c r="K69" s="22" t="s">
        <v>43</v>
      </c>
      <c r="L69" s="1">
        <v>1</v>
      </c>
      <c r="M69" s="1">
        <v>2</v>
      </c>
      <c r="N69" s="1">
        <v>2</v>
      </c>
      <c r="O69" s="1">
        <v>2</v>
      </c>
      <c r="P69" s="22">
        <v>2</v>
      </c>
      <c r="Q69" s="1">
        <v>3</v>
      </c>
      <c r="R69" s="1">
        <v>4</v>
      </c>
      <c r="S69" s="1">
        <v>3</v>
      </c>
      <c r="T69" s="1">
        <v>6</v>
      </c>
      <c r="U69" s="22">
        <v>5</v>
      </c>
      <c r="V69" s="1">
        <v>7</v>
      </c>
      <c r="W69" s="1">
        <v>7</v>
      </c>
      <c r="X69" s="1">
        <v>1</v>
      </c>
      <c r="Y69" s="22">
        <v>1</v>
      </c>
      <c r="Z69" s="1" t="s">
        <v>45</v>
      </c>
      <c r="AA69" s="1" t="s">
        <v>45</v>
      </c>
      <c r="AB69" s="1" t="s">
        <v>45</v>
      </c>
      <c r="AC69" s="1" t="s">
        <v>45</v>
      </c>
      <c r="AD69" s="1">
        <v>2</v>
      </c>
      <c r="AE69" s="1" t="s">
        <v>45</v>
      </c>
      <c r="AF69" s="1" t="s">
        <v>45</v>
      </c>
      <c r="AG69" s="22" t="s">
        <v>45</v>
      </c>
      <c r="AH69" s="1">
        <v>3</v>
      </c>
      <c r="AI69" s="1">
        <v>3</v>
      </c>
      <c r="AJ69" s="22">
        <v>1</v>
      </c>
      <c r="AK69" s="34" t="s">
        <v>687</v>
      </c>
      <c r="AL69" s="34" t="s">
        <v>48</v>
      </c>
      <c r="AM69" s="8">
        <f t="shared" ref="AM69:AM132" si="8">($L$3*(L69-$Q$1)/$Q$2+$M$3*(M69-$R$1)/$R$2+$N$3*(N69-$S$1)/$S$2+$O$3*(O69-$T$1)/$T$2+$P$3*(P69-$U$1)/$U$2)/(SUM($L$3:$P$3))</f>
        <v>-1.8204960863583022</v>
      </c>
      <c r="AN69" s="8">
        <f t="shared" ref="AN69:AN132" si="9">($L$3*(Q69-$Q$1)/$Q$2+$M$3*(R69-$R$1)/$R$2+$N$3*(S69-$S$1)/$S$2+$O$3*(T69-$T$1)/$T$2+$P$3*(U69-$U$1)/$U$2)/(SUM($L$3:$P$3))</f>
        <v>-0.51131594120207002</v>
      </c>
      <c r="AO69">
        <f t="shared" ref="AO69:AO132" si="10">IF(AVERAGE(AH69:AI69)&gt;9,1,0)+IF(AVERAGE(AH69:AI69)&gt;7,1,0)+IF(AH69&gt;7,1,0)+IF(AI69&gt;7,1,0)+IF(AJ69&gt;8,1,0)+IF(AJ69&gt;6,1,0)</f>
        <v>0</v>
      </c>
      <c r="AP69" s="6">
        <f t="shared" ref="AP69:AP132" si="11">MIN(2,IF(OR(Z69="-",X69&lt;5),0,1+IF(Y69&gt;7,0.35,IF(Y69&gt;5,0.1,0))+IF(Z69&gt;7,1+IF(X69&gt;7,0.25,0),IF(Z69&gt;4,0.5+IF(X69&gt;7,0.25,0),0+IF(X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</v>
      </c>
      <c r="AQ69" s="8">
        <f>($AM$3*AM69+$AN$3*AN69+$AO$3*AO69+$AP$3*AP69)+$I$3*VLOOKUP(I69,COND!$A$2:$E$7,4,FALSE)+$J$3*VLOOKUP(J69,COND!$A$2:$C$7,2,FALSE)+$K$3*VLOOKUP(K69,COND!$A$2:$C$7,3,FALSE)+IF(AND($B$2&gt;0,$E69&lt;20),$B$2*25,0)</f>
        <v>113.68215909693933</v>
      </c>
      <c r="AR69" s="26">
        <f t="shared" ref="AR69:AR132" si="12">STANDARDIZE(AQ69,AVERAGE($AQ$5:$AQ$581),STDEVP($AQ$5:$AQ$581))</f>
        <v>1.1643814822480285</v>
      </c>
      <c r="AS69" t="str">
        <f t="shared" ref="AS69:AS132" si="13">IF(AND(Z69&lt;&gt;"-",Y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SS</v>
      </c>
      <c r="AT69">
        <v>800</v>
      </c>
      <c r="AU69">
        <v>800</v>
      </c>
      <c r="AW69" t="str">
        <f t="shared" ref="AW69:AW132" si="14">IF(AND($Q69&gt;=6,AVERAGE($S69:$T69)&gt;=6),"Likely",IF(OR($Q69&gt;6,AND($Q69=6,AVERAGE($S69:$T69)&gt;=3),AND($Q69&gt;=5,AVERAGE($S69:$T69)&gt;=5),AVERAGE($Q69,$S69:$T69)&gt;5),"Possible","Unlikely"))</f>
        <v>Unlikely</v>
      </c>
      <c r="AY69">
        <f>IF(VLOOKUP($A69,'Draft List'!$D$4:$AC$1177,AY$3,FALSE)&lt;&gt;0,VLOOKUP($A69,'Draft List'!$D$4:$AC$1177,AY$3,FALSE),"")</f>
        <v>131</v>
      </c>
      <c r="AZ69">
        <f>IF(VLOOKUP($A69,'Draft List'!$D$4:$AC$1177,AZ$3,FALSE)&lt;&gt;0,VLOOKUP($A69,'Draft List'!$D$4:$AC$1177,AZ$3,FALSE),"")</f>
        <v>5</v>
      </c>
      <c r="BA69">
        <f>IF(VLOOKUP($A69,'Draft List'!$D$4:$AC$1177,BA$3,FALSE)&lt;&gt;0,VLOOKUP($A69,'Draft List'!$D$4:$AC$1177,BA$3,FALSE),"")</f>
        <v>4</v>
      </c>
      <c r="BB69" t="str">
        <f>IF(VLOOKUP($A69,'Draft List'!$D$4:$AC$1177,BB$3,FALSE)&lt;&gt;0,VLOOKUP($A69,'Draft List'!$D$4:$AC$1177,BB$3,FALSE),"")</f>
        <v>Manchester Maulers</v>
      </c>
    </row>
    <row r="70" spans="1:54" ht="15" hidden="1" customHeight="1" x14ac:dyDescent="0.3">
      <c r="A70" s="1">
        <v>7270</v>
      </c>
      <c r="B70" s="1" t="s">
        <v>88</v>
      </c>
      <c r="C70" s="1" t="s">
        <v>872</v>
      </c>
      <c r="D70" s="1" t="s">
        <v>873</v>
      </c>
      <c r="E70" s="1">
        <v>21</v>
      </c>
      <c r="F70" s="1" t="s">
        <v>54</v>
      </c>
      <c r="G70" s="1" t="s">
        <v>42</v>
      </c>
      <c r="H70" s="22" t="s">
        <v>853</v>
      </c>
      <c r="I70" s="45" t="s">
        <v>43</v>
      </c>
      <c r="J70" s="1" t="s">
        <v>43</v>
      </c>
      <c r="K70" s="22" t="s">
        <v>43</v>
      </c>
      <c r="L70" s="1">
        <v>2</v>
      </c>
      <c r="M70" s="1">
        <v>4</v>
      </c>
      <c r="N70" s="1">
        <v>3</v>
      </c>
      <c r="O70" s="1">
        <v>3</v>
      </c>
      <c r="P70" s="22">
        <v>4</v>
      </c>
      <c r="Q70" s="1">
        <v>4</v>
      </c>
      <c r="R70" s="1">
        <v>4</v>
      </c>
      <c r="S70" s="1">
        <v>5</v>
      </c>
      <c r="T70" s="1">
        <v>5</v>
      </c>
      <c r="U70" s="22">
        <v>5</v>
      </c>
      <c r="V70" s="1">
        <v>3</v>
      </c>
      <c r="W70" s="1">
        <v>1</v>
      </c>
      <c r="X70" s="1">
        <v>1</v>
      </c>
      <c r="Y70" s="22">
        <v>1</v>
      </c>
      <c r="Z70" s="1" t="s">
        <v>45</v>
      </c>
      <c r="AA70" s="1">
        <v>5</v>
      </c>
      <c r="AB70" s="1" t="s">
        <v>45</v>
      </c>
      <c r="AC70" s="1" t="s">
        <v>45</v>
      </c>
      <c r="AD70" s="1" t="s">
        <v>45</v>
      </c>
      <c r="AE70" s="1" t="s">
        <v>45</v>
      </c>
      <c r="AF70" s="1" t="s">
        <v>45</v>
      </c>
      <c r="AG70" s="22" t="s">
        <v>45</v>
      </c>
      <c r="AH70" s="1">
        <v>1</v>
      </c>
      <c r="AI70" s="1">
        <v>1</v>
      </c>
      <c r="AJ70" s="22">
        <v>1</v>
      </c>
      <c r="AK70" s="34" t="s">
        <v>874</v>
      </c>
      <c r="AL70" s="34" t="s">
        <v>844</v>
      </c>
      <c r="AM70" s="8">
        <f t="shared" si="8"/>
        <v>-1.1430167672505713</v>
      </c>
      <c r="AN70" s="8">
        <f t="shared" si="9"/>
        <v>-0.11234666696117344</v>
      </c>
      <c r="AO70">
        <f t="shared" si="10"/>
        <v>0</v>
      </c>
      <c r="AP70" s="6">
        <f t="shared" si="11"/>
        <v>0</v>
      </c>
      <c r="AQ70" s="8">
        <f>($AM$3*AM70+$AN$3*AN70+$AO$3*AO70+$AP$3*AP70)+$I$3*VLOOKUP(I70,COND!$A$2:$E$7,4,FALSE)+$J$3*VLOOKUP(J70,COND!$A$2:$C$7,2,FALSE)+$K$3*VLOOKUP(K70,COND!$A$2:$C$7,3,FALSE)+IF(AND($B$2&gt;0,$E70&lt;20),$B$2*25,0)</f>
        <v>113.53753831974086</v>
      </c>
      <c r="AR70" s="26">
        <f t="shared" si="12"/>
        <v>1.1341718250772439</v>
      </c>
      <c r="AS70" t="str">
        <f t="shared" si="13"/>
        <v>1B</v>
      </c>
      <c r="AT70">
        <v>800</v>
      </c>
      <c r="AU70">
        <v>800</v>
      </c>
      <c r="AW70" t="str">
        <f t="shared" si="14"/>
        <v>Unlikely</v>
      </c>
      <c r="AY70">
        <f>IF(VLOOKUP($A70,'Draft List'!$D$4:$AC$1177,AY$3,FALSE)&lt;&gt;0,VLOOKUP($A70,'Draft List'!$D$4:$AC$1177,AY$3,FALSE),"")</f>
        <v>132</v>
      </c>
      <c r="AZ70">
        <f>IF(VLOOKUP($A70,'Draft List'!$D$4:$AC$1177,AZ$3,FALSE)&lt;&gt;0,VLOOKUP($A70,'Draft List'!$D$4:$AC$1177,AZ$3,FALSE),"")</f>
        <v>5</v>
      </c>
      <c r="BA70">
        <f>IF(VLOOKUP($A70,'Draft List'!$D$4:$AC$1177,BA$3,FALSE)&lt;&gt;0,VLOOKUP($A70,'Draft List'!$D$4:$AC$1177,BA$3,FALSE),"")</f>
        <v>5</v>
      </c>
      <c r="BB70" t="str">
        <f>IF(VLOOKUP($A70,'Draft List'!$D$4:$AC$1177,BB$3,FALSE)&lt;&gt;0,VLOOKUP($A70,'Draft List'!$D$4:$AC$1177,BB$3,FALSE),"")</f>
        <v>Charleston Statesmen</v>
      </c>
    </row>
    <row r="71" spans="1:54" ht="15" hidden="1" customHeight="1" x14ac:dyDescent="0.3">
      <c r="A71" s="1">
        <v>4668</v>
      </c>
      <c r="B71" s="1" t="s">
        <v>87</v>
      </c>
      <c r="C71" s="1" t="s">
        <v>126</v>
      </c>
      <c r="D71" s="1" t="s">
        <v>983</v>
      </c>
      <c r="E71" s="1">
        <v>21</v>
      </c>
      <c r="F71" s="1" t="s">
        <v>42</v>
      </c>
      <c r="G71" s="1" t="s">
        <v>42</v>
      </c>
      <c r="H71" s="22" t="s">
        <v>853</v>
      </c>
      <c r="I71" s="45" t="s">
        <v>43</v>
      </c>
      <c r="J71" s="1" t="s">
        <v>43</v>
      </c>
      <c r="K71" s="22" t="s">
        <v>48</v>
      </c>
      <c r="L71" s="1">
        <v>2</v>
      </c>
      <c r="M71" s="1">
        <v>2</v>
      </c>
      <c r="N71" s="1">
        <v>2</v>
      </c>
      <c r="O71" s="1">
        <v>3</v>
      </c>
      <c r="P71" s="22">
        <v>1</v>
      </c>
      <c r="Q71" s="1">
        <v>3</v>
      </c>
      <c r="R71" s="1">
        <v>4</v>
      </c>
      <c r="S71" s="1">
        <v>3</v>
      </c>
      <c r="T71" s="1">
        <v>5</v>
      </c>
      <c r="U71" s="22">
        <v>3</v>
      </c>
      <c r="V71" s="1">
        <v>6</v>
      </c>
      <c r="W71" s="1">
        <v>5</v>
      </c>
      <c r="X71" s="1">
        <v>8</v>
      </c>
      <c r="Y71" s="22">
        <v>7</v>
      </c>
      <c r="Z71" s="1">
        <v>4</v>
      </c>
      <c r="AA71" s="1" t="s">
        <v>45</v>
      </c>
      <c r="AB71" s="1" t="s">
        <v>45</v>
      </c>
      <c r="AC71" s="1" t="s">
        <v>45</v>
      </c>
      <c r="AD71" s="1" t="s">
        <v>45</v>
      </c>
      <c r="AE71" s="1" t="s">
        <v>45</v>
      </c>
      <c r="AF71" s="1" t="s">
        <v>45</v>
      </c>
      <c r="AG71" s="22" t="s">
        <v>45</v>
      </c>
      <c r="AH71" s="1">
        <v>1</v>
      </c>
      <c r="AI71" s="1">
        <v>5</v>
      </c>
      <c r="AJ71" s="22">
        <v>4</v>
      </c>
      <c r="AK71" s="34" t="s">
        <v>45</v>
      </c>
      <c r="AL71" s="34" t="s">
        <v>844</v>
      </c>
      <c r="AM71" s="8">
        <f t="shared" si="8"/>
        <v>-1.4482470399631302</v>
      </c>
      <c r="AN71" s="8">
        <f t="shared" si="9"/>
        <v>-0.6810581708458181</v>
      </c>
      <c r="AO71">
        <f t="shared" si="10"/>
        <v>0</v>
      </c>
      <c r="AP71" s="6">
        <f t="shared" si="11"/>
        <v>1.35</v>
      </c>
      <c r="AQ71" s="8">
        <f>($AM$3*AM71+$AN$3*AN71+$AO$3*AO71+$AP$3*AP71)+$I$3*VLOOKUP(I71,COND!$A$2:$E$7,4,FALSE)+$J$3*VLOOKUP(J71,COND!$A$2:$C$7,2,FALSE)+$K$3*VLOOKUP(K71,COND!$A$2:$C$7,3,FALSE)+IF(AND($B$2&gt;0,$E71&lt;20),$B$2*25,0)</f>
        <v>109.03247724585387</v>
      </c>
      <c r="AR71" s="26">
        <f t="shared" si="12"/>
        <v>0.1931151303756119</v>
      </c>
      <c r="AS71" t="str">
        <f t="shared" si="13"/>
        <v>C</v>
      </c>
      <c r="AT71">
        <v>800</v>
      </c>
      <c r="AU71">
        <v>800</v>
      </c>
      <c r="AW71" t="str">
        <f t="shared" si="14"/>
        <v>Unlikely</v>
      </c>
      <c r="AY71">
        <f>IF(VLOOKUP($A71,'Draft List'!$D$4:$AC$1177,AY$3,FALSE)&lt;&gt;0,VLOOKUP($A71,'Draft List'!$D$4:$AC$1177,AY$3,FALSE),"")</f>
        <v>133</v>
      </c>
      <c r="AZ71">
        <f>IF(VLOOKUP($A71,'Draft List'!$D$4:$AC$1177,AZ$3,FALSE)&lt;&gt;0,VLOOKUP($A71,'Draft List'!$D$4:$AC$1177,AZ$3,FALSE),"")</f>
        <v>5</v>
      </c>
      <c r="BA71">
        <f>IF(VLOOKUP($A71,'Draft List'!$D$4:$AC$1177,BA$3,FALSE)&lt;&gt;0,VLOOKUP($A71,'Draft List'!$D$4:$AC$1177,BA$3,FALSE),"")</f>
        <v>6</v>
      </c>
      <c r="BB71" t="str">
        <f>IF(VLOOKUP($A71,'Draft List'!$D$4:$AC$1177,BB$3,FALSE)&lt;&gt;0,VLOOKUP($A71,'Draft List'!$D$4:$AC$1177,BB$3,FALSE),"")</f>
        <v>Scottish Claymores</v>
      </c>
    </row>
    <row r="72" spans="1:54" ht="15" hidden="1" customHeight="1" x14ac:dyDescent="0.3">
      <c r="A72" s="1">
        <v>6405</v>
      </c>
      <c r="B72" s="1" t="s">
        <v>73</v>
      </c>
      <c r="C72" s="1" t="s">
        <v>1117</v>
      </c>
      <c r="D72" s="1" t="s">
        <v>1118</v>
      </c>
      <c r="E72" s="1">
        <v>21</v>
      </c>
      <c r="F72" s="1" t="s">
        <v>42</v>
      </c>
      <c r="G72" s="1" t="s">
        <v>42</v>
      </c>
      <c r="H72" s="22" t="s">
        <v>841</v>
      </c>
      <c r="I72" s="45" t="s">
        <v>43</v>
      </c>
      <c r="J72" s="1" t="s">
        <v>44</v>
      </c>
      <c r="K72" s="22" t="s">
        <v>43</v>
      </c>
      <c r="L72" s="1">
        <v>2</v>
      </c>
      <c r="M72" s="1">
        <v>3</v>
      </c>
      <c r="N72" s="1">
        <v>2</v>
      </c>
      <c r="O72" s="1">
        <v>4</v>
      </c>
      <c r="P72" s="22">
        <v>1</v>
      </c>
      <c r="Q72" s="1">
        <v>3</v>
      </c>
      <c r="R72" s="1">
        <v>4</v>
      </c>
      <c r="S72" s="1">
        <v>2</v>
      </c>
      <c r="T72" s="1">
        <v>7</v>
      </c>
      <c r="U72" s="22">
        <v>4</v>
      </c>
      <c r="V72" s="1">
        <v>5</v>
      </c>
      <c r="W72" s="1">
        <v>4</v>
      </c>
      <c r="X72" s="1">
        <v>1</v>
      </c>
      <c r="Y72" s="22">
        <v>1</v>
      </c>
      <c r="Z72" s="1" t="s">
        <v>45</v>
      </c>
      <c r="AA72" s="1" t="s">
        <v>45</v>
      </c>
      <c r="AB72" s="1" t="s">
        <v>45</v>
      </c>
      <c r="AC72" s="1" t="s">
        <v>45</v>
      </c>
      <c r="AD72" s="1">
        <v>7</v>
      </c>
      <c r="AE72" s="1" t="s">
        <v>45</v>
      </c>
      <c r="AF72" s="1" t="s">
        <v>45</v>
      </c>
      <c r="AG72" s="22" t="s">
        <v>45</v>
      </c>
      <c r="AH72" s="1">
        <v>5</v>
      </c>
      <c r="AI72" s="1">
        <v>7</v>
      </c>
      <c r="AJ72" s="22">
        <v>2</v>
      </c>
      <c r="AK72" s="34" t="s">
        <v>45</v>
      </c>
      <c r="AL72" s="34" t="s">
        <v>48</v>
      </c>
      <c r="AM72" s="8">
        <f t="shared" si="8"/>
        <v>-1.3074776103348458</v>
      </c>
      <c r="AN72" s="8">
        <f t="shared" si="9"/>
        <v>-0.54468422503347402</v>
      </c>
      <c r="AO72">
        <f t="shared" si="10"/>
        <v>0</v>
      </c>
      <c r="AP72" s="6">
        <f t="shared" si="11"/>
        <v>1</v>
      </c>
      <c r="AQ72" s="8">
        <f>($AM$3*AM72+$AN$3*AN72+$AO$3*AO72+$AP$3*AP72)+$I$3*VLOOKUP(I72,COND!$A$2:$E$7,4,FALSE)+$J$3*VLOOKUP(J72,COND!$A$2:$C$7,2,FALSE)+$K$3*VLOOKUP(K72,COND!$A$2:$C$7,3,FALSE)+IF(AND($B$2&gt;0,$E72&lt;20),$B$2*25,0)</f>
        <v>108.33304153856483</v>
      </c>
      <c r="AR72" s="26">
        <f t="shared" si="12"/>
        <v>4.7010861407329768E-2</v>
      </c>
      <c r="AS72" t="str">
        <f t="shared" si="13"/>
        <v>SS</v>
      </c>
      <c r="AT72">
        <v>800</v>
      </c>
      <c r="AU72">
        <v>800</v>
      </c>
      <c r="AW72" t="str">
        <f t="shared" si="14"/>
        <v>Unlikely</v>
      </c>
      <c r="AY72">
        <f>IF(VLOOKUP($A72,'Draft List'!$D$4:$AC$1177,AY$3,FALSE)&lt;&gt;0,VLOOKUP($A72,'Draft List'!$D$4:$AC$1177,AY$3,FALSE),"")</f>
        <v>134</v>
      </c>
      <c r="AZ72">
        <f>IF(VLOOKUP($A72,'Draft List'!$D$4:$AC$1177,AZ$3,FALSE)&lt;&gt;0,VLOOKUP($A72,'Draft List'!$D$4:$AC$1177,AZ$3,FALSE),"")</f>
        <v>5</v>
      </c>
      <c r="BA72">
        <f>IF(VLOOKUP($A72,'Draft List'!$D$4:$AC$1177,BA$3,FALSE)&lt;&gt;0,VLOOKUP($A72,'Draft List'!$D$4:$AC$1177,BA$3,FALSE),"")</f>
        <v>7</v>
      </c>
      <c r="BB72" t="str">
        <f>IF(VLOOKUP($A72,'Draft List'!$D$4:$AC$1177,BB$3,FALSE)&lt;&gt;0,VLOOKUP($A72,'Draft List'!$D$4:$AC$1177,BB$3,FALSE),"")</f>
        <v>Yuma Arroyos</v>
      </c>
    </row>
    <row r="73" spans="1:54" ht="15" hidden="1" customHeight="1" x14ac:dyDescent="0.3">
      <c r="A73" s="1">
        <v>11579</v>
      </c>
      <c r="B73" s="1" t="s">
        <v>67</v>
      </c>
      <c r="C73" s="1" t="s">
        <v>1086</v>
      </c>
      <c r="D73" s="1" t="s">
        <v>454</v>
      </c>
      <c r="E73" s="1">
        <v>21</v>
      </c>
      <c r="F73" s="1" t="s">
        <v>54</v>
      </c>
      <c r="G73" s="1" t="s">
        <v>54</v>
      </c>
      <c r="H73" s="22" t="s">
        <v>853</v>
      </c>
      <c r="I73" s="45" t="s">
        <v>44</v>
      </c>
      <c r="J73" s="1" t="s">
        <v>43</v>
      </c>
      <c r="K73" s="22" t="s">
        <v>43</v>
      </c>
      <c r="L73" s="1">
        <v>1</v>
      </c>
      <c r="M73" s="1">
        <v>5</v>
      </c>
      <c r="N73" s="1">
        <v>3</v>
      </c>
      <c r="O73" s="1">
        <v>4</v>
      </c>
      <c r="P73" s="22">
        <v>1</v>
      </c>
      <c r="Q73" s="1">
        <v>3</v>
      </c>
      <c r="R73" s="1">
        <v>7</v>
      </c>
      <c r="S73" s="1">
        <v>5</v>
      </c>
      <c r="T73" s="1">
        <v>7</v>
      </c>
      <c r="U73" s="22">
        <v>3</v>
      </c>
      <c r="V73" s="1">
        <v>8</v>
      </c>
      <c r="W73" s="1">
        <v>9</v>
      </c>
      <c r="X73" s="1">
        <v>1</v>
      </c>
      <c r="Y73" s="22">
        <v>1</v>
      </c>
      <c r="Z73" s="1" t="s">
        <v>45</v>
      </c>
      <c r="AA73" s="1">
        <v>3</v>
      </c>
      <c r="AB73" s="1" t="s">
        <v>45</v>
      </c>
      <c r="AC73" s="1" t="s">
        <v>45</v>
      </c>
      <c r="AD73" s="1" t="s">
        <v>45</v>
      </c>
      <c r="AE73" s="1" t="s">
        <v>45</v>
      </c>
      <c r="AF73" s="1" t="s">
        <v>45</v>
      </c>
      <c r="AG73" s="22">
        <v>4</v>
      </c>
      <c r="AH73" s="1">
        <v>6</v>
      </c>
      <c r="AI73" s="1">
        <v>5</v>
      </c>
      <c r="AJ73" s="22">
        <v>4</v>
      </c>
      <c r="AK73" s="34" t="s">
        <v>707</v>
      </c>
      <c r="AL73" s="34" t="s">
        <v>48</v>
      </c>
      <c r="AM73" s="8">
        <f t="shared" si="8"/>
        <v>-1.4448521932762122</v>
      </c>
      <c r="AN73" s="8">
        <f t="shared" si="9"/>
        <v>-0.18233644392274251</v>
      </c>
      <c r="AO73">
        <f t="shared" si="10"/>
        <v>0</v>
      </c>
      <c r="AP73" s="6">
        <f t="shared" si="11"/>
        <v>0</v>
      </c>
      <c r="AQ73" s="8">
        <f>($AM$3*AM73+$AN$3*AN73+$AO$3*AO73+$AP$3*AP73)+$I$3*VLOOKUP(I73,COND!$A$2:$E$7,4,FALSE)+$J$3*VLOOKUP(J73,COND!$A$2:$C$7,2,FALSE)+$K$3*VLOOKUP(K73,COND!$A$2:$C$7,3,FALSE)+IF(AND($B$2&gt;0,$E73&lt;20),$B$2*25,0)</f>
        <v>112.51747745359947</v>
      </c>
      <c r="AR73" s="26">
        <f t="shared" si="12"/>
        <v>0.92109255903806786</v>
      </c>
      <c r="AS73" t="str">
        <f t="shared" si="13"/>
        <v>RF</v>
      </c>
      <c r="AT73">
        <v>800</v>
      </c>
      <c r="AU73">
        <v>800</v>
      </c>
      <c r="AW73" t="str">
        <f t="shared" si="14"/>
        <v>Unlikely</v>
      </c>
      <c r="AY73">
        <f>IF(VLOOKUP($A73,'Draft List'!$D$4:$AC$1177,AY$3,FALSE)&lt;&gt;0,VLOOKUP($A73,'Draft List'!$D$4:$AC$1177,AY$3,FALSE),"")</f>
        <v>137</v>
      </c>
      <c r="AZ73">
        <f>IF(VLOOKUP($A73,'Draft List'!$D$4:$AC$1177,AZ$3,FALSE)&lt;&gt;0,VLOOKUP($A73,'Draft List'!$D$4:$AC$1177,AZ$3,FALSE),"")</f>
        <v>5</v>
      </c>
      <c r="BA73">
        <f>IF(VLOOKUP($A73,'Draft List'!$D$4:$AC$1177,BA$3,FALSE)&lt;&gt;0,VLOOKUP($A73,'Draft List'!$D$4:$AC$1177,BA$3,FALSE),"")</f>
        <v>10</v>
      </c>
      <c r="BB73" t="str">
        <f>IF(VLOOKUP($A73,'Draft List'!$D$4:$AC$1177,BB$3,FALSE)&lt;&gt;0,VLOOKUP($A73,'Draft List'!$D$4:$AC$1177,BB$3,FALSE),"")</f>
        <v>Tempe Knights</v>
      </c>
    </row>
    <row r="74" spans="1:54" ht="15" hidden="1" customHeight="1" x14ac:dyDescent="0.3">
      <c r="A74" s="1">
        <v>5082</v>
      </c>
      <c r="B74" s="1" t="s">
        <v>73</v>
      </c>
      <c r="C74" s="1" t="s">
        <v>392</v>
      </c>
      <c r="D74" s="1" t="s">
        <v>1007</v>
      </c>
      <c r="E74" s="1">
        <v>21</v>
      </c>
      <c r="F74" s="1" t="s">
        <v>54</v>
      </c>
      <c r="G74" s="1" t="s">
        <v>42</v>
      </c>
      <c r="H74" s="22" t="s">
        <v>841</v>
      </c>
      <c r="I74" s="45" t="s">
        <v>43</v>
      </c>
      <c r="J74" s="1" t="s">
        <v>43</v>
      </c>
      <c r="K74" s="22" t="s">
        <v>44</v>
      </c>
      <c r="L74" s="1">
        <v>2</v>
      </c>
      <c r="M74" s="1">
        <v>4</v>
      </c>
      <c r="N74" s="1">
        <v>2</v>
      </c>
      <c r="O74" s="1">
        <v>1</v>
      </c>
      <c r="P74" s="22">
        <v>2</v>
      </c>
      <c r="Q74" s="1">
        <v>3</v>
      </c>
      <c r="R74" s="1">
        <v>5</v>
      </c>
      <c r="S74" s="1">
        <v>3</v>
      </c>
      <c r="T74" s="1">
        <v>3</v>
      </c>
      <c r="U74" s="22">
        <v>4</v>
      </c>
      <c r="V74" s="1">
        <v>6</v>
      </c>
      <c r="W74" s="1">
        <v>6</v>
      </c>
      <c r="X74" s="1">
        <v>1</v>
      </c>
      <c r="Y74" s="22">
        <v>1</v>
      </c>
      <c r="Z74" s="1" t="s">
        <v>45</v>
      </c>
      <c r="AA74" s="1" t="s">
        <v>45</v>
      </c>
      <c r="AB74" s="1" t="s">
        <v>45</v>
      </c>
      <c r="AC74" s="1" t="s">
        <v>45</v>
      </c>
      <c r="AD74" s="1">
        <v>7</v>
      </c>
      <c r="AE74" s="1" t="s">
        <v>45</v>
      </c>
      <c r="AF74" s="1" t="s">
        <v>45</v>
      </c>
      <c r="AG74" s="22" t="s">
        <v>45</v>
      </c>
      <c r="AH74" s="1">
        <v>5</v>
      </c>
      <c r="AI74" s="1">
        <v>5</v>
      </c>
      <c r="AJ74" s="22">
        <v>4</v>
      </c>
      <c r="AK74" s="34" t="s">
        <v>676</v>
      </c>
      <c r="AL74" s="34" t="s">
        <v>844</v>
      </c>
      <c r="AM74" s="8">
        <f t="shared" si="8"/>
        <v>-1.4855300409278018</v>
      </c>
      <c r="AN74" s="8">
        <f t="shared" si="9"/>
        <v>-0.76940105142919324</v>
      </c>
      <c r="AO74">
        <f t="shared" si="10"/>
        <v>0</v>
      </c>
      <c r="AP74" s="6">
        <f t="shared" si="11"/>
        <v>1</v>
      </c>
      <c r="AQ74" s="8">
        <f>($AM$3*AM74+$AN$3*AN74+$AO$3*AO74+$AP$3*AP74)+$I$3*VLOOKUP(I74,COND!$A$2:$E$7,4,FALSE)+$J$3*VLOOKUP(J74,COND!$A$2:$C$7,2,FALSE)+$K$3*VLOOKUP(K74,COND!$A$2:$C$7,3,FALSE)+IF(AND($B$2&gt;0,$E74&lt;20),$B$2*25,0)</f>
        <v>105.61863437875689</v>
      </c>
      <c r="AR74" s="26">
        <f t="shared" si="12"/>
        <v>-0.51999832847682392</v>
      </c>
      <c r="AS74" t="str">
        <f t="shared" si="13"/>
        <v>SS</v>
      </c>
      <c r="AT74">
        <v>800</v>
      </c>
      <c r="AU74">
        <v>800</v>
      </c>
      <c r="AW74" t="str">
        <f t="shared" si="14"/>
        <v>Unlikely</v>
      </c>
      <c r="AY74">
        <f>IF(VLOOKUP($A74,'Draft List'!$D$4:$AC$1177,AY$3,FALSE)&lt;&gt;0,VLOOKUP($A74,'Draft List'!$D$4:$AC$1177,AY$3,FALSE),"")</f>
        <v>139</v>
      </c>
      <c r="AZ74">
        <f>IF(VLOOKUP($A74,'Draft List'!$D$4:$AC$1177,AZ$3,FALSE)&lt;&gt;0,VLOOKUP($A74,'Draft List'!$D$4:$AC$1177,AZ$3,FALSE),"")</f>
        <v>5</v>
      </c>
      <c r="BA74">
        <f>IF(VLOOKUP($A74,'Draft List'!$D$4:$AC$1177,BA$3,FALSE)&lt;&gt;0,VLOOKUP($A74,'Draft List'!$D$4:$AC$1177,BA$3,FALSE),"")</f>
        <v>12</v>
      </c>
      <c r="BB74" t="str">
        <f>IF(VLOOKUP($A74,'Draft List'!$D$4:$AC$1177,BB$3,FALSE)&lt;&gt;0,VLOOKUP($A74,'Draft List'!$D$4:$AC$1177,BB$3,FALSE),"")</f>
        <v>Okinawa Shisa</v>
      </c>
    </row>
    <row r="75" spans="1:54" ht="15" hidden="1" customHeight="1" x14ac:dyDescent="0.3">
      <c r="A75" s="1">
        <v>11119</v>
      </c>
      <c r="B75" s="1" t="s">
        <v>72</v>
      </c>
      <c r="C75" s="1" t="s">
        <v>658</v>
      </c>
      <c r="D75" s="1" t="s">
        <v>915</v>
      </c>
      <c r="E75" s="1">
        <v>21</v>
      </c>
      <c r="F75" s="1" t="s">
        <v>42</v>
      </c>
      <c r="G75" s="1" t="s">
        <v>42</v>
      </c>
      <c r="H75" s="22" t="s">
        <v>841</v>
      </c>
      <c r="I75" s="45" t="s">
        <v>48</v>
      </c>
      <c r="J75" s="1" t="s">
        <v>48</v>
      </c>
      <c r="K75" s="22" t="s">
        <v>48</v>
      </c>
      <c r="L75" s="1">
        <v>2</v>
      </c>
      <c r="M75" s="1">
        <v>3</v>
      </c>
      <c r="N75" s="1">
        <v>2</v>
      </c>
      <c r="O75" s="1">
        <v>4</v>
      </c>
      <c r="P75" s="22">
        <v>2</v>
      </c>
      <c r="Q75" s="1">
        <v>4</v>
      </c>
      <c r="R75" s="1">
        <v>4</v>
      </c>
      <c r="S75" s="1">
        <v>2</v>
      </c>
      <c r="T75" s="1">
        <v>5</v>
      </c>
      <c r="U75" s="22">
        <v>4</v>
      </c>
      <c r="V75" s="1">
        <v>7</v>
      </c>
      <c r="W75" s="1">
        <v>6</v>
      </c>
      <c r="X75" s="1">
        <v>1</v>
      </c>
      <c r="Y75" s="22">
        <v>1</v>
      </c>
      <c r="Z75" s="1" t="s">
        <v>45</v>
      </c>
      <c r="AA75" s="1" t="s">
        <v>45</v>
      </c>
      <c r="AB75" s="1">
        <v>7</v>
      </c>
      <c r="AC75" s="1" t="s">
        <v>45</v>
      </c>
      <c r="AD75" s="1">
        <v>3</v>
      </c>
      <c r="AE75" s="1" t="s">
        <v>45</v>
      </c>
      <c r="AF75" s="1" t="s">
        <v>45</v>
      </c>
      <c r="AG75" s="22" t="s">
        <v>45</v>
      </c>
      <c r="AH75" s="1">
        <v>6</v>
      </c>
      <c r="AI75" s="1">
        <v>10</v>
      </c>
      <c r="AJ75" s="22">
        <v>9</v>
      </c>
      <c r="AK75" s="34" t="s">
        <v>896</v>
      </c>
      <c r="AL75" s="34" t="s">
        <v>48</v>
      </c>
      <c r="AM75" s="8">
        <f t="shared" si="8"/>
        <v>-1.2674612705177621</v>
      </c>
      <c r="AN75" s="8">
        <f t="shared" si="9"/>
        <v>-0.40154748884996139</v>
      </c>
      <c r="AO75">
        <f t="shared" si="10"/>
        <v>4</v>
      </c>
      <c r="AP75" s="6">
        <f t="shared" si="11"/>
        <v>0.6</v>
      </c>
      <c r="AQ75" s="8">
        <f>($AM$3*AM75+$AN$3*AN75+$AO$3*AO75+$AP$3*AP75)+$I$3*VLOOKUP(I75,COND!$A$2:$E$7,4,FALSE)+$J$3*VLOOKUP(J75,COND!$A$2:$C$7,2,FALSE)+$K$3*VLOOKUP(K75,COND!$A$2:$C$7,3,FALSE)+IF(AND($B$2&gt;0,$E75&lt;20),$B$2*25,0)</f>
        <v>113.54635067341536</v>
      </c>
      <c r="AR75" s="26">
        <f t="shared" si="12"/>
        <v>1.1360126268522821</v>
      </c>
      <c r="AS75" t="str">
        <f t="shared" si="13"/>
        <v>2B</v>
      </c>
      <c r="AT75">
        <v>33</v>
      </c>
      <c r="AU75">
        <v>33</v>
      </c>
      <c r="AV75">
        <v>3</v>
      </c>
      <c r="AW75" t="str">
        <f t="shared" si="14"/>
        <v>Unlikely</v>
      </c>
      <c r="AY75">
        <f>IF(VLOOKUP($A75,'Draft List'!$D$4:$AC$1177,AY$3,FALSE)&lt;&gt;0,VLOOKUP($A75,'Draft List'!$D$4:$AC$1177,AY$3,FALSE),"")</f>
        <v>140</v>
      </c>
      <c r="AZ75">
        <f>IF(VLOOKUP($A75,'Draft List'!$D$4:$AC$1177,AZ$3,FALSE)&lt;&gt;0,VLOOKUP($A75,'Draft List'!$D$4:$AC$1177,AZ$3,FALSE),"")</f>
        <v>5</v>
      </c>
      <c r="BA75">
        <f>IF(VLOOKUP($A75,'Draft List'!$D$4:$AC$1177,BA$3,FALSE)&lt;&gt;0,VLOOKUP($A75,'Draft List'!$D$4:$AC$1177,BA$3,FALSE),"")</f>
        <v>13</v>
      </c>
      <c r="BB75" t="str">
        <f>IF(VLOOKUP($A75,'Draft List'!$D$4:$AC$1177,BB$3,FALSE)&lt;&gt;0,VLOOKUP($A75,'Draft List'!$D$4:$AC$1177,BB$3,FALSE),"")</f>
        <v>Toyama Wind Dancers</v>
      </c>
    </row>
    <row r="76" spans="1:54" ht="15" hidden="1" customHeight="1" x14ac:dyDescent="0.3">
      <c r="A76" s="1">
        <v>15354</v>
      </c>
      <c r="B76" s="1" t="s">
        <v>87</v>
      </c>
      <c r="C76" s="1" t="s">
        <v>1210</v>
      </c>
      <c r="D76" s="1" t="s">
        <v>1211</v>
      </c>
      <c r="E76" s="1">
        <v>18</v>
      </c>
      <c r="F76" s="1" t="s">
        <v>42</v>
      </c>
      <c r="G76" s="1" t="s">
        <v>42</v>
      </c>
      <c r="H76" s="22" t="s">
        <v>841</v>
      </c>
      <c r="I76" s="45" t="s">
        <v>43</v>
      </c>
      <c r="J76" s="1" t="s">
        <v>43</v>
      </c>
      <c r="K76" s="22" t="s">
        <v>43</v>
      </c>
      <c r="L76" s="1">
        <v>1</v>
      </c>
      <c r="M76" s="1">
        <v>2</v>
      </c>
      <c r="N76" s="1">
        <v>3</v>
      </c>
      <c r="O76" s="1">
        <v>2</v>
      </c>
      <c r="P76" s="22">
        <v>1</v>
      </c>
      <c r="Q76" s="1">
        <v>3</v>
      </c>
      <c r="R76" s="1">
        <v>5</v>
      </c>
      <c r="S76" s="1">
        <v>5</v>
      </c>
      <c r="T76" s="1">
        <v>6</v>
      </c>
      <c r="U76" s="22">
        <v>3</v>
      </c>
      <c r="V76" s="1">
        <v>4</v>
      </c>
      <c r="W76" s="1">
        <v>4</v>
      </c>
      <c r="X76" s="1">
        <v>5</v>
      </c>
      <c r="Y76" s="22">
        <v>6</v>
      </c>
      <c r="Z76" s="1">
        <v>2</v>
      </c>
      <c r="AA76" s="1" t="s">
        <v>45</v>
      </c>
      <c r="AB76" s="1" t="s">
        <v>45</v>
      </c>
      <c r="AC76" s="1" t="s">
        <v>45</v>
      </c>
      <c r="AD76" s="1" t="s">
        <v>45</v>
      </c>
      <c r="AE76" s="1" t="s">
        <v>45</v>
      </c>
      <c r="AF76" s="1" t="s">
        <v>45</v>
      </c>
      <c r="AG76" s="22" t="s">
        <v>45</v>
      </c>
      <c r="AH76" s="1">
        <v>1</v>
      </c>
      <c r="AI76" s="1">
        <v>1</v>
      </c>
      <c r="AJ76" s="22">
        <v>1</v>
      </c>
      <c r="AK76" s="34" t="s">
        <v>776</v>
      </c>
      <c r="AL76" s="34" t="s">
        <v>844</v>
      </c>
      <c r="AM76" s="8">
        <f t="shared" si="8"/>
        <v>-1.7774509321514844</v>
      </c>
      <c r="AN76" s="8">
        <f t="shared" si="9"/>
        <v>-0.3741657531697305</v>
      </c>
      <c r="AO76">
        <f t="shared" si="10"/>
        <v>0</v>
      </c>
      <c r="AP76" s="6">
        <f t="shared" si="11"/>
        <v>1.1000000000000001</v>
      </c>
      <c r="AQ76" s="8">
        <f>($AM$3*AM76+$AN$3*AN76+$AO$3*AO76+$AP$3*AP76)+$I$3*VLOOKUP(I76,COND!$A$2:$E$7,4,FALSE)+$J$3*VLOOKUP(J76,COND!$A$2:$C$7,2,FALSE)+$K$3*VLOOKUP(K76,COND!$A$2:$C$7,3,FALSE)+IF(AND($B$2&gt;0,$E76&lt;20),$B$2*25,0)</f>
        <v>116.43226586874809</v>
      </c>
      <c r="AR76" s="26">
        <f t="shared" si="12"/>
        <v>1.7388479203959979</v>
      </c>
      <c r="AS76" t="str">
        <f t="shared" si="13"/>
        <v>C</v>
      </c>
      <c r="AT76">
        <v>800</v>
      </c>
      <c r="AU76">
        <v>800</v>
      </c>
      <c r="AW76" t="str">
        <f t="shared" si="14"/>
        <v>Unlikely</v>
      </c>
      <c r="AY76">
        <f>IF(VLOOKUP($A76,'Draft List'!$D$4:$AC$1177,AY$3,FALSE)&lt;&gt;0,VLOOKUP($A76,'Draft List'!$D$4:$AC$1177,AY$3,FALSE),"")</f>
        <v>141</v>
      </c>
      <c r="AZ76">
        <f>IF(VLOOKUP($A76,'Draft List'!$D$4:$AC$1177,AZ$3,FALSE)&lt;&gt;0,VLOOKUP($A76,'Draft List'!$D$4:$AC$1177,AZ$3,FALSE),"")</f>
        <v>5</v>
      </c>
      <c r="BA76">
        <f>IF(VLOOKUP($A76,'Draft List'!$D$4:$AC$1177,BA$3,FALSE)&lt;&gt;0,VLOOKUP($A76,'Draft List'!$D$4:$AC$1177,BA$3,FALSE),"")</f>
        <v>14</v>
      </c>
      <c r="BB76" t="str">
        <f>IF(VLOOKUP($A76,'Draft List'!$D$4:$AC$1177,BB$3,FALSE)&lt;&gt;0,VLOOKUP($A76,'Draft List'!$D$4:$AC$1177,BB$3,FALSE),"")</f>
        <v>Palm Springs Codgers</v>
      </c>
    </row>
    <row r="77" spans="1:54" ht="15" hidden="1" customHeight="1" x14ac:dyDescent="0.3">
      <c r="A77" s="1">
        <v>5294</v>
      </c>
      <c r="B77" s="1" t="s">
        <v>67</v>
      </c>
      <c r="C77" s="1" t="s">
        <v>883</v>
      </c>
      <c r="D77" s="1" t="s">
        <v>982</v>
      </c>
      <c r="E77" s="1">
        <v>21</v>
      </c>
      <c r="F77" s="1" t="s">
        <v>42</v>
      </c>
      <c r="G77" s="1" t="s">
        <v>42</v>
      </c>
      <c r="H77" s="22" t="s">
        <v>853</v>
      </c>
      <c r="I77" s="45" t="s">
        <v>43</v>
      </c>
      <c r="J77" s="1" t="s">
        <v>43</v>
      </c>
      <c r="K77" s="22" t="s">
        <v>48</v>
      </c>
      <c r="L77" s="1">
        <v>2</v>
      </c>
      <c r="M77" s="1">
        <v>3</v>
      </c>
      <c r="N77" s="1">
        <v>2</v>
      </c>
      <c r="O77" s="1">
        <v>3</v>
      </c>
      <c r="P77" s="22">
        <v>1</v>
      </c>
      <c r="Q77" s="1">
        <v>3</v>
      </c>
      <c r="R77" s="1">
        <v>4</v>
      </c>
      <c r="S77" s="1">
        <v>3</v>
      </c>
      <c r="T77" s="1">
        <v>5</v>
      </c>
      <c r="U77" s="22">
        <v>3</v>
      </c>
      <c r="V77" s="1">
        <v>7</v>
      </c>
      <c r="W77" s="1">
        <v>9</v>
      </c>
      <c r="X77" s="1">
        <v>1</v>
      </c>
      <c r="Y77" s="22">
        <v>1</v>
      </c>
      <c r="Z77" s="1" t="s">
        <v>45</v>
      </c>
      <c r="AA77" s="1" t="s">
        <v>45</v>
      </c>
      <c r="AB77" s="1" t="s">
        <v>45</v>
      </c>
      <c r="AC77" s="1" t="s">
        <v>45</v>
      </c>
      <c r="AD77" s="1" t="s">
        <v>45</v>
      </c>
      <c r="AE77" s="1">
        <v>4</v>
      </c>
      <c r="AF77" s="1">
        <v>6</v>
      </c>
      <c r="AG77" s="22">
        <v>8</v>
      </c>
      <c r="AH77" s="1">
        <v>10</v>
      </c>
      <c r="AI77" s="1">
        <v>9</v>
      </c>
      <c r="AJ77" s="22">
        <v>10</v>
      </c>
      <c r="AK77" s="34" t="s">
        <v>842</v>
      </c>
      <c r="AL77" s="34" t="s">
        <v>48</v>
      </c>
      <c r="AM77" s="8">
        <f t="shared" si="8"/>
        <v>-1.3971871603444268</v>
      </c>
      <c r="AN77" s="8">
        <f t="shared" si="9"/>
        <v>-0.6810581708458181</v>
      </c>
      <c r="AO77">
        <f t="shared" si="10"/>
        <v>6</v>
      </c>
      <c r="AP77" s="6">
        <f t="shared" si="11"/>
        <v>1.9</v>
      </c>
      <c r="AQ77" s="8">
        <f>($AM$3*AM77+$AN$3*AN77+$AO$3*AO77+$AP$3*AP77)+$I$3*VLOOKUP(I77,COND!$A$2:$E$7,4,FALSE)+$J$3*VLOOKUP(J77,COND!$A$2:$C$7,2,FALSE)+$K$3*VLOOKUP(K77,COND!$A$2:$C$7,3,FALSE)+IF(AND($B$2&gt;0,$E77&lt;20),$B$2*25,0)</f>
        <v>110.58758323381574</v>
      </c>
      <c r="AR77" s="26">
        <f t="shared" si="12"/>
        <v>0.51795931715584642</v>
      </c>
      <c r="AS77" t="str">
        <f t="shared" si="13"/>
        <v>RF</v>
      </c>
      <c r="AT77">
        <v>800</v>
      </c>
      <c r="AU77">
        <v>800</v>
      </c>
      <c r="AW77" t="str">
        <f t="shared" si="14"/>
        <v>Unlikely</v>
      </c>
      <c r="AY77">
        <f>IF(VLOOKUP($A77,'Draft List'!$D$4:$AC$1177,AY$3,FALSE)&lt;&gt;0,VLOOKUP($A77,'Draft List'!$D$4:$AC$1177,AY$3,FALSE),"")</f>
        <v>143</v>
      </c>
      <c r="AZ77">
        <f>IF(VLOOKUP($A77,'Draft List'!$D$4:$AC$1177,AZ$3,FALSE)&lt;&gt;0,VLOOKUP($A77,'Draft List'!$D$4:$AC$1177,AZ$3,FALSE),"")</f>
        <v>5</v>
      </c>
      <c r="BA77">
        <f>IF(VLOOKUP($A77,'Draft List'!$D$4:$AC$1177,BA$3,FALSE)&lt;&gt;0,VLOOKUP($A77,'Draft List'!$D$4:$AC$1177,BA$3,FALSE),"")</f>
        <v>16</v>
      </c>
      <c r="BB77" t="str">
        <f>IF(VLOOKUP($A77,'Draft List'!$D$4:$AC$1177,BB$3,FALSE)&lt;&gt;0,VLOOKUP($A77,'Draft List'!$D$4:$AC$1177,BB$3,FALSE),"")</f>
        <v>Reno Zephyrs</v>
      </c>
    </row>
    <row r="78" spans="1:54" ht="15" hidden="1" customHeight="1" x14ac:dyDescent="0.3">
      <c r="A78" s="1">
        <v>12376</v>
      </c>
      <c r="B78" s="1" t="s">
        <v>67</v>
      </c>
      <c r="C78" s="1" t="s">
        <v>879</v>
      </c>
      <c r="D78" s="1" t="s">
        <v>880</v>
      </c>
      <c r="E78" s="1">
        <v>21</v>
      </c>
      <c r="F78" s="1" t="s">
        <v>42</v>
      </c>
      <c r="G78" s="1" t="s">
        <v>42</v>
      </c>
      <c r="H78" s="22" t="s">
        <v>853</v>
      </c>
      <c r="I78" s="45" t="s">
        <v>43</v>
      </c>
      <c r="J78" s="1" t="s">
        <v>44</v>
      </c>
      <c r="K78" s="22" t="s">
        <v>43</v>
      </c>
      <c r="L78" s="1">
        <v>3</v>
      </c>
      <c r="M78" s="1">
        <v>4</v>
      </c>
      <c r="N78" s="1">
        <v>3</v>
      </c>
      <c r="O78" s="1">
        <v>2</v>
      </c>
      <c r="P78" s="22">
        <v>5</v>
      </c>
      <c r="Q78" s="1">
        <v>4</v>
      </c>
      <c r="R78" s="1">
        <v>5</v>
      </c>
      <c r="S78" s="1">
        <v>4</v>
      </c>
      <c r="T78" s="1">
        <v>4</v>
      </c>
      <c r="U78" s="22">
        <v>6</v>
      </c>
      <c r="V78" s="1">
        <v>7</v>
      </c>
      <c r="W78" s="1">
        <v>7</v>
      </c>
      <c r="X78" s="1">
        <v>1</v>
      </c>
      <c r="Y78" s="22">
        <v>1</v>
      </c>
      <c r="Z78" s="1" t="s">
        <v>45</v>
      </c>
      <c r="AA78" s="1" t="s">
        <v>45</v>
      </c>
      <c r="AB78" s="1" t="s">
        <v>45</v>
      </c>
      <c r="AC78" s="1">
        <v>1</v>
      </c>
      <c r="AD78" s="1" t="s">
        <v>45</v>
      </c>
      <c r="AE78" s="1" t="s">
        <v>45</v>
      </c>
      <c r="AF78" s="1">
        <v>1</v>
      </c>
      <c r="AG78" s="22">
        <v>5</v>
      </c>
      <c r="AH78" s="1">
        <v>3</v>
      </c>
      <c r="AI78" s="1">
        <v>1</v>
      </c>
      <c r="AJ78" s="22">
        <v>1</v>
      </c>
      <c r="AK78" s="34" t="s">
        <v>45</v>
      </c>
      <c r="AL78" s="34" t="s">
        <v>48</v>
      </c>
      <c r="AM78" s="8">
        <f t="shared" si="8"/>
        <v>-0.87015414124039414</v>
      </c>
      <c r="AN78" s="8">
        <f t="shared" si="9"/>
        <v>-0.19404149155886899</v>
      </c>
      <c r="AO78">
        <f t="shared" si="10"/>
        <v>0</v>
      </c>
      <c r="AP78" s="6">
        <f t="shared" si="11"/>
        <v>0.5</v>
      </c>
      <c r="AQ78" s="8">
        <f>($AM$3*AM78+$AN$3*AN78+$AO$3*AO78+$AP$3*AP78)+$I$3*VLOOKUP(I78,COND!$A$2:$E$7,4,FALSE)+$J$3*VLOOKUP(J78,COND!$A$2:$C$7,2,FALSE)+$K$3*VLOOKUP(K78,COND!$A$2:$C$7,3,FALSE)+IF(AND($B$2&gt;0,$E78&lt;20),$B$2*25,0)</f>
        <v>112.08448668716953</v>
      </c>
      <c r="AR78" s="26">
        <f t="shared" si="12"/>
        <v>0.83064564770656002</v>
      </c>
      <c r="AS78" t="str">
        <f t="shared" si="13"/>
        <v>3B</v>
      </c>
      <c r="AT78">
        <v>800</v>
      </c>
      <c r="AU78">
        <v>800</v>
      </c>
      <c r="AW78" t="str">
        <f t="shared" si="14"/>
        <v>Unlikely</v>
      </c>
      <c r="AY78">
        <f>IF(VLOOKUP($A78,'Draft List'!$D$4:$AC$1177,AY$3,FALSE)&lt;&gt;0,VLOOKUP($A78,'Draft List'!$D$4:$AC$1177,AY$3,FALSE),"")</f>
        <v>144</v>
      </c>
      <c r="AZ78">
        <f>IF(VLOOKUP($A78,'Draft List'!$D$4:$AC$1177,AZ$3,FALSE)&lt;&gt;0,VLOOKUP($A78,'Draft List'!$D$4:$AC$1177,AZ$3,FALSE),"")</f>
        <v>5</v>
      </c>
      <c r="BA78">
        <f>IF(VLOOKUP($A78,'Draft List'!$D$4:$AC$1177,BA$3,FALSE)&lt;&gt;0,VLOOKUP($A78,'Draft List'!$D$4:$AC$1177,BA$3,FALSE),"")</f>
        <v>17</v>
      </c>
      <c r="BB78" t="str">
        <f>IF(VLOOKUP($A78,'Draft List'!$D$4:$AC$1177,BB$3,FALSE)&lt;&gt;0,VLOOKUP($A78,'Draft List'!$D$4:$AC$1177,BB$3,FALSE),"")</f>
        <v>New Orleans Trendsetters</v>
      </c>
    </row>
    <row r="79" spans="1:54" ht="15" hidden="1" customHeight="1" x14ac:dyDescent="0.3">
      <c r="A79" s="1">
        <v>16422</v>
      </c>
      <c r="B79" s="1" t="s">
        <v>88</v>
      </c>
      <c r="C79" s="1" t="s">
        <v>890</v>
      </c>
      <c r="D79" s="1" t="s">
        <v>967</v>
      </c>
      <c r="E79" s="1">
        <v>18</v>
      </c>
      <c r="F79" s="1" t="s">
        <v>42</v>
      </c>
      <c r="G79" s="1" t="s">
        <v>42</v>
      </c>
      <c r="H79" s="22" t="s">
        <v>861</v>
      </c>
      <c r="I79" s="45" t="s">
        <v>43</v>
      </c>
      <c r="J79" s="1" t="s">
        <v>44</v>
      </c>
      <c r="K79" s="22" t="s">
        <v>43</v>
      </c>
      <c r="L79" s="1">
        <v>1</v>
      </c>
      <c r="M79" s="1">
        <v>2</v>
      </c>
      <c r="N79" s="1">
        <v>2</v>
      </c>
      <c r="O79" s="1">
        <v>1</v>
      </c>
      <c r="P79" s="22">
        <v>2</v>
      </c>
      <c r="Q79" s="1">
        <v>4</v>
      </c>
      <c r="R79" s="1">
        <v>4</v>
      </c>
      <c r="S79" s="1">
        <v>4</v>
      </c>
      <c r="T79" s="1">
        <v>3</v>
      </c>
      <c r="U79" s="22">
        <v>5</v>
      </c>
      <c r="V79" s="1">
        <v>2</v>
      </c>
      <c r="W79" s="1">
        <v>2</v>
      </c>
      <c r="X79" s="1">
        <v>1</v>
      </c>
      <c r="Y79" s="22">
        <v>1</v>
      </c>
      <c r="Z79" s="1" t="s">
        <v>45</v>
      </c>
      <c r="AA79" s="1">
        <v>1</v>
      </c>
      <c r="AB79" s="1" t="s">
        <v>45</v>
      </c>
      <c r="AC79" s="1" t="s">
        <v>45</v>
      </c>
      <c r="AD79" s="1" t="s">
        <v>45</v>
      </c>
      <c r="AE79" s="1" t="s">
        <v>45</v>
      </c>
      <c r="AF79" s="1" t="s">
        <v>45</v>
      </c>
      <c r="AG79" s="22" t="s">
        <v>45</v>
      </c>
      <c r="AH79" s="1">
        <v>1</v>
      </c>
      <c r="AI79" s="1">
        <v>1</v>
      </c>
      <c r="AJ79" s="22">
        <v>1</v>
      </c>
      <c r="AK79" s="34" t="s">
        <v>681</v>
      </c>
      <c r="AL79" s="34" t="s">
        <v>844</v>
      </c>
      <c r="AM79" s="8">
        <f t="shared" si="8"/>
        <v>-1.9102056363678834</v>
      </c>
      <c r="AN79" s="8">
        <f t="shared" si="9"/>
        <v>-0.37482726100423702</v>
      </c>
      <c r="AO79">
        <f t="shared" si="10"/>
        <v>0</v>
      </c>
      <c r="AP79" s="6">
        <f t="shared" si="11"/>
        <v>0</v>
      </c>
      <c r="AQ79" s="8">
        <f>($AM$3*AM79+$AN$3*AN79+$AO$3*AO79+$AP$3*AP79)+$I$3*VLOOKUP(I79,COND!$A$2:$E$7,4,FALSE)+$J$3*VLOOKUP(J79,COND!$A$2:$C$7,2,FALSE)+$K$3*VLOOKUP(K79,COND!$A$2:$C$7,3,FALSE)+IF(AND($B$2&gt;0,$E79&lt;20),$B$2*25,0)</f>
        <v>114.31105230431237</v>
      </c>
      <c r="AR79" s="26">
        <f t="shared" si="12"/>
        <v>1.295750214734523</v>
      </c>
      <c r="AS79" t="str">
        <f t="shared" si="13"/>
        <v>1B</v>
      </c>
      <c r="AT79">
        <v>800</v>
      </c>
      <c r="AU79">
        <v>800</v>
      </c>
      <c r="AW79" t="str">
        <f t="shared" si="14"/>
        <v>Unlikely</v>
      </c>
      <c r="AY79">
        <f>IF(VLOOKUP($A79,'Draft List'!$D$4:$AC$1177,AY$3,FALSE)&lt;&gt;0,VLOOKUP($A79,'Draft List'!$D$4:$AC$1177,AY$3,FALSE),"")</f>
        <v>145</v>
      </c>
      <c r="AZ79">
        <f>IF(VLOOKUP($A79,'Draft List'!$D$4:$AC$1177,AZ$3,FALSE)&lt;&gt;0,VLOOKUP($A79,'Draft List'!$D$4:$AC$1177,AZ$3,FALSE),"")</f>
        <v>5</v>
      </c>
      <c r="BA79">
        <f>IF(VLOOKUP($A79,'Draft List'!$D$4:$AC$1177,BA$3,FALSE)&lt;&gt;0,VLOOKUP($A79,'Draft List'!$D$4:$AC$1177,BA$3,FALSE),"")</f>
        <v>18</v>
      </c>
      <c r="BB79" t="str">
        <f>IF(VLOOKUP($A79,'Draft List'!$D$4:$AC$1177,BB$3,FALSE)&lt;&gt;0,VLOOKUP($A79,'Draft List'!$D$4:$AC$1177,BB$3,FALSE),"")</f>
        <v>Kalamazoo Badgers</v>
      </c>
    </row>
    <row r="80" spans="1:54" ht="15" hidden="1" customHeight="1" x14ac:dyDescent="0.3">
      <c r="A80" s="1">
        <v>8838</v>
      </c>
      <c r="B80" s="1" t="s">
        <v>73</v>
      </c>
      <c r="C80" s="1" t="s">
        <v>950</v>
      </c>
      <c r="D80" s="1" t="s">
        <v>951</v>
      </c>
      <c r="E80" s="1">
        <v>21</v>
      </c>
      <c r="F80" s="1" t="s">
        <v>42</v>
      </c>
      <c r="G80" s="1" t="s">
        <v>42</v>
      </c>
      <c r="H80" s="22" t="s">
        <v>841</v>
      </c>
      <c r="I80" s="45" t="s">
        <v>43</v>
      </c>
      <c r="J80" s="1" t="s">
        <v>43</v>
      </c>
      <c r="K80" s="22" t="s">
        <v>48</v>
      </c>
      <c r="L80" s="1">
        <v>2</v>
      </c>
      <c r="M80" s="1">
        <v>3</v>
      </c>
      <c r="N80" s="1">
        <v>2</v>
      </c>
      <c r="O80" s="1">
        <v>2</v>
      </c>
      <c r="P80" s="22">
        <v>4</v>
      </c>
      <c r="Q80" s="1">
        <v>4</v>
      </c>
      <c r="R80" s="1">
        <v>4</v>
      </c>
      <c r="S80" s="1">
        <v>3</v>
      </c>
      <c r="T80" s="1">
        <v>4</v>
      </c>
      <c r="U80" s="22">
        <v>6</v>
      </c>
      <c r="V80" s="1">
        <v>9</v>
      </c>
      <c r="W80" s="1">
        <v>10</v>
      </c>
      <c r="X80" s="1">
        <v>1</v>
      </c>
      <c r="Y80" s="22">
        <v>1</v>
      </c>
      <c r="Z80" s="1" t="s">
        <v>45</v>
      </c>
      <c r="AA80" s="1" t="s">
        <v>45</v>
      </c>
      <c r="AB80" s="1">
        <v>1</v>
      </c>
      <c r="AC80" s="1" t="s">
        <v>45</v>
      </c>
      <c r="AD80" s="1">
        <v>7</v>
      </c>
      <c r="AE80" s="1" t="s">
        <v>45</v>
      </c>
      <c r="AF80" s="1" t="s">
        <v>45</v>
      </c>
      <c r="AG80" s="22" t="s">
        <v>45</v>
      </c>
      <c r="AH80" s="1">
        <v>7</v>
      </c>
      <c r="AI80" s="1">
        <v>9</v>
      </c>
      <c r="AJ80" s="22">
        <v>10</v>
      </c>
      <c r="AK80" s="34" t="s">
        <v>896</v>
      </c>
      <c r="AL80" s="34" t="s">
        <v>48</v>
      </c>
      <c r="AM80" s="8">
        <f t="shared" si="8"/>
        <v>-1.3668476909027576</v>
      </c>
      <c r="AN80" s="8">
        <f t="shared" si="9"/>
        <v>-0.32816286520147392</v>
      </c>
      <c r="AO80">
        <f t="shared" si="10"/>
        <v>4</v>
      </c>
      <c r="AP80" s="6">
        <f t="shared" si="11"/>
        <v>1</v>
      </c>
      <c r="AQ80" s="8">
        <f>($AM$3*AM80+$AN$3*AN80+$AO$3*AO80+$AP$3*AP80)+$I$3*VLOOKUP(I80,COND!$A$2:$E$7,4,FALSE)+$J$3*VLOOKUP(J80,COND!$A$2:$C$7,2,FALSE)+$K$3*VLOOKUP(K80,COND!$A$2:$C$7,3,FALSE)+IF(AND($B$2&gt;0,$E80&lt;20),$B$2*25,0)</f>
        <v>113.5920275151587</v>
      </c>
      <c r="AR80" s="26">
        <f t="shared" si="12"/>
        <v>1.1455540064274792</v>
      </c>
      <c r="AS80" t="str">
        <f t="shared" si="13"/>
        <v>SS</v>
      </c>
      <c r="AT80">
        <v>800</v>
      </c>
      <c r="AU80">
        <v>800</v>
      </c>
      <c r="AW80" t="str">
        <f t="shared" si="14"/>
        <v>Unlikely</v>
      </c>
      <c r="AY80">
        <f>IF(VLOOKUP($A80,'Draft List'!$D$4:$AC$1177,AY$3,FALSE)&lt;&gt;0,VLOOKUP($A80,'Draft List'!$D$4:$AC$1177,AY$3,FALSE),"")</f>
        <v>146</v>
      </c>
      <c r="AZ80">
        <f>IF(VLOOKUP($A80,'Draft List'!$D$4:$AC$1177,AZ$3,FALSE)&lt;&gt;0,VLOOKUP($A80,'Draft List'!$D$4:$AC$1177,AZ$3,FALSE),"")</f>
        <v>5</v>
      </c>
      <c r="BA80">
        <f>IF(VLOOKUP($A80,'Draft List'!$D$4:$AC$1177,BA$3,FALSE)&lt;&gt;0,VLOOKUP($A80,'Draft List'!$D$4:$AC$1177,BA$3,FALSE),"")</f>
        <v>19</v>
      </c>
      <c r="BB80" t="str">
        <f>IF(VLOOKUP($A80,'Draft List'!$D$4:$AC$1177,BB$3,FALSE)&lt;&gt;0,VLOOKUP($A80,'Draft List'!$D$4:$AC$1177,BB$3,FALSE),"")</f>
        <v>New Orleans Trendsetters</v>
      </c>
    </row>
    <row r="81" spans="1:54" ht="15" hidden="1" customHeight="1" x14ac:dyDescent="0.3">
      <c r="A81" s="1">
        <v>8248</v>
      </c>
      <c r="B81" s="1" t="s">
        <v>70</v>
      </c>
      <c r="C81" s="1" t="s">
        <v>128</v>
      </c>
      <c r="D81" s="1" t="s">
        <v>966</v>
      </c>
      <c r="E81" s="1">
        <v>21</v>
      </c>
      <c r="F81" s="1" t="s">
        <v>42</v>
      </c>
      <c r="G81" s="1" t="s">
        <v>42</v>
      </c>
      <c r="H81" s="22" t="s">
        <v>853</v>
      </c>
      <c r="I81" s="45" t="s">
        <v>48</v>
      </c>
      <c r="J81" s="1" t="s">
        <v>43</v>
      </c>
      <c r="K81" s="22" t="s">
        <v>48</v>
      </c>
      <c r="L81" s="1">
        <v>2</v>
      </c>
      <c r="M81" s="1">
        <v>1</v>
      </c>
      <c r="N81" s="1">
        <v>3</v>
      </c>
      <c r="O81" s="1">
        <v>2</v>
      </c>
      <c r="P81" s="22">
        <v>3</v>
      </c>
      <c r="Q81" s="1">
        <v>4</v>
      </c>
      <c r="R81" s="1">
        <v>3</v>
      </c>
      <c r="S81" s="1">
        <v>4</v>
      </c>
      <c r="T81" s="1">
        <v>4</v>
      </c>
      <c r="U81" s="22">
        <v>4</v>
      </c>
      <c r="V81" s="1">
        <v>7</v>
      </c>
      <c r="W81" s="1">
        <v>5</v>
      </c>
      <c r="X81" s="1">
        <v>1</v>
      </c>
      <c r="Y81" s="22">
        <v>1</v>
      </c>
      <c r="Z81" s="1" t="s">
        <v>45</v>
      </c>
      <c r="AA81" s="1" t="s">
        <v>45</v>
      </c>
      <c r="AB81" s="1" t="s">
        <v>45</v>
      </c>
      <c r="AC81" s="1">
        <v>3</v>
      </c>
      <c r="AD81" s="1" t="s">
        <v>45</v>
      </c>
      <c r="AE81" s="1" t="s">
        <v>45</v>
      </c>
      <c r="AF81" s="1" t="s">
        <v>45</v>
      </c>
      <c r="AG81" s="22" t="s">
        <v>45</v>
      </c>
      <c r="AH81" s="1">
        <v>2</v>
      </c>
      <c r="AI81" s="1">
        <v>1</v>
      </c>
      <c r="AJ81" s="22">
        <v>2</v>
      </c>
      <c r="AK81" s="34" t="s">
        <v>45</v>
      </c>
      <c r="AL81" s="34" t="s">
        <v>48</v>
      </c>
      <c r="AM81" s="8">
        <f t="shared" si="8"/>
        <v>-1.4259222959333462</v>
      </c>
      <c r="AN81" s="8">
        <f t="shared" si="9"/>
        <v>-0.37619393043044286</v>
      </c>
      <c r="AO81">
        <f t="shared" si="10"/>
        <v>0</v>
      </c>
      <c r="AP81" s="6">
        <f t="shared" si="11"/>
        <v>0</v>
      </c>
      <c r="AQ81" s="8">
        <f>($AM$3*AM81+$AN$3*AN81+$AO$3*AO81+$AP$3*AP81)+$I$3*VLOOKUP(I81,COND!$A$2:$E$7,4,FALSE)+$J$3*VLOOKUP(J81,COND!$A$2:$C$7,2,FALSE)+$K$3*VLOOKUP(K81,COND!$A$2:$C$7,3,FALSE)+IF(AND($B$2&gt;0,$E81&lt;20),$B$2*25,0)</f>
        <v>111.56808060524135</v>
      </c>
      <c r="AR81" s="26">
        <f t="shared" si="12"/>
        <v>0.72277421319926727</v>
      </c>
      <c r="AS81" t="str">
        <f t="shared" si="13"/>
        <v>3B</v>
      </c>
      <c r="AT81">
        <v>800</v>
      </c>
      <c r="AU81">
        <v>800</v>
      </c>
      <c r="AW81" t="str">
        <f t="shared" si="14"/>
        <v>Unlikely</v>
      </c>
      <c r="AY81">
        <f>IF(VLOOKUP($A81,'Draft List'!$D$4:$AC$1177,AY$3,FALSE)&lt;&gt;0,VLOOKUP($A81,'Draft List'!$D$4:$AC$1177,AY$3,FALSE),"")</f>
        <v>147</v>
      </c>
      <c r="AZ81">
        <f>IF(VLOOKUP($A81,'Draft List'!$D$4:$AC$1177,AZ$3,FALSE)&lt;&gt;0,VLOOKUP($A81,'Draft List'!$D$4:$AC$1177,AZ$3,FALSE),"")</f>
        <v>5</v>
      </c>
      <c r="BA81">
        <f>IF(VLOOKUP($A81,'Draft List'!$D$4:$AC$1177,BA$3,FALSE)&lt;&gt;0,VLOOKUP($A81,'Draft List'!$D$4:$AC$1177,BA$3,FALSE),"")</f>
        <v>20</v>
      </c>
      <c r="BB81" t="str">
        <f>IF(VLOOKUP($A81,'Draft List'!$D$4:$AC$1177,BB$3,FALSE)&lt;&gt;0,VLOOKUP($A81,'Draft List'!$D$4:$AC$1177,BB$3,FALSE),"")</f>
        <v>Kalamazoo Badgers</v>
      </c>
    </row>
    <row r="82" spans="1:54" ht="15" hidden="1" customHeight="1" x14ac:dyDescent="0.3">
      <c r="A82" s="1">
        <v>7422</v>
      </c>
      <c r="B82" s="1" t="s">
        <v>87</v>
      </c>
      <c r="C82" s="1" t="s">
        <v>1058</v>
      </c>
      <c r="D82" s="1" t="s">
        <v>505</v>
      </c>
      <c r="E82" s="1">
        <v>18</v>
      </c>
      <c r="F82" s="1" t="s">
        <v>42</v>
      </c>
      <c r="G82" s="1" t="s">
        <v>42</v>
      </c>
      <c r="H82" s="22" t="s">
        <v>853</v>
      </c>
      <c r="I82" s="45" t="s">
        <v>43</v>
      </c>
      <c r="J82" s="1" t="s">
        <v>43</v>
      </c>
      <c r="K82" s="22" t="s">
        <v>43</v>
      </c>
      <c r="L82" s="1">
        <v>1</v>
      </c>
      <c r="M82" s="1">
        <v>1</v>
      </c>
      <c r="N82" s="1">
        <v>2</v>
      </c>
      <c r="O82" s="1">
        <v>2</v>
      </c>
      <c r="P82" s="22">
        <v>1</v>
      </c>
      <c r="Q82" s="1">
        <v>3</v>
      </c>
      <c r="R82" s="1">
        <v>6</v>
      </c>
      <c r="S82" s="1">
        <v>4</v>
      </c>
      <c r="T82" s="1">
        <v>5</v>
      </c>
      <c r="U82" s="22">
        <v>4</v>
      </c>
      <c r="V82" s="1">
        <v>4</v>
      </c>
      <c r="W82" s="1">
        <v>4</v>
      </c>
      <c r="X82" s="1">
        <v>5</v>
      </c>
      <c r="Y82" s="22">
        <v>5</v>
      </c>
      <c r="Z82" s="1">
        <v>2</v>
      </c>
      <c r="AA82" s="1" t="s">
        <v>45</v>
      </c>
      <c r="AB82" s="1" t="s">
        <v>45</v>
      </c>
      <c r="AC82" s="1" t="s">
        <v>45</v>
      </c>
      <c r="AD82" s="1" t="s">
        <v>45</v>
      </c>
      <c r="AE82" s="1" t="s">
        <v>45</v>
      </c>
      <c r="AF82" s="1" t="s">
        <v>45</v>
      </c>
      <c r="AG82" s="22" t="s">
        <v>45</v>
      </c>
      <c r="AH82" s="1">
        <v>1</v>
      </c>
      <c r="AI82" s="1">
        <v>2</v>
      </c>
      <c r="AJ82" s="22">
        <v>3</v>
      </c>
      <c r="AK82" s="34" t="s">
        <v>790</v>
      </c>
      <c r="AL82" s="34" t="s">
        <v>844</v>
      </c>
      <c r="AM82" s="8">
        <f t="shared" si="8"/>
        <v>-1.9115723057940897</v>
      </c>
      <c r="AN82" s="8">
        <f t="shared" si="9"/>
        <v>-0.45586057776742606</v>
      </c>
      <c r="AO82">
        <f t="shared" si="10"/>
        <v>0</v>
      </c>
      <c r="AP82" s="6">
        <f t="shared" si="11"/>
        <v>1</v>
      </c>
      <c r="AQ82" s="8">
        <f>($AM$3*AM82+$AN$3*AN82+$AO$3*AO82+$AP$3*AP82)+$I$3*VLOOKUP(I82,COND!$A$2:$E$7,4,FALSE)+$J$3*VLOOKUP(J82,COND!$A$2:$C$7,2,FALSE)+$K$3*VLOOKUP(K82,COND!$A$2:$C$7,3,FALSE)+IF(AND($B$2&gt;0,$E82&lt;20),$B$2*25,0)</f>
        <v>115.33851583621149</v>
      </c>
      <c r="AR82" s="26">
        <f t="shared" si="12"/>
        <v>1.5103758145648931</v>
      </c>
      <c r="AS82" t="str">
        <f t="shared" si="13"/>
        <v>C</v>
      </c>
      <c r="AT82">
        <v>800</v>
      </c>
      <c r="AU82">
        <v>800</v>
      </c>
      <c r="AW82" t="str">
        <f t="shared" si="14"/>
        <v>Unlikely</v>
      </c>
      <c r="AY82">
        <f>IF(VLOOKUP($A82,'Draft List'!$D$4:$AC$1177,AY$3,FALSE)&lt;&gt;0,VLOOKUP($A82,'Draft List'!$D$4:$AC$1177,AY$3,FALSE),"")</f>
        <v>148</v>
      </c>
      <c r="AZ82">
        <f>IF(VLOOKUP($A82,'Draft List'!$D$4:$AC$1177,AZ$3,FALSE)&lt;&gt;0,VLOOKUP($A82,'Draft List'!$D$4:$AC$1177,AZ$3,FALSE),"")</f>
        <v>5</v>
      </c>
      <c r="BA82">
        <f>IF(VLOOKUP($A82,'Draft List'!$D$4:$AC$1177,BA$3,FALSE)&lt;&gt;0,VLOOKUP($A82,'Draft List'!$D$4:$AC$1177,BA$3,FALSE),"")</f>
        <v>21</v>
      </c>
      <c r="BB82" t="str">
        <f>IF(VLOOKUP($A82,'Draft List'!$D$4:$AC$1177,BB$3,FALSE)&lt;&gt;0,VLOOKUP($A82,'Draft List'!$D$4:$AC$1177,BB$3,FALSE),"")</f>
        <v>Bakersfield Bears</v>
      </c>
    </row>
    <row r="83" spans="1:54" ht="15" hidden="1" customHeight="1" x14ac:dyDescent="0.3">
      <c r="A83" s="1">
        <v>8667</v>
      </c>
      <c r="B83" s="1" t="s">
        <v>72</v>
      </c>
      <c r="C83" s="1" t="s">
        <v>358</v>
      </c>
      <c r="D83" s="1" t="s">
        <v>508</v>
      </c>
      <c r="E83" s="1">
        <v>21</v>
      </c>
      <c r="F83" s="1" t="s">
        <v>42</v>
      </c>
      <c r="G83" s="1" t="s">
        <v>42</v>
      </c>
      <c r="H83" s="22" t="s">
        <v>841</v>
      </c>
      <c r="I83" s="45" t="s">
        <v>48</v>
      </c>
      <c r="J83" s="1" t="s">
        <v>48</v>
      </c>
      <c r="K83" s="22" t="s">
        <v>43</v>
      </c>
      <c r="L83" s="1">
        <v>3</v>
      </c>
      <c r="M83" s="1">
        <v>4</v>
      </c>
      <c r="N83" s="1">
        <v>2</v>
      </c>
      <c r="O83" s="1">
        <v>3</v>
      </c>
      <c r="P83" s="22">
        <v>3</v>
      </c>
      <c r="Q83" s="1">
        <v>4</v>
      </c>
      <c r="R83" s="1">
        <v>5</v>
      </c>
      <c r="S83" s="1">
        <v>2</v>
      </c>
      <c r="T83" s="1">
        <v>5</v>
      </c>
      <c r="U83" s="22">
        <v>4</v>
      </c>
      <c r="V83" s="1">
        <v>4</v>
      </c>
      <c r="W83" s="1">
        <v>2</v>
      </c>
      <c r="X83" s="1">
        <v>1</v>
      </c>
      <c r="Y83" s="22">
        <v>1</v>
      </c>
      <c r="Z83" s="1" t="s">
        <v>45</v>
      </c>
      <c r="AA83" s="1" t="s">
        <v>45</v>
      </c>
      <c r="AB83" s="1">
        <v>7</v>
      </c>
      <c r="AC83" s="1" t="s">
        <v>45</v>
      </c>
      <c r="AD83" s="1" t="s">
        <v>45</v>
      </c>
      <c r="AE83" s="1" t="s">
        <v>45</v>
      </c>
      <c r="AF83" s="1" t="s">
        <v>45</v>
      </c>
      <c r="AG83" s="22" t="s">
        <v>45</v>
      </c>
      <c r="AH83" s="1">
        <v>6</v>
      </c>
      <c r="AI83" s="1">
        <v>6</v>
      </c>
      <c r="AJ83" s="22">
        <v>4</v>
      </c>
      <c r="AK83" s="34" t="s">
        <v>677</v>
      </c>
      <c r="AL83" s="34" t="s">
        <v>48</v>
      </c>
      <c r="AM83" s="8">
        <f t="shared" si="8"/>
        <v>-0.94353876488888166</v>
      </c>
      <c r="AN83" s="8">
        <f t="shared" si="9"/>
        <v>-0.35048760923125782</v>
      </c>
      <c r="AO83">
        <f t="shared" si="10"/>
        <v>0</v>
      </c>
      <c r="AP83" s="6">
        <f t="shared" si="11"/>
        <v>0.6</v>
      </c>
      <c r="AQ83" s="8">
        <f>($AM$3*AM83+$AN$3*AN83+$AO$3*AO83+$AP$3*AP83)+$I$3*VLOOKUP(I83,COND!$A$2:$E$7,4,FALSE)+$J$3*VLOOKUP(J83,COND!$A$2:$C$7,2,FALSE)+$K$3*VLOOKUP(K83,COND!$A$2:$C$7,3,FALSE)+IF(AND($B$2&gt;0,$E83&lt;20),$B$2*25,0)</f>
        <v>112.52479481273602</v>
      </c>
      <c r="AR83" s="26">
        <f t="shared" si="12"/>
        <v>0.92262107323355813</v>
      </c>
      <c r="AS83" t="str">
        <f t="shared" si="13"/>
        <v>2B</v>
      </c>
      <c r="AT83">
        <v>800</v>
      </c>
      <c r="AU83">
        <v>800</v>
      </c>
      <c r="AW83" t="str">
        <f t="shared" si="14"/>
        <v>Unlikely</v>
      </c>
      <c r="AY83">
        <f>IF(VLOOKUP($A83,'Draft List'!$D$4:$AC$1177,AY$3,FALSE)&lt;&gt;0,VLOOKUP($A83,'Draft List'!$D$4:$AC$1177,AY$3,FALSE),"")</f>
        <v>151</v>
      </c>
      <c r="AZ83">
        <f>IF(VLOOKUP($A83,'Draft List'!$D$4:$AC$1177,AZ$3,FALSE)&lt;&gt;0,VLOOKUP($A83,'Draft List'!$D$4:$AC$1177,AZ$3,FALSE),"")</f>
        <v>5</v>
      </c>
      <c r="BA83">
        <f>IF(VLOOKUP($A83,'Draft List'!$D$4:$AC$1177,BA$3,FALSE)&lt;&gt;0,VLOOKUP($A83,'Draft List'!$D$4:$AC$1177,BA$3,FALSE),"")</f>
        <v>24</v>
      </c>
      <c r="BB83" t="str">
        <f>IF(VLOOKUP($A83,'Draft List'!$D$4:$AC$1177,BB$3,FALSE)&lt;&gt;0,VLOOKUP($A83,'Draft List'!$D$4:$AC$1177,BB$3,FALSE),"")</f>
        <v>San Juan Coqui</v>
      </c>
    </row>
    <row r="84" spans="1:54" ht="15" hidden="1" customHeight="1" x14ac:dyDescent="0.3">
      <c r="A84" s="1">
        <v>7071</v>
      </c>
      <c r="B84" s="1" t="s">
        <v>88</v>
      </c>
      <c r="C84" s="1" t="s">
        <v>192</v>
      </c>
      <c r="D84" s="1" t="s">
        <v>645</v>
      </c>
      <c r="E84" s="1">
        <v>18</v>
      </c>
      <c r="F84" s="1" t="s">
        <v>42</v>
      </c>
      <c r="G84" s="1" t="s">
        <v>42</v>
      </c>
      <c r="H84" s="22" t="s">
        <v>853</v>
      </c>
      <c r="I84" s="45" t="s">
        <v>43</v>
      </c>
      <c r="J84" s="1" t="s">
        <v>43</v>
      </c>
      <c r="K84" s="22" t="s">
        <v>48</v>
      </c>
      <c r="L84" s="1">
        <v>1</v>
      </c>
      <c r="M84" s="1">
        <v>2</v>
      </c>
      <c r="N84" s="1">
        <v>2</v>
      </c>
      <c r="O84" s="1">
        <v>1</v>
      </c>
      <c r="P84" s="22">
        <v>1</v>
      </c>
      <c r="Q84" s="1">
        <v>3</v>
      </c>
      <c r="R84" s="1">
        <v>5</v>
      </c>
      <c r="S84" s="1">
        <v>5</v>
      </c>
      <c r="T84" s="1">
        <v>4</v>
      </c>
      <c r="U84" s="22">
        <v>2</v>
      </c>
      <c r="V84" s="1">
        <v>3</v>
      </c>
      <c r="W84" s="1">
        <v>2</v>
      </c>
      <c r="X84" s="1">
        <v>1</v>
      </c>
      <c r="Y84" s="22">
        <v>1</v>
      </c>
      <c r="Z84" s="1" t="s">
        <v>45</v>
      </c>
      <c r="AA84" s="1">
        <v>1</v>
      </c>
      <c r="AB84" s="1" t="s">
        <v>45</v>
      </c>
      <c r="AC84" s="1" t="s">
        <v>45</v>
      </c>
      <c r="AD84" s="1" t="s">
        <v>45</v>
      </c>
      <c r="AE84" s="1" t="s">
        <v>45</v>
      </c>
      <c r="AF84" s="1" t="s">
        <v>45</v>
      </c>
      <c r="AG84" s="22" t="s">
        <v>45</v>
      </c>
      <c r="AH84" s="1">
        <v>1</v>
      </c>
      <c r="AI84" s="1">
        <v>1</v>
      </c>
      <c r="AJ84" s="22">
        <v>1</v>
      </c>
      <c r="AK84" s="34" t="s">
        <v>790</v>
      </c>
      <c r="AL84" s="34" t="s">
        <v>844</v>
      </c>
      <c r="AM84" s="8">
        <f t="shared" si="8"/>
        <v>-1.9502219761849671</v>
      </c>
      <c r="AN84" s="8">
        <f t="shared" si="9"/>
        <v>-0.59360119300597602</v>
      </c>
      <c r="AO84">
        <f t="shared" si="10"/>
        <v>0</v>
      </c>
      <c r="AP84" s="6">
        <f t="shared" si="11"/>
        <v>0</v>
      </c>
      <c r="AQ84" s="8">
        <f>($AM$3*AM84+$AN$3*AN84+$AO$3*AO84+$AP$3*AP84)+$I$3*VLOOKUP(I84,COND!$A$2:$E$7,4,FALSE)+$J$3*VLOOKUP(J84,COND!$A$2:$C$7,2,FALSE)+$K$3*VLOOKUP(K84,COND!$A$2:$C$7,3,FALSE)+IF(AND($B$2&gt;0,$E84&lt;20),$B$2*25,0)</f>
        <v>113.68176348630979</v>
      </c>
      <c r="AR84" s="26">
        <f t="shared" si="12"/>
        <v>1.1642988436277486</v>
      </c>
      <c r="AS84" t="str">
        <f t="shared" si="13"/>
        <v>1B</v>
      </c>
      <c r="AT84">
        <v>800</v>
      </c>
      <c r="AU84">
        <v>800</v>
      </c>
      <c r="AW84" t="str">
        <f t="shared" si="14"/>
        <v>Unlikely</v>
      </c>
      <c r="AY84">
        <f>IF(VLOOKUP($A84,'Draft List'!$D$4:$AC$1177,AY$3,FALSE)&lt;&gt;0,VLOOKUP($A84,'Draft List'!$D$4:$AC$1177,AY$3,FALSE),"")</f>
        <v>152</v>
      </c>
      <c r="AZ84">
        <f>IF(VLOOKUP($A84,'Draft List'!$D$4:$AC$1177,AZ$3,FALSE)&lt;&gt;0,VLOOKUP($A84,'Draft List'!$D$4:$AC$1177,AZ$3,FALSE),"")</f>
        <v>5</v>
      </c>
      <c r="BA84">
        <f>IF(VLOOKUP($A84,'Draft List'!$D$4:$AC$1177,BA$3,FALSE)&lt;&gt;0,VLOOKUP($A84,'Draft List'!$D$4:$AC$1177,BA$3,FALSE),"")</f>
        <v>25</v>
      </c>
      <c r="BB84" t="str">
        <f>IF(VLOOKUP($A84,'Draft List'!$D$4:$AC$1177,BB$3,FALSE)&lt;&gt;0,VLOOKUP($A84,'Draft List'!$D$4:$AC$1177,BB$3,FALSE),"")</f>
        <v>Havana Leones</v>
      </c>
    </row>
    <row r="85" spans="1:54" ht="15" hidden="1" customHeight="1" x14ac:dyDescent="0.3">
      <c r="A85" s="1">
        <v>5780</v>
      </c>
      <c r="B85" s="1" t="s">
        <v>67</v>
      </c>
      <c r="C85" s="1" t="s">
        <v>194</v>
      </c>
      <c r="D85" s="1" t="s">
        <v>928</v>
      </c>
      <c r="E85" s="1">
        <v>18</v>
      </c>
      <c r="F85" s="1" t="s">
        <v>42</v>
      </c>
      <c r="G85" s="1" t="s">
        <v>54</v>
      </c>
      <c r="H85" s="22" t="s">
        <v>853</v>
      </c>
      <c r="I85" s="45" t="s">
        <v>43</v>
      </c>
      <c r="J85" s="1" t="s">
        <v>43</v>
      </c>
      <c r="K85" s="22" t="s">
        <v>44</v>
      </c>
      <c r="L85" s="1">
        <v>1</v>
      </c>
      <c r="M85" s="1">
        <v>1</v>
      </c>
      <c r="N85" s="1">
        <v>3</v>
      </c>
      <c r="O85" s="1">
        <v>2</v>
      </c>
      <c r="P85" s="22">
        <v>1</v>
      </c>
      <c r="Q85" s="1">
        <v>3</v>
      </c>
      <c r="R85" s="1">
        <v>3</v>
      </c>
      <c r="S85" s="1">
        <v>5</v>
      </c>
      <c r="T85" s="1">
        <v>5</v>
      </c>
      <c r="U85" s="22">
        <v>4</v>
      </c>
      <c r="V85" s="1">
        <v>7</v>
      </c>
      <c r="W85" s="1">
        <v>8</v>
      </c>
      <c r="X85" s="1">
        <v>1</v>
      </c>
      <c r="Y85" s="22">
        <v>1</v>
      </c>
      <c r="Z85" s="1" t="s">
        <v>45</v>
      </c>
      <c r="AA85" s="1" t="s">
        <v>45</v>
      </c>
      <c r="AB85" s="1" t="s">
        <v>45</v>
      </c>
      <c r="AC85" s="1" t="s">
        <v>45</v>
      </c>
      <c r="AD85" s="1" t="s">
        <v>45</v>
      </c>
      <c r="AE85" s="1">
        <v>2</v>
      </c>
      <c r="AF85" s="1" t="s">
        <v>45</v>
      </c>
      <c r="AG85" s="22">
        <v>2</v>
      </c>
      <c r="AH85" s="1">
        <v>3</v>
      </c>
      <c r="AI85" s="1">
        <v>7</v>
      </c>
      <c r="AJ85" s="22">
        <v>9</v>
      </c>
      <c r="AK85" s="34" t="s">
        <v>896</v>
      </c>
      <c r="AL85" s="34" t="s">
        <v>844</v>
      </c>
      <c r="AM85" s="8">
        <f t="shared" si="8"/>
        <v>-1.828510811770188</v>
      </c>
      <c r="AN85" s="8">
        <f t="shared" si="9"/>
        <v>-0.52597872259963507</v>
      </c>
      <c r="AO85">
        <f t="shared" si="10"/>
        <v>2</v>
      </c>
      <c r="AP85" s="6">
        <f t="shared" si="11"/>
        <v>0</v>
      </c>
      <c r="AQ85" s="8">
        <f>($AM$3*AM85+$AN$3*AN85+$AO$3*AO85+$AP$3*AP85)+$I$3*VLOOKUP(I85,COND!$A$2:$E$7,4,FALSE)+$J$3*VLOOKUP(J85,COND!$A$2:$C$7,2,FALSE)+$K$3*VLOOKUP(K85,COND!$A$2:$C$7,3,FALSE)+IF(AND($B$2&gt;0,$E85&lt;20),$B$2*25,0)</f>
        <v>112.8387375809607</v>
      </c>
      <c r="AR85" s="26">
        <f t="shared" si="12"/>
        <v>0.98820019390374481</v>
      </c>
      <c r="AS85" t="str">
        <f t="shared" si="13"/>
        <v>RF</v>
      </c>
      <c r="AT85">
        <v>800</v>
      </c>
      <c r="AU85">
        <v>800</v>
      </c>
      <c r="AW85" t="str">
        <f t="shared" si="14"/>
        <v>Unlikely</v>
      </c>
      <c r="AY85">
        <f>IF(VLOOKUP($A85,'Draft List'!$D$4:$AC$1177,AY$3,FALSE)&lt;&gt;0,VLOOKUP($A85,'Draft List'!$D$4:$AC$1177,AY$3,FALSE),"")</f>
        <v>154</v>
      </c>
      <c r="AZ85">
        <f>IF(VLOOKUP($A85,'Draft List'!$D$4:$AC$1177,AZ$3,FALSE)&lt;&gt;0,VLOOKUP($A85,'Draft List'!$D$4:$AC$1177,AZ$3,FALSE),"")</f>
        <v>5</v>
      </c>
      <c r="BA85">
        <f>IF(VLOOKUP($A85,'Draft List'!$D$4:$AC$1177,BA$3,FALSE)&lt;&gt;0,VLOOKUP($A85,'Draft List'!$D$4:$AC$1177,BA$3,FALSE),"")</f>
        <v>27</v>
      </c>
      <c r="BB85" t="str">
        <f>IF(VLOOKUP($A85,'Draft List'!$D$4:$AC$1177,BB$3,FALSE)&lt;&gt;0,VLOOKUP($A85,'Draft List'!$D$4:$AC$1177,BB$3,FALSE),"")</f>
        <v>Charleston Statesmen</v>
      </c>
    </row>
    <row r="86" spans="1:54" ht="15" hidden="1" customHeight="1" x14ac:dyDescent="0.3">
      <c r="A86" s="1">
        <v>8530</v>
      </c>
      <c r="B86" s="1" t="s">
        <v>73</v>
      </c>
      <c r="C86" s="1" t="s">
        <v>126</v>
      </c>
      <c r="D86" s="1" t="s">
        <v>512</v>
      </c>
      <c r="E86" s="1">
        <v>21</v>
      </c>
      <c r="F86" s="1" t="s">
        <v>42</v>
      </c>
      <c r="G86" s="1" t="s">
        <v>42</v>
      </c>
      <c r="H86" s="22" t="s">
        <v>853</v>
      </c>
      <c r="I86" s="45" t="s">
        <v>43</v>
      </c>
      <c r="J86" s="1" t="s">
        <v>44</v>
      </c>
      <c r="K86" s="22" t="s">
        <v>43</v>
      </c>
      <c r="L86" s="1">
        <v>1</v>
      </c>
      <c r="M86" s="1">
        <v>2</v>
      </c>
      <c r="N86" s="1">
        <v>3</v>
      </c>
      <c r="O86" s="1">
        <v>3</v>
      </c>
      <c r="P86" s="22">
        <v>1</v>
      </c>
      <c r="Q86" s="1">
        <v>2</v>
      </c>
      <c r="R86" s="1">
        <v>4</v>
      </c>
      <c r="S86" s="1">
        <v>4</v>
      </c>
      <c r="T86" s="1">
        <v>5</v>
      </c>
      <c r="U86" s="22">
        <v>3</v>
      </c>
      <c r="V86" s="1">
        <v>8</v>
      </c>
      <c r="W86" s="1">
        <v>7</v>
      </c>
      <c r="X86" s="1">
        <v>1</v>
      </c>
      <c r="Y86" s="22">
        <v>1</v>
      </c>
      <c r="Z86" s="1" t="s">
        <v>45</v>
      </c>
      <c r="AA86" s="1" t="s">
        <v>45</v>
      </c>
      <c r="AB86" s="1" t="s">
        <v>45</v>
      </c>
      <c r="AC86" s="1" t="s">
        <v>45</v>
      </c>
      <c r="AD86" s="1">
        <v>7</v>
      </c>
      <c r="AE86" s="1" t="s">
        <v>45</v>
      </c>
      <c r="AF86" s="1" t="s">
        <v>45</v>
      </c>
      <c r="AG86" s="22" t="s">
        <v>45</v>
      </c>
      <c r="AH86" s="1">
        <v>5</v>
      </c>
      <c r="AI86" s="1">
        <v>7</v>
      </c>
      <c r="AJ86" s="22">
        <v>5</v>
      </c>
      <c r="AK86" s="34" t="s">
        <v>910</v>
      </c>
      <c r="AL86" s="34" t="s">
        <v>48</v>
      </c>
      <c r="AM86" s="8">
        <f t="shared" si="8"/>
        <v>-1.6877413821419032</v>
      </c>
      <c r="AN86" s="8">
        <f t="shared" si="9"/>
        <v>-0.9205525130245914</v>
      </c>
      <c r="AO86">
        <f t="shared" si="10"/>
        <v>0</v>
      </c>
      <c r="AP86" s="6">
        <f t="shared" si="11"/>
        <v>1</v>
      </c>
      <c r="AQ86" s="8">
        <f>($AM$3*AM86+$AN$3*AN86+$AO$3*AO86+$AP$3*AP86)+$I$3*VLOOKUP(I86,COND!$A$2:$E$7,4,FALSE)+$J$3*VLOOKUP(J86,COND!$A$2:$C$7,2,FALSE)+$K$3*VLOOKUP(K86,COND!$A$2:$C$7,3,FALSE)+IF(AND($B$2&gt;0,$E86&lt;20),$B$2*25,0)</f>
        <v>103.78459570549072</v>
      </c>
      <c r="AR86" s="26">
        <f t="shared" si="12"/>
        <v>-0.9031084225492424</v>
      </c>
      <c r="AS86" t="str">
        <f t="shared" si="13"/>
        <v>SS</v>
      </c>
      <c r="AT86">
        <v>800</v>
      </c>
      <c r="AU86">
        <v>800</v>
      </c>
      <c r="AW86" t="str">
        <f t="shared" si="14"/>
        <v>Unlikely</v>
      </c>
      <c r="AY86">
        <f>IF(VLOOKUP($A86,'Draft List'!$D$4:$AC$1177,AY$3,FALSE)&lt;&gt;0,VLOOKUP($A86,'Draft List'!$D$4:$AC$1177,AY$3,FALSE),"")</f>
        <v>156</v>
      </c>
      <c r="AZ86">
        <f>IF(VLOOKUP($A86,'Draft List'!$D$4:$AC$1177,AZ$3,FALSE)&lt;&gt;0,VLOOKUP($A86,'Draft List'!$D$4:$AC$1177,AZ$3,FALSE),"")</f>
        <v>5</v>
      </c>
      <c r="BA86">
        <f>IF(VLOOKUP($A86,'Draft List'!$D$4:$AC$1177,BA$3,FALSE)&lt;&gt;0,VLOOKUP($A86,'Draft List'!$D$4:$AC$1177,BA$3,FALSE),"")</f>
        <v>29</v>
      </c>
      <c r="BB86" t="str">
        <f>IF(VLOOKUP($A86,'Draft List'!$D$4:$AC$1177,BB$3,FALSE)&lt;&gt;0,VLOOKUP($A86,'Draft List'!$D$4:$AC$1177,BB$3,FALSE),"")</f>
        <v>Okinawa Shisa</v>
      </c>
    </row>
    <row r="87" spans="1:54" ht="15" hidden="1" customHeight="1" x14ac:dyDescent="0.3">
      <c r="A87" s="1">
        <v>6333</v>
      </c>
      <c r="B87" s="1" t="s">
        <v>87</v>
      </c>
      <c r="C87" s="1" t="s">
        <v>948</v>
      </c>
      <c r="D87" s="1" t="s">
        <v>957</v>
      </c>
      <c r="E87" s="1">
        <v>21</v>
      </c>
      <c r="F87" s="1" t="s">
        <v>42</v>
      </c>
      <c r="G87" s="1" t="s">
        <v>42</v>
      </c>
      <c r="H87" s="22" t="s">
        <v>841</v>
      </c>
      <c r="I87" s="45" t="s">
        <v>44</v>
      </c>
      <c r="J87" s="1" t="s">
        <v>43</v>
      </c>
      <c r="K87" s="22" t="s">
        <v>43</v>
      </c>
      <c r="L87" s="1">
        <v>3</v>
      </c>
      <c r="M87" s="1">
        <v>4</v>
      </c>
      <c r="N87" s="1">
        <v>3</v>
      </c>
      <c r="O87" s="1">
        <v>4</v>
      </c>
      <c r="P87" s="22">
        <v>4</v>
      </c>
      <c r="Q87" s="1">
        <v>4</v>
      </c>
      <c r="R87" s="1">
        <v>5</v>
      </c>
      <c r="S87" s="1">
        <v>4</v>
      </c>
      <c r="T87" s="1">
        <v>6</v>
      </c>
      <c r="U87" s="22">
        <v>6</v>
      </c>
      <c r="V87" s="1">
        <v>2</v>
      </c>
      <c r="W87" s="1">
        <v>2</v>
      </c>
      <c r="X87" s="1">
        <v>7</v>
      </c>
      <c r="Y87" s="22">
        <v>6</v>
      </c>
      <c r="Z87" s="1">
        <v>3</v>
      </c>
      <c r="AA87" s="1" t="s">
        <v>45</v>
      </c>
      <c r="AB87" s="1" t="s">
        <v>45</v>
      </c>
      <c r="AC87" s="1" t="s">
        <v>45</v>
      </c>
      <c r="AD87" s="1" t="s">
        <v>45</v>
      </c>
      <c r="AE87" s="1" t="s">
        <v>45</v>
      </c>
      <c r="AF87" s="1" t="s">
        <v>45</v>
      </c>
      <c r="AG87" s="22" t="s">
        <v>45</v>
      </c>
      <c r="AH87" s="1">
        <v>4</v>
      </c>
      <c r="AI87" s="1">
        <v>1</v>
      </c>
      <c r="AJ87" s="22">
        <v>1</v>
      </c>
      <c r="AK87" s="34" t="s">
        <v>908</v>
      </c>
      <c r="AL87" s="34" t="s">
        <v>48</v>
      </c>
      <c r="AM87" s="8">
        <f t="shared" si="8"/>
        <v>-0.7307513810383155</v>
      </c>
      <c r="AN87" s="8">
        <f t="shared" si="9"/>
        <v>-1.4622391539706918E-2</v>
      </c>
      <c r="AO87">
        <f t="shared" si="10"/>
        <v>0</v>
      </c>
      <c r="AP87" s="6">
        <f t="shared" si="11"/>
        <v>1.1000000000000001</v>
      </c>
      <c r="AQ87" s="8">
        <f>($AM$3*AM87+$AN$3*AN87+$AO$3*AO87+$AP$3*AP87)+$I$3*VLOOKUP(I87,COND!$A$2:$E$7,4,FALSE)+$J$3*VLOOKUP(J87,COND!$A$2:$C$7,2,FALSE)+$K$3*VLOOKUP(K87,COND!$A$2:$C$7,3,FALSE)+IF(AND($B$2&gt;0,$E87&lt;20),$B$2*25,0)</f>
        <v>115.70145616341969</v>
      </c>
      <c r="AR87" s="26">
        <f t="shared" si="12"/>
        <v>1.5861899753708855</v>
      </c>
      <c r="AS87" t="str">
        <f t="shared" si="13"/>
        <v>C</v>
      </c>
      <c r="AT87">
        <v>800</v>
      </c>
      <c r="AU87">
        <v>800</v>
      </c>
      <c r="AW87" t="str">
        <f t="shared" si="14"/>
        <v>Unlikely</v>
      </c>
      <c r="AY87">
        <f>IF(VLOOKUP($A87,'Draft List'!$D$4:$AC$1177,AY$3,FALSE)&lt;&gt;0,VLOOKUP($A87,'Draft List'!$D$4:$AC$1177,AY$3,FALSE),"")</f>
        <v>157</v>
      </c>
      <c r="AZ87">
        <f>IF(VLOOKUP($A87,'Draft List'!$D$4:$AC$1177,AZ$3,FALSE)&lt;&gt;0,VLOOKUP($A87,'Draft List'!$D$4:$AC$1177,AZ$3,FALSE),"")</f>
        <v>6</v>
      </c>
      <c r="BA87">
        <f>IF(VLOOKUP($A87,'Draft List'!$D$4:$AC$1177,BA$3,FALSE)&lt;&gt;0,VLOOKUP($A87,'Draft List'!$D$4:$AC$1177,BA$3,FALSE),"")</f>
        <v>1</v>
      </c>
      <c r="BB87" t="str">
        <f>IF(VLOOKUP($A87,'Draft List'!$D$4:$AC$1177,BB$3,FALSE)&lt;&gt;0,VLOOKUP($A87,'Draft List'!$D$4:$AC$1177,BB$3,FALSE),"")</f>
        <v>Yuma Arroyos</v>
      </c>
    </row>
    <row r="88" spans="1:54" ht="15" hidden="1" customHeight="1" x14ac:dyDescent="0.3">
      <c r="A88" s="1">
        <v>11684</v>
      </c>
      <c r="B88" s="1" t="s">
        <v>70</v>
      </c>
      <c r="C88" s="1" t="s">
        <v>494</v>
      </c>
      <c r="D88" s="1" t="s">
        <v>988</v>
      </c>
      <c r="E88" s="1">
        <v>21</v>
      </c>
      <c r="F88" s="1" t="s">
        <v>54</v>
      </c>
      <c r="G88" s="1" t="s">
        <v>42</v>
      </c>
      <c r="H88" s="22" t="s">
        <v>853</v>
      </c>
      <c r="I88" s="45" t="s">
        <v>43</v>
      </c>
      <c r="J88" s="1" t="s">
        <v>43</v>
      </c>
      <c r="K88" s="22" t="s">
        <v>48</v>
      </c>
      <c r="L88" s="1">
        <v>2</v>
      </c>
      <c r="M88" s="1">
        <v>3</v>
      </c>
      <c r="N88" s="1">
        <v>3</v>
      </c>
      <c r="O88" s="1">
        <v>2</v>
      </c>
      <c r="P88" s="22">
        <v>1</v>
      </c>
      <c r="Q88" s="1">
        <v>3</v>
      </c>
      <c r="R88" s="1">
        <v>5</v>
      </c>
      <c r="S88" s="1">
        <v>5</v>
      </c>
      <c r="T88" s="1">
        <v>4</v>
      </c>
      <c r="U88" s="22">
        <v>3</v>
      </c>
      <c r="V88" s="1">
        <v>9</v>
      </c>
      <c r="W88" s="1">
        <v>9</v>
      </c>
      <c r="X88" s="1">
        <v>1</v>
      </c>
      <c r="Y88" s="22">
        <v>1</v>
      </c>
      <c r="Z88" s="1" t="s">
        <v>45</v>
      </c>
      <c r="AA88" s="1" t="s">
        <v>45</v>
      </c>
      <c r="AB88" s="1" t="s">
        <v>45</v>
      </c>
      <c r="AC88" s="1">
        <v>7</v>
      </c>
      <c r="AD88" s="1" t="s">
        <v>45</v>
      </c>
      <c r="AE88" s="1" t="s">
        <v>45</v>
      </c>
      <c r="AF88" s="1" t="s">
        <v>45</v>
      </c>
      <c r="AG88" s="22" t="s">
        <v>45</v>
      </c>
      <c r="AH88" s="1">
        <v>5</v>
      </c>
      <c r="AI88" s="1">
        <v>1</v>
      </c>
      <c r="AJ88" s="22">
        <v>1</v>
      </c>
      <c r="AK88" s="34" t="s">
        <v>775</v>
      </c>
      <c r="AL88" s="34" t="s">
        <v>844</v>
      </c>
      <c r="AM88" s="8">
        <f t="shared" si="8"/>
        <v>-1.4038352163301062</v>
      </c>
      <c r="AN88" s="8">
        <f t="shared" si="9"/>
        <v>-0.5535848531888925</v>
      </c>
      <c r="AO88">
        <f t="shared" si="10"/>
        <v>0</v>
      </c>
      <c r="AP88" s="6">
        <f t="shared" si="11"/>
        <v>0.75</v>
      </c>
      <c r="AQ88" s="8">
        <f>($AM$3*AM88+$AN$3*AN88+$AO$3*AO88+$AP$3*AP88)+$I$3*VLOOKUP(I88,COND!$A$2:$E$7,4,FALSE)+$J$3*VLOOKUP(J88,COND!$A$2:$C$7,2,FALSE)+$K$3*VLOOKUP(K88,COND!$A$2:$C$7,3,FALSE)+IF(AND($B$2&gt;0,$E88&lt;20),$B$2*25,0)</f>
        <v>109.96659824010028</v>
      </c>
      <c r="AR88" s="26">
        <f t="shared" si="12"/>
        <v>0.38824252174268903</v>
      </c>
      <c r="AS88" t="str">
        <f t="shared" si="13"/>
        <v>3B</v>
      </c>
      <c r="AT88">
        <v>800</v>
      </c>
      <c r="AU88">
        <v>800</v>
      </c>
      <c r="AW88" t="str">
        <f t="shared" si="14"/>
        <v>Unlikely</v>
      </c>
      <c r="AY88">
        <f>IF(VLOOKUP($A88,'Draft List'!$D$4:$AC$1177,AY$3,FALSE)&lt;&gt;0,VLOOKUP($A88,'Draft List'!$D$4:$AC$1177,AY$3,FALSE),"")</f>
        <v>158</v>
      </c>
      <c r="AZ88">
        <f>IF(VLOOKUP($A88,'Draft List'!$D$4:$AC$1177,AZ$3,FALSE)&lt;&gt;0,VLOOKUP($A88,'Draft List'!$D$4:$AC$1177,AZ$3,FALSE),"")</f>
        <v>6</v>
      </c>
      <c r="BA88">
        <f>IF(VLOOKUP($A88,'Draft List'!$D$4:$AC$1177,BA$3,FALSE)&lt;&gt;0,VLOOKUP($A88,'Draft List'!$D$4:$AC$1177,BA$3,FALSE),"")</f>
        <v>2</v>
      </c>
      <c r="BB88" t="str">
        <f>IF(VLOOKUP($A88,'Draft List'!$D$4:$AC$1177,BB$3,FALSE)&lt;&gt;0,VLOOKUP($A88,'Draft List'!$D$4:$AC$1177,BB$3,FALSE),"")</f>
        <v>Duluth Warriors</v>
      </c>
    </row>
    <row r="89" spans="1:54" ht="15" hidden="1" customHeight="1" x14ac:dyDescent="0.3">
      <c r="A89" s="1">
        <v>11139</v>
      </c>
      <c r="B89" s="1" t="s">
        <v>87</v>
      </c>
      <c r="C89" s="1" t="s">
        <v>856</v>
      </c>
      <c r="D89" s="1" t="s">
        <v>857</v>
      </c>
      <c r="E89" s="1">
        <v>20</v>
      </c>
      <c r="F89" s="1" t="s">
        <v>42</v>
      </c>
      <c r="G89" s="1" t="s">
        <v>42</v>
      </c>
      <c r="H89" s="22" t="s">
        <v>841</v>
      </c>
      <c r="I89" s="45" t="s">
        <v>43</v>
      </c>
      <c r="J89" s="1" t="s">
        <v>43</v>
      </c>
      <c r="K89" s="22" t="s">
        <v>43</v>
      </c>
      <c r="L89" s="1">
        <v>2</v>
      </c>
      <c r="M89" s="1">
        <v>3</v>
      </c>
      <c r="N89" s="1">
        <v>3</v>
      </c>
      <c r="O89" s="1">
        <v>3</v>
      </c>
      <c r="P89" s="22">
        <v>3</v>
      </c>
      <c r="Q89" s="1">
        <v>4</v>
      </c>
      <c r="R89" s="1">
        <v>4</v>
      </c>
      <c r="S89" s="1">
        <v>4</v>
      </c>
      <c r="T89" s="1">
        <v>6</v>
      </c>
      <c r="U89" s="22">
        <v>4</v>
      </c>
      <c r="V89" s="1">
        <v>2</v>
      </c>
      <c r="W89" s="1">
        <v>3</v>
      </c>
      <c r="X89" s="1">
        <v>4</v>
      </c>
      <c r="Y89" s="22">
        <v>7</v>
      </c>
      <c r="Z89" s="1" t="s">
        <v>45</v>
      </c>
      <c r="AA89" s="1" t="s">
        <v>45</v>
      </c>
      <c r="AB89" s="1" t="s">
        <v>45</v>
      </c>
      <c r="AC89" s="1" t="s">
        <v>45</v>
      </c>
      <c r="AD89" s="1" t="s">
        <v>45</v>
      </c>
      <c r="AE89" s="1" t="s">
        <v>45</v>
      </c>
      <c r="AF89" s="1" t="s">
        <v>45</v>
      </c>
      <c r="AG89" s="22" t="s">
        <v>45</v>
      </c>
      <c r="AH89" s="1">
        <v>1</v>
      </c>
      <c r="AI89" s="1">
        <v>1</v>
      </c>
      <c r="AJ89" s="22">
        <v>1</v>
      </c>
      <c r="AK89" s="34" t="s">
        <v>727</v>
      </c>
      <c r="AL89" s="34" t="s">
        <v>48</v>
      </c>
      <c r="AM89" s="8">
        <f t="shared" si="8"/>
        <v>-1.2340929866863586</v>
      </c>
      <c r="AN89" s="8">
        <f t="shared" si="9"/>
        <v>-0.14571495079257732</v>
      </c>
      <c r="AO89">
        <f t="shared" si="10"/>
        <v>0</v>
      </c>
      <c r="AP89" s="6">
        <f t="shared" si="11"/>
        <v>0</v>
      </c>
      <c r="AQ89" s="8">
        <f>($AM$3*AM89+$AN$3*AN89+$AO$3*AO89+$AP$3*AP89)+$I$3*VLOOKUP(I89,COND!$A$2:$E$7,4,FALSE)+$J$3*VLOOKUP(J89,COND!$A$2:$C$7,2,FALSE)+$K$3*VLOOKUP(K89,COND!$A$2:$C$7,3,FALSE)+IF(AND($B$2&gt;0,$E89&lt;20),$B$2*25,0)</f>
        <v>113.12801129182043</v>
      </c>
      <c r="AR89" s="26">
        <f t="shared" si="12"/>
        <v>1.0486262253694756</v>
      </c>
      <c r="AS89" t="str">
        <f t="shared" si="13"/>
        <v>DH</v>
      </c>
      <c r="AT89">
        <v>800</v>
      </c>
      <c r="AU89">
        <v>800</v>
      </c>
      <c r="AW89" t="str">
        <f t="shared" si="14"/>
        <v>Unlikely</v>
      </c>
      <c r="AY89">
        <f>IF(VLOOKUP($A89,'Draft List'!$D$4:$AC$1177,AY$3,FALSE)&lt;&gt;0,VLOOKUP($A89,'Draft List'!$D$4:$AC$1177,AY$3,FALSE),"")</f>
        <v>159</v>
      </c>
      <c r="AZ89">
        <f>IF(VLOOKUP($A89,'Draft List'!$D$4:$AC$1177,AZ$3,FALSE)&lt;&gt;0,VLOOKUP($A89,'Draft List'!$D$4:$AC$1177,AZ$3,FALSE),"")</f>
        <v>6</v>
      </c>
      <c r="BA89">
        <f>IF(VLOOKUP($A89,'Draft List'!$D$4:$AC$1177,BA$3,FALSE)&lt;&gt;0,VLOOKUP($A89,'Draft List'!$D$4:$AC$1177,BA$3,FALSE),"")</f>
        <v>3</v>
      </c>
      <c r="BB89" t="str">
        <f>IF(VLOOKUP($A89,'Draft List'!$D$4:$AC$1177,BB$3,FALSE)&lt;&gt;0,VLOOKUP($A89,'Draft List'!$D$4:$AC$1177,BB$3,FALSE),"")</f>
        <v>Arlington Bureaucrats</v>
      </c>
    </row>
    <row r="90" spans="1:54" ht="15" hidden="1" customHeight="1" x14ac:dyDescent="0.3">
      <c r="A90" s="1">
        <v>11961</v>
      </c>
      <c r="B90" s="1" t="s">
        <v>88</v>
      </c>
      <c r="C90" s="1" t="s">
        <v>1298</v>
      </c>
      <c r="D90" s="1" t="s">
        <v>455</v>
      </c>
      <c r="E90" s="1">
        <v>18</v>
      </c>
      <c r="F90" s="1" t="s">
        <v>42</v>
      </c>
      <c r="G90" s="1" t="s">
        <v>42</v>
      </c>
      <c r="H90" s="22" t="s">
        <v>861</v>
      </c>
      <c r="I90" s="45" t="s">
        <v>43</v>
      </c>
      <c r="J90" s="1" t="s">
        <v>43</v>
      </c>
      <c r="K90" s="22" t="s">
        <v>43</v>
      </c>
      <c r="L90" s="1">
        <v>1</v>
      </c>
      <c r="M90" s="1">
        <v>1</v>
      </c>
      <c r="N90" s="1">
        <v>2</v>
      </c>
      <c r="O90" s="1">
        <v>2</v>
      </c>
      <c r="P90" s="22">
        <v>1</v>
      </c>
      <c r="Q90" s="1">
        <v>2</v>
      </c>
      <c r="R90" s="1">
        <v>4</v>
      </c>
      <c r="S90" s="1">
        <v>6</v>
      </c>
      <c r="T90" s="1">
        <v>6</v>
      </c>
      <c r="U90" s="22">
        <v>2</v>
      </c>
      <c r="V90" s="1">
        <v>3</v>
      </c>
      <c r="W90" s="1">
        <v>3</v>
      </c>
      <c r="X90" s="1">
        <v>1</v>
      </c>
      <c r="Y90" s="22">
        <v>1</v>
      </c>
      <c r="Z90" s="1" t="s">
        <v>45</v>
      </c>
      <c r="AA90" s="1">
        <v>3</v>
      </c>
      <c r="AB90" s="1" t="s">
        <v>45</v>
      </c>
      <c r="AC90" s="1" t="s">
        <v>45</v>
      </c>
      <c r="AD90" s="1" t="s">
        <v>45</v>
      </c>
      <c r="AE90" s="1" t="s">
        <v>45</v>
      </c>
      <c r="AF90" s="1" t="s">
        <v>45</v>
      </c>
      <c r="AG90" s="22" t="s">
        <v>45</v>
      </c>
      <c r="AH90" s="1">
        <v>3</v>
      </c>
      <c r="AI90" s="1">
        <v>3</v>
      </c>
      <c r="AJ90" s="22">
        <v>3</v>
      </c>
      <c r="AK90" s="34" t="s">
        <v>687</v>
      </c>
      <c r="AL90" s="34" t="s">
        <v>48</v>
      </c>
      <c r="AM90" s="8">
        <f t="shared" si="8"/>
        <v>-1.9115723057940897</v>
      </c>
      <c r="AN90" s="8">
        <f t="shared" si="9"/>
        <v>-0.70473631478429066</v>
      </c>
      <c r="AO90">
        <f t="shared" si="10"/>
        <v>0</v>
      </c>
      <c r="AP90" s="6">
        <f t="shared" si="11"/>
        <v>0</v>
      </c>
      <c r="AQ90" s="8">
        <f>($AM$3*AM90+$AN$3*AN90+$AO$3*AO90+$AP$3*AP90)+$I$3*VLOOKUP(I90,COND!$A$2:$E$7,4,FALSE)+$J$3*VLOOKUP(J90,COND!$A$2:$C$7,2,FALSE)+$K$3*VLOOKUP(K90,COND!$A$2:$C$7,3,FALSE)+IF(AND($B$2&gt;0,$E90&lt;20),$B$2*25,0)</f>
        <v>111.35200699200911</v>
      </c>
      <c r="AR90" s="26">
        <f t="shared" si="12"/>
        <v>0.67763886054906897</v>
      </c>
      <c r="AS90" t="str">
        <f t="shared" si="13"/>
        <v>1B</v>
      </c>
      <c r="AT90">
        <v>800</v>
      </c>
      <c r="AU90">
        <v>800</v>
      </c>
      <c r="AW90" t="str">
        <f t="shared" si="14"/>
        <v>Unlikely</v>
      </c>
      <c r="AY90">
        <f>IF(VLOOKUP($A90,'Draft List'!$D$4:$AC$1177,AY$3,FALSE)&lt;&gt;0,VLOOKUP($A90,'Draft List'!$D$4:$AC$1177,AY$3,FALSE),"")</f>
        <v>160</v>
      </c>
      <c r="AZ90">
        <f>IF(VLOOKUP($A90,'Draft List'!$D$4:$AC$1177,AZ$3,FALSE)&lt;&gt;0,VLOOKUP($A90,'Draft List'!$D$4:$AC$1177,AZ$3,FALSE),"")</f>
        <v>6</v>
      </c>
      <c r="BA90">
        <f>IF(VLOOKUP($A90,'Draft List'!$D$4:$AC$1177,BA$3,FALSE)&lt;&gt;0,VLOOKUP($A90,'Draft List'!$D$4:$AC$1177,BA$3,FALSE),"")</f>
        <v>4</v>
      </c>
      <c r="BB90" t="str">
        <f>IF(VLOOKUP($A90,'Draft List'!$D$4:$AC$1177,BB$3,FALSE)&lt;&gt;0,VLOOKUP($A90,'Draft List'!$D$4:$AC$1177,BB$3,FALSE),"")</f>
        <v>Manchester Maulers</v>
      </c>
    </row>
    <row r="91" spans="1:54" ht="15" hidden="1" customHeight="1" x14ac:dyDescent="0.3">
      <c r="A91" s="1">
        <v>4647</v>
      </c>
      <c r="B91" s="1" t="s">
        <v>70</v>
      </c>
      <c r="C91" s="1" t="s">
        <v>670</v>
      </c>
      <c r="D91" s="1" t="s">
        <v>859</v>
      </c>
      <c r="E91" s="1">
        <v>21</v>
      </c>
      <c r="F91" s="1" t="s">
        <v>63</v>
      </c>
      <c r="G91" s="1" t="s">
        <v>42</v>
      </c>
      <c r="H91" s="22" t="s">
        <v>853</v>
      </c>
      <c r="I91" s="45" t="s">
        <v>43</v>
      </c>
      <c r="J91" s="1" t="s">
        <v>48</v>
      </c>
      <c r="K91" s="22" t="s">
        <v>43</v>
      </c>
      <c r="L91" s="1">
        <v>3</v>
      </c>
      <c r="M91" s="1">
        <v>4</v>
      </c>
      <c r="N91" s="1">
        <v>2</v>
      </c>
      <c r="O91" s="1">
        <v>2</v>
      </c>
      <c r="P91" s="22">
        <v>3</v>
      </c>
      <c r="Q91" s="1">
        <v>4</v>
      </c>
      <c r="R91" s="1">
        <v>4</v>
      </c>
      <c r="S91" s="1">
        <v>3</v>
      </c>
      <c r="T91" s="1">
        <v>5</v>
      </c>
      <c r="U91" s="22">
        <v>5</v>
      </c>
      <c r="V91" s="1">
        <v>7</v>
      </c>
      <c r="W91" s="1">
        <v>6</v>
      </c>
      <c r="X91" s="1">
        <v>1</v>
      </c>
      <c r="Y91" s="22">
        <v>1</v>
      </c>
      <c r="Z91" s="1" t="s">
        <v>45</v>
      </c>
      <c r="AA91" s="1" t="s">
        <v>45</v>
      </c>
      <c r="AB91" s="1" t="s">
        <v>45</v>
      </c>
      <c r="AC91" s="1">
        <v>2</v>
      </c>
      <c r="AD91" s="1" t="s">
        <v>45</v>
      </c>
      <c r="AE91" s="1" t="s">
        <v>45</v>
      </c>
      <c r="AF91" s="1" t="s">
        <v>45</v>
      </c>
      <c r="AG91" s="22" t="s">
        <v>45</v>
      </c>
      <c r="AH91" s="1">
        <v>4</v>
      </c>
      <c r="AI91" s="1">
        <v>5</v>
      </c>
      <c r="AJ91" s="22">
        <v>6</v>
      </c>
      <c r="AK91" s="34" t="s">
        <v>681</v>
      </c>
      <c r="AL91" s="34" t="s">
        <v>844</v>
      </c>
      <c r="AM91" s="8">
        <f t="shared" si="8"/>
        <v>-1.0332483148984626</v>
      </c>
      <c r="AN91" s="8">
        <f t="shared" si="9"/>
        <v>-0.27846965500897641</v>
      </c>
      <c r="AO91">
        <f t="shared" si="10"/>
        <v>0</v>
      </c>
      <c r="AP91" s="6">
        <f t="shared" si="11"/>
        <v>0</v>
      </c>
      <c r="AQ91" s="8">
        <f>($AM$3*AM91+$AN$3*AN91+$AO$3*AO91+$AP$3*AP91)+$I$3*VLOOKUP(I91,COND!$A$2:$E$7,4,FALSE)+$J$3*VLOOKUP(J91,COND!$A$2:$C$7,2,FALSE)+$K$3*VLOOKUP(K91,COND!$A$2:$C$7,3,FALSE)+IF(AND($B$2&gt;0,$E91&lt;20),$B$2*25,0)</f>
        <v>112.55503930840243</v>
      </c>
      <c r="AR91" s="26">
        <f t="shared" si="12"/>
        <v>0.92893880892192071</v>
      </c>
      <c r="AS91" t="str">
        <f t="shared" si="13"/>
        <v>3B</v>
      </c>
      <c r="AT91">
        <v>800</v>
      </c>
      <c r="AU91">
        <v>800</v>
      </c>
      <c r="AW91" t="str">
        <f t="shared" si="14"/>
        <v>Unlikely</v>
      </c>
      <c r="AY91">
        <f>IF(VLOOKUP($A91,'Draft List'!$D$4:$AC$1177,AY$3,FALSE)&lt;&gt;0,VLOOKUP($A91,'Draft List'!$D$4:$AC$1177,AY$3,FALSE),"")</f>
        <v>163</v>
      </c>
      <c r="AZ91">
        <f>IF(VLOOKUP($A91,'Draft List'!$D$4:$AC$1177,AZ$3,FALSE)&lt;&gt;0,VLOOKUP($A91,'Draft List'!$D$4:$AC$1177,AZ$3,FALSE),"")</f>
        <v>6</v>
      </c>
      <c r="BA91">
        <f>IF(VLOOKUP($A91,'Draft List'!$D$4:$AC$1177,BA$3,FALSE)&lt;&gt;0,VLOOKUP($A91,'Draft List'!$D$4:$AC$1177,BA$3,FALSE),"")</f>
        <v>7</v>
      </c>
      <c r="BB91" t="str">
        <f>IF(VLOOKUP($A91,'Draft List'!$D$4:$AC$1177,BB$3,FALSE)&lt;&gt;0,VLOOKUP($A91,'Draft List'!$D$4:$AC$1177,BB$3,FALSE),"")</f>
        <v>Arlington Bureaucrats</v>
      </c>
    </row>
    <row r="92" spans="1:54" ht="15" hidden="1" customHeight="1" x14ac:dyDescent="0.3">
      <c r="A92" s="1">
        <v>13169</v>
      </c>
      <c r="B92" s="1" t="s">
        <v>75</v>
      </c>
      <c r="C92" s="1" t="s">
        <v>484</v>
      </c>
      <c r="D92" s="1" t="s">
        <v>991</v>
      </c>
      <c r="E92" s="1">
        <v>21</v>
      </c>
      <c r="F92" s="1" t="s">
        <v>42</v>
      </c>
      <c r="G92" s="1" t="s">
        <v>42</v>
      </c>
      <c r="H92" s="22" t="s">
        <v>853</v>
      </c>
      <c r="I92" s="45" t="s">
        <v>43</v>
      </c>
      <c r="J92" s="1" t="s">
        <v>43</v>
      </c>
      <c r="K92" s="22" t="s">
        <v>48</v>
      </c>
      <c r="L92" s="1">
        <v>2</v>
      </c>
      <c r="M92" s="1">
        <v>2</v>
      </c>
      <c r="N92" s="1">
        <v>3</v>
      </c>
      <c r="O92" s="1">
        <v>2</v>
      </c>
      <c r="P92" s="22">
        <v>1</v>
      </c>
      <c r="Q92" s="1">
        <v>3</v>
      </c>
      <c r="R92" s="1">
        <v>3</v>
      </c>
      <c r="S92" s="1">
        <v>4</v>
      </c>
      <c r="T92" s="1">
        <v>4</v>
      </c>
      <c r="U92" s="22">
        <v>3</v>
      </c>
      <c r="V92" s="1">
        <v>7</v>
      </c>
      <c r="W92" s="1">
        <v>10</v>
      </c>
      <c r="X92" s="1">
        <v>1</v>
      </c>
      <c r="Y92" s="22">
        <v>1</v>
      </c>
      <c r="Z92" s="1" t="s">
        <v>45</v>
      </c>
      <c r="AA92" s="1" t="s">
        <v>45</v>
      </c>
      <c r="AB92" s="1" t="s">
        <v>45</v>
      </c>
      <c r="AC92" s="1" t="s">
        <v>45</v>
      </c>
      <c r="AD92" s="1" t="s">
        <v>45</v>
      </c>
      <c r="AE92" s="1" t="s">
        <v>45</v>
      </c>
      <c r="AF92" s="1">
        <v>7</v>
      </c>
      <c r="AG92" s="22" t="s">
        <v>45</v>
      </c>
      <c r="AH92" s="1">
        <v>10</v>
      </c>
      <c r="AI92" s="1">
        <v>8</v>
      </c>
      <c r="AJ92" s="22">
        <v>7</v>
      </c>
      <c r="AK92" s="34" t="s">
        <v>727</v>
      </c>
      <c r="AL92" s="34" t="s">
        <v>48</v>
      </c>
      <c r="AM92" s="8">
        <f t="shared" si="8"/>
        <v>-1.4548950959488096</v>
      </c>
      <c r="AN92" s="8">
        <f t="shared" si="9"/>
        <v>-0.73876610645020102</v>
      </c>
      <c r="AO92">
        <f t="shared" si="10"/>
        <v>4</v>
      </c>
      <c r="AP92" s="6">
        <f t="shared" si="11"/>
        <v>0.75</v>
      </c>
      <c r="AQ92" s="8">
        <f>($AM$3*AM92+$AN$3*AN92+$AO$3*AO92+$AP$3*AP92)+$I$3*VLOOKUP(I92,COND!$A$2:$E$7,4,FALSE)+$J$3*VLOOKUP(J92,COND!$A$2:$C$7,2,FALSE)+$K$3*VLOOKUP(K92,COND!$A$2:$C$7,3,FALSE)+IF(AND($B$2&gt;0,$E92&lt;20),$B$2*25,0)</f>
        <v>108.40598387966938</v>
      </c>
      <c r="AR92" s="26">
        <f t="shared" si="12"/>
        <v>6.2247697778211986E-2</v>
      </c>
      <c r="AS92" t="str">
        <f t="shared" si="13"/>
        <v>CF</v>
      </c>
      <c r="AT92">
        <v>800</v>
      </c>
      <c r="AU92">
        <v>800</v>
      </c>
      <c r="AW92" t="str">
        <f t="shared" si="14"/>
        <v>Unlikely</v>
      </c>
      <c r="AY92">
        <f>IF(VLOOKUP($A92,'Draft List'!$D$4:$AC$1177,AY$3,FALSE)&lt;&gt;0,VLOOKUP($A92,'Draft List'!$D$4:$AC$1177,AY$3,FALSE),"")</f>
        <v>164</v>
      </c>
      <c r="AZ92">
        <f>IF(VLOOKUP($A92,'Draft List'!$D$4:$AC$1177,AZ$3,FALSE)&lt;&gt;0,VLOOKUP($A92,'Draft List'!$D$4:$AC$1177,AZ$3,FALSE),"")</f>
        <v>6</v>
      </c>
      <c r="BA92">
        <f>IF(VLOOKUP($A92,'Draft List'!$D$4:$AC$1177,BA$3,FALSE)&lt;&gt;0,VLOOKUP($A92,'Draft List'!$D$4:$AC$1177,BA$3,FALSE),"")</f>
        <v>8</v>
      </c>
      <c r="BB92" t="str">
        <f>IF(VLOOKUP($A92,'Draft List'!$D$4:$AC$1177,BB$3,FALSE)&lt;&gt;0,VLOOKUP($A92,'Draft List'!$D$4:$AC$1177,BB$3,FALSE),"")</f>
        <v>Arlington Bureaucrats</v>
      </c>
    </row>
    <row r="93" spans="1:54" ht="15" hidden="1" customHeight="1" x14ac:dyDescent="0.3">
      <c r="A93" s="1">
        <v>13190</v>
      </c>
      <c r="B93" s="1" t="s">
        <v>72</v>
      </c>
      <c r="C93" s="1" t="s">
        <v>1002</v>
      </c>
      <c r="D93" s="1" t="s">
        <v>1003</v>
      </c>
      <c r="E93" s="1">
        <v>21</v>
      </c>
      <c r="F93" s="1" t="s">
        <v>42</v>
      </c>
      <c r="G93" s="1" t="s">
        <v>42</v>
      </c>
      <c r="H93" s="22" t="s">
        <v>853</v>
      </c>
      <c r="I93" s="45" t="s">
        <v>43</v>
      </c>
      <c r="J93" s="1" t="s">
        <v>44</v>
      </c>
      <c r="K93" s="22" t="s">
        <v>44</v>
      </c>
      <c r="L93" s="1">
        <v>2</v>
      </c>
      <c r="M93" s="1">
        <v>3</v>
      </c>
      <c r="N93" s="1">
        <v>2</v>
      </c>
      <c r="O93" s="1">
        <v>2</v>
      </c>
      <c r="P93" s="22">
        <v>1</v>
      </c>
      <c r="Q93" s="1">
        <v>3</v>
      </c>
      <c r="R93" s="1">
        <v>6</v>
      </c>
      <c r="S93" s="1">
        <v>3</v>
      </c>
      <c r="T93" s="1">
        <v>4</v>
      </c>
      <c r="U93" s="22">
        <v>3</v>
      </c>
      <c r="V93" s="1">
        <v>8</v>
      </c>
      <c r="W93" s="1">
        <v>7</v>
      </c>
      <c r="X93" s="1">
        <v>1</v>
      </c>
      <c r="Y93" s="22">
        <v>1</v>
      </c>
      <c r="Z93" s="1" t="s">
        <v>45</v>
      </c>
      <c r="AA93" s="1" t="s">
        <v>45</v>
      </c>
      <c r="AB93" s="1">
        <v>5</v>
      </c>
      <c r="AC93" s="1">
        <v>3</v>
      </c>
      <c r="AD93" s="1" t="s">
        <v>45</v>
      </c>
      <c r="AE93" s="1" t="s">
        <v>45</v>
      </c>
      <c r="AF93" s="1" t="s">
        <v>45</v>
      </c>
      <c r="AG93" s="22" t="s">
        <v>45</v>
      </c>
      <c r="AH93" s="1">
        <v>2</v>
      </c>
      <c r="AI93" s="1">
        <v>1</v>
      </c>
      <c r="AJ93" s="22">
        <v>1</v>
      </c>
      <c r="AK93" s="34" t="s">
        <v>707</v>
      </c>
      <c r="AL93" s="34" t="s">
        <v>48</v>
      </c>
      <c r="AM93" s="8">
        <f t="shared" si="8"/>
        <v>-1.4868967103540081</v>
      </c>
      <c r="AN93" s="8">
        <f t="shared" si="9"/>
        <v>-0.668647961617992</v>
      </c>
      <c r="AO93">
        <f t="shared" si="10"/>
        <v>0</v>
      </c>
      <c r="AP93" s="6">
        <f t="shared" si="11"/>
        <v>0.6</v>
      </c>
      <c r="AQ93" s="8">
        <f>($AM$3*AM93+$AN$3*AN93+$AO$3*AO93+$AP$3*AP93)+$I$3*VLOOKUP(I93,COND!$A$2:$E$7,4,FALSE)+$J$3*VLOOKUP(J93,COND!$A$2:$C$7,2,FALSE)+$K$3*VLOOKUP(K93,COND!$A$2:$C$7,3,FALSE)+IF(AND($B$2&gt;0,$E93&lt;20),$B$2*25,0)</f>
        <v>105.4275347895487</v>
      </c>
      <c r="AR93" s="26">
        <f t="shared" si="12"/>
        <v>-0.55991688781034665</v>
      </c>
      <c r="AS93" t="str">
        <f t="shared" si="13"/>
        <v>2B</v>
      </c>
      <c r="AT93">
        <v>800</v>
      </c>
      <c r="AU93">
        <v>800</v>
      </c>
      <c r="AW93" t="str">
        <f t="shared" si="14"/>
        <v>Unlikely</v>
      </c>
      <c r="AY93">
        <f>IF(VLOOKUP($A93,'Draft List'!$D$4:$AC$1177,AY$3,FALSE)&lt;&gt;0,VLOOKUP($A93,'Draft List'!$D$4:$AC$1177,AY$3,FALSE),"")</f>
        <v>165</v>
      </c>
      <c r="AZ93">
        <f>IF(VLOOKUP($A93,'Draft List'!$D$4:$AC$1177,AZ$3,FALSE)&lt;&gt;0,VLOOKUP($A93,'Draft List'!$D$4:$AC$1177,AZ$3,FALSE),"")</f>
        <v>6</v>
      </c>
      <c r="BA93">
        <f>IF(VLOOKUP($A93,'Draft List'!$D$4:$AC$1177,BA$3,FALSE)&lt;&gt;0,VLOOKUP($A93,'Draft List'!$D$4:$AC$1177,BA$3,FALSE),"")</f>
        <v>9</v>
      </c>
      <c r="BB93" t="str">
        <f>IF(VLOOKUP($A93,'Draft List'!$D$4:$AC$1177,BB$3,FALSE)&lt;&gt;0,VLOOKUP($A93,'Draft List'!$D$4:$AC$1177,BB$3,FALSE),"")</f>
        <v>Arlington Bureaucrats</v>
      </c>
    </row>
    <row r="94" spans="1:54" ht="15" hidden="1" customHeight="1" x14ac:dyDescent="0.3">
      <c r="A94" s="1">
        <v>15344</v>
      </c>
      <c r="B94" s="1" t="s">
        <v>67</v>
      </c>
      <c r="C94" s="1" t="s">
        <v>520</v>
      </c>
      <c r="D94" s="1" t="s">
        <v>210</v>
      </c>
      <c r="E94" s="1">
        <v>18</v>
      </c>
      <c r="F94" s="1" t="s">
        <v>42</v>
      </c>
      <c r="G94" s="1" t="s">
        <v>42</v>
      </c>
      <c r="H94" s="22" t="s">
        <v>853</v>
      </c>
      <c r="I94" s="45" t="s">
        <v>43</v>
      </c>
      <c r="J94" s="1" t="s">
        <v>43</v>
      </c>
      <c r="K94" s="22" t="s">
        <v>43</v>
      </c>
      <c r="L94" s="1">
        <v>1</v>
      </c>
      <c r="M94" s="1">
        <v>2</v>
      </c>
      <c r="N94" s="1">
        <v>2</v>
      </c>
      <c r="O94" s="1">
        <v>2</v>
      </c>
      <c r="P94" s="22">
        <v>1</v>
      </c>
      <c r="Q94" s="1">
        <v>4</v>
      </c>
      <c r="R94" s="1">
        <v>4</v>
      </c>
      <c r="S94" s="1">
        <v>3</v>
      </c>
      <c r="T94" s="1">
        <v>6</v>
      </c>
      <c r="U94" s="22">
        <v>4</v>
      </c>
      <c r="V94" s="1">
        <v>4</v>
      </c>
      <c r="W94" s="1">
        <v>4</v>
      </c>
      <c r="X94" s="1">
        <v>1</v>
      </c>
      <c r="Y94" s="22">
        <v>1</v>
      </c>
      <c r="Z94" s="1" t="s">
        <v>45</v>
      </c>
      <c r="AA94" s="1" t="s">
        <v>45</v>
      </c>
      <c r="AB94" s="1" t="s">
        <v>45</v>
      </c>
      <c r="AC94" s="1" t="s">
        <v>45</v>
      </c>
      <c r="AD94" s="1" t="s">
        <v>45</v>
      </c>
      <c r="AE94" s="1" t="s">
        <v>45</v>
      </c>
      <c r="AF94" s="1">
        <v>1</v>
      </c>
      <c r="AG94" s="22">
        <v>3</v>
      </c>
      <c r="AH94" s="1">
        <v>6</v>
      </c>
      <c r="AI94" s="1">
        <v>9</v>
      </c>
      <c r="AJ94" s="22">
        <v>8</v>
      </c>
      <c r="AK94" s="34" t="s">
        <v>687</v>
      </c>
      <c r="AL94" s="34" t="s">
        <v>844</v>
      </c>
      <c r="AM94" s="8">
        <f t="shared" si="8"/>
        <v>-1.8605124261753858</v>
      </c>
      <c r="AN94" s="8">
        <f t="shared" si="9"/>
        <v>-0.2287764448164788</v>
      </c>
      <c r="AO94">
        <f t="shared" si="10"/>
        <v>3</v>
      </c>
      <c r="AP94" s="6">
        <f t="shared" si="11"/>
        <v>0</v>
      </c>
      <c r="AQ94" s="8">
        <f>($AM$3*AM94+$AN$3*AN94+$AO$3*AO94+$AP$3*AP94)+$I$3*VLOOKUP(I94,COND!$A$2:$E$7,4,FALSE)+$J$3*VLOOKUP(J94,COND!$A$2:$C$7,2,FALSE)+$K$3*VLOOKUP(K94,COND!$A$2:$C$7,3,FALSE)+IF(AND($B$2&gt;0,$E94&lt;20),$B$2*25,0)</f>
        <v>117.56863141958472</v>
      </c>
      <c r="AR94" s="26">
        <f t="shared" si="12"/>
        <v>1.9762219296944883</v>
      </c>
      <c r="AS94" t="str">
        <f t="shared" si="13"/>
        <v>DH</v>
      </c>
      <c r="AT94">
        <v>800</v>
      </c>
      <c r="AU94">
        <v>800</v>
      </c>
      <c r="AW94" t="str">
        <f t="shared" si="14"/>
        <v>Unlikely</v>
      </c>
      <c r="AY94">
        <f>IF(VLOOKUP($A94,'Draft List'!$D$4:$AC$1177,AY$3,FALSE)&lt;&gt;0,VLOOKUP($A94,'Draft List'!$D$4:$AC$1177,AY$3,FALSE),"")</f>
        <v>167</v>
      </c>
      <c r="AZ94">
        <f>IF(VLOOKUP($A94,'Draft List'!$D$4:$AC$1177,AZ$3,FALSE)&lt;&gt;0,VLOOKUP($A94,'Draft List'!$D$4:$AC$1177,AZ$3,FALSE),"")</f>
        <v>6</v>
      </c>
      <c r="BA94">
        <f>IF(VLOOKUP($A94,'Draft List'!$D$4:$AC$1177,BA$3,FALSE)&lt;&gt;0,VLOOKUP($A94,'Draft List'!$D$4:$AC$1177,BA$3,FALSE),"")</f>
        <v>11</v>
      </c>
      <c r="BB94" t="str">
        <f>IF(VLOOKUP($A94,'Draft List'!$D$4:$AC$1177,BB$3,FALSE)&lt;&gt;0,VLOOKUP($A94,'Draft List'!$D$4:$AC$1177,BB$3,FALSE),"")</f>
        <v>Amsterdam Lions</v>
      </c>
    </row>
    <row r="95" spans="1:54" ht="15" hidden="1" customHeight="1" x14ac:dyDescent="0.3">
      <c r="A95" s="1">
        <v>8969</v>
      </c>
      <c r="B95" s="1" t="s">
        <v>73</v>
      </c>
      <c r="C95" s="1" t="s">
        <v>184</v>
      </c>
      <c r="D95" s="1" t="s">
        <v>1236</v>
      </c>
      <c r="E95" s="1">
        <v>21</v>
      </c>
      <c r="F95" s="1" t="s">
        <v>42</v>
      </c>
      <c r="G95" s="1" t="s">
        <v>42</v>
      </c>
      <c r="H95" s="22" t="s">
        <v>853</v>
      </c>
      <c r="I95" s="45" t="s">
        <v>43</v>
      </c>
      <c r="J95" s="1" t="s">
        <v>43</v>
      </c>
      <c r="K95" s="22" t="s">
        <v>44</v>
      </c>
      <c r="L95" s="1">
        <v>1</v>
      </c>
      <c r="M95" s="1">
        <v>2</v>
      </c>
      <c r="N95" s="1">
        <v>2</v>
      </c>
      <c r="O95" s="1">
        <v>3</v>
      </c>
      <c r="P95" s="22">
        <v>1</v>
      </c>
      <c r="Q95" s="1">
        <v>2</v>
      </c>
      <c r="R95" s="1">
        <v>3</v>
      </c>
      <c r="S95" s="1">
        <v>3</v>
      </c>
      <c r="T95" s="1">
        <v>5</v>
      </c>
      <c r="U95" s="22">
        <v>2</v>
      </c>
      <c r="V95" s="1">
        <v>7</v>
      </c>
      <c r="W95" s="1">
        <v>6</v>
      </c>
      <c r="X95" s="1">
        <v>1</v>
      </c>
      <c r="Y95" s="22">
        <v>1</v>
      </c>
      <c r="Z95" s="1" t="s">
        <v>45</v>
      </c>
      <c r="AA95" s="1" t="s">
        <v>45</v>
      </c>
      <c r="AB95" s="1" t="s">
        <v>45</v>
      </c>
      <c r="AC95" s="1" t="s">
        <v>45</v>
      </c>
      <c r="AD95" s="1">
        <v>7</v>
      </c>
      <c r="AE95" s="1" t="s">
        <v>45</v>
      </c>
      <c r="AF95" s="1" t="s">
        <v>45</v>
      </c>
      <c r="AG95" s="22" t="s">
        <v>45</v>
      </c>
      <c r="AH95" s="1">
        <v>5</v>
      </c>
      <c r="AI95" s="1">
        <v>6</v>
      </c>
      <c r="AJ95" s="22">
        <v>3</v>
      </c>
      <c r="AK95" s="34" t="s">
        <v>681</v>
      </c>
      <c r="AL95" s="34" t="s">
        <v>844</v>
      </c>
      <c r="AM95" s="8">
        <f t="shared" si="8"/>
        <v>-1.7708028761658048</v>
      </c>
      <c r="AN95" s="8">
        <f t="shared" si="9"/>
        <v>-1.0946902264842799</v>
      </c>
      <c r="AO95">
        <f t="shared" si="10"/>
        <v>0</v>
      </c>
      <c r="AP95" s="6">
        <f t="shared" si="11"/>
        <v>1</v>
      </c>
      <c r="AQ95" s="8">
        <f>($AM$3*AM95+$AN$3*AN95+$AO$3*AO95+$AP$3*AP95)+$I$3*VLOOKUP(I95,COND!$A$2:$E$7,4,FALSE)+$J$3*VLOOKUP(J95,COND!$A$2:$C$7,2,FALSE)+$K$3*VLOOKUP(K95,COND!$A$2:$C$7,3,FALSE)+IF(AND($B$2&gt;0,$E95&lt;20),$B$2*25,0)</f>
        <v>101.68663699457207</v>
      </c>
      <c r="AR95" s="26">
        <f t="shared" si="12"/>
        <v>-1.341348450317426</v>
      </c>
      <c r="AS95" t="str">
        <f t="shared" si="13"/>
        <v>SS</v>
      </c>
      <c r="AT95">
        <v>800</v>
      </c>
      <c r="AU95">
        <v>800</v>
      </c>
      <c r="AW95" t="str">
        <f t="shared" si="14"/>
        <v>Unlikely</v>
      </c>
      <c r="AY95">
        <f>IF(VLOOKUP($A95,'Draft List'!$D$4:$AC$1177,AY$3,FALSE)&lt;&gt;0,VLOOKUP($A95,'Draft List'!$D$4:$AC$1177,AY$3,FALSE),"")</f>
        <v>168</v>
      </c>
      <c r="AZ95">
        <f>IF(VLOOKUP($A95,'Draft List'!$D$4:$AC$1177,AZ$3,FALSE)&lt;&gt;0,VLOOKUP($A95,'Draft List'!$D$4:$AC$1177,AZ$3,FALSE),"")</f>
        <v>6</v>
      </c>
      <c r="BA95">
        <f>IF(VLOOKUP($A95,'Draft List'!$D$4:$AC$1177,BA$3,FALSE)&lt;&gt;0,VLOOKUP($A95,'Draft List'!$D$4:$AC$1177,BA$3,FALSE),"")</f>
        <v>12</v>
      </c>
      <c r="BB95" t="str">
        <f>IF(VLOOKUP($A95,'Draft List'!$D$4:$AC$1177,BB$3,FALSE)&lt;&gt;0,VLOOKUP($A95,'Draft List'!$D$4:$AC$1177,BB$3,FALSE),"")</f>
        <v>Okinawa Shisa</v>
      </c>
    </row>
    <row r="96" spans="1:54" ht="15" hidden="1" customHeight="1" x14ac:dyDescent="0.3">
      <c r="A96" s="1">
        <v>7634</v>
      </c>
      <c r="B96" s="1" t="s">
        <v>75</v>
      </c>
      <c r="C96" s="1" t="s">
        <v>128</v>
      </c>
      <c r="D96" s="1" t="s">
        <v>1329</v>
      </c>
      <c r="E96" s="1">
        <v>18</v>
      </c>
      <c r="F96" s="1" t="s">
        <v>54</v>
      </c>
      <c r="G96" s="1" t="s">
        <v>54</v>
      </c>
      <c r="H96" s="22" t="s">
        <v>841</v>
      </c>
      <c r="I96" s="45" t="s">
        <v>43</v>
      </c>
      <c r="J96" s="1" t="s">
        <v>43</v>
      </c>
      <c r="K96" s="22" t="s">
        <v>43</v>
      </c>
      <c r="L96" s="1">
        <v>1</v>
      </c>
      <c r="M96" s="1">
        <v>2</v>
      </c>
      <c r="N96" s="1">
        <v>2</v>
      </c>
      <c r="O96" s="1">
        <v>2</v>
      </c>
      <c r="P96" s="22">
        <v>1</v>
      </c>
      <c r="Q96" s="1">
        <v>2</v>
      </c>
      <c r="R96" s="1">
        <v>4</v>
      </c>
      <c r="S96" s="1">
        <v>4</v>
      </c>
      <c r="T96" s="1">
        <v>6</v>
      </c>
      <c r="U96" s="22">
        <v>2</v>
      </c>
      <c r="V96" s="1">
        <v>5</v>
      </c>
      <c r="W96" s="1">
        <v>8</v>
      </c>
      <c r="X96" s="1">
        <v>1</v>
      </c>
      <c r="Y96" s="22">
        <v>1</v>
      </c>
      <c r="Z96" s="1" t="s">
        <v>45</v>
      </c>
      <c r="AA96" s="1" t="s">
        <v>45</v>
      </c>
      <c r="AB96" s="1" t="s">
        <v>45</v>
      </c>
      <c r="AC96" s="1" t="s">
        <v>45</v>
      </c>
      <c r="AD96" s="1" t="s">
        <v>45</v>
      </c>
      <c r="AE96" s="1">
        <v>6</v>
      </c>
      <c r="AF96" s="1">
        <v>4</v>
      </c>
      <c r="AG96" s="22" t="s">
        <v>45</v>
      </c>
      <c r="AH96" s="1">
        <v>8</v>
      </c>
      <c r="AI96" s="1">
        <v>9</v>
      </c>
      <c r="AJ96" s="22">
        <v>9</v>
      </c>
      <c r="AK96" s="34" t="s">
        <v>687</v>
      </c>
      <c r="AL96" s="34" t="s">
        <v>48</v>
      </c>
      <c r="AM96" s="8">
        <f t="shared" si="8"/>
        <v>-1.8605124261753858</v>
      </c>
      <c r="AN96" s="8">
        <f t="shared" si="9"/>
        <v>-0.87085930283209367</v>
      </c>
      <c r="AO96">
        <f t="shared" si="10"/>
        <v>5</v>
      </c>
      <c r="AP96" s="6">
        <f t="shared" si="11"/>
        <v>0</v>
      </c>
      <c r="AQ96" s="8">
        <f>($AM$3*AM96+$AN$3*AN96+$AO$3*AO96+$AP$3*AP96)+$I$3*VLOOKUP(I96,COND!$A$2:$E$7,4,FALSE)+$J$3*VLOOKUP(J96,COND!$A$2:$C$7,2,FALSE)+$K$3*VLOOKUP(K96,COND!$A$2:$C$7,3,FALSE)+IF(AND($B$2&gt;0,$E96&lt;20),$B$2*25,0)</f>
        <v>110.19697045673067</v>
      </c>
      <c r="AR96" s="26">
        <f t="shared" si="12"/>
        <v>0.43636469215895568</v>
      </c>
      <c r="AS96" t="str">
        <f t="shared" si="13"/>
        <v>LF</v>
      </c>
      <c r="AT96">
        <v>800</v>
      </c>
      <c r="AU96">
        <v>800</v>
      </c>
      <c r="AW96" t="str">
        <f t="shared" si="14"/>
        <v>Unlikely</v>
      </c>
      <c r="AY96">
        <f>IF(VLOOKUP($A96,'Draft List'!$D$4:$AC$1177,AY$3,FALSE)&lt;&gt;0,VLOOKUP($A96,'Draft List'!$D$4:$AC$1177,AY$3,FALSE),"")</f>
        <v>169</v>
      </c>
      <c r="AZ96">
        <f>IF(VLOOKUP($A96,'Draft List'!$D$4:$AC$1177,AZ$3,FALSE)&lt;&gt;0,VLOOKUP($A96,'Draft List'!$D$4:$AC$1177,AZ$3,FALSE),"")</f>
        <v>6</v>
      </c>
      <c r="BA96">
        <f>IF(VLOOKUP($A96,'Draft List'!$D$4:$AC$1177,BA$3,FALSE)&lt;&gt;0,VLOOKUP($A96,'Draft List'!$D$4:$AC$1177,BA$3,FALSE),"")</f>
        <v>13</v>
      </c>
      <c r="BB96" t="str">
        <f>IF(VLOOKUP($A96,'Draft List'!$D$4:$AC$1177,BB$3,FALSE)&lt;&gt;0,VLOOKUP($A96,'Draft List'!$D$4:$AC$1177,BB$3,FALSE),"")</f>
        <v>Toyama Wind Dancers</v>
      </c>
    </row>
    <row r="97" spans="1:54" ht="15" hidden="1" customHeight="1" x14ac:dyDescent="0.3">
      <c r="A97" s="1">
        <v>13275</v>
      </c>
      <c r="B97" s="1" t="s">
        <v>73</v>
      </c>
      <c r="C97" s="1" t="s">
        <v>971</v>
      </c>
      <c r="D97" s="1" t="s">
        <v>972</v>
      </c>
      <c r="E97" s="1">
        <v>21</v>
      </c>
      <c r="F97" s="1" t="s">
        <v>54</v>
      </c>
      <c r="G97" s="1" t="s">
        <v>42</v>
      </c>
      <c r="H97" s="22" t="s">
        <v>841</v>
      </c>
      <c r="I97" s="45" t="s">
        <v>43</v>
      </c>
      <c r="J97" s="1" t="s">
        <v>48</v>
      </c>
      <c r="K97" s="22" t="s">
        <v>48</v>
      </c>
      <c r="L97" s="1">
        <v>2</v>
      </c>
      <c r="M97" s="1">
        <v>3</v>
      </c>
      <c r="N97" s="1">
        <v>2</v>
      </c>
      <c r="O97" s="1">
        <v>3</v>
      </c>
      <c r="P97" s="22">
        <v>3</v>
      </c>
      <c r="Q97" s="1">
        <v>4</v>
      </c>
      <c r="R97" s="1">
        <v>4</v>
      </c>
      <c r="S97" s="1">
        <v>2</v>
      </c>
      <c r="T97" s="1">
        <v>4</v>
      </c>
      <c r="U97" s="22">
        <v>5</v>
      </c>
      <c r="V97" s="1">
        <v>4</v>
      </c>
      <c r="W97" s="1">
        <v>3</v>
      </c>
      <c r="X97" s="1">
        <v>1</v>
      </c>
      <c r="Y97" s="22">
        <v>1</v>
      </c>
      <c r="Z97" s="1" t="s">
        <v>45</v>
      </c>
      <c r="AA97" s="1" t="s">
        <v>45</v>
      </c>
      <c r="AB97" s="1">
        <v>3</v>
      </c>
      <c r="AC97" s="1" t="s">
        <v>45</v>
      </c>
      <c r="AD97" s="1">
        <v>6</v>
      </c>
      <c r="AE97" s="1" t="s">
        <v>45</v>
      </c>
      <c r="AF97" s="1" t="s">
        <v>45</v>
      </c>
      <c r="AG97" s="22" t="s">
        <v>45</v>
      </c>
      <c r="AH97" s="1">
        <v>10</v>
      </c>
      <c r="AI97" s="1">
        <v>7</v>
      </c>
      <c r="AJ97" s="22">
        <v>4</v>
      </c>
      <c r="AK97" s="34" t="s">
        <v>707</v>
      </c>
      <c r="AL97" s="34" t="s">
        <v>844</v>
      </c>
      <c r="AM97" s="8">
        <f t="shared" si="8"/>
        <v>-1.31715448071026</v>
      </c>
      <c r="AN97" s="8">
        <f t="shared" si="9"/>
        <v>-0.451240699042459</v>
      </c>
      <c r="AO97">
        <f t="shared" si="10"/>
        <v>2</v>
      </c>
      <c r="AP97" s="6">
        <f t="shared" si="11"/>
        <v>1</v>
      </c>
      <c r="AQ97" s="8">
        <f>($AM$3*AM97+$AN$3*AN97+$AO$3*AO97+$AP$3*AP97)+$I$3*VLOOKUP(I97,COND!$A$2:$E$7,4,FALSE)+$J$3*VLOOKUP(J97,COND!$A$2:$C$7,2,FALSE)+$K$3*VLOOKUP(K97,COND!$A$2:$C$7,3,FALSE)+IF(AND($B$2&gt;0,$E97&lt;20),$B$2*25,0)</f>
        <v>112.7867294967528</v>
      </c>
      <c r="AR97" s="26">
        <f t="shared" si="12"/>
        <v>0.97733628883792045</v>
      </c>
      <c r="AS97" t="str">
        <f t="shared" si="13"/>
        <v>SS</v>
      </c>
      <c r="AT97">
        <v>800</v>
      </c>
      <c r="AU97">
        <v>800</v>
      </c>
      <c r="AW97" t="str">
        <f t="shared" si="14"/>
        <v>Unlikely</v>
      </c>
      <c r="AY97">
        <f>IF(VLOOKUP($A97,'Draft List'!$D$4:$AC$1177,AY$3,FALSE)&lt;&gt;0,VLOOKUP($A97,'Draft List'!$D$4:$AC$1177,AY$3,FALSE),"")</f>
        <v>171</v>
      </c>
      <c r="AZ97">
        <f>IF(VLOOKUP($A97,'Draft List'!$D$4:$AC$1177,AZ$3,FALSE)&lt;&gt;0,VLOOKUP($A97,'Draft List'!$D$4:$AC$1177,AZ$3,FALSE),"")</f>
        <v>6</v>
      </c>
      <c r="BA97">
        <f>IF(VLOOKUP($A97,'Draft List'!$D$4:$AC$1177,BA$3,FALSE)&lt;&gt;0,VLOOKUP($A97,'Draft List'!$D$4:$AC$1177,BA$3,FALSE),"")</f>
        <v>15</v>
      </c>
      <c r="BB97" t="str">
        <f>IF(VLOOKUP($A97,'Draft List'!$D$4:$AC$1177,BB$3,FALSE)&lt;&gt;0,VLOOKUP($A97,'Draft List'!$D$4:$AC$1177,BB$3,FALSE),"")</f>
        <v>London Underground</v>
      </c>
    </row>
    <row r="98" spans="1:54" ht="15" hidden="1" customHeight="1" x14ac:dyDescent="0.3">
      <c r="A98" s="1">
        <v>13303</v>
      </c>
      <c r="B98" s="1" t="s">
        <v>67</v>
      </c>
      <c r="C98" s="1" t="s">
        <v>1149</v>
      </c>
      <c r="D98" s="1" t="s">
        <v>405</v>
      </c>
      <c r="E98" s="1">
        <v>21</v>
      </c>
      <c r="F98" s="1" t="s">
        <v>54</v>
      </c>
      <c r="G98" s="1" t="s">
        <v>54</v>
      </c>
      <c r="H98" s="22" t="s">
        <v>853</v>
      </c>
      <c r="I98" s="45" t="s">
        <v>43</v>
      </c>
      <c r="J98" s="1" t="s">
        <v>43</v>
      </c>
      <c r="K98" s="22" t="s">
        <v>43</v>
      </c>
      <c r="L98" s="1">
        <v>2</v>
      </c>
      <c r="M98" s="1">
        <v>3</v>
      </c>
      <c r="N98" s="1">
        <v>3</v>
      </c>
      <c r="O98" s="1">
        <v>3</v>
      </c>
      <c r="P98" s="22">
        <v>1</v>
      </c>
      <c r="Q98" s="1">
        <v>3</v>
      </c>
      <c r="R98" s="1">
        <v>4</v>
      </c>
      <c r="S98" s="1">
        <v>5</v>
      </c>
      <c r="T98" s="1">
        <v>5</v>
      </c>
      <c r="U98" s="22">
        <v>3</v>
      </c>
      <c r="V98" s="1">
        <v>7</v>
      </c>
      <c r="W98" s="1">
        <v>8</v>
      </c>
      <c r="X98" s="1">
        <v>1</v>
      </c>
      <c r="Y98" s="22">
        <v>1</v>
      </c>
      <c r="Z98" s="1" t="s">
        <v>45</v>
      </c>
      <c r="AA98" s="1">
        <v>2</v>
      </c>
      <c r="AB98" s="1" t="s">
        <v>45</v>
      </c>
      <c r="AC98" s="1" t="s">
        <v>45</v>
      </c>
      <c r="AD98" s="1" t="s">
        <v>45</v>
      </c>
      <c r="AE98" s="1" t="s">
        <v>45</v>
      </c>
      <c r="AF98" s="1" t="s">
        <v>45</v>
      </c>
      <c r="AG98" s="22">
        <v>5</v>
      </c>
      <c r="AH98" s="1">
        <v>6</v>
      </c>
      <c r="AI98" s="1">
        <v>2</v>
      </c>
      <c r="AJ98" s="22">
        <v>4</v>
      </c>
      <c r="AK98" s="34" t="s">
        <v>707</v>
      </c>
      <c r="AL98" s="34" t="s">
        <v>48</v>
      </c>
      <c r="AM98" s="8">
        <f t="shared" si="8"/>
        <v>-1.3141256663205254</v>
      </c>
      <c r="AN98" s="8">
        <f t="shared" si="9"/>
        <v>-0.51493518279801498</v>
      </c>
      <c r="AO98">
        <f t="shared" si="10"/>
        <v>0</v>
      </c>
      <c r="AP98" s="6">
        <f t="shared" si="11"/>
        <v>0.65</v>
      </c>
      <c r="AQ98" s="8">
        <f>($AM$3*AM98+$AN$3*AN98+$AO$3*AO98+$AP$3*AP98)+$I$3*VLOOKUP(I98,COND!$A$2:$E$7,4,FALSE)+$J$3*VLOOKUP(J98,COND!$A$2:$C$7,2,FALSE)+$K$3*VLOOKUP(K98,COND!$A$2:$C$7,3,FALSE)+IF(AND($B$2&gt;0,$E98&lt;20),$B$2*25,0)</f>
        <v>109.33936523979176</v>
      </c>
      <c r="AR98" s="26">
        <f t="shared" si="12"/>
        <v>0.25722058787824004</v>
      </c>
      <c r="AS98" t="str">
        <f t="shared" si="13"/>
        <v>RF</v>
      </c>
      <c r="AT98">
        <v>800</v>
      </c>
      <c r="AU98">
        <v>800</v>
      </c>
      <c r="AW98" t="str">
        <f t="shared" si="14"/>
        <v>Unlikely</v>
      </c>
      <c r="AY98">
        <f>IF(VLOOKUP($A98,'Draft List'!$D$4:$AC$1177,AY$3,FALSE)&lt;&gt;0,VLOOKUP($A98,'Draft List'!$D$4:$AC$1177,AY$3,FALSE),"")</f>
        <v>172</v>
      </c>
      <c r="AZ98">
        <f>IF(VLOOKUP($A98,'Draft List'!$D$4:$AC$1177,AZ$3,FALSE)&lt;&gt;0,VLOOKUP($A98,'Draft List'!$D$4:$AC$1177,AZ$3,FALSE),"")</f>
        <v>6</v>
      </c>
      <c r="BA98">
        <f>IF(VLOOKUP($A98,'Draft List'!$D$4:$AC$1177,BA$3,FALSE)&lt;&gt;0,VLOOKUP($A98,'Draft List'!$D$4:$AC$1177,BA$3,FALSE),"")</f>
        <v>16</v>
      </c>
      <c r="BB98" t="str">
        <f>IF(VLOOKUP($A98,'Draft List'!$D$4:$AC$1177,BB$3,FALSE)&lt;&gt;0,VLOOKUP($A98,'Draft List'!$D$4:$AC$1177,BB$3,FALSE),"")</f>
        <v>Reno Zephyrs</v>
      </c>
    </row>
    <row r="99" spans="1:54" ht="15" hidden="1" customHeight="1" x14ac:dyDescent="0.3">
      <c r="A99" s="1">
        <v>8773</v>
      </c>
      <c r="B99" s="1" t="s">
        <v>73</v>
      </c>
      <c r="C99" s="1" t="s">
        <v>147</v>
      </c>
      <c r="D99" s="1" t="s">
        <v>867</v>
      </c>
      <c r="E99" s="1">
        <v>21</v>
      </c>
      <c r="F99" s="1" t="s">
        <v>42</v>
      </c>
      <c r="G99" s="1" t="s">
        <v>42</v>
      </c>
      <c r="H99" s="22" t="s">
        <v>841</v>
      </c>
      <c r="I99" s="45" t="s">
        <v>43</v>
      </c>
      <c r="J99" s="1" t="s">
        <v>48</v>
      </c>
      <c r="K99" s="22" t="s">
        <v>43</v>
      </c>
      <c r="L99" s="1">
        <v>3</v>
      </c>
      <c r="M99" s="1">
        <v>3</v>
      </c>
      <c r="N99" s="1">
        <v>2</v>
      </c>
      <c r="O99" s="1">
        <v>3</v>
      </c>
      <c r="P99" s="22">
        <v>2</v>
      </c>
      <c r="Q99" s="1">
        <v>4</v>
      </c>
      <c r="R99" s="1">
        <v>4</v>
      </c>
      <c r="S99" s="1">
        <v>3</v>
      </c>
      <c r="T99" s="1">
        <v>5</v>
      </c>
      <c r="U99" s="22">
        <v>4</v>
      </c>
      <c r="V99" s="1">
        <v>6</v>
      </c>
      <c r="W99" s="1">
        <v>5</v>
      </c>
      <c r="X99" s="1">
        <v>1</v>
      </c>
      <c r="Y99" s="22">
        <v>1</v>
      </c>
      <c r="Z99" s="1" t="s">
        <v>45</v>
      </c>
      <c r="AA99" s="1" t="s">
        <v>45</v>
      </c>
      <c r="AB99" s="1">
        <v>5</v>
      </c>
      <c r="AC99" s="1" t="s">
        <v>45</v>
      </c>
      <c r="AD99" s="1">
        <v>7</v>
      </c>
      <c r="AE99" s="1" t="s">
        <v>45</v>
      </c>
      <c r="AF99" s="1" t="s">
        <v>45</v>
      </c>
      <c r="AG99" s="22" t="s">
        <v>45</v>
      </c>
      <c r="AH99" s="1">
        <v>8</v>
      </c>
      <c r="AI99" s="1">
        <v>5</v>
      </c>
      <c r="AJ99" s="22">
        <v>3</v>
      </c>
      <c r="AK99" s="34" t="s">
        <v>676</v>
      </c>
      <c r="AL99" s="34" t="s">
        <v>48</v>
      </c>
      <c r="AM99" s="8">
        <f t="shared" si="8"/>
        <v>-1.0346149843246686</v>
      </c>
      <c r="AN99" s="8">
        <f t="shared" si="9"/>
        <v>-0.31848599482605983</v>
      </c>
      <c r="AO99">
        <f t="shared" si="10"/>
        <v>1</v>
      </c>
      <c r="AP99" s="6">
        <f t="shared" si="11"/>
        <v>1.6</v>
      </c>
      <c r="AQ99" s="8">
        <f>($AM$3*AM99+$AN$3*AN99+$AO$3*AO99+$AP$3*AP99)+$I$3*VLOOKUP(I99,COND!$A$2:$E$7,4,FALSE)+$J$3*VLOOKUP(J99,COND!$A$2:$C$7,2,FALSE)+$K$3*VLOOKUP(K99,COND!$A$2:$C$7,3,FALSE)+IF(AND($B$2&gt;0,$E99&lt;20),$B$2*25,0)</f>
        <v>113.84137323032148</v>
      </c>
      <c r="AR99" s="26">
        <f t="shared" si="12"/>
        <v>1.197639527733551</v>
      </c>
      <c r="AS99" t="str">
        <f t="shared" si="13"/>
        <v>SS</v>
      </c>
      <c r="AT99">
        <v>800</v>
      </c>
      <c r="AU99">
        <v>800</v>
      </c>
      <c r="AW99" t="str">
        <f t="shared" si="14"/>
        <v>Unlikely</v>
      </c>
      <c r="AY99">
        <f>IF(VLOOKUP($A99,'Draft List'!$D$4:$AC$1177,AY$3,FALSE)&lt;&gt;0,VLOOKUP($A99,'Draft List'!$D$4:$AC$1177,AY$3,FALSE),"")</f>
        <v>174</v>
      </c>
      <c r="AZ99">
        <f>IF(VLOOKUP($A99,'Draft List'!$D$4:$AC$1177,AZ$3,FALSE)&lt;&gt;0,VLOOKUP($A99,'Draft List'!$D$4:$AC$1177,AZ$3,FALSE),"")</f>
        <v>6</v>
      </c>
      <c r="BA99">
        <f>IF(VLOOKUP($A99,'Draft List'!$D$4:$AC$1177,BA$3,FALSE)&lt;&gt;0,VLOOKUP($A99,'Draft List'!$D$4:$AC$1177,BA$3,FALSE),"")</f>
        <v>18</v>
      </c>
      <c r="BB99" t="str">
        <f>IF(VLOOKUP($A99,'Draft List'!$D$4:$AC$1177,BB$3,FALSE)&lt;&gt;0,VLOOKUP($A99,'Draft List'!$D$4:$AC$1177,BB$3,FALSE),"")</f>
        <v>Crystal Lake Sandgnats</v>
      </c>
    </row>
    <row r="100" spans="1:54" ht="15" hidden="1" customHeight="1" x14ac:dyDescent="0.3">
      <c r="A100" s="1">
        <v>6245</v>
      </c>
      <c r="B100" s="1" t="s">
        <v>73</v>
      </c>
      <c r="C100" s="1" t="s">
        <v>868</v>
      </c>
      <c r="D100" s="1" t="s">
        <v>689</v>
      </c>
      <c r="E100" s="1">
        <v>21</v>
      </c>
      <c r="F100" s="1" t="s">
        <v>42</v>
      </c>
      <c r="G100" s="1" t="s">
        <v>42</v>
      </c>
      <c r="H100" s="22" t="s">
        <v>841</v>
      </c>
      <c r="I100" s="45" t="s">
        <v>44</v>
      </c>
      <c r="J100" s="1" t="s">
        <v>44</v>
      </c>
      <c r="K100" s="22" t="s">
        <v>43</v>
      </c>
      <c r="L100" s="1">
        <v>3</v>
      </c>
      <c r="M100" s="1">
        <v>4</v>
      </c>
      <c r="N100" s="1">
        <v>3</v>
      </c>
      <c r="O100" s="1">
        <v>4</v>
      </c>
      <c r="P100" s="22">
        <v>3</v>
      </c>
      <c r="Q100" s="1">
        <v>4</v>
      </c>
      <c r="R100" s="1">
        <v>4</v>
      </c>
      <c r="S100" s="1">
        <v>4</v>
      </c>
      <c r="T100" s="1">
        <v>6</v>
      </c>
      <c r="U100" s="22">
        <v>5</v>
      </c>
      <c r="V100" s="1">
        <v>5</v>
      </c>
      <c r="W100" s="1">
        <v>3</v>
      </c>
      <c r="X100" s="1">
        <v>1</v>
      </c>
      <c r="Y100" s="22">
        <v>1</v>
      </c>
      <c r="Z100" s="1" t="s">
        <v>45</v>
      </c>
      <c r="AA100" s="1" t="s">
        <v>45</v>
      </c>
      <c r="AB100" s="1" t="s">
        <v>45</v>
      </c>
      <c r="AC100" s="1" t="s">
        <v>45</v>
      </c>
      <c r="AD100" s="1">
        <v>5</v>
      </c>
      <c r="AE100" s="1" t="s">
        <v>45</v>
      </c>
      <c r="AF100" s="1" t="s">
        <v>45</v>
      </c>
      <c r="AG100" s="22" t="s">
        <v>45</v>
      </c>
      <c r="AH100" s="1">
        <v>10</v>
      </c>
      <c r="AI100" s="1">
        <v>7</v>
      </c>
      <c r="AJ100" s="22">
        <v>7</v>
      </c>
      <c r="AK100" s="34" t="s">
        <v>45</v>
      </c>
      <c r="AL100" s="34" t="s">
        <v>48</v>
      </c>
      <c r="AM100" s="8">
        <f t="shared" si="8"/>
        <v>-0.77076772085539913</v>
      </c>
      <c r="AN100" s="8">
        <f t="shared" si="9"/>
        <v>-0.10569861097549388</v>
      </c>
      <c r="AO100">
        <f t="shared" si="10"/>
        <v>3</v>
      </c>
      <c r="AP100" s="6">
        <f t="shared" si="11"/>
        <v>1</v>
      </c>
      <c r="AQ100" s="8">
        <f>($AM$3*AM100+$AN$3*AN100+$AO$3*AO100+$AP$3*AP100)+$I$3*VLOOKUP(I100,COND!$A$2:$E$7,4,FALSE)+$J$3*VLOOKUP(J100,COND!$A$2:$C$7,2,FALSE)+$K$3*VLOOKUP(K100,COND!$A$2:$C$7,3,FALSE)+IF(AND($B$2&gt;0,$E100&lt;20),$B$2*25,0)</f>
        <v>114.00453989620853</v>
      </c>
      <c r="AR100" s="26">
        <f t="shared" si="12"/>
        <v>1.2317232128971503</v>
      </c>
      <c r="AS100" t="str">
        <f t="shared" si="13"/>
        <v>SS</v>
      </c>
      <c r="AT100">
        <v>800</v>
      </c>
      <c r="AU100">
        <v>800</v>
      </c>
      <c r="AW100" t="str">
        <f t="shared" si="14"/>
        <v>Unlikely</v>
      </c>
      <c r="AY100">
        <f>IF(VLOOKUP($A100,'Draft List'!$D$4:$AC$1177,AY$3,FALSE)&lt;&gt;0,VLOOKUP($A100,'Draft List'!$D$4:$AC$1177,AY$3,FALSE),"")</f>
        <v>176</v>
      </c>
      <c r="AZ100">
        <f>IF(VLOOKUP($A100,'Draft List'!$D$4:$AC$1177,AZ$3,FALSE)&lt;&gt;0,VLOOKUP($A100,'Draft List'!$D$4:$AC$1177,AZ$3,FALSE),"")</f>
        <v>6</v>
      </c>
      <c r="BA100">
        <f>IF(VLOOKUP($A100,'Draft List'!$D$4:$AC$1177,BA$3,FALSE)&lt;&gt;0,VLOOKUP($A100,'Draft List'!$D$4:$AC$1177,BA$3,FALSE),"")</f>
        <v>20</v>
      </c>
      <c r="BB100" t="str">
        <f>IF(VLOOKUP($A100,'Draft List'!$D$4:$AC$1177,BB$3,FALSE)&lt;&gt;0,VLOOKUP($A100,'Draft List'!$D$4:$AC$1177,BB$3,FALSE),"")</f>
        <v>New Orleans Trendsetters</v>
      </c>
    </row>
    <row r="101" spans="1:54" ht="15" hidden="1" customHeight="1" x14ac:dyDescent="0.3">
      <c r="A101" s="1">
        <v>13367</v>
      </c>
      <c r="B101" s="1" t="s">
        <v>87</v>
      </c>
      <c r="C101" s="1" t="s">
        <v>718</v>
      </c>
      <c r="D101" s="1" t="s">
        <v>1277</v>
      </c>
      <c r="E101" s="1">
        <v>18</v>
      </c>
      <c r="F101" s="1" t="s">
        <v>63</v>
      </c>
      <c r="G101" s="1" t="s">
        <v>42</v>
      </c>
      <c r="H101" s="22" t="s">
        <v>853</v>
      </c>
      <c r="I101" s="45" t="s">
        <v>48</v>
      </c>
      <c r="J101" s="1" t="s">
        <v>48</v>
      </c>
      <c r="K101" s="22" t="s">
        <v>43</v>
      </c>
      <c r="L101" s="1">
        <v>1</v>
      </c>
      <c r="M101" s="1">
        <v>2</v>
      </c>
      <c r="N101" s="1">
        <v>3</v>
      </c>
      <c r="O101" s="1">
        <v>2</v>
      </c>
      <c r="P101" s="22">
        <v>1</v>
      </c>
      <c r="Q101" s="1">
        <v>2</v>
      </c>
      <c r="R101" s="1">
        <v>3</v>
      </c>
      <c r="S101" s="1">
        <v>4</v>
      </c>
      <c r="T101" s="1">
        <v>5</v>
      </c>
      <c r="U101" s="22">
        <v>3</v>
      </c>
      <c r="V101" s="1">
        <v>2</v>
      </c>
      <c r="W101" s="1">
        <v>3</v>
      </c>
      <c r="X101" s="1">
        <v>4</v>
      </c>
      <c r="Y101" s="22">
        <v>6</v>
      </c>
      <c r="Z101" s="1" t="s">
        <v>45</v>
      </c>
      <c r="AA101" s="1" t="s">
        <v>45</v>
      </c>
      <c r="AB101" s="1" t="s">
        <v>45</v>
      </c>
      <c r="AC101" s="1" t="s">
        <v>45</v>
      </c>
      <c r="AD101" s="1" t="s">
        <v>45</v>
      </c>
      <c r="AE101" s="1" t="s">
        <v>45</v>
      </c>
      <c r="AF101" s="1" t="s">
        <v>45</v>
      </c>
      <c r="AG101" s="22" t="s">
        <v>45</v>
      </c>
      <c r="AH101" s="1">
        <v>1</v>
      </c>
      <c r="AI101" s="1">
        <v>4</v>
      </c>
      <c r="AJ101" s="22">
        <v>5</v>
      </c>
      <c r="AK101" s="34" t="s">
        <v>977</v>
      </c>
      <c r="AL101" s="34" t="s">
        <v>844</v>
      </c>
      <c r="AM101" s="8">
        <f t="shared" si="8"/>
        <v>-1.7774509321514844</v>
      </c>
      <c r="AN101" s="8">
        <f t="shared" si="9"/>
        <v>-0.97161239264329491</v>
      </c>
      <c r="AO101">
        <f t="shared" si="10"/>
        <v>0</v>
      </c>
      <c r="AP101" s="6">
        <f t="shared" si="11"/>
        <v>0</v>
      </c>
      <c r="AQ101" s="8">
        <f>($AM$3*AM101+$AN$3*AN101+$AO$3*AO101+$AP$3*AP101)+$I$3*VLOOKUP(I101,COND!$A$2:$E$7,4,FALSE)+$J$3*VLOOKUP(J101,COND!$A$2:$C$7,2,FALSE)+$K$3*VLOOKUP(K101,COND!$A$2:$C$7,3,FALSE)+IF(AND($B$2&gt;0,$E101&lt;20),$B$2*25,0)</f>
        <v>109.38790619506531</v>
      </c>
      <c r="AR101" s="26">
        <f t="shared" si="12"/>
        <v>0.26736024862383245</v>
      </c>
      <c r="AS101" t="str">
        <f t="shared" si="13"/>
        <v>DH</v>
      </c>
      <c r="AT101">
        <v>800</v>
      </c>
      <c r="AU101">
        <v>800</v>
      </c>
      <c r="AW101" t="str">
        <f t="shared" si="14"/>
        <v>Unlikely</v>
      </c>
      <c r="AY101">
        <f>IF(VLOOKUP($A101,'Draft List'!$D$4:$AC$1177,AY$3,FALSE)&lt;&gt;0,VLOOKUP($A101,'Draft List'!$D$4:$AC$1177,AY$3,FALSE),"")</f>
        <v>182</v>
      </c>
      <c r="AZ101">
        <f>IF(VLOOKUP($A101,'Draft List'!$D$4:$AC$1177,AZ$3,FALSE)&lt;&gt;0,VLOOKUP($A101,'Draft List'!$D$4:$AC$1177,AZ$3,FALSE),"")</f>
        <v>6</v>
      </c>
      <c r="BA101">
        <f>IF(VLOOKUP($A101,'Draft List'!$D$4:$AC$1177,BA$3,FALSE)&lt;&gt;0,VLOOKUP($A101,'Draft List'!$D$4:$AC$1177,BA$3,FALSE),"")</f>
        <v>26</v>
      </c>
      <c r="BB101" t="str">
        <f>IF(VLOOKUP($A101,'Draft List'!$D$4:$AC$1177,BB$3,FALSE)&lt;&gt;0,VLOOKUP($A101,'Draft List'!$D$4:$AC$1177,BB$3,FALSE),"")</f>
        <v>Havana Leones</v>
      </c>
    </row>
    <row r="102" spans="1:54" ht="15" hidden="1" customHeight="1" x14ac:dyDescent="0.3">
      <c r="A102" s="1">
        <v>8684</v>
      </c>
      <c r="B102" s="1" t="s">
        <v>51</v>
      </c>
      <c r="C102" s="1" t="s">
        <v>357</v>
      </c>
      <c r="D102" s="1" t="s">
        <v>199</v>
      </c>
      <c r="E102" s="1">
        <v>21</v>
      </c>
      <c r="F102" s="1" t="s">
        <v>63</v>
      </c>
      <c r="G102" s="1" t="s">
        <v>42</v>
      </c>
      <c r="H102" s="22" t="s">
        <v>853</v>
      </c>
      <c r="I102" s="45" t="s">
        <v>43</v>
      </c>
      <c r="J102" s="1" t="s">
        <v>43</v>
      </c>
      <c r="K102" s="22" t="s">
        <v>43</v>
      </c>
      <c r="L102" s="1">
        <v>2</v>
      </c>
      <c r="M102" s="1">
        <v>5</v>
      </c>
      <c r="N102" s="1">
        <v>3</v>
      </c>
      <c r="O102" s="1">
        <v>1</v>
      </c>
      <c r="P102" s="22">
        <v>3</v>
      </c>
      <c r="Q102" s="1">
        <v>4</v>
      </c>
      <c r="R102" s="1">
        <v>6</v>
      </c>
      <c r="S102" s="1">
        <v>4</v>
      </c>
      <c r="T102" s="1">
        <v>3</v>
      </c>
      <c r="U102" s="22">
        <v>5</v>
      </c>
      <c r="V102" s="1">
        <v>4</v>
      </c>
      <c r="W102" s="1">
        <v>3</v>
      </c>
      <c r="X102" s="1">
        <v>5</v>
      </c>
      <c r="Y102" s="22">
        <v>3</v>
      </c>
      <c r="Z102" s="1" t="s">
        <v>45</v>
      </c>
      <c r="AA102" s="1" t="s">
        <v>45</v>
      </c>
      <c r="AB102" s="1" t="s">
        <v>45</v>
      </c>
      <c r="AC102" s="1" t="s">
        <v>45</v>
      </c>
      <c r="AD102" s="1" t="s">
        <v>45</v>
      </c>
      <c r="AE102" s="1">
        <v>1</v>
      </c>
      <c r="AF102" s="1" t="s">
        <v>45</v>
      </c>
      <c r="AG102" s="22" t="s">
        <v>45</v>
      </c>
      <c r="AH102" s="1">
        <v>2</v>
      </c>
      <c r="AI102" s="1">
        <v>7</v>
      </c>
      <c r="AJ102" s="22">
        <v>5</v>
      </c>
      <c r="AK102" s="34" t="s">
        <v>45</v>
      </c>
      <c r="AL102" s="34" t="s">
        <v>48</v>
      </c>
      <c r="AM102" s="8">
        <f t="shared" si="8"/>
        <v>-1.3113923274681136</v>
      </c>
      <c r="AN102" s="8">
        <f t="shared" si="9"/>
        <v>-0.27270750176682995</v>
      </c>
      <c r="AO102">
        <f t="shared" si="10"/>
        <v>0</v>
      </c>
      <c r="AP102" s="6">
        <f t="shared" si="11"/>
        <v>0</v>
      </c>
      <c r="AQ102" s="8">
        <f>($AM$3*AM102+$AN$3*AN102+$AO$3*AO102+$AP$3*AP102)+$I$3*VLOOKUP(I102,COND!$A$2:$E$7,4,FALSE)+$J$3*VLOOKUP(J102,COND!$A$2:$C$7,2,FALSE)+$K$3*VLOOKUP(K102,COND!$A$2:$C$7,3,FALSE)+IF(AND($B$2&gt;0,$E102&lt;20),$B$2*25,0)</f>
        <v>111.59637074605124</v>
      </c>
      <c r="AR102" s="26">
        <f t="shared" si="12"/>
        <v>0.72868370609327271</v>
      </c>
      <c r="AS102" t="str">
        <f t="shared" si="13"/>
        <v>LF</v>
      </c>
      <c r="AT102">
        <v>800</v>
      </c>
      <c r="AU102">
        <v>800</v>
      </c>
      <c r="AW102" t="str">
        <f t="shared" si="14"/>
        <v>Unlikely</v>
      </c>
      <c r="AY102">
        <f>IF(VLOOKUP($A102,'Draft List'!$D$4:$AC$1177,AY$3,FALSE)&lt;&gt;0,VLOOKUP($A102,'Draft List'!$D$4:$AC$1177,AY$3,FALSE),"")</f>
        <v>186</v>
      </c>
      <c r="AZ102">
        <f>IF(VLOOKUP($A102,'Draft List'!$D$4:$AC$1177,AZ$3,FALSE)&lt;&gt;0,VLOOKUP($A102,'Draft List'!$D$4:$AC$1177,AZ$3,FALSE),"")</f>
        <v>6</v>
      </c>
      <c r="BA102">
        <f>IF(VLOOKUP($A102,'Draft List'!$D$4:$AC$1177,BA$3,FALSE)&lt;&gt;0,VLOOKUP($A102,'Draft List'!$D$4:$AC$1177,BA$3,FALSE),"")</f>
        <v>30</v>
      </c>
      <c r="BB102" t="str">
        <f>IF(VLOOKUP($A102,'Draft List'!$D$4:$AC$1177,BB$3,FALSE)&lt;&gt;0,VLOOKUP($A102,'Draft List'!$D$4:$AC$1177,BB$3,FALSE),"")</f>
        <v>Arlington Bureaucrats</v>
      </c>
    </row>
    <row r="103" spans="1:54" ht="15" hidden="1" customHeight="1" x14ac:dyDescent="0.3">
      <c r="A103" s="1">
        <v>11061</v>
      </c>
      <c r="B103" s="1" t="s">
        <v>51</v>
      </c>
      <c r="C103" s="1" t="s">
        <v>828</v>
      </c>
      <c r="D103" s="1" t="s">
        <v>863</v>
      </c>
      <c r="E103" s="1">
        <v>21</v>
      </c>
      <c r="F103" s="1" t="s">
        <v>54</v>
      </c>
      <c r="G103" s="1" t="s">
        <v>54</v>
      </c>
      <c r="H103" s="22" t="s">
        <v>853</v>
      </c>
      <c r="I103" s="45" t="s">
        <v>48</v>
      </c>
      <c r="J103" s="1" t="s">
        <v>43</v>
      </c>
      <c r="K103" s="22" t="s">
        <v>44</v>
      </c>
      <c r="L103" s="1">
        <v>3</v>
      </c>
      <c r="M103" s="1">
        <v>3</v>
      </c>
      <c r="N103" s="1">
        <v>3</v>
      </c>
      <c r="O103" s="1">
        <v>4</v>
      </c>
      <c r="P103" s="22">
        <v>1</v>
      </c>
      <c r="Q103" s="1">
        <v>4</v>
      </c>
      <c r="R103" s="1">
        <v>4</v>
      </c>
      <c r="S103" s="1">
        <v>5</v>
      </c>
      <c r="T103" s="1">
        <v>6</v>
      </c>
      <c r="U103" s="22">
        <v>3</v>
      </c>
      <c r="V103" s="1">
        <v>2</v>
      </c>
      <c r="W103" s="1">
        <v>4</v>
      </c>
      <c r="X103" s="1">
        <v>1</v>
      </c>
      <c r="Y103" s="22">
        <v>1</v>
      </c>
      <c r="Z103" s="1" t="s">
        <v>45</v>
      </c>
      <c r="AA103" s="1" t="s">
        <v>45</v>
      </c>
      <c r="AB103" s="1" t="s">
        <v>45</v>
      </c>
      <c r="AC103" s="1" t="s">
        <v>45</v>
      </c>
      <c r="AD103" s="1" t="s">
        <v>45</v>
      </c>
      <c r="AE103" s="1">
        <v>3</v>
      </c>
      <c r="AF103" s="1" t="s">
        <v>45</v>
      </c>
      <c r="AG103" s="22" t="s">
        <v>45</v>
      </c>
      <c r="AH103" s="1">
        <v>5</v>
      </c>
      <c r="AI103" s="1">
        <v>5</v>
      </c>
      <c r="AJ103" s="22">
        <v>5</v>
      </c>
      <c r="AK103" s="34" t="s">
        <v>45</v>
      </c>
      <c r="AL103" s="34" t="s">
        <v>844</v>
      </c>
      <c r="AM103" s="8">
        <f t="shared" si="8"/>
        <v>-0.90186028010826935</v>
      </c>
      <c r="AN103" s="8">
        <f t="shared" si="9"/>
        <v>-0.1026697965857593</v>
      </c>
      <c r="AO103">
        <f t="shared" si="10"/>
        <v>0</v>
      </c>
      <c r="AP103" s="6">
        <f t="shared" si="11"/>
        <v>0</v>
      </c>
      <c r="AQ103" s="8">
        <f>($AM$3*AM103+$AN$3*AN103+$AO$3*AO103+$AP$3*AP103)+$I$3*VLOOKUP(I103,COND!$A$2:$E$7,4,FALSE)+$J$3*VLOOKUP(J103,COND!$A$2:$C$7,2,FALSE)+$K$3*VLOOKUP(K103,COND!$A$2:$C$7,3,FALSE)+IF(AND($B$2&gt;0,$E103&lt;20),$B$2*25,0)</f>
        <v>112.90277641296007</v>
      </c>
      <c r="AR103" s="26">
        <f t="shared" si="12"/>
        <v>1.0015771871532244</v>
      </c>
      <c r="AS103" t="str">
        <f t="shared" si="13"/>
        <v>LF</v>
      </c>
      <c r="AT103">
        <v>800</v>
      </c>
      <c r="AU103">
        <v>800</v>
      </c>
      <c r="AW103" t="str">
        <f t="shared" si="14"/>
        <v>Unlikely</v>
      </c>
      <c r="AY103">
        <f>IF(VLOOKUP($A103,'Draft List'!$D$4:$AC$1177,AY$3,FALSE)&lt;&gt;0,VLOOKUP($A103,'Draft List'!$D$4:$AC$1177,AY$3,FALSE),"")</f>
        <v>189</v>
      </c>
      <c r="AZ103">
        <f>IF(VLOOKUP($A103,'Draft List'!$D$4:$AC$1177,AZ$3,FALSE)&lt;&gt;0,VLOOKUP($A103,'Draft List'!$D$4:$AC$1177,AZ$3,FALSE),"")</f>
        <v>7</v>
      </c>
      <c r="BA103">
        <f>IF(VLOOKUP($A103,'Draft List'!$D$4:$AC$1177,BA$3,FALSE)&lt;&gt;0,VLOOKUP($A103,'Draft List'!$D$4:$AC$1177,BA$3,FALSE),"")</f>
        <v>3</v>
      </c>
      <c r="BB103" t="str">
        <f>IF(VLOOKUP($A103,'Draft List'!$D$4:$AC$1177,BB$3,FALSE)&lt;&gt;0,VLOOKUP($A103,'Draft List'!$D$4:$AC$1177,BB$3,FALSE),"")</f>
        <v>Arlington Bureaucrats</v>
      </c>
    </row>
    <row r="104" spans="1:54" ht="15" hidden="1" customHeight="1" x14ac:dyDescent="0.3">
      <c r="A104" s="1">
        <v>15842</v>
      </c>
      <c r="B104" s="1" t="s">
        <v>73</v>
      </c>
      <c r="C104" s="1" t="s">
        <v>474</v>
      </c>
      <c r="D104" s="1" t="s">
        <v>899</v>
      </c>
      <c r="E104" s="1">
        <v>18</v>
      </c>
      <c r="F104" s="1" t="s">
        <v>42</v>
      </c>
      <c r="G104" s="1" t="s">
        <v>42</v>
      </c>
      <c r="H104" s="22" t="s">
        <v>853</v>
      </c>
      <c r="I104" s="45" t="s">
        <v>43</v>
      </c>
      <c r="J104" s="1" t="s">
        <v>43</v>
      </c>
      <c r="K104" s="22" t="s">
        <v>43</v>
      </c>
      <c r="L104" s="1">
        <v>1</v>
      </c>
      <c r="M104" s="1">
        <v>2</v>
      </c>
      <c r="N104" s="1">
        <v>2</v>
      </c>
      <c r="O104" s="1">
        <v>2</v>
      </c>
      <c r="P104" s="22">
        <v>1</v>
      </c>
      <c r="Q104" s="1">
        <v>3</v>
      </c>
      <c r="R104" s="1">
        <v>4</v>
      </c>
      <c r="S104" s="1">
        <v>3</v>
      </c>
      <c r="T104" s="1">
        <v>6</v>
      </c>
      <c r="U104" s="22">
        <v>3</v>
      </c>
      <c r="V104" s="1">
        <v>10</v>
      </c>
      <c r="W104" s="1">
        <v>10</v>
      </c>
      <c r="X104" s="1">
        <v>1</v>
      </c>
      <c r="Y104" s="22">
        <v>1</v>
      </c>
      <c r="Z104" s="1" t="s">
        <v>45</v>
      </c>
      <c r="AA104" s="1" t="s">
        <v>45</v>
      </c>
      <c r="AB104" s="1" t="s">
        <v>45</v>
      </c>
      <c r="AC104" s="1" t="s">
        <v>45</v>
      </c>
      <c r="AD104" s="1">
        <v>5</v>
      </c>
      <c r="AE104" s="1" t="s">
        <v>45</v>
      </c>
      <c r="AF104" s="1" t="s">
        <v>45</v>
      </c>
      <c r="AG104" s="22" t="s">
        <v>45</v>
      </c>
      <c r="AH104" s="1">
        <v>4</v>
      </c>
      <c r="AI104" s="1">
        <v>1</v>
      </c>
      <c r="AJ104" s="22">
        <v>1</v>
      </c>
      <c r="AK104" s="34" t="s">
        <v>691</v>
      </c>
      <c r="AL104" s="34" t="s">
        <v>48</v>
      </c>
      <c r="AM104" s="8">
        <f t="shared" si="8"/>
        <v>-1.8605124261753858</v>
      </c>
      <c r="AN104" s="8">
        <f t="shared" si="9"/>
        <v>-0.59134862083623696</v>
      </c>
      <c r="AO104">
        <f t="shared" si="10"/>
        <v>0</v>
      </c>
      <c r="AP104" s="6">
        <f t="shared" si="11"/>
        <v>1</v>
      </c>
      <c r="AQ104" s="8">
        <f>($AM$3*AM104+$AN$3*AN104+$AO$3*AO104+$AP$3*AP104)+$I$3*VLOOKUP(I104,COND!$A$2:$E$7,4,FALSE)+$J$3*VLOOKUP(J104,COND!$A$2:$C$7,2,FALSE)+$K$3*VLOOKUP(K104,COND!$A$2:$C$7,3,FALSE)+IF(AND($B$2&gt;0,$E104&lt;20),$B$2*25,0)</f>
        <v>113.71776530734762</v>
      </c>
      <c r="AR104" s="26">
        <f t="shared" si="12"/>
        <v>1.1718192199674786</v>
      </c>
      <c r="AS104" t="str">
        <f t="shared" si="13"/>
        <v>SS</v>
      </c>
      <c r="AT104">
        <v>800</v>
      </c>
      <c r="AU104">
        <v>800</v>
      </c>
      <c r="AW104" t="str">
        <f t="shared" si="14"/>
        <v>Unlikely</v>
      </c>
      <c r="AY104">
        <f>IF(VLOOKUP($A104,'Draft List'!$D$4:$AC$1177,AY$3,FALSE)&lt;&gt;0,VLOOKUP($A104,'Draft List'!$D$4:$AC$1177,AY$3,FALSE),"")</f>
        <v>192</v>
      </c>
      <c r="AZ104">
        <f>IF(VLOOKUP($A104,'Draft List'!$D$4:$AC$1177,AZ$3,FALSE)&lt;&gt;0,VLOOKUP($A104,'Draft List'!$D$4:$AC$1177,AZ$3,FALSE),"")</f>
        <v>7</v>
      </c>
      <c r="BA104">
        <f>IF(VLOOKUP($A104,'Draft List'!$D$4:$AC$1177,BA$3,FALSE)&lt;&gt;0,VLOOKUP($A104,'Draft List'!$D$4:$AC$1177,BA$3,FALSE),"")</f>
        <v>6</v>
      </c>
      <c r="BB104" t="str">
        <f>IF(VLOOKUP($A104,'Draft List'!$D$4:$AC$1177,BB$3,FALSE)&lt;&gt;0,VLOOKUP($A104,'Draft List'!$D$4:$AC$1177,BB$3,FALSE),"")</f>
        <v>Scottish Claymores</v>
      </c>
    </row>
    <row r="105" spans="1:54" ht="15" hidden="1" customHeight="1" x14ac:dyDescent="0.3">
      <c r="A105" s="1">
        <v>7304</v>
      </c>
      <c r="B105" s="1" t="s">
        <v>87</v>
      </c>
      <c r="C105" s="1" t="s">
        <v>1185</v>
      </c>
      <c r="D105" s="1" t="s">
        <v>1186</v>
      </c>
      <c r="E105" s="1">
        <v>21</v>
      </c>
      <c r="F105" s="1" t="s">
        <v>42</v>
      </c>
      <c r="G105" s="1" t="s">
        <v>42</v>
      </c>
      <c r="H105" s="22" t="s">
        <v>841</v>
      </c>
      <c r="I105" s="45" t="s">
        <v>43</v>
      </c>
      <c r="J105" s="1" t="s">
        <v>44</v>
      </c>
      <c r="K105" s="22" t="s">
        <v>43</v>
      </c>
      <c r="L105" s="1">
        <v>2</v>
      </c>
      <c r="M105" s="1">
        <v>3</v>
      </c>
      <c r="N105" s="1">
        <v>3</v>
      </c>
      <c r="O105" s="1">
        <v>2</v>
      </c>
      <c r="P105" s="22">
        <v>2</v>
      </c>
      <c r="Q105" s="1">
        <v>3</v>
      </c>
      <c r="R105" s="1">
        <v>4</v>
      </c>
      <c r="S105" s="1">
        <v>4</v>
      </c>
      <c r="T105" s="1">
        <v>5</v>
      </c>
      <c r="U105" s="22">
        <v>4</v>
      </c>
      <c r="V105" s="1">
        <v>5</v>
      </c>
      <c r="W105" s="1">
        <v>5</v>
      </c>
      <c r="X105" s="1">
        <v>8</v>
      </c>
      <c r="Y105" s="22">
        <v>6</v>
      </c>
      <c r="Z105" s="1">
        <v>3</v>
      </c>
      <c r="AA105" s="1" t="s">
        <v>45</v>
      </c>
      <c r="AB105" s="1" t="s">
        <v>45</v>
      </c>
      <c r="AC105" s="1" t="s">
        <v>45</v>
      </c>
      <c r="AD105" s="1" t="s">
        <v>45</v>
      </c>
      <c r="AE105" s="1" t="s">
        <v>45</v>
      </c>
      <c r="AF105" s="1" t="s">
        <v>45</v>
      </c>
      <c r="AG105" s="22" t="s">
        <v>45</v>
      </c>
      <c r="AH105" s="1">
        <v>2</v>
      </c>
      <c r="AI105" s="1">
        <v>5</v>
      </c>
      <c r="AJ105" s="22">
        <v>3</v>
      </c>
      <c r="AK105" s="34" t="s">
        <v>938</v>
      </c>
      <c r="AL105" s="34" t="s">
        <v>48</v>
      </c>
      <c r="AM105" s="8">
        <f t="shared" si="8"/>
        <v>-1.3638188765130226</v>
      </c>
      <c r="AN105" s="8">
        <f t="shared" si="9"/>
        <v>-0.55798033700483307</v>
      </c>
      <c r="AO105">
        <f t="shared" si="10"/>
        <v>0</v>
      </c>
      <c r="AP105" s="6">
        <f t="shared" si="11"/>
        <v>1.35</v>
      </c>
      <c r="AQ105" s="8">
        <f>($AM$3*AM105+$AN$3*AN105+$AO$3*AO105+$AP$3*AP105)+$I$3*VLOOKUP(I105,COND!$A$2:$E$7,4,FALSE)+$J$3*VLOOKUP(J105,COND!$A$2:$C$7,2,FALSE)+$K$3*VLOOKUP(K105,COND!$A$2:$C$7,3,FALSE)+IF(AND($B$2&gt;0,$E105&lt;20),$B$2*25,0)</f>
        <v>108.5178540682907</v>
      </c>
      <c r="AR105" s="26">
        <f t="shared" si="12"/>
        <v>8.5616124579316111E-2</v>
      </c>
      <c r="AS105" t="str">
        <f t="shared" si="13"/>
        <v>C</v>
      </c>
      <c r="AT105">
        <v>800</v>
      </c>
      <c r="AU105">
        <v>800</v>
      </c>
      <c r="AW105" t="str">
        <f t="shared" si="14"/>
        <v>Unlikely</v>
      </c>
      <c r="AY105">
        <f>IF(VLOOKUP($A105,'Draft List'!$D$4:$AC$1177,AY$3,FALSE)&lt;&gt;0,VLOOKUP($A105,'Draft List'!$D$4:$AC$1177,AY$3,FALSE),"")</f>
        <v>193</v>
      </c>
      <c r="AZ105">
        <f>IF(VLOOKUP($A105,'Draft List'!$D$4:$AC$1177,AZ$3,FALSE)&lt;&gt;0,VLOOKUP($A105,'Draft List'!$D$4:$AC$1177,AZ$3,FALSE),"")</f>
        <v>7</v>
      </c>
      <c r="BA105">
        <f>IF(VLOOKUP($A105,'Draft List'!$D$4:$AC$1177,BA$3,FALSE)&lt;&gt;0,VLOOKUP($A105,'Draft List'!$D$4:$AC$1177,BA$3,FALSE),"")</f>
        <v>7</v>
      </c>
      <c r="BB105" t="str">
        <f>IF(VLOOKUP($A105,'Draft List'!$D$4:$AC$1177,BB$3,FALSE)&lt;&gt;0,VLOOKUP($A105,'Draft List'!$D$4:$AC$1177,BB$3,FALSE),"")</f>
        <v>Madison Malts</v>
      </c>
    </row>
    <row r="106" spans="1:54" ht="15" hidden="1" customHeight="1" x14ac:dyDescent="0.3">
      <c r="A106" s="1">
        <v>7122</v>
      </c>
      <c r="B106" s="1" t="s">
        <v>72</v>
      </c>
      <c r="C106" s="1" t="s">
        <v>339</v>
      </c>
      <c r="D106" s="1" t="s">
        <v>1079</v>
      </c>
      <c r="E106" s="1">
        <v>22</v>
      </c>
      <c r="F106" s="1" t="s">
        <v>63</v>
      </c>
      <c r="G106" s="1" t="s">
        <v>42</v>
      </c>
      <c r="H106" s="22" t="s">
        <v>841</v>
      </c>
      <c r="I106" s="45" t="s">
        <v>43</v>
      </c>
      <c r="J106" s="1" t="s">
        <v>48</v>
      </c>
      <c r="K106" s="22" t="s">
        <v>43</v>
      </c>
      <c r="L106" s="1">
        <v>2</v>
      </c>
      <c r="M106" s="1">
        <v>4</v>
      </c>
      <c r="N106" s="1">
        <v>3</v>
      </c>
      <c r="O106" s="1">
        <v>4</v>
      </c>
      <c r="P106" s="22">
        <v>1</v>
      </c>
      <c r="Q106" s="1">
        <v>3</v>
      </c>
      <c r="R106" s="1">
        <v>5</v>
      </c>
      <c r="S106" s="1">
        <v>3</v>
      </c>
      <c r="T106" s="1">
        <v>6</v>
      </c>
      <c r="U106" s="22">
        <v>3</v>
      </c>
      <c r="V106" s="1">
        <v>9</v>
      </c>
      <c r="W106" s="1">
        <v>8</v>
      </c>
      <c r="X106" s="1">
        <v>1</v>
      </c>
      <c r="Y106" s="22">
        <v>1</v>
      </c>
      <c r="Z106" s="1" t="s">
        <v>45</v>
      </c>
      <c r="AA106" s="1" t="s">
        <v>45</v>
      </c>
      <c r="AB106" s="1">
        <v>7</v>
      </c>
      <c r="AC106" s="1" t="s">
        <v>45</v>
      </c>
      <c r="AD106" s="1">
        <v>1</v>
      </c>
      <c r="AE106" s="1" t="s">
        <v>45</v>
      </c>
      <c r="AF106" s="1" t="s">
        <v>45</v>
      </c>
      <c r="AG106" s="22" t="s">
        <v>45</v>
      </c>
      <c r="AH106" s="1">
        <v>10</v>
      </c>
      <c r="AI106" s="1">
        <v>10</v>
      </c>
      <c r="AJ106" s="22">
        <v>8</v>
      </c>
      <c r="AK106" s="34" t="s">
        <v>45</v>
      </c>
      <c r="AL106" s="34" t="s">
        <v>48</v>
      </c>
      <c r="AM106" s="8">
        <f t="shared" si="8"/>
        <v>-1.1733562366922408</v>
      </c>
      <c r="AN106" s="8">
        <f t="shared" si="9"/>
        <v>-0.54028874121753345</v>
      </c>
      <c r="AO106">
        <f t="shared" si="10"/>
        <v>5</v>
      </c>
      <c r="AP106" s="6">
        <f t="shared" si="11"/>
        <v>0.6</v>
      </c>
      <c r="AQ106" s="8">
        <f>($AM$3*AM106+$AN$3*AN106+$AO$3*AO106+$AP$3*AP106)+$I$3*VLOOKUP(I106,COND!$A$2:$E$7,4,FALSE)+$J$3*VLOOKUP(J106,COND!$A$2:$C$7,2,FALSE)+$K$3*VLOOKUP(K106,COND!$A$2:$C$7,3,FALSE)+IF(AND($B$2&gt;0,$E106&lt;20),$B$2*25,0)</f>
        <v>110.83253281505371</v>
      </c>
      <c r="AR106" s="26">
        <f t="shared" si="12"/>
        <v>0.56912653542609093</v>
      </c>
      <c r="AS106" t="str">
        <f t="shared" si="13"/>
        <v>2B</v>
      </c>
      <c r="AT106">
        <v>800</v>
      </c>
      <c r="AU106">
        <v>800</v>
      </c>
      <c r="AW106" t="str">
        <f t="shared" si="14"/>
        <v>Unlikely</v>
      </c>
      <c r="AY106">
        <f>IF(VLOOKUP($A106,'Draft List'!$D$4:$AC$1177,AY$3,FALSE)&lt;&gt;0,VLOOKUP($A106,'Draft List'!$D$4:$AC$1177,AY$3,FALSE),"")</f>
        <v>195</v>
      </c>
      <c r="AZ106">
        <f>IF(VLOOKUP($A106,'Draft List'!$D$4:$AC$1177,AZ$3,FALSE)&lt;&gt;0,VLOOKUP($A106,'Draft List'!$D$4:$AC$1177,AZ$3,FALSE),"")</f>
        <v>7</v>
      </c>
      <c r="BA106">
        <f>IF(VLOOKUP($A106,'Draft List'!$D$4:$AC$1177,BA$3,FALSE)&lt;&gt;0,VLOOKUP($A106,'Draft List'!$D$4:$AC$1177,BA$3,FALSE),"")</f>
        <v>9</v>
      </c>
      <c r="BB106" t="str">
        <f>IF(VLOOKUP($A106,'Draft List'!$D$4:$AC$1177,BB$3,FALSE)&lt;&gt;0,VLOOKUP($A106,'Draft List'!$D$4:$AC$1177,BB$3,FALSE),"")</f>
        <v>Yuma Arroyos</v>
      </c>
    </row>
    <row r="107" spans="1:54" ht="15" hidden="1" customHeight="1" x14ac:dyDescent="0.3">
      <c r="A107" s="1">
        <v>12431</v>
      </c>
      <c r="B107" s="1" t="s">
        <v>72</v>
      </c>
      <c r="C107" s="1" t="s">
        <v>129</v>
      </c>
      <c r="D107" s="1" t="s">
        <v>1145</v>
      </c>
      <c r="E107" s="1">
        <v>18</v>
      </c>
      <c r="F107" s="1" t="s">
        <v>42</v>
      </c>
      <c r="G107" s="1" t="s">
        <v>42</v>
      </c>
      <c r="H107" s="22" t="s">
        <v>853</v>
      </c>
      <c r="I107" s="45" t="s">
        <v>48</v>
      </c>
      <c r="J107" s="1" t="s">
        <v>48</v>
      </c>
      <c r="K107" s="22" t="s">
        <v>43</v>
      </c>
      <c r="L107" s="1">
        <v>1</v>
      </c>
      <c r="M107" s="1">
        <v>1</v>
      </c>
      <c r="N107" s="1">
        <v>2</v>
      </c>
      <c r="O107" s="1">
        <v>1</v>
      </c>
      <c r="P107" s="22">
        <v>1</v>
      </c>
      <c r="Q107" s="1">
        <v>3</v>
      </c>
      <c r="R107" s="1">
        <v>3</v>
      </c>
      <c r="S107" s="1">
        <v>3</v>
      </c>
      <c r="T107" s="1">
        <v>4</v>
      </c>
      <c r="U107" s="22">
        <v>4</v>
      </c>
      <c r="V107" s="1">
        <v>5</v>
      </c>
      <c r="W107" s="1">
        <v>2</v>
      </c>
      <c r="X107" s="1">
        <v>1</v>
      </c>
      <c r="Y107" s="22">
        <v>1</v>
      </c>
      <c r="Z107" s="1" t="s">
        <v>45</v>
      </c>
      <c r="AA107" s="1" t="s">
        <v>45</v>
      </c>
      <c r="AB107" s="1">
        <v>4</v>
      </c>
      <c r="AC107" s="1" t="s">
        <v>45</v>
      </c>
      <c r="AD107" s="1" t="s">
        <v>45</v>
      </c>
      <c r="AE107" s="1" t="s">
        <v>45</v>
      </c>
      <c r="AF107" s="1" t="s">
        <v>45</v>
      </c>
      <c r="AG107" s="22" t="s">
        <v>45</v>
      </c>
      <c r="AH107" s="1">
        <v>4</v>
      </c>
      <c r="AI107" s="1">
        <v>5</v>
      </c>
      <c r="AJ107" s="22">
        <v>3</v>
      </c>
      <c r="AK107" s="34" t="s">
        <v>685</v>
      </c>
      <c r="AL107" s="34" t="s">
        <v>844</v>
      </c>
      <c r="AM107" s="8">
        <f t="shared" si="8"/>
        <v>-2.0012818558036707</v>
      </c>
      <c r="AN107" s="8">
        <f t="shared" si="9"/>
        <v>-0.781811260657019</v>
      </c>
      <c r="AO107">
        <f t="shared" si="10"/>
        <v>0</v>
      </c>
      <c r="AP107" s="6">
        <f t="shared" si="11"/>
        <v>0</v>
      </c>
      <c r="AQ107" s="8">
        <f>($AM$3*AM107+$AN$3*AN107+$AO$3*AO107+$AP$3*AP107)+$I$3*VLOOKUP(I107,COND!$A$2:$E$7,4,FALSE)+$J$3*VLOOKUP(J107,COND!$A$2:$C$7,2,FALSE)+$K$3*VLOOKUP(K107,COND!$A$2:$C$7,3,FALSE)+IF(AND($B$2&gt;0,$E107&lt;20),$B$2*25,0)</f>
        <v>111.6431366865354</v>
      </c>
      <c r="AR107" s="26">
        <f t="shared" si="12"/>
        <v>0.7384525861716662</v>
      </c>
      <c r="AS107" t="str">
        <f t="shared" si="13"/>
        <v>2B</v>
      </c>
      <c r="AT107">
        <v>800</v>
      </c>
      <c r="AU107">
        <v>800</v>
      </c>
      <c r="AW107" t="str">
        <f t="shared" si="14"/>
        <v>Unlikely</v>
      </c>
      <c r="AY107">
        <f>IF(VLOOKUP($A107,'Draft List'!$D$4:$AC$1177,AY$3,FALSE)&lt;&gt;0,VLOOKUP($A107,'Draft List'!$D$4:$AC$1177,AY$3,FALSE),"")</f>
        <v>196</v>
      </c>
      <c r="AZ107">
        <f>IF(VLOOKUP($A107,'Draft List'!$D$4:$AC$1177,AZ$3,FALSE)&lt;&gt;0,VLOOKUP($A107,'Draft List'!$D$4:$AC$1177,AZ$3,FALSE),"")</f>
        <v>7</v>
      </c>
      <c r="BA107">
        <f>IF(VLOOKUP($A107,'Draft List'!$D$4:$AC$1177,BA$3,FALSE)&lt;&gt;0,VLOOKUP($A107,'Draft List'!$D$4:$AC$1177,BA$3,FALSE),"")</f>
        <v>10</v>
      </c>
      <c r="BB107" t="str">
        <f>IF(VLOOKUP($A107,'Draft List'!$D$4:$AC$1177,BB$3,FALSE)&lt;&gt;0,VLOOKUP($A107,'Draft List'!$D$4:$AC$1177,BB$3,FALSE),"")</f>
        <v>Shin Seiki Evas</v>
      </c>
    </row>
    <row r="108" spans="1:54" ht="15" hidden="1" customHeight="1" x14ac:dyDescent="0.3">
      <c r="A108" s="1">
        <v>15371</v>
      </c>
      <c r="B108" s="1" t="s">
        <v>51</v>
      </c>
      <c r="C108" s="1" t="s">
        <v>492</v>
      </c>
      <c r="D108" s="1" t="s">
        <v>903</v>
      </c>
      <c r="E108" s="1">
        <v>18</v>
      </c>
      <c r="F108" s="1" t="s">
        <v>54</v>
      </c>
      <c r="G108" s="1" t="s">
        <v>54</v>
      </c>
      <c r="H108" s="22" t="s">
        <v>853</v>
      </c>
      <c r="I108" s="45" t="s">
        <v>43</v>
      </c>
      <c r="J108" s="1" t="s">
        <v>44</v>
      </c>
      <c r="K108" s="22" t="s">
        <v>43</v>
      </c>
      <c r="L108" s="1">
        <v>1</v>
      </c>
      <c r="M108" s="1">
        <v>1</v>
      </c>
      <c r="N108" s="1">
        <v>2</v>
      </c>
      <c r="O108" s="1">
        <v>2</v>
      </c>
      <c r="P108" s="22">
        <v>1</v>
      </c>
      <c r="Q108" s="1">
        <v>4</v>
      </c>
      <c r="R108" s="1">
        <v>4</v>
      </c>
      <c r="S108" s="1">
        <v>5</v>
      </c>
      <c r="T108" s="1">
        <v>5</v>
      </c>
      <c r="U108" s="22">
        <v>3</v>
      </c>
      <c r="V108" s="1">
        <v>2</v>
      </c>
      <c r="W108" s="1">
        <v>4</v>
      </c>
      <c r="X108" s="1">
        <v>1</v>
      </c>
      <c r="Y108" s="22">
        <v>1</v>
      </c>
      <c r="Z108" s="1" t="s">
        <v>45</v>
      </c>
      <c r="AA108" s="1" t="s">
        <v>45</v>
      </c>
      <c r="AB108" s="1" t="s">
        <v>45</v>
      </c>
      <c r="AC108" s="1" t="s">
        <v>45</v>
      </c>
      <c r="AD108" s="1" t="s">
        <v>45</v>
      </c>
      <c r="AE108" s="1">
        <v>2</v>
      </c>
      <c r="AF108" s="1" t="s">
        <v>45</v>
      </c>
      <c r="AG108" s="22" t="s">
        <v>45</v>
      </c>
      <c r="AH108" s="1">
        <v>4</v>
      </c>
      <c r="AI108" s="1">
        <v>4</v>
      </c>
      <c r="AJ108" s="22">
        <v>4</v>
      </c>
      <c r="AK108" s="34" t="s">
        <v>904</v>
      </c>
      <c r="AL108" s="34" t="s">
        <v>48</v>
      </c>
      <c r="AM108" s="8">
        <f t="shared" si="8"/>
        <v>-1.9115723057940897</v>
      </c>
      <c r="AN108" s="8">
        <f t="shared" si="9"/>
        <v>-0.19237934659534037</v>
      </c>
      <c r="AO108">
        <f t="shared" si="10"/>
        <v>0</v>
      </c>
      <c r="AP108" s="6">
        <f t="shared" si="11"/>
        <v>0</v>
      </c>
      <c r="AQ108" s="8">
        <f>($AM$3*AM108+$AN$3*AN108+$AO$3*AO108+$AP$3*AP108)+$I$3*VLOOKUP(I108,COND!$A$2:$E$7,4,FALSE)+$J$3*VLOOKUP(J108,COND!$A$2:$C$7,2,FALSE)+$K$3*VLOOKUP(K108,COND!$A$2:$C$7,3,FALSE)+IF(AND($B$2&gt;0,$E108&lt;20),$B$2*25,0)</f>
        <v>116.50029061027651</v>
      </c>
      <c r="AR108" s="26">
        <f t="shared" si="12"/>
        <v>1.7530575254092844</v>
      </c>
      <c r="AS108" t="str">
        <f t="shared" si="13"/>
        <v>LF</v>
      </c>
      <c r="AT108">
        <v>800</v>
      </c>
      <c r="AU108">
        <v>800</v>
      </c>
      <c r="AW108" t="str">
        <f t="shared" si="14"/>
        <v>Unlikely</v>
      </c>
      <c r="AY108">
        <f>IF(VLOOKUP($A108,'Draft List'!$D$4:$AC$1177,AY$3,FALSE)&lt;&gt;0,VLOOKUP($A108,'Draft List'!$D$4:$AC$1177,AY$3,FALSE),"")</f>
        <v>197</v>
      </c>
      <c r="AZ108">
        <f>IF(VLOOKUP($A108,'Draft List'!$D$4:$AC$1177,AZ$3,FALSE)&lt;&gt;0,VLOOKUP($A108,'Draft List'!$D$4:$AC$1177,AZ$3,FALSE),"")</f>
        <v>7</v>
      </c>
      <c r="BA108">
        <f>IF(VLOOKUP($A108,'Draft List'!$D$4:$AC$1177,BA$3,FALSE)&lt;&gt;0,VLOOKUP($A108,'Draft List'!$D$4:$AC$1177,BA$3,FALSE),"")</f>
        <v>11</v>
      </c>
      <c r="BB108" t="str">
        <f>IF(VLOOKUP($A108,'Draft List'!$D$4:$AC$1177,BB$3,FALSE)&lt;&gt;0,VLOOKUP($A108,'Draft List'!$D$4:$AC$1177,BB$3,FALSE),"")</f>
        <v>Amsterdam Lions</v>
      </c>
    </row>
    <row r="109" spans="1:54" ht="15" hidden="1" customHeight="1" x14ac:dyDescent="0.3">
      <c r="A109" s="1">
        <v>9838</v>
      </c>
      <c r="B109" s="1" t="s">
        <v>75</v>
      </c>
      <c r="C109" s="1" t="s">
        <v>358</v>
      </c>
      <c r="D109" s="1" t="s">
        <v>626</v>
      </c>
      <c r="E109" s="1">
        <v>18</v>
      </c>
      <c r="F109" s="1" t="s">
        <v>54</v>
      </c>
      <c r="G109" s="1" t="s">
        <v>54</v>
      </c>
      <c r="H109" s="22" t="s">
        <v>853</v>
      </c>
      <c r="I109" s="45" t="s">
        <v>43</v>
      </c>
      <c r="J109" s="1" t="s">
        <v>43</v>
      </c>
      <c r="K109" s="22" t="s">
        <v>48</v>
      </c>
      <c r="L109" s="1">
        <v>1</v>
      </c>
      <c r="M109" s="1">
        <v>1</v>
      </c>
      <c r="N109" s="1">
        <v>2</v>
      </c>
      <c r="O109" s="1">
        <v>2</v>
      </c>
      <c r="P109" s="22">
        <v>1</v>
      </c>
      <c r="Q109" s="1">
        <v>3</v>
      </c>
      <c r="R109" s="1">
        <v>3</v>
      </c>
      <c r="S109" s="1">
        <v>4</v>
      </c>
      <c r="T109" s="1">
        <v>4</v>
      </c>
      <c r="U109" s="22">
        <v>3</v>
      </c>
      <c r="V109" s="1">
        <v>5</v>
      </c>
      <c r="W109" s="1">
        <v>8</v>
      </c>
      <c r="X109" s="1">
        <v>1</v>
      </c>
      <c r="Y109" s="22">
        <v>1</v>
      </c>
      <c r="Z109" s="1" t="s">
        <v>45</v>
      </c>
      <c r="AA109" s="1" t="s">
        <v>45</v>
      </c>
      <c r="AB109" s="1" t="s">
        <v>45</v>
      </c>
      <c r="AC109" s="1" t="s">
        <v>45</v>
      </c>
      <c r="AD109" s="1" t="s">
        <v>45</v>
      </c>
      <c r="AE109" s="1" t="s">
        <v>45</v>
      </c>
      <c r="AF109" s="1">
        <v>5</v>
      </c>
      <c r="AG109" s="22" t="s">
        <v>45</v>
      </c>
      <c r="AH109" s="1">
        <v>8</v>
      </c>
      <c r="AI109" s="1">
        <v>7</v>
      </c>
      <c r="AJ109" s="22">
        <v>6</v>
      </c>
      <c r="AK109" s="34" t="s">
        <v>922</v>
      </c>
      <c r="AL109" s="34" t="s">
        <v>844</v>
      </c>
      <c r="AM109" s="8">
        <f t="shared" si="8"/>
        <v>-1.9115723057940897</v>
      </c>
      <c r="AN109" s="8">
        <f t="shared" si="9"/>
        <v>-0.73876610645020102</v>
      </c>
      <c r="AO109">
        <f t="shared" si="10"/>
        <v>2</v>
      </c>
      <c r="AP109" s="6">
        <f t="shared" si="11"/>
        <v>0.75</v>
      </c>
      <c r="AQ109" s="8">
        <f>($AM$3*AM109+$AN$3*AN109+$AO$3*AO109+$AP$3*AP109)+$I$3*VLOOKUP(I109,COND!$A$2:$E$7,4,FALSE)+$J$3*VLOOKUP(J109,COND!$A$2:$C$7,2,FALSE)+$K$3*VLOOKUP(K109,COND!$A$2:$C$7,3,FALSE)+IF(AND($B$2&gt;0,$E109&lt;20),$B$2*25,0)</f>
        <v>113.02698282535151</v>
      </c>
      <c r="AR109" s="26">
        <f t="shared" si="12"/>
        <v>1.0275225126413405</v>
      </c>
      <c r="AS109" t="str">
        <f t="shared" si="13"/>
        <v>CF</v>
      </c>
      <c r="AT109">
        <v>800</v>
      </c>
      <c r="AU109">
        <v>800</v>
      </c>
      <c r="AW109" t="str">
        <f t="shared" si="14"/>
        <v>Unlikely</v>
      </c>
      <c r="AY109">
        <f>IF(VLOOKUP($A109,'Draft List'!$D$4:$AC$1177,AY$3,FALSE)&lt;&gt;0,VLOOKUP($A109,'Draft List'!$D$4:$AC$1177,AY$3,FALSE),"")</f>
        <v>199</v>
      </c>
      <c r="AZ109">
        <f>IF(VLOOKUP($A109,'Draft List'!$D$4:$AC$1177,AZ$3,FALSE)&lt;&gt;0,VLOOKUP($A109,'Draft List'!$D$4:$AC$1177,AZ$3,FALSE),"")</f>
        <v>7</v>
      </c>
      <c r="BA109">
        <f>IF(VLOOKUP($A109,'Draft List'!$D$4:$AC$1177,BA$3,FALSE)&lt;&gt;0,VLOOKUP($A109,'Draft List'!$D$4:$AC$1177,BA$3,FALSE),"")</f>
        <v>13</v>
      </c>
      <c r="BB109" t="str">
        <f>IF(VLOOKUP($A109,'Draft List'!$D$4:$AC$1177,BB$3,FALSE)&lt;&gt;0,VLOOKUP($A109,'Draft List'!$D$4:$AC$1177,BB$3,FALSE),"")</f>
        <v>Toyama Wind Dancers</v>
      </c>
    </row>
    <row r="110" spans="1:54" ht="15" hidden="1" customHeight="1" x14ac:dyDescent="0.3">
      <c r="A110" s="1">
        <v>7917</v>
      </c>
      <c r="B110" s="1" t="s">
        <v>51</v>
      </c>
      <c r="C110" s="1" t="s">
        <v>147</v>
      </c>
      <c r="D110" s="1" t="s">
        <v>208</v>
      </c>
      <c r="E110" s="1">
        <v>18</v>
      </c>
      <c r="F110" s="1" t="s">
        <v>42</v>
      </c>
      <c r="G110" s="1" t="s">
        <v>54</v>
      </c>
      <c r="H110" s="22" t="s">
        <v>861</v>
      </c>
      <c r="I110" s="45" t="s">
        <v>43</v>
      </c>
      <c r="J110" s="1" t="s">
        <v>43</v>
      </c>
      <c r="K110" s="22" t="s">
        <v>43</v>
      </c>
      <c r="L110" s="1">
        <v>1</v>
      </c>
      <c r="M110" s="1">
        <v>1</v>
      </c>
      <c r="N110" s="1">
        <v>2</v>
      </c>
      <c r="O110" s="1">
        <v>2</v>
      </c>
      <c r="P110" s="22">
        <v>1</v>
      </c>
      <c r="Q110" s="1">
        <v>3</v>
      </c>
      <c r="R110" s="1">
        <v>4</v>
      </c>
      <c r="S110" s="1">
        <v>4</v>
      </c>
      <c r="T110" s="1">
        <v>6</v>
      </c>
      <c r="U110" s="22">
        <v>3</v>
      </c>
      <c r="V110" s="1">
        <v>8</v>
      </c>
      <c r="W110" s="1">
        <v>9</v>
      </c>
      <c r="X110" s="1">
        <v>1</v>
      </c>
      <c r="Y110" s="22">
        <v>1</v>
      </c>
      <c r="Z110" s="1" t="s">
        <v>45</v>
      </c>
      <c r="AA110" s="1" t="s">
        <v>45</v>
      </c>
      <c r="AB110" s="1" t="s">
        <v>45</v>
      </c>
      <c r="AC110" s="1" t="s">
        <v>45</v>
      </c>
      <c r="AD110" s="1" t="s">
        <v>45</v>
      </c>
      <c r="AE110" s="1">
        <v>1</v>
      </c>
      <c r="AF110" s="1" t="s">
        <v>45</v>
      </c>
      <c r="AG110" s="22" t="s">
        <v>45</v>
      </c>
      <c r="AH110" s="1">
        <v>3</v>
      </c>
      <c r="AI110" s="1">
        <v>6</v>
      </c>
      <c r="AJ110" s="22">
        <v>4</v>
      </c>
      <c r="AK110" s="34" t="s">
        <v>875</v>
      </c>
      <c r="AL110" s="34" t="s">
        <v>48</v>
      </c>
      <c r="AM110" s="8">
        <f t="shared" si="8"/>
        <v>-1.9115723057940897</v>
      </c>
      <c r="AN110" s="8">
        <f t="shared" si="9"/>
        <v>-0.50828712681233545</v>
      </c>
      <c r="AO110">
        <f t="shared" si="10"/>
        <v>0</v>
      </c>
      <c r="AP110" s="6">
        <f t="shared" si="11"/>
        <v>0</v>
      </c>
      <c r="AQ110" s="8">
        <f>($AM$3*AM110+$AN$3*AN110+$AO$3*AO110+$AP$3*AP110)+$I$3*VLOOKUP(I110,COND!$A$2:$E$7,4,FALSE)+$J$3*VLOOKUP(J110,COND!$A$2:$C$7,2,FALSE)+$K$3*VLOOKUP(K110,COND!$A$2:$C$7,3,FALSE)+IF(AND($B$2&gt;0,$E110&lt;20),$B$2*25,0)</f>
        <v>113.70939724767257</v>
      </c>
      <c r="AR110" s="26">
        <f t="shared" si="12"/>
        <v>1.1700712262222852</v>
      </c>
      <c r="AS110" t="str">
        <f t="shared" si="13"/>
        <v>LF</v>
      </c>
      <c r="AT110">
        <v>800</v>
      </c>
      <c r="AU110">
        <v>800</v>
      </c>
      <c r="AW110" t="str">
        <f t="shared" si="14"/>
        <v>Unlikely</v>
      </c>
      <c r="AY110">
        <f>IF(VLOOKUP($A110,'Draft List'!$D$4:$AC$1177,AY$3,FALSE)&lt;&gt;0,VLOOKUP($A110,'Draft List'!$D$4:$AC$1177,AY$3,FALSE),"")</f>
        <v>200</v>
      </c>
      <c r="AZ110">
        <f>IF(VLOOKUP($A110,'Draft List'!$D$4:$AC$1177,AZ$3,FALSE)&lt;&gt;0,VLOOKUP($A110,'Draft List'!$D$4:$AC$1177,AZ$3,FALSE),"")</f>
        <v>7</v>
      </c>
      <c r="BA110">
        <f>IF(VLOOKUP($A110,'Draft List'!$D$4:$AC$1177,BA$3,FALSE)&lt;&gt;0,VLOOKUP($A110,'Draft List'!$D$4:$AC$1177,BA$3,FALSE),"")</f>
        <v>14</v>
      </c>
      <c r="BB110" t="str">
        <f>IF(VLOOKUP($A110,'Draft List'!$D$4:$AC$1177,BB$3,FALSE)&lt;&gt;0,VLOOKUP($A110,'Draft List'!$D$4:$AC$1177,BB$3,FALSE),"")</f>
        <v>Palm Springs Codgers</v>
      </c>
    </row>
    <row r="111" spans="1:54" ht="15" hidden="1" customHeight="1" x14ac:dyDescent="0.3">
      <c r="A111" s="1">
        <v>11351</v>
      </c>
      <c r="B111" s="1" t="s">
        <v>75</v>
      </c>
      <c r="C111" s="1" t="s">
        <v>618</v>
      </c>
      <c r="D111" s="1" t="s">
        <v>137</v>
      </c>
      <c r="E111" s="1">
        <v>21</v>
      </c>
      <c r="F111" s="1" t="s">
        <v>42</v>
      </c>
      <c r="G111" s="1" t="s">
        <v>42</v>
      </c>
      <c r="H111" s="22" t="s">
        <v>853</v>
      </c>
      <c r="I111" s="45" t="s">
        <v>43</v>
      </c>
      <c r="J111" s="1" t="s">
        <v>43</v>
      </c>
      <c r="K111" s="22" t="s">
        <v>48</v>
      </c>
      <c r="L111" s="1">
        <v>2</v>
      </c>
      <c r="M111" s="1">
        <v>3</v>
      </c>
      <c r="N111" s="1">
        <v>2</v>
      </c>
      <c r="O111" s="1">
        <v>3</v>
      </c>
      <c r="P111" s="22">
        <v>1</v>
      </c>
      <c r="Q111" s="1">
        <v>3</v>
      </c>
      <c r="R111" s="1">
        <v>4</v>
      </c>
      <c r="S111" s="1">
        <v>3</v>
      </c>
      <c r="T111" s="1">
        <v>5</v>
      </c>
      <c r="U111" s="22">
        <v>3</v>
      </c>
      <c r="V111" s="1">
        <v>6</v>
      </c>
      <c r="W111" s="1">
        <v>7</v>
      </c>
      <c r="X111" s="1">
        <v>1</v>
      </c>
      <c r="Y111" s="22">
        <v>1</v>
      </c>
      <c r="Z111" s="1" t="s">
        <v>45</v>
      </c>
      <c r="AA111" s="1" t="s">
        <v>45</v>
      </c>
      <c r="AB111" s="1" t="s">
        <v>45</v>
      </c>
      <c r="AC111" s="1" t="s">
        <v>45</v>
      </c>
      <c r="AD111" s="1" t="s">
        <v>45</v>
      </c>
      <c r="AE111" s="1" t="s">
        <v>45</v>
      </c>
      <c r="AF111" s="1">
        <v>7</v>
      </c>
      <c r="AG111" s="22" t="s">
        <v>45</v>
      </c>
      <c r="AH111" s="1">
        <v>10</v>
      </c>
      <c r="AI111" s="1">
        <v>5</v>
      </c>
      <c r="AJ111" s="22">
        <v>2</v>
      </c>
      <c r="AK111" s="34" t="s">
        <v>45</v>
      </c>
      <c r="AL111" s="34" t="s">
        <v>844</v>
      </c>
      <c r="AM111" s="8">
        <f t="shared" si="8"/>
        <v>-1.3971871603444268</v>
      </c>
      <c r="AN111" s="8">
        <f t="shared" si="9"/>
        <v>-0.6810581708458181</v>
      </c>
      <c r="AO111">
        <f t="shared" si="10"/>
        <v>2</v>
      </c>
      <c r="AP111" s="6">
        <f t="shared" si="11"/>
        <v>0.75</v>
      </c>
      <c r="AQ111" s="8">
        <f>($AM$3*AM111+$AN$3*AN111+$AO$3*AO111+$AP$3*AP111)+$I$3*VLOOKUP(I111,COND!$A$2:$E$7,4,FALSE)+$J$3*VLOOKUP(J111,COND!$A$2:$C$7,2,FALSE)+$K$3*VLOOKUP(K111,COND!$A$2:$C$7,3,FALSE)+IF(AND($B$2&gt;0,$E111&lt;20),$B$2*25,0)</f>
        <v>108.77091656714907</v>
      </c>
      <c r="AR111" s="26">
        <f t="shared" si="12"/>
        <v>0.13847804028318447</v>
      </c>
      <c r="AS111" t="str">
        <f t="shared" si="13"/>
        <v>CF</v>
      </c>
      <c r="AT111">
        <v>800</v>
      </c>
      <c r="AU111">
        <v>800</v>
      </c>
      <c r="AW111" t="str">
        <f t="shared" si="14"/>
        <v>Unlikely</v>
      </c>
      <c r="AY111">
        <f>IF(VLOOKUP($A111,'Draft List'!$D$4:$AC$1177,AY$3,FALSE)&lt;&gt;0,VLOOKUP($A111,'Draft List'!$D$4:$AC$1177,AY$3,FALSE),"")</f>
        <v>201</v>
      </c>
      <c r="AZ111">
        <f>IF(VLOOKUP($A111,'Draft List'!$D$4:$AC$1177,AZ$3,FALSE)&lt;&gt;0,VLOOKUP($A111,'Draft List'!$D$4:$AC$1177,AZ$3,FALSE),"")</f>
        <v>7</v>
      </c>
      <c r="BA111">
        <f>IF(VLOOKUP($A111,'Draft List'!$D$4:$AC$1177,BA$3,FALSE)&lt;&gt;0,VLOOKUP($A111,'Draft List'!$D$4:$AC$1177,BA$3,FALSE),"")</f>
        <v>15</v>
      </c>
      <c r="BB111" t="str">
        <f>IF(VLOOKUP($A111,'Draft List'!$D$4:$AC$1177,BB$3,FALSE)&lt;&gt;0,VLOOKUP($A111,'Draft List'!$D$4:$AC$1177,BB$3,FALSE),"")</f>
        <v>London Underground</v>
      </c>
    </row>
    <row r="112" spans="1:54" ht="15" hidden="1" customHeight="1" x14ac:dyDescent="0.3">
      <c r="A112" s="1">
        <v>6279</v>
      </c>
      <c r="B112" s="1" t="s">
        <v>73</v>
      </c>
      <c r="C112" s="1" t="s">
        <v>894</v>
      </c>
      <c r="D112" s="1" t="s">
        <v>895</v>
      </c>
      <c r="E112" s="1">
        <v>21</v>
      </c>
      <c r="F112" s="1" t="s">
        <v>54</v>
      </c>
      <c r="G112" s="1" t="s">
        <v>42</v>
      </c>
      <c r="H112" s="22" t="s">
        <v>841</v>
      </c>
      <c r="I112" s="45" t="s">
        <v>43</v>
      </c>
      <c r="J112" s="1" t="s">
        <v>43</v>
      </c>
      <c r="K112" s="22" t="s">
        <v>43</v>
      </c>
      <c r="L112" s="1">
        <v>2</v>
      </c>
      <c r="M112" s="1">
        <v>3</v>
      </c>
      <c r="N112" s="1">
        <v>3</v>
      </c>
      <c r="O112" s="1">
        <v>4</v>
      </c>
      <c r="P112" s="22">
        <v>5</v>
      </c>
      <c r="Q112" s="1">
        <v>4</v>
      </c>
      <c r="R112" s="1">
        <v>4</v>
      </c>
      <c r="S112" s="1">
        <v>4</v>
      </c>
      <c r="T112" s="1">
        <v>5</v>
      </c>
      <c r="U112" s="22">
        <v>5</v>
      </c>
      <c r="V112" s="1">
        <v>7</v>
      </c>
      <c r="W112" s="1">
        <v>6</v>
      </c>
      <c r="X112" s="1">
        <v>1</v>
      </c>
      <c r="Y112" s="22">
        <v>1</v>
      </c>
      <c r="Z112" s="1" t="s">
        <v>45</v>
      </c>
      <c r="AA112" s="1" t="s">
        <v>45</v>
      </c>
      <c r="AB112" s="1" t="s">
        <v>45</v>
      </c>
      <c r="AC112" s="1">
        <v>1</v>
      </c>
      <c r="AD112" s="1">
        <v>5</v>
      </c>
      <c r="AE112" s="1" t="s">
        <v>45</v>
      </c>
      <c r="AF112" s="1" t="s">
        <v>45</v>
      </c>
      <c r="AG112" s="22" t="s">
        <v>45</v>
      </c>
      <c r="AH112" s="1">
        <v>4</v>
      </c>
      <c r="AI112" s="1">
        <v>3</v>
      </c>
      <c r="AJ112" s="22">
        <v>2</v>
      </c>
      <c r="AK112" s="34" t="s">
        <v>896</v>
      </c>
      <c r="AL112" s="34" t="s">
        <v>48</v>
      </c>
      <c r="AM112" s="8">
        <f t="shared" si="8"/>
        <v>-1.0643507570426103</v>
      </c>
      <c r="AN112" s="8">
        <f t="shared" si="9"/>
        <v>-0.19540816098507491</v>
      </c>
      <c r="AO112">
        <f t="shared" si="10"/>
        <v>0</v>
      </c>
      <c r="AP112" s="6">
        <f t="shared" si="11"/>
        <v>1</v>
      </c>
      <c r="AQ112" s="8">
        <f>($AM$3*AM112+$AN$3*AN112+$AO$3*AO112+$AP$3*AP112)+$I$3*VLOOKUP(I112,COND!$A$2:$E$7,4,FALSE)+$J$3*VLOOKUP(J112,COND!$A$2:$C$7,2,FALSE)+$K$3*VLOOKUP(K112,COND!$A$2:$C$7,3,FALSE)+IF(AND($B$2&gt;0,$E112&lt;20),$B$2*25,0)</f>
        <v>113.54866699247484</v>
      </c>
      <c r="AR112" s="26">
        <f t="shared" si="12"/>
        <v>1.136496479906044</v>
      </c>
      <c r="AS112" t="str">
        <f t="shared" si="13"/>
        <v>SS</v>
      </c>
      <c r="AT112">
        <v>800</v>
      </c>
      <c r="AU112">
        <v>800</v>
      </c>
      <c r="AW112" t="str">
        <f t="shared" si="14"/>
        <v>Unlikely</v>
      </c>
      <c r="AY112">
        <f>IF(VLOOKUP($A112,'Draft List'!$D$4:$AC$1177,AY$3,FALSE)&lt;&gt;0,VLOOKUP($A112,'Draft List'!$D$4:$AC$1177,AY$3,FALSE),"")</f>
        <v>203</v>
      </c>
      <c r="AZ112">
        <f>IF(VLOOKUP($A112,'Draft List'!$D$4:$AC$1177,AZ$3,FALSE)&lt;&gt;0,VLOOKUP($A112,'Draft List'!$D$4:$AC$1177,AZ$3,FALSE),"")</f>
        <v>7</v>
      </c>
      <c r="BA112">
        <f>IF(VLOOKUP($A112,'Draft List'!$D$4:$AC$1177,BA$3,FALSE)&lt;&gt;0,VLOOKUP($A112,'Draft List'!$D$4:$AC$1177,BA$3,FALSE),"")</f>
        <v>17</v>
      </c>
      <c r="BB112" t="str">
        <f>IF(VLOOKUP($A112,'Draft List'!$D$4:$AC$1177,BB$3,FALSE)&lt;&gt;0,VLOOKUP($A112,'Draft List'!$D$4:$AC$1177,BB$3,FALSE),"")</f>
        <v>Aurora Borealis</v>
      </c>
    </row>
    <row r="113" spans="1:54" ht="15" hidden="1" customHeight="1" x14ac:dyDescent="0.3">
      <c r="A113" s="1">
        <v>7506</v>
      </c>
      <c r="B113" s="1" t="s">
        <v>70</v>
      </c>
      <c r="C113" s="1" t="s">
        <v>464</v>
      </c>
      <c r="D113" s="1" t="s">
        <v>1155</v>
      </c>
      <c r="E113" s="1">
        <v>21</v>
      </c>
      <c r="F113" s="1" t="s">
        <v>42</v>
      </c>
      <c r="G113" s="1" t="s">
        <v>42</v>
      </c>
      <c r="H113" s="22" t="s">
        <v>853</v>
      </c>
      <c r="I113" s="45" t="s">
        <v>43</v>
      </c>
      <c r="J113" s="1" t="s">
        <v>43</v>
      </c>
      <c r="K113" s="22" t="s">
        <v>44</v>
      </c>
      <c r="L113" s="1">
        <v>2</v>
      </c>
      <c r="M113" s="1">
        <v>4</v>
      </c>
      <c r="N113" s="1">
        <v>2</v>
      </c>
      <c r="O113" s="1">
        <v>2</v>
      </c>
      <c r="P113" s="22">
        <v>5</v>
      </c>
      <c r="Q113" s="1">
        <v>3</v>
      </c>
      <c r="R113" s="1">
        <v>4</v>
      </c>
      <c r="S113" s="1">
        <v>3</v>
      </c>
      <c r="T113" s="1">
        <v>4</v>
      </c>
      <c r="U113" s="22">
        <v>6</v>
      </c>
      <c r="V113" s="1">
        <v>10</v>
      </c>
      <c r="W113" s="1">
        <v>8</v>
      </c>
      <c r="X113" s="1">
        <v>1</v>
      </c>
      <c r="Y113" s="22">
        <v>1</v>
      </c>
      <c r="Z113" s="1" t="s">
        <v>45</v>
      </c>
      <c r="AA113" s="1" t="s">
        <v>45</v>
      </c>
      <c r="AB113" s="1" t="s">
        <v>45</v>
      </c>
      <c r="AC113" s="1">
        <v>6</v>
      </c>
      <c r="AD113" s="1" t="s">
        <v>45</v>
      </c>
      <c r="AE113" s="1" t="s">
        <v>45</v>
      </c>
      <c r="AF113" s="1" t="s">
        <v>45</v>
      </c>
      <c r="AG113" s="22" t="s">
        <v>45</v>
      </c>
      <c r="AH113" s="1">
        <v>1</v>
      </c>
      <c r="AI113" s="1">
        <v>4</v>
      </c>
      <c r="AJ113" s="22">
        <v>1</v>
      </c>
      <c r="AK113" s="34" t="s">
        <v>45</v>
      </c>
      <c r="AL113" s="34" t="s">
        <v>48</v>
      </c>
      <c r="AM113" s="8">
        <f t="shared" si="8"/>
        <v>-1.2757714714669706</v>
      </c>
      <c r="AN113" s="8">
        <f t="shared" si="9"/>
        <v>-0.65071870140414867</v>
      </c>
      <c r="AO113">
        <f t="shared" si="10"/>
        <v>0</v>
      </c>
      <c r="AP113" s="6">
        <f t="shared" si="11"/>
        <v>0.75</v>
      </c>
      <c r="AQ113" s="8">
        <f>($AM$3*AM113+$AN$3*AN113+$AO$3*AO113+$AP$3*AP113)+$I$3*VLOOKUP(I113,COND!$A$2:$E$7,4,FALSE)+$J$3*VLOOKUP(J113,COND!$A$2:$C$7,2,FALSE)+$K$3*VLOOKUP(K113,COND!$A$2:$C$7,3,FALSE)+IF(AND($B$2&gt;0,$E113&lt;20),$B$2*25,0)</f>
        <v>106.81379843600351</v>
      </c>
      <c r="AR113" s="26">
        <f t="shared" si="12"/>
        <v>-0.27034197112842528</v>
      </c>
      <c r="AS113" t="str">
        <f t="shared" si="13"/>
        <v>3B</v>
      </c>
      <c r="AT113">
        <v>800</v>
      </c>
      <c r="AU113">
        <v>800</v>
      </c>
      <c r="AW113" t="str">
        <f t="shared" si="14"/>
        <v>Unlikely</v>
      </c>
      <c r="AY113">
        <f>IF(VLOOKUP($A113,'Draft List'!$D$4:$AC$1177,AY$3,FALSE)&lt;&gt;0,VLOOKUP($A113,'Draft List'!$D$4:$AC$1177,AY$3,FALSE),"")</f>
        <v>206</v>
      </c>
      <c r="AZ113">
        <f>IF(VLOOKUP($A113,'Draft List'!$D$4:$AC$1177,AZ$3,FALSE)&lt;&gt;0,VLOOKUP($A113,'Draft List'!$D$4:$AC$1177,AZ$3,FALSE),"")</f>
        <v>7</v>
      </c>
      <c r="BA113">
        <f>IF(VLOOKUP($A113,'Draft List'!$D$4:$AC$1177,BA$3,FALSE)&lt;&gt;0,VLOOKUP($A113,'Draft List'!$D$4:$AC$1177,BA$3,FALSE),"")</f>
        <v>20</v>
      </c>
      <c r="BB113" t="str">
        <f>IF(VLOOKUP($A113,'Draft List'!$D$4:$AC$1177,BB$3,FALSE)&lt;&gt;0,VLOOKUP($A113,'Draft List'!$D$4:$AC$1177,BB$3,FALSE),"")</f>
        <v>New Orleans Trendsetters</v>
      </c>
    </row>
    <row r="114" spans="1:54" ht="15" hidden="1" customHeight="1" x14ac:dyDescent="0.3">
      <c r="A114" s="1">
        <v>5391</v>
      </c>
      <c r="B114" s="1" t="s">
        <v>75</v>
      </c>
      <c r="C114" s="1" t="s">
        <v>147</v>
      </c>
      <c r="D114" s="1" t="s">
        <v>167</v>
      </c>
      <c r="E114" s="1">
        <v>18</v>
      </c>
      <c r="F114" s="1" t="s">
        <v>42</v>
      </c>
      <c r="G114" s="1" t="s">
        <v>42</v>
      </c>
      <c r="H114" s="22" t="s">
        <v>853</v>
      </c>
      <c r="I114" s="45" t="s">
        <v>43</v>
      </c>
      <c r="J114" s="1" t="s">
        <v>44</v>
      </c>
      <c r="K114" s="22" t="s">
        <v>43</v>
      </c>
      <c r="L114" s="1">
        <v>1</v>
      </c>
      <c r="M114" s="1">
        <v>1</v>
      </c>
      <c r="N114" s="1">
        <v>2</v>
      </c>
      <c r="O114" s="1">
        <v>1</v>
      </c>
      <c r="P114" s="22">
        <v>1</v>
      </c>
      <c r="Q114" s="1">
        <v>4</v>
      </c>
      <c r="R114" s="1">
        <v>3</v>
      </c>
      <c r="S114" s="1">
        <v>3</v>
      </c>
      <c r="T114" s="1">
        <v>5</v>
      </c>
      <c r="U114" s="22">
        <v>3</v>
      </c>
      <c r="V114" s="1">
        <v>4</v>
      </c>
      <c r="W114" s="1">
        <v>7</v>
      </c>
      <c r="X114" s="1">
        <v>1</v>
      </c>
      <c r="Y114" s="22">
        <v>1</v>
      </c>
      <c r="Z114" s="1" t="s">
        <v>45</v>
      </c>
      <c r="AA114" s="1" t="s">
        <v>45</v>
      </c>
      <c r="AB114" s="1" t="s">
        <v>45</v>
      </c>
      <c r="AC114" s="1" t="s">
        <v>45</v>
      </c>
      <c r="AD114" s="1" t="s">
        <v>45</v>
      </c>
      <c r="AE114" s="1" t="s">
        <v>45</v>
      </c>
      <c r="AF114" s="1">
        <v>2</v>
      </c>
      <c r="AG114" s="22" t="s">
        <v>45</v>
      </c>
      <c r="AH114" s="1">
        <v>8</v>
      </c>
      <c r="AI114" s="1">
        <v>8</v>
      </c>
      <c r="AJ114" s="22">
        <v>5</v>
      </c>
      <c r="AK114" s="34" t="s">
        <v>875</v>
      </c>
      <c r="AL114" s="34" t="s">
        <v>844</v>
      </c>
      <c r="AM114" s="8">
        <f t="shared" si="8"/>
        <v>-2.0012818558036707</v>
      </c>
      <c r="AN114" s="8">
        <f t="shared" si="9"/>
        <v>-0.40956221426184669</v>
      </c>
      <c r="AO114">
        <f t="shared" si="10"/>
        <v>3</v>
      </c>
      <c r="AP114" s="6">
        <f t="shared" si="11"/>
        <v>0</v>
      </c>
      <c r="AQ114" s="8">
        <f>($AM$3*AM114+$AN$3*AN114+$AO$3*AO114+$AP$3*AP114)+$I$3*VLOOKUP(I114,COND!$A$2:$E$7,4,FALSE)+$J$3*VLOOKUP(J114,COND!$A$2:$C$7,2,FALSE)+$K$3*VLOOKUP(K114,COND!$A$2:$C$7,3,FALSE)+IF(AND($B$2&gt;0,$E114&lt;20),$B$2*25,0)</f>
        <v>114.38512524327747</v>
      </c>
      <c r="AR114" s="26">
        <f t="shared" si="12"/>
        <v>1.3112232203089385</v>
      </c>
      <c r="AS114" t="str">
        <f t="shared" si="13"/>
        <v>CF</v>
      </c>
      <c r="AT114">
        <v>800</v>
      </c>
      <c r="AU114">
        <v>800</v>
      </c>
      <c r="AW114" t="str">
        <f t="shared" si="14"/>
        <v>Unlikely</v>
      </c>
      <c r="AY114">
        <f>IF(VLOOKUP($A114,'Draft List'!$D$4:$AC$1177,AY$3,FALSE)&lt;&gt;0,VLOOKUP($A114,'Draft List'!$D$4:$AC$1177,AY$3,FALSE),"")</f>
        <v>207</v>
      </c>
      <c r="AZ114">
        <f>IF(VLOOKUP($A114,'Draft List'!$D$4:$AC$1177,AZ$3,FALSE)&lt;&gt;0,VLOOKUP($A114,'Draft List'!$D$4:$AC$1177,AZ$3,FALSE),"")</f>
        <v>7</v>
      </c>
      <c r="BA114">
        <f>IF(VLOOKUP($A114,'Draft List'!$D$4:$AC$1177,BA$3,FALSE)&lt;&gt;0,VLOOKUP($A114,'Draft List'!$D$4:$AC$1177,BA$3,FALSE),"")</f>
        <v>21</v>
      </c>
      <c r="BB114" t="str">
        <f>IF(VLOOKUP($A114,'Draft List'!$D$4:$AC$1177,BB$3,FALSE)&lt;&gt;0,VLOOKUP($A114,'Draft List'!$D$4:$AC$1177,BB$3,FALSE),"")</f>
        <v>Florida Farstriders</v>
      </c>
    </row>
    <row r="115" spans="1:54" ht="15" hidden="1" customHeight="1" x14ac:dyDescent="0.3">
      <c r="A115" s="1">
        <v>5128</v>
      </c>
      <c r="B115" s="1" t="s">
        <v>67</v>
      </c>
      <c r="C115" s="1" t="s">
        <v>509</v>
      </c>
      <c r="D115" s="1" t="s">
        <v>142</v>
      </c>
      <c r="E115" s="1">
        <v>21</v>
      </c>
      <c r="F115" s="1" t="s">
        <v>54</v>
      </c>
      <c r="G115" s="1" t="s">
        <v>54</v>
      </c>
      <c r="H115" s="22" t="s">
        <v>853</v>
      </c>
      <c r="I115" s="45" t="s">
        <v>43</v>
      </c>
      <c r="J115" s="1" t="s">
        <v>48</v>
      </c>
      <c r="K115" s="22" t="s">
        <v>43</v>
      </c>
      <c r="L115" s="1">
        <v>2</v>
      </c>
      <c r="M115" s="1">
        <v>2</v>
      </c>
      <c r="N115" s="1">
        <v>2</v>
      </c>
      <c r="O115" s="1">
        <v>3</v>
      </c>
      <c r="P115" s="22">
        <v>3</v>
      </c>
      <c r="Q115" s="1">
        <v>4</v>
      </c>
      <c r="R115" s="1">
        <v>4</v>
      </c>
      <c r="S115" s="1">
        <v>3</v>
      </c>
      <c r="T115" s="1">
        <v>5</v>
      </c>
      <c r="U115" s="22">
        <v>4</v>
      </c>
      <c r="V115" s="1">
        <v>5</v>
      </c>
      <c r="W115" s="1">
        <v>7</v>
      </c>
      <c r="X115" s="1">
        <v>1</v>
      </c>
      <c r="Y115" s="22">
        <v>1</v>
      </c>
      <c r="Z115" s="1" t="s">
        <v>45</v>
      </c>
      <c r="AA115" s="1" t="s">
        <v>45</v>
      </c>
      <c r="AB115" s="1" t="s">
        <v>45</v>
      </c>
      <c r="AC115" s="1" t="s">
        <v>45</v>
      </c>
      <c r="AD115" s="1" t="s">
        <v>45</v>
      </c>
      <c r="AE115" s="1" t="s">
        <v>45</v>
      </c>
      <c r="AF115" s="1" t="s">
        <v>45</v>
      </c>
      <c r="AG115" s="22">
        <v>4</v>
      </c>
      <c r="AH115" s="1">
        <v>5</v>
      </c>
      <c r="AI115" s="1">
        <v>1</v>
      </c>
      <c r="AJ115" s="22">
        <v>1</v>
      </c>
      <c r="AK115" s="34" t="s">
        <v>707</v>
      </c>
      <c r="AL115" s="34" t="s">
        <v>48</v>
      </c>
      <c r="AM115" s="8">
        <f t="shared" si="8"/>
        <v>-1.3682143603289634</v>
      </c>
      <c r="AN115" s="8">
        <f t="shared" si="9"/>
        <v>-0.31848599482605983</v>
      </c>
      <c r="AO115">
        <f t="shared" si="10"/>
        <v>0</v>
      </c>
      <c r="AP115" s="6">
        <f t="shared" si="11"/>
        <v>0</v>
      </c>
      <c r="AQ115" s="8">
        <f>($AM$3*AM115+$AN$3*AN115+$AO$3*AO115+$AP$3*AP115)+$I$3*VLOOKUP(I115,COND!$A$2:$E$7,4,FALSE)+$J$3*VLOOKUP(J115,COND!$A$2:$C$7,2,FALSE)+$K$3*VLOOKUP(K115,COND!$A$2:$C$7,3,FALSE)+IF(AND($B$2&gt;0,$E115&lt;20),$B$2*25,0)</f>
        <v>112.04134662605438</v>
      </c>
      <c r="AR115" s="26">
        <f t="shared" si="12"/>
        <v>0.82163417313242626</v>
      </c>
      <c r="AS115" t="str">
        <f t="shared" si="13"/>
        <v>RF</v>
      </c>
      <c r="AT115">
        <v>800</v>
      </c>
      <c r="AU115">
        <v>800</v>
      </c>
      <c r="AW115" t="str">
        <f t="shared" si="14"/>
        <v>Unlikely</v>
      </c>
      <c r="AY115">
        <f>IF(VLOOKUP($A115,'Draft List'!$D$4:$AC$1177,AY$3,FALSE)&lt;&gt;0,VLOOKUP($A115,'Draft List'!$D$4:$AC$1177,AY$3,FALSE),"")</f>
        <v>208</v>
      </c>
      <c r="AZ115">
        <f>IF(VLOOKUP($A115,'Draft List'!$D$4:$AC$1177,AZ$3,FALSE)&lt;&gt;0,VLOOKUP($A115,'Draft List'!$D$4:$AC$1177,AZ$3,FALSE),"")</f>
        <v>7</v>
      </c>
      <c r="BA115">
        <f>IF(VLOOKUP($A115,'Draft List'!$D$4:$AC$1177,BA$3,FALSE)&lt;&gt;0,VLOOKUP($A115,'Draft List'!$D$4:$AC$1177,BA$3,FALSE),"")</f>
        <v>22</v>
      </c>
      <c r="BB115" t="str">
        <f>IF(VLOOKUP($A115,'Draft List'!$D$4:$AC$1177,BB$3,FALSE)&lt;&gt;0,VLOOKUP($A115,'Draft List'!$D$4:$AC$1177,BB$3,FALSE),"")</f>
        <v>Madison Malts</v>
      </c>
    </row>
    <row r="116" spans="1:54" ht="15" hidden="1" customHeight="1" x14ac:dyDescent="0.3">
      <c r="A116" s="1">
        <v>11528</v>
      </c>
      <c r="B116" s="1" t="s">
        <v>72</v>
      </c>
      <c r="C116" s="1" t="s">
        <v>817</v>
      </c>
      <c r="D116" s="1" t="s">
        <v>1127</v>
      </c>
      <c r="E116" s="1">
        <v>21</v>
      </c>
      <c r="F116" s="1" t="s">
        <v>42</v>
      </c>
      <c r="G116" s="1" t="s">
        <v>42</v>
      </c>
      <c r="H116" s="22" t="s">
        <v>853</v>
      </c>
      <c r="I116" s="45" t="s">
        <v>43</v>
      </c>
      <c r="J116" s="1" t="s">
        <v>48</v>
      </c>
      <c r="K116" s="22" t="s">
        <v>43</v>
      </c>
      <c r="L116" s="1">
        <v>2</v>
      </c>
      <c r="M116" s="1">
        <v>2</v>
      </c>
      <c r="N116" s="1">
        <v>2</v>
      </c>
      <c r="O116" s="1">
        <v>2</v>
      </c>
      <c r="P116" s="22">
        <v>2</v>
      </c>
      <c r="Q116" s="1">
        <v>3</v>
      </c>
      <c r="R116" s="1">
        <v>4</v>
      </c>
      <c r="S116" s="1">
        <v>3</v>
      </c>
      <c r="T116" s="1">
        <v>4</v>
      </c>
      <c r="U116" s="22">
        <v>5</v>
      </c>
      <c r="V116" s="1">
        <v>5</v>
      </c>
      <c r="W116" s="1">
        <v>5</v>
      </c>
      <c r="X116" s="1">
        <v>1</v>
      </c>
      <c r="Y116" s="22">
        <v>1</v>
      </c>
      <c r="Z116" s="1" t="s">
        <v>45</v>
      </c>
      <c r="AA116" s="1" t="s">
        <v>45</v>
      </c>
      <c r="AB116" s="1">
        <v>7</v>
      </c>
      <c r="AC116" s="1">
        <v>5</v>
      </c>
      <c r="AD116" s="1" t="s">
        <v>45</v>
      </c>
      <c r="AE116" s="1" t="s">
        <v>45</v>
      </c>
      <c r="AF116" s="1" t="s">
        <v>45</v>
      </c>
      <c r="AG116" s="22" t="s">
        <v>45</v>
      </c>
      <c r="AH116" s="1">
        <v>10</v>
      </c>
      <c r="AI116" s="1">
        <v>8</v>
      </c>
      <c r="AJ116" s="22">
        <v>6</v>
      </c>
      <c r="AK116" s="34" t="s">
        <v>45</v>
      </c>
      <c r="AL116" s="34" t="s">
        <v>48</v>
      </c>
      <c r="AM116" s="8">
        <f t="shared" si="8"/>
        <v>-1.4979402501556278</v>
      </c>
      <c r="AN116" s="8">
        <f t="shared" si="9"/>
        <v>-0.69073504122123208</v>
      </c>
      <c r="AO116">
        <f t="shared" si="10"/>
        <v>3</v>
      </c>
      <c r="AP116" s="6">
        <f t="shared" si="11"/>
        <v>1.1000000000000001</v>
      </c>
      <c r="AQ116" s="8">
        <f>($AM$3*AM116+$AN$3*AN116+$AO$3*AO116+$AP$3*AP116)+$I$3*VLOOKUP(I116,COND!$A$2:$E$7,4,FALSE)+$J$3*VLOOKUP(J116,COND!$A$2:$C$7,2,FALSE)+$K$3*VLOOKUP(K116,COND!$A$2:$C$7,3,FALSE)+IF(AND($B$2&gt;0,$E116&lt;20),$B$2*25,0)</f>
        <v>109.16138548032964</v>
      </c>
      <c r="AR116" s="26">
        <f t="shared" si="12"/>
        <v>0.22004261372511666</v>
      </c>
      <c r="AS116" t="str">
        <f t="shared" si="13"/>
        <v>2B</v>
      </c>
      <c r="AT116">
        <v>800</v>
      </c>
      <c r="AU116">
        <v>800</v>
      </c>
      <c r="AW116" t="str">
        <f t="shared" si="14"/>
        <v>Unlikely</v>
      </c>
      <c r="AY116">
        <f>IF(VLOOKUP($A116,'Draft List'!$D$4:$AC$1177,AY$3,FALSE)&lt;&gt;0,VLOOKUP($A116,'Draft List'!$D$4:$AC$1177,AY$3,FALSE),"")</f>
        <v>209</v>
      </c>
      <c r="AZ116">
        <f>IF(VLOOKUP($A116,'Draft List'!$D$4:$AC$1177,AZ$3,FALSE)&lt;&gt;0,VLOOKUP($A116,'Draft List'!$D$4:$AC$1177,AZ$3,FALSE),"")</f>
        <v>7</v>
      </c>
      <c r="BA116">
        <f>IF(VLOOKUP($A116,'Draft List'!$D$4:$AC$1177,BA$3,FALSE)&lt;&gt;0,VLOOKUP($A116,'Draft List'!$D$4:$AC$1177,BA$3,FALSE),"")</f>
        <v>23</v>
      </c>
      <c r="BB116" t="str">
        <f>IF(VLOOKUP($A116,'Draft List'!$D$4:$AC$1177,BB$3,FALSE)&lt;&gt;0,VLOOKUP($A116,'Draft List'!$D$4:$AC$1177,BB$3,FALSE),"")</f>
        <v>Fargo Dinosaurs</v>
      </c>
    </row>
    <row r="117" spans="1:54" ht="15" hidden="1" customHeight="1" x14ac:dyDescent="0.3">
      <c r="A117" s="1">
        <v>8186</v>
      </c>
      <c r="B117" s="1" t="s">
        <v>87</v>
      </c>
      <c r="C117" s="1" t="s">
        <v>883</v>
      </c>
      <c r="D117" s="1" t="s">
        <v>933</v>
      </c>
      <c r="E117" s="1">
        <v>21</v>
      </c>
      <c r="F117" s="1" t="s">
        <v>54</v>
      </c>
      <c r="G117" s="1" t="s">
        <v>42</v>
      </c>
      <c r="H117" s="22" t="s">
        <v>841</v>
      </c>
      <c r="I117" s="45" t="s">
        <v>44</v>
      </c>
      <c r="J117" s="1" t="s">
        <v>43</v>
      </c>
      <c r="K117" s="22" t="s">
        <v>43</v>
      </c>
      <c r="L117" s="1">
        <v>2</v>
      </c>
      <c r="M117" s="1">
        <v>3</v>
      </c>
      <c r="N117" s="1">
        <v>3</v>
      </c>
      <c r="O117" s="1">
        <v>2</v>
      </c>
      <c r="P117" s="22">
        <v>3</v>
      </c>
      <c r="Q117" s="1">
        <v>4</v>
      </c>
      <c r="R117" s="1">
        <v>5</v>
      </c>
      <c r="S117" s="1">
        <v>4</v>
      </c>
      <c r="T117" s="1">
        <v>4</v>
      </c>
      <c r="U117" s="22">
        <v>5</v>
      </c>
      <c r="V117" s="1">
        <v>2</v>
      </c>
      <c r="W117" s="1">
        <v>2</v>
      </c>
      <c r="X117" s="1">
        <v>6</v>
      </c>
      <c r="Y117" s="22">
        <v>8</v>
      </c>
      <c r="Z117" s="1" t="s">
        <v>45</v>
      </c>
      <c r="AA117" s="1" t="s">
        <v>45</v>
      </c>
      <c r="AB117" s="1" t="s">
        <v>45</v>
      </c>
      <c r="AC117" s="1" t="s">
        <v>45</v>
      </c>
      <c r="AD117" s="1" t="s">
        <v>45</v>
      </c>
      <c r="AE117" s="1" t="s">
        <v>45</v>
      </c>
      <c r="AF117" s="1" t="s">
        <v>45</v>
      </c>
      <c r="AG117" s="22" t="s">
        <v>45</v>
      </c>
      <c r="AH117" s="1">
        <v>1</v>
      </c>
      <c r="AI117" s="1">
        <v>4</v>
      </c>
      <c r="AJ117" s="22">
        <v>1</v>
      </c>
      <c r="AK117" s="34" t="s">
        <v>815</v>
      </c>
      <c r="AL117" s="34" t="s">
        <v>844</v>
      </c>
      <c r="AM117" s="8">
        <f t="shared" si="8"/>
        <v>-1.3238025366959394</v>
      </c>
      <c r="AN117" s="8">
        <f t="shared" si="9"/>
        <v>-0.2340578313759524</v>
      </c>
      <c r="AO117">
        <f t="shared" si="10"/>
        <v>0</v>
      </c>
      <c r="AP117" s="6">
        <f t="shared" si="11"/>
        <v>0</v>
      </c>
      <c r="AQ117" s="8">
        <f>($AM$3*AM117+$AN$3*AN117+$AO$3*AO117+$AP$3*AP117)+$I$3*VLOOKUP(I117,COND!$A$2:$E$7,4,FALSE)+$J$3*VLOOKUP(J117,COND!$A$2:$C$7,2,FALSE)+$K$3*VLOOKUP(K117,COND!$A$2:$C$7,3,FALSE)+IF(AND($B$2&gt;0,$E117&lt;20),$B$2*25,0)</f>
        <v>111.90892576981898</v>
      </c>
      <c r="AR117" s="26">
        <f t="shared" si="12"/>
        <v>0.79397294252208839</v>
      </c>
      <c r="AS117" t="str">
        <f t="shared" si="13"/>
        <v>DH</v>
      </c>
      <c r="AT117">
        <v>800</v>
      </c>
      <c r="AU117">
        <v>800</v>
      </c>
      <c r="AW117" t="str">
        <f t="shared" si="14"/>
        <v>Unlikely</v>
      </c>
      <c r="AY117">
        <f>IF(VLOOKUP($A117,'Draft List'!$D$4:$AC$1177,AY$3,FALSE)&lt;&gt;0,VLOOKUP($A117,'Draft List'!$D$4:$AC$1177,AY$3,FALSE),"")</f>
        <v>213</v>
      </c>
      <c r="AZ117">
        <f>IF(VLOOKUP($A117,'Draft List'!$D$4:$AC$1177,AZ$3,FALSE)&lt;&gt;0,VLOOKUP($A117,'Draft List'!$D$4:$AC$1177,AZ$3,FALSE),"")</f>
        <v>7</v>
      </c>
      <c r="BA117">
        <f>IF(VLOOKUP($A117,'Draft List'!$D$4:$AC$1177,BA$3,FALSE)&lt;&gt;0,VLOOKUP($A117,'Draft List'!$D$4:$AC$1177,BA$3,FALSE),"")</f>
        <v>27</v>
      </c>
      <c r="BB117" t="str">
        <f>IF(VLOOKUP($A117,'Draft List'!$D$4:$AC$1177,BB$3,FALSE)&lt;&gt;0,VLOOKUP($A117,'Draft List'!$D$4:$AC$1177,BB$3,FALSE),"")</f>
        <v>Neo-Tokyo Akira</v>
      </c>
    </row>
    <row r="118" spans="1:54" ht="15" hidden="1" customHeight="1" x14ac:dyDescent="0.3">
      <c r="A118" s="1">
        <v>6436</v>
      </c>
      <c r="B118" s="1" t="s">
        <v>87</v>
      </c>
      <c r="C118" s="1" t="s">
        <v>196</v>
      </c>
      <c r="D118" s="1" t="s">
        <v>1186</v>
      </c>
      <c r="E118" s="1">
        <v>18</v>
      </c>
      <c r="F118" s="1" t="s">
        <v>54</v>
      </c>
      <c r="G118" s="1" t="s">
        <v>42</v>
      </c>
      <c r="H118" s="22" t="s">
        <v>861</v>
      </c>
      <c r="I118" s="45" t="s">
        <v>43</v>
      </c>
      <c r="J118" s="1" t="s">
        <v>48</v>
      </c>
      <c r="K118" s="22" t="s">
        <v>43</v>
      </c>
      <c r="L118" s="1">
        <v>1</v>
      </c>
      <c r="M118" s="1">
        <v>1</v>
      </c>
      <c r="N118" s="1">
        <v>2</v>
      </c>
      <c r="O118" s="1">
        <v>1</v>
      </c>
      <c r="P118" s="22">
        <v>1</v>
      </c>
      <c r="Q118" s="1">
        <v>2</v>
      </c>
      <c r="R118" s="1">
        <v>3</v>
      </c>
      <c r="S118" s="1">
        <v>3</v>
      </c>
      <c r="T118" s="1">
        <v>4</v>
      </c>
      <c r="U118" s="22">
        <v>3</v>
      </c>
      <c r="V118" s="1">
        <v>4</v>
      </c>
      <c r="W118" s="1">
        <v>4</v>
      </c>
      <c r="X118" s="1">
        <v>6</v>
      </c>
      <c r="Y118" s="22">
        <v>4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45</v>
      </c>
      <c r="AF118" s="1" t="s">
        <v>45</v>
      </c>
      <c r="AG118" s="22" t="s">
        <v>45</v>
      </c>
      <c r="AH118" s="1">
        <v>1</v>
      </c>
      <c r="AI118" s="1">
        <v>2</v>
      </c>
      <c r="AJ118" s="22">
        <v>5</v>
      </c>
      <c r="AK118" s="34" t="s">
        <v>875</v>
      </c>
      <c r="AL118" s="34" t="s">
        <v>48</v>
      </c>
      <c r="AM118" s="8">
        <f t="shared" si="8"/>
        <v>-2.0012818558036707</v>
      </c>
      <c r="AN118" s="8">
        <f t="shared" si="9"/>
        <v>-1.1443834366767773</v>
      </c>
      <c r="AO118">
        <f t="shared" si="10"/>
        <v>0</v>
      </c>
      <c r="AP118" s="6">
        <f t="shared" si="11"/>
        <v>0</v>
      </c>
      <c r="AQ118" s="8">
        <f>($AM$3*AM118+$AN$3*AN118+$AO$3*AO118+$AP$3*AP118)+$I$3*VLOOKUP(I118,COND!$A$2:$E$7,4,FALSE)+$J$3*VLOOKUP(J118,COND!$A$2:$C$7,2,FALSE)+$K$3*VLOOKUP(K118,COND!$A$2:$C$7,3,FALSE)+IF(AND($B$2&gt;0,$E118&lt;20),$B$2*25,0)</f>
        <v>107.06727057429831</v>
      </c>
      <c r="AR118" s="26">
        <f t="shared" si="12"/>
        <v>-0.21739448634397379</v>
      </c>
      <c r="AS118" t="str">
        <f t="shared" si="13"/>
        <v>DH</v>
      </c>
      <c r="AT118">
        <v>800</v>
      </c>
      <c r="AU118">
        <v>800</v>
      </c>
      <c r="AW118" t="str">
        <f t="shared" si="14"/>
        <v>Unlikely</v>
      </c>
      <c r="AY118">
        <f>IF(VLOOKUP($A118,'Draft List'!$D$4:$AC$1177,AY$3,FALSE)&lt;&gt;0,VLOOKUP($A118,'Draft List'!$D$4:$AC$1177,AY$3,FALSE),"")</f>
        <v>215</v>
      </c>
      <c r="AZ118">
        <f>IF(VLOOKUP($A118,'Draft List'!$D$4:$AC$1177,AZ$3,FALSE)&lt;&gt;0,VLOOKUP($A118,'Draft List'!$D$4:$AC$1177,AZ$3,FALSE),"")</f>
        <v>7</v>
      </c>
      <c r="BA118">
        <f>IF(VLOOKUP($A118,'Draft List'!$D$4:$AC$1177,BA$3,FALSE)&lt;&gt;0,VLOOKUP($A118,'Draft List'!$D$4:$AC$1177,BA$3,FALSE),"")</f>
        <v>29</v>
      </c>
      <c r="BB118" t="str">
        <f>IF(VLOOKUP($A118,'Draft List'!$D$4:$AC$1177,BB$3,FALSE)&lt;&gt;0,VLOOKUP($A118,'Draft List'!$D$4:$AC$1177,BB$3,FALSE),"")</f>
        <v>Kentucky Thoroughbreds</v>
      </c>
    </row>
    <row r="119" spans="1:54" ht="15" hidden="1" customHeight="1" x14ac:dyDescent="0.3">
      <c r="A119" s="1">
        <v>8257</v>
      </c>
      <c r="B119" s="1" t="s">
        <v>87</v>
      </c>
      <c r="C119" s="1" t="s">
        <v>305</v>
      </c>
      <c r="D119" s="1" t="s">
        <v>137</v>
      </c>
      <c r="E119" s="1">
        <v>21</v>
      </c>
      <c r="F119" s="1" t="s">
        <v>42</v>
      </c>
      <c r="G119" s="1" t="s">
        <v>42</v>
      </c>
      <c r="H119" s="22" t="s">
        <v>841</v>
      </c>
      <c r="I119" s="45" t="s">
        <v>43</v>
      </c>
      <c r="J119" s="1" t="s">
        <v>44</v>
      </c>
      <c r="K119" s="22" t="s">
        <v>48</v>
      </c>
      <c r="L119" s="1">
        <v>1</v>
      </c>
      <c r="M119" s="1">
        <v>2</v>
      </c>
      <c r="N119" s="1">
        <v>3</v>
      </c>
      <c r="O119" s="1">
        <v>3</v>
      </c>
      <c r="P119" s="22">
        <v>1</v>
      </c>
      <c r="Q119" s="1">
        <v>3</v>
      </c>
      <c r="R119" s="1">
        <v>3</v>
      </c>
      <c r="S119" s="1">
        <v>4</v>
      </c>
      <c r="T119" s="1">
        <v>6</v>
      </c>
      <c r="U119" s="22">
        <v>3</v>
      </c>
      <c r="V119" s="1">
        <v>5</v>
      </c>
      <c r="W119" s="1">
        <v>4</v>
      </c>
      <c r="X119" s="1">
        <v>7</v>
      </c>
      <c r="Y119" s="22">
        <v>5</v>
      </c>
      <c r="Z119" s="1">
        <v>2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45</v>
      </c>
      <c r="AF119" s="1" t="s">
        <v>45</v>
      </c>
      <c r="AG119" s="22" t="s">
        <v>45</v>
      </c>
      <c r="AH119" s="1">
        <v>1</v>
      </c>
      <c r="AI119" s="1">
        <v>1</v>
      </c>
      <c r="AJ119" s="22">
        <v>1</v>
      </c>
      <c r="AK119" s="34" t="s">
        <v>681</v>
      </c>
      <c r="AL119" s="34" t="s">
        <v>48</v>
      </c>
      <c r="AM119" s="8">
        <f t="shared" si="8"/>
        <v>-1.6877413821419032</v>
      </c>
      <c r="AN119" s="8">
        <f t="shared" si="9"/>
        <v>-0.55934700643103885</v>
      </c>
      <c r="AO119">
        <f t="shared" si="10"/>
        <v>0</v>
      </c>
      <c r="AP119" s="6">
        <f t="shared" si="11"/>
        <v>1</v>
      </c>
      <c r="AQ119" s="8">
        <f>($AM$3*AM119+$AN$3*AN119+$AO$3*AO119+$AP$3*AP119)+$I$3*VLOOKUP(I119,COND!$A$2:$E$7,4,FALSE)+$J$3*VLOOKUP(J119,COND!$A$2:$C$7,2,FALSE)+$K$3*VLOOKUP(K119,COND!$A$2:$C$7,3,FALSE)+IF(AND($B$2&gt;0,$E119&lt;20),$B$2*25,0)</f>
        <v>109.11906178461334</v>
      </c>
      <c r="AR119" s="26">
        <f t="shared" si="12"/>
        <v>0.2112016687201293</v>
      </c>
      <c r="AS119" t="str">
        <f t="shared" si="13"/>
        <v>C</v>
      </c>
      <c r="AT119">
        <v>800</v>
      </c>
      <c r="AU119">
        <v>800</v>
      </c>
      <c r="AW119" t="str">
        <f t="shared" si="14"/>
        <v>Unlikely</v>
      </c>
      <c r="AY119">
        <f>IF(VLOOKUP($A119,'Draft List'!$D$4:$AC$1177,AY$3,FALSE)&lt;&gt;0,VLOOKUP($A119,'Draft List'!$D$4:$AC$1177,AY$3,FALSE),"")</f>
        <v>218</v>
      </c>
      <c r="AZ119">
        <f>IF(VLOOKUP($A119,'Draft List'!$D$4:$AC$1177,AZ$3,FALSE)&lt;&gt;0,VLOOKUP($A119,'Draft List'!$D$4:$AC$1177,AZ$3,FALSE),"")</f>
        <v>8</v>
      </c>
      <c r="BA119">
        <f>IF(VLOOKUP($A119,'Draft List'!$D$4:$AC$1177,BA$3,FALSE)&lt;&gt;0,VLOOKUP($A119,'Draft List'!$D$4:$AC$1177,BA$3,FALSE),"")</f>
        <v>2</v>
      </c>
      <c r="BB119" t="str">
        <f>IF(VLOOKUP($A119,'Draft List'!$D$4:$AC$1177,BB$3,FALSE)&lt;&gt;0,VLOOKUP($A119,'Draft List'!$D$4:$AC$1177,BB$3,FALSE),"")</f>
        <v>Duluth Warriors</v>
      </c>
    </row>
    <row r="120" spans="1:54" ht="15" hidden="1" customHeight="1" x14ac:dyDescent="0.3">
      <c r="A120" s="1">
        <v>12903</v>
      </c>
      <c r="B120" s="1" t="s">
        <v>51</v>
      </c>
      <c r="C120" s="1" t="s">
        <v>513</v>
      </c>
      <c r="D120" s="1" t="s">
        <v>1004</v>
      </c>
      <c r="E120" s="1">
        <v>18</v>
      </c>
      <c r="F120" s="1" t="s">
        <v>63</v>
      </c>
      <c r="G120" s="1" t="s">
        <v>42</v>
      </c>
      <c r="H120" s="22" t="s">
        <v>853</v>
      </c>
      <c r="I120" s="45" t="s">
        <v>43</v>
      </c>
      <c r="J120" s="1" t="s">
        <v>44</v>
      </c>
      <c r="K120" s="22" t="s">
        <v>44</v>
      </c>
      <c r="L120" s="1">
        <v>1</v>
      </c>
      <c r="M120" s="1">
        <v>2</v>
      </c>
      <c r="N120" s="1">
        <v>2</v>
      </c>
      <c r="O120" s="1">
        <v>1</v>
      </c>
      <c r="P120" s="22">
        <v>1</v>
      </c>
      <c r="Q120" s="1">
        <v>3</v>
      </c>
      <c r="R120" s="1">
        <v>5</v>
      </c>
      <c r="S120" s="1">
        <v>4</v>
      </c>
      <c r="T120" s="1">
        <v>5</v>
      </c>
      <c r="U120" s="22">
        <v>3</v>
      </c>
      <c r="V120" s="1">
        <v>7</v>
      </c>
      <c r="W120" s="1">
        <v>8</v>
      </c>
      <c r="X120" s="1">
        <v>1</v>
      </c>
      <c r="Y120" s="22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>
        <v>1</v>
      </c>
      <c r="AF120" s="1" t="s">
        <v>45</v>
      </c>
      <c r="AG120" s="22" t="s">
        <v>45</v>
      </c>
      <c r="AH120" s="1">
        <v>4</v>
      </c>
      <c r="AI120" s="1">
        <v>3</v>
      </c>
      <c r="AJ120" s="22">
        <v>1</v>
      </c>
      <c r="AK120" s="34" t="s">
        <v>687</v>
      </c>
      <c r="AL120" s="34" t="s">
        <v>844</v>
      </c>
      <c r="AM120" s="8">
        <f t="shared" si="8"/>
        <v>-1.9502219761849671</v>
      </c>
      <c r="AN120" s="8">
        <f t="shared" si="9"/>
        <v>-0.54693679720321298</v>
      </c>
      <c r="AO120">
        <f t="shared" si="10"/>
        <v>0</v>
      </c>
      <c r="AP120" s="6">
        <f t="shared" si="11"/>
        <v>0</v>
      </c>
      <c r="AQ120" s="8">
        <f>($AM$3*AM120+$AN$3*AN120+$AO$3*AO120+$AP$3*AP120)+$I$3*VLOOKUP(I120,COND!$A$2:$E$7,4,FALSE)+$J$3*VLOOKUP(J120,COND!$A$2:$C$7,2,FALSE)+$K$3*VLOOKUP(K120,COND!$A$2:$C$7,3,FALSE)+IF(AND($B$2&gt;0,$E120&lt;20),$B$2*25,0)</f>
        <v>111.24173623594295</v>
      </c>
      <c r="AR120" s="26">
        <f t="shared" si="12"/>
        <v>0.65460453725712442</v>
      </c>
      <c r="AS120" t="str">
        <f t="shared" si="13"/>
        <v>LF</v>
      </c>
      <c r="AT120">
        <v>800</v>
      </c>
      <c r="AU120">
        <v>800</v>
      </c>
      <c r="AW120" t="str">
        <f t="shared" si="14"/>
        <v>Unlikely</v>
      </c>
      <c r="AY120">
        <f>IF(VLOOKUP($A120,'Draft List'!$D$4:$AC$1177,AY$3,FALSE)&lt;&gt;0,VLOOKUP($A120,'Draft List'!$D$4:$AC$1177,AY$3,FALSE),"")</f>
        <v>219</v>
      </c>
      <c r="AZ120">
        <f>IF(VLOOKUP($A120,'Draft List'!$D$4:$AC$1177,AZ$3,FALSE)&lt;&gt;0,VLOOKUP($A120,'Draft List'!$D$4:$AC$1177,AZ$3,FALSE),"")</f>
        <v>8</v>
      </c>
      <c r="BA120">
        <f>IF(VLOOKUP($A120,'Draft List'!$D$4:$AC$1177,BA$3,FALSE)&lt;&gt;0,VLOOKUP($A120,'Draft List'!$D$4:$AC$1177,BA$3,FALSE),"")</f>
        <v>3</v>
      </c>
      <c r="BB120" t="str">
        <f>IF(VLOOKUP($A120,'Draft List'!$D$4:$AC$1177,BB$3,FALSE)&lt;&gt;0,VLOOKUP($A120,'Draft List'!$D$4:$AC$1177,BB$3,FALSE),"")</f>
        <v>West Virginia Alleghenies</v>
      </c>
    </row>
    <row r="121" spans="1:54" ht="15" hidden="1" customHeight="1" x14ac:dyDescent="0.3">
      <c r="A121" s="1">
        <v>11878</v>
      </c>
      <c r="B121" s="1" t="s">
        <v>51</v>
      </c>
      <c r="C121" s="1" t="s">
        <v>642</v>
      </c>
      <c r="D121" s="1" t="s">
        <v>806</v>
      </c>
      <c r="E121" s="1">
        <v>20</v>
      </c>
      <c r="F121" s="1" t="s">
        <v>42</v>
      </c>
      <c r="G121" s="1" t="s">
        <v>42</v>
      </c>
      <c r="H121" s="22" t="s">
        <v>861</v>
      </c>
      <c r="I121" s="45" t="s">
        <v>48</v>
      </c>
      <c r="J121" s="1" t="s">
        <v>43</v>
      </c>
      <c r="K121" s="22" t="s">
        <v>43</v>
      </c>
      <c r="L121" s="1">
        <v>2</v>
      </c>
      <c r="M121" s="1">
        <v>2</v>
      </c>
      <c r="N121" s="1">
        <v>3</v>
      </c>
      <c r="O121" s="1">
        <v>2</v>
      </c>
      <c r="P121" s="22">
        <v>1</v>
      </c>
      <c r="Q121" s="1">
        <v>3</v>
      </c>
      <c r="R121" s="1">
        <v>3</v>
      </c>
      <c r="S121" s="1">
        <v>5</v>
      </c>
      <c r="T121" s="1">
        <v>5</v>
      </c>
      <c r="U121" s="22">
        <v>3</v>
      </c>
      <c r="V121" s="1">
        <v>4</v>
      </c>
      <c r="W121" s="1">
        <v>5</v>
      </c>
      <c r="X121" s="1">
        <v>1</v>
      </c>
      <c r="Y121" s="22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>
        <v>1</v>
      </c>
      <c r="AF121" s="1" t="s">
        <v>45</v>
      </c>
      <c r="AG121" s="22" t="s">
        <v>45</v>
      </c>
      <c r="AH121" s="1">
        <v>1</v>
      </c>
      <c r="AI121" s="1">
        <v>1</v>
      </c>
      <c r="AJ121" s="22">
        <v>1</v>
      </c>
      <c r="AK121" s="34" t="s">
        <v>707</v>
      </c>
      <c r="AL121" s="34" t="s">
        <v>844</v>
      </c>
      <c r="AM121" s="8">
        <f t="shared" si="8"/>
        <v>-1.4548950959488096</v>
      </c>
      <c r="AN121" s="8">
        <f t="shared" si="9"/>
        <v>-0.56599506241671849</v>
      </c>
      <c r="AO121">
        <f t="shared" si="10"/>
        <v>0</v>
      </c>
      <c r="AP121" s="6">
        <f t="shared" si="11"/>
        <v>0</v>
      </c>
      <c r="AQ121" s="8">
        <f>($AM$3*AM121+$AN$3*AN121+$AO$3*AO121+$AP$3*AP121)+$I$3*VLOOKUP(I121,COND!$A$2:$E$7,4,FALSE)+$J$3*VLOOKUP(J121,COND!$A$2:$C$7,2,FALSE)+$K$3*VLOOKUP(K121,COND!$A$2:$C$7,3,FALSE)+IF(AND($B$2&gt;0,$E121&lt;20),$B$2*25,0)</f>
        <v>108.2875697414045</v>
      </c>
      <c r="AR121" s="26">
        <f t="shared" si="12"/>
        <v>3.7512313344156917E-2</v>
      </c>
      <c r="AS121" t="str">
        <f t="shared" si="13"/>
        <v>LF</v>
      </c>
      <c r="AT121">
        <v>800</v>
      </c>
      <c r="AU121">
        <v>800</v>
      </c>
      <c r="AW121" t="str">
        <f t="shared" si="14"/>
        <v>Unlikely</v>
      </c>
      <c r="AY121">
        <f>IF(VLOOKUP($A121,'Draft List'!$D$4:$AC$1177,AY$3,FALSE)&lt;&gt;0,VLOOKUP($A121,'Draft List'!$D$4:$AC$1177,AY$3,FALSE),"")</f>
        <v>220</v>
      </c>
      <c r="AZ121">
        <f>IF(VLOOKUP($A121,'Draft List'!$D$4:$AC$1177,AZ$3,FALSE)&lt;&gt;0,VLOOKUP($A121,'Draft List'!$D$4:$AC$1177,AZ$3,FALSE),"")</f>
        <v>8</v>
      </c>
      <c r="BA121">
        <f>IF(VLOOKUP($A121,'Draft List'!$D$4:$AC$1177,BA$3,FALSE)&lt;&gt;0,VLOOKUP($A121,'Draft List'!$D$4:$AC$1177,BA$3,FALSE),"")</f>
        <v>4</v>
      </c>
      <c r="BB121" t="str">
        <f>IF(VLOOKUP($A121,'Draft List'!$D$4:$AC$1177,BB$3,FALSE)&lt;&gt;0,VLOOKUP($A121,'Draft List'!$D$4:$AC$1177,BB$3,FALSE),"")</f>
        <v>Manchester Maulers</v>
      </c>
    </row>
    <row r="122" spans="1:54" ht="15" hidden="1" customHeight="1" x14ac:dyDescent="0.3">
      <c r="A122" s="1">
        <v>6240</v>
      </c>
      <c r="B122" s="1" t="s">
        <v>87</v>
      </c>
      <c r="C122" s="1" t="s">
        <v>1227</v>
      </c>
      <c r="D122" s="1" t="s">
        <v>410</v>
      </c>
      <c r="E122" s="1">
        <v>21</v>
      </c>
      <c r="F122" s="1" t="s">
        <v>42</v>
      </c>
      <c r="G122" s="1" t="s">
        <v>42</v>
      </c>
      <c r="H122" s="22" t="s">
        <v>853</v>
      </c>
      <c r="I122" s="45" t="s">
        <v>43</v>
      </c>
      <c r="J122" s="1" t="s">
        <v>43</v>
      </c>
      <c r="K122" s="22" t="s">
        <v>44</v>
      </c>
      <c r="L122" s="1">
        <v>2</v>
      </c>
      <c r="M122" s="1">
        <v>4</v>
      </c>
      <c r="N122" s="1">
        <v>3</v>
      </c>
      <c r="O122" s="1">
        <v>5</v>
      </c>
      <c r="P122" s="22">
        <v>2</v>
      </c>
      <c r="Q122" s="1">
        <v>2</v>
      </c>
      <c r="R122" s="1">
        <v>4</v>
      </c>
      <c r="S122" s="1">
        <v>3</v>
      </c>
      <c r="T122" s="1">
        <v>7</v>
      </c>
      <c r="U122" s="22">
        <v>2</v>
      </c>
      <c r="V122" s="1">
        <v>6</v>
      </c>
      <c r="W122" s="1">
        <v>6</v>
      </c>
      <c r="X122" s="1">
        <v>6</v>
      </c>
      <c r="Y122" s="22">
        <v>6</v>
      </c>
      <c r="Z122" s="1">
        <v>2</v>
      </c>
      <c r="AA122" s="1">
        <v>1</v>
      </c>
      <c r="AB122" s="1" t="s">
        <v>45</v>
      </c>
      <c r="AC122" s="1" t="s">
        <v>45</v>
      </c>
      <c r="AD122" s="1" t="s">
        <v>45</v>
      </c>
      <c r="AE122" s="1" t="s">
        <v>45</v>
      </c>
      <c r="AF122" s="1" t="s">
        <v>45</v>
      </c>
      <c r="AG122" s="22" t="s">
        <v>45</v>
      </c>
      <c r="AH122" s="1">
        <v>4</v>
      </c>
      <c r="AI122" s="1">
        <v>7</v>
      </c>
      <c r="AJ122" s="22">
        <v>4</v>
      </c>
      <c r="AK122" s="34" t="s">
        <v>45</v>
      </c>
      <c r="AL122" s="34" t="s">
        <v>844</v>
      </c>
      <c r="AM122" s="8">
        <f t="shared" si="8"/>
        <v>-1.0436303468655763</v>
      </c>
      <c r="AN122" s="8">
        <f t="shared" si="9"/>
        <v>-0.86421124684641415</v>
      </c>
      <c r="AO122">
        <f t="shared" si="10"/>
        <v>0</v>
      </c>
      <c r="AP122" s="6">
        <f t="shared" si="11"/>
        <v>1.1000000000000001</v>
      </c>
      <c r="AQ122" s="8">
        <f>($AM$3*AM122+$AN$3*AN122+$AO$3*AO122+$AP$3*AP122)+$I$3*VLOOKUP(I122,COND!$A$2:$E$7,4,FALSE)+$J$3*VLOOKUP(J122,COND!$A$2:$C$7,2,FALSE)+$K$3*VLOOKUP(K122,COND!$A$2:$C$7,3,FALSE)+IF(AND($B$2&gt;0,$E122&lt;20),$B$2*25,0)</f>
        <v>104.62510200315647</v>
      </c>
      <c r="AR122" s="26">
        <f t="shared" si="12"/>
        <v>-0.72753609059086721</v>
      </c>
      <c r="AS122" t="str">
        <f t="shared" si="13"/>
        <v>C</v>
      </c>
      <c r="AT122">
        <v>800</v>
      </c>
      <c r="AU122">
        <v>800</v>
      </c>
      <c r="AW122" t="str">
        <f t="shared" si="14"/>
        <v>Unlikely</v>
      </c>
      <c r="AY122">
        <f>IF(VLOOKUP($A122,'Draft List'!$D$4:$AC$1177,AY$3,FALSE)&lt;&gt;0,VLOOKUP($A122,'Draft List'!$D$4:$AC$1177,AY$3,FALSE),"")</f>
        <v>221</v>
      </c>
      <c r="AZ122">
        <f>IF(VLOOKUP($A122,'Draft List'!$D$4:$AC$1177,AZ$3,FALSE)&lt;&gt;0,VLOOKUP($A122,'Draft List'!$D$4:$AC$1177,AZ$3,FALSE),"")</f>
        <v>8</v>
      </c>
      <c r="BA122">
        <f>IF(VLOOKUP($A122,'Draft List'!$D$4:$AC$1177,BA$3,FALSE)&lt;&gt;0,VLOOKUP($A122,'Draft List'!$D$4:$AC$1177,BA$3,FALSE),"")</f>
        <v>5</v>
      </c>
      <c r="BB122" t="str">
        <f>IF(VLOOKUP($A122,'Draft List'!$D$4:$AC$1177,BB$3,FALSE)&lt;&gt;0,VLOOKUP($A122,'Draft List'!$D$4:$AC$1177,BB$3,FALSE),"")</f>
        <v>Charleston Statesmen</v>
      </c>
    </row>
    <row r="123" spans="1:54" ht="15" hidden="1" customHeight="1" x14ac:dyDescent="0.3">
      <c r="A123" s="1">
        <v>14640</v>
      </c>
      <c r="B123" s="1" t="s">
        <v>51</v>
      </c>
      <c r="C123" s="1" t="s">
        <v>816</v>
      </c>
      <c r="D123" s="1" t="s">
        <v>907</v>
      </c>
      <c r="E123" s="1">
        <v>18</v>
      </c>
      <c r="F123" s="1" t="s">
        <v>42</v>
      </c>
      <c r="G123" s="1" t="s">
        <v>42</v>
      </c>
      <c r="H123" s="22" t="s">
        <v>853</v>
      </c>
      <c r="I123" s="45" t="s">
        <v>44</v>
      </c>
      <c r="J123" s="1" t="s">
        <v>44</v>
      </c>
      <c r="K123" s="22" t="s">
        <v>44</v>
      </c>
      <c r="L123" s="1">
        <v>1</v>
      </c>
      <c r="M123" s="1">
        <v>2</v>
      </c>
      <c r="N123" s="1">
        <v>2</v>
      </c>
      <c r="O123" s="1">
        <v>2</v>
      </c>
      <c r="P123" s="22">
        <v>1</v>
      </c>
      <c r="Q123" s="1">
        <v>4</v>
      </c>
      <c r="R123" s="1">
        <v>4</v>
      </c>
      <c r="S123" s="1">
        <v>3</v>
      </c>
      <c r="T123" s="1">
        <v>4</v>
      </c>
      <c r="U123" s="22">
        <v>4</v>
      </c>
      <c r="V123" s="1">
        <v>6</v>
      </c>
      <c r="W123" s="1">
        <v>7</v>
      </c>
      <c r="X123" s="1">
        <v>1</v>
      </c>
      <c r="Y123" s="22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>
        <v>3</v>
      </c>
      <c r="AF123" s="1" t="s">
        <v>45</v>
      </c>
      <c r="AG123" s="22" t="s">
        <v>45</v>
      </c>
      <c r="AH123" s="1">
        <v>8</v>
      </c>
      <c r="AI123" s="1">
        <v>7</v>
      </c>
      <c r="AJ123" s="22">
        <v>8</v>
      </c>
      <c r="AK123" s="34" t="s">
        <v>908</v>
      </c>
      <c r="AL123" s="34" t="s">
        <v>844</v>
      </c>
      <c r="AM123" s="8">
        <f t="shared" si="8"/>
        <v>-1.8605124261753858</v>
      </c>
      <c r="AN123" s="8">
        <f t="shared" si="9"/>
        <v>-0.40819554483564086</v>
      </c>
      <c r="AO123">
        <f t="shared" si="10"/>
        <v>3</v>
      </c>
      <c r="AP123" s="6">
        <f t="shared" si="11"/>
        <v>0</v>
      </c>
      <c r="AQ123" s="8">
        <f>($AM$3*AM123+$AN$3*AN123+$AO$3*AO123+$AP$3*AP123)+$I$3*VLOOKUP(I123,COND!$A$2:$E$7,4,FALSE)+$J$3*VLOOKUP(J123,COND!$A$2:$C$7,2,FALSE)+$K$3*VLOOKUP(K123,COND!$A$2:$C$7,3,FALSE)+IF(AND($B$2&gt;0,$E123&lt;20),$B$2*25,0)</f>
        <v>113.26560221935478</v>
      </c>
      <c r="AR123" s="26">
        <f t="shared" si="12"/>
        <v>1.0773674258466288</v>
      </c>
      <c r="AS123" t="str">
        <f t="shared" si="13"/>
        <v>LF</v>
      </c>
      <c r="AT123">
        <v>800</v>
      </c>
      <c r="AU123">
        <v>800</v>
      </c>
      <c r="AW123" t="str">
        <f t="shared" si="14"/>
        <v>Unlikely</v>
      </c>
      <c r="AY123">
        <f>IF(VLOOKUP($A123,'Draft List'!$D$4:$AC$1177,AY$3,FALSE)&lt;&gt;0,VLOOKUP($A123,'Draft List'!$D$4:$AC$1177,AY$3,FALSE),"")</f>
        <v>222</v>
      </c>
      <c r="AZ123">
        <f>IF(VLOOKUP($A123,'Draft List'!$D$4:$AC$1177,AZ$3,FALSE)&lt;&gt;0,VLOOKUP($A123,'Draft List'!$D$4:$AC$1177,AZ$3,FALSE),"")</f>
        <v>8</v>
      </c>
      <c r="BA123">
        <f>IF(VLOOKUP($A123,'Draft List'!$D$4:$AC$1177,BA$3,FALSE)&lt;&gt;0,VLOOKUP($A123,'Draft List'!$D$4:$AC$1177,BA$3,FALSE),"")</f>
        <v>6</v>
      </c>
      <c r="BB123" t="str">
        <f>IF(VLOOKUP($A123,'Draft List'!$D$4:$AC$1177,BB$3,FALSE)&lt;&gt;0,VLOOKUP($A123,'Draft List'!$D$4:$AC$1177,BB$3,FALSE),"")</f>
        <v>Scottish Claymores</v>
      </c>
    </row>
    <row r="124" spans="1:54" ht="15" hidden="1" customHeight="1" x14ac:dyDescent="0.3">
      <c r="A124" s="1">
        <v>12747</v>
      </c>
      <c r="B124" s="1" t="s">
        <v>72</v>
      </c>
      <c r="C124" s="1" t="s">
        <v>1202</v>
      </c>
      <c r="D124" s="1" t="s">
        <v>433</v>
      </c>
      <c r="E124" s="1">
        <v>21</v>
      </c>
      <c r="F124" s="1" t="s">
        <v>42</v>
      </c>
      <c r="G124" s="1" t="s">
        <v>42</v>
      </c>
      <c r="H124" s="22" t="s">
        <v>853</v>
      </c>
      <c r="I124" s="45" t="s">
        <v>43</v>
      </c>
      <c r="J124" s="1" t="s">
        <v>43</v>
      </c>
      <c r="K124" s="22" t="s">
        <v>43</v>
      </c>
      <c r="L124" s="1">
        <v>2</v>
      </c>
      <c r="M124" s="1">
        <v>2</v>
      </c>
      <c r="N124" s="1">
        <v>2</v>
      </c>
      <c r="O124" s="1">
        <v>2</v>
      </c>
      <c r="P124" s="22">
        <v>1</v>
      </c>
      <c r="Q124" s="1">
        <v>3</v>
      </c>
      <c r="R124" s="1">
        <v>4</v>
      </c>
      <c r="S124" s="1">
        <v>3</v>
      </c>
      <c r="T124" s="1">
        <v>5</v>
      </c>
      <c r="U124" s="22">
        <v>4</v>
      </c>
      <c r="V124" s="1">
        <v>7</v>
      </c>
      <c r="W124" s="1">
        <v>6</v>
      </c>
      <c r="X124" s="1">
        <v>1</v>
      </c>
      <c r="Y124" s="22">
        <v>1</v>
      </c>
      <c r="Z124" s="1" t="s">
        <v>45</v>
      </c>
      <c r="AA124" s="1" t="s">
        <v>45</v>
      </c>
      <c r="AB124" s="1">
        <v>5</v>
      </c>
      <c r="AC124" s="1" t="s">
        <v>45</v>
      </c>
      <c r="AD124" s="1">
        <v>1</v>
      </c>
      <c r="AE124" s="1" t="s">
        <v>45</v>
      </c>
      <c r="AF124" s="1" t="s">
        <v>45</v>
      </c>
      <c r="AG124" s="22" t="s">
        <v>45</v>
      </c>
      <c r="AH124" s="1">
        <v>4</v>
      </c>
      <c r="AI124" s="1">
        <v>6</v>
      </c>
      <c r="AJ124" s="22">
        <v>7</v>
      </c>
      <c r="AK124" s="34" t="s">
        <v>727</v>
      </c>
      <c r="AL124" s="34" t="s">
        <v>48</v>
      </c>
      <c r="AM124" s="8">
        <f t="shared" si="8"/>
        <v>-1.5379565899727115</v>
      </c>
      <c r="AN124" s="8">
        <f t="shared" si="9"/>
        <v>-0.64104183102873458</v>
      </c>
      <c r="AO124">
        <f t="shared" si="10"/>
        <v>1</v>
      </c>
      <c r="AP124" s="6">
        <f t="shared" si="11"/>
        <v>0.6</v>
      </c>
      <c r="AQ124" s="8">
        <f>($AM$3*AM124+$AN$3*AN124+$AO$3*AO124+$AP$3*AP124)+$I$3*VLOOKUP(I124,COND!$A$2:$E$7,4,FALSE)+$J$3*VLOOKUP(J124,COND!$A$2:$C$7,2,FALSE)+$K$3*VLOOKUP(K124,COND!$A$2:$C$7,3,FALSE)+IF(AND($B$2&gt;0,$E124&lt;20),$B$2*25,0)</f>
        <v>107.92036903532458</v>
      </c>
      <c r="AR124" s="26">
        <f t="shared" si="12"/>
        <v>-3.9191792790750662E-2</v>
      </c>
      <c r="AS124" t="str">
        <f t="shared" si="13"/>
        <v>2B</v>
      </c>
      <c r="AT124">
        <v>800</v>
      </c>
      <c r="AU124">
        <v>800</v>
      </c>
      <c r="AW124" t="str">
        <f t="shared" si="14"/>
        <v>Unlikely</v>
      </c>
      <c r="AY124">
        <f>IF(VLOOKUP($A124,'Draft List'!$D$4:$AC$1177,AY$3,FALSE)&lt;&gt;0,VLOOKUP($A124,'Draft List'!$D$4:$AC$1177,AY$3,FALSE),"")</f>
        <v>223</v>
      </c>
      <c r="AZ124">
        <f>IF(VLOOKUP($A124,'Draft List'!$D$4:$AC$1177,AZ$3,FALSE)&lt;&gt;0,VLOOKUP($A124,'Draft List'!$D$4:$AC$1177,AZ$3,FALSE),"")</f>
        <v>8</v>
      </c>
      <c r="BA124">
        <f>IF(VLOOKUP($A124,'Draft List'!$D$4:$AC$1177,BA$3,FALSE)&lt;&gt;0,VLOOKUP($A124,'Draft List'!$D$4:$AC$1177,BA$3,FALSE),"")</f>
        <v>7</v>
      </c>
      <c r="BB124" t="str">
        <f>IF(VLOOKUP($A124,'Draft List'!$D$4:$AC$1177,BB$3,FALSE)&lt;&gt;0,VLOOKUP($A124,'Draft List'!$D$4:$AC$1177,BB$3,FALSE),"")</f>
        <v>Madison Malts</v>
      </c>
    </row>
    <row r="125" spans="1:54" ht="15" hidden="1" customHeight="1" x14ac:dyDescent="0.3">
      <c r="A125" s="1">
        <v>7052</v>
      </c>
      <c r="B125" s="1" t="s">
        <v>67</v>
      </c>
      <c r="C125" s="1" t="s">
        <v>341</v>
      </c>
      <c r="D125" s="1" t="s">
        <v>1069</v>
      </c>
      <c r="E125" s="1">
        <v>18</v>
      </c>
      <c r="F125" s="1" t="s">
        <v>54</v>
      </c>
      <c r="G125" s="1" t="s">
        <v>54</v>
      </c>
      <c r="H125" s="22" t="s">
        <v>878</v>
      </c>
      <c r="I125" s="45" t="s">
        <v>44</v>
      </c>
      <c r="J125" s="1" t="s">
        <v>44</v>
      </c>
      <c r="K125" s="22" t="s">
        <v>43</v>
      </c>
      <c r="L125" s="1">
        <v>1</v>
      </c>
      <c r="M125" s="1">
        <v>1</v>
      </c>
      <c r="N125" s="1">
        <v>2</v>
      </c>
      <c r="O125" s="1">
        <v>1</v>
      </c>
      <c r="P125" s="22">
        <v>2</v>
      </c>
      <c r="Q125" s="1">
        <v>3</v>
      </c>
      <c r="R125" s="1">
        <v>2</v>
      </c>
      <c r="S125" s="1">
        <v>3</v>
      </c>
      <c r="T125" s="1">
        <v>3</v>
      </c>
      <c r="U125" s="22">
        <v>5</v>
      </c>
      <c r="V125" s="1">
        <v>4</v>
      </c>
      <c r="W125" s="1">
        <v>5</v>
      </c>
      <c r="X125" s="1">
        <v>1</v>
      </c>
      <c r="Y125" s="22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45</v>
      </c>
      <c r="AF125" s="1" t="s">
        <v>45</v>
      </c>
      <c r="AG125" s="22" t="s">
        <v>45</v>
      </c>
      <c r="AH125" s="1">
        <v>1</v>
      </c>
      <c r="AI125" s="1">
        <v>3</v>
      </c>
      <c r="AJ125" s="22">
        <v>1</v>
      </c>
      <c r="AK125" s="34" t="s">
        <v>977</v>
      </c>
      <c r="AL125" s="34" t="s">
        <v>844</v>
      </c>
      <c r="AM125" s="8">
        <f t="shared" si="8"/>
        <v>-1.961265515986587</v>
      </c>
      <c r="AN125" s="8">
        <f t="shared" si="9"/>
        <v>-0.88256435046822024</v>
      </c>
      <c r="AO125">
        <f t="shared" si="10"/>
        <v>0</v>
      </c>
      <c r="AP125" s="6">
        <f t="shared" si="11"/>
        <v>0</v>
      </c>
      <c r="AQ125" s="8">
        <f>($AM$3*AM125+$AN$3*AN125+$AO$3*AO125+$AP$3*AP125)+$I$3*VLOOKUP(I125,COND!$A$2:$E$7,4,FALSE)+$J$3*VLOOKUP(J125,COND!$A$2:$C$7,2,FALSE)+$K$3*VLOOKUP(K125,COND!$A$2:$C$7,3,FALSE)+IF(AND($B$2&gt;0,$E125&lt;20),$B$2*25,0)</f>
        <v>108.06310124278269</v>
      </c>
      <c r="AR125" s="26">
        <f t="shared" si="12"/>
        <v>-9.3766366419117675E-3</v>
      </c>
      <c r="AS125" t="str">
        <f t="shared" si="13"/>
        <v>DH</v>
      </c>
      <c r="AT125">
        <v>800</v>
      </c>
      <c r="AU125">
        <v>800</v>
      </c>
      <c r="AW125" t="str">
        <f t="shared" si="14"/>
        <v>Unlikely</v>
      </c>
      <c r="AY125">
        <f>IF(VLOOKUP($A125,'Draft List'!$D$4:$AC$1177,AY$3,FALSE)&lt;&gt;0,VLOOKUP($A125,'Draft List'!$D$4:$AC$1177,AY$3,FALSE),"")</f>
        <v>224</v>
      </c>
      <c r="AZ125">
        <f>IF(VLOOKUP($A125,'Draft List'!$D$4:$AC$1177,AZ$3,FALSE)&lt;&gt;0,VLOOKUP($A125,'Draft List'!$D$4:$AC$1177,AZ$3,FALSE),"")</f>
        <v>8</v>
      </c>
      <c r="BA125">
        <f>IF(VLOOKUP($A125,'Draft List'!$D$4:$AC$1177,BA$3,FALSE)&lt;&gt;0,VLOOKUP($A125,'Draft List'!$D$4:$AC$1177,BA$3,FALSE),"")</f>
        <v>8</v>
      </c>
      <c r="BB125" t="str">
        <f>IF(VLOOKUP($A125,'Draft List'!$D$4:$AC$1177,BB$3,FALSE)&lt;&gt;0,VLOOKUP($A125,'Draft List'!$D$4:$AC$1177,BB$3,FALSE),"")</f>
        <v>West Virginia Alleghenies</v>
      </c>
    </row>
    <row r="126" spans="1:54" ht="15" hidden="1" customHeight="1" x14ac:dyDescent="0.3">
      <c r="A126" s="1">
        <v>15647</v>
      </c>
      <c r="B126" s="1" t="s">
        <v>70</v>
      </c>
      <c r="C126" s="1" t="s">
        <v>920</v>
      </c>
      <c r="D126" s="1" t="s">
        <v>921</v>
      </c>
      <c r="E126" s="1">
        <v>18</v>
      </c>
      <c r="F126" s="1" t="s">
        <v>42</v>
      </c>
      <c r="G126" s="1" t="s">
        <v>42</v>
      </c>
      <c r="H126" s="22" t="s">
        <v>853</v>
      </c>
      <c r="I126" s="45" t="s">
        <v>43</v>
      </c>
      <c r="J126" s="1" t="s">
        <v>43</v>
      </c>
      <c r="K126" s="22" t="s">
        <v>44</v>
      </c>
      <c r="L126" s="1">
        <v>1</v>
      </c>
      <c r="M126" s="1">
        <v>2</v>
      </c>
      <c r="N126" s="1">
        <v>2</v>
      </c>
      <c r="O126" s="1">
        <v>2</v>
      </c>
      <c r="P126" s="22">
        <v>2</v>
      </c>
      <c r="Q126" s="1">
        <v>4</v>
      </c>
      <c r="R126" s="1">
        <v>4</v>
      </c>
      <c r="S126" s="1">
        <v>4</v>
      </c>
      <c r="T126" s="1">
        <v>4</v>
      </c>
      <c r="U126" s="22">
        <v>4</v>
      </c>
      <c r="V126" s="1">
        <v>6</v>
      </c>
      <c r="W126" s="1">
        <v>5</v>
      </c>
      <c r="X126" s="1">
        <v>1</v>
      </c>
      <c r="Y126" s="22">
        <v>1</v>
      </c>
      <c r="Z126" s="1" t="s">
        <v>45</v>
      </c>
      <c r="AA126" s="1" t="s">
        <v>45</v>
      </c>
      <c r="AB126" s="1" t="s">
        <v>45</v>
      </c>
      <c r="AC126" s="1">
        <v>2</v>
      </c>
      <c r="AD126" s="1" t="s">
        <v>45</v>
      </c>
      <c r="AE126" s="1" t="s">
        <v>45</v>
      </c>
      <c r="AF126" s="1" t="s">
        <v>45</v>
      </c>
      <c r="AG126" s="22" t="s">
        <v>45</v>
      </c>
      <c r="AH126" s="1">
        <v>2</v>
      </c>
      <c r="AI126" s="1">
        <v>4</v>
      </c>
      <c r="AJ126" s="22">
        <v>1</v>
      </c>
      <c r="AK126" s="34" t="s">
        <v>922</v>
      </c>
      <c r="AL126" s="34" t="s">
        <v>48</v>
      </c>
      <c r="AM126" s="8">
        <f t="shared" si="8"/>
        <v>-1.8204960863583022</v>
      </c>
      <c r="AN126" s="8">
        <f t="shared" si="9"/>
        <v>-0.32513405081173941</v>
      </c>
      <c r="AO126">
        <f t="shared" si="10"/>
        <v>0</v>
      </c>
      <c r="AP126" s="6">
        <f t="shared" si="11"/>
        <v>0</v>
      </c>
      <c r="AQ126" s="8">
        <f>($AM$3*AM126+$AN$3*AN126+$AO$3*AO126+$AP$3*AP126)+$I$3*VLOOKUP(I126,COND!$A$2:$E$7,4,FALSE)+$J$3*VLOOKUP(J126,COND!$A$2:$C$7,2,FALSE)+$K$3*VLOOKUP(K126,COND!$A$2:$C$7,3,FALSE)+IF(AND($B$2&gt;0,$E126&lt;20),$B$2*25,0)</f>
        <v>114.91634178162329</v>
      </c>
      <c r="AR126" s="26">
        <f t="shared" si="12"/>
        <v>1.4221883929331658</v>
      </c>
      <c r="AS126" t="str">
        <f t="shared" si="13"/>
        <v>3B</v>
      </c>
      <c r="AT126">
        <v>800</v>
      </c>
      <c r="AU126">
        <v>800</v>
      </c>
      <c r="AW126" t="str">
        <f t="shared" si="14"/>
        <v>Unlikely</v>
      </c>
      <c r="AY126">
        <f>IF(VLOOKUP($A126,'Draft List'!$D$4:$AC$1177,AY$3,FALSE)&lt;&gt;0,VLOOKUP($A126,'Draft List'!$D$4:$AC$1177,AY$3,FALSE),"")</f>
        <v>227</v>
      </c>
      <c r="AZ126">
        <f>IF(VLOOKUP($A126,'Draft List'!$D$4:$AC$1177,AZ$3,FALSE)&lt;&gt;0,VLOOKUP($A126,'Draft List'!$D$4:$AC$1177,AZ$3,FALSE),"")</f>
        <v>8</v>
      </c>
      <c r="BA126">
        <f>IF(VLOOKUP($A126,'Draft List'!$D$4:$AC$1177,BA$3,FALSE)&lt;&gt;0,VLOOKUP($A126,'Draft List'!$D$4:$AC$1177,BA$3,FALSE),"")</f>
        <v>11</v>
      </c>
      <c r="BB126" t="str">
        <f>IF(VLOOKUP($A126,'Draft List'!$D$4:$AC$1177,BB$3,FALSE)&lt;&gt;0,VLOOKUP($A126,'Draft List'!$D$4:$AC$1177,BB$3,FALSE),"")</f>
        <v>Amsterdam Lions</v>
      </c>
    </row>
    <row r="127" spans="1:54" ht="15" hidden="1" customHeight="1" x14ac:dyDescent="0.3">
      <c r="A127" s="1">
        <v>13713</v>
      </c>
      <c r="B127" s="1" t="s">
        <v>51</v>
      </c>
      <c r="C127" s="1" t="s">
        <v>1156</v>
      </c>
      <c r="D127" s="1" t="s">
        <v>1157</v>
      </c>
      <c r="E127" s="1">
        <v>18</v>
      </c>
      <c r="F127" s="1" t="s">
        <v>42</v>
      </c>
      <c r="G127" s="1" t="s">
        <v>42</v>
      </c>
      <c r="H127" s="22" t="s">
        <v>853</v>
      </c>
      <c r="I127" s="45" t="s">
        <v>43</v>
      </c>
      <c r="J127" s="1" t="s">
        <v>43</v>
      </c>
      <c r="K127" s="22" t="s">
        <v>43</v>
      </c>
      <c r="L127" s="1">
        <v>1</v>
      </c>
      <c r="M127" s="1">
        <v>3</v>
      </c>
      <c r="N127" s="1">
        <v>2</v>
      </c>
      <c r="O127" s="1">
        <v>2</v>
      </c>
      <c r="P127" s="22">
        <v>1</v>
      </c>
      <c r="Q127" s="1">
        <v>3</v>
      </c>
      <c r="R127" s="1">
        <v>5</v>
      </c>
      <c r="S127" s="1">
        <v>4</v>
      </c>
      <c r="T127" s="1">
        <v>5</v>
      </c>
      <c r="U127" s="22">
        <v>3</v>
      </c>
      <c r="V127" s="1">
        <v>4</v>
      </c>
      <c r="W127" s="1">
        <v>6</v>
      </c>
      <c r="X127" s="1">
        <v>1</v>
      </c>
      <c r="Y127" s="22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>
        <v>1</v>
      </c>
      <c r="AF127" s="1" t="s">
        <v>45</v>
      </c>
      <c r="AG127" s="22" t="s">
        <v>45</v>
      </c>
      <c r="AH127" s="1">
        <v>3</v>
      </c>
      <c r="AI127" s="1">
        <v>4</v>
      </c>
      <c r="AJ127" s="22">
        <v>5</v>
      </c>
      <c r="AK127" s="34" t="s">
        <v>687</v>
      </c>
      <c r="AL127" s="34" t="s">
        <v>48</v>
      </c>
      <c r="AM127" s="8">
        <f t="shared" si="8"/>
        <v>-1.8094525465566824</v>
      </c>
      <c r="AN127" s="8">
        <f t="shared" si="9"/>
        <v>-0.54693679720321298</v>
      </c>
      <c r="AO127">
        <f t="shared" si="10"/>
        <v>0</v>
      </c>
      <c r="AP127" s="6">
        <f t="shared" si="11"/>
        <v>0</v>
      </c>
      <c r="AQ127" s="8">
        <f>($AM$3*AM127+$AN$3*AN127+$AO$3*AO127+$AP$3*AP127)+$I$3*VLOOKUP(I127,COND!$A$2:$E$7,4,FALSE)+$J$3*VLOOKUP(J127,COND!$A$2:$C$7,2,FALSE)+$K$3*VLOOKUP(K127,COND!$A$2:$C$7,3,FALSE)+IF(AND($B$2&gt;0,$E127&lt;20),$B$2*25,0)</f>
        <v>113.25581317890578</v>
      </c>
      <c r="AR127" s="26">
        <f t="shared" si="12"/>
        <v>1.0753226051664773</v>
      </c>
      <c r="AS127" t="str">
        <f t="shared" si="13"/>
        <v>LF</v>
      </c>
      <c r="AT127">
        <v>800</v>
      </c>
      <c r="AU127">
        <v>800</v>
      </c>
      <c r="AW127" t="str">
        <f t="shared" si="14"/>
        <v>Unlikely</v>
      </c>
      <c r="AY127">
        <f>IF(VLOOKUP($A127,'Draft List'!$D$4:$AC$1177,AY$3,FALSE)&lt;&gt;0,VLOOKUP($A127,'Draft List'!$D$4:$AC$1177,AY$3,FALSE),"")</f>
        <v>230</v>
      </c>
      <c r="AZ127">
        <f>IF(VLOOKUP($A127,'Draft List'!$D$4:$AC$1177,AZ$3,FALSE)&lt;&gt;0,VLOOKUP($A127,'Draft List'!$D$4:$AC$1177,AZ$3,FALSE),"")</f>
        <v>8</v>
      </c>
      <c r="BA127">
        <f>IF(VLOOKUP($A127,'Draft List'!$D$4:$AC$1177,BA$3,FALSE)&lt;&gt;0,VLOOKUP($A127,'Draft List'!$D$4:$AC$1177,BA$3,FALSE),"")</f>
        <v>14</v>
      </c>
      <c r="BB127" t="str">
        <f>IF(VLOOKUP($A127,'Draft List'!$D$4:$AC$1177,BB$3,FALSE)&lt;&gt;0,VLOOKUP($A127,'Draft List'!$D$4:$AC$1177,BB$3,FALSE),"")</f>
        <v>Palm Springs Codgers</v>
      </c>
    </row>
    <row r="128" spans="1:54" ht="15" hidden="1" customHeight="1" x14ac:dyDescent="0.3">
      <c r="A128" s="1">
        <v>11632</v>
      </c>
      <c r="B128" s="1" t="s">
        <v>87</v>
      </c>
      <c r="C128" s="1" t="s">
        <v>144</v>
      </c>
      <c r="D128" s="1" t="s">
        <v>1068</v>
      </c>
      <c r="E128" s="1">
        <v>21</v>
      </c>
      <c r="F128" s="1" t="s">
        <v>42</v>
      </c>
      <c r="G128" s="1" t="s">
        <v>42</v>
      </c>
      <c r="H128" s="22" t="s">
        <v>853</v>
      </c>
      <c r="I128" s="45" t="s">
        <v>43</v>
      </c>
      <c r="J128" s="1" t="s">
        <v>48</v>
      </c>
      <c r="K128" s="22" t="s">
        <v>43</v>
      </c>
      <c r="L128" s="1">
        <v>2</v>
      </c>
      <c r="M128" s="1">
        <v>3</v>
      </c>
      <c r="N128" s="1">
        <v>2</v>
      </c>
      <c r="O128" s="1">
        <v>3</v>
      </c>
      <c r="P128" s="22">
        <v>2</v>
      </c>
      <c r="Q128" s="1">
        <v>3</v>
      </c>
      <c r="R128" s="1">
        <v>3</v>
      </c>
      <c r="S128" s="1">
        <v>3</v>
      </c>
      <c r="T128" s="1">
        <v>6</v>
      </c>
      <c r="U128" s="22">
        <v>4</v>
      </c>
      <c r="V128" s="1">
        <v>3</v>
      </c>
      <c r="W128" s="1">
        <v>3</v>
      </c>
      <c r="X128" s="1">
        <v>5</v>
      </c>
      <c r="Y128" s="22">
        <v>7</v>
      </c>
      <c r="Z128" s="1" t="s">
        <v>45</v>
      </c>
      <c r="AA128" s="1" t="s">
        <v>45</v>
      </c>
      <c r="AB128" s="1" t="s">
        <v>45</v>
      </c>
      <c r="AC128" s="1" t="s">
        <v>45</v>
      </c>
      <c r="AD128" s="1" t="s">
        <v>45</v>
      </c>
      <c r="AE128" s="1" t="s">
        <v>45</v>
      </c>
      <c r="AF128" s="1" t="s">
        <v>45</v>
      </c>
      <c r="AG128" s="22" t="s">
        <v>45</v>
      </c>
      <c r="AH128" s="1">
        <v>1</v>
      </c>
      <c r="AI128" s="1">
        <v>1</v>
      </c>
      <c r="AJ128" s="22">
        <v>2</v>
      </c>
      <c r="AK128" s="34" t="s">
        <v>45</v>
      </c>
      <c r="AL128" s="34" t="s">
        <v>48</v>
      </c>
      <c r="AM128" s="8">
        <f t="shared" si="8"/>
        <v>-1.3571708205273432</v>
      </c>
      <c r="AN128" s="8">
        <f t="shared" si="9"/>
        <v>-0.60239216063785694</v>
      </c>
      <c r="AO128">
        <f t="shared" si="10"/>
        <v>0</v>
      </c>
      <c r="AP128" s="6">
        <f t="shared" si="11"/>
        <v>0</v>
      </c>
      <c r="AQ128" s="8">
        <f>($AM$3*AM128+$AN$3*AN128+$AO$3*AO128+$AP$3*AP128)+$I$3*VLOOKUP(I128,COND!$A$2:$E$7,4,FALSE)+$J$3*VLOOKUP(J128,COND!$A$2:$C$7,2,FALSE)+$K$3*VLOOKUP(K128,COND!$A$2:$C$7,3,FALSE)+IF(AND($B$2&gt;0,$E128&lt;20),$B$2*25,0)</f>
        <v>108.63557699029298</v>
      </c>
      <c r="AR128" s="26">
        <f t="shared" si="12"/>
        <v>0.11020712169414357</v>
      </c>
      <c r="AS128" t="str">
        <f t="shared" si="13"/>
        <v>DH</v>
      </c>
      <c r="AT128">
        <v>800</v>
      </c>
      <c r="AU128">
        <v>800</v>
      </c>
      <c r="AW128" t="str">
        <f t="shared" si="14"/>
        <v>Unlikely</v>
      </c>
      <c r="AY128">
        <f>IF(VLOOKUP($A128,'Draft List'!$D$4:$AC$1177,AY$3,FALSE)&lt;&gt;0,VLOOKUP($A128,'Draft List'!$D$4:$AC$1177,AY$3,FALSE),"")</f>
        <v>231</v>
      </c>
      <c r="AZ128">
        <f>IF(VLOOKUP($A128,'Draft List'!$D$4:$AC$1177,AZ$3,FALSE)&lt;&gt;0,VLOOKUP($A128,'Draft List'!$D$4:$AC$1177,AZ$3,FALSE),"")</f>
        <v>8</v>
      </c>
      <c r="BA128">
        <f>IF(VLOOKUP($A128,'Draft List'!$D$4:$AC$1177,BA$3,FALSE)&lt;&gt;0,VLOOKUP($A128,'Draft List'!$D$4:$AC$1177,BA$3,FALSE),"")</f>
        <v>15</v>
      </c>
      <c r="BB128" t="str">
        <f>IF(VLOOKUP($A128,'Draft List'!$D$4:$AC$1177,BB$3,FALSE)&lt;&gt;0,VLOOKUP($A128,'Draft List'!$D$4:$AC$1177,BB$3,FALSE),"")</f>
        <v>London Underground</v>
      </c>
    </row>
    <row r="129" spans="1:54" ht="15" hidden="1" customHeight="1" x14ac:dyDescent="0.3">
      <c r="A129" s="1">
        <v>10962</v>
      </c>
      <c r="B129" s="1" t="s">
        <v>70</v>
      </c>
      <c r="C129" s="1" t="s">
        <v>218</v>
      </c>
      <c r="D129" s="1" t="s">
        <v>929</v>
      </c>
      <c r="E129" s="1">
        <v>21</v>
      </c>
      <c r="F129" s="1" t="s">
        <v>42</v>
      </c>
      <c r="G129" s="1" t="s">
        <v>42</v>
      </c>
      <c r="H129" s="22" t="s">
        <v>853</v>
      </c>
      <c r="I129" s="45" t="s">
        <v>43</v>
      </c>
      <c r="J129" s="1" t="s">
        <v>43</v>
      </c>
      <c r="K129" s="22" t="s">
        <v>43</v>
      </c>
      <c r="L129" s="1">
        <v>2</v>
      </c>
      <c r="M129" s="1">
        <v>3</v>
      </c>
      <c r="N129" s="1">
        <v>3</v>
      </c>
      <c r="O129" s="1">
        <v>3</v>
      </c>
      <c r="P129" s="22">
        <v>1</v>
      </c>
      <c r="Q129" s="1">
        <v>4</v>
      </c>
      <c r="R129" s="1">
        <v>4</v>
      </c>
      <c r="S129" s="1">
        <v>4</v>
      </c>
      <c r="T129" s="1">
        <v>5</v>
      </c>
      <c r="U129" s="22">
        <v>3</v>
      </c>
      <c r="V129" s="1">
        <v>6</v>
      </c>
      <c r="W129" s="1">
        <v>5</v>
      </c>
      <c r="X129" s="1">
        <v>1</v>
      </c>
      <c r="Y129" s="22">
        <v>1</v>
      </c>
      <c r="Z129" s="1" t="s">
        <v>45</v>
      </c>
      <c r="AA129" s="1" t="s">
        <v>45</v>
      </c>
      <c r="AB129" s="1" t="s">
        <v>45</v>
      </c>
      <c r="AC129" s="1">
        <v>2</v>
      </c>
      <c r="AD129" s="1" t="s">
        <v>45</v>
      </c>
      <c r="AE129" s="1" t="s">
        <v>45</v>
      </c>
      <c r="AF129" s="1" t="s">
        <v>45</v>
      </c>
      <c r="AG129" s="22" t="s">
        <v>45</v>
      </c>
      <c r="AH129" s="1">
        <v>3</v>
      </c>
      <c r="AI129" s="1">
        <v>5</v>
      </c>
      <c r="AJ129" s="22">
        <v>6</v>
      </c>
      <c r="AK129" s="34" t="s">
        <v>45</v>
      </c>
      <c r="AL129" s="34" t="s">
        <v>48</v>
      </c>
      <c r="AM129" s="8">
        <f t="shared" si="8"/>
        <v>-1.3141256663205254</v>
      </c>
      <c r="AN129" s="8">
        <f t="shared" si="9"/>
        <v>-0.27544084061924184</v>
      </c>
      <c r="AO129">
        <f t="shared" si="10"/>
        <v>0</v>
      </c>
      <c r="AP129" s="6">
        <f t="shared" si="11"/>
        <v>0</v>
      </c>
      <c r="AQ129" s="8">
        <f>($AM$3*AM129+$AN$3*AN129+$AO$3*AO129+$AP$3*AP129)+$I$3*VLOOKUP(I129,COND!$A$2:$E$7,4,FALSE)+$J$3*VLOOKUP(J129,COND!$A$2:$C$7,2,FALSE)+$K$3*VLOOKUP(K129,COND!$A$2:$C$7,3,FALSE)+IF(AND($B$2&gt;0,$E129&lt;20),$B$2*25,0)</f>
        <v>111.56329734593704</v>
      </c>
      <c r="AR129" s="26">
        <f t="shared" si="12"/>
        <v>0.72177504401665615</v>
      </c>
      <c r="AS129" t="str">
        <f t="shared" si="13"/>
        <v>3B</v>
      </c>
      <c r="AT129">
        <v>800</v>
      </c>
      <c r="AU129">
        <v>800</v>
      </c>
      <c r="AW129" t="str">
        <f t="shared" si="14"/>
        <v>Unlikely</v>
      </c>
      <c r="AY129">
        <f>IF(VLOOKUP($A129,'Draft List'!$D$4:$AC$1177,AY$3,FALSE)&lt;&gt;0,VLOOKUP($A129,'Draft List'!$D$4:$AC$1177,AY$3,FALSE),"")</f>
        <v>232</v>
      </c>
      <c r="AZ129">
        <f>IF(VLOOKUP($A129,'Draft List'!$D$4:$AC$1177,AZ$3,FALSE)&lt;&gt;0,VLOOKUP($A129,'Draft List'!$D$4:$AC$1177,AZ$3,FALSE),"")</f>
        <v>8</v>
      </c>
      <c r="BA129">
        <f>IF(VLOOKUP($A129,'Draft List'!$D$4:$AC$1177,BA$3,FALSE)&lt;&gt;0,VLOOKUP($A129,'Draft List'!$D$4:$AC$1177,BA$3,FALSE),"")</f>
        <v>16</v>
      </c>
      <c r="BB129" t="str">
        <f>IF(VLOOKUP($A129,'Draft List'!$D$4:$AC$1177,BB$3,FALSE)&lt;&gt;0,VLOOKUP($A129,'Draft List'!$D$4:$AC$1177,BB$3,FALSE),"")</f>
        <v>Reno Zephyrs</v>
      </c>
    </row>
    <row r="130" spans="1:54" ht="15" hidden="1" customHeight="1" x14ac:dyDescent="0.3">
      <c r="A130" s="1">
        <v>17008</v>
      </c>
      <c r="B130" s="1" t="s">
        <v>87</v>
      </c>
      <c r="C130" s="1" t="s">
        <v>1042</v>
      </c>
      <c r="D130" s="1" t="s">
        <v>1043</v>
      </c>
      <c r="E130" s="1">
        <v>22</v>
      </c>
      <c r="F130" s="1" t="s">
        <v>54</v>
      </c>
      <c r="G130" s="1" t="s">
        <v>42</v>
      </c>
      <c r="H130" s="22" t="s">
        <v>853</v>
      </c>
      <c r="I130" s="45" t="s">
        <v>43</v>
      </c>
      <c r="J130" s="1" t="s">
        <v>48</v>
      </c>
      <c r="K130" s="22" t="s">
        <v>48</v>
      </c>
      <c r="L130" s="1">
        <v>3</v>
      </c>
      <c r="M130" s="1">
        <v>4</v>
      </c>
      <c r="N130" s="1">
        <v>2</v>
      </c>
      <c r="O130" s="1">
        <v>3</v>
      </c>
      <c r="P130" s="22">
        <v>6</v>
      </c>
      <c r="Q130" s="1">
        <v>3</v>
      </c>
      <c r="R130" s="1">
        <v>4</v>
      </c>
      <c r="S130" s="1">
        <v>3</v>
      </c>
      <c r="T130" s="1">
        <v>4</v>
      </c>
      <c r="U130" s="22">
        <v>6</v>
      </c>
      <c r="V130" s="1">
        <v>4</v>
      </c>
      <c r="W130" s="1">
        <v>4</v>
      </c>
      <c r="X130" s="1">
        <v>6</v>
      </c>
      <c r="Y130" s="22">
        <v>5</v>
      </c>
      <c r="Z130" s="1">
        <v>2</v>
      </c>
      <c r="AA130" s="1" t="s">
        <v>45</v>
      </c>
      <c r="AB130" s="1" t="s">
        <v>45</v>
      </c>
      <c r="AC130" s="1" t="s">
        <v>45</v>
      </c>
      <c r="AD130" s="1" t="s">
        <v>45</v>
      </c>
      <c r="AE130" s="1" t="s">
        <v>45</v>
      </c>
      <c r="AF130" s="1" t="s">
        <v>45</v>
      </c>
      <c r="AG130" s="22" t="s">
        <v>45</v>
      </c>
      <c r="AH130" s="1">
        <v>1</v>
      </c>
      <c r="AI130" s="1">
        <v>1</v>
      </c>
      <c r="AJ130" s="22">
        <v>1</v>
      </c>
      <c r="AK130" s="34" t="s">
        <v>45</v>
      </c>
      <c r="AL130" s="34" t="s">
        <v>844</v>
      </c>
      <c r="AM130" s="8">
        <f t="shared" si="8"/>
        <v>-0.8234897454376312</v>
      </c>
      <c r="AN130" s="8">
        <f t="shared" si="9"/>
        <v>-0.65071870140414867</v>
      </c>
      <c r="AO130">
        <f t="shared" si="10"/>
        <v>0</v>
      </c>
      <c r="AP130" s="6">
        <f t="shared" si="11"/>
        <v>1</v>
      </c>
      <c r="AQ130" s="8">
        <f>($AM$3*AM130+$AN$3*AN130+$AO$3*AO130+$AP$3*AP130)+$I$3*VLOOKUP(I130,COND!$A$2:$E$7,4,FALSE)+$J$3*VLOOKUP(J130,COND!$A$2:$C$7,2,FALSE)+$K$3*VLOOKUP(K130,COND!$A$2:$C$7,3,FALSE)+IF(AND($B$2&gt;0,$E130&lt;20),$B$2*25,0)</f>
        <v>110.10902660860646</v>
      </c>
      <c r="AR130" s="26">
        <f t="shared" si="12"/>
        <v>0.41799420934467785</v>
      </c>
      <c r="AS130" t="str">
        <f t="shared" si="13"/>
        <v>C</v>
      </c>
      <c r="AT130">
        <v>800</v>
      </c>
      <c r="AU130">
        <v>800</v>
      </c>
      <c r="AW130" t="str">
        <f t="shared" si="14"/>
        <v>Unlikely</v>
      </c>
      <c r="AY130">
        <f>IF(VLOOKUP($A130,'Draft List'!$D$4:$AC$1177,AY$3,FALSE)&lt;&gt;0,VLOOKUP($A130,'Draft List'!$D$4:$AC$1177,AY$3,FALSE),"")</f>
        <v>233</v>
      </c>
      <c r="AZ130">
        <f>IF(VLOOKUP($A130,'Draft List'!$D$4:$AC$1177,AZ$3,FALSE)&lt;&gt;0,VLOOKUP($A130,'Draft List'!$D$4:$AC$1177,AZ$3,FALSE),"")</f>
        <v>8</v>
      </c>
      <c r="BA130">
        <f>IF(VLOOKUP($A130,'Draft List'!$D$4:$AC$1177,BA$3,FALSE)&lt;&gt;0,VLOOKUP($A130,'Draft List'!$D$4:$AC$1177,BA$3,FALSE),"")</f>
        <v>17</v>
      </c>
      <c r="BB130" t="str">
        <f>IF(VLOOKUP($A130,'Draft List'!$D$4:$AC$1177,BB$3,FALSE)&lt;&gt;0,VLOOKUP($A130,'Draft List'!$D$4:$AC$1177,BB$3,FALSE),"")</f>
        <v>Aurora Borealis</v>
      </c>
    </row>
    <row r="131" spans="1:54" ht="15" hidden="1" customHeight="1" x14ac:dyDescent="0.3">
      <c r="A131" s="1">
        <v>6286</v>
      </c>
      <c r="B131" s="1" t="s">
        <v>88</v>
      </c>
      <c r="C131" s="1" t="s">
        <v>864</v>
      </c>
      <c r="D131" s="1" t="s">
        <v>865</v>
      </c>
      <c r="E131" s="1">
        <v>21</v>
      </c>
      <c r="F131" s="1" t="s">
        <v>42</v>
      </c>
      <c r="G131" s="1" t="s">
        <v>54</v>
      </c>
      <c r="H131" s="22" t="s">
        <v>853</v>
      </c>
      <c r="I131" s="45" t="s">
        <v>43</v>
      </c>
      <c r="J131" s="1" t="s">
        <v>44</v>
      </c>
      <c r="K131" s="22" t="s">
        <v>43</v>
      </c>
      <c r="L131" s="1">
        <v>2</v>
      </c>
      <c r="M131" s="1">
        <v>4</v>
      </c>
      <c r="N131" s="1">
        <v>4</v>
      </c>
      <c r="O131" s="1">
        <v>3</v>
      </c>
      <c r="P131" s="22">
        <v>2</v>
      </c>
      <c r="Q131" s="1">
        <v>4</v>
      </c>
      <c r="R131" s="1">
        <v>5</v>
      </c>
      <c r="S131" s="1">
        <v>6</v>
      </c>
      <c r="T131" s="1">
        <v>5</v>
      </c>
      <c r="U131" s="22">
        <v>4</v>
      </c>
      <c r="V131" s="1">
        <v>7</v>
      </c>
      <c r="W131" s="1">
        <v>3</v>
      </c>
      <c r="X131" s="1">
        <v>1</v>
      </c>
      <c r="Y131" s="22">
        <v>1</v>
      </c>
      <c r="Z131" s="1" t="s">
        <v>45</v>
      </c>
      <c r="AA131" s="1">
        <v>2</v>
      </c>
      <c r="AB131" s="1" t="s">
        <v>45</v>
      </c>
      <c r="AC131" s="1" t="s">
        <v>45</v>
      </c>
      <c r="AD131" s="1" t="s">
        <v>45</v>
      </c>
      <c r="AE131" s="1" t="s">
        <v>45</v>
      </c>
      <c r="AF131" s="1" t="s">
        <v>45</v>
      </c>
      <c r="AG131" s="22" t="s">
        <v>45</v>
      </c>
      <c r="AH131" s="1">
        <v>5</v>
      </c>
      <c r="AI131" s="1">
        <v>7</v>
      </c>
      <c r="AJ131" s="22">
        <v>3</v>
      </c>
      <c r="AK131" s="34" t="s">
        <v>866</v>
      </c>
      <c r="AL131" s="34" t="s">
        <v>48</v>
      </c>
      <c r="AM131" s="8">
        <f t="shared" si="8"/>
        <v>-1.139987952860837</v>
      </c>
      <c r="AN131" s="8">
        <f t="shared" si="9"/>
        <v>-1.8241633135651861E-2</v>
      </c>
      <c r="AO131">
        <f t="shared" si="10"/>
        <v>0</v>
      </c>
      <c r="AP131" s="6">
        <f t="shared" si="11"/>
        <v>0</v>
      </c>
      <c r="AQ131" s="8">
        <f>($AM$3*AM131+$AN$3*AN131+$AO$3*AO131+$AP$3*AP131)+$I$3*VLOOKUP(I131,COND!$A$2:$E$7,4,FALSE)+$J$3*VLOOKUP(J131,COND!$A$2:$C$7,2,FALSE)+$K$3*VLOOKUP(K131,COND!$A$2:$C$7,3,FALSE)+IF(AND($B$2&gt;0,$E131&lt;20),$B$2*25,0)</f>
        <v>113.6671016070861</v>
      </c>
      <c r="AR131" s="26">
        <f t="shared" si="12"/>
        <v>1.1612361416190362</v>
      </c>
      <c r="AS131" t="str">
        <f t="shared" si="13"/>
        <v>1B</v>
      </c>
      <c r="AT131">
        <v>800</v>
      </c>
      <c r="AU131">
        <v>800</v>
      </c>
      <c r="AW131" t="str">
        <f t="shared" si="14"/>
        <v>Unlikely</v>
      </c>
      <c r="AY131">
        <f>IF(VLOOKUP($A131,'Draft List'!$D$4:$AC$1177,AY$3,FALSE)&lt;&gt;0,VLOOKUP($A131,'Draft List'!$D$4:$AC$1177,AY$3,FALSE),"")</f>
        <v>235</v>
      </c>
      <c r="AZ131">
        <f>IF(VLOOKUP($A131,'Draft List'!$D$4:$AC$1177,AZ$3,FALSE)&lt;&gt;0,VLOOKUP($A131,'Draft List'!$D$4:$AC$1177,AZ$3,FALSE),"")</f>
        <v>8</v>
      </c>
      <c r="BA131">
        <f>IF(VLOOKUP($A131,'Draft List'!$D$4:$AC$1177,BA$3,FALSE)&lt;&gt;0,VLOOKUP($A131,'Draft List'!$D$4:$AC$1177,BA$3,FALSE),"")</f>
        <v>19</v>
      </c>
      <c r="BB131" t="str">
        <f>IF(VLOOKUP($A131,'Draft List'!$D$4:$AC$1177,BB$3,FALSE)&lt;&gt;0,VLOOKUP($A131,'Draft List'!$D$4:$AC$1177,BB$3,FALSE),"")</f>
        <v>Kalamazoo Badgers</v>
      </c>
    </row>
    <row r="132" spans="1:54" ht="15" hidden="1" customHeight="1" x14ac:dyDescent="0.3">
      <c r="A132" s="1">
        <v>10010</v>
      </c>
      <c r="B132" s="1" t="s">
        <v>88</v>
      </c>
      <c r="C132" s="1" t="s">
        <v>141</v>
      </c>
      <c r="D132" s="1" t="s">
        <v>1175</v>
      </c>
      <c r="E132" s="1">
        <v>21</v>
      </c>
      <c r="F132" s="1" t="s">
        <v>42</v>
      </c>
      <c r="G132" s="1" t="s">
        <v>42</v>
      </c>
      <c r="H132" s="22" t="s">
        <v>861</v>
      </c>
      <c r="I132" s="45" t="s">
        <v>48</v>
      </c>
      <c r="J132" s="1" t="s">
        <v>48</v>
      </c>
      <c r="K132" s="22" t="s">
        <v>43</v>
      </c>
      <c r="L132" s="1">
        <v>2</v>
      </c>
      <c r="M132" s="1">
        <v>4</v>
      </c>
      <c r="N132" s="1">
        <v>2</v>
      </c>
      <c r="O132" s="1">
        <v>2</v>
      </c>
      <c r="P132" s="22">
        <v>3</v>
      </c>
      <c r="Q132" s="1">
        <v>3</v>
      </c>
      <c r="R132" s="1">
        <v>6</v>
      </c>
      <c r="S132" s="1">
        <v>3</v>
      </c>
      <c r="T132" s="1">
        <v>4</v>
      </c>
      <c r="U132" s="22">
        <v>4</v>
      </c>
      <c r="V132" s="1">
        <v>5</v>
      </c>
      <c r="W132" s="1">
        <v>5</v>
      </c>
      <c r="X132" s="1">
        <v>1</v>
      </c>
      <c r="Y132" s="22">
        <v>1</v>
      </c>
      <c r="Z132" s="1" t="s">
        <v>45</v>
      </c>
      <c r="AA132" s="1">
        <v>5</v>
      </c>
      <c r="AB132" s="1" t="s">
        <v>45</v>
      </c>
      <c r="AC132" s="1" t="s">
        <v>45</v>
      </c>
      <c r="AD132" s="1" t="s">
        <v>45</v>
      </c>
      <c r="AE132" s="1">
        <v>2</v>
      </c>
      <c r="AF132" s="1" t="s">
        <v>45</v>
      </c>
      <c r="AG132" s="22" t="s">
        <v>45</v>
      </c>
      <c r="AH132" s="1">
        <v>8</v>
      </c>
      <c r="AI132" s="1">
        <v>6</v>
      </c>
      <c r="AJ132" s="22">
        <v>6</v>
      </c>
      <c r="AK132" s="34" t="s">
        <v>707</v>
      </c>
      <c r="AL132" s="34" t="s">
        <v>48</v>
      </c>
      <c r="AM132" s="8">
        <f t="shared" si="8"/>
        <v>-1.3558041511011374</v>
      </c>
      <c r="AN132" s="8">
        <f t="shared" si="9"/>
        <v>-0.62863162180090848</v>
      </c>
      <c r="AO132">
        <f t="shared" si="10"/>
        <v>1</v>
      </c>
      <c r="AP132" s="6">
        <f t="shared" si="11"/>
        <v>0</v>
      </c>
      <c r="AQ132" s="8">
        <f>($AM$3*AM132+$AN$3*AN132+$AO$3*AO132+$AP$3*AP132)+$I$3*VLOOKUP(I132,COND!$A$2:$E$7,4,FALSE)+$J$3*VLOOKUP(J132,COND!$A$2:$C$7,2,FALSE)+$K$3*VLOOKUP(K132,COND!$A$2:$C$7,3,FALSE)+IF(AND($B$2&gt;0,$E132&lt;20),$B$2*25,0)</f>
        <v>108.71250678994565</v>
      </c>
      <c r="AR132" s="26">
        <f t="shared" si="12"/>
        <v>0.12627689340153167</v>
      </c>
      <c r="AS132" t="str">
        <f t="shared" si="13"/>
        <v>LF</v>
      </c>
      <c r="AT132">
        <v>800</v>
      </c>
      <c r="AU132">
        <v>800</v>
      </c>
      <c r="AW132" t="str">
        <f t="shared" si="14"/>
        <v>Unlikely</v>
      </c>
      <c r="AY132">
        <f>IF(VLOOKUP($A132,'Draft List'!$D$4:$AC$1177,AY$3,FALSE)&lt;&gt;0,VLOOKUP($A132,'Draft List'!$D$4:$AC$1177,AY$3,FALSE),"")</f>
        <v>236</v>
      </c>
      <c r="AZ132">
        <f>IF(VLOOKUP($A132,'Draft List'!$D$4:$AC$1177,AZ$3,FALSE)&lt;&gt;0,VLOOKUP($A132,'Draft List'!$D$4:$AC$1177,AZ$3,FALSE),"")</f>
        <v>8</v>
      </c>
      <c r="BA132">
        <f>IF(VLOOKUP($A132,'Draft List'!$D$4:$AC$1177,BA$3,FALSE)&lt;&gt;0,VLOOKUP($A132,'Draft List'!$D$4:$AC$1177,BA$3,FALSE),"")</f>
        <v>20</v>
      </c>
      <c r="BB132" t="str">
        <f>IF(VLOOKUP($A132,'Draft List'!$D$4:$AC$1177,BB$3,FALSE)&lt;&gt;0,VLOOKUP($A132,'Draft List'!$D$4:$AC$1177,BB$3,FALSE),"")</f>
        <v>New Orleans Trendsetters</v>
      </c>
    </row>
    <row r="133" spans="1:54" ht="15" hidden="1" customHeight="1" x14ac:dyDescent="0.3">
      <c r="A133" s="1">
        <v>6408</v>
      </c>
      <c r="B133" s="1" t="s">
        <v>70</v>
      </c>
      <c r="C133" s="1" t="s">
        <v>635</v>
      </c>
      <c r="D133" s="1" t="s">
        <v>434</v>
      </c>
      <c r="E133" s="1">
        <v>20</v>
      </c>
      <c r="F133" s="1" t="s">
        <v>42</v>
      </c>
      <c r="G133" s="1" t="s">
        <v>42</v>
      </c>
      <c r="H133" s="22" t="s">
        <v>841</v>
      </c>
      <c r="I133" s="45" t="s">
        <v>43</v>
      </c>
      <c r="J133" s="1" t="s">
        <v>44</v>
      </c>
      <c r="K133" s="22" t="s">
        <v>43</v>
      </c>
      <c r="L133" s="1">
        <v>2</v>
      </c>
      <c r="M133" s="1">
        <v>3</v>
      </c>
      <c r="N133" s="1">
        <v>4</v>
      </c>
      <c r="O133" s="1">
        <v>3</v>
      </c>
      <c r="P133" s="22">
        <v>1</v>
      </c>
      <c r="Q133" s="1">
        <v>3</v>
      </c>
      <c r="R133" s="1">
        <v>3</v>
      </c>
      <c r="S133" s="1">
        <v>5</v>
      </c>
      <c r="T133" s="1">
        <v>5</v>
      </c>
      <c r="U133" s="22">
        <v>3</v>
      </c>
      <c r="V133" s="1">
        <v>10</v>
      </c>
      <c r="W133" s="1">
        <v>9</v>
      </c>
      <c r="X133" s="1">
        <v>1</v>
      </c>
      <c r="Y133" s="22">
        <v>1</v>
      </c>
      <c r="Z133" s="1" t="s">
        <v>45</v>
      </c>
      <c r="AA133" s="1" t="s">
        <v>45</v>
      </c>
      <c r="AB133" s="1">
        <v>2</v>
      </c>
      <c r="AC133" s="1">
        <v>4</v>
      </c>
      <c r="AD133" s="1" t="s">
        <v>45</v>
      </c>
      <c r="AE133" s="1" t="s">
        <v>45</v>
      </c>
      <c r="AF133" s="1" t="s">
        <v>45</v>
      </c>
      <c r="AG133" s="22" t="s">
        <v>45</v>
      </c>
      <c r="AH133" s="1">
        <v>2</v>
      </c>
      <c r="AI133" s="1">
        <v>1</v>
      </c>
      <c r="AJ133" s="22">
        <v>1</v>
      </c>
      <c r="AK133" s="34" t="s">
        <v>707</v>
      </c>
      <c r="AL133" s="34" t="s">
        <v>48</v>
      </c>
      <c r="AM133" s="8">
        <f t="shared" ref="AM133:AM196" si="15">($L$3*(L133-$Q$1)/$Q$2+$M$3*(M133-$R$1)/$R$2+$N$3*(N133-$S$1)/$S$2+$O$3*(O133-$T$1)/$T$2+$P$3*(P133-$U$1)/$U$2)/(SUM($L$3:$P$3))</f>
        <v>-1.2310641722966238</v>
      </c>
      <c r="AN133" s="8">
        <f t="shared" ref="AN133:AN196" si="16">($L$3*(Q133-$Q$1)/$Q$2+$M$3*(R133-$R$1)/$R$2+$N$3*(S133-$S$1)/$S$2+$O$3*(T133-$T$1)/$T$2+$P$3*(U133-$U$1)/$U$2)/(SUM($L$3:$P$3))</f>
        <v>-0.56599506241671849</v>
      </c>
      <c r="AO133">
        <f t="shared" ref="AO133:AO196" si="17">IF(AVERAGE(AH133:AI133)&gt;9,1,0)+IF(AVERAGE(AH133:AI133)&gt;7,1,0)+IF(AH133&gt;7,1,0)+IF(AI133&gt;7,1,0)+IF(AJ133&gt;8,1,0)+IF(AJ133&gt;6,1,0)</f>
        <v>0</v>
      </c>
      <c r="AP133" s="6">
        <f t="shared" ref="AP133:AP196" si="18">MIN(2,IF(OR(Z133="-",X133&lt;5),0,1+IF(Y133&gt;7,0.35,IF(Y133&gt;5,0.1,0))+IF(Z133&gt;7,1+IF(X133&gt;7,0.25,0),IF(Z133&gt;4,0.5+IF(X133&gt;7,0.25,0),0+IF(X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0</v>
      </c>
      <c r="AQ133" s="8">
        <f>($AM$3*AM133+$AN$3*AN133+$AO$3*AO133+$AP$3*AP133)+$I$3*VLOOKUP(I133,COND!$A$2:$E$7,4,FALSE)+$J$3*VLOOKUP(J133,COND!$A$2:$C$7,2,FALSE)+$K$3*VLOOKUP(K133,COND!$A$2:$C$7,3,FALSE)+IF(AND($B$2&gt;0,$E133&lt;20),$B$2*25,0)</f>
        <v>107.08495283376972</v>
      </c>
      <c r="AR133" s="26">
        <f t="shared" ref="AR133:AR196" si="19">STANDARDIZE(AQ133,AVERAGE($AQ$5:$AQ$581),STDEVP($AQ$5:$AQ$581))</f>
        <v>-0.21370086080147516</v>
      </c>
      <c r="AS133" t="str">
        <f t="shared" ref="AS133:AS196" si="20">IF(AND(Z133&lt;&gt;"-",Y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3B</v>
      </c>
      <c r="AT133">
        <v>800</v>
      </c>
      <c r="AU133">
        <v>800</v>
      </c>
      <c r="AW133" t="str">
        <f t="shared" ref="AW133:AW196" si="21">IF(AND($Q133&gt;=6,AVERAGE($S133:$T133)&gt;=6),"Likely",IF(OR($Q133&gt;6,AND($Q133=6,AVERAGE($S133:$T133)&gt;=3),AND($Q133&gt;=5,AVERAGE($S133:$T133)&gt;=5),AVERAGE($Q133,$S133:$T133)&gt;5),"Possible","Unlikely"))</f>
        <v>Unlikely</v>
      </c>
      <c r="AY133">
        <f>IF(VLOOKUP($A133,'Draft List'!$D$4:$AC$1177,AY$3,FALSE)&lt;&gt;0,VLOOKUP($A133,'Draft List'!$D$4:$AC$1177,AY$3,FALSE),"")</f>
        <v>239</v>
      </c>
      <c r="AZ133">
        <f>IF(VLOOKUP($A133,'Draft List'!$D$4:$AC$1177,AZ$3,FALSE)&lt;&gt;0,VLOOKUP($A133,'Draft List'!$D$4:$AC$1177,AZ$3,FALSE),"")</f>
        <v>8</v>
      </c>
      <c r="BA133">
        <f>IF(VLOOKUP($A133,'Draft List'!$D$4:$AC$1177,BA$3,FALSE)&lt;&gt;0,VLOOKUP($A133,'Draft List'!$D$4:$AC$1177,BA$3,FALSE),"")</f>
        <v>23</v>
      </c>
      <c r="BB133" t="str">
        <f>IF(VLOOKUP($A133,'Draft List'!$D$4:$AC$1177,BB$3,FALSE)&lt;&gt;0,VLOOKUP($A133,'Draft List'!$D$4:$AC$1177,BB$3,FALSE),"")</f>
        <v>Fargo Dinosaurs</v>
      </c>
    </row>
    <row r="134" spans="1:54" ht="15" hidden="1" customHeight="1" x14ac:dyDescent="0.3">
      <c r="A134" s="1">
        <v>7607</v>
      </c>
      <c r="B134" s="1" t="s">
        <v>87</v>
      </c>
      <c r="C134" s="1" t="s">
        <v>189</v>
      </c>
      <c r="D134" s="1" t="s">
        <v>1267</v>
      </c>
      <c r="E134" s="1">
        <v>18</v>
      </c>
      <c r="F134" s="1" t="s">
        <v>42</v>
      </c>
      <c r="G134" s="1" t="s">
        <v>42</v>
      </c>
      <c r="H134" s="22" t="s">
        <v>853</v>
      </c>
      <c r="I134" s="45" t="s">
        <v>43</v>
      </c>
      <c r="J134" s="1" t="s">
        <v>43</v>
      </c>
      <c r="K134" s="22" t="s">
        <v>43</v>
      </c>
      <c r="L134" s="1">
        <v>1</v>
      </c>
      <c r="M134" s="1">
        <v>1</v>
      </c>
      <c r="N134" s="1">
        <v>2</v>
      </c>
      <c r="O134" s="1">
        <v>2</v>
      </c>
      <c r="P134" s="22">
        <v>1</v>
      </c>
      <c r="Q134" s="1">
        <v>2</v>
      </c>
      <c r="R134" s="1">
        <v>4</v>
      </c>
      <c r="S134" s="1">
        <v>4</v>
      </c>
      <c r="T134" s="1">
        <v>6</v>
      </c>
      <c r="U134" s="22">
        <v>3</v>
      </c>
      <c r="V134" s="1">
        <v>2</v>
      </c>
      <c r="W134" s="1">
        <v>3</v>
      </c>
      <c r="X134" s="1">
        <v>5</v>
      </c>
      <c r="Y134" s="22">
        <v>5</v>
      </c>
      <c r="Z134" s="1" t="s">
        <v>45</v>
      </c>
      <c r="AA134" s="1" t="s">
        <v>45</v>
      </c>
      <c r="AB134" s="1" t="s">
        <v>45</v>
      </c>
      <c r="AC134" s="1" t="s">
        <v>45</v>
      </c>
      <c r="AD134" s="1" t="s">
        <v>45</v>
      </c>
      <c r="AE134" s="1" t="s">
        <v>45</v>
      </c>
      <c r="AF134" s="1" t="s">
        <v>45</v>
      </c>
      <c r="AG134" s="22" t="s">
        <v>45</v>
      </c>
      <c r="AH134" s="1">
        <v>2</v>
      </c>
      <c r="AI134" s="1">
        <v>2</v>
      </c>
      <c r="AJ134" s="22">
        <v>2</v>
      </c>
      <c r="AK134" s="34" t="s">
        <v>684</v>
      </c>
      <c r="AL134" s="34" t="s">
        <v>48</v>
      </c>
      <c r="AM134" s="8">
        <f t="shared" si="15"/>
        <v>-1.9115723057940897</v>
      </c>
      <c r="AN134" s="8">
        <f t="shared" si="16"/>
        <v>-0.83084296301501026</v>
      </c>
      <c r="AO134">
        <f t="shared" si="17"/>
        <v>0</v>
      </c>
      <c r="AP134" s="6">
        <f t="shared" si="18"/>
        <v>0</v>
      </c>
      <c r="AQ134" s="8">
        <f>($AM$3*AM134+$AN$3*AN134+$AO$3*AO134+$AP$3*AP134)+$I$3*VLOOKUP(I134,COND!$A$2:$E$7,4,FALSE)+$J$3*VLOOKUP(J134,COND!$A$2:$C$7,2,FALSE)+$K$3*VLOOKUP(K134,COND!$A$2:$C$7,3,FALSE)+IF(AND($B$2&gt;0,$E134&lt;20),$B$2*25,0)</f>
        <v>109.83872721324047</v>
      </c>
      <c r="AR134" s="26">
        <f t="shared" si="19"/>
        <v>0.36153169942281105</v>
      </c>
      <c r="AS134" t="str">
        <f t="shared" si="20"/>
        <v>DH</v>
      </c>
      <c r="AT134">
        <v>800</v>
      </c>
      <c r="AU134">
        <v>800</v>
      </c>
      <c r="AW134" t="str">
        <f t="shared" si="21"/>
        <v>Unlikely</v>
      </c>
      <c r="AY134">
        <f>IF(VLOOKUP($A134,'Draft List'!$D$4:$AC$1177,AY$3,FALSE)&lt;&gt;0,VLOOKUP($A134,'Draft List'!$D$4:$AC$1177,AY$3,FALSE),"")</f>
        <v>241</v>
      </c>
      <c r="AZ134">
        <f>IF(VLOOKUP($A134,'Draft List'!$D$4:$AC$1177,AZ$3,FALSE)&lt;&gt;0,VLOOKUP($A134,'Draft List'!$D$4:$AC$1177,AZ$3,FALSE),"")</f>
        <v>8</v>
      </c>
      <c r="BA134">
        <f>IF(VLOOKUP($A134,'Draft List'!$D$4:$AC$1177,BA$3,FALSE)&lt;&gt;0,VLOOKUP($A134,'Draft List'!$D$4:$AC$1177,BA$3,FALSE),"")</f>
        <v>25</v>
      </c>
      <c r="BB134" t="str">
        <f>IF(VLOOKUP($A134,'Draft List'!$D$4:$AC$1177,BB$3,FALSE)&lt;&gt;0,VLOOKUP($A134,'Draft List'!$D$4:$AC$1177,BB$3,FALSE),"")</f>
        <v>West Virginia Alleghenies</v>
      </c>
    </row>
    <row r="135" spans="1:54" ht="15" hidden="1" customHeight="1" x14ac:dyDescent="0.3">
      <c r="A135" s="1">
        <v>5636</v>
      </c>
      <c r="B135" s="1" t="s">
        <v>73</v>
      </c>
      <c r="C135" s="1" t="s">
        <v>196</v>
      </c>
      <c r="D135" s="1" t="s">
        <v>528</v>
      </c>
      <c r="E135" s="1">
        <v>18</v>
      </c>
      <c r="F135" s="1" t="s">
        <v>42</v>
      </c>
      <c r="G135" s="1" t="s">
        <v>42</v>
      </c>
      <c r="H135" s="22" t="s">
        <v>853</v>
      </c>
      <c r="I135" s="45" t="s">
        <v>48</v>
      </c>
      <c r="J135" s="1" t="s">
        <v>48</v>
      </c>
      <c r="K135" s="22" t="s">
        <v>43</v>
      </c>
      <c r="L135" s="1">
        <v>1</v>
      </c>
      <c r="M135" s="1">
        <v>1</v>
      </c>
      <c r="N135" s="1">
        <v>2</v>
      </c>
      <c r="O135" s="1">
        <v>1</v>
      </c>
      <c r="P135" s="22">
        <v>1</v>
      </c>
      <c r="Q135" s="1">
        <v>2</v>
      </c>
      <c r="R135" s="1">
        <v>3</v>
      </c>
      <c r="S135" s="1">
        <v>3</v>
      </c>
      <c r="T135" s="1">
        <v>4</v>
      </c>
      <c r="U135" s="22">
        <v>4</v>
      </c>
      <c r="V135" s="1">
        <v>8</v>
      </c>
      <c r="W135" s="1">
        <v>7</v>
      </c>
      <c r="X135" s="1">
        <v>1</v>
      </c>
      <c r="Y135" s="22">
        <v>1</v>
      </c>
      <c r="Z135" s="1" t="s">
        <v>45</v>
      </c>
      <c r="AA135" s="1" t="s">
        <v>45</v>
      </c>
      <c r="AB135" s="1" t="s">
        <v>45</v>
      </c>
      <c r="AC135" s="1" t="s">
        <v>45</v>
      </c>
      <c r="AD135" s="1">
        <v>6</v>
      </c>
      <c r="AE135" s="1" t="s">
        <v>45</v>
      </c>
      <c r="AF135" s="1" t="s">
        <v>45</v>
      </c>
      <c r="AG135" s="22" t="s">
        <v>45</v>
      </c>
      <c r="AH135" s="1">
        <v>7</v>
      </c>
      <c r="AI135" s="1">
        <v>7</v>
      </c>
      <c r="AJ135" s="22">
        <v>8</v>
      </c>
      <c r="AK135" s="34" t="s">
        <v>790</v>
      </c>
      <c r="AL135" s="34" t="s">
        <v>844</v>
      </c>
      <c r="AM135" s="8">
        <f t="shared" si="15"/>
        <v>-2.0012818558036707</v>
      </c>
      <c r="AN135" s="8">
        <f t="shared" si="16"/>
        <v>-1.1043670968596939</v>
      </c>
      <c r="AO135">
        <f t="shared" si="17"/>
        <v>1</v>
      </c>
      <c r="AP135" s="6">
        <f t="shared" si="18"/>
        <v>1</v>
      </c>
      <c r="AQ135" s="8">
        <f>($AM$3*AM135+$AN$3*AN135+$AO$3*AO135+$AP$3*AP135)+$I$3*VLOOKUP(I135,COND!$A$2:$E$7,4,FALSE)+$J$3*VLOOKUP(J135,COND!$A$2:$C$7,2,FALSE)+$K$3*VLOOKUP(K135,COND!$A$2:$C$7,3,FALSE)+IF(AND($B$2&gt;0,$E135&lt;20),$B$2*25,0)</f>
        <v>108.93913331876996</v>
      </c>
      <c r="AR135" s="26">
        <f t="shared" si="19"/>
        <v>0.17361663167573491</v>
      </c>
      <c r="AS135" t="str">
        <f t="shared" si="20"/>
        <v>SS</v>
      </c>
      <c r="AT135">
        <v>800</v>
      </c>
      <c r="AU135">
        <v>800</v>
      </c>
      <c r="AW135" t="str">
        <f t="shared" si="21"/>
        <v>Unlikely</v>
      </c>
      <c r="AY135">
        <f>IF(VLOOKUP($A135,'Draft List'!$D$4:$AC$1177,AY$3,FALSE)&lt;&gt;0,VLOOKUP($A135,'Draft List'!$D$4:$AC$1177,AY$3,FALSE),"")</f>
        <v>243</v>
      </c>
      <c r="AZ135">
        <f>IF(VLOOKUP($A135,'Draft List'!$D$4:$AC$1177,AZ$3,FALSE)&lt;&gt;0,VLOOKUP($A135,'Draft List'!$D$4:$AC$1177,AZ$3,FALSE),"")</f>
        <v>8</v>
      </c>
      <c r="BA135">
        <f>IF(VLOOKUP($A135,'Draft List'!$D$4:$AC$1177,BA$3,FALSE)&lt;&gt;0,VLOOKUP($A135,'Draft List'!$D$4:$AC$1177,BA$3,FALSE),"")</f>
        <v>27</v>
      </c>
      <c r="BB135" t="str">
        <f>IF(VLOOKUP($A135,'Draft List'!$D$4:$AC$1177,BB$3,FALSE)&lt;&gt;0,VLOOKUP($A135,'Draft List'!$D$4:$AC$1177,BB$3,FALSE),"")</f>
        <v>Neo-Tokyo Akira</v>
      </c>
    </row>
    <row r="136" spans="1:54" ht="15" hidden="1" customHeight="1" x14ac:dyDescent="0.3">
      <c r="A136" s="1">
        <v>12817</v>
      </c>
      <c r="B136" s="1" t="s">
        <v>87</v>
      </c>
      <c r="C136" s="1" t="s">
        <v>1150</v>
      </c>
      <c r="D136" s="1" t="s">
        <v>521</v>
      </c>
      <c r="E136" s="1">
        <v>18</v>
      </c>
      <c r="F136" s="1" t="s">
        <v>42</v>
      </c>
      <c r="G136" s="1" t="s">
        <v>42</v>
      </c>
      <c r="H136" s="22" t="s">
        <v>853</v>
      </c>
      <c r="I136" s="45" t="s">
        <v>44</v>
      </c>
      <c r="J136" s="1" t="s">
        <v>44</v>
      </c>
      <c r="K136" s="22" t="s">
        <v>48</v>
      </c>
      <c r="L136" s="1">
        <v>1</v>
      </c>
      <c r="M136" s="1">
        <v>1</v>
      </c>
      <c r="N136" s="1">
        <v>2</v>
      </c>
      <c r="O136" s="1">
        <v>1</v>
      </c>
      <c r="P136" s="22">
        <v>1</v>
      </c>
      <c r="Q136" s="1">
        <v>3</v>
      </c>
      <c r="R136" s="1">
        <v>3</v>
      </c>
      <c r="S136" s="1">
        <v>3</v>
      </c>
      <c r="T136" s="1">
        <v>4</v>
      </c>
      <c r="U136" s="22">
        <v>4</v>
      </c>
      <c r="V136" s="1">
        <v>3</v>
      </c>
      <c r="W136" s="1">
        <v>4</v>
      </c>
      <c r="X136" s="1">
        <v>5</v>
      </c>
      <c r="Y136" s="22">
        <v>7</v>
      </c>
      <c r="Z136" s="1">
        <v>2</v>
      </c>
      <c r="AA136" s="1" t="s">
        <v>45</v>
      </c>
      <c r="AB136" s="1" t="s">
        <v>45</v>
      </c>
      <c r="AC136" s="1" t="s">
        <v>45</v>
      </c>
      <c r="AD136" s="1" t="s">
        <v>45</v>
      </c>
      <c r="AE136" s="1" t="s">
        <v>45</v>
      </c>
      <c r="AF136" s="1" t="s">
        <v>45</v>
      </c>
      <c r="AG136" s="22" t="s">
        <v>45</v>
      </c>
      <c r="AH136" s="1">
        <v>1</v>
      </c>
      <c r="AI136" s="1">
        <v>1</v>
      </c>
      <c r="AJ136" s="22">
        <v>1</v>
      </c>
      <c r="AK136" s="34" t="s">
        <v>691</v>
      </c>
      <c r="AL136" s="34" t="s">
        <v>48</v>
      </c>
      <c r="AM136" s="8">
        <f t="shared" si="15"/>
        <v>-2.0012818558036707</v>
      </c>
      <c r="AN136" s="8">
        <f t="shared" si="16"/>
        <v>-0.781811260657019</v>
      </c>
      <c r="AO136">
        <f t="shared" si="17"/>
        <v>0</v>
      </c>
      <c r="AP136" s="6">
        <f t="shared" si="18"/>
        <v>1.1000000000000001</v>
      </c>
      <c r="AQ136" s="8">
        <f>($AM$3*AM136+$AN$3*AN136+$AO$3*AO136+$AP$3*AP136)+$I$3*VLOOKUP(I136,COND!$A$2:$E$7,4,FALSE)+$J$3*VLOOKUP(J136,COND!$A$2:$C$7,2,FALSE)+$K$3*VLOOKUP(K136,COND!$A$2:$C$7,3,FALSE)+IF(AND($B$2&gt;0,$E136&lt;20),$B$2*25,0)</f>
        <v>111.36813668653541</v>
      </c>
      <c r="AR136" s="26">
        <f t="shared" si="19"/>
        <v>0.68100817270011815</v>
      </c>
      <c r="AS136" t="str">
        <f t="shared" si="20"/>
        <v>C</v>
      </c>
      <c r="AT136">
        <v>800</v>
      </c>
      <c r="AU136">
        <v>800</v>
      </c>
      <c r="AW136" t="str">
        <f t="shared" si="21"/>
        <v>Unlikely</v>
      </c>
      <c r="AY136">
        <f>IF(VLOOKUP($A136,'Draft List'!$D$4:$AC$1177,AY$3,FALSE)&lt;&gt;0,VLOOKUP($A136,'Draft List'!$D$4:$AC$1177,AY$3,FALSE),"")</f>
        <v>244</v>
      </c>
      <c r="AZ136">
        <f>IF(VLOOKUP($A136,'Draft List'!$D$4:$AC$1177,AZ$3,FALSE)&lt;&gt;0,VLOOKUP($A136,'Draft List'!$D$4:$AC$1177,AZ$3,FALSE),"")</f>
        <v>8</v>
      </c>
      <c r="BA136">
        <f>IF(VLOOKUP($A136,'Draft List'!$D$4:$AC$1177,BA$3,FALSE)&lt;&gt;0,VLOOKUP($A136,'Draft List'!$D$4:$AC$1177,BA$3,FALSE),"")</f>
        <v>28</v>
      </c>
      <c r="BB136" t="str">
        <f>IF(VLOOKUP($A136,'Draft List'!$D$4:$AC$1177,BB$3,FALSE)&lt;&gt;0,VLOOKUP($A136,'Draft List'!$D$4:$AC$1177,BB$3,FALSE),"")</f>
        <v>Madison Malts</v>
      </c>
    </row>
    <row r="137" spans="1:54" ht="15" hidden="1" customHeight="1" x14ac:dyDescent="0.3">
      <c r="A137" s="1">
        <v>4968</v>
      </c>
      <c r="B137" s="1" t="s">
        <v>51</v>
      </c>
      <c r="C137" s="1" t="s">
        <v>144</v>
      </c>
      <c r="D137" s="1" t="s">
        <v>1005</v>
      </c>
      <c r="E137" s="1">
        <v>21</v>
      </c>
      <c r="F137" s="1" t="s">
        <v>42</v>
      </c>
      <c r="G137" s="1" t="s">
        <v>54</v>
      </c>
      <c r="H137" s="22" t="s">
        <v>853</v>
      </c>
      <c r="I137" s="45" t="s">
        <v>43</v>
      </c>
      <c r="J137" s="1" t="s">
        <v>48</v>
      </c>
      <c r="K137" s="22" t="s">
        <v>43</v>
      </c>
      <c r="L137" s="1">
        <v>2</v>
      </c>
      <c r="M137" s="1">
        <v>2</v>
      </c>
      <c r="N137" s="1">
        <v>3</v>
      </c>
      <c r="O137" s="1">
        <v>2</v>
      </c>
      <c r="P137" s="22">
        <v>2</v>
      </c>
      <c r="Q137" s="1">
        <v>3</v>
      </c>
      <c r="R137" s="1">
        <v>4</v>
      </c>
      <c r="S137" s="1">
        <v>5</v>
      </c>
      <c r="T137" s="1">
        <v>4</v>
      </c>
      <c r="U137" s="22">
        <v>3</v>
      </c>
      <c r="V137" s="1">
        <v>5</v>
      </c>
      <c r="W137" s="1">
        <v>6</v>
      </c>
      <c r="X137" s="1">
        <v>1</v>
      </c>
      <c r="Y137" s="22">
        <v>1</v>
      </c>
      <c r="Z137" s="1" t="s">
        <v>45</v>
      </c>
      <c r="AA137" s="1" t="s">
        <v>45</v>
      </c>
      <c r="AB137" s="1" t="s">
        <v>45</v>
      </c>
      <c r="AC137" s="1" t="s">
        <v>45</v>
      </c>
      <c r="AD137" s="1" t="s">
        <v>45</v>
      </c>
      <c r="AE137" s="1">
        <v>2</v>
      </c>
      <c r="AF137" s="1" t="s">
        <v>45</v>
      </c>
      <c r="AG137" s="22">
        <v>2</v>
      </c>
      <c r="AH137" s="1">
        <v>8</v>
      </c>
      <c r="AI137" s="1">
        <v>7</v>
      </c>
      <c r="AJ137" s="22">
        <v>7</v>
      </c>
      <c r="AK137" s="34" t="s">
        <v>45</v>
      </c>
      <c r="AL137" s="34" t="s">
        <v>48</v>
      </c>
      <c r="AM137" s="8">
        <f t="shared" si="15"/>
        <v>-1.414878756131726</v>
      </c>
      <c r="AN137" s="8">
        <f t="shared" si="16"/>
        <v>-0.60464473280759601</v>
      </c>
      <c r="AO137">
        <f t="shared" si="17"/>
        <v>3</v>
      </c>
      <c r="AP137" s="6">
        <f t="shared" si="18"/>
        <v>0</v>
      </c>
      <c r="AQ137" s="8">
        <f>($AM$3*AM137+$AN$3*AN137+$AO$3*AO137+$AP$3*AP137)+$I$3*VLOOKUP(I137,COND!$A$2:$E$7,4,FALSE)+$J$3*VLOOKUP(J137,COND!$A$2:$C$7,2,FALSE)+$K$3*VLOOKUP(K137,COND!$A$2:$C$7,3,FALSE)+IF(AND($B$2&gt;0,$E137&lt;20),$B$2*25,0)</f>
        <v>109.10277533069568</v>
      </c>
      <c r="AR137" s="26">
        <f t="shared" si="19"/>
        <v>0.20779961129165186</v>
      </c>
      <c r="AS137" t="str">
        <f t="shared" si="20"/>
        <v>RF</v>
      </c>
      <c r="AT137">
        <v>800</v>
      </c>
      <c r="AU137">
        <v>800</v>
      </c>
      <c r="AW137" t="str">
        <f t="shared" si="21"/>
        <v>Unlikely</v>
      </c>
      <c r="AY137">
        <f>IF(VLOOKUP($A137,'Draft List'!$D$4:$AC$1177,AY$3,FALSE)&lt;&gt;0,VLOOKUP($A137,'Draft List'!$D$4:$AC$1177,AY$3,FALSE),"")</f>
        <v>245</v>
      </c>
      <c r="AZ137">
        <f>IF(VLOOKUP($A137,'Draft List'!$D$4:$AC$1177,AZ$3,FALSE)&lt;&gt;0,VLOOKUP($A137,'Draft List'!$D$4:$AC$1177,AZ$3,FALSE),"")</f>
        <v>8</v>
      </c>
      <c r="BA137">
        <f>IF(VLOOKUP($A137,'Draft List'!$D$4:$AC$1177,BA$3,FALSE)&lt;&gt;0,VLOOKUP($A137,'Draft List'!$D$4:$AC$1177,BA$3,FALSE),"")</f>
        <v>29</v>
      </c>
      <c r="BB137" t="str">
        <f>IF(VLOOKUP($A137,'Draft List'!$D$4:$AC$1177,BB$3,FALSE)&lt;&gt;0,VLOOKUP($A137,'Draft List'!$D$4:$AC$1177,BB$3,FALSE),"")</f>
        <v>Kentucky Thoroughbreds</v>
      </c>
    </row>
    <row r="138" spans="1:54" ht="15" hidden="1" customHeight="1" x14ac:dyDescent="0.3">
      <c r="A138" s="1">
        <v>6363</v>
      </c>
      <c r="B138" s="1" t="s">
        <v>73</v>
      </c>
      <c r="C138" s="1" t="s">
        <v>942</v>
      </c>
      <c r="D138" s="1" t="s">
        <v>943</v>
      </c>
      <c r="E138" s="1">
        <v>21</v>
      </c>
      <c r="F138" s="1" t="s">
        <v>42</v>
      </c>
      <c r="G138" s="1" t="s">
        <v>42</v>
      </c>
      <c r="H138" s="22" t="s">
        <v>841</v>
      </c>
      <c r="I138" s="45" t="s">
        <v>44</v>
      </c>
      <c r="J138" s="1" t="s">
        <v>44</v>
      </c>
      <c r="K138" s="22" t="s">
        <v>43</v>
      </c>
      <c r="L138" s="1">
        <v>3</v>
      </c>
      <c r="M138" s="1">
        <v>4</v>
      </c>
      <c r="N138" s="1">
        <v>2</v>
      </c>
      <c r="O138" s="1">
        <v>3</v>
      </c>
      <c r="P138" s="22">
        <v>4</v>
      </c>
      <c r="Q138" s="1">
        <v>4</v>
      </c>
      <c r="R138" s="1">
        <v>4</v>
      </c>
      <c r="S138" s="1">
        <v>3</v>
      </c>
      <c r="T138" s="1">
        <v>5</v>
      </c>
      <c r="U138" s="22">
        <v>6</v>
      </c>
      <c r="V138" s="1">
        <v>9</v>
      </c>
      <c r="W138" s="1">
        <v>8</v>
      </c>
      <c r="X138" s="1">
        <v>1</v>
      </c>
      <c r="Y138" s="22">
        <v>1</v>
      </c>
      <c r="Z138" s="1" t="s">
        <v>45</v>
      </c>
      <c r="AA138" s="1" t="s">
        <v>45</v>
      </c>
      <c r="AB138" s="1" t="s">
        <v>45</v>
      </c>
      <c r="AC138" s="1" t="s">
        <v>45</v>
      </c>
      <c r="AD138" s="1">
        <v>6</v>
      </c>
      <c r="AE138" s="1" t="s">
        <v>45</v>
      </c>
      <c r="AF138" s="1" t="s">
        <v>45</v>
      </c>
      <c r="AG138" s="22" t="s">
        <v>45</v>
      </c>
      <c r="AH138" s="1">
        <v>9</v>
      </c>
      <c r="AI138" s="1">
        <v>6</v>
      </c>
      <c r="AJ138" s="22">
        <v>4</v>
      </c>
      <c r="AK138" s="34" t="s">
        <v>874</v>
      </c>
      <c r="AL138" s="34" t="s">
        <v>48</v>
      </c>
      <c r="AM138" s="8">
        <f t="shared" si="15"/>
        <v>-0.90352242507179814</v>
      </c>
      <c r="AN138" s="8">
        <f t="shared" si="16"/>
        <v>-0.23845331519189295</v>
      </c>
      <c r="AO138">
        <f t="shared" si="17"/>
        <v>2</v>
      </c>
      <c r="AP138" s="6">
        <f t="shared" si="18"/>
        <v>1</v>
      </c>
      <c r="AQ138" s="8">
        <f>($AM$3*AM138+$AN$3*AN138+$AO$3*AO138+$AP$3*AP138)+$I$3*VLOOKUP(I138,COND!$A$2:$E$7,4,FALSE)+$J$3*VLOOKUP(J138,COND!$A$2:$C$7,2,FALSE)+$K$3*VLOOKUP(K138,COND!$A$2:$C$7,3,FALSE)+IF(AND($B$2&gt;0,$E138&lt;20),$B$2*25,0)</f>
        <v>112.23154130852345</v>
      </c>
      <c r="AR138" s="26">
        <f t="shared" si="19"/>
        <v>0.86136370760458403</v>
      </c>
      <c r="AS138" t="str">
        <f t="shared" si="20"/>
        <v>SS</v>
      </c>
      <c r="AT138">
        <v>800</v>
      </c>
      <c r="AU138">
        <v>800</v>
      </c>
      <c r="AW138" t="str">
        <f t="shared" si="21"/>
        <v>Unlikely</v>
      </c>
      <c r="AY138">
        <f>IF(VLOOKUP($A138,'Draft List'!$D$4:$AC$1177,AY$3,FALSE)&lt;&gt;0,VLOOKUP($A138,'Draft List'!$D$4:$AC$1177,AY$3,FALSE),"")</f>
        <v>246</v>
      </c>
      <c r="AZ138">
        <f>IF(VLOOKUP($A138,'Draft List'!$D$4:$AC$1177,AZ$3,FALSE)&lt;&gt;0,VLOOKUP($A138,'Draft List'!$D$4:$AC$1177,AZ$3,FALSE),"")</f>
        <v>8</v>
      </c>
      <c r="BA138">
        <f>IF(VLOOKUP($A138,'Draft List'!$D$4:$AC$1177,BA$3,FALSE)&lt;&gt;0,VLOOKUP($A138,'Draft List'!$D$4:$AC$1177,BA$3,FALSE),"")</f>
        <v>30</v>
      </c>
      <c r="BB138" t="str">
        <f>IF(VLOOKUP($A138,'Draft List'!$D$4:$AC$1177,BB$3,FALSE)&lt;&gt;0,VLOOKUP($A138,'Draft List'!$D$4:$AC$1177,BB$3,FALSE),"")</f>
        <v>Yuma Arroyos</v>
      </c>
    </row>
    <row r="139" spans="1:54" ht="15" hidden="1" customHeight="1" x14ac:dyDescent="0.3">
      <c r="A139" s="1">
        <v>6242</v>
      </c>
      <c r="B139" s="1" t="s">
        <v>87</v>
      </c>
      <c r="C139" s="1" t="s">
        <v>1066</v>
      </c>
      <c r="D139" s="1" t="s">
        <v>886</v>
      </c>
      <c r="E139" s="1">
        <v>21</v>
      </c>
      <c r="F139" s="1" t="s">
        <v>54</v>
      </c>
      <c r="G139" s="1" t="s">
        <v>42</v>
      </c>
      <c r="H139" s="22" t="s">
        <v>841</v>
      </c>
      <c r="I139" s="45" t="s">
        <v>43</v>
      </c>
      <c r="J139" s="1" t="s">
        <v>44</v>
      </c>
      <c r="K139" s="22" t="s">
        <v>43</v>
      </c>
      <c r="L139" s="1">
        <v>2</v>
      </c>
      <c r="M139" s="1">
        <v>3</v>
      </c>
      <c r="N139" s="1">
        <v>3</v>
      </c>
      <c r="O139" s="1">
        <v>4</v>
      </c>
      <c r="P139" s="22">
        <v>1</v>
      </c>
      <c r="Q139" s="1">
        <v>3</v>
      </c>
      <c r="R139" s="1">
        <v>3</v>
      </c>
      <c r="S139" s="1">
        <v>4</v>
      </c>
      <c r="T139" s="1">
        <v>7</v>
      </c>
      <c r="U139" s="22">
        <v>2</v>
      </c>
      <c r="V139" s="1">
        <v>3</v>
      </c>
      <c r="W139" s="1">
        <v>3</v>
      </c>
      <c r="X139" s="1">
        <v>5</v>
      </c>
      <c r="Y139" s="22">
        <v>10</v>
      </c>
      <c r="Z139" s="1">
        <v>3</v>
      </c>
      <c r="AA139" s="1" t="s">
        <v>45</v>
      </c>
      <c r="AB139" s="1" t="s">
        <v>45</v>
      </c>
      <c r="AC139" s="1" t="s">
        <v>45</v>
      </c>
      <c r="AD139" s="1" t="s">
        <v>45</v>
      </c>
      <c r="AE139" s="1" t="s">
        <v>45</v>
      </c>
      <c r="AF139" s="1" t="s">
        <v>45</v>
      </c>
      <c r="AG139" s="22" t="s">
        <v>45</v>
      </c>
      <c r="AH139" s="1">
        <v>1</v>
      </c>
      <c r="AI139" s="1">
        <v>1</v>
      </c>
      <c r="AJ139" s="22">
        <v>1</v>
      </c>
      <c r="AK139" s="34" t="s">
        <v>882</v>
      </c>
      <c r="AL139" s="34" t="s">
        <v>844</v>
      </c>
      <c r="AM139" s="8">
        <f t="shared" si="15"/>
        <v>-1.2244161163109442</v>
      </c>
      <c r="AN139" s="8">
        <f t="shared" si="16"/>
        <v>-0.50965379623854146</v>
      </c>
      <c r="AO139">
        <f t="shared" si="17"/>
        <v>0</v>
      </c>
      <c r="AP139" s="6">
        <f t="shared" si="18"/>
        <v>1.35</v>
      </c>
      <c r="AQ139" s="8">
        <f>($AM$3*AM139+$AN$3*AN139+$AO$3*AO139+$AP$3*AP139)+$I$3*VLOOKUP(I139,COND!$A$2:$E$7,4,FALSE)+$J$3*VLOOKUP(J139,COND!$A$2:$C$7,2,FALSE)+$K$3*VLOOKUP(K139,COND!$A$2:$C$7,3,FALSE)+IF(AND($B$2&gt;0,$E139&lt;20),$B$2*25,0)</f>
        <v>109.1117128335064</v>
      </c>
      <c r="AR139" s="26">
        <f t="shared" si="19"/>
        <v>0.20966655531660594</v>
      </c>
      <c r="AS139" t="str">
        <f t="shared" si="20"/>
        <v>C</v>
      </c>
      <c r="AT139">
        <v>800</v>
      </c>
      <c r="AU139">
        <v>800</v>
      </c>
      <c r="AW139" t="str">
        <f t="shared" si="21"/>
        <v>Unlikely</v>
      </c>
      <c r="AY139">
        <f>IF(VLOOKUP($A139,'Draft List'!$D$4:$AC$1177,AY$3,FALSE)&lt;&gt;0,VLOOKUP($A139,'Draft List'!$D$4:$AC$1177,AY$3,FALSE),"")</f>
        <v>247</v>
      </c>
      <c r="AZ139">
        <f>IF(VLOOKUP($A139,'Draft List'!$D$4:$AC$1177,AZ$3,FALSE)&lt;&gt;0,VLOOKUP($A139,'Draft List'!$D$4:$AC$1177,AZ$3,FALSE),"")</f>
        <v>9</v>
      </c>
      <c r="BA139">
        <f>IF(VLOOKUP($A139,'Draft List'!$D$4:$AC$1177,BA$3,FALSE)&lt;&gt;0,VLOOKUP($A139,'Draft List'!$D$4:$AC$1177,BA$3,FALSE),"")</f>
        <v>1</v>
      </c>
      <c r="BB139" t="str">
        <f>IF(VLOOKUP($A139,'Draft List'!$D$4:$AC$1177,BB$3,FALSE)&lt;&gt;0,VLOOKUP($A139,'Draft List'!$D$4:$AC$1177,BB$3,FALSE),"")</f>
        <v>Yuma Arroyos</v>
      </c>
    </row>
    <row r="140" spans="1:54" ht="15" hidden="1" customHeight="1" x14ac:dyDescent="0.3">
      <c r="A140" s="1">
        <v>5822</v>
      </c>
      <c r="B140" s="1" t="s">
        <v>73</v>
      </c>
      <c r="C140" s="1" t="s">
        <v>789</v>
      </c>
      <c r="D140" s="1" t="s">
        <v>361</v>
      </c>
      <c r="E140" s="1">
        <v>18</v>
      </c>
      <c r="F140" s="1" t="s">
        <v>42</v>
      </c>
      <c r="G140" s="1" t="s">
        <v>42</v>
      </c>
      <c r="H140" s="22" t="s">
        <v>853</v>
      </c>
      <c r="I140" s="45" t="s">
        <v>48</v>
      </c>
      <c r="J140" s="1" t="s">
        <v>48</v>
      </c>
      <c r="K140" s="22" t="s">
        <v>43</v>
      </c>
      <c r="L140" s="1">
        <v>1</v>
      </c>
      <c r="M140" s="1">
        <v>2</v>
      </c>
      <c r="N140" s="1">
        <v>2</v>
      </c>
      <c r="O140" s="1">
        <v>1</v>
      </c>
      <c r="P140" s="22">
        <v>1</v>
      </c>
      <c r="Q140" s="1">
        <v>2</v>
      </c>
      <c r="R140" s="1">
        <v>5</v>
      </c>
      <c r="S140" s="1">
        <v>3</v>
      </c>
      <c r="T140" s="1">
        <v>4</v>
      </c>
      <c r="U140" s="22">
        <v>4</v>
      </c>
      <c r="V140" s="1">
        <v>9</v>
      </c>
      <c r="W140" s="1">
        <v>8</v>
      </c>
      <c r="X140" s="1">
        <v>1</v>
      </c>
      <c r="Y140" s="22">
        <v>1</v>
      </c>
      <c r="Z140" s="1" t="s">
        <v>45</v>
      </c>
      <c r="AA140" s="1" t="s">
        <v>45</v>
      </c>
      <c r="AB140" s="1" t="s">
        <v>45</v>
      </c>
      <c r="AC140" s="1" t="s">
        <v>45</v>
      </c>
      <c r="AD140" s="1">
        <v>5</v>
      </c>
      <c r="AE140" s="1" t="s">
        <v>45</v>
      </c>
      <c r="AF140" s="1" t="s">
        <v>45</v>
      </c>
      <c r="AG140" s="22" t="s">
        <v>45</v>
      </c>
      <c r="AH140" s="1">
        <v>7</v>
      </c>
      <c r="AI140" s="1">
        <v>6</v>
      </c>
      <c r="AJ140" s="22">
        <v>10</v>
      </c>
      <c r="AK140" s="34" t="s">
        <v>691</v>
      </c>
      <c r="AL140" s="34" t="s">
        <v>844</v>
      </c>
      <c r="AM140" s="8">
        <f t="shared" si="15"/>
        <v>-1.9502219761849671</v>
      </c>
      <c r="AN140" s="8">
        <f t="shared" si="16"/>
        <v>-1.0022473376222869</v>
      </c>
      <c r="AO140">
        <f t="shared" si="17"/>
        <v>2</v>
      </c>
      <c r="AP140" s="6">
        <f t="shared" si="18"/>
        <v>1</v>
      </c>
      <c r="AQ140" s="8">
        <f>($AM$3*AM140+$AN$3*AN140+$AO$3*AO140+$AP$3*AP140)+$I$3*VLOOKUP(I140,COND!$A$2:$E$7,4,FALSE)+$J$3*VLOOKUP(J140,COND!$A$2:$C$7,2,FALSE)+$K$3*VLOOKUP(K140,COND!$A$2:$C$7,3,FALSE)+IF(AND($B$2&gt;0,$E140&lt;20),$B$2*25,0)</f>
        <v>110.33634308424739</v>
      </c>
      <c r="AR140" s="26">
        <f t="shared" si="19"/>
        <v>0.46547806976508965</v>
      </c>
      <c r="AS140" t="str">
        <f t="shared" si="20"/>
        <v>SS</v>
      </c>
      <c r="AT140">
        <v>800</v>
      </c>
      <c r="AU140">
        <v>800</v>
      </c>
      <c r="AW140" t="str">
        <f t="shared" si="21"/>
        <v>Unlikely</v>
      </c>
      <c r="AY140">
        <f>IF(VLOOKUP($A140,'Draft List'!$D$4:$AC$1177,AY$3,FALSE)&lt;&gt;0,VLOOKUP($A140,'Draft List'!$D$4:$AC$1177,AY$3,FALSE),"")</f>
        <v>248</v>
      </c>
      <c r="AZ140">
        <f>IF(VLOOKUP($A140,'Draft List'!$D$4:$AC$1177,AZ$3,FALSE)&lt;&gt;0,VLOOKUP($A140,'Draft List'!$D$4:$AC$1177,AZ$3,FALSE),"")</f>
        <v>9</v>
      </c>
      <c r="BA140">
        <f>IF(VLOOKUP($A140,'Draft List'!$D$4:$AC$1177,BA$3,FALSE)&lt;&gt;0,VLOOKUP($A140,'Draft List'!$D$4:$AC$1177,BA$3,FALSE),"")</f>
        <v>2</v>
      </c>
      <c r="BB140" t="str">
        <f>IF(VLOOKUP($A140,'Draft List'!$D$4:$AC$1177,BB$3,FALSE)&lt;&gt;0,VLOOKUP($A140,'Draft List'!$D$4:$AC$1177,BB$3,FALSE),"")</f>
        <v>Duluth Warriors</v>
      </c>
    </row>
    <row r="141" spans="1:54" ht="15" hidden="1" customHeight="1" x14ac:dyDescent="0.3">
      <c r="A141" s="1">
        <v>8275</v>
      </c>
      <c r="B141" s="1" t="s">
        <v>88</v>
      </c>
      <c r="C141" s="1" t="s">
        <v>625</v>
      </c>
      <c r="D141" s="1" t="s">
        <v>871</v>
      </c>
      <c r="E141" s="1">
        <v>21</v>
      </c>
      <c r="F141" s="1" t="s">
        <v>42</v>
      </c>
      <c r="G141" s="1" t="s">
        <v>42</v>
      </c>
      <c r="H141" s="22" t="s">
        <v>853</v>
      </c>
      <c r="I141" s="45" t="s">
        <v>43</v>
      </c>
      <c r="J141" s="1" t="s">
        <v>48</v>
      </c>
      <c r="K141" s="22" t="s">
        <v>48</v>
      </c>
      <c r="L141" s="1">
        <v>2</v>
      </c>
      <c r="M141" s="1">
        <v>2</v>
      </c>
      <c r="N141" s="1">
        <v>3</v>
      </c>
      <c r="O141" s="1">
        <v>2</v>
      </c>
      <c r="P141" s="22">
        <v>3</v>
      </c>
      <c r="Q141" s="1">
        <v>4</v>
      </c>
      <c r="R141" s="1">
        <v>2</v>
      </c>
      <c r="S141" s="1">
        <v>4</v>
      </c>
      <c r="T141" s="1">
        <v>4</v>
      </c>
      <c r="U141" s="22">
        <v>5</v>
      </c>
      <c r="V141" s="1">
        <v>6</v>
      </c>
      <c r="W141" s="1">
        <v>7</v>
      </c>
      <c r="X141" s="1">
        <v>1</v>
      </c>
      <c r="Y141" s="22">
        <v>1</v>
      </c>
      <c r="Z141" s="1" t="s">
        <v>45</v>
      </c>
      <c r="AA141" s="1">
        <v>1</v>
      </c>
      <c r="AB141" s="1" t="s">
        <v>45</v>
      </c>
      <c r="AC141" s="1" t="s">
        <v>45</v>
      </c>
      <c r="AD141" s="1" t="s">
        <v>45</v>
      </c>
      <c r="AE141" s="1" t="s">
        <v>45</v>
      </c>
      <c r="AF141" s="1" t="s">
        <v>45</v>
      </c>
      <c r="AG141" s="22" t="s">
        <v>45</v>
      </c>
      <c r="AH141" s="1">
        <v>1</v>
      </c>
      <c r="AI141" s="1">
        <v>4</v>
      </c>
      <c r="AJ141" s="22">
        <v>6</v>
      </c>
      <c r="AK141" s="34" t="s">
        <v>45</v>
      </c>
      <c r="AL141" s="34" t="s">
        <v>48</v>
      </c>
      <c r="AM141" s="8">
        <f t="shared" si="15"/>
        <v>-1.3748624163146428</v>
      </c>
      <c r="AN141" s="8">
        <f t="shared" si="16"/>
        <v>-0.3872374702320629</v>
      </c>
      <c r="AO141">
        <f t="shared" si="17"/>
        <v>0</v>
      </c>
      <c r="AP141" s="6">
        <f t="shared" si="18"/>
        <v>0</v>
      </c>
      <c r="AQ141" s="8">
        <f>($AM$3*AM141+$AN$3*AN141+$AO$3*AO141+$AP$3*AP141)+$I$3*VLOOKUP(I141,COND!$A$2:$E$7,4,FALSE)+$J$3*VLOOKUP(J141,COND!$A$2:$C$7,2,FALSE)+$K$3*VLOOKUP(K141,COND!$A$2:$C$7,3,FALSE)+IF(AND($B$2&gt;0,$E141&lt;20),$B$2*25,0)</f>
        <v>112.21566411558378</v>
      </c>
      <c r="AR141" s="26">
        <f t="shared" si="19"/>
        <v>0.85804714020096973</v>
      </c>
      <c r="AS141" t="str">
        <f t="shared" si="20"/>
        <v>1B</v>
      </c>
      <c r="AT141">
        <v>800</v>
      </c>
      <c r="AU141">
        <v>800</v>
      </c>
      <c r="AW141" t="str">
        <f t="shared" si="21"/>
        <v>Unlikely</v>
      </c>
      <c r="AY141">
        <f>IF(VLOOKUP($A141,'Draft List'!$D$4:$AC$1177,AY$3,FALSE)&lt;&gt;0,VLOOKUP($A141,'Draft List'!$D$4:$AC$1177,AY$3,FALSE),"")</f>
        <v>249</v>
      </c>
      <c r="AZ141">
        <f>IF(VLOOKUP($A141,'Draft List'!$D$4:$AC$1177,AZ$3,FALSE)&lt;&gt;0,VLOOKUP($A141,'Draft List'!$D$4:$AC$1177,AZ$3,FALSE),"")</f>
        <v>9</v>
      </c>
      <c r="BA141">
        <f>IF(VLOOKUP($A141,'Draft List'!$D$4:$AC$1177,BA$3,FALSE)&lt;&gt;0,VLOOKUP($A141,'Draft List'!$D$4:$AC$1177,BA$3,FALSE),"")</f>
        <v>3</v>
      </c>
      <c r="BB141" t="str">
        <f>IF(VLOOKUP($A141,'Draft List'!$D$4:$AC$1177,BB$3,FALSE)&lt;&gt;0,VLOOKUP($A141,'Draft List'!$D$4:$AC$1177,BB$3,FALSE),"")</f>
        <v>Arlington Bureaucrats</v>
      </c>
    </row>
    <row r="142" spans="1:54" ht="15" hidden="1" customHeight="1" x14ac:dyDescent="0.3">
      <c r="A142" s="1">
        <v>16024</v>
      </c>
      <c r="B142" s="1" t="s">
        <v>88</v>
      </c>
      <c r="C142" s="1" t="s">
        <v>1014</v>
      </c>
      <c r="D142" s="1" t="s">
        <v>1015</v>
      </c>
      <c r="E142" s="1">
        <v>18</v>
      </c>
      <c r="F142" s="1" t="s">
        <v>42</v>
      </c>
      <c r="G142" s="1" t="s">
        <v>42</v>
      </c>
      <c r="H142" s="22" t="s">
        <v>853</v>
      </c>
      <c r="I142" s="45" t="s">
        <v>44</v>
      </c>
      <c r="J142" s="1" t="s">
        <v>44</v>
      </c>
      <c r="K142" s="22" t="s">
        <v>43</v>
      </c>
      <c r="L142" s="1">
        <v>1</v>
      </c>
      <c r="M142" s="1">
        <v>2</v>
      </c>
      <c r="N142" s="1">
        <v>3</v>
      </c>
      <c r="O142" s="1">
        <v>2</v>
      </c>
      <c r="P142" s="22">
        <v>1</v>
      </c>
      <c r="Q142" s="1">
        <v>3</v>
      </c>
      <c r="R142" s="1">
        <v>3</v>
      </c>
      <c r="S142" s="1">
        <v>6</v>
      </c>
      <c r="T142" s="1">
        <v>5</v>
      </c>
      <c r="U142" s="22">
        <v>2</v>
      </c>
      <c r="V142" s="1">
        <v>4</v>
      </c>
      <c r="W142" s="1">
        <v>2</v>
      </c>
      <c r="X142" s="1">
        <v>1</v>
      </c>
      <c r="Y142" s="22">
        <v>1</v>
      </c>
      <c r="Z142" s="1" t="s">
        <v>45</v>
      </c>
      <c r="AA142" s="1">
        <v>2</v>
      </c>
      <c r="AB142" s="1" t="s">
        <v>45</v>
      </c>
      <c r="AC142" s="1" t="s">
        <v>45</v>
      </c>
      <c r="AD142" s="1" t="s">
        <v>45</v>
      </c>
      <c r="AE142" s="1" t="s">
        <v>45</v>
      </c>
      <c r="AF142" s="1" t="s">
        <v>45</v>
      </c>
      <c r="AG142" s="22" t="s">
        <v>45</v>
      </c>
      <c r="AH142" s="1">
        <v>1</v>
      </c>
      <c r="AI142" s="1">
        <v>3</v>
      </c>
      <c r="AJ142" s="22">
        <v>5</v>
      </c>
      <c r="AK142" s="34" t="s">
        <v>896</v>
      </c>
      <c r="AL142" s="34" t="s">
        <v>844</v>
      </c>
      <c r="AM142" s="8">
        <f t="shared" si="15"/>
        <v>-1.7774509321514844</v>
      </c>
      <c r="AN142" s="8">
        <f t="shared" si="16"/>
        <v>-0.52294990820990039</v>
      </c>
      <c r="AO142">
        <f t="shared" si="17"/>
        <v>0</v>
      </c>
      <c r="AP142" s="6">
        <f t="shared" si="18"/>
        <v>0</v>
      </c>
      <c r="AQ142" s="8">
        <f>($AM$3*AM142+$AN$3*AN142+$AO$3*AO142+$AP$3*AP142)+$I$3*VLOOKUP(I142,COND!$A$2:$E$7,4,FALSE)+$J$3*VLOOKUP(J142,COND!$A$2:$C$7,2,FALSE)+$K$3*VLOOKUP(K142,COND!$A$2:$C$7,3,FALSE)+IF(AND($B$2&gt;0,$E142&lt;20),$B$2*25,0)</f>
        <v>112.39685600826604</v>
      </c>
      <c r="AR142" s="26">
        <f t="shared" si="19"/>
        <v>0.89589609293163397</v>
      </c>
      <c r="AS142" t="str">
        <f t="shared" si="20"/>
        <v>1B</v>
      </c>
      <c r="AT142">
        <v>800</v>
      </c>
      <c r="AU142">
        <v>800</v>
      </c>
      <c r="AW142" t="str">
        <f t="shared" si="21"/>
        <v>Unlikely</v>
      </c>
      <c r="AY142">
        <f>IF(VLOOKUP($A142,'Draft List'!$D$4:$AC$1177,AY$3,FALSE)&lt;&gt;0,VLOOKUP($A142,'Draft List'!$D$4:$AC$1177,AY$3,FALSE),"")</f>
        <v>250</v>
      </c>
      <c r="AZ142">
        <f>IF(VLOOKUP($A142,'Draft List'!$D$4:$AC$1177,AZ$3,FALSE)&lt;&gt;0,VLOOKUP($A142,'Draft List'!$D$4:$AC$1177,AZ$3,FALSE),"")</f>
        <v>9</v>
      </c>
      <c r="BA142">
        <f>IF(VLOOKUP($A142,'Draft List'!$D$4:$AC$1177,BA$3,FALSE)&lt;&gt;0,VLOOKUP($A142,'Draft List'!$D$4:$AC$1177,BA$3,FALSE),"")</f>
        <v>4</v>
      </c>
      <c r="BB142" t="str">
        <f>IF(VLOOKUP($A142,'Draft List'!$D$4:$AC$1177,BB$3,FALSE)&lt;&gt;0,VLOOKUP($A142,'Draft List'!$D$4:$AC$1177,BB$3,FALSE),"")</f>
        <v>Manchester Maulers</v>
      </c>
    </row>
    <row r="143" spans="1:54" ht="15" hidden="1" customHeight="1" x14ac:dyDescent="0.3">
      <c r="A143" s="1">
        <v>13360</v>
      </c>
      <c r="B143" s="1" t="s">
        <v>72</v>
      </c>
      <c r="C143" s="1" t="s">
        <v>973</v>
      </c>
      <c r="D143" s="1" t="s">
        <v>410</v>
      </c>
      <c r="E143" s="1">
        <v>21</v>
      </c>
      <c r="F143" s="1" t="s">
        <v>42</v>
      </c>
      <c r="G143" s="1" t="s">
        <v>42</v>
      </c>
      <c r="H143" s="22" t="s">
        <v>861</v>
      </c>
      <c r="I143" s="45" t="s">
        <v>43</v>
      </c>
      <c r="J143" s="1" t="s">
        <v>44</v>
      </c>
      <c r="K143" s="22" t="s">
        <v>43</v>
      </c>
      <c r="L143" s="1">
        <v>2</v>
      </c>
      <c r="M143" s="1">
        <v>2</v>
      </c>
      <c r="N143" s="1">
        <v>2</v>
      </c>
      <c r="O143" s="1">
        <v>2</v>
      </c>
      <c r="P143" s="22">
        <v>1</v>
      </c>
      <c r="Q143" s="1">
        <v>3</v>
      </c>
      <c r="R143" s="1">
        <v>4</v>
      </c>
      <c r="S143" s="1">
        <v>2</v>
      </c>
      <c r="T143" s="1">
        <v>4</v>
      </c>
      <c r="U143" s="22">
        <v>3</v>
      </c>
      <c r="V143" s="1">
        <v>4</v>
      </c>
      <c r="W143" s="1">
        <v>4</v>
      </c>
      <c r="X143" s="1">
        <v>1</v>
      </c>
      <c r="Y143" s="22">
        <v>1</v>
      </c>
      <c r="Z143" s="1" t="s">
        <v>45</v>
      </c>
      <c r="AA143" s="1" t="s">
        <v>45</v>
      </c>
      <c r="AB143" s="1">
        <v>1</v>
      </c>
      <c r="AC143" s="1" t="s">
        <v>45</v>
      </c>
      <c r="AD143" s="1" t="s">
        <v>45</v>
      </c>
      <c r="AE143" s="1" t="s">
        <v>45</v>
      </c>
      <c r="AF143" s="1" t="s">
        <v>45</v>
      </c>
      <c r="AG143" s="22" t="s">
        <v>45</v>
      </c>
      <c r="AH143" s="1">
        <v>8</v>
      </c>
      <c r="AI143" s="1">
        <v>6</v>
      </c>
      <c r="AJ143" s="22">
        <v>3</v>
      </c>
      <c r="AK143" s="34" t="s">
        <v>45</v>
      </c>
      <c r="AL143" s="34" t="s">
        <v>844</v>
      </c>
      <c r="AM143" s="8">
        <f t="shared" si="15"/>
        <v>-1.5379565899727115</v>
      </c>
      <c r="AN143" s="8">
        <f t="shared" si="16"/>
        <v>-0.85382921487930052</v>
      </c>
      <c r="AO143">
        <f t="shared" si="17"/>
        <v>1</v>
      </c>
      <c r="AP143" s="6">
        <f t="shared" si="18"/>
        <v>0</v>
      </c>
      <c r="AQ143" s="8">
        <f>($AM$3*AM143+$AN$3*AN143+$AO$3*AO143+$AP$3*AP143)+$I$3*VLOOKUP(I143,COND!$A$2:$E$7,4,FALSE)+$J$3*VLOOKUP(J143,COND!$A$2:$C$7,2,FALSE)+$K$3*VLOOKUP(K143,COND!$A$2:$C$7,3,FALSE)+IF(AND($B$2&gt;0,$E143&lt;20),$B$2*25,0)</f>
        <v>103.76692042911779</v>
      </c>
      <c r="AR143" s="26">
        <f t="shared" si="19"/>
        <v>-0.90680058940084363</v>
      </c>
      <c r="AS143" t="str">
        <f t="shared" si="20"/>
        <v>2B</v>
      </c>
      <c r="AT143">
        <v>800</v>
      </c>
      <c r="AU143">
        <v>800</v>
      </c>
      <c r="AW143" t="str">
        <f t="shared" si="21"/>
        <v>Unlikely</v>
      </c>
      <c r="AY143">
        <f>IF(VLOOKUP($A143,'Draft List'!$D$4:$AC$1177,AY$3,FALSE)&lt;&gt;0,VLOOKUP($A143,'Draft List'!$D$4:$AC$1177,AY$3,FALSE),"")</f>
        <v>251</v>
      </c>
      <c r="AZ143">
        <f>IF(VLOOKUP($A143,'Draft List'!$D$4:$AC$1177,AZ$3,FALSE)&lt;&gt;0,VLOOKUP($A143,'Draft List'!$D$4:$AC$1177,AZ$3,FALSE),"")</f>
        <v>9</v>
      </c>
      <c r="BA143">
        <f>IF(VLOOKUP($A143,'Draft List'!$D$4:$AC$1177,BA$3,FALSE)&lt;&gt;0,VLOOKUP($A143,'Draft List'!$D$4:$AC$1177,BA$3,FALSE),"")</f>
        <v>5</v>
      </c>
      <c r="BB143" t="str">
        <f>IF(VLOOKUP($A143,'Draft List'!$D$4:$AC$1177,BB$3,FALSE)&lt;&gt;0,VLOOKUP($A143,'Draft List'!$D$4:$AC$1177,BB$3,FALSE),"")</f>
        <v>Charleston Statesmen</v>
      </c>
    </row>
    <row r="144" spans="1:54" ht="15" hidden="1" customHeight="1" x14ac:dyDescent="0.3">
      <c r="A144" s="1">
        <v>9354</v>
      </c>
      <c r="B144" s="1" t="s">
        <v>88</v>
      </c>
      <c r="C144" s="1" t="s">
        <v>1067</v>
      </c>
      <c r="D144" s="1" t="s">
        <v>886</v>
      </c>
      <c r="E144" s="1">
        <v>18</v>
      </c>
      <c r="F144" s="1" t="s">
        <v>54</v>
      </c>
      <c r="G144" s="1" t="s">
        <v>42</v>
      </c>
      <c r="H144" s="22" t="s">
        <v>861</v>
      </c>
      <c r="I144" s="45" t="s">
        <v>43</v>
      </c>
      <c r="J144" s="1" t="s">
        <v>43</v>
      </c>
      <c r="K144" s="22" t="s">
        <v>48</v>
      </c>
      <c r="L144" s="1">
        <v>1</v>
      </c>
      <c r="M144" s="1">
        <v>1</v>
      </c>
      <c r="N144" s="1">
        <v>2</v>
      </c>
      <c r="O144" s="1">
        <v>1</v>
      </c>
      <c r="P144" s="22">
        <v>1</v>
      </c>
      <c r="Q144" s="1">
        <v>3</v>
      </c>
      <c r="R144" s="1">
        <v>4</v>
      </c>
      <c r="S144" s="1">
        <v>5</v>
      </c>
      <c r="T144" s="1">
        <v>4</v>
      </c>
      <c r="U144" s="22">
        <v>2</v>
      </c>
      <c r="V144" s="1">
        <v>2</v>
      </c>
      <c r="W144" s="1">
        <v>4</v>
      </c>
      <c r="X144" s="1">
        <v>1</v>
      </c>
      <c r="Y144" s="22">
        <v>1</v>
      </c>
      <c r="Z144" s="1" t="s">
        <v>45</v>
      </c>
      <c r="AA144" s="1">
        <v>2</v>
      </c>
      <c r="AB144" s="1" t="s">
        <v>45</v>
      </c>
      <c r="AC144" s="1" t="s">
        <v>45</v>
      </c>
      <c r="AD144" s="1" t="s">
        <v>45</v>
      </c>
      <c r="AE144" s="1" t="s">
        <v>45</v>
      </c>
      <c r="AF144" s="1" t="s">
        <v>45</v>
      </c>
      <c r="AG144" s="22" t="s">
        <v>45</v>
      </c>
      <c r="AH144" s="1">
        <v>1</v>
      </c>
      <c r="AI144" s="1">
        <v>2</v>
      </c>
      <c r="AJ144" s="22">
        <v>3</v>
      </c>
      <c r="AK144" s="34" t="s">
        <v>875</v>
      </c>
      <c r="AL144" s="34" t="s">
        <v>48</v>
      </c>
      <c r="AM144" s="8">
        <f t="shared" si="15"/>
        <v>-2.0012818558036707</v>
      </c>
      <c r="AN144" s="8">
        <f t="shared" si="16"/>
        <v>-0.64466107262467953</v>
      </c>
      <c r="AO144">
        <f t="shared" si="17"/>
        <v>0</v>
      </c>
      <c r="AP144" s="6">
        <f t="shared" si="18"/>
        <v>0</v>
      </c>
      <c r="AQ144" s="8">
        <f>($AM$3*AM144+$AN$3*AN144+$AO$3*AO144+$AP$3*AP144)+$I$3*VLOOKUP(I144,COND!$A$2:$E$7,4,FALSE)+$J$3*VLOOKUP(J144,COND!$A$2:$C$7,2,FALSE)+$K$3*VLOOKUP(K144,COND!$A$2:$C$7,3,FALSE)+IF(AND($B$2&gt;0,$E144&lt;20),$B$2*25,0)</f>
        <v>113.06393894292347</v>
      </c>
      <c r="AR144" s="26">
        <f t="shared" si="19"/>
        <v>1.035242230816275</v>
      </c>
      <c r="AS144" t="str">
        <f t="shared" si="20"/>
        <v>1B</v>
      </c>
      <c r="AT144">
        <v>800</v>
      </c>
      <c r="AU144">
        <v>800</v>
      </c>
      <c r="AW144" t="str">
        <f t="shared" si="21"/>
        <v>Unlikely</v>
      </c>
      <c r="AY144">
        <f>IF(VLOOKUP($A144,'Draft List'!$D$4:$AC$1177,AY$3,FALSE)&lt;&gt;0,VLOOKUP($A144,'Draft List'!$D$4:$AC$1177,AY$3,FALSE),"")</f>
        <v>252</v>
      </c>
      <c r="AZ144">
        <f>IF(VLOOKUP($A144,'Draft List'!$D$4:$AC$1177,AZ$3,FALSE)&lt;&gt;0,VLOOKUP($A144,'Draft List'!$D$4:$AC$1177,AZ$3,FALSE),"")</f>
        <v>9</v>
      </c>
      <c r="BA144">
        <f>IF(VLOOKUP($A144,'Draft List'!$D$4:$AC$1177,BA$3,FALSE)&lt;&gt;0,VLOOKUP($A144,'Draft List'!$D$4:$AC$1177,BA$3,FALSE),"")</f>
        <v>6</v>
      </c>
      <c r="BB144" t="str">
        <f>IF(VLOOKUP($A144,'Draft List'!$D$4:$AC$1177,BB$3,FALSE)&lt;&gt;0,VLOOKUP($A144,'Draft List'!$D$4:$AC$1177,BB$3,FALSE),"")</f>
        <v>Scottish Claymores</v>
      </c>
    </row>
    <row r="145" spans="1:54" ht="15" hidden="1" customHeight="1" x14ac:dyDescent="0.3">
      <c r="A145" s="1">
        <v>6861</v>
      </c>
      <c r="B145" s="1" t="s">
        <v>88</v>
      </c>
      <c r="C145" s="1" t="s">
        <v>1196</v>
      </c>
      <c r="D145" s="1" t="s">
        <v>1197</v>
      </c>
      <c r="E145" s="1">
        <v>18</v>
      </c>
      <c r="F145" s="1" t="s">
        <v>63</v>
      </c>
      <c r="G145" s="1" t="s">
        <v>54</v>
      </c>
      <c r="H145" s="22" t="s">
        <v>861</v>
      </c>
      <c r="I145" s="45" t="s">
        <v>43</v>
      </c>
      <c r="J145" s="1" t="s">
        <v>43</v>
      </c>
      <c r="K145" s="22" t="s">
        <v>43</v>
      </c>
      <c r="L145" s="1">
        <v>1</v>
      </c>
      <c r="M145" s="1">
        <v>1</v>
      </c>
      <c r="N145" s="1">
        <v>2</v>
      </c>
      <c r="O145" s="1">
        <v>1</v>
      </c>
      <c r="P145" s="22">
        <v>1</v>
      </c>
      <c r="Q145" s="1">
        <v>3</v>
      </c>
      <c r="R145" s="1">
        <v>3</v>
      </c>
      <c r="S145" s="1">
        <v>3</v>
      </c>
      <c r="T145" s="1">
        <v>5</v>
      </c>
      <c r="U145" s="22">
        <v>4</v>
      </c>
      <c r="V145" s="1">
        <v>5</v>
      </c>
      <c r="W145" s="1">
        <v>6</v>
      </c>
      <c r="X145" s="1">
        <v>1</v>
      </c>
      <c r="Y145" s="22">
        <v>1</v>
      </c>
      <c r="Z145" s="1" t="s">
        <v>45</v>
      </c>
      <c r="AA145" s="1">
        <v>6</v>
      </c>
      <c r="AB145" s="1" t="s">
        <v>45</v>
      </c>
      <c r="AC145" s="1" t="s">
        <v>45</v>
      </c>
      <c r="AD145" s="1" t="s">
        <v>45</v>
      </c>
      <c r="AE145" s="1" t="s">
        <v>45</v>
      </c>
      <c r="AF145" s="1" t="s">
        <v>45</v>
      </c>
      <c r="AG145" s="22" t="s">
        <v>45</v>
      </c>
      <c r="AH145" s="1">
        <v>6</v>
      </c>
      <c r="AI145" s="1">
        <v>8</v>
      </c>
      <c r="AJ145" s="22">
        <v>6</v>
      </c>
      <c r="AK145" s="34" t="s">
        <v>977</v>
      </c>
      <c r="AL145" s="34" t="s">
        <v>48</v>
      </c>
      <c r="AM145" s="8">
        <f t="shared" si="15"/>
        <v>-2.0012818558036707</v>
      </c>
      <c r="AN145" s="8">
        <f t="shared" si="16"/>
        <v>-0.69210171064743797</v>
      </c>
      <c r="AO145">
        <f t="shared" si="17"/>
        <v>1</v>
      </c>
      <c r="AP145" s="6">
        <f t="shared" si="18"/>
        <v>0</v>
      </c>
      <c r="AQ145" s="8">
        <f>($AM$3*AM145+$AN$3*AN145+$AO$3*AO145+$AP$3*AP145)+$I$3*VLOOKUP(I145,COND!$A$2:$E$7,4,FALSE)+$J$3*VLOOKUP(J145,COND!$A$2:$C$7,2,FALSE)+$K$3*VLOOKUP(K145,COND!$A$2:$C$7,3,FALSE)+IF(AND($B$2&gt;0,$E145&lt;20),$B$2*25,0)</f>
        <v>111.66131795331705</v>
      </c>
      <c r="AR145" s="26">
        <f t="shared" si="19"/>
        <v>0.74225044874054558</v>
      </c>
      <c r="AS145" t="str">
        <f t="shared" si="20"/>
        <v>1B</v>
      </c>
      <c r="AT145">
        <v>800</v>
      </c>
      <c r="AU145">
        <v>800</v>
      </c>
      <c r="AW145" t="str">
        <f t="shared" si="21"/>
        <v>Unlikely</v>
      </c>
      <c r="AY145">
        <f>IF(VLOOKUP($A145,'Draft List'!$D$4:$AC$1177,AY$3,FALSE)&lt;&gt;0,VLOOKUP($A145,'Draft List'!$D$4:$AC$1177,AY$3,FALSE),"")</f>
        <v>253</v>
      </c>
      <c r="AZ145">
        <f>IF(VLOOKUP($A145,'Draft List'!$D$4:$AC$1177,AZ$3,FALSE)&lt;&gt;0,VLOOKUP($A145,'Draft List'!$D$4:$AC$1177,AZ$3,FALSE),"")</f>
        <v>9</v>
      </c>
      <c r="BA145">
        <f>IF(VLOOKUP($A145,'Draft List'!$D$4:$AC$1177,BA$3,FALSE)&lt;&gt;0,VLOOKUP($A145,'Draft List'!$D$4:$AC$1177,BA$3,FALSE),"")</f>
        <v>7</v>
      </c>
      <c r="BB145" t="str">
        <f>IF(VLOOKUP($A145,'Draft List'!$D$4:$AC$1177,BB$3,FALSE)&lt;&gt;0,VLOOKUP($A145,'Draft List'!$D$4:$AC$1177,BB$3,FALSE),"")</f>
        <v>Madison Malts</v>
      </c>
    </row>
    <row r="146" spans="1:54" ht="15" hidden="1" customHeight="1" x14ac:dyDescent="0.3">
      <c r="A146" s="1">
        <v>9244</v>
      </c>
      <c r="B146" s="1" t="s">
        <v>88</v>
      </c>
      <c r="C146" s="1" t="s">
        <v>389</v>
      </c>
      <c r="D146" s="1" t="s">
        <v>486</v>
      </c>
      <c r="E146" s="1">
        <v>21</v>
      </c>
      <c r="F146" s="1" t="s">
        <v>42</v>
      </c>
      <c r="G146" s="1" t="s">
        <v>42</v>
      </c>
      <c r="H146" s="22" t="s">
        <v>853</v>
      </c>
      <c r="I146" s="45" t="s">
        <v>43</v>
      </c>
      <c r="J146" s="1" t="s">
        <v>48</v>
      </c>
      <c r="K146" s="22" t="s">
        <v>43</v>
      </c>
      <c r="L146" s="1">
        <v>3</v>
      </c>
      <c r="M146" s="1">
        <v>3</v>
      </c>
      <c r="N146" s="1">
        <v>2</v>
      </c>
      <c r="O146" s="1">
        <v>4</v>
      </c>
      <c r="P146" s="22">
        <v>1</v>
      </c>
      <c r="Q146" s="1">
        <v>4</v>
      </c>
      <c r="R146" s="1">
        <v>4</v>
      </c>
      <c r="S146" s="1">
        <v>3</v>
      </c>
      <c r="T146" s="1">
        <v>6</v>
      </c>
      <c r="U146" s="22">
        <v>3</v>
      </c>
      <c r="V146" s="1">
        <v>3</v>
      </c>
      <c r="W146" s="1">
        <v>3</v>
      </c>
      <c r="X146" s="1">
        <v>4</v>
      </c>
      <c r="Y146" s="22">
        <v>3</v>
      </c>
      <c r="Z146" s="1" t="s">
        <v>45</v>
      </c>
      <c r="AA146" s="1">
        <v>4</v>
      </c>
      <c r="AB146" s="1" t="s">
        <v>45</v>
      </c>
      <c r="AC146" s="1" t="s">
        <v>45</v>
      </c>
      <c r="AD146" s="1" t="s">
        <v>45</v>
      </c>
      <c r="AE146" s="1" t="s">
        <v>45</v>
      </c>
      <c r="AF146" s="1" t="s">
        <v>45</v>
      </c>
      <c r="AG146" s="22" t="s">
        <v>45</v>
      </c>
      <c r="AH146" s="1">
        <v>1</v>
      </c>
      <c r="AI146" s="1">
        <v>2</v>
      </c>
      <c r="AJ146" s="22">
        <v>2</v>
      </c>
      <c r="AK146" s="34" t="s">
        <v>862</v>
      </c>
      <c r="AL146" s="34" t="s">
        <v>48</v>
      </c>
      <c r="AM146" s="8">
        <f t="shared" si="15"/>
        <v>-0.98492177413217086</v>
      </c>
      <c r="AN146" s="8">
        <f t="shared" si="16"/>
        <v>-0.26879278463356227</v>
      </c>
      <c r="AO146">
        <f t="shared" si="17"/>
        <v>0</v>
      </c>
      <c r="AP146" s="6">
        <f t="shared" si="18"/>
        <v>0</v>
      </c>
      <c r="AQ146" s="8">
        <f>($AM$3*AM146+$AN$3*AN146+$AO$3*AO146+$AP$3*AP146)+$I$3*VLOOKUP(I146,COND!$A$2:$E$7,4,FALSE)+$J$3*VLOOKUP(J146,COND!$A$2:$C$7,2,FALSE)+$K$3*VLOOKUP(K146,COND!$A$2:$C$7,3,FALSE)+IF(AND($B$2&gt;0,$E146&lt;20),$B$2*25,0)</f>
        <v>112.67599440698403</v>
      </c>
      <c r="AR146" s="26">
        <f t="shared" si="19"/>
        <v>0.9542049714470614</v>
      </c>
      <c r="AS146" t="str">
        <f t="shared" si="20"/>
        <v>1B</v>
      </c>
      <c r="AT146">
        <v>800</v>
      </c>
      <c r="AU146">
        <v>800</v>
      </c>
      <c r="AW146" t="str">
        <f t="shared" si="21"/>
        <v>Unlikely</v>
      </c>
      <c r="AY146">
        <f>IF(VLOOKUP($A146,'Draft List'!$D$4:$AC$1177,AY$3,FALSE)&lt;&gt;0,VLOOKUP($A146,'Draft List'!$D$4:$AC$1177,AY$3,FALSE),"")</f>
        <v>256</v>
      </c>
      <c r="AZ146">
        <f>IF(VLOOKUP($A146,'Draft List'!$D$4:$AC$1177,AZ$3,FALSE)&lt;&gt;0,VLOOKUP($A146,'Draft List'!$D$4:$AC$1177,AZ$3,FALSE),"")</f>
        <v>9</v>
      </c>
      <c r="BA146">
        <f>IF(VLOOKUP($A146,'Draft List'!$D$4:$AC$1177,BA$3,FALSE)&lt;&gt;0,VLOOKUP($A146,'Draft List'!$D$4:$AC$1177,BA$3,FALSE),"")</f>
        <v>10</v>
      </c>
      <c r="BB146" t="str">
        <f>IF(VLOOKUP($A146,'Draft List'!$D$4:$AC$1177,BB$3,FALSE)&lt;&gt;0,VLOOKUP($A146,'Draft List'!$D$4:$AC$1177,BB$3,FALSE),"")</f>
        <v>Tempe Knights</v>
      </c>
    </row>
    <row r="147" spans="1:54" ht="15" hidden="1" customHeight="1" x14ac:dyDescent="0.3">
      <c r="A147" s="1">
        <v>12506</v>
      </c>
      <c r="B147" s="1" t="s">
        <v>72</v>
      </c>
      <c r="C147" s="1" t="s">
        <v>205</v>
      </c>
      <c r="D147" s="1" t="s">
        <v>984</v>
      </c>
      <c r="E147" s="1">
        <v>18</v>
      </c>
      <c r="F147" s="1" t="s">
        <v>42</v>
      </c>
      <c r="G147" s="1" t="s">
        <v>42</v>
      </c>
      <c r="H147" s="22" t="s">
        <v>853</v>
      </c>
      <c r="I147" s="45" t="s">
        <v>43</v>
      </c>
      <c r="J147" s="1" t="s">
        <v>48</v>
      </c>
      <c r="K147" s="22" t="s">
        <v>43</v>
      </c>
      <c r="L147" s="1">
        <v>1</v>
      </c>
      <c r="M147" s="1">
        <v>1</v>
      </c>
      <c r="N147" s="1">
        <v>2</v>
      </c>
      <c r="O147" s="1">
        <v>1</v>
      </c>
      <c r="P147" s="22">
        <v>1</v>
      </c>
      <c r="Q147" s="1">
        <v>3</v>
      </c>
      <c r="R147" s="1">
        <v>4</v>
      </c>
      <c r="S147" s="1">
        <v>3</v>
      </c>
      <c r="T147" s="1">
        <v>5</v>
      </c>
      <c r="U147" s="22">
        <v>3</v>
      </c>
      <c r="V147" s="1">
        <v>4</v>
      </c>
      <c r="W147" s="1">
        <v>3</v>
      </c>
      <c r="X147" s="1">
        <v>1</v>
      </c>
      <c r="Y147" s="22">
        <v>1</v>
      </c>
      <c r="Z147" s="1" t="s">
        <v>45</v>
      </c>
      <c r="AA147" s="1" t="s">
        <v>45</v>
      </c>
      <c r="AB147" s="1">
        <v>6</v>
      </c>
      <c r="AC147" s="1" t="s">
        <v>45</v>
      </c>
      <c r="AD147" s="1" t="s">
        <v>45</v>
      </c>
      <c r="AE147" s="1" t="s">
        <v>45</v>
      </c>
      <c r="AF147" s="1" t="s">
        <v>45</v>
      </c>
      <c r="AG147" s="22" t="s">
        <v>45</v>
      </c>
      <c r="AH147" s="1">
        <v>9</v>
      </c>
      <c r="AI147" s="1">
        <v>5</v>
      </c>
      <c r="AJ147" s="22">
        <v>2</v>
      </c>
      <c r="AK147" s="34" t="s">
        <v>691</v>
      </c>
      <c r="AL147" s="34" t="s">
        <v>844</v>
      </c>
      <c r="AM147" s="8">
        <f t="shared" si="15"/>
        <v>-2.0012818558036707</v>
      </c>
      <c r="AN147" s="8">
        <f t="shared" si="16"/>
        <v>-0.6810581708458181</v>
      </c>
      <c r="AO147">
        <f t="shared" si="17"/>
        <v>1</v>
      </c>
      <c r="AP147" s="6">
        <f t="shared" si="18"/>
        <v>0.6</v>
      </c>
      <c r="AQ147" s="8">
        <f>($AM$3*AM147+$AN$3*AN147+$AO$3*AO147+$AP$3*AP147)+$I$3*VLOOKUP(I147,COND!$A$2:$E$7,4,FALSE)+$J$3*VLOOKUP(J147,COND!$A$2:$C$7,2,FALSE)+$K$3*VLOOKUP(K147,COND!$A$2:$C$7,3,FALSE)+IF(AND($B$2&gt;0,$E147&lt;20),$B$2*25,0)</f>
        <v>113.39384043093648</v>
      </c>
      <c r="AR147" s="26">
        <f t="shared" si="19"/>
        <v>1.1041549489337248</v>
      </c>
      <c r="AS147" t="str">
        <f t="shared" si="20"/>
        <v>2B</v>
      </c>
      <c r="AT147">
        <v>800</v>
      </c>
      <c r="AU147">
        <v>800</v>
      </c>
      <c r="AW147" t="str">
        <f t="shared" si="21"/>
        <v>Unlikely</v>
      </c>
      <c r="AY147">
        <f>IF(VLOOKUP($A147,'Draft List'!$D$4:$AC$1177,AY$3,FALSE)&lt;&gt;0,VLOOKUP($A147,'Draft List'!$D$4:$AC$1177,AY$3,FALSE),"")</f>
        <v>257</v>
      </c>
      <c r="AZ147">
        <f>IF(VLOOKUP($A147,'Draft List'!$D$4:$AC$1177,AZ$3,FALSE)&lt;&gt;0,VLOOKUP($A147,'Draft List'!$D$4:$AC$1177,AZ$3,FALSE),"")</f>
        <v>9</v>
      </c>
      <c r="BA147">
        <f>IF(VLOOKUP($A147,'Draft List'!$D$4:$AC$1177,BA$3,FALSE)&lt;&gt;0,VLOOKUP($A147,'Draft List'!$D$4:$AC$1177,BA$3,FALSE),"")</f>
        <v>11</v>
      </c>
      <c r="BB147" t="str">
        <f>IF(VLOOKUP($A147,'Draft List'!$D$4:$AC$1177,BB$3,FALSE)&lt;&gt;0,VLOOKUP($A147,'Draft List'!$D$4:$AC$1177,BB$3,FALSE),"")</f>
        <v>Amsterdam Lions</v>
      </c>
    </row>
    <row r="148" spans="1:54" ht="15" hidden="1" customHeight="1" x14ac:dyDescent="0.3">
      <c r="A148" s="1">
        <v>6457</v>
      </c>
      <c r="B148" s="1" t="s">
        <v>87</v>
      </c>
      <c r="C148" s="1" t="s">
        <v>1228</v>
      </c>
      <c r="D148" s="1" t="s">
        <v>481</v>
      </c>
      <c r="E148" s="1">
        <v>18</v>
      </c>
      <c r="F148" s="1" t="s">
        <v>42</v>
      </c>
      <c r="G148" s="1" t="s">
        <v>42</v>
      </c>
      <c r="H148" s="22" t="s">
        <v>861</v>
      </c>
      <c r="I148" s="45" t="s">
        <v>43</v>
      </c>
      <c r="J148" s="1" t="s">
        <v>44</v>
      </c>
      <c r="K148" s="22" t="s">
        <v>48</v>
      </c>
      <c r="L148" s="1">
        <v>1</v>
      </c>
      <c r="M148" s="1">
        <v>1</v>
      </c>
      <c r="N148" s="1">
        <v>2</v>
      </c>
      <c r="O148" s="1">
        <v>1</v>
      </c>
      <c r="P148" s="22">
        <v>1</v>
      </c>
      <c r="Q148" s="1">
        <v>2</v>
      </c>
      <c r="R148" s="1">
        <v>2</v>
      </c>
      <c r="S148" s="1">
        <v>3</v>
      </c>
      <c r="T148" s="1">
        <v>5</v>
      </c>
      <c r="U148" s="22">
        <v>3</v>
      </c>
      <c r="V148" s="1">
        <v>1</v>
      </c>
      <c r="W148" s="1">
        <v>1</v>
      </c>
      <c r="X148" s="1">
        <v>5</v>
      </c>
      <c r="Y148" s="22">
        <v>5</v>
      </c>
      <c r="Z148" s="1" t="s">
        <v>45</v>
      </c>
      <c r="AA148" s="1" t="s">
        <v>45</v>
      </c>
      <c r="AB148" s="1" t="s">
        <v>45</v>
      </c>
      <c r="AC148" s="1" t="s">
        <v>45</v>
      </c>
      <c r="AD148" s="1" t="s">
        <v>45</v>
      </c>
      <c r="AE148" s="1" t="s">
        <v>45</v>
      </c>
      <c r="AF148" s="1" t="s">
        <v>45</v>
      </c>
      <c r="AG148" s="22" t="s">
        <v>45</v>
      </c>
      <c r="AH148" s="1">
        <v>1</v>
      </c>
      <c r="AI148" s="1">
        <v>2</v>
      </c>
      <c r="AJ148" s="22">
        <v>4</v>
      </c>
      <c r="AK148" s="34" t="s">
        <v>875</v>
      </c>
      <c r="AL148" s="34" t="s">
        <v>844</v>
      </c>
      <c r="AM148" s="8">
        <f t="shared" si="15"/>
        <v>-2.0012818558036707</v>
      </c>
      <c r="AN148" s="8">
        <f t="shared" si="16"/>
        <v>-1.1057337662858999</v>
      </c>
      <c r="AO148">
        <f t="shared" si="17"/>
        <v>0</v>
      </c>
      <c r="AP148" s="6">
        <f t="shared" si="18"/>
        <v>0</v>
      </c>
      <c r="AQ148" s="8">
        <f>($AM$3*AM148+$AN$3*AN148+$AO$3*AO148+$AP$3*AP148)+$I$3*VLOOKUP(I148,COND!$A$2:$E$7,4,FALSE)+$J$3*VLOOKUP(J148,COND!$A$2:$C$7,2,FALSE)+$K$3*VLOOKUP(K148,COND!$A$2:$C$7,3,FALSE)+IF(AND($B$2&gt;0,$E148&lt;20),$B$2*25,0)</f>
        <v>106.53106661898883</v>
      </c>
      <c r="AR148" s="26">
        <f t="shared" si="19"/>
        <v>-0.3294014743944389</v>
      </c>
      <c r="AS148" t="str">
        <f t="shared" si="20"/>
        <v>DH</v>
      </c>
      <c r="AT148">
        <v>800</v>
      </c>
      <c r="AU148">
        <v>800</v>
      </c>
      <c r="AW148" t="str">
        <f t="shared" si="21"/>
        <v>Unlikely</v>
      </c>
      <c r="AY148">
        <f>IF(VLOOKUP($A148,'Draft List'!$D$4:$AC$1177,AY$3,FALSE)&lt;&gt;0,VLOOKUP($A148,'Draft List'!$D$4:$AC$1177,AY$3,FALSE),"")</f>
        <v>259</v>
      </c>
      <c r="AZ148">
        <f>IF(VLOOKUP($A148,'Draft List'!$D$4:$AC$1177,AZ$3,FALSE)&lt;&gt;0,VLOOKUP($A148,'Draft List'!$D$4:$AC$1177,AZ$3,FALSE),"")</f>
        <v>9</v>
      </c>
      <c r="BA148">
        <f>IF(VLOOKUP($A148,'Draft List'!$D$4:$AC$1177,BA$3,FALSE)&lt;&gt;0,VLOOKUP($A148,'Draft List'!$D$4:$AC$1177,BA$3,FALSE),"")</f>
        <v>13</v>
      </c>
      <c r="BB148" t="str">
        <f>IF(VLOOKUP($A148,'Draft List'!$D$4:$AC$1177,BB$3,FALSE)&lt;&gt;0,VLOOKUP($A148,'Draft List'!$D$4:$AC$1177,BB$3,FALSE),"")</f>
        <v>Toyama Wind Dancers</v>
      </c>
    </row>
    <row r="149" spans="1:54" ht="15" hidden="1" customHeight="1" x14ac:dyDescent="0.3">
      <c r="A149" s="1">
        <v>17908</v>
      </c>
      <c r="B149" s="1" t="s">
        <v>72</v>
      </c>
      <c r="C149" s="1" t="s">
        <v>1046</v>
      </c>
      <c r="D149" s="1" t="s">
        <v>447</v>
      </c>
      <c r="E149" s="1">
        <v>18</v>
      </c>
      <c r="F149" s="1" t="s">
        <v>54</v>
      </c>
      <c r="G149" s="1" t="s">
        <v>42</v>
      </c>
      <c r="H149" s="22" t="s">
        <v>853</v>
      </c>
      <c r="I149" s="45" t="s">
        <v>43</v>
      </c>
      <c r="J149" s="1" t="s">
        <v>43</v>
      </c>
      <c r="K149" s="22" t="s">
        <v>43</v>
      </c>
      <c r="L149" s="1">
        <v>1</v>
      </c>
      <c r="M149" s="1">
        <v>1</v>
      </c>
      <c r="N149" s="1">
        <v>2</v>
      </c>
      <c r="O149" s="1">
        <v>2</v>
      </c>
      <c r="P149" s="22">
        <v>1</v>
      </c>
      <c r="Q149" s="1">
        <v>3</v>
      </c>
      <c r="R149" s="1">
        <v>4</v>
      </c>
      <c r="S149" s="1">
        <v>4</v>
      </c>
      <c r="T149" s="1">
        <v>5</v>
      </c>
      <c r="U149" s="22">
        <v>4</v>
      </c>
      <c r="V149" s="1">
        <v>5</v>
      </c>
      <c r="W149" s="1">
        <v>8</v>
      </c>
      <c r="X149" s="1">
        <v>1</v>
      </c>
      <c r="Y149" s="22">
        <v>1</v>
      </c>
      <c r="Z149" s="1" t="s">
        <v>45</v>
      </c>
      <c r="AA149" s="1" t="s">
        <v>45</v>
      </c>
      <c r="AB149" s="1">
        <v>1</v>
      </c>
      <c r="AC149" s="1" t="s">
        <v>45</v>
      </c>
      <c r="AD149" s="1" t="s">
        <v>45</v>
      </c>
      <c r="AE149" s="1">
        <v>1</v>
      </c>
      <c r="AF149" s="1" t="s">
        <v>45</v>
      </c>
      <c r="AG149" s="22" t="s">
        <v>45</v>
      </c>
      <c r="AH149" s="1">
        <v>2</v>
      </c>
      <c r="AI149" s="1">
        <v>3</v>
      </c>
      <c r="AJ149" s="22">
        <v>1</v>
      </c>
      <c r="AK149" s="34" t="s">
        <v>875</v>
      </c>
      <c r="AL149" s="34" t="s">
        <v>48</v>
      </c>
      <c r="AM149" s="8">
        <f t="shared" si="15"/>
        <v>-1.9115723057940897</v>
      </c>
      <c r="AN149" s="8">
        <f t="shared" si="16"/>
        <v>-0.55798033700483307</v>
      </c>
      <c r="AO149">
        <f t="shared" si="17"/>
        <v>0</v>
      </c>
      <c r="AP149" s="6">
        <f t="shared" si="18"/>
        <v>0</v>
      </c>
      <c r="AQ149" s="8">
        <f>($AM$3*AM149+$AN$3*AN149+$AO$3*AO149+$AP$3*AP149)+$I$3*VLOOKUP(I149,COND!$A$2:$E$7,4,FALSE)+$J$3*VLOOKUP(J149,COND!$A$2:$C$7,2,FALSE)+$K$3*VLOOKUP(K149,COND!$A$2:$C$7,3,FALSE)+IF(AND($B$2&gt;0,$E149&lt;20),$B$2*25,0)</f>
        <v>113.1130787253626</v>
      </c>
      <c r="AR149" s="26">
        <f t="shared" si="19"/>
        <v>1.0455069798356758</v>
      </c>
      <c r="AS149" t="str">
        <f t="shared" si="20"/>
        <v>2B</v>
      </c>
      <c r="AT149">
        <v>800</v>
      </c>
      <c r="AU149">
        <v>800</v>
      </c>
      <c r="AW149" t="str">
        <f t="shared" si="21"/>
        <v>Unlikely</v>
      </c>
      <c r="AY149">
        <f>IF(VLOOKUP($A149,'Draft List'!$D$4:$AC$1177,AY$3,FALSE)&lt;&gt;0,VLOOKUP($A149,'Draft List'!$D$4:$AC$1177,AY$3,FALSE),"")</f>
        <v>260</v>
      </c>
      <c r="AZ149">
        <f>IF(VLOOKUP($A149,'Draft List'!$D$4:$AC$1177,AZ$3,FALSE)&lt;&gt;0,VLOOKUP($A149,'Draft List'!$D$4:$AC$1177,AZ$3,FALSE),"")</f>
        <v>9</v>
      </c>
      <c r="BA149">
        <f>IF(VLOOKUP($A149,'Draft List'!$D$4:$AC$1177,BA$3,FALSE)&lt;&gt;0,VLOOKUP($A149,'Draft List'!$D$4:$AC$1177,BA$3,FALSE),"")</f>
        <v>14</v>
      </c>
      <c r="BB149" t="str">
        <f>IF(VLOOKUP($A149,'Draft List'!$D$4:$AC$1177,BB$3,FALSE)&lt;&gt;0,VLOOKUP($A149,'Draft List'!$D$4:$AC$1177,BB$3,FALSE),"")</f>
        <v>Palm Springs Codgers</v>
      </c>
    </row>
    <row r="150" spans="1:54" ht="15" hidden="1" customHeight="1" x14ac:dyDescent="0.3">
      <c r="A150" s="1">
        <v>8724</v>
      </c>
      <c r="B150" s="1" t="s">
        <v>72</v>
      </c>
      <c r="C150" s="1" t="s">
        <v>644</v>
      </c>
      <c r="D150" s="1" t="s">
        <v>855</v>
      </c>
      <c r="E150" s="1">
        <v>21</v>
      </c>
      <c r="F150" s="1" t="s">
        <v>42</v>
      </c>
      <c r="G150" s="1" t="s">
        <v>42</v>
      </c>
      <c r="H150" s="22" t="s">
        <v>853</v>
      </c>
      <c r="I150" s="45" t="s">
        <v>43</v>
      </c>
      <c r="J150" s="1" t="s">
        <v>43</v>
      </c>
      <c r="K150" s="22" t="s">
        <v>43</v>
      </c>
      <c r="L150" s="1">
        <v>2</v>
      </c>
      <c r="M150" s="1">
        <v>3</v>
      </c>
      <c r="N150" s="1">
        <v>2</v>
      </c>
      <c r="O150" s="1">
        <v>3</v>
      </c>
      <c r="P150" s="22">
        <v>3</v>
      </c>
      <c r="Q150" s="1">
        <v>4</v>
      </c>
      <c r="R150" s="1">
        <v>5</v>
      </c>
      <c r="S150" s="1">
        <v>3</v>
      </c>
      <c r="T150" s="1">
        <v>5</v>
      </c>
      <c r="U150" s="22">
        <v>4</v>
      </c>
      <c r="V150" s="1">
        <v>7</v>
      </c>
      <c r="W150" s="1">
        <v>5</v>
      </c>
      <c r="X150" s="1">
        <v>1</v>
      </c>
      <c r="Y150" s="22">
        <v>1</v>
      </c>
      <c r="Z150" s="1" t="s">
        <v>45</v>
      </c>
      <c r="AA150" s="1" t="s">
        <v>45</v>
      </c>
      <c r="AB150" s="1">
        <v>5</v>
      </c>
      <c r="AC150" s="1" t="s">
        <v>45</v>
      </c>
      <c r="AD150" s="1" t="s">
        <v>45</v>
      </c>
      <c r="AE150" s="1" t="s">
        <v>45</v>
      </c>
      <c r="AF150" s="1" t="s">
        <v>45</v>
      </c>
      <c r="AG150" s="22" t="s">
        <v>45</v>
      </c>
      <c r="AH150" s="1">
        <v>10</v>
      </c>
      <c r="AI150" s="1">
        <v>5</v>
      </c>
      <c r="AJ150" s="22">
        <v>4</v>
      </c>
      <c r="AK150" s="34" t="s">
        <v>707</v>
      </c>
      <c r="AL150" s="34" t="s">
        <v>48</v>
      </c>
      <c r="AM150" s="8">
        <f t="shared" si="15"/>
        <v>-1.31715448071026</v>
      </c>
      <c r="AN150" s="8">
        <f t="shared" si="16"/>
        <v>-0.26742611520735632</v>
      </c>
      <c r="AO150">
        <f t="shared" si="17"/>
        <v>2</v>
      </c>
      <c r="AP150" s="6">
        <f t="shared" si="18"/>
        <v>0.6</v>
      </c>
      <c r="AQ150" s="8">
        <f>($AM$3*AM150+$AN$3*AN150+$AO$3*AO150+$AP$3*AP150)+$I$3*VLOOKUP(I150,COND!$A$2:$E$7,4,FALSE)+$J$3*VLOOKUP(J150,COND!$A$2:$C$7,2,FALSE)+$K$3*VLOOKUP(K150,COND!$A$2:$C$7,3,FALSE)+IF(AND($B$2&gt;0,$E150&lt;20),$B$2*25,0)</f>
        <v>112.59250450277403</v>
      </c>
      <c r="AR150" s="26">
        <f t="shared" si="19"/>
        <v>0.9367648675265553</v>
      </c>
      <c r="AS150" t="str">
        <f t="shared" si="20"/>
        <v>2B</v>
      </c>
      <c r="AT150">
        <v>800</v>
      </c>
      <c r="AU150">
        <v>800</v>
      </c>
      <c r="AW150" t="str">
        <f t="shared" si="21"/>
        <v>Unlikely</v>
      </c>
      <c r="AY150">
        <f>IF(VLOOKUP($A150,'Draft List'!$D$4:$AC$1177,AY$3,FALSE)&lt;&gt;0,VLOOKUP($A150,'Draft List'!$D$4:$AC$1177,AY$3,FALSE),"")</f>
        <v>261</v>
      </c>
      <c r="AZ150">
        <f>IF(VLOOKUP($A150,'Draft List'!$D$4:$AC$1177,AZ$3,FALSE)&lt;&gt;0,VLOOKUP($A150,'Draft List'!$D$4:$AC$1177,AZ$3,FALSE),"")</f>
        <v>9</v>
      </c>
      <c r="BA150">
        <f>IF(VLOOKUP($A150,'Draft List'!$D$4:$AC$1177,BA$3,FALSE)&lt;&gt;0,VLOOKUP($A150,'Draft List'!$D$4:$AC$1177,BA$3,FALSE),"")</f>
        <v>15</v>
      </c>
      <c r="BB150" t="str">
        <f>IF(VLOOKUP($A150,'Draft List'!$D$4:$AC$1177,BB$3,FALSE)&lt;&gt;0,VLOOKUP($A150,'Draft List'!$D$4:$AC$1177,BB$3,FALSE),"")</f>
        <v>London Underground</v>
      </c>
    </row>
    <row r="151" spans="1:54" ht="15" hidden="1" customHeight="1" x14ac:dyDescent="0.3">
      <c r="A151" s="1">
        <v>8581</v>
      </c>
      <c r="B151" s="1" t="s">
        <v>87</v>
      </c>
      <c r="C151" s="1" t="s">
        <v>487</v>
      </c>
      <c r="D151" s="1" t="s">
        <v>719</v>
      </c>
      <c r="E151" s="1">
        <v>21</v>
      </c>
      <c r="F151" s="1" t="s">
        <v>42</v>
      </c>
      <c r="G151" s="1" t="s">
        <v>42</v>
      </c>
      <c r="H151" s="22" t="s">
        <v>853</v>
      </c>
      <c r="I151" s="45" t="s">
        <v>43</v>
      </c>
      <c r="J151" s="1" t="s">
        <v>43</v>
      </c>
      <c r="K151" s="22" t="s">
        <v>43</v>
      </c>
      <c r="L151" s="1">
        <v>1</v>
      </c>
      <c r="M151" s="1">
        <v>2</v>
      </c>
      <c r="N151" s="1">
        <v>2</v>
      </c>
      <c r="O151" s="1">
        <v>3</v>
      </c>
      <c r="P151" s="22">
        <v>1</v>
      </c>
      <c r="Q151" s="1">
        <v>3</v>
      </c>
      <c r="R151" s="1">
        <v>3</v>
      </c>
      <c r="S151" s="1">
        <v>3</v>
      </c>
      <c r="T151" s="1">
        <v>6</v>
      </c>
      <c r="U151" s="22">
        <v>2</v>
      </c>
      <c r="V151" s="1">
        <v>3</v>
      </c>
      <c r="W151" s="1">
        <v>3</v>
      </c>
      <c r="X151" s="1">
        <v>5</v>
      </c>
      <c r="Y151" s="22">
        <v>9</v>
      </c>
      <c r="Z151" s="1">
        <v>2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45</v>
      </c>
      <c r="AF151" s="1" t="s">
        <v>45</v>
      </c>
      <c r="AG151" s="22" t="s">
        <v>45</v>
      </c>
      <c r="AH151" s="1">
        <v>1</v>
      </c>
      <c r="AI151" s="1">
        <v>4</v>
      </c>
      <c r="AJ151" s="22">
        <v>3</v>
      </c>
      <c r="AK151" s="34" t="s">
        <v>707</v>
      </c>
      <c r="AL151" s="34" t="s">
        <v>48</v>
      </c>
      <c r="AM151" s="8">
        <f t="shared" si="15"/>
        <v>-1.7708028761658048</v>
      </c>
      <c r="AN151" s="8">
        <f t="shared" si="16"/>
        <v>-0.68242484027202388</v>
      </c>
      <c r="AO151">
        <f t="shared" si="17"/>
        <v>0</v>
      </c>
      <c r="AP151" s="6">
        <f t="shared" si="18"/>
        <v>1.35</v>
      </c>
      <c r="AQ151" s="8">
        <f>($AM$3*AM151+$AN$3*AN151+$AO$3*AO151+$AP$3*AP151)+$I$3*VLOOKUP(I151,COND!$A$2:$E$7,4,FALSE)+$J$3*VLOOKUP(J151,COND!$A$2:$C$7,2,FALSE)+$K$3*VLOOKUP(K151,COND!$A$2:$C$7,3,FALSE)+IF(AND($B$2&gt;0,$E151&lt;20),$B$2*25,0)</f>
        <v>107.98382162911913</v>
      </c>
      <c r="AR151" s="26">
        <f t="shared" si="19"/>
        <v>-2.5937258122472502E-2</v>
      </c>
      <c r="AS151" t="str">
        <f t="shared" si="20"/>
        <v>C</v>
      </c>
      <c r="AT151">
        <v>800</v>
      </c>
      <c r="AU151">
        <v>800</v>
      </c>
      <c r="AW151" t="str">
        <f t="shared" si="21"/>
        <v>Unlikely</v>
      </c>
      <c r="AY151">
        <f>IF(VLOOKUP($A151,'Draft List'!$D$4:$AC$1177,AY$3,FALSE)&lt;&gt;0,VLOOKUP($A151,'Draft List'!$D$4:$AC$1177,AY$3,FALSE),"")</f>
        <v>262</v>
      </c>
      <c r="AZ151">
        <f>IF(VLOOKUP($A151,'Draft List'!$D$4:$AC$1177,AZ$3,FALSE)&lt;&gt;0,VLOOKUP($A151,'Draft List'!$D$4:$AC$1177,AZ$3,FALSE),"")</f>
        <v>9</v>
      </c>
      <c r="BA151">
        <f>IF(VLOOKUP($A151,'Draft List'!$D$4:$AC$1177,BA$3,FALSE)&lt;&gt;0,VLOOKUP($A151,'Draft List'!$D$4:$AC$1177,BA$3,FALSE),"")</f>
        <v>16</v>
      </c>
      <c r="BB151" t="str">
        <f>IF(VLOOKUP($A151,'Draft List'!$D$4:$AC$1177,BB$3,FALSE)&lt;&gt;0,VLOOKUP($A151,'Draft List'!$D$4:$AC$1177,BB$3,FALSE),"")</f>
        <v>Reno Zephyrs</v>
      </c>
    </row>
    <row r="152" spans="1:54" ht="15" hidden="1" customHeight="1" x14ac:dyDescent="0.3">
      <c r="A152" s="1">
        <v>7567</v>
      </c>
      <c r="B152" s="1" t="s">
        <v>88</v>
      </c>
      <c r="C152" s="1" t="s">
        <v>391</v>
      </c>
      <c r="D152" s="1" t="s">
        <v>506</v>
      </c>
      <c r="E152" s="1">
        <v>18</v>
      </c>
      <c r="F152" s="1" t="s">
        <v>54</v>
      </c>
      <c r="G152" s="1" t="s">
        <v>54</v>
      </c>
      <c r="H152" s="22" t="s">
        <v>878</v>
      </c>
      <c r="I152" s="45" t="s">
        <v>48</v>
      </c>
      <c r="J152" s="1" t="s">
        <v>48</v>
      </c>
      <c r="K152" s="22" t="s">
        <v>43</v>
      </c>
      <c r="L152" s="1">
        <v>1</v>
      </c>
      <c r="M152" s="1">
        <v>1</v>
      </c>
      <c r="N152" s="1">
        <v>2</v>
      </c>
      <c r="O152" s="1">
        <v>1</v>
      </c>
      <c r="P152" s="22">
        <v>1</v>
      </c>
      <c r="Q152" s="1">
        <v>3</v>
      </c>
      <c r="R152" s="1">
        <v>1</v>
      </c>
      <c r="S152" s="1">
        <v>2</v>
      </c>
      <c r="T152" s="1">
        <v>2</v>
      </c>
      <c r="U152" s="22">
        <v>3</v>
      </c>
      <c r="V152" s="1">
        <v>7</v>
      </c>
      <c r="W152" s="1">
        <v>2</v>
      </c>
      <c r="X152" s="1">
        <v>1</v>
      </c>
      <c r="Y152" s="22">
        <v>1</v>
      </c>
      <c r="Z152" s="1" t="s">
        <v>45</v>
      </c>
      <c r="AA152" s="1" t="s">
        <v>45</v>
      </c>
      <c r="AB152" s="1" t="s">
        <v>45</v>
      </c>
      <c r="AC152" s="1" t="s">
        <v>45</v>
      </c>
      <c r="AD152" s="1" t="s">
        <v>45</v>
      </c>
      <c r="AE152" s="1" t="s">
        <v>45</v>
      </c>
      <c r="AF152" s="1" t="s">
        <v>45</v>
      </c>
      <c r="AG152" s="22" t="s">
        <v>45</v>
      </c>
      <c r="AH152" s="1">
        <v>4</v>
      </c>
      <c r="AI152" s="1">
        <v>4</v>
      </c>
      <c r="AJ152" s="22">
        <v>2</v>
      </c>
      <c r="AK152" s="34" t="s">
        <v>875</v>
      </c>
      <c r="AL152" s="34" t="s">
        <v>48</v>
      </c>
      <c r="AM152" s="8">
        <f t="shared" si="15"/>
        <v>-2.0012818558036707</v>
      </c>
      <c r="AN152" s="8">
        <f t="shared" si="16"/>
        <v>-1.1864279537545732</v>
      </c>
      <c r="AO152">
        <f t="shared" si="17"/>
        <v>0</v>
      </c>
      <c r="AP152" s="6">
        <f t="shared" si="18"/>
        <v>0</v>
      </c>
      <c r="AQ152" s="8">
        <f>($AM$3*AM152+$AN$3*AN152+$AO$3*AO152+$AP$3*AP152)+$I$3*VLOOKUP(I152,COND!$A$2:$E$7,4,FALSE)+$J$3*VLOOKUP(J152,COND!$A$2:$C$7,2,FALSE)+$K$3*VLOOKUP(K152,COND!$A$2:$C$7,3,FALSE)+IF(AND($B$2&gt;0,$E152&lt;20),$B$2*25,0)</f>
        <v>106.78773636936475</v>
      </c>
      <c r="AR152" s="26">
        <f t="shared" si="19"/>
        <v>-0.27578604433540677</v>
      </c>
      <c r="AS152" t="str">
        <f t="shared" si="20"/>
        <v>DH</v>
      </c>
      <c r="AT152">
        <v>800</v>
      </c>
      <c r="AU152">
        <v>800</v>
      </c>
      <c r="AW152" t="str">
        <f t="shared" si="21"/>
        <v>Unlikely</v>
      </c>
      <c r="AY152">
        <f>IF(VLOOKUP($A152,'Draft List'!$D$4:$AC$1177,AY$3,FALSE)&lt;&gt;0,VLOOKUP($A152,'Draft List'!$D$4:$AC$1177,AY$3,FALSE),"")</f>
        <v>263</v>
      </c>
      <c r="AZ152">
        <f>IF(VLOOKUP($A152,'Draft List'!$D$4:$AC$1177,AZ$3,FALSE)&lt;&gt;0,VLOOKUP($A152,'Draft List'!$D$4:$AC$1177,AZ$3,FALSE),"")</f>
        <v>9</v>
      </c>
      <c r="BA152">
        <f>IF(VLOOKUP($A152,'Draft List'!$D$4:$AC$1177,BA$3,FALSE)&lt;&gt;0,VLOOKUP($A152,'Draft List'!$D$4:$AC$1177,BA$3,FALSE),"")</f>
        <v>17</v>
      </c>
      <c r="BB152" t="str">
        <f>IF(VLOOKUP($A152,'Draft List'!$D$4:$AC$1177,BB$3,FALSE)&lt;&gt;0,VLOOKUP($A152,'Draft List'!$D$4:$AC$1177,BB$3,FALSE),"")</f>
        <v>Aurora Borealis</v>
      </c>
    </row>
    <row r="153" spans="1:54" ht="15" hidden="1" customHeight="1" x14ac:dyDescent="0.3">
      <c r="A153" s="1">
        <v>6300</v>
      </c>
      <c r="B153" s="1" t="s">
        <v>87</v>
      </c>
      <c r="C153" s="1" t="s">
        <v>452</v>
      </c>
      <c r="D153" s="1" t="s">
        <v>869</v>
      </c>
      <c r="E153" s="1">
        <v>21</v>
      </c>
      <c r="F153" s="1" t="s">
        <v>42</v>
      </c>
      <c r="G153" s="1" t="s">
        <v>42</v>
      </c>
      <c r="H153" s="22" t="s">
        <v>841</v>
      </c>
      <c r="I153" s="45" t="s">
        <v>43</v>
      </c>
      <c r="J153" s="1" t="s">
        <v>43</v>
      </c>
      <c r="K153" s="22" t="s">
        <v>43</v>
      </c>
      <c r="L153" s="1">
        <v>3</v>
      </c>
      <c r="M153" s="1">
        <v>4</v>
      </c>
      <c r="N153" s="1">
        <v>2</v>
      </c>
      <c r="O153" s="1">
        <v>3</v>
      </c>
      <c r="P153" s="22">
        <v>4</v>
      </c>
      <c r="Q153" s="1">
        <v>4</v>
      </c>
      <c r="R153" s="1">
        <v>5</v>
      </c>
      <c r="S153" s="1">
        <v>3</v>
      </c>
      <c r="T153" s="1">
        <v>5</v>
      </c>
      <c r="U153" s="22">
        <v>4</v>
      </c>
      <c r="V153" s="1">
        <v>3</v>
      </c>
      <c r="W153" s="1">
        <v>3</v>
      </c>
      <c r="X153" s="1">
        <v>6</v>
      </c>
      <c r="Y153" s="22">
        <v>7</v>
      </c>
      <c r="Z153" s="1">
        <v>2</v>
      </c>
      <c r="AA153" s="1" t="s">
        <v>45</v>
      </c>
      <c r="AB153" s="1" t="s">
        <v>45</v>
      </c>
      <c r="AC153" s="1" t="s">
        <v>45</v>
      </c>
      <c r="AD153" s="1" t="s">
        <v>45</v>
      </c>
      <c r="AE153" s="1" t="s">
        <v>45</v>
      </c>
      <c r="AF153" s="1" t="s">
        <v>45</v>
      </c>
      <c r="AG153" s="22" t="s">
        <v>45</v>
      </c>
      <c r="AH153" s="1">
        <v>3</v>
      </c>
      <c r="AI153" s="1">
        <v>6</v>
      </c>
      <c r="AJ153" s="22">
        <v>5</v>
      </c>
      <c r="AK153" s="34" t="s">
        <v>45</v>
      </c>
      <c r="AL153" s="34" t="s">
        <v>844</v>
      </c>
      <c r="AM153" s="8">
        <f t="shared" si="15"/>
        <v>-0.90352242507179814</v>
      </c>
      <c r="AN153" s="8">
        <f t="shared" si="16"/>
        <v>-0.26742611520735632</v>
      </c>
      <c r="AO153">
        <f t="shared" si="17"/>
        <v>0</v>
      </c>
      <c r="AP153" s="6">
        <f t="shared" si="18"/>
        <v>1.1000000000000001</v>
      </c>
      <c r="AQ153" s="8">
        <f>($AM$3*AM153+$AN$3*AN153+$AO$3*AO153+$AP$3*AP153)+$I$3*VLOOKUP(I153,COND!$A$2:$E$7,4,FALSE)+$J$3*VLOOKUP(J153,COND!$A$2:$C$7,2,FALSE)+$K$3*VLOOKUP(K153,COND!$A$2:$C$7,3,FALSE)+IF(AND($B$2&gt;0,$E153&lt;20),$B$2*25,0)</f>
        <v>112.80053437500455</v>
      </c>
      <c r="AR153" s="26">
        <f t="shared" si="19"/>
        <v>0.98021997296234875</v>
      </c>
      <c r="AS153" t="str">
        <f t="shared" si="20"/>
        <v>C</v>
      </c>
      <c r="AT153">
        <v>800</v>
      </c>
      <c r="AU153">
        <v>800</v>
      </c>
      <c r="AW153" t="str">
        <f t="shared" si="21"/>
        <v>Unlikely</v>
      </c>
      <c r="AY153">
        <f>IF(VLOOKUP($A153,'Draft List'!$D$4:$AC$1177,AY$3,FALSE)&lt;&gt;0,VLOOKUP($A153,'Draft List'!$D$4:$AC$1177,AY$3,FALSE),"")</f>
        <v>264</v>
      </c>
      <c r="AZ153">
        <f>IF(VLOOKUP($A153,'Draft List'!$D$4:$AC$1177,AZ$3,FALSE)&lt;&gt;0,VLOOKUP($A153,'Draft List'!$D$4:$AC$1177,AZ$3,FALSE),"")</f>
        <v>9</v>
      </c>
      <c r="BA153">
        <f>IF(VLOOKUP($A153,'Draft List'!$D$4:$AC$1177,BA$3,FALSE)&lt;&gt;0,VLOOKUP($A153,'Draft List'!$D$4:$AC$1177,BA$3,FALSE),"")</f>
        <v>18</v>
      </c>
      <c r="BB153" t="str">
        <f>IF(VLOOKUP($A153,'Draft List'!$D$4:$AC$1177,BB$3,FALSE)&lt;&gt;0,VLOOKUP($A153,'Draft List'!$D$4:$AC$1177,BB$3,FALSE),"")</f>
        <v>Crystal Lake Sandgnats</v>
      </c>
    </row>
    <row r="154" spans="1:54" ht="15" hidden="1" customHeight="1" x14ac:dyDescent="0.3">
      <c r="A154" s="1">
        <v>8561</v>
      </c>
      <c r="B154" s="1" t="s">
        <v>67</v>
      </c>
      <c r="C154" s="1" t="s">
        <v>186</v>
      </c>
      <c r="D154" s="1" t="s">
        <v>854</v>
      </c>
      <c r="E154" s="1">
        <v>21</v>
      </c>
      <c r="F154" s="1" t="s">
        <v>54</v>
      </c>
      <c r="G154" s="1" t="s">
        <v>54</v>
      </c>
      <c r="H154" s="22" t="s">
        <v>853</v>
      </c>
      <c r="I154" s="45" t="s">
        <v>43</v>
      </c>
      <c r="J154" s="1" t="s">
        <v>43</v>
      </c>
      <c r="K154" s="22" t="s">
        <v>43</v>
      </c>
      <c r="L154" s="1">
        <v>2</v>
      </c>
      <c r="M154" s="1">
        <v>3</v>
      </c>
      <c r="N154" s="1">
        <v>2</v>
      </c>
      <c r="O154" s="1">
        <v>3</v>
      </c>
      <c r="P154" s="22">
        <v>1</v>
      </c>
      <c r="Q154" s="1">
        <v>4</v>
      </c>
      <c r="R154" s="1">
        <v>4</v>
      </c>
      <c r="S154" s="1">
        <v>2</v>
      </c>
      <c r="T154" s="1">
        <v>5</v>
      </c>
      <c r="U154" s="22">
        <v>4</v>
      </c>
      <c r="V154" s="1">
        <v>1</v>
      </c>
      <c r="W154" s="1">
        <v>5</v>
      </c>
      <c r="X154" s="1">
        <v>1</v>
      </c>
      <c r="Y154" s="22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45</v>
      </c>
      <c r="AF154" s="1" t="s">
        <v>45</v>
      </c>
      <c r="AG154" s="22">
        <v>7</v>
      </c>
      <c r="AH154" s="1">
        <v>7</v>
      </c>
      <c r="AI154" s="1">
        <v>10</v>
      </c>
      <c r="AJ154" s="22">
        <v>6</v>
      </c>
      <c r="AK154" s="34" t="s">
        <v>45</v>
      </c>
      <c r="AL154" s="34" t="s">
        <v>48</v>
      </c>
      <c r="AM154" s="8">
        <f t="shared" si="15"/>
        <v>-1.3971871603444268</v>
      </c>
      <c r="AN154" s="8">
        <f t="shared" si="16"/>
        <v>-0.40154748884996139</v>
      </c>
      <c r="AO154">
        <f t="shared" si="17"/>
        <v>2</v>
      </c>
      <c r="AP154" s="6">
        <f t="shared" si="18"/>
        <v>0.5</v>
      </c>
      <c r="AQ154" s="8">
        <f>($AM$3*AM154+$AN$3*AN154+$AO$3*AO154+$AP$3*AP154)+$I$3*VLOOKUP(I154,COND!$A$2:$E$7,4,FALSE)+$J$3*VLOOKUP(J154,COND!$A$2:$C$7,2,FALSE)+$K$3*VLOOKUP(K154,COND!$A$2:$C$7,3,FALSE)+IF(AND($B$2&gt;0,$E154&lt;20),$B$2*25,0)</f>
        <v>110.87504475109935</v>
      </c>
      <c r="AR154" s="26">
        <f t="shared" si="19"/>
        <v>0.57800680172311614</v>
      </c>
      <c r="AS154" t="str">
        <f t="shared" si="20"/>
        <v>DH</v>
      </c>
      <c r="AT154">
        <v>800</v>
      </c>
      <c r="AU154">
        <v>800</v>
      </c>
      <c r="AW154" t="str">
        <f t="shared" si="21"/>
        <v>Unlikely</v>
      </c>
      <c r="AY154">
        <f>IF(VLOOKUP($A154,'Draft List'!$D$4:$AC$1177,AY$3,FALSE)&lt;&gt;0,VLOOKUP($A154,'Draft List'!$D$4:$AC$1177,AY$3,FALSE),"")</f>
        <v>266</v>
      </c>
      <c r="AZ154">
        <f>IF(VLOOKUP($A154,'Draft List'!$D$4:$AC$1177,AZ$3,FALSE)&lt;&gt;0,VLOOKUP($A154,'Draft List'!$D$4:$AC$1177,AZ$3,FALSE),"")</f>
        <v>9</v>
      </c>
      <c r="BA154">
        <f>IF(VLOOKUP($A154,'Draft List'!$D$4:$AC$1177,BA$3,FALSE)&lt;&gt;0,VLOOKUP($A154,'Draft List'!$D$4:$AC$1177,BA$3,FALSE),"")</f>
        <v>20</v>
      </c>
      <c r="BB154" t="str">
        <f>IF(VLOOKUP($A154,'Draft List'!$D$4:$AC$1177,BB$3,FALSE)&lt;&gt;0,VLOOKUP($A154,'Draft List'!$D$4:$AC$1177,BB$3,FALSE),"")</f>
        <v>New Orleans Trendsetters</v>
      </c>
    </row>
    <row r="155" spans="1:54" ht="15" hidden="1" customHeight="1" x14ac:dyDescent="0.3">
      <c r="A155" s="1">
        <v>8243</v>
      </c>
      <c r="B155" s="1" t="s">
        <v>75</v>
      </c>
      <c r="C155" s="1" t="s">
        <v>302</v>
      </c>
      <c r="D155" s="1" t="s">
        <v>741</v>
      </c>
      <c r="E155" s="1">
        <v>21</v>
      </c>
      <c r="F155" s="1" t="s">
        <v>42</v>
      </c>
      <c r="G155" s="1" t="s">
        <v>42</v>
      </c>
      <c r="H155" s="22" t="s">
        <v>853</v>
      </c>
      <c r="I155" s="45" t="s">
        <v>48</v>
      </c>
      <c r="J155" s="1" t="s">
        <v>43</v>
      </c>
      <c r="K155" s="22" t="s">
        <v>43</v>
      </c>
      <c r="L155" s="1">
        <v>2</v>
      </c>
      <c r="M155" s="1">
        <v>3</v>
      </c>
      <c r="N155" s="1">
        <v>2</v>
      </c>
      <c r="O155" s="1">
        <v>3</v>
      </c>
      <c r="P155" s="22">
        <v>1</v>
      </c>
      <c r="Q155" s="1">
        <v>4</v>
      </c>
      <c r="R155" s="1">
        <v>4</v>
      </c>
      <c r="S155" s="1">
        <v>3</v>
      </c>
      <c r="T155" s="1">
        <v>6</v>
      </c>
      <c r="U155" s="22">
        <v>3</v>
      </c>
      <c r="V155" s="1">
        <v>5</v>
      </c>
      <c r="W155" s="1">
        <v>8</v>
      </c>
      <c r="X155" s="1">
        <v>1</v>
      </c>
      <c r="Y155" s="22">
        <v>1</v>
      </c>
      <c r="Z155" s="1" t="s">
        <v>45</v>
      </c>
      <c r="AA155" s="1" t="s">
        <v>45</v>
      </c>
      <c r="AB155" s="1" t="s">
        <v>45</v>
      </c>
      <c r="AC155" s="1" t="s">
        <v>45</v>
      </c>
      <c r="AD155" s="1" t="s">
        <v>45</v>
      </c>
      <c r="AE155" s="1" t="s">
        <v>45</v>
      </c>
      <c r="AF155" s="1">
        <v>4</v>
      </c>
      <c r="AG155" s="22" t="s">
        <v>45</v>
      </c>
      <c r="AH155" s="1">
        <v>4</v>
      </c>
      <c r="AI155" s="1">
        <v>6</v>
      </c>
      <c r="AJ155" s="22">
        <v>4</v>
      </c>
      <c r="AK155" s="34" t="s">
        <v>45</v>
      </c>
      <c r="AL155" s="34" t="s">
        <v>844</v>
      </c>
      <c r="AM155" s="8">
        <f t="shared" si="15"/>
        <v>-1.3971871603444268</v>
      </c>
      <c r="AN155" s="8">
        <f t="shared" si="16"/>
        <v>-0.26879278463356227</v>
      </c>
      <c r="AO155">
        <f t="shared" si="17"/>
        <v>0</v>
      </c>
      <c r="AP155" s="6">
        <f t="shared" si="18"/>
        <v>0</v>
      </c>
      <c r="AQ155" s="8">
        <f>($AM$3*AM155+$AN$3*AN155+$AO$3*AO155+$AP$3*AP155)+$I$3*VLOOKUP(I155,COND!$A$2:$E$7,4,FALSE)+$J$3*VLOOKUP(J155,COND!$A$2:$C$7,2,FALSE)+$K$3*VLOOKUP(K155,COND!$A$2:$C$7,3,FALSE)+IF(AND($B$2&gt;0,$E155&lt;20),$B$2*25,0)</f>
        <v>111.85976786836281</v>
      </c>
      <c r="AR155" s="26">
        <f t="shared" si="19"/>
        <v>0.78370440864339064</v>
      </c>
      <c r="AS155" t="str">
        <f t="shared" si="20"/>
        <v>CF</v>
      </c>
      <c r="AT155">
        <v>800</v>
      </c>
      <c r="AU155">
        <v>800</v>
      </c>
      <c r="AW155" t="str">
        <f t="shared" si="21"/>
        <v>Unlikely</v>
      </c>
      <c r="AY155">
        <f>IF(VLOOKUP($A155,'Draft List'!$D$4:$AC$1177,AY$3,FALSE)&lt;&gt;0,VLOOKUP($A155,'Draft List'!$D$4:$AC$1177,AY$3,FALSE),"")</f>
        <v>276</v>
      </c>
      <c r="AZ155">
        <f>IF(VLOOKUP($A155,'Draft List'!$D$4:$AC$1177,AZ$3,FALSE)&lt;&gt;0,VLOOKUP($A155,'Draft List'!$D$4:$AC$1177,AZ$3,FALSE),"")</f>
        <v>9</v>
      </c>
      <c r="BA155">
        <f>IF(VLOOKUP($A155,'Draft List'!$D$4:$AC$1177,BA$3,FALSE)&lt;&gt;0,VLOOKUP($A155,'Draft List'!$D$4:$AC$1177,BA$3,FALSE),"")</f>
        <v>30</v>
      </c>
      <c r="BB155" t="str">
        <f>IF(VLOOKUP($A155,'Draft List'!$D$4:$AC$1177,BB$3,FALSE)&lt;&gt;0,VLOOKUP($A155,'Draft List'!$D$4:$AC$1177,BB$3,FALSE),"")</f>
        <v>Yuma Arroyos</v>
      </c>
    </row>
    <row r="156" spans="1:54" ht="15" hidden="1" customHeight="1" x14ac:dyDescent="0.3">
      <c r="A156" s="1">
        <v>5240</v>
      </c>
      <c r="B156" s="1" t="s">
        <v>75</v>
      </c>
      <c r="C156" s="1" t="s">
        <v>1181</v>
      </c>
      <c r="D156" s="1" t="s">
        <v>1182</v>
      </c>
      <c r="E156" s="1">
        <v>21</v>
      </c>
      <c r="F156" s="1" t="s">
        <v>42</v>
      </c>
      <c r="G156" s="1" t="s">
        <v>42</v>
      </c>
      <c r="H156" s="22" t="s">
        <v>853</v>
      </c>
      <c r="I156" s="45" t="s">
        <v>44</v>
      </c>
      <c r="J156" s="1" t="s">
        <v>48</v>
      </c>
      <c r="K156" s="22" t="s">
        <v>43</v>
      </c>
      <c r="L156" s="1">
        <v>1</v>
      </c>
      <c r="M156" s="1">
        <v>3</v>
      </c>
      <c r="N156" s="1">
        <v>2</v>
      </c>
      <c r="O156" s="1">
        <v>3</v>
      </c>
      <c r="P156" s="22">
        <v>1</v>
      </c>
      <c r="Q156" s="1">
        <v>3</v>
      </c>
      <c r="R156" s="1">
        <v>4</v>
      </c>
      <c r="S156" s="1">
        <v>4</v>
      </c>
      <c r="T156" s="1">
        <v>5</v>
      </c>
      <c r="U156" s="22">
        <v>2</v>
      </c>
      <c r="V156" s="1">
        <v>3</v>
      </c>
      <c r="W156" s="1">
        <v>6</v>
      </c>
      <c r="X156" s="1">
        <v>1</v>
      </c>
      <c r="Y156" s="22">
        <v>1</v>
      </c>
      <c r="Z156" s="1" t="s">
        <v>45</v>
      </c>
      <c r="AA156" s="1" t="s">
        <v>45</v>
      </c>
      <c r="AB156" s="1">
        <v>1</v>
      </c>
      <c r="AC156" s="1" t="s">
        <v>45</v>
      </c>
      <c r="AD156" s="1" t="s">
        <v>45</v>
      </c>
      <c r="AE156" s="1">
        <v>2</v>
      </c>
      <c r="AF156" s="1">
        <v>5</v>
      </c>
      <c r="AG156" s="22">
        <v>3</v>
      </c>
      <c r="AH156" s="1">
        <v>10</v>
      </c>
      <c r="AI156" s="1">
        <v>8</v>
      </c>
      <c r="AJ156" s="22">
        <v>4</v>
      </c>
      <c r="AK156" s="34" t="s">
        <v>695</v>
      </c>
      <c r="AL156" s="34" t="s">
        <v>48</v>
      </c>
      <c r="AM156" s="8">
        <f t="shared" si="15"/>
        <v>-1.7197429965471014</v>
      </c>
      <c r="AN156" s="8">
        <f t="shared" si="16"/>
        <v>-0.6380130166389999</v>
      </c>
      <c r="AO156">
        <f t="shared" si="17"/>
        <v>3</v>
      </c>
      <c r="AP156" s="6">
        <f t="shared" si="18"/>
        <v>0.75</v>
      </c>
      <c r="AQ156" s="8">
        <f>($AM$3*AM156+$AN$3*AN156+$AO$3*AO156+$AP$3*AP156)+$I$3*VLOOKUP(I156,COND!$A$2:$E$7,4,FALSE)+$J$3*VLOOKUP(J156,COND!$A$2:$C$7,2,FALSE)+$K$3*VLOOKUP(K156,COND!$A$2:$C$7,3,FALSE)+IF(AND($B$2&gt;0,$E156&lt;20),$B$2*25,0)</f>
        <v>109.2718695006773</v>
      </c>
      <c r="AR156" s="26">
        <f t="shared" si="19"/>
        <v>0.2431214855318434</v>
      </c>
      <c r="AS156" t="str">
        <f t="shared" si="20"/>
        <v>2B</v>
      </c>
      <c r="AT156">
        <v>800</v>
      </c>
      <c r="AU156">
        <v>800</v>
      </c>
      <c r="AW156" t="str">
        <f t="shared" si="21"/>
        <v>Unlikely</v>
      </c>
      <c r="AY156">
        <f>IF(VLOOKUP($A156,'Draft List'!$D$4:$AC$1177,AY$3,FALSE)&lt;&gt;0,VLOOKUP($A156,'Draft List'!$D$4:$AC$1177,AY$3,FALSE),"")</f>
        <v>277</v>
      </c>
      <c r="AZ156">
        <f>IF(VLOOKUP($A156,'Draft List'!$D$4:$AC$1177,AZ$3,FALSE)&lt;&gt;0,VLOOKUP($A156,'Draft List'!$D$4:$AC$1177,AZ$3,FALSE),"")</f>
        <v>10</v>
      </c>
      <c r="BA156">
        <f>IF(VLOOKUP($A156,'Draft List'!$D$4:$AC$1177,BA$3,FALSE)&lt;&gt;0,VLOOKUP($A156,'Draft List'!$D$4:$AC$1177,BA$3,FALSE),"")</f>
        <v>1</v>
      </c>
      <c r="BB156" t="str">
        <f>IF(VLOOKUP($A156,'Draft List'!$D$4:$AC$1177,BB$3,FALSE)&lt;&gt;0,VLOOKUP($A156,'Draft List'!$D$4:$AC$1177,BB$3,FALSE),"")</f>
        <v>Yuma Arroyos</v>
      </c>
    </row>
    <row r="157" spans="1:54" ht="15" hidden="1" customHeight="1" x14ac:dyDescent="0.3">
      <c r="A157" s="1">
        <v>12439</v>
      </c>
      <c r="B157" s="1" t="s">
        <v>51</v>
      </c>
      <c r="C157" s="1" t="s">
        <v>1205</v>
      </c>
      <c r="D157" s="1" t="s">
        <v>1206</v>
      </c>
      <c r="E157" s="1">
        <v>18</v>
      </c>
      <c r="F157" s="1" t="s">
        <v>42</v>
      </c>
      <c r="G157" s="1" t="s">
        <v>42</v>
      </c>
      <c r="H157" s="22" t="s">
        <v>861</v>
      </c>
      <c r="I157" s="45" t="s">
        <v>43</v>
      </c>
      <c r="J157" s="1" t="s">
        <v>44</v>
      </c>
      <c r="K157" s="22" t="s">
        <v>43</v>
      </c>
      <c r="L157" s="1">
        <v>1</v>
      </c>
      <c r="M157" s="1">
        <v>1</v>
      </c>
      <c r="N157" s="1">
        <v>2</v>
      </c>
      <c r="O157" s="1">
        <v>1</v>
      </c>
      <c r="P157" s="22">
        <v>1</v>
      </c>
      <c r="Q157" s="1">
        <v>3</v>
      </c>
      <c r="R157" s="1">
        <v>3</v>
      </c>
      <c r="S157" s="1">
        <v>4</v>
      </c>
      <c r="T157" s="1">
        <v>4</v>
      </c>
      <c r="U157" s="22">
        <v>3</v>
      </c>
      <c r="V157" s="1">
        <v>2</v>
      </c>
      <c r="W157" s="1">
        <v>3</v>
      </c>
      <c r="X157" s="1">
        <v>1</v>
      </c>
      <c r="Y157" s="22">
        <v>1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>
        <v>2</v>
      </c>
      <c r="AF157" s="1" t="s">
        <v>45</v>
      </c>
      <c r="AG157" s="22" t="s">
        <v>45</v>
      </c>
      <c r="AH157" s="1">
        <v>6</v>
      </c>
      <c r="AI157" s="1">
        <v>9</v>
      </c>
      <c r="AJ157" s="22">
        <v>10</v>
      </c>
      <c r="AK157" s="34" t="s">
        <v>896</v>
      </c>
      <c r="AL157" s="34" t="s">
        <v>48</v>
      </c>
      <c r="AM157" s="8">
        <f t="shared" si="15"/>
        <v>-2.0012818558036707</v>
      </c>
      <c r="AN157" s="8">
        <f t="shared" si="16"/>
        <v>-0.73876610645020102</v>
      </c>
      <c r="AO157">
        <f t="shared" si="17"/>
        <v>4</v>
      </c>
      <c r="AP157" s="6">
        <f t="shared" si="18"/>
        <v>0</v>
      </c>
      <c r="AQ157" s="8">
        <f>($AM$3*AM157+$AN$3*AN157+$AO$3*AO157+$AP$3*AP157)+$I$3*VLOOKUP(I157,COND!$A$2:$E$7,4,FALSE)+$J$3*VLOOKUP(J157,COND!$A$2:$C$7,2,FALSE)+$K$3*VLOOKUP(K157,COND!$A$2:$C$7,3,FALSE)+IF(AND($B$2&gt;0,$E157&lt;20),$B$2*25,0)</f>
        <v>110.60134520368389</v>
      </c>
      <c r="AR157" s="26">
        <f t="shared" si="19"/>
        <v>0.52083403820053509</v>
      </c>
      <c r="AS157" t="str">
        <f t="shared" si="20"/>
        <v>LF</v>
      </c>
      <c r="AT157">
        <v>800</v>
      </c>
      <c r="AU157">
        <v>800</v>
      </c>
      <c r="AW157" t="str">
        <f t="shared" si="21"/>
        <v>Unlikely</v>
      </c>
      <c r="AY157">
        <f>IF(VLOOKUP($A157,'Draft List'!$D$4:$AC$1177,AY$3,FALSE)&lt;&gt;0,VLOOKUP($A157,'Draft List'!$D$4:$AC$1177,AY$3,FALSE),"")</f>
        <v>278</v>
      </c>
      <c r="AZ157">
        <f>IF(VLOOKUP($A157,'Draft List'!$D$4:$AC$1177,AZ$3,FALSE)&lt;&gt;0,VLOOKUP($A157,'Draft List'!$D$4:$AC$1177,AZ$3,FALSE),"")</f>
        <v>10</v>
      </c>
      <c r="BA157">
        <f>IF(VLOOKUP($A157,'Draft List'!$D$4:$AC$1177,BA$3,FALSE)&lt;&gt;0,VLOOKUP($A157,'Draft List'!$D$4:$AC$1177,BA$3,FALSE),"")</f>
        <v>2</v>
      </c>
      <c r="BB157" t="str">
        <f>IF(VLOOKUP($A157,'Draft List'!$D$4:$AC$1177,BB$3,FALSE)&lt;&gt;0,VLOOKUP($A157,'Draft List'!$D$4:$AC$1177,BB$3,FALSE),"")</f>
        <v>Duluth Warriors</v>
      </c>
    </row>
    <row r="158" spans="1:54" ht="15" hidden="1" customHeight="1" x14ac:dyDescent="0.3">
      <c r="A158" s="1">
        <v>12836</v>
      </c>
      <c r="B158" s="1" t="s">
        <v>67</v>
      </c>
      <c r="C158" s="1" t="s">
        <v>147</v>
      </c>
      <c r="D158" s="1" t="s">
        <v>928</v>
      </c>
      <c r="E158" s="1">
        <v>18</v>
      </c>
      <c r="F158" s="1" t="s">
        <v>63</v>
      </c>
      <c r="G158" s="1" t="s">
        <v>42</v>
      </c>
      <c r="H158" s="22" t="s">
        <v>861</v>
      </c>
      <c r="I158" s="45" t="s">
        <v>43</v>
      </c>
      <c r="J158" s="1" t="s">
        <v>43</v>
      </c>
      <c r="K158" s="22" t="s">
        <v>43</v>
      </c>
      <c r="L158" s="1">
        <v>1</v>
      </c>
      <c r="M158" s="1">
        <v>1</v>
      </c>
      <c r="N158" s="1">
        <v>2</v>
      </c>
      <c r="O158" s="1">
        <v>1</v>
      </c>
      <c r="P158" s="22">
        <v>1</v>
      </c>
      <c r="Q158" s="1">
        <v>2</v>
      </c>
      <c r="R158" s="1">
        <v>4</v>
      </c>
      <c r="S158" s="1">
        <v>6</v>
      </c>
      <c r="T158" s="1">
        <v>4</v>
      </c>
      <c r="U158" s="22">
        <v>1</v>
      </c>
      <c r="V158" s="1">
        <v>2</v>
      </c>
      <c r="W158" s="1">
        <v>5</v>
      </c>
      <c r="X158" s="1">
        <v>1</v>
      </c>
      <c r="Y158" s="22">
        <v>1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 t="s">
        <v>45</v>
      </c>
      <c r="AF158" s="1" t="s">
        <v>45</v>
      </c>
      <c r="AG158" s="22">
        <v>2</v>
      </c>
      <c r="AH158" s="1">
        <v>3</v>
      </c>
      <c r="AI158" s="1">
        <v>3</v>
      </c>
      <c r="AJ158" s="22">
        <v>2</v>
      </c>
      <c r="AK158" s="34" t="s">
        <v>691</v>
      </c>
      <c r="AL158" s="34" t="s">
        <v>48</v>
      </c>
      <c r="AM158" s="8">
        <f t="shared" si="15"/>
        <v>-2.0012818558036707</v>
      </c>
      <c r="AN158" s="8">
        <f t="shared" si="16"/>
        <v>-0.92417175462053625</v>
      </c>
      <c r="AO158">
        <f t="shared" si="17"/>
        <v>0</v>
      </c>
      <c r="AP158" s="6">
        <f t="shared" si="18"/>
        <v>0</v>
      </c>
      <c r="AQ158" s="8">
        <f>($AM$3*AM158+$AN$3*AN158+$AO$3*AO158+$AP$3*AP158)+$I$3*VLOOKUP(I158,COND!$A$2:$E$7,4,FALSE)+$J$3*VLOOKUP(J158,COND!$A$2:$C$7,2,FALSE)+$K$3*VLOOKUP(K158,COND!$A$2:$C$7,3,FALSE)+IF(AND($B$2&gt;0,$E158&lt;20),$B$2*25,0)</f>
        <v>108.70981075897319</v>
      </c>
      <c r="AR158" s="26">
        <f t="shared" si="19"/>
        <v>0.12571372279093526</v>
      </c>
      <c r="AS158" t="str">
        <f t="shared" si="20"/>
        <v>DH</v>
      </c>
      <c r="AT158">
        <v>800</v>
      </c>
      <c r="AU158">
        <v>800</v>
      </c>
      <c r="AW158" t="str">
        <f t="shared" si="21"/>
        <v>Unlikely</v>
      </c>
      <c r="AY158">
        <f>IF(VLOOKUP($A158,'Draft List'!$D$4:$AC$1177,AY$3,FALSE)&lt;&gt;0,VLOOKUP($A158,'Draft List'!$D$4:$AC$1177,AY$3,FALSE),"")</f>
        <v>280</v>
      </c>
      <c r="AZ158">
        <f>IF(VLOOKUP($A158,'Draft List'!$D$4:$AC$1177,AZ$3,FALSE)&lt;&gt;0,VLOOKUP($A158,'Draft List'!$D$4:$AC$1177,AZ$3,FALSE),"")</f>
        <v>10</v>
      </c>
      <c r="BA158">
        <f>IF(VLOOKUP($A158,'Draft List'!$D$4:$AC$1177,BA$3,FALSE)&lt;&gt;0,VLOOKUP($A158,'Draft List'!$D$4:$AC$1177,BA$3,FALSE),"")</f>
        <v>4</v>
      </c>
      <c r="BB158" t="str">
        <f>IF(VLOOKUP($A158,'Draft List'!$D$4:$AC$1177,BB$3,FALSE)&lt;&gt;0,VLOOKUP($A158,'Draft List'!$D$4:$AC$1177,BB$3,FALSE),"")</f>
        <v>Manchester Maulers</v>
      </c>
    </row>
    <row r="159" spans="1:54" ht="15" hidden="1" customHeight="1" x14ac:dyDescent="0.3">
      <c r="A159" s="1">
        <v>11380</v>
      </c>
      <c r="B159" s="1" t="s">
        <v>51</v>
      </c>
      <c r="C159" s="1" t="s">
        <v>974</v>
      </c>
      <c r="D159" s="1" t="s">
        <v>975</v>
      </c>
      <c r="E159" s="1">
        <v>22</v>
      </c>
      <c r="F159" s="1" t="s">
        <v>54</v>
      </c>
      <c r="G159" s="1" t="s">
        <v>54</v>
      </c>
      <c r="H159" s="22" t="s">
        <v>878</v>
      </c>
      <c r="I159" s="45" t="s">
        <v>43</v>
      </c>
      <c r="J159" s="1" t="s">
        <v>43</v>
      </c>
      <c r="K159" s="22" t="s">
        <v>43</v>
      </c>
      <c r="L159" s="1">
        <v>2</v>
      </c>
      <c r="M159" s="1">
        <v>2</v>
      </c>
      <c r="N159" s="1">
        <v>3</v>
      </c>
      <c r="O159" s="1">
        <v>2</v>
      </c>
      <c r="P159" s="22">
        <v>1</v>
      </c>
      <c r="Q159" s="1">
        <v>3</v>
      </c>
      <c r="R159" s="1">
        <v>3</v>
      </c>
      <c r="S159" s="1">
        <v>3</v>
      </c>
      <c r="T159" s="1">
        <v>3</v>
      </c>
      <c r="U159" s="22">
        <v>3</v>
      </c>
      <c r="V159" s="1">
        <v>5</v>
      </c>
      <c r="W159" s="1">
        <v>8</v>
      </c>
      <c r="X159" s="1">
        <v>1</v>
      </c>
      <c r="Y159" s="22">
        <v>1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>
        <v>4</v>
      </c>
      <c r="AF159" s="1" t="s">
        <v>45</v>
      </c>
      <c r="AG159" s="22" t="s">
        <v>45</v>
      </c>
      <c r="AH159" s="1">
        <v>5</v>
      </c>
      <c r="AI159" s="1">
        <v>7</v>
      </c>
      <c r="AJ159" s="22">
        <v>5</v>
      </c>
      <c r="AK159" s="34" t="s">
        <v>45</v>
      </c>
      <c r="AL159" s="34" t="s">
        <v>844</v>
      </c>
      <c r="AM159" s="8">
        <f t="shared" si="15"/>
        <v>-1.4548950959488096</v>
      </c>
      <c r="AN159" s="8">
        <f t="shared" si="16"/>
        <v>-0.91153715048368367</v>
      </c>
      <c r="AO159">
        <f t="shared" si="17"/>
        <v>0</v>
      </c>
      <c r="AP159" s="6">
        <f t="shared" si="18"/>
        <v>0</v>
      </c>
      <c r="AQ159" s="8">
        <f>($AM$3*AM159+$AN$3*AN159+$AO$3*AO159+$AP$3*AP159)+$I$3*VLOOKUP(I159,COND!$A$2:$E$7,4,FALSE)+$J$3*VLOOKUP(J159,COND!$A$2:$C$7,2,FALSE)+$K$3*VLOOKUP(K159,COND!$A$2:$C$7,3,FALSE)+IF(AND($B$2&gt;0,$E159&lt;20),$B$2*25,0)</f>
        <v>103.91606468460091</v>
      </c>
      <c r="AR159" s="26">
        <f t="shared" si="19"/>
        <v>-0.87564602838673833</v>
      </c>
      <c r="AS159" t="str">
        <f t="shared" si="20"/>
        <v>LF</v>
      </c>
      <c r="AT159">
        <v>800</v>
      </c>
      <c r="AU159">
        <v>800</v>
      </c>
      <c r="AW159" t="str">
        <f t="shared" si="21"/>
        <v>Unlikely</v>
      </c>
      <c r="AY159">
        <f>IF(VLOOKUP($A159,'Draft List'!$D$4:$AC$1177,AY$3,FALSE)&lt;&gt;0,VLOOKUP($A159,'Draft List'!$D$4:$AC$1177,AY$3,FALSE),"")</f>
        <v>281</v>
      </c>
      <c r="AZ159">
        <f>IF(VLOOKUP($A159,'Draft List'!$D$4:$AC$1177,AZ$3,FALSE)&lt;&gt;0,VLOOKUP($A159,'Draft List'!$D$4:$AC$1177,AZ$3,FALSE),"")</f>
        <v>10</v>
      </c>
      <c r="BA159">
        <f>IF(VLOOKUP($A159,'Draft List'!$D$4:$AC$1177,BA$3,FALSE)&lt;&gt;0,VLOOKUP($A159,'Draft List'!$D$4:$AC$1177,BA$3,FALSE),"")</f>
        <v>5</v>
      </c>
      <c r="BB159" t="str">
        <f>IF(VLOOKUP($A159,'Draft List'!$D$4:$AC$1177,BB$3,FALSE)&lt;&gt;0,VLOOKUP($A159,'Draft List'!$D$4:$AC$1177,BB$3,FALSE),"")</f>
        <v>Charleston Statesmen</v>
      </c>
    </row>
    <row r="160" spans="1:54" ht="15" hidden="1" customHeight="1" x14ac:dyDescent="0.3">
      <c r="A160" s="1">
        <v>12611</v>
      </c>
      <c r="B160" s="1" t="s">
        <v>70</v>
      </c>
      <c r="C160" s="1" t="s">
        <v>177</v>
      </c>
      <c r="D160" s="1" t="s">
        <v>1200</v>
      </c>
      <c r="E160" s="1">
        <v>18</v>
      </c>
      <c r="F160" s="1" t="s">
        <v>63</v>
      </c>
      <c r="G160" s="1" t="s">
        <v>42</v>
      </c>
      <c r="H160" s="22" t="s">
        <v>861</v>
      </c>
      <c r="I160" s="45" t="s">
        <v>43</v>
      </c>
      <c r="J160" s="1" t="s">
        <v>43</v>
      </c>
      <c r="K160" s="22" t="s">
        <v>43</v>
      </c>
      <c r="L160" s="1">
        <v>1</v>
      </c>
      <c r="M160" s="1">
        <v>1</v>
      </c>
      <c r="N160" s="1">
        <v>2</v>
      </c>
      <c r="O160" s="1">
        <v>1</v>
      </c>
      <c r="P160" s="22">
        <v>1</v>
      </c>
      <c r="Q160" s="1">
        <v>3</v>
      </c>
      <c r="R160" s="1">
        <v>3</v>
      </c>
      <c r="S160" s="1">
        <v>4</v>
      </c>
      <c r="T160" s="1">
        <v>4</v>
      </c>
      <c r="U160" s="22">
        <v>4</v>
      </c>
      <c r="V160" s="1">
        <v>9</v>
      </c>
      <c r="W160" s="1">
        <v>8</v>
      </c>
      <c r="X160" s="1">
        <v>2</v>
      </c>
      <c r="Y160" s="22">
        <v>1</v>
      </c>
      <c r="Z160" s="1" t="s">
        <v>45</v>
      </c>
      <c r="AA160" s="1" t="s">
        <v>45</v>
      </c>
      <c r="AB160" s="1" t="s">
        <v>45</v>
      </c>
      <c r="AC160" s="1">
        <v>1</v>
      </c>
      <c r="AD160" s="1" t="s">
        <v>45</v>
      </c>
      <c r="AE160" s="1" t="s">
        <v>45</v>
      </c>
      <c r="AF160" s="1" t="s">
        <v>45</v>
      </c>
      <c r="AG160" s="22" t="s">
        <v>45</v>
      </c>
      <c r="AH160" s="1">
        <v>1</v>
      </c>
      <c r="AI160" s="1">
        <v>1</v>
      </c>
      <c r="AJ160" s="22">
        <v>1</v>
      </c>
      <c r="AK160" s="34" t="s">
        <v>679</v>
      </c>
      <c r="AL160" s="34" t="s">
        <v>48</v>
      </c>
      <c r="AM160" s="8">
        <f t="shared" si="15"/>
        <v>-2.0012818558036707</v>
      </c>
      <c r="AN160" s="8">
        <f t="shared" si="16"/>
        <v>-0.6987497666331175</v>
      </c>
      <c r="AO160">
        <f t="shared" si="17"/>
        <v>0</v>
      </c>
      <c r="AP160" s="6">
        <f t="shared" si="18"/>
        <v>0</v>
      </c>
      <c r="AQ160" s="8">
        <f>($AM$3*AM160+$AN$3*AN160+$AO$3*AO160+$AP$3*AP160)+$I$3*VLOOKUP(I160,COND!$A$2:$E$7,4,FALSE)+$J$3*VLOOKUP(J160,COND!$A$2:$C$7,2,FALSE)+$K$3*VLOOKUP(K160,COND!$A$2:$C$7,3,FALSE)+IF(AND($B$2&gt;0,$E160&lt;20),$B$2*25,0)</f>
        <v>111.41487461482222</v>
      </c>
      <c r="AR160" s="26">
        <f t="shared" si="19"/>
        <v>0.69077120134488734</v>
      </c>
      <c r="AS160" t="str">
        <f t="shared" si="20"/>
        <v>3B</v>
      </c>
      <c r="AT160">
        <v>800</v>
      </c>
      <c r="AU160">
        <v>800</v>
      </c>
      <c r="AW160" t="str">
        <f t="shared" si="21"/>
        <v>Unlikely</v>
      </c>
      <c r="AY160">
        <f>IF(VLOOKUP($A160,'Draft List'!$D$4:$AC$1177,AY$3,FALSE)&lt;&gt;0,VLOOKUP($A160,'Draft List'!$D$4:$AC$1177,AY$3,FALSE),"")</f>
        <v>282</v>
      </c>
      <c r="AZ160">
        <f>IF(VLOOKUP($A160,'Draft List'!$D$4:$AC$1177,AZ$3,FALSE)&lt;&gt;0,VLOOKUP($A160,'Draft List'!$D$4:$AC$1177,AZ$3,FALSE),"")</f>
        <v>10</v>
      </c>
      <c r="BA160">
        <f>IF(VLOOKUP($A160,'Draft List'!$D$4:$AC$1177,BA$3,FALSE)&lt;&gt;0,VLOOKUP($A160,'Draft List'!$D$4:$AC$1177,BA$3,FALSE),"")</f>
        <v>6</v>
      </c>
      <c r="BB160" t="str">
        <f>IF(VLOOKUP($A160,'Draft List'!$D$4:$AC$1177,BB$3,FALSE)&lt;&gt;0,VLOOKUP($A160,'Draft List'!$D$4:$AC$1177,BB$3,FALSE),"")</f>
        <v>Scottish Claymores</v>
      </c>
    </row>
    <row r="161" spans="1:54" ht="15" hidden="1" customHeight="1" x14ac:dyDescent="0.3">
      <c r="A161" s="1">
        <v>6146</v>
      </c>
      <c r="B161" s="1" t="s">
        <v>51</v>
      </c>
      <c r="C161" s="1" t="s">
        <v>305</v>
      </c>
      <c r="D161" s="1" t="s">
        <v>946</v>
      </c>
      <c r="E161" s="1">
        <v>18</v>
      </c>
      <c r="F161" s="1" t="s">
        <v>54</v>
      </c>
      <c r="G161" s="1" t="s">
        <v>54</v>
      </c>
      <c r="H161" s="22" t="s">
        <v>878</v>
      </c>
      <c r="I161" s="45" t="s">
        <v>43</v>
      </c>
      <c r="J161" s="1" t="s">
        <v>48</v>
      </c>
      <c r="K161" s="22" t="s">
        <v>43</v>
      </c>
      <c r="L161" s="1">
        <v>1</v>
      </c>
      <c r="M161" s="1">
        <v>1</v>
      </c>
      <c r="N161" s="1">
        <v>2</v>
      </c>
      <c r="O161" s="1">
        <v>1</v>
      </c>
      <c r="P161" s="22">
        <v>1</v>
      </c>
      <c r="Q161" s="1">
        <v>3</v>
      </c>
      <c r="R161" s="1">
        <v>4</v>
      </c>
      <c r="S161" s="1">
        <v>2</v>
      </c>
      <c r="T161" s="1">
        <v>4</v>
      </c>
      <c r="U161" s="22">
        <v>3</v>
      </c>
      <c r="V161" s="1">
        <v>1</v>
      </c>
      <c r="W161" s="1">
        <v>4</v>
      </c>
      <c r="X161" s="1">
        <v>1</v>
      </c>
      <c r="Y161" s="22">
        <v>1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>
        <v>4</v>
      </c>
      <c r="AF161" s="1" t="s">
        <v>45</v>
      </c>
      <c r="AG161" s="22" t="s">
        <v>45</v>
      </c>
      <c r="AH161" s="1">
        <v>7</v>
      </c>
      <c r="AI161" s="1">
        <v>6</v>
      </c>
      <c r="AJ161" s="22">
        <v>6</v>
      </c>
      <c r="AK161" s="34" t="s">
        <v>875</v>
      </c>
      <c r="AL161" s="34" t="s">
        <v>844</v>
      </c>
      <c r="AM161" s="8">
        <f t="shared" si="15"/>
        <v>-2.0012818558036707</v>
      </c>
      <c r="AN161" s="8">
        <f t="shared" si="16"/>
        <v>-0.85382921487930052</v>
      </c>
      <c r="AO161">
        <f t="shared" si="17"/>
        <v>0</v>
      </c>
      <c r="AP161" s="6">
        <f t="shared" si="18"/>
        <v>0</v>
      </c>
      <c r="AQ161" s="8">
        <f>($AM$3*AM161+$AN$3*AN161+$AO$3*AO161+$AP$3*AP161)+$I$3*VLOOKUP(I161,COND!$A$2:$E$7,4,FALSE)+$J$3*VLOOKUP(J161,COND!$A$2:$C$7,2,FALSE)+$K$3*VLOOKUP(K161,COND!$A$2:$C$7,3,FALSE)+IF(AND($B$2&gt;0,$E161&lt;20),$B$2*25,0)</f>
        <v>110.55392123586802</v>
      </c>
      <c r="AR161" s="26">
        <f t="shared" si="19"/>
        <v>0.51092770359807493</v>
      </c>
      <c r="AS161" t="str">
        <f t="shared" si="20"/>
        <v>LF</v>
      </c>
      <c r="AT161">
        <v>800</v>
      </c>
      <c r="AU161">
        <v>800</v>
      </c>
      <c r="AW161" t="str">
        <f t="shared" si="21"/>
        <v>Unlikely</v>
      </c>
      <c r="AY161">
        <f>IF(VLOOKUP($A161,'Draft List'!$D$4:$AC$1177,AY$3,FALSE)&lt;&gt;0,VLOOKUP($A161,'Draft List'!$D$4:$AC$1177,AY$3,FALSE),"")</f>
        <v>283</v>
      </c>
      <c r="AZ161">
        <f>IF(VLOOKUP($A161,'Draft List'!$D$4:$AC$1177,AZ$3,FALSE)&lt;&gt;0,VLOOKUP($A161,'Draft List'!$D$4:$AC$1177,AZ$3,FALSE),"")</f>
        <v>10</v>
      </c>
      <c r="BA161">
        <f>IF(VLOOKUP($A161,'Draft List'!$D$4:$AC$1177,BA$3,FALSE)&lt;&gt;0,VLOOKUP($A161,'Draft List'!$D$4:$AC$1177,BA$3,FALSE),"")</f>
        <v>7</v>
      </c>
      <c r="BB161" t="str">
        <f>IF(VLOOKUP($A161,'Draft List'!$D$4:$AC$1177,BB$3,FALSE)&lt;&gt;0,VLOOKUP($A161,'Draft List'!$D$4:$AC$1177,BB$3,FALSE),"")</f>
        <v>Madison Malts</v>
      </c>
    </row>
    <row r="162" spans="1:54" ht="15" hidden="1" customHeight="1" x14ac:dyDescent="0.3">
      <c r="A162" s="1">
        <v>10750</v>
      </c>
      <c r="B162" s="1" t="s">
        <v>51</v>
      </c>
      <c r="C162" s="1" t="s">
        <v>1190</v>
      </c>
      <c r="D162" s="1" t="s">
        <v>1191</v>
      </c>
      <c r="E162" s="1">
        <v>21</v>
      </c>
      <c r="F162" s="1" t="s">
        <v>63</v>
      </c>
      <c r="G162" s="1" t="s">
        <v>42</v>
      </c>
      <c r="H162" s="22" t="s">
        <v>853</v>
      </c>
      <c r="I162" s="45" t="s">
        <v>43</v>
      </c>
      <c r="J162" s="1" t="s">
        <v>43</v>
      </c>
      <c r="K162" s="22" t="s">
        <v>43</v>
      </c>
      <c r="L162" s="1">
        <v>1</v>
      </c>
      <c r="M162" s="1">
        <v>3</v>
      </c>
      <c r="N162" s="1">
        <v>3</v>
      </c>
      <c r="O162" s="1">
        <v>2</v>
      </c>
      <c r="P162" s="22">
        <v>1</v>
      </c>
      <c r="Q162" s="1">
        <v>3</v>
      </c>
      <c r="R162" s="1">
        <v>4</v>
      </c>
      <c r="S162" s="1">
        <v>5</v>
      </c>
      <c r="T162" s="1">
        <v>4</v>
      </c>
      <c r="U162" s="22">
        <v>3</v>
      </c>
      <c r="V162" s="1">
        <v>4</v>
      </c>
      <c r="W162" s="1">
        <v>7</v>
      </c>
      <c r="X162" s="1">
        <v>1</v>
      </c>
      <c r="Y162" s="22">
        <v>1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>
        <v>6</v>
      </c>
      <c r="AF162" s="1" t="s">
        <v>45</v>
      </c>
      <c r="AG162" s="22">
        <v>2</v>
      </c>
      <c r="AH162" s="1">
        <v>10</v>
      </c>
      <c r="AI162" s="1">
        <v>7</v>
      </c>
      <c r="AJ162" s="22">
        <v>9</v>
      </c>
      <c r="AK162" s="34" t="s">
        <v>1140</v>
      </c>
      <c r="AL162" s="34" t="s">
        <v>844</v>
      </c>
      <c r="AM162" s="8">
        <f t="shared" si="15"/>
        <v>-1.726391052532781</v>
      </c>
      <c r="AN162" s="8">
        <f t="shared" si="16"/>
        <v>-0.60464473280759601</v>
      </c>
      <c r="AO162">
        <f t="shared" si="17"/>
        <v>4</v>
      </c>
      <c r="AP162" s="6">
        <f t="shared" si="18"/>
        <v>0</v>
      </c>
      <c r="AQ162" s="8">
        <f>($AM$3*AM162+$AN$3*AN162+$AO$3*AO162+$AP$3*AP162)+$I$3*VLOOKUP(I162,COND!$A$2:$E$7,4,FALSE)+$J$3*VLOOKUP(J162,COND!$A$2:$C$7,2,FALSE)+$K$3*VLOOKUP(K162,COND!$A$2:$C$7,3,FALSE)+IF(AND($B$2&gt;0,$E162&lt;20),$B$2*25,0)</f>
        <v>108.23829076772223</v>
      </c>
      <c r="AR162" s="26">
        <f t="shared" si="19"/>
        <v>2.7218488836311325E-2</v>
      </c>
      <c r="AS162" t="str">
        <f t="shared" si="20"/>
        <v>LF</v>
      </c>
      <c r="AT162">
        <v>800</v>
      </c>
      <c r="AU162">
        <v>800</v>
      </c>
      <c r="AW162" t="str">
        <f t="shared" si="21"/>
        <v>Unlikely</v>
      </c>
      <c r="AY162">
        <f>IF(VLOOKUP($A162,'Draft List'!$D$4:$AC$1177,AY$3,FALSE)&lt;&gt;0,VLOOKUP($A162,'Draft List'!$D$4:$AC$1177,AY$3,FALSE),"")</f>
        <v>286</v>
      </c>
      <c r="AZ162">
        <f>IF(VLOOKUP($A162,'Draft List'!$D$4:$AC$1177,AZ$3,FALSE)&lt;&gt;0,VLOOKUP($A162,'Draft List'!$D$4:$AC$1177,AZ$3,FALSE),"")</f>
        <v>10</v>
      </c>
      <c r="BA162">
        <f>IF(VLOOKUP($A162,'Draft List'!$D$4:$AC$1177,BA$3,FALSE)&lt;&gt;0,VLOOKUP($A162,'Draft List'!$D$4:$AC$1177,BA$3,FALSE),"")</f>
        <v>10</v>
      </c>
      <c r="BB162" t="str">
        <f>IF(VLOOKUP($A162,'Draft List'!$D$4:$AC$1177,BB$3,FALSE)&lt;&gt;0,VLOOKUP($A162,'Draft List'!$D$4:$AC$1177,BB$3,FALSE),"")</f>
        <v>Palm Springs Codgers</v>
      </c>
    </row>
    <row r="163" spans="1:54" ht="15" hidden="1" customHeight="1" x14ac:dyDescent="0.3">
      <c r="A163" s="1">
        <v>6927</v>
      </c>
      <c r="B163" s="1" t="s">
        <v>72</v>
      </c>
      <c r="C163" s="1" t="s">
        <v>305</v>
      </c>
      <c r="D163" s="1" t="s">
        <v>1100</v>
      </c>
      <c r="E163" s="1">
        <v>18</v>
      </c>
      <c r="F163" s="1" t="s">
        <v>42</v>
      </c>
      <c r="G163" s="1" t="s">
        <v>42</v>
      </c>
      <c r="H163" s="22" t="s">
        <v>861</v>
      </c>
      <c r="I163" s="45" t="s">
        <v>44</v>
      </c>
      <c r="J163" s="1" t="s">
        <v>43</v>
      </c>
      <c r="K163" s="22" t="s">
        <v>48</v>
      </c>
      <c r="L163" s="1">
        <v>1</v>
      </c>
      <c r="M163" s="1">
        <v>1</v>
      </c>
      <c r="N163" s="1">
        <v>2</v>
      </c>
      <c r="O163" s="1">
        <v>1</v>
      </c>
      <c r="P163" s="22">
        <v>1</v>
      </c>
      <c r="Q163" s="1">
        <v>3</v>
      </c>
      <c r="R163" s="1">
        <v>4</v>
      </c>
      <c r="S163" s="1">
        <v>2</v>
      </c>
      <c r="T163" s="1">
        <v>4</v>
      </c>
      <c r="U163" s="22">
        <v>3</v>
      </c>
      <c r="V163" s="1">
        <v>5</v>
      </c>
      <c r="W163" s="1">
        <v>5</v>
      </c>
      <c r="X163" s="1">
        <v>1</v>
      </c>
      <c r="Y163" s="22">
        <v>1</v>
      </c>
      <c r="Z163" s="1" t="s">
        <v>45</v>
      </c>
      <c r="AA163" s="1" t="s">
        <v>45</v>
      </c>
      <c r="AB163" s="1">
        <v>4</v>
      </c>
      <c r="AC163" s="1" t="s">
        <v>45</v>
      </c>
      <c r="AD163" s="1" t="s">
        <v>45</v>
      </c>
      <c r="AE163" s="1" t="s">
        <v>45</v>
      </c>
      <c r="AF163" s="1" t="s">
        <v>45</v>
      </c>
      <c r="AG163" s="22" t="s">
        <v>45</v>
      </c>
      <c r="AH163" s="1">
        <v>8</v>
      </c>
      <c r="AI163" s="1">
        <v>6</v>
      </c>
      <c r="AJ163" s="22">
        <v>7</v>
      </c>
      <c r="AK163" s="34" t="s">
        <v>875</v>
      </c>
      <c r="AL163" s="34" t="s">
        <v>844</v>
      </c>
      <c r="AM163" s="8">
        <f t="shared" si="15"/>
        <v>-2.0012818558036707</v>
      </c>
      <c r="AN163" s="8">
        <f t="shared" si="16"/>
        <v>-0.85382921487930052</v>
      </c>
      <c r="AO163">
        <f t="shared" si="17"/>
        <v>2</v>
      </c>
      <c r="AP163" s="6">
        <f t="shared" si="18"/>
        <v>0</v>
      </c>
      <c r="AQ163" s="8">
        <f>($AM$3*AM163+$AN$3*AN163+$AO$3*AO163+$AP$3*AP163)+$I$3*VLOOKUP(I163,COND!$A$2:$E$7,4,FALSE)+$J$3*VLOOKUP(J163,COND!$A$2:$C$7,2,FALSE)+$K$3*VLOOKUP(K163,COND!$A$2:$C$7,3,FALSE)+IF(AND($B$2&gt;0,$E163&lt;20),$B$2*25,0)</f>
        <v>110.73725456920135</v>
      </c>
      <c r="AR163" s="26">
        <f t="shared" si="19"/>
        <v>0.5492239792457756</v>
      </c>
      <c r="AS163" t="str">
        <f t="shared" si="20"/>
        <v>2B</v>
      </c>
      <c r="AT163">
        <v>800</v>
      </c>
      <c r="AU163">
        <v>800</v>
      </c>
      <c r="AW163" t="str">
        <f t="shared" si="21"/>
        <v>Unlikely</v>
      </c>
      <c r="AY163">
        <f>IF(VLOOKUP($A163,'Draft List'!$D$4:$AC$1177,AY$3,FALSE)&lt;&gt;0,VLOOKUP($A163,'Draft List'!$D$4:$AC$1177,AY$3,FALSE),"")</f>
        <v>287</v>
      </c>
      <c r="AZ163">
        <f>IF(VLOOKUP($A163,'Draft List'!$D$4:$AC$1177,AZ$3,FALSE)&lt;&gt;0,VLOOKUP($A163,'Draft List'!$D$4:$AC$1177,AZ$3,FALSE),"")</f>
        <v>10</v>
      </c>
      <c r="BA163">
        <f>IF(VLOOKUP($A163,'Draft List'!$D$4:$AC$1177,BA$3,FALSE)&lt;&gt;0,VLOOKUP($A163,'Draft List'!$D$4:$AC$1177,BA$3,FALSE),"")</f>
        <v>11</v>
      </c>
      <c r="BB163" t="str">
        <f>IF(VLOOKUP($A163,'Draft List'!$D$4:$AC$1177,BB$3,FALSE)&lt;&gt;0,VLOOKUP($A163,'Draft List'!$D$4:$AC$1177,BB$3,FALSE),"")</f>
        <v>Amsterdam Lions</v>
      </c>
    </row>
    <row r="164" spans="1:54" ht="15" hidden="1" customHeight="1" x14ac:dyDescent="0.3">
      <c r="A164" s="1">
        <v>11340</v>
      </c>
      <c r="B164" s="1" t="s">
        <v>88</v>
      </c>
      <c r="C164" s="1" t="s">
        <v>877</v>
      </c>
      <c r="D164" s="1" t="s">
        <v>179</v>
      </c>
      <c r="E164" s="1">
        <v>21</v>
      </c>
      <c r="F164" s="1" t="s">
        <v>42</v>
      </c>
      <c r="G164" s="1" t="s">
        <v>42</v>
      </c>
      <c r="H164" s="22" t="s">
        <v>878</v>
      </c>
      <c r="I164" s="45" t="s">
        <v>44</v>
      </c>
      <c r="J164" s="1" t="s">
        <v>48</v>
      </c>
      <c r="K164" s="22" t="s">
        <v>43</v>
      </c>
      <c r="L164" s="1">
        <v>2</v>
      </c>
      <c r="M164" s="1">
        <v>1</v>
      </c>
      <c r="N164" s="1">
        <v>2</v>
      </c>
      <c r="O164" s="1">
        <v>1</v>
      </c>
      <c r="P164" s="22">
        <v>3</v>
      </c>
      <c r="Q164" s="1">
        <v>4</v>
      </c>
      <c r="R164" s="1">
        <v>2</v>
      </c>
      <c r="S164" s="1">
        <v>2</v>
      </c>
      <c r="T164" s="1">
        <v>2</v>
      </c>
      <c r="U164" s="22">
        <v>5</v>
      </c>
      <c r="V164" s="1">
        <v>7</v>
      </c>
      <c r="W164" s="1">
        <v>2</v>
      </c>
      <c r="X164" s="1">
        <v>1</v>
      </c>
      <c r="Y164" s="22">
        <v>1</v>
      </c>
      <c r="Z164" s="1" t="s">
        <v>45</v>
      </c>
      <c r="AA164" s="1">
        <v>2</v>
      </c>
      <c r="AB164" s="1" t="s">
        <v>45</v>
      </c>
      <c r="AC164" s="1" t="s">
        <v>45</v>
      </c>
      <c r="AD164" s="1" t="s">
        <v>45</v>
      </c>
      <c r="AE164" s="1" t="s">
        <v>45</v>
      </c>
      <c r="AF164" s="1" t="s">
        <v>45</v>
      </c>
      <c r="AG164" s="22" t="s">
        <v>45</v>
      </c>
      <c r="AH164" s="1">
        <v>1</v>
      </c>
      <c r="AI164" s="1">
        <v>1</v>
      </c>
      <c r="AJ164" s="22">
        <v>1</v>
      </c>
      <c r="AK164" s="34" t="s">
        <v>45</v>
      </c>
      <c r="AL164" s="34" t="s">
        <v>48</v>
      </c>
      <c r="AM164" s="8">
        <f t="shared" si="15"/>
        <v>-1.5986933399668291</v>
      </c>
      <c r="AN164" s="8">
        <f t="shared" si="16"/>
        <v>-0.73277955829902797</v>
      </c>
      <c r="AO164">
        <f t="shared" si="17"/>
        <v>0</v>
      </c>
      <c r="AP164" s="6">
        <f t="shared" si="18"/>
        <v>0</v>
      </c>
      <c r="AQ164" s="8">
        <f>($AM$3*AM164+$AN$3*AN164+$AO$3*AO164+$AP$3*AP164)+$I$3*VLOOKUP(I164,COND!$A$2:$E$7,4,FALSE)+$J$3*VLOOKUP(J164,COND!$A$2:$C$7,2,FALSE)+$K$3*VLOOKUP(K164,COND!$A$2:$C$7,3,FALSE)+IF(AND($B$2&gt;0,$E164&lt;20),$B$2*25,0)</f>
        <v>106.89677596641498</v>
      </c>
      <c r="AR164" s="26">
        <f t="shared" si="19"/>
        <v>-0.25300889634368151</v>
      </c>
      <c r="AS164" t="str">
        <f t="shared" si="20"/>
        <v>1B</v>
      </c>
      <c r="AT164">
        <v>800</v>
      </c>
      <c r="AU164">
        <v>800</v>
      </c>
      <c r="AW164" t="str">
        <f t="shared" si="21"/>
        <v>Unlikely</v>
      </c>
      <c r="AY164">
        <f>IF(VLOOKUP($A164,'Draft List'!$D$4:$AC$1177,AY$3,FALSE)&lt;&gt;0,VLOOKUP($A164,'Draft List'!$D$4:$AC$1177,AY$3,FALSE),"")</f>
        <v>288</v>
      </c>
      <c r="AZ164">
        <f>IF(VLOOKUP($A164,'Draft List'!$D$4:$AC$1177,AZ$3,FALSE)&lt;&gt;0,VLOOKUP($A164,'Draft List'!$D$4:$AC$1177,AZ$3,FALSE),"")</f>
        <v>10</v>
      </c>
      <c r="BA164">
        <f>IF(VLOOKUP($A164,'Draft List'!$D$4:$AC$1177,BA$3,FALSE)&lt;&gt;0,VLOOKUP($A164,'Draft List'!$D$4:$AC$1177,BA$3,FALSE),"")</f>
        <v>12</v>
      </c>
      <c r="BB164" t="str">
        <f>IF(VLOOKUP($A164,'Draft List'!$D$4:$AC$1177,BB$3,FALSE)&lt;&gt;0,VLOOKUP($A164,'Draft List'!$D$4:$AC$1177,BB$3,FALSE),"")</f>
        <v>Madison Malts</v>
      </c>
    </row>
    <row r="165" spans="1:54" ht="15" hidden="1" customHeight="1" x14ac:dyDescent="0.3">
      <c r="A165" s="1">
        <v>10733</v>
      </c>
      <c r="B165" s="1" t="s">
        <v>88</v>
      </c>
      <c r="C165" s="1" t="s">
        <v>1201</v>
      </c>
      <c r="D165" s="1" t="s">
        <v>418</v>
      </c>
      <c r="E165" s="1">
        <v>18</v>
      </c>
      <c r="F165" s="1" t="s">
        <v>42</v>
      </c>
      <c r="G165" s="1" t="s">
        <v>42</v>
      </c>
      <c r="H165" s="22" t="s">
        <v>878</v>
      </c>
      <c r="I165" s="45" t="s">
        <v>43</v>
      </c>
      <c r="J165" s="1" t="s">
        <v>43</v>
      </c>
      <c r="K165" s="22" t="s">
        <v>48</v>
      </c>
      <c r="L165" s="1">
        <v>1</v>
      </c>
      <c r="M165" s="1">
        <v>2</v>
      </c>
      <c r="N165" s="1">
        <v>2</v>
      </c>
      <c r="O165" s="1">
        <v>1</v>
      </c>
      <c r="P165" s="22">
        <v>1</v>
      </c>
      <c r="Q165" s="1">
        <v>3</v>
      </c>
      <c r="R165" s="1">
        <v>2</v>
      </c>
      <c r="S165" s="1">
        <v>2</v>
      </c>
      <c r="T165" s="1">
        <v>1</v>
      </c>
      <c r="U165" s="22">
        <v>2</v>
      </c>
      <c r="V165" s="1">
        <v>4</v>
      </c>
      <c r="W165" s="1">
        <v>3</v>
      </c>
      <c r="X165" s="1">
        <v>1</v>
      </c>
      <c r="Y165" s="22">
        <v>1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 t="s">
        <v>45</v>
      </c>
      <c r="AF165" s="1" t="s">
        <v>45</v>
      </c>
      <c r="AG165" s="22" t="s">
        <v>45</v>
      </c>
      <c r="AH165" s="1">
        <v>1</v>
      </c>
      <c r="AI165" s="1">
        <v>1</v>
      </c>
      <c r="AJ165" s="22">
        <v>3</v>
      </c>
      <c r="AK165" s="34" t="s">
        <v>875</v>
      </c>
      <c r="AL165" s="34" t="s">
        <v>844</v>
      </c>
      <c r="AM165" s="8">
        <f t="shared" si="15"/>
        <v>-1.9502219761849671</v>
      </c>
      <c r="AN165" s="8">
        <f t="shared" si="16"/>
        <v>-1.265093963962534</v>
      </c>
      <c r="AO165">
        <f t="shared" si="17"/>
        <v>0</v>
      </c>
      <c r="AP165" s="6">
        <f t="shared" si="18"/>
        <v>0</v>
      </c>
      <c r="AQ165" s="8">
        <f>($AM$3*AM165+$AN$3*AN165+$AO$3*AO165+$AP$3*AP165)+$I$3*VLOOKUP(I165,COND!$A$2:$E$7,4,FALSE)+$J$3*VLOOKUP(J165,COND!$A$2:$C$7,2,FALSE)+$K$3*VLOOKUP(K165,COND!$A$2:$C$7,3,FALSE)+IF(AND($B$2&gt;0,$E165&lt;20),$B$2*25,0)</f>
        <v>105.6238502348311</v>
      </c>
      <c r="AR165" s="26">
        <f t="shared" si="19"/>
        <v>-0.51890879468433471</v>
      </c>
      <c r="AS165" t="str">
        <f t="shared" si="20"/>
        <v>DH</v>
      </c>
      <c r="AT165">
        <v>800</v>
      </c>
      <c r="AU165">
        <v>800</v>
      </c>
      <c r="AW165" t="str">
        <f t="shared" si="21"/>
        <v>Unlikely</v>
      </c>
      <c r="AY165">
        <f>IF(VLOOKUP($A165,'Draft List'!$D$4:$AC$1177,AY$3,FALSE)&lt;&gt;0,VLOOKUP($A165,'Draft List'!$D$4:$AC$1177,AY$3,FALSE),"")</f>
        <v>290</v>
      </c>
      <c r="AZ165">
        <f>IF(VLOOKUP($A165,'Draft List'!$D$4:$AC$1177,AZ$3,FALSE)&lt;&gt;0,VLOOKUP($A165,'Draft List'!$D$4:$AC$1177,AZ$3,FALSE),"")</f>
        <v>10</v>
      </c>
      <c r="BA165">
        <f>IF(VLOOKUP($A165,'Draft List'!$D$4:$AC$1177,BA$3,FALSE)&lt;&gt;0,VLOOKUP($A165,'Draft List'!$D$4:$AC$1177,BA$3,FALSE),"")</f>
        <v>14</v>
      </c>
      <c r="BB165" t="str">
        <f>IF(VLOOKUP($A165,'Draft List'!$D$4:$AC$1177,BB$3,FALSE)&lt;&gt;0,VLOOKUP($A165,'Draft List'!$D$4:$AC$1177,BB$3,FALSE),"")</f>
        <v>Palm Springs Codgers</v>
      </c>
    </row>
    <row r="166" spans="1:54" ht="15" hidden="1" customHeight="1" x14ac:dyDescent="0.3">
      <c r="A166" s="1">
        <v>5230</v>
      </c>
      <c r="B166" s="1" t="s">
        <v>70</v>
      </c>
      <c r="C166" s="1" t="s">
        <v>205</v>
      </c>
      <c r="D166" s="1" t="s">
        <v>1263</v>
      </c>
      <c r="E166" s="1">
        <v>18</v>
      </c>
      <c r="F166" s="1" t="s">
        <v>63</v>
      </c>
      <c r="G166" s="1" t="s">
        <v>42</v>
      </c>
      <c r="H166" s="22" t="s">
        <v>853</v>
      </c>
      <c r="I166" s="45" t="s">
        <v>43</v>
      </c>
      <c r="J166" s="1" t="s">
        <v>43</v>
      </c>
      <c r="K166" s="22" t="s">
        <v>43</v>
      </c>
      <c r="L166" s="1">
        <v>1</v>
      </c>
      <c r="M166" s="1">
        <v>1</v>
      </c>
      <c r="N166" s="1">
        <v>2</v>
      </c>
      <c r="O166" s="1">
        <v>2</v>
      </c>
      <c r="P166" s="22">
        <v>1</v>
      </c>
      <c r="Q166" s="1">
        <v>2</v>
      </c>
      <c r="R166" s="1">
        <v>3</v>
      </c>
      <c r="S166" s="1">
        <v>3</v>
      </c>
      <c r="T166" s="1">
        <v>6</v>
      </c>
      <c r="U166" s="22">
        <v>2</v>
      </c>
      <c r="V166" s="1">
        <v>10</v>
      </c>
      <c r="W166" s="1">
        <v>10</v>
      </c>
      <c r="X166" s="1">
        <v>1</v>
      </c>
      <c r="Y166" s="22">
        <v>1</v>
      </c>
      <c r="Z166" s="1" t="s">
        <v>45</v>
      </c>
      <c r="AA166" s="1" t="s">
        <v>45</v>
      </c>
      <c r="AB166" s="1" t="s">
        <v>45</v>
      </c>
      <c r="AC166" s="1">
        <v>4</v>
      </c>
      <c r="AD166" s="1">
        <v>2</v>
      </c>
      <c r="AE166" s="1" t="s">
        <v>45</v>
      </c>
      <c r="AF166" s="1" t="s">
        <v>45</v>
      </c>
      <c r="AG166" s="22" t="s">
        <v>45</v>
      </c>
      <c r="AH166" s="1">
        <v>4</v>
      </c>
      <c r="AI166" s="1">
        <v>9</v>
      </c>
      <c r="AJ166" s="22">
        <v>10</v>
      </c>
      <c r="AK166" s="34" t="s">
        <v>687</v>
      </c>
      <c r="AL166" s="34" t="s">
        <v>48</v>
      </c>
      <c r="AM166" s="8">
        <f t="shared" si="15"/>
        <v>-1.9115723057940897</v>
      </c>
      <c r="AN166" s="8">
        <f t="shared" si="16"/>
        <v>-1.0049806764746987</v>
      </c>
      <c r="AO166">
        <f t="shared" si="17"/>
        <v>3</v>
      </c>
      <c r="AP166" s="6">
        <f t="shared" si="18"/>
        <v>0</v>
      </c>
      <c r="AQ166" s="8">
        <f>($AM$3*AM166+$AN$3*AN166+$AO$3*AO166+$AP$3*AP166)+$I$3*VLOOKUP(I166,COND!$A$2:$E$7,4,FALSE)+$J$3*VLOOKUP(J166,COND!$A$2:$C$7,2,FALSE)+$K$3*VLOOKUP(K166,COND!$A$2:$C$7,3,FALSE)+IF(AND($B$2&gt;0,$E166&lt;20),$B$2*25,0)</f>
        <v>108.24907465172421</v>
      </c>
      <c r="AR166" s="26">
        <f t="shared" si="19"/>
        <v>2.947112116881687E-2</v>
      </c>
      <c r="AS166" t="str">
        <f t="shared" si="20"/>
        <v>3B</v>
      </c>
      <c r="AT166">
        <v>800</v>
      </c>
      <c r="AU166">
        <v>800</v>
      </c>
      <c r="AW166" t="str">
        <f t="shared" si="21"/>
        <v>Unlikely</v>
      </c>
      <c r="AY166">
        <f>IF(VLOOKUP($A166,'Draft List'!$D$4:$AC$1177,AY$3,FALSE)&lt;&gt;0,VLOOKUP($A166,'Draft List'!$D$4:$AC$1177,AY$3,FALSE),"")</f>
        <v>291</v>
      </c>
      <c r="AZ166">
        <f>IF(VLOOKUP($A166,'Draft List'!$D$4:$AC$1177,AZ$3,FALSE)&lt;&gt;0,VLOOKUP($A166,'Draft List'!$D$4:$AC$1177,AZ$3,FALSE),"")</f>
        <v>10</v>
      </c>
      <c r="BA166">
        <f>IF(VLOOKUP($A166,'Draft List'!$D$4:$AC$1177,BA$3,FALSE)&lt;&gt;0,VLOOKUP($A166,'Draft List'!$D$4:$AC$1177,BA$3,FALSE),"")</f>
        <v>15</v>
      </c>
      <c r="BB166" t="str">
        <f>IF(VLOOKUP($A166,'Draft List'!$D$4:$AC$1177,BB$3,FALSE)&lt;&gt;0,VLOOKUP($A166,'Draft List'!$D$4:$AC$1177,BB$3,FALSE),"")</f>
        <v>London Underground</v>
      </c>
    </row>
    <row r="167" spans="1:54" ht="15" hidden="1" customHeight="1" x14ac:dyDescent="0.3">
      <c r="A167" s="1">
        <v>6600</v>
      </c>
      <c r="B167" s="1" t="s">
        <v>87</v>
      </c>
      <c r="C167" s="1" t="s">
        <v>158</v>
      </c>
      <c r="D167" s="1" t="s">
        <v>1254</v>
      </c>
      <c r="E167" s="1">
        <v>18</v>
      </c>
      <c r="F167" s="1" t="s">
        <v>42</v>
      </c>
      <c r="G167" s="1" t="s">
        <v>42</v>
      </c>
      <c r="H167" s="22" t="s">
        <v>853</v>
      </c>
      <c r="I167" s="45" t="s">
        <v>43</v>
      </c>
      <c r="J167" s="1" t="s">
        <v>43</v>
      </c>
      <c r="K167" s="22" t="s">
        <v>43</v>
      </c>
      <c r="L167" s="1">
        <v>1</v>
      </c>
      <c r="M167" s="1">
        <v>1</v>
      </c>
      <c r="N167" s="1">
        <v>2</v>
      </c>
      <c r="O167" s="1">
        <v>1</v>
      </c>
      <c r="P167" s="22">
        <v>1</v>
      </c>
      <c r="Q167" s="1">
        <v>2</v>
      </c>
      <c r="R167" s="1">
        <v>2</v>
      </c>
      <c r="S167" s="1">
        <v>4</v>
      </c>
      <c r="T167" s="1">
        <v>5</v>
      </c>
      <c r="U167" s="22">
        <v>2</v>
      </c>
      <c r="V167" s="1">
        <v>5</v>
      </c>
      <c r="W167" s="1">
        <v>5</v>
      </c>
      <c r="X167" s="1">
        <v>6</v>
      </c>
      <c r="Y167" s="22">
        <v>7</v>
      </c>
      <c r="Z167" s="1">
        <v>2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>
        <v>1</v>
      </c>
      <c r="AF167" s="1" t="s">
        <v>45</v>
      </c>
      <c r="AG167" s="22" t="s">
        <v>45</v>
      </c>
      <c r="AH167" s="1">
        <v>1</v>
      </c>
      <c r="AI167" s="1">
        <v>1</v>
      </c>
      <c r="AJ167" s="22">
        <v>1</v>
      </c>
      <c r="AK167" s="34" t="s">
        <v>691</v>
      </c>
      <c r="AL167" s="34" t="s">
        <v>844</v>
      </c>
      <c r="AM167" s="8">
        <f t="shared" si="15"/>
        <v>-2.0012818558036707</v>
      </c>
      <c r="AN167" s="8">
        <f t="shared" si="16"/>
        <v>-1.0626886120790817</v>
      </c>
      <c r="AO167">
        <f t="shared" si="17"/>
        <v>0</v>
      </c>
      <c r="AP167" s="6">
        <f t="shared" si="18"/>
        <v>1.1000000000000001</v>
      </c>
      <c r="AQ167" s="8">
        <f>($AM$3*AM167+$AN$3*AN167+$AO$3*AO167+$AP$3*AP167)+$I$3*VLOOKUP(I167,COND!$A$2:$E$7,4,FALSE)+$J$3*VLOOKUP(J167,COND!$A$2:$C$7,2,FALSE)+$K$3*VLOOKUP(K167,COND!$A$2:$C$7,3,FALSE)+IF(AND($B$2&gt;0,$E167&lt;20),$B$2*25,0)</f>
        <v>108.14760846947065</v>
      </c>
      <c r="AR167" s="26">
        <f t="shared" si="19"/>
        <v>8.2759745260781795E-3</v>
      </c>
      <c r="AS167" t="str">
        <f t="shared" si="20"/>
        <v>C</v>
      </c>
      <c r="AT167">
        <v>800</v>
      </c>
      <c r="AU167">
        <v>800</v>
      </c>
      <c r="AW167" t="str">
        <f t="shared" si="21"/>
        <v>Unlikely</v>
      </c>
      <c r="AY167">
        <f>IF(VLOOKUP($A167,'Draft List'!$D$4:$AC$1177,AY$3,FALSE)&lt;&gt;0,VLOOKUP($A167,'Draft List'!$D$4:$AC$1177,AY$3,FALSE),"")</f>
        <v>292</v>
      </c>
      <c r="AZ167">
        <f>IF(VLOOKUP($A167,'Draft List'!$D$4:$AC$1177,AZ$3,FALSE)&lt;&gt;0,VLOOKUP($A167,'Draft List'!$D$4:$AC$1177,AZ$3,FALSE),"")</f>
        <v>10</v>
      </c>
      <c r="BA167">
        <f>IF(VLOOKUP($A167,'Draft List'!$D$4:$AC$1177,BA$3,FALSE)&lt;&gt;0,VLOOKUP($A167,'Draft List'!$D$4:$AC$1177,BA$3,FALSE),"")</f>
        <v>16</v>
      </c>
      <c r="BB167" t="str">
        <f>IF(VLOOKUP($A167,'Draft List'!$D$4:$AC$1177,BB$3,FALSE)&lt;&gt;0,VLOOKUP($A167,'Draft List'!$D$4:$AC$1177,BB$3,FALSE),"")</f>
        <v>Reno Zephyrs</v>
      </c>
    </row>
    <row r="168" spans="1:54" ht="15" hidden="1" customHeight="1" x14ac:dyDescent="0.3">
      <c r="A168" s="1">
        <v>14674</v>
      </c>
      <c r="B168" s="1" t="s">
        <v>73</v>
      </c>
      <c r="C168" s="1" t="s">
        <v>1188</v>
      </c>
      <c r="D168" s="1" t="s">
        <v>398</v>
      </c>
      <c r="E168" s="1">
        <v>18</v>
      </c>
      <c r="F168" s="1" t="s">
        <v>42</v>
      </c>
      <c r="G168" s="1" t="s">
        <v>42</v>
      </c>
      <c r="H168" s="22" t="s">
        <v>853</v>
      </c>
      <c r="I168" s="45" t="s">
        <v>43</v>
      </c>
      <c r="J168" s="1" t="s">
        <v>44</v>
      </c>
      <c r="K168" s="22" t="s">
        <v>43</v>
      </c>
      <c r="L168" s="1">
        <v>1</v>
      </c>
      <c r="M168" s="1">
        <v>1</v>
      </c>
      <c r="N168" s="1">
        <v>2</v>
      </c>
      <c r="O168" s="1">
        <v>1</v>
      </c>
      <c r="P168" s="22">
        <v>2</v>
      </c>
      <c r="Q168" s="1">
        <v>3</v>
      </c>
      <c r="R168" s="1">
        <v>2</v>
      </c>
      <c r="S168" s="1">
        <v>3</v>
      </c>
      <c r="T168" s="1">
        <v>4</v>
      </c>
      <c r="U168" s="22">
        <v>4</v>
      </c>
      <c r="V168" s="1">
        <v>6</v>
      </c>
      <c r="W168" s="1">
        <v>8</v>
      </c>
      <c r="X168" s="1">
        <v>1</v>
      </c>
      <c r="Y168" s="22">
        <v>1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>
        <v>4</v>
      </c>
      <c r="AE168" s="1" t="s">
        <v>45</v>
      </c>
      <c r="AF168" s="1" t="s">
        <v>45</v>
      </c>
      <c r="AG168" s="22" t="s">
        <v>45</v>
      </c>
      <c r="AH168" s="1">
        <v>8</v>
      </c>
      <c r="AI168" s="1">
        <v>8</v>
      </c>
      <c r="AJ168" s="22">
        <v>8</v>
      </c>
      <c r="AK168" s="34" t="s">
        <v>687</v>
      </c>
      <c r="AL168" s="34" t="s">
        <v>48</v>
      </c>
      <c r="AM168" s="8">
        <f t="shared" si="15"/>
        <v>-1.961265515986587</v>
      </c>
      <c r="AN168" s="8">
        <f t="shared" si="16"/>
        <v>-0.83287114027572251</v>
      </c>
      <c r="AO168">
        <f t="shared" si="17"/>
        <v>4</v>
      </c>
      <c r="AP168" s="6">
        <f t="shared" si="18"/>
        <v>0</v>
      </c>
      <c r="AQ168" s="8">
        <f>($AM$3*AM168+$AN$3*AN168+$AO$3*AO168+$AP$3*AP168)+$I$3*VLOOKUP(I168,COND!$A$2:$E$7,4,FALSE)+$J$3*VLOOKUP(J168,COND!$A$2:$C$7,2,FALSE)+$K$3*VLOOKUP(K168,COND!$A$2:$C$7,3,FALSE)+IF(AND($B$2&gt;0,$E168&lt;20),$B$2*25,0)</f>
        <v>109.47608643175934</v>
      </c>
      <c r="AR168" s="26">
        <f t="shared" si="19"/>
        <v>0.28578011035718137</v>
      </c>
      <c r="AS168" t="str">
        <f t="shared" si="20"/>
        <v>SS</v>
      </c>
      <c r="AT168">
        <v>800</v>
      </c>
      <c r="AU168">
        <v>800</v>
      </c>
      <c r="AW168" t="str">
        <f t="shared" si="21"/>
        <v>Unlikely</v>
      </c>
      <c r="AY168">
        <f>IF(VLOOKUP($A168,'Draft List'!$D$4:$AC$1177,AY$3,FALSE)&lt;&gt;0,VLOOKUP($A168,'Draft List'!$D$4:$AC$1177,AY$3,FALSE),"")</f>
        <v>293</v>
      </c>
      <c r="AZ168">
        <f>IF(VLOOKUP($A168,'Draft List'!$D$4:$AC$1177,AZ$3,FALSE)&lt;&gt;0,VLOOKUP($A168,'Draft List'!$D$4:$AC$1177,AZ$3,FALSE),"")</f>
        <v>10</v>
      </c>
      <c r="BA168">
        <f>IF(VLOOKUP($A168,'Draft List'!$D$4:$AC$1177,BA$3,FALSE)&lt;&gt;0,VLOOKUP($A168,'Draft List'!$D$4:$AC$1177,BA$3,FALSE),"")</f>
        <v>17</v>
      </c>
      <c r="BB168" t="str">
        <f>IF(VLOOKUP($A168,'Draft List'!$D$4:$AC$1177,BB$3,FALSE)&lt;&gt;0,VLOOKUP($A168,'Draft List'!$D$4:$AC$1177,BB$3,FALSE),"")</f>
        <v>Aurora Borealis</v>
      </c>
    </row>
    <row r="169" spans="1:54" ht="15" hidden="1" customHeight="1" x14ac:dyDescent="0.3">
      <c r="A169" s="1">
        <v>11349</v>
      </c>
      <c r="B169" s="1" t="s">
        <v>88</v>
      </c>
      <c r="C169" s="1" t="s">
        <v>771</v>
      </c>
      <c r="D169" s="1" t="s">
        <v>772</v>
      </c>
      <c r="E169" s="1">
        <v>21</v>
      </c>
      <c r="F169" s="1" t="s">
        <v>42</v>
      </c>
      <c r="G169" s="1" t="s">
        <v>42</v>
      </c>
      <c r="H169" s="22" t="s">
        <v>853</v>
      </c>
      <c r="I169" s="45" t="s">
        <v>43</v>
      </c>
      <c r="J169" s="1" t="s">
        <v>48</v>
      </c>
      <c r="K169" s="22" t="s">
        <v>48</v>
      </c>
      <c r="L169" s="1">
        <v>1</v>
      </c>
      <c r="M169" s="1">
        <v>2</v>
      </c>
      <c r="N169" s="1">
        <v>2</v>
      </c>
      <c r="O169" s="1">
        <v>2</v>
      </c>
      <c r="P169" s="22">
        <v>1</v>
      </c>
      <c r="Q169" s="1">
        <v>3</v>
      </c>
      <c r="R169" s="1">
        <v>4</v>
      </c>
      <c r="S169" s="1">
        <v>4</v>
      </c>
      <c r="T169" s="1">
        <v>5</v>
      </c>
      <c r="U169" s="22">
        <v>3</v>
      </c>
      <c r="V169" s="1">
        <v>6</v>
      </c>
      <c r="W169" s="1">
        <v>5</v>
      </c>
      <c r="X169" s="1">
        <v>1</v>
      </c>
      <c r="Y169" s="22">
        <v>1</v>
      </c>
      <c r="Z169" s="1" t="s">
        <v>45</v>
      </c>
      <c r="AA169" s="1">
        <v>5</v>
      </c>
      <c r="AB169" s="1" t="s">
        <v>45</v>
      </c>
      <c r="AC169" s="1">
        <v>1</v>
      </c>
      <c r="AD169" s="1" t="s">
        <v>45</v>
      </c>
      <c r="AE169" s="1" t="s">
        <v>45</v>
      </c>
      <c r="AF169" s="1" t="s">
        <v>45</v>
      </c>
      <c r="AG169" s="22" t="s">
        <v>45</v>
      </c>
      <c r="AH169" s="1">
        <v>5</v>
      </c>
      <c r="AI169" s="1">
        <v>6</v>
      </c>
      <c r="AJ169" s="22">
        <v>5</v>
      </c>
      <c r="AK169" s="34" t="s">
        <v>874</v>
      </c>
      <c r="AL169" s="34" t="s">
        <v>48</v>
      </c>
      <c r="AM169" s="8">
        <f t="shared" si="15"/>
        <v>-1.8605124261753858</v>
      </c>
      <c r="AN169" s="8">
        <f t="shared" si="16"/>
        <v>-0.59799667682191648</v>
      </c>
      <c r="AO169">
        <f t="shared" si="17"/>
        <v>0</v>
      </c>
      <c r="AP169" s="6">
        <f t="shared" si="18"/>
        <v>0</v>
      </c>
      <c r="AQ169" s="8">
        <f>($AM$3*AM169+$AN$3*AN169+$AO$3*AO169+$AP$3*AP169)+$I$3*VLOOKUP(I169,COND!$A$2:$E$7,4,FALSE)+$J$3*VLOOKUP(J169,COND!$A$2:$C$7,2,FALSE)+$K$3*VLOOKUP(K169,COND!$A$2:$C$7,3,FALSE)+IF(AND($B$2&gt;0,$E169&lt;20),$B$2*25,0)</f>
        <v>109.63798863551946</v>
      </c>
      <c r="AR169" s="26">
        <f t="shared" si="19"/>
        <v>0.31959966357445962</v>
      </c>
      <c r="AS169" t="str">
        <f t="shared" si="20"/>
        <v>1B</v>
      </c>
      <c r="AT169">
        <v>800</v>
      </c>
      <c r="AU169">
        <v>800</v>
      </c>
      <c r="AW169" t="str">
        <f t="shared" si="21"/>
        <v>Unlikely</v>
      </c>
      <c r="AY169">
        <f>IF(VLOOKUP($A169,'Draft List'!$D$4:$AC$1177,AY$3,FALSE)&lt;&gt;0,VLOOKUP($A169,'Draft List'!$D$4:$AC$1177,AY$3,FALSE),"")</f>
        <v>295</v>
      </c>
      <c r="AZ169">
        <f>IF(VLOOKUP($A169,'Draft List'!$D$4:$AC$1177,AZ$3,FALSE)&lt;&gt;0,VLOOKUP($A169,'Draft List'!$D$4:$AC$1177,AZ$3,FALSE),"")</f>
        <v>10</v>
      </c>
      <c r="BA169">
        <f>IF(VLOOKUP($A169,'Draft List'!$D$4:$AC$1177,BA$3,FALSE)&lt;&gt;0,VLOOKUP($A169,'Draft List'!$D$4:$AC$1177,BA$3,FALSE),"")</f>
        <v>19</v>
      </c>
      <c r="BB169" t="str">
        <f>IF(VLOOKUP($A169,'Draft List'!$D$4:$AC$1177,BB$3,FALSE)&lt;&gt;0,VLOOKUP($A169,'Draft List'!$D$4:$AC$1177,BB$3,FALSE),"")</f>
        <v>Kalamazoo Badgers</v>
      </c>
    </row>
    <row r="170" spans="1:54" ht="15" hidden="1" customHeight="1" x14ac:dyDescent="0.3">
      <c r="A170" s="1">
        <v>5275</v>
      </c>
      <c r="B170" s="1" t="s">
        <v>67</v>
      </c>
      <c r="C170" s="1" t="s">
        <v>883</v>
      </c>
      <c r="D170" s="1" t="s">
        <v>884</v>
      </c>
      <c r="E170" s="1">
        <v>21</v>
      </c>
      <c r="F170" s="1" t="s">
        <v>54</v>
      </c>
      <c r="G170" s="1" t="s">
        <v>54</v>
      </c>
      <c r="H170" s="22" t="s">
        <v>853</v>
      </c>
      <c r="I170" s="45" t="s">
        <v>43</v>
      </c>
      <c r="J170" s="1" t="s">
        <v>44</v>
      </c>
      <c r="K170" s="22" t="s">
        <v>43</v>
      </c>
      <c r="L170" s="1">
        <v>2</v>
      </c>
      <c r="M170" s="1">
        <v>2</v>
      </c>
      <c r="N170" s="1">
        <v>2</v>
      </c>
      <c r="O170" s="1">
        <v>3</v>
      </c>
      <c r="P170" s="22">
        <v>1</v>
      </c>
      <c r="Q170" s="1">
        <v>4</v>
      </c>
      <c r="R170" s="1">
        <v>4</v>
      </c>
      <c r="S170" s="1">
        <v>3</v>
      </c>
      <c r="T170" s="1">
        <v>5</v>
      </c>
      <c r="U170" s="22">
        <v>3</v>
      </c>
      <c r="V170" s="1">
        <v>4</v>
      </c>
      <c r="W170" s="1">
        <v>10</v>
      </c>
      <c r="X170" s="1">
        <v>1</v>
      </c>
      <c r="Y170" s="22">
        <v>1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 t="s">
        <v>45</v>
      </c>
      <c r="AF170" s="1">
        <v>1</v>
      </c>
      <c r="AG170" s="22">
        <v>6</v>
      </c>
      <c r="AH170" s="1">
        <v>9</v>
      </c>
      <c r="AI170" s="1">
        <v>8</v>
      </c>
      <c r="AJ170" s="22">
        <v>9</v>
      </c>
      <c r="AK170" s="34" t="s">
        <v>45</v>
      </c>
      <c r="AL170" s="34" t="s">
        <v>48</v>
      </c>
      <c r="AM170" s="8">
        <f t="shared" si="15"/>
        <v>-1.4482470399631302</v>
      </c>
      <c r="AN170" s="8">
        <f t="shared" si="16"/>
        <v>-0.35850233464314329</v>
      </c>
      <c r="AO170">
        <f t="shared" si="17"/>
        <v>5</v>
      </c>
      <c r="AP170" s="6">
        <f t="shared" si="18"/>
        <v>0.65</v>
      </c>
      <c r="AQ170" s="8">
        <f>($AM$3*AM170+$AN$3*AN170+$AO$3*AO170+$AP$3*AP170)+$I$3*VLOOKUP(I170,COND!$A$2:$E$7,4,FALSE)+$J$3*VLOOKUP(J170,COND!$A$2:$C$7,2,FALSE)+$K$3*VLOOKUP(K170,COND!$A$2:$C$7,3,FALSE)+IF(AND($B$2&gt;0,$E170&lt;20),$B$2*25,0)</f>
        <v>111.0364806136193</v>
      </c>
      <c r="AR170" s="26">
        <f t="shared" si="19"/>
        <v>0.6117289414894157</v>
      </c>
      <c r="AS170" t="str">
        <f t="shared" si="20"/>
        <v>RF</v>
      </c>
      <c r="AT170">
        <v>800</v>
      </c>
      <c r="AU170">
        <v>800</v>
      </c>
      <c r="AW170" t="str">
        <f t="shared" si="21"/>
        <v>Unlikely</v>
      </c>
      <c r="AY170">
        <f>IF(VLOOKUP($A170,'Draft List'!$D$4:$AC$1177,AY$3,FALSE)&lt;&gt;0,VLOOKUP($A170,'Draft List'!$D$4:$AC$1177,AY$3,FALSE),"")</f>
        <v>296</v>
      </c>
      <c r="AZ170">
        <f>IF(VLOOKUP($A170,'Draft List'!$D$4:$AC$1177,AZ$3,FALSE)&lt;&gt;0,VLOOKUP($A170,'Draft List'!$D$4:$AC$1177,AZ$3,FALSE),"")</f>
        <v>10</v>
      </c>
      <c r="BA170">
        <f>IF(VLOOKUP($A170,'Draft List'!$D$4:$AC$1177,BA$3,FALSE)&lt;&gt;0,VLOOKUP($A170,'Draft List'!$D$4:$AC$1177,BA$3,FALSE),"")</f>
        <v>20</v>
      </c>
      <c r="BB170" t="str">
        <f>IF(VLOOKUP($A170,'Draft List'!$D$4:$AC$1177,BB$3,FALSE)&lt;&gt;0,VLOOKUP($A170,'Draft List'!$D$4:$AC$1177,BB$3,FALSE),"")</f>
        <v>New Orleans Trendsetters</v>
      </c>
    </row>
    <row r="171" spans="1:54" ht="15" hidden="1" customHeight="1" x14ac:dyDescent="0.3">
      <c r="A171" s="1">
        <v>8348</v>
      </c>
      <c r="B171" s="1" t="s">
        <v>88</v>
      </c>
      <c r="C171" s="1" t="s">
        <v>136</v>
      </c>
      <c r="D171" s="1" t="s">
        <v>148</v>
      </c>
      <c r="E171" s="1">
        <v>21</v>
      </c>
      <c r="F171" s="1" t="s">
        <v>42</v>
      </c>
      <c r="G171" s="1" t="s">
        <v>42</v>
      </c>
      <c r="H171" s="22" t="s">
        <v>853</v>
      </c>
      <c r="I171" s="45" t="s">
        <v>44</v>
      </c>
      <c r="J171" s="1" t="s">
        <v>44</v>
      </c>
      <c r="K171" s="22" t="s">
        <v>43</v>
      </c>
      <c r="L171" s="1">
        <v>2</v>
      </c>
      <c r="M171" s="1">
        <v>2</v>
      </c>
      <c r="N171" s="1">
        <v>2</v>
      </c>
      <c r="O171" s="1">
        <v>3</v>
      </c>
      <c r="P171" s="22">
        <v>2</v>
      </c>
      <c r="Q171" s="1">
        <v>3</v>
      </c>
      <c r="R171" s="1">
        <v>3</v>
      </c>
      <c r="S171" s="1">
        <v>4</v>
      </c>
      <c r="T171" s="1">
        <v>6</v>
      </c>
      <c r="U171" s="22">
        <v>4</v>
      </c>
      <c r="V171" s="1">
        <v>4</v>
      </c>
      <c r="W171" s="1">
        <v>3</v>
      </c>
      <c r="X171" s="1">
        <v>1</v>
      </c>
      <c r="Y171" s="22">
        <v>1</v>
      </c>
      <c r="Z171" s="1" t="s">
        <v>45</v>
      </c>
      <c r="AA171" s="1">
        <v>4</v>
      </c>
      <c r="AB171" s="1" t="s">
        <v>45</v>
      </c>
      <c r="AC171" s="1" t="s">
        <v>45</v>
      </c>
      <c r="AD171" s="1" t="s">
        <v>45</v>
      </c>
      <c r="AE171" s="1" t="s">
        <v>45</v>
      </c>
      <c r="AF171" s="1" t="s">
        <v>45</v>
      </c>
      <c r="AG171" s="22" t="s">
        <v>45</v>
      </c>
      <c r="AH171" s="1">
        <v>1</v>
      </c>
      <c r="AI171" s="1">
        <v>1</v>
      </c>
      <c r="AJ171" s="22">
        <v>1</v>
      </c>
      <c r="AK171" s="34" t="s">
        <v>874</v>
      </c>
      <c r="AL171" s="34" t="s">
        <v>844</v>
      </c>
      <c r="AM171" s="8">
        <f t="shared" si="15"/>
        <v>-1.4082307001460468</v>
      </c>
      <c r="AN171" s="8">
        <f t="shared" si="16"/>
        <v>-0.51933066661395544</v>
      </c>
      <c r="AO171">
        <f t="shared" si="17"/>
        <v>0</v>
      </c>
      <c r="AP171" s="6">
        <f t="shared" si="18"/>
        <v>0</v>
      </c>
      <c r="AQ171" s="8">
        <f>($AM$3*AM171+$AN$3*AN171+$AO$3*AO171+$AP$3*AP171)+$I$3*VLOOKUP(I171,COND!$A$2:$E$7,4,FALSE)+$J$3*VLOOKUP(J171,COND!$A$2:$C$7,2,FALSE)+$K$3*VLOOKUP(K171,COND!$A$2:$C$7,3,FALSE)+IF(AND($B$2&gt;0,$E171&lt;20),$B$2*25,0)</f>
        <v>107.47720893061793</v>
      </c>
      <c r="AR171" s="26">
        <f t="shared" si="19"/>
        <v>-0.13176296475025648</v>
      </c>
      <c r="AS171" t="str">
        <f t="shared" si="20"/>
        <v>1B</v>
      </c>
      <c r="AT171">
        <v>800</v>
      </c>
      <c r="AU171">
        <v>800</v>
      </c>
      <c r="AW171" t="str">
        <f t="shared" si="21"/>
        <v>Unlikely</v>
      </c>
      <c r="AY171">
        <f>IF(VLOOKUP($A171,'Draft List'!$D$4:$AC$1177,AY$3,FALSE)&lt;&gt;0,VLOOKUP($A171,'Draft List'!$D$4:$AC$1177,AY$3,FALSE),"")</f>
        <v>299</v>
      </c>
      <c r="AZ171">
        <f>IF(VLOOKUP($A171,'Draft List'!$D$4:$AC$1177,AZ$3,FALSE)&lt;&gt;0,VLOOKUP($A171,'Draft List'!$D$4:$AC$1177,AZ$3,FALSE),"")</f>
        <v>10</v>
      </c>
      <c r="BA171">
        <f>IF(VLOOKUP($A171,'Draft List'!$D$4:$AC$1177,BA$3,FALSE)&lt;&gt;0,VLOOKUP($A171,'Draft List'!$D$4:$AC$1177,BA$3,FALSE),"")</f>
        <v>23</v>
      </c>
      <c r="BB171" t="str">
        <f>IF(VLOOKUP($A171,'Draft List'!$D$4:$AC$1177,BB$3,FALSE)&lt;&gt;0,VLOOKUP($A171,'Draft List'!$D$4:$AC$1177,BB$3,FALSE),"")</f>
        <v>Fargo Dinosaurs</v>
      </c>
    </row>
    <row r="172" spans="1:54" ht="15" hidden="1" customHeight="1" x14ac:dyDescent="0.3">
      <c r="A172" s="1">
        <v>7259</v>
      </c>
      <c r="B172" s="1" t="s">
        <v>70</v>
      </c>
      <c r="C172" s="1" t="s">
        <v>453</v>
      </c>
      <c r="D172" s="1" t="s">
        <v>1224</v>
      </c>
      <c r="E172" s="1">
        <v>21</v>
      </c>
      <c r="F172" s="1" t="s">
        <v>42</v>
      </c>
      <c r="G172" s="1" t="s">
        <v>42</v>
      </c>
      <c r="H172" s="22" t="s">
        <v>853</v>
      </c>
      <c r="I172" s="45" t="s">
        <v>43</v>
      </c>
      <c r="J172" s="1" t="s">
        <v>44</v>
      </c>
      <c r="K172" s="22" t="s">
        <v>43</v>
      </c>
      <c r="L172" s="1">
        <v>2</v>
      </c>
      <c r="M172" s="1">
        <v>3</v>
      </c>
      <c r="N172" s="1">
        <v>2</v>
      </c>
      <c r="O172" s="1">
        <v>4</v>
      </c>
      <c r="P172" s="22">
        <v>2</v>
      </c>
      <c r="Q172" s="1">
        <v>3</v>
      </c>
      <c r="R172" s="1">
        <v>4</v>
      </c>
      <c r="S172" s="1">
        <v>2</v>
      </c>
      <c r="T172" s="1">
        <v>5</v>
      </c>
      <c r="U172" s="22">
        <v>4</v>
      </c>
      <c r="V172" s="1">
        <v>9</v>
      </c>
      <c r="W172" s="1">
        <v>10</v>
      </c>
      <c r="X172" s="1">
        <v>1</v>
      </c>
      <c r="Y172" s="22">
        <v>1</v>
      </c>
      <c r="Z172" s="1" t="s">
        <v>45</v>
      </c>
      <c r="AA172" s="1" t="s">
        <v>45</v>
      </c>
      <c r="AB172" s="1" t="s">
        <v>45</v>
      </c>
      <c r="AC172" s="1">
        <v>6</v>
      </c>
      <c r="AD172" s="1">
        <v>2</v>
      </c>
      <c r="AE172" s="1" t="s">
        <v>45</v>
      </c>
      <c r="AF172" s="1" t="s">
        <v>45</v>
      </c>
      <c r="AG172" s="22" t="s">
        <v>45</v>
      </c>
      <c r="AH172" s="1">
        <v>9</v>
      </c>
      <c r="AI172" s="1">
        <v>9</v>
      </c>
      <c r="AJ172" s="22">
        <v>10</v>
      </c>
      <c r="AK172" s="34" t="s">
        <v>707</v>
      </c>
      <c r="AL172" s="34" t="s">
        <v>844</v>
      </c>
      <c r="AM172" s="8">
        <f t="shared" si="15"/>
        <v>-1.2674612705177621</v>
      </c>
      <c r="AN172" s="8">
        <f t="shared" si="16"/>
        <v>-0.72410332505263597</v>
      </c>
      <c r="AO172">
        <f t="shared" si="17"/>
        <v>5</v>
      </c>
      <c r="AP172" s="6">
        <f t="shared" si="18"/>
        <v>0.75</v>
      </c>
      <c r="AQ172" s="8">
        <f>($AM$3*AM172+$AN$3*AN172+$AO$3*AO172+$AP$3*AP172)+$I$3*VLOOKUP(I172,COND!$A$2:$E$7,4,FALSE)+$J$3*VLOOKUP(J172,COND!$A$2:$C$7,2,FALSE)+$K$3*VLOOKUP(K172,COND!$A$2:$C$7,3,FALSE)+IF(AND($B$2&gt;0,$E172&lt;20),$B$2*25,0)</f>
        <v>106.76734730564993</v>
      </c>
      <c r="AR172" s="26">
        <f t="shared" si="19"/>
        <v>-0.28004509090388557</v>
      </c>
      <c r="AS172" t="str">
        <f t="shared" si="20"/>
        <v>3B</v>
      </c>
      <c r="AT172">
        <v>800</v>
      </c>
      <c r="AU172">
        <v>800</v>
      </c>
      <c r="AW172" t="str">
        <f t="shared" si="21"/>
        <v>Unlikely</v>
      </c>
      <c r="AY172">
        <f>IF(VLOOKUP($A172,'Draft List'!$D$4:$AC$1177,AY$3,FALSE)&lt;&gt;0,VLOOKUP($A172,'Draft List'!$D$4:$AC$1177,AY$3,FALSE),"")</f>
        <v>300</v>
      </c>
      <c r="AZ172">
        <f>IF(VLOOKUP($A172,'Draft List'!$D$4:$AC$1177,AZ$3,FALSE)&lt;&gt;0,VLOOKUP($A172,'Draft List'!$D$4:$AC$1177,AZ$3,FALSE),"")</f>
        <v>10</v>
      </c>
      <c r="BA172">
        <f>IF(VLOOKUP($A172,'Draft List'!$D$4:$AC$1177,BA$3,FALSE)&lt;&gt;0,VLOOKUP($A172,'Draft List'!$D$4:$AC$1177,BA$3,FALSE),"")</f>
        <v>24</v>
      </c>
      <c r="BB172" t="str">
        <f>IF(VLOOKUP($A172,'Draft List'!$D$4:$AC$1177,BB$3,FALSE)&lt;&gt;0,VLOOKUP($A172,'Draft List'!$D$4:$AC$1177,BB$3,FALSE),"")</f>
        <v>Hartford Harpoon</v>
      </c>
    </row>
    <row r="173" spans="1:54" ht="15" hidden="1" customHeight="1" x14ac:dyDescent="0.3">
      <c r="A173" s="1">
        <v>10872</v>
      </c>
      <c r="B173" s="1" t="s">
        <v>72</v>
      </c>
      <c r="C173" s="1" t="s">
        <v>814</v>
      </c>
      <c r="D173" s="1" t="s">
        <v>390</v>
      </c>
      <c r="E173" s="1">
        <v>23</v>
      </c>
      <c r="F173" s="1" t="s">
        <v>63</v>
      </c>
      <c r="G173" s="1" t="s">
        <v>42</v>
      </c>
      <c r="H173" s="22" t="s">
        <v>853</v>
      </c>
      <c r="I173" s="45" t="s">
        <v>43</v>
      </c>
      <c r="J173" s="1" t="s">
        <v>43</v>
      </c>
      <c r="K173" s="22" t="s">
        <v>43</v>
      </c>
      <c r="L173" s="1">
        <v>2</v>
      </c>
      <c r="M173" s="1">
        <v>3</v>
      </c>
      <c r="N173" s="1">
        <v>3</v>
      </c>
      <c r="O173" s="1">
        <v>2</v>
      </c>
      <c r="P173" s="22">
        <v>2</v>
      </c>
      <c r="Q173" s="1">
        <v>2</v>
      </c>
      <c r="R173" s="1">
        <v>3</v>
      </c>
      <c r="S173" s="1">
        <v>3</v>
      </c>
      <c r="T173" s="1">
        <v>3</v>
      </c>
      <c r="U173" s="22">
        <v>3</v>
      </c>
      <c r="V173" s="1">
        <v>7</v>
      </c>
      <c r="W173" s="1">
        <v>5</v>
      </c>
      <c r="X173" s="1">
        <v>1</v>
      </c>
      <c r="Y173" s="22">
        <v>1</v>
      </c>
      <c r="Z173" s="1" t="s">
        <v>45</v>
      </c>
      <c r="AA173" s="1" t="s">
        <v>45</v>
      </c>
      <c r="AB173" s="1">
        <v>8</v>
      </c>
      <c r="AC173" s="1" t="s">
        <v>45</v>
      </c>
      <c r="AD173" s="1" t="s">
        <v>45</v>
      </c>
      <c r="AE173" s="1" t="s">
        <v>45</v>
      </c>
      <c r="AF173" s="1" t="s">
        <v>45</v>
      </c>
      <c r="AG173" s="22" t="s">
        <v>45</v>
      </c>
      <c r="AH173" s="1">
        <v>9</v>
      </c>
      <c r="AI173" s="1">
        <v>4</v>
      </c>
      <c r="AJ173" s="22">
        <v>1</v>
      </c>
      <c r="AK173" s="34" t="s">
        <v>47</v>
      </c>
      <c r="AL173" s="34" t="s">
        <v>844</v>
      </c>
      <c r="AM173" s="8">
        <f t="shared" si="15"/>
        <v>-1.3638188765130226</v>
      </c>
      <c r="AN173" s="8">
        <f t="shared" si="16"/>
        <v>-1.2340929866863586</v>
      </c>
      <c r="AO173">
        <f t="shared" si="17"/>
        <v>1</v>
      </c>
      <c r="AP173" s="6">
        <f t="shared" si="18"/>
        <v>1.1000000000000001</v>
      </c>
      <c r="AQ173" s="8">
        <f>($AM$3*AM173+$AN$3*AN173+$AO$3*AO173+$AP$3*AP173)+$I$3*VLOOKUP(I173,COND!$A$2:$E$7,4,FALSE)+$J$3*VLOOKUP(J173,COND!$A$2:$C$7,2,FALSE)+$K$3*VLOOKUP(K173,COND!$A$2:$C$7,3,FALSE)+IF(AND($B$2&gt;0,$E173&lt;20),$B$2*25,0)</f>
        <v>101.32116893877907</v>
      </c>
      <c r="AR173" s="26">
        <f t="shared" si="19"/>
        <v>-1.4176906252542139</v>
      </c>
      <c r="AS173" t="str">
        <f t="shared" si="20"/>
        <v>2B</v>
      </c>
      <c r="AT173">
        <v>800</v>
      </c>
      <c r="AU173">
        <v>800</v>
      </c>
      <c r="AW173" t="str">
        <f t="shared" si="21"/>
        <v>Unlikely</v>
      </c>
      <c r="AY173">
        <f>IF(VLOOKUP($A173,'Draft List'!$D$4:$AC$1177,AY$3,FALSE)&lt;&gt;0,VLOOKUP($A173,'Draft List'!$D$4:$AC$1177,AY$3,FALSE),"")</f>
        <v>306</v>
      </c>
      <c r="AZ173">
        <f>IF(VLOOKUP($A173,'Draft List'!$D$4:$AC$1177,AZ$3,FALSE)&lt;&gt;0,VLOOKUP($A173,'Draft List'!$D$4:$AC$1177,AZ$3,FALSE),"")</f>
        <v>10</v>
      </c>
      <c r="BA173">
        <f>IF(VLOOKUP($A173,'Draft List'!$D$4:$AC$1177,BA$3,FALSE)&lt;&gt;0,VLOOKUP($A173,'Draft List'!$D$4:$AC$1177,BA$3,FALSE),"")</f>
        <v>30</v>
      </c>
      <c r="BB173" t="str">
        <f>IF(VLOOKUP($A173,'Draft List'!$D$4:$AC$1177,BB$3,FALSE)&lt;&gt;0,VLOOKUP($A173,'Draft List'!$D$4:$AC$1177,BB$3,FALSE),"")</f>
        <v>Yuma Arroyos</v>
      </c>
    </row>
    <row r="174" spans="1:54" ht="15" hidden="1" customHeight="1" x14ac:dyDescent="0.3">
      <c r="A174" s="1">
        <v>8048</v>
      </c>
      <c r="B174" s="1" t="s">
        <v>67</v>
      </c>
      <c r="C174" s="1" t="s">
        <v>1066</v>
      </c>
      <c r="D174" s="1" t="s">
        <v>1239</v>
      </c>
      <c r="E174" s="1">
        <v>18</v>
      </c>
      <c r="F174" s="1" t="s">
        <v>42</v>
      </c>
      <c r="G174" s="1" t="s">
        <v>42</v>
      </c>
      <c r="H174" s="22" t="s">
        <v>861</v>
      </c>
      <c r="I174" s="45" t="s">
        <v>43</v>
      </c>
      <c r="J174" s="1" t="s">
        <v>48</v>
      </c>
      <c r="K174" s="22" t="s">
        <v>43</v>
      </c>
      <c r="L174" s="1">
        <v>1</v>
      </c>
      <c r="M174" s="1">
        <v>2</v>
      </c>
      <c r="N174" s="1">
        <v>2</v>
      </c>
      <c r="O174" s="1">
        <v>1</v>
      </c>
      <c r="P174" s="22">
        <v>1</v>
      </c>
      <c r="Q174" s="1">
        <v>2</v>
      </c>
      <c r="R174" s="1">
        <v>6</v>
      </c>
      <c r="S174" s="1">
        <v>4</v>
      </c>
      <c r="T174" s="1">
        <v>4</v>
      </c>
      <c r="U174" s="22">
        <v>3</v>
      </c>
      <c r="V174" s="1">
        <v>7</v>
      </c>
      <c r="W174" s="1">
        <v>9</v>
      </c>
      <c r="X174" s="1">
        <v>1</v>
      </c>
      <c r="Y174" s="22">
        <v>1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 t="s">
        <v>45</v>
      </c>
      <c r="AF174" s="1" t="s">
        <v>45</v>
      </c>
      <c r="AG174" s="22">
        <v>2</v>
      </c>
      <c r="AH174" s="1">
        <v>2</v>
      </c>
      <c r="AI174" s="1">
        <v>4</v>
      </c>
      <c r="AJ174" s="22">
        <v>3</v>
      </c>
      <c r="AK174" s="34" t="s">
        <v>875</v>
      </c>
      <c r="AL174" s="34" t="s">
        <v>48</v>
      </c>
      <c r="AM174" s="8">
        <f t="shared" si="15"/>
        <v>-1.9502219761849671</v>
      </c>
      <c r="AN174" s="8">
        <f t="shared" si="16"/>
        <v>-0.90814230379676542</v>
      </c>
      <c r="AO174">
        <f t="shared" si="17"/>
        <v>0</v>
      </c>
      <c r="AP174" s="6">
        <f t="shared" si="18"/>
        <v>0</v>
      </c>
      <c r="AQ174" s="8">
        <f>($AM$3*AM174+$AN$3*AN174+$AO$3*AO174+$AP$3*AP174)+$I$3*VLOOKUP(I174,COND!$A$2:$E$7,4,FALSE)+$J$3*VLOOKUP(J174,COND!$A$2:$C$7,2,FALSE)+$K$3*VLOOKUP(K174,COND!$A$2:$C$7,3,FALSE)+IF(AND($B$2&gt;0,$E174&lt;20),$B$2*25,0)</f>
        <v>109.90727015682032</v>
      </c>
      <c r="AR174" s="26">
        <f t="shared" si="19"/>
        <v>0.37584955102847506</v>
      </c>
      <c r="AS174" t="str">
        <f t="shared" si="20"/>
        <v>RF</v>
      </c>
      <c r="AT174">
        <v>800</v>
      </c>
      <c r="AU174">
        <v>800</v>
      </c>
      <c r="AW174" t="str">
        <f t="shared" si="21"/>
        <v>Unlikely</v>
      </c>
      <c r="AY174">
        <f>IF(VLOOKUP($A174,'Draft List'!$D$4:$AC$1177,AY$3,FALSE)&lt;&gt;0,VLOOKUP($A174,'Draft List'!$D$4:$AC$1177,AY$3,FALSE),"")</f>
        <v>307</v>
      </c>
      <c r="AZ174">
        <f>IF(VLOOKUP($A174,'Draft List'!$D$4:$AC$1177,AZ$3,FALSE)&lt;&gt;0,VLOOKUP($A174,'Draft List'!$D$4:$AC$1177,AZ$3,FALSE),"")</f>
        <v>10</v>
      </c>
      <c r="BA174">
        <f>IF(VLOOKUP($A174,'Draft List'!$D$4:$AC$1177,BA$3,FALSE)&lt;&gt;0,VLOOKUP($A174,'Draft List'!$D$4:$AC$1177,BA$3,FALSE),"")</f>
        <v>31</v>
      </c>
      <c r="BB174" t="str">
        <f>IF(VLOOKUP($A174,'Draft List'!$D$4:$AC$1177,BB$3,FALSE)&lt;&gt;0,VLOOKUP($A174,'Draft List'!$D$4:$AC$1177,BB$3,FALSE),"")</f>
        <v>Tempe Knights</v>
      </c>
    </row>
    <row r="175" spans="1:54" ht="15" hidden="1" customHeight="1" x14ac:dyDescent="0.3">
      <c r="A175" s="1">
        <v>11911</v>
      </c>
      <c r="B175" s="1" t="s">
        <v>73</v>
      </c>
      <c r="C175" s="1" t="s">
        <v>718</v>
      </c>
      <c r="D175" s="1" t="s">
        <v>1053</v>
      </c>
      <c r="E175" s="1">
        <v>18</v>
      </c>
      <c r="F175" s="1" t="s">
        <v>42</v>
      </c>
      <c r="G175" s="1" t="s">
        <v>42</v>
      </c>
      <c r="H175" s="22" t="s">
        <v>853</v>
      </c>
      <c r="I175" s="45" t="s">
        <v>48</v>
      </c>
      <c r="J175" s="1" t="s">
        <v>43</v>
      </c>
      <c r="K175" s="22" t="s">
        <v>43</v>
      </c>
      <c r="L175" s="1">
        <v>1</v>
      </c>
      <c r="M175" s="1">
        <v>2</v>
      </c>
      <c r="N175" s="1">
        <v>2</v>
      </c>
      <c r="O175" s="1">
        <v>2</v>
      </c>
      <c r="P175" s="22">
        <v>1</v>
      </c>
      <c r="Q175" s="1">
        <v>3</v>
      </c>
      <c r="R175" s="1">
        <v>3</v>
      </c>
      <c r="S175" s="1">
        <v>3</v>
      </c>
      <c r="T175" s="1">
        <v>5</v>
      </c>
      <c r="U175" s="22">
        <v>4</v>
      </c>
      <c r="V175" s="1">
        <v>8</v>
      </c>
      <c r="W175" s="1">
        <v>8</v>
      </c>
      <c r="X175" s="1">
        <v>1</v>
      </c>
      <c r="Y175" s="22">
        <v>1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>
        <v>3</v>
      </c>
      <c r="AE175" s="1" t="s">
        <v>45</v>
      </c>
      <c r="AF175" s="1" t="s">
        <v>45</v>
      </c>
      <c r="AG175" s="22" t="s">
        <v>45</v>
      </c>
      <c r="AH175" s="1">
        <v>4</v>
      </c>
      <c r="AI175" s="1">
        <v>7</v>
      </c>
      <c r="AJ175" s="22">
        <v>8</v>
      </c>
      <c r="AK175" s="34" t="s">
        <v>691</v>
      </c>
      <c r="AL175" s="34" t="s">
        <v>48</v>
      </c>
      <c r="AM175" s="8">
        <f t="shared" si="15"/>
        <v>-1.8605124261753858</v>
      </c>
      <c r="AN175" s="8">
        <f t="shared" si="16"/>
        <v>-0.69210171064743797</v>
      </c>
      <c r="AO175">
        <f t="shared" si="17"/>
        <v>1</v>
      </c>
      <c r="AP175" s="6">
        <f t="shared" si="18"/>
        <v>0</v>
      </c>
      <c r="AQ175" s="8">
        <f>($AM$3*AM175+$AN$3*AN175+$AO$3*AO175+$AP$3*AP175)+$I$3*VLOOKUP(I175,COND!$A$2:$E$7,4,FALSE)+$J$3*VLOOKUP(J175,COND!$A$2:$C$7,2,FALSE)+$K$3*VLOOKUP(K175,COND!$A$2:$C$7,3,FALSE)+IF(AND($B$2&gt;0,$E175&lt;20),$B$2*25,0)</f>
        <v>111.90039489627986</v>
      </c>
      <c r="AR175" s="26">
        <f t="shared" si="19"/>
        <v>0.79219093878807234</v>
      </c>
      <c r="AS175" t="str">
        <f t="shared" si="20"/>
        <v>SS</v>
      </c>
      <c r="AT175">
        <v>800</v>
      </c>
      <c r="AU175">
        <v>800</v>
      </c>
      <c r="AW175" t="str">
        <f t="shared" si="21"/>
        <v>Unlikely</v>
      </c>
      <c r="AY175">
        <f>IF(VLOOKUP($A175,'Draft List'!$D$4:$AC$1177,AY$3,FALSE)&lt;&gt;0,VLOOKUP($A175,'Draft List'!$D$4:$AC$1177,AY$3,FALSE),"")</f>
        <v>309</v>
      </c>
      <c r="AZ175">
        <f>IF(VLOOKUP($A175,'Draft List'!$D$4:$AC$1177,AZ$3,FALSE)&lt;&gt;0,VLOOKUP($A175,'Draft List'!$D$4:$AC$1177,AZ$3,FALSE),"")</f>
        <v>11</v>
      </c>
      <c r="BA175">
        <f>IF(VLOOKUP($A175,'Draft List'!$D$4:$AC$1177,BA$3,FALSE)&lt;&gt;0,VLOOKUP($A175,'Draft List'!$D$4:$AC$1177,BA$3,FALSE),"")</f>
        <v>1</v>
      </c>
      <c r="BB175" t="str">
        <f>IF(VLOOKUP($A175,'Draft List'!$D$4:$AC$1177,BB$3,FALSE)&lt;&gt;0,VLOOKUP($A175,'Draft List'!$D$4:$AC$1177,BB$3,FALSE),"")</f>
        <v>Yuma Arroyos</v>
      </c>
    </row>
    <row r="176" spans="1:54" ht="15" hidden="1" customHeight="1" x14ac:dyDescent="0.3">
      <c r="A176" s="1">
        <v>5764</v>
      </c>
      <c r="B176" s="1" t="s">
        <v>87</v>
      </c>
      <c r="C176" s="1" t="s">
        <v>1126</v>
      </c>
      <c r="D176" s="1" t="s">
        <v>437</v>
      </c>
      <c r="E176" s="1">
        <v>21</v>
      </c>
      <c r="F176" s="1" t="s">
        <v>54</v>
      </c>
      <c r="G176" s="1" t="s">
        <v>42</v>
      </c>
      <c r="H176" s="22" t="s">
        <v>853</v>
      </c>
      <c r="I176" s="45" t="s">
        <v>43</v>
      </c>
      <c r="J176" s="1" t="s">
        <v>48</v>
      </c>
      <c r="K176" s="22" t="s">
        <v>43</v>
      </c>
      <c r="L176" s="1">
        <v>2</v>
      </c>
      <c r="M176" s="1">
        <v>3</v>
      </c>
      <c r="N176" s="1">
        <v>2</v>
      </c>
      <c r="O176" s="1">
        <v>1</v>
      </c>
      <c r="P176" s="22">
        <v>2</v>
      </c>
      <c r="Q176" s="1">
        <v>3</v>
      </c>
      <c r="R176" s="1">
        <v>4</v>
      </c>
      <c r="S176" s="1">
        <v>3</v>
      </c>
      <c r="T176" s="1">
        <v>3</v>
      </c>
      <c r="U176" s="22">
        <v>5</v>
      </c>
      <c r="V176" s="1">
        <v>4</v>
      </c>
      <c r="W176" s="1">
        <v>3</v>
      </c>
      <c r="X176" s="1">
        <v>5</v>
      </c>
      <c r="Y176" s="22">
        <v>6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 t="s">
        <v>45</v>
      </c>
      <c r="AF176" s="1" t="s">
        <v>45</v>
      </c>
      <c r="AG176" s="22" t="s">
        <v>45</v>
      </c>
      <c r="AH176" s="1">
        <v>3</v>
      </c>
      <c r="AI176" s="1">
        <v>5</v>
      </c>
      <c r="AJ176" s="22">
        <v>1</v>
      </c>
      <c r="AK176" s="34" t="s">
        <v>45</v>
      </c>
      <c r="AL176" s="34" t="s">
        <v>844</v>
      </c>
      <c r="AM176" s="8">
        <f t="shared" si="15"/>
        <v>-1.5365899205465052</v>
      </c>
      <c r="AN176" s="8">
        <f t="shared" si="16"/>
        <v>-0.78044459123081322</v>
      </c>
      <c r="AO176">
        <f t="shared" si="17"/>
        <v>0</v>
      </c>
      <c r="AP176" s="6">
        <f t="shared" si="18"/>
        <v>0</v>
      </c>
      <c r="AQ176" s="8">
        <f>($AM$3*AM176+$AN$3*AN176+$AO$3*AO176+$AP$3*AP176)+$I$3*VLOOKUP(I176,COND!$A$2:$E$7,4,FALSE)+$J$3*VLOOKUP(J176,COND!$A$2:$C$7,2,FALSE)+$K$3*VLOOKUP(K176,COND!$A$2:$C$7,3,FALSE)+IF(AND($B$2&gt;0,$E176&lt;20),$B$2*25,0)</f>
        <v>106.48100591317559</v>
      </c>
      <c r="AR176" s="26">
        <f t="shared" si="19"/>
        <v>-0.33985859397048701</v>
      </c>
      <c r="AS176" t="str">
        <f t="shared" si="20"/>
        <v>DH</v>
      </c>
      <c r="AT176">
        <v>800</v>
      </c>
      <c r="AU176">
        <v>800</v>
      </c>
      <c r="AW176" t="str">
        <f t="shared" si="21"/>
        <v>Unlikely</v>
      </c>
      <c r="AY176">
        <f>IF(VLOOKUP($A176,'Draft List'!$D$4:$AC$1177,AY$3,FALSE)&lt;&gt;0,VLOOKUP($A176,'Draft List'!$D$4:$AC$1177,AY$3,FALSE),"")</f>
        <v>308</v>
      </c>
      <c r="AZ176">
        <f>IF(VLOOKUP($A176,'Draft List'!$D$4:$AC$1177,AZ$3,FALSE)&lt;&gt;0,VLOOKUP($A176,'Draft List'!$D$4:$AC$1177,AZ$3,FALSE),"")</f>
        <v>10</v>
      </c>
      <c r="BA176">
        <f>IF(VLOOKUP($A176,'Draft List'!$D$4:$AC$1177,BA$3,FALSE)&lt;&gt;0,VLOOKUP($A176,'Draft List'!$D$4:$AC$1177,BA$3,FALSE),"")</f>
        <v>32</v>
      </c>
      <c r="BB176" t="str">
        <f>IF(VLOOKUP($A176,'Draft List'!$D$4:$AC$1177,BB$3,FALSE)&lt;&gt;0,VLOOKUP($A176,'Draft List'!$D$4:$AC$1177,BB$3,FALSE),"")</f>
        <v>Niihama-shi Ghosts</v>
      </c>
    </row>
    <row r="177" spans="1:54" ht="15" hidden="1" customHeight="1" x14ac:dyDescent="0.3">
      <c r="A177" s="1">
        <v>4658</v>
      </c>
      <c r="B177" s="1" t="s">
        <v>51</v>
      </c>
      <c r="C177" s="1" t="s">
        <v>344</v>
      </c>
      <c r="D177" s="1" t="s">
        <v>1074</v>
      </c>
      <c r="E177" s="1">
        <v>21</v>
      </c>
      <c r="F177" s="1" t="s">
        <v>54</v>
      </c>
      <c r="G177" s="1" t="s">
        <v>54</v>
      </c>
      <c r="H177" s="22" t="s">
        <v>853</v>
      </c>
      <c r="I177" s="45" t="s">
        <v>44</v>
      </c>
      <c r="J177" s="1" t="s">
        <v>44</v>
      </c>
      <c r="K177" s="22" t="s">
        <v>43</v>
      </c>
      <c r="L177" s="1">
        <v>2</v>
      </c>
      <c r="M177" s="1">
        <v>1</v>
      </c>
      <c r="N177" s="1">
        <v>3</v>
      </c>
      <c r="O177" s="1">
        <v>2</v>
      </c>
      <c r="P177" s="22">
        <v>1</v>
      </c>
      <c r="Q177" s="1">
        <v>3</v>
      </c>
      <c r="R177" s="1">
        <v>2</v>
      </c>
      <c r="S177" s="1">
        <v>5</v>
      </c>
      <c r="T177" s="1">
        <v>5</v>
      </c>
      <c r="U177" s="22">
        <v>2</v>
      </c>
      <c r="V177" s="1">
        <v>5</v>
      </c>
      <c r="W177" s="1">
        <v>7</v>
      </c>
      <c r="X177" s="1">
        <v>1</v>
      </c>
      <c r="Y177" s="22">
        <v>1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>
        <v>2</v>
      </c>
      <c r="AF177" s="1" t="s">
        <v>45</v>
      </c>
      <c r="AG177" s="22">
        <v>2</v>
      </c>
      <c r="AH177" s="1">
        <v>5</v>
      </c>
      <c r="AI177" s="1">
        <v>8</v>
      </c>
      <c r="AJ177" s="22">
        <v>7</v>
      </c>
      <c r="AK177" s="34" t="s">
        <v>45</v>
      </c>
      <c r="AL177" s="34" t="s">
        <v>48</v>
      </c>
      <c r="AM177" s="8">
        <f t="shared" si="15"/>
        <v>-1.505954975567513</v>
      </c>
      <c r="AN177" s="8">
        <f t="shared" si="16"/>
        <v>-0.65707128185250552</v>
      </c>
      <c r="AO177">
        <f t="shared" si="17"/>
        <v>2</v>
      </c>
      <c r="AP177" s="6">
        <f t="shared" si="18"/>
        <v>0</v>
      </c>
      <c r="AQ177" s="8">
        <f>($AM$3*AM177+$AN$3*AN177+$AO$3*AO177+$AP$3*AP177)+$I$3*VLOOKUP(I177,COND!$A$2:$E$7,4,FALSE)+$J$3*VLOOKUP(J177,COND!$A$2:$C$7,2,FALSE)+$K$3*VLOOKUP(K177,COND!$A$2:$C$7,3,FALSE)+IF(AND($B$2&gt;0,$E177&lt;20),$B$2*25,0)</f>
        <v>106.14788245354652</v>
      </c>
      <c r="AR177" s="26">
        <f t="shared" si="19"/>
        <v>-0.40944434579596312</v>
      </c>
      <c r="AS177" t="str">
        <f t="shared" si="20"/>
        <v>RF</v>
      </c>
      <c r="AT177">
        <v>800</v>
      </c>
      <c r="AU177">
        <v>800</v>
      </c>
      <c r="AW177" t="str">
        <f t="shared" si="21"/>
        <v>Unlikely</v>
      </c>
      <c r="AY177">
        <f>IF(VLOOKUP($A177,'Draft List'!$D$4:$AC$1177,AY$3,FALSE)&lt;&gt;0,VLOOKUP($A177,'Draft List'!$D$4:$AC$1177,AY$3,FALSE),"")</f>
        <v>310</v>
      </c>
      <c r="AZ177">
        <f>IF(VLOOKUP($A177,'Draft List'!$D$4:$AC$1177,AZ$3,FALSE)&lt;&gt;0,VLOOKUP($A177,'Draft List'!$D$4:$AC$1177,AZ$3,FALSE),"")</f>
        <v>11</v>
      </c>
      <c r="BA177">
        <f>IF(VLOOKUP($A177,'Draft List'!$D$4:$AC$1177,BA$3,FALSE)&lt;&gt;0,VLOOKUP($A177,'Draft List'!$D$4:$AC$1177,BA$3,FALSE),"")</f>
        <v>2</v>
      </c>
      <c r="BB177" t="str">
        <f>IF(VLOOKUP($A177,'Draft List'!$D$4:$AC$1177,BB$3,FALSE)&lt;&gt;0,VLOOKUP($A177,'Draft List'!$D$4:$AC$1177,BB$3,FALSE),"")</f>
        <v>Duluth Warriors</v>
      </c>
    </row>
    <row r="178" spans="1:54" ht="15" hidden="1" customHeight="1" x14ac:dyDescent="0.3">
      <c r="A178" s="1">
        <v>12593</v>
      </c>
      <c r="B178" s="1" t="s">
        <v>75</v>
      </c>
      <c r="C178" s="1" t="s">
        <v>196</v>
      </c>
      <c r="D178" s="1" t="s">
        <v>978</v>
      </c>
      <c r="E178" s="1">
        <v>21</v>
      </c>
      <c r="F178" s="1" t="s">
        <v>42</v>
      </c>
      <c r="G178" s="1" t="s">
        <v>42</v>
      </c>
      <c r="H178" s="22" t="s">
        <v>861</v>
      </c>
      <c r="I178" s="45" t="s">
        <v>43</v>
      </c>
      <c r="J178" s="1" t="s">
        <v>48</v>
      </c>
      <c r="K178" s="22" t="s">
        <v>43</v>
      </c>
      <c r="L178" s="1">
        <v>1</v>
      </c>
      <c r="M178" s="1">
        <v>2</v>
      </c>
      <c r="N178" s="1">
        <v>2</v>
      </c>
      <c r="O178" s="1">
        <v>1</v>
      </c>
      <c r="P178" s="22">
        <v>2</v>
      </c>
      <c r="Q178" s="1">
        <v>3</v>
      </c>
      <c r="R178" s="1">
        <v>4</v>
      </c>
      <c r="S178" s="1">
        <v>2</v>
      </c>
      <c r="T178" s="1">
        <v>4</v>
      </c>
      <c r="U178" s="22">
        <v>4</v>
      </c>
      <c r="V178" s="1">
        <v>4</v>
      </c>
      <c r="W178" s="1">
        <v>7</v>
      </c>
      <c r="X178" s="1">
        <v>1</v>
      </c>
      <c r="Y178" s="22">
        <v>1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 t="s">
        <v>45</v>
      </c>
      <c r="AF178" s="1">
        <v>4</v>
      </c>
      <c r="AG178" s="22" t="s">
        <v>45</v>
      </c>
      <c r="AH178" s="1">
        <v>8</v>
      </c>
      <c r="AI178" s="1">
        <v>7</v>
      </c>
      <c r="AJ178" s="22">
        <v>6</v>
      </c>
      <c r="AK178" s="34" t="s">
        <v>965</v>
      </c>
      <c r="AL178" s="34" t="s">
        <v>48</v>
      </c>
      <c r="AM178" s="8">
        <f t="shared" si="15"/>
        <v>-1.9102056363678834</v>
      </c>
      <c r="AN178" s="8">
        <f t="shared" si="16"/>
        <v>-0.813812875062217</v>
      </c>
      <c r="AO178">
        <f t="shared" si="17"/>
        <v>2</v>
      </c>
      <c r="AP178" s="6">
        <f t="shared" si="18"/>
        <v>0</v>
      </c>
      <c r="AQ178" s="8">
        <f>($AM$3*AM178+$AN$3*AN178+$AO$3*AO178+$AP$3*AP178)+$I$3*VLOOKUP(I178,COND!$A$2:$E$7,4,FALSE)+$J$3*VLOOKUP(J178,COND!$A$2:$C$7,2,FALSE)+$K$3*VLOOKUP(K178,COND!$A$2:$C$7,3,FALSE)+IF(AND($B$2&gt;0,$E178&lt;20),$B$2*25,0)</f>
        <v>106.37655826894994</v>
      </c>
      <c r="AR178" s="26">
        <f t="shared" si="19"/>
        <v>-0.36167653455604354</v>
      </c>
      <c r="AS178" t="str">
        <f t="shared" si="20"/>
        <v>CF</v>
      </c>
      <c r="AT178">
        <v>800</v>
      </c>
      <c r="AU178">
        <v>800</v>
      </c>
      <c r="AW178" t="str">
        <f t="shared" si="21"/>
        <v>Unlikely</v>
      </c>
      <c r="AY178">
        <f>IF(VLOOKUP($A178,'Draft List'!$D$4:$AC$1177,AY$3,FALSE)&lt;&gt;0,VLOOKUP($A178,'Draft List'!$D$4:$AC$1177,AY$3,FALSE),"")</f>
        <v>311</v>
      </c>
      <c r="AZ178">
        <f>IF(VLOOKUP($A178,'Draft List'!$D$4:$AC$1177,AZ$3,FALSE)&lt;&gt;0,VLOOKUP($A178,'Draft List'!$D$4:$AC$1177,AZ$3,FALSE),"")</f>
        <v>11</v>
      </c>
      <c r="BA178">
        <f>IF(VLOOKUP($A178,'Draft List'!$D$4:$AC$1177,BA$3,FALSE)&lt;&gt;0,VLOOKUP($A178,'Draft List'!$D$4:$AC$1177,BA$3,FALSE),"")</f>
        <v>3</v>
      </c>
      <c r="BB178" t="str">
        <f>IF(VLOOKUP($A178,'Draft List'!$D$4:$AC$1177,BB$3,FALSE)&lt;&gt;0,VLOOKUP($A178,'Draft List'!$D$4:$AC$1177,BB$3,FALSE),"")</f>
        <v>Madison Malts</v>
      </c>
    </row>
    <row r="179" spans="1:54" ht="15" hidden="1" customHeight="1" x14ac:dyDescent="0.3">
      <c r="A179" s="1">
        <v>8620</v>
      </c>
      <c r="B179" s="1" t="s">
        <v>88</v>
      </c>
      <c r="C179" s="1" t="s">
        <v>1187</v>
      </c>
      <c r="D179" s="1" t="s">
        <v>420</v>
      </c>
      <c r="E179" s="1">
        <v>21</v>
      </c>
      <c r="F179" s="1" t="s">
        <v>42</v>
      </c>
      <c r="G179" s="1" t="s">
        <v>42</v>
      </c>
      <c r="H179" s="22" t="s">
        <v>861</v>
      </c>
      <c r="I179" s="45" t="s">
        <v>43</v>
      </c>
      <c r="J179" s="1" t="s">
        <v>43</v>
      </c>
      <c r="K179" s="22" t="s">
        <v>43</v>
      </c>
      <c r="L179" s="1">
        <v>2</v>
      </c>
      <c r="M179" s="1">
        <v>2</v>
      </c>
      <c r="N179" s="1">
        <v>2</v>
      </c>
      <c r="O179" s="1">
        <v>2</v>
      </c>
      <c r="P179" s="22">
        <v>2</v>
      </c>
      <c r="Q179" s="1">
        <v>3</v>
      </c>
      <c r="R179" s="1">
        <v>3</v>
      </c>
      <c r="S179" s="1">
        <v>5</v>
      </c>
      <c r="T179" s="1">
        <v>4</v>
      </c>
      <c r="U179" s="22">
        <v>3</v>
      </c>
      <c r="V179" s="1">
        <v>3</v>
      </c>
      <c r="W179" s="1">
        <v>3</v>
      </c>
      <c r="X179" s="1">
        <v>3</v>
      </c>
      <c r="Y179" s="22">
        <v>2</v>
      </c>
      <c r="Z179" s="1" t="s">
        <v>45</v>
      </c>
      <c r="AA179" s="1">
        <v>1</v>
      </c>
      <c r="AB179" s="1" t="s">
        <v>45</v>
      </c>
      <c r="AC179" s="1" t="s">
        <v>45</v>
      </c>
      <c r="AD179" s="1" t="s">
        <v>45</v>
      </c>
      <c r="AE179" s="1" t="s">
        <v>45</v>
      </c>
      <c r="AF179" s="1" t="s">
        <v>45</v>
      </c>
      <c r="AG179" s="22" t="s">
        <v>45</v>
      </c>
      <c r="AH179" s="1">
        <v>1</v>
      </c>
      <c r="AI179" s="1">
        <v>2</v>
      </c>
      <c r="AJ179" s="22">
        <v>3</v>
      </c>
      <c r="AK179" s="34" t="s">
        <v>882</v>
      </c>
      <c r="AL179" s="34" t="s">
        <v>844</v>
      </c>
      <c r="AM179" s="8">
        <f t="shared" si="15"/>
        <v>-1.4979402501556278</v>
      </c>
      <c r="AN179" s="8">
        <f t="shared" si="16"/>
        <v>-0.65570461242629963</v>
      </c>
      <c r="AO179">
        <f t="shared" si="17"/>
        <v>0</v>
      </c>
      <c r="AP179" s="6">
        <f t="shared" si="18"/>
        <v>0</v>
      </c>
      <c r="AQ179" s="8">
        <f>($AM$3*AM179+$AN$3*AN179+$AO$3*AO179+$AP$3*AP179)+$I$3*VLOOKUP(I179,COND!$A$2:$E$7,4,FALSE)+$J$3*VLOOKUP(J179,COND!$A$2:$C$7,2,FALSE)+$K$3*VLOOKUP(K179,COND!$A$2:$C$7,3,FALSE)+IF(AND($B$2&gt;0,$E179&lt;20),$B$2*25,0)</f>
        <v>106.98175062586884</v>
      </c>
      <c r="AR179" s="26">
        <f t="shared" si="19"/>
        <v>-0.23525864371723845</v>
      </c>
      <c r="AS179" t="str">
        <f t="shared" si="20"/>
        <v>1B</v>
      </c>
      <c r="AT179">
        <v>800</v>
      </c>
      <c r="AU179">
        <v>800</v>
      </c>
      <c r="AW179" t="str">
        <f t="shared" si="21"/>
        <v>Unlikely</v>
      </c>
      <c r="AY179">
        <f>IF(VLOOKUP($A179,'Draft List'!$D$4:$AC$1177,AY$3,FALSE)&lt;&gt;0,VLOOKUP($A179,'Draft List'!$D$4:$AC$1177,AY$3,FALSE),"")</f>
        <v>312</v>
      </c>
      <c r="AZ179">
        <f>IF(VLOOKUP($A179,'Draft List'!$D$4:$AC$1177,AZ$3,FALSE)&lt;&gt;0,VLOOKUP($A179,'Draft List'!$D$4:$AC$1177,AZ$3,FALSE),"")</f>
        <v>11</v>
      </c>
      <c r="BA179">
        <f>IF(VLOOKUP($A179,'Draft List'!$D$4:$AC$1177,BA$3,FALSE)&lt;&gt;0,VLOOKUP($A179,'Draft List'!$D$4:$AC$1177,BA$3,FALSE),"")</f>
        <v>4</v>
      </c>
      <c r="BB179" t="str">
        <f>IF(VLOOKUP($A179,'Draft List'!$D$4:$AC$1177,BB$3,FALSE)&lt;&gt;0,VLOOKUP($A179,'Draft List'!$D$4:$AC$1177,BB$3,FALSE),"")</f>
        <v>Manchester Maulers</v>
      </c>
    </row>
    <row r="180" spans="1:54" ht="15" hidden="1" customHeight="1" x14ac:dyDescent="0.3">
      <c r="A180" s="1">
        <v>8594</v>
      </c>
      <c r="B180" s="1" t="s">
        <v>88</v>
      </c>
      <c r="C180" s="1" t="s">
        <v>935</v>
      </c>
      <c r="D180" s="1" t="s">
        <v>976</v>
      </c>
      <c r="E180" s="1">
        <v>18</v>
      </c>
      <c r="F180" s="1" t="s">
        <v>54</v>
      </c>
      <c r="G180" s="1" t="s">
        <v>42</v>
      </c>
      <c r="H180" s="22" t="s">
        <v>861</v>
      </c>
      <c r="I180" s="45" t="s">
        <v>43</v>
      </c>
      <c r="J180" s="1" t="s">
        <v>43</v>
      </c>
      <c r="K180" s="22" t="s">
        <v>43</v>
      </c>
      <c r="L180" s="1">
        <v>1</v>
      </c>
      <c r="M180" s="1">
        <v>1</v>
      </c>
      <c r="N180" s="1">
        <v>2</v>
      </c>
      <c r="O180" s="1">
        <v>1</v>
      </c>
      <c r="P180" s="22">
        <v>1</v>
      </c>
      <c r="Q180" s="1">
        <v>3</v>
      </c>
      <c r="R180" s="1">
        <v>3</v>
      </c>
      <c r="S180" s="1">
        <v>4</v>
      </c>
      <c r="T180" s="1">
        <v>4</v>
      </c>
      <c r="U180" s="22">
        <v>3</v>
      </c>
      <c r="V180" s="1">
        <v>6</v>
      </c>
      <c r="W180" s="1">
        <v>7</v>
      </c>
      <c r="X180" s="1">
        <v>1</v>
      </c>
      <c r="Y180" s="22">
        <v>1</v>
      </c>
      <c r="Z180" s="1" t="s">
        <v>45</v>
      </c>
      <c r="AA180" s="1">
        <v>2</v>
      </c>
      <c r="AB180" s="1" t="s">
        <v>45</v>
      </c>
      <c r="AC180" s="1" t="s">
        <v>45</v>
      </c>
      <c r="AD180" s="1" t="s">
        <v>45</v>
      </c>
      <c r="AE180" s="1" t="s">
        <v>45</v>
      </c>
      <c r="AF180" s="1" t="s">
        <v>45</v>
      </c>
      <c r="AG180" s="22">
        <v>2</v>
      </c>
      <c r="AH180" s="1">
        <v>8</v>
      </c>
      <c r="AI180" s="1">
        <v>6</v>
      </c>
      <c r="AJ180" s="22">
        <v>6</v>
      </c>
      <c r="AK180" s="34" t="s">
        <v>977</v>
      </c>
      <c r="AL180" s="34" t="s">
        <v>48</v>
      </c>
      <c r="AM180" s="8">
        <f t="shared" si="15"/>
        <v>-2.0012818558036707</v>
      </c>
      <c r="AN180" s="8">
        <f t="shared" si="16"/>
        <v>-0.73876610645020102</v>
      </c>
      <c r="AO180">
        <f t="shared" si="17"/>
        <v>1</v>
      </c>
      <c r="AP180" s="6">
        <f t="shared" si="18"/>
        <v>0</v>
      </c>
      <c r="AQ180" s="8">
        <f>($AM$3*AM180+$AN$3*AN180+$AO$3*AO180+$AP$3*AP180)+$I$3*VLOOKUP(I180,COND!$A$2:$E$7,4,FALSE)+$J$3*VLOOKUP(J180,COND!$A$2:$C$7,2,FALSE)+$K$3*VLOOKUP(K180,COND!$A$2:$C$7,3,FALSE)+IF(AND($B$2&gt;0,$E180&lt;20),$B$2*25,0)</f>
        <v>111.10134520368389</v>
      </c>
      <c r="AR180" s="26">
        <f t="shared" si="19"/>
        <v>0.62527842633062569</v>
      </c>
      <c r="AS180" t="str">
        <f t="shared" si="20"/>
        <v>RF</v>
      </c>
      <c r="AT180">
        <v>800</v>
      </c>
      <c r="AU180">
        <v>800</v>
      </c>
      <c r="AW180" t="str">
        <f t="shared" si="21"/>
        <v>Unlikely</v>
      </c>
      <c r="AY180">
        <f>IF(VLOOKUP($A180,'Draft List'!$D$4:$AC$1177,AY$3,FALSE)&lt;&gt;0,VLOOKUP($A180,'Draft List'!$D$4:$AC$1177,AY$3,FALSE),"")</f>
        <v>313</v>
      </c>
      <c r="AZ180">
        <f>IF(VLOOKUP($A180,'Draft List'!$D$4:$AC$1177,AZ$3,FALSE)&lt;&gt;0,VLOOKUP($A180,'Draft List'!$D$4:$AC$1177,AZ$3,FALSE),"")</f>
        <v>11</v>
      </c>
      <c r="BA180">
        <f>IF(VLOOKUP($A180,'Draft List'!$D$4:$AC$1177,BA$3,FALSE)&lt;&gt;0,VLOOKUP($A180,'Draft List'!$D$4:$AC$1177,BA$3,FALSE),"")</f>
        <v>5</v>
      </c>
      <c r="BB180" t="str">
        <f>IF(VLOOKUP($A180,'Draft List'!$D$4:$AC$1177,BB$3,FALSE)&lt;&gt;0,VLOOKUP($A180,'Draft List'!$D$4:$AC$1177,BB$3,FALSE),"")</f>
        <v>Charleston Statesmen</v>
      </c>
    </row>
    <row r="181" spans="1:54" ht="15" hidden="1" customHeight="1" x14ac:dyDescent="0.3">
      <c r="A181" s="1">
        <v>12323</v>
      </c>
      <c r="B181" s="1" t="s">
        <v>88</v>
      </c>
      <c r="C181" s="1" t="s">
        <v>302</v>
      </c>
      <c r="D181" s="1" t="s">
        <v>220</v>
      </c>
      <c r="E181" s="1">
        <v>18</v>
      </c>
      <c r="F181" s="1" t="s">
        <v>42</v>
      </c>
      <c r="G181" s="1" t="s">
        <v>42</v>
      </c>
      <c r="H181" s="22" t="s">
        <v>853</v>
      </c>
      <c r="I181" s="45" t="s">
        <v>44</v>
      </c>
      <c r="J181" s="1" t="s">
        <v>43</v>
      </c>
      <c r="K181" s="22" t="s">
        <v>43</v>
      </c>
      <c r="L181" s="1">
        <v>1</v>
      </c>
      <c r="M181" s="1">
        <v>1</v>
      </c>
      <c r="N181" s="1">
        <v>2</v>
      </c>
      <c r="O181" s="1">
        <v>1</v>
      </c>
      <c r="P181" s="22">
        <v>1</v>
      </c>
      <c r="Q181" s="1">
        <v>3</v>
      </c>
      <c r="R181" s="1">
        <v>4</v>
      </c>
      <c r="S181" s="1">
        <v>4</v>
      </c>
      <c r="T181" s="1">
        <v>5</v>
      </c>
      <c r="U181" s="22">
        <v>4</v>
      </c>
      <c r="V181" s="1">
        <v>7</v>
      </c>
      <c r="W181" s="1">
        <v>7</v>
      </c>
      <c r="X181" s="1">
        <v>1</v>
      </c>
      <c r="Y181" s="22">
        <v>1</v>
      </c>
      <c r="Z181" s="1" t="s">
        <v>45</v>
      </c>
      <c r="AA181" s="1">
        <v>5</v>
      </c>
      <c r="AB181" s="1" t="s">
        <v>45</v>
      </c>
      <c r="AC181" s="1" t="s">
        <v>45</v>
      </c>
      <c r="AD181" s="1" t="s">
        <v>45</v>
      </c>
      <c r="AE181" s="1" t="s">
        <v>45</v>
      </c>
      <c r="AF181" s="1" t="s">
        <v>45</v>
      </c>
      <c r="AG181" s="22" t="s">
        <v>45</v>
      </c>
      <c r="AH181" s="1">
        <v>1</v>
      </c>
      <c r="AI181" s="1">
        <v>1</v>
      </c>
      <c r="AJ181" s="22">
        <v>1</v>
      </c>
      <c r="AK181" s="34" t="s">
        <v>774</v>
      </c>
      <c r="AL181" s="34" t="s">
        <v>48</v>
      </c>
      <c r="AM181" s="8">
        <f t="shared" si="15"/>
        <v>-2.0012818558036707</v>
      </c>
      <c r="AN181" s="8">
        <f t="shared" si="16"/>
        <v>-0.55798033700483307</v>
      </c>
      <c r="AO181">
        <f t="shared" si="17"/>
        <v>0</v>
      </c>
      <c r="AP181" s="6">
        <f t="shared" si="18"/>
        <v>0</v>
      </c>
      <c r="AQ181" s="8">
        <f>($AM$3*AM181+$AN$3*AN181+$AO$3*AO181+$AP$3*AP181)+$I$3*VLOOKUP(I181,COND!$A$2:$E$7,4,FALSE)+$J$3*VLOOKUP(J181,COND!$A$2:$C$7,2,FALSE)+$K$3*VLOOKUP(K181,COND!$A$2:$C$7,3,FALSE)+IF(AND($B$2&gt;0,$E181&lt;20),$B$2*25,0)</f>
        <v>112.95410777036165</v>
      </c>
      <c r="AR181" s="26">
        <f t="shared" si="19"/>
        <v>1.0122997315846143</v>
      </c>
      <c r="AS181" t="str">
        <f t="shared" si="20"/>
        <v>1B</v>
      </c>
      <c r="AT181">
        <v>800</v>
      </c>
      <c r="AU181">
        <v>800</v>
      </c>
      <c r="AW181" t="str">
        <f t="shared" si="21"/>
        <v>Unlikely</v>
      </c>
      <c r="AY181">
        <f>IF(VLOOKUP($A181,'Draft List'!$D$4:$AC$1177,AY$3,FALSE)&lt;&gt;0,VLOOKUP($A181,'Draft List'!$D$4:$AC$1177,AY$3,FALSE),"")</f>
        <v>314</v>
      </c>
      <c r="AZ181">
        <f>IF(VLOOKUP($A181,'Draft List'!$D$4:$AC$1177,AZ$3,FALSE)&lt;&gt;0,VLOOKUP($A181,'Draft List'!$D$4:$AC$1177,AZ$3,FALSE),"")</f>
        <v>11</v>
      </c>
      <c r="BA181">
        <f>IF(VLOOKUP($A181,'Draft List'!$D$4:$AC$1177,BA$3,FALSE)&lt;&gt;0,VLOOKUP($A181,'Draft List'!$D$4:$AC$1177,BA$3,FALSE),"")</f>
        <v>6</v>
      </c>
      <c r="BB181" t="str">
        <f>IF(VLOOKUP($A181,'Draft List'!$D$4:$AC$1177,BB$3,FALSE)&lt;&gt;0,VLOOKUP($A181,'Draft List'!$D$4:$AC$1177,BB$3,FALSE),"")</f>
        <v>Scottish Claymores</v>
      </c>
    </row>
    <row r="182" spans="1:54" ht="15" hidden="1" customHeight="1" x14ac:dyDescent="0.3">
      <c r="A182" s="1">
        <v>12914</v>
      </c>
      <c r="B182" s="1" t="s">
        <v>72</v>
      </c>
      <c r="C182" s="1" t="s">
        <v>147</v>
      </c>
      <c r="D182" s="1" t="s">
        <v>157</v>
      </c>
      <c r="E182" s="1">
        <v>18</v>
      </c>
      <c r="F182" s="1" t="s">
        <v>42</v>
      </c>
      <c r="G182" s="1" t="s">
        <v>42</v>
      </c>
      <c r="H182" s="22" t="s">
        <v>853</v>
      </c>
      <c r="I182" s="45" t="s">
        <v>43</v>
      </c>
      <c r="J182" s="1" t="s">
        <v>43</v>
      </c>
      <c r="K182" s="22" t="s">
        <v>43</v>
      </c>
      <c r="L182" s="1">
        <v>1</v>
      </c>
      <c r="M182" s="1">
        <v>1</v>
      </c>
      <c r="N182" s="1">
        <v>2</v>
      </c>
      <c r="O182" s="1">
        <v>1</v>
      </c>
      <c r="P182" s="22">
        <v>1</v>
      </c>
      <c r="Q182" s="1">
        <v>3</v>
      </c>
      <c r="R182" s="1">
        <v>4</v>
      </c>
      <c r="S182" s="1">
        <v>3</v>
      </c>
      <c r="T182" s="1">
        <v>5</v>
      </c>
      <c r="U182" s="22">
        <v>4</v>
      </c>
      <c r="V182" s="1">
        <v>3</v>
      </c>
      <c r="W182" s="1">
        <v>2</v>
      </c>
      <c r="X182" s="1">
        <v>1</v>
      </c>
      <c r="Y182" s="22">
        <v>1</v>
      </c>
      <c r="Z182" s="1" t="s">
        <v>45</v>
      </c>
      <c r="AA182" s="1" t="s">
        <v>45</v>
      </c>
      <c r="AB182" s="1">
        <v>2</v>
      </c>
      <c r="AC182" s="1" t="s">
        <v>45</v>
      </c>
      <c r="AD182" s="1" t="s">
        <v>45</v>
      </c>
      <c r="AE182" s="1" t="s">
        <v>45</v>
      </c>
      <c r="AF182" s="1" t="s">
        <v>45</v>
      </c>
      <c r="AG182" s="22" t="s">
        <v>45</v>
      </c>
      <c r="AH182" s="1">
        <v>7</v>
      </c>
      <c r="AI182" s="1">
        <v>6</v>
      </c>
      <c r="AJ182" s="22">
        <v>7</v>
      </c>
      <c r="AK182" s="34" t="s">
        <v>922</v>
      </c>
      <c r="AL182" s="34" t="s">
        <v>48</v>
      </c>
      <c r="AM182" s="8">
        <f t="shared" si="15"/>
        <v>-2.0012818558036707</v>
      </c>
      <c r="AN182" s="8">
        <f t="shared" si="16"/>
        <v>-0.64104183102873458</v>
      </c>
      <c r="AO182">
        <f t="shared" si="17"/>
        <v>1</v>
      </c>
      <c r="AP182" s="6">
        <f t="shared" si="18"/>
        <v>0</v>
      </c>
      <c r="AQ182" s="8">
        <f>($AM$3*AM182+$AN$3*AN182+$AO$3*AO182+$AP$3*AP182)+$I$3*VLOOKUP(I182,COND!$A$2:$E$7,4,FALSE)+$J$3*VLOOKUP(J182,COND!$A$2:$C$7,2,FALSE)+$K$3*VLOOKUP(K182,COND!$A$2:$C$7,3,FALSE)+IF(AND($B$2&gt;0,$E182&lt;20),$B$2*25,0)</f>
        <v>112.27403650874149</v>
      </c>
      <c r="AR182" s="26">
        <f t="shared" si="19"/>
        <v>0.87024047797506221</v>
      </c>
      <c r="AS182" t="str">
        <f t="shared" si="20"/>
        <v>2B</v>
      </c>
      <c r="AT182">
        <v>800</v>
      </c>
      <c r="AU182">
        <v>800</v>
      </c>
      <c r="AW182" t="str">
        <f t="shared" si="21"/>
        <v>Unlikely</v>
      </c>
      <c r="AY182">
        <f>IF(VLOOKUP($A182,'Draft List'!$D$4:$AC$1177,AY$3,FALSE)&lt;&gt;0,VLOOKUP($A182,'Draft List'!$D$4:$AC$1177,AY$3,FALSE),"")</f>
        <v>318</v>
      </c>
      <c r="AZ182">
        <f>IF(VLOOKUP($A182,'Draft List'!$D$4:$AC$1177,AZ$3,FALSE)&lt;&gt;0,VLOOKUP($A182,'Draft List'!$D$4:$AC$1177,AZ$3,FALSE),"")</f>
        <v>11</v>
      </c>
      <c r="BA182">
        <f>IF(VLOOKUP($A182,'Draft List'!$D$4:$AC$1177,BA$3,FALSE)&lt;&gt;0,VLOOKUP($A182,'Draft List'!$D$4:$AC$1177,BA$3,FALSE),"")</f>
        <v>10</v>
      </c>
      <c r="BB182" t="str">
        <f>IF(VLOOKUP($A182,'Draft List'!$D$4:$AC$1177,BB$3,FALSE)&lt;&gt;0,VLOOKUP($A182,'Draft List'!$D$4:$AC$1177,BB$3,FALSE),"")</f>
        <v>Tempe Knights</v>
      </c>
    </row>
    <row r="183" spans="1:54" ht="15" hidden="1" customHeight="1" x14ac:dyDescent="0.3">
      <c r="A183" s="1">
        <v>8640</v>
      </c>
      <c r="B183" s="1" t="s">
        <v>70</v>
      </c>
      <c r="C183" s="1" t="s">
        <v>1050</v>
      </c>
      <c r="D183" s="1" t="s">
        <v>1051</v>
      </c>
      <c r="E183" s="1">
        <v>18</v>
      </c>
      <c r="F183" s="1" t="s">
        <v>42</v>
      </c>
      <c r="G183" s="1" t="s">
        <v>42</v>
      </c>
      <c r="H183" s="22" t="s">
        <v>861</v>
      </c>
      <c r="I183" s="45" t="s">
        <v>43</v>
      </c>
      <c r="J183" s="1" t="s">
        <v>43</v>
      </c>
      <c r="K183" s="22" t="s">
        <v>48</v>
      </c>
      <c r="L183" s="1">
        <v>1</v>
      </c>
      <c r="M183" s="1">
        <v>1</v>
      </c>
      <c r="N183" s="1">
        <v>2</v>
      </c>
      <c r="O183" s="1">
        <v>1</v>
      </c>
      <c r="P183" s="22">
        <v>2</v>
      </c>
      <c r="Q183" s="1">
        <v>3</v>
      </c>
      <c r="R183" s="1">
        <v>4</v>
      </c>
      <c r="S183" s="1">
        <v>3</v>
      </c>
      <c r="T183" s="1">
        <v>3</v>
      </c>
      <c r="U183" s="22">
        <v>5</v>
      </c>
      <c r="V183" s="1">
        <v>7</v>
      </c>
      <c r="W183" s="1">
        <v>6</v>
      </c>
      <c r="X183" s="1">
        <v>1</v>
      </c>
      <c r="Y183" s="22">
        <v>1</v>
      </c>
      <c r="Z183" s="1" t="s">
        <v>45</v>
      </c>
      <c r="AA183" s="1" t="s">
        <v>45</v>
      </c>
      <c r="AB183" s="1">
        <v>1</v>
      </c>
      <c r="AC183" s="1">
        <v>3</v>
      </c>
      <c r="AD183" s="1" t="s">
        <v>45</v>
      </c>
      <c r="AE183" s="1" t="s">
        <v>45</v>
      </c>
      <c r="AF183" s="1" t="s">
        <v>45</v>
      </c>
      <c r="AG183" s="22" t="s">
        <v>45</v>
      </c>
      <c r="AH183" s="1">
        <v>3</v>
      </c>
      <c r="AI183" s="1">
        <v>1</v>
      </c>
      <c r="AJ183" s="22">
        <v>2</v>
      </c>
      <c r="AK183" s="34" t="s">
        <v>687</v>
      </c>
      <c r="AL183" s="34" t="s">
        <v>844</v>
      </c>
      <c r="AM183" s="8">
        <f t="shared" si="15"/>
        <v>-1.961265515986587</v>
      </c>
      <c r="AN183" s="8">
        <f t="shared" si="16"/>
        <v>-0.78044459123081322</v>
      </c>
      <c r="AO183">
        <f t="shared" si="17"/>
        <v>0</v>
      </c>
      <c r="AP183" s="6">
        <f t="shared" si="18"/>
        <v>0</v>
      </c>
      <c r="AQ183" s="8">
        <f>($AM$3*AM183+$AN$3*AN183+$AO$3*AO183+$AP$3*AP183)+$I$3*VLOOKUP(I183,COND!$A$2:$E$7,4,FALSE)+$J$3*VLOOKUP(J183,COND!$A$2:$C$7,2,FALSE)+$K$3*VLOOKUP(K183,COND!$A$2:$C$7,3,FALSE)+IF(AND($B$2&gt;0,$E183&lt;20),$B$2*25,0)</f>
        <v>111.43853835363159</v>
      </c>
      <c r="AR183" s="26">
        <f t="shared" si="19"/>
        <v>0.69571429078651537</v>
      </c>
      <c r="AS183" t="str">
        <f t="shared" si="20"/>
        <v>3B</v>
      </c>
      <c r="AT183">
        <v>800</v>
      </c>
      <c r="AU183">
        <v>800</v>
      </c>
      <c r="AW183" t="str">
        <f t="shared" si="21"/>
        <v>Unlikely</v>
      </c>
      <c r="AY183">
        <f>IF(VLOOKUP($A183,'Draft List'!$D$4:$AC$1177,AY$3,FALSE)&lt;&gt;0,VLOOKUP($A183,'Draft List'!$D$4:$AC$1177,AY$3,FALSE),"")</f>
        <v>319</v>
      </c>
      <c r="AZ183">
        <f>IF(VLOOKUP($A183,'Draft List'!$D$4:$AC$1177,AZ$3,FALSE)&lt;&gt;0,VLOOKUP($A183,'Draft List'!$D$4:$AC$1177,AZ$3,FALSE),"")</f>
        <v>11</v>
      </c>
      <c r="BA183">
        <f>IF(VLOOKUP($A183,'Draft List'!$D$4:$AC$1177,BA$3,FALSE)&lt;&gt;0,VLOOKUP($A183,'Draft List'!$D$4:$AC$1177,BA$3,FALSE),"")</f>
        <v>11</v>
      </c>
      <c r="BB183" t="str">
        <f>IF(VLOOKUP($A183,'Draft List'!$D$4:$AC$1177,BB$3,FALSE)&lt;&gt;0,VLOOKUP($A183,'Draft List'!$D$4:$AC$1177,BB$3,FALSE),"")</f>
        <v>Amsterdam Lions</v>
      </c>
    </row>
    <row r="184" spans="1:54" ht="15" hidden="1" customHeight="1" x14ac:dyDescent="0.3">
      <c r="A184" s="1">
        <v>12121</v>
      </c>
      <c r="B184" s="1" t="s">
        <v>73</v>
      </c>
      <c r="C184" s="1" t="s">
        <v>883</v>
      </c>
      <c r="D184" s="1" t="s">
        <v>1240</v>
      </c>
      <c r="E184" s="1">
        <v>18</v>
      </c>
      <c r="F184" s="1" t="s">
        <v>63</v>
      </c>
      <c r="G184" s="1" t="s">
        <v>42</v>
      </c>
      <c r="H184" s="22" t="s">
        <v>861</v>
      </c>
      <c r="I184" s="45" t="s">
        <v>43</v>
      </c>
      <c r="J184" s="1" t="s">
        <v>48</v>
      </c>
      <c r="K184" s="22" t="s">
        <v>43</v>
      </c>
      <c r="L184" s="1">
        <v>1</v>
      </c>
      <c r="M184" s="1">
        <v>1</v>
      </c>
      <c r="N184" s="1">
        <v>2</v>
      </c>
      <c r="O184" s="1">
        <v>1</v>
      </c>
      <c r="P184" s="22">
        <v>1</v>
      </c>
      <c r="Q184" s="1">
        <v>2</v>
      </c>
      <c r="R184" s="1">
        <v>3</v>
      </c>
      <c r="S184" s="1">
        <v>3</v>
      </c>
      <c r="T184" s="1">
        <v>4</v>
      </c>
      <c r="U184" s="22">
        <v>3</v>
      </c>
      <c r="V184" s="1">
        <v>8</v>
      </c>
      <c r="W184" s="1">
        <v>8</v>
      </c>
      <c r="X184" s="1">
        <v>1</v>
      </c>
      <c r="Y184" s="22">
        <v>1</v>
      </c>
      <c r="Z184" s="1" t="s">
        <v>45</v>
      </c>
      <c r="AA184" s="1" t="s">
        <v>45</v>
      </c>
      <c r="AB184" s="1" t="s">
        <v>45</v>
      </c>
      <c r="AC184" s="1">
        <v>5</v>
      </c>
      <c r="AD184" s="1">
        <v>3</v>
      </c>
      <c r="AE184" s="1" t="s">
        <v>45</v>
      </c>
      <c r="AF184" s="1" t="s">
        <v>45</v>
      </c>
      <c r="AG184" s="22" t="s">
        <v>45</v>
      </c>
      <c r="AH184" s="1">
        <v>5</v>
      </c>
      <c r="AI184" s="1">
        <v>3</v>
      </c>
      <c r="AJ184" s="22">
        <v>2</v>
      </c>
      <c r="AK184" s="34" t="s">
        <v>691</v>
      </c>
      <c r="AL184" s="34" t="s">
        <v>844</v>
      </c>
      <c r="AM184" s="8">
        <f t="shared" si="15"/>
        <v>-2.0012818558036707</v>
      </c>
      <c r="AN184" s="8">
        <f t="shared" si="16"/>
        <v>-1.1443834366767773</v>
      </c>
      <c r="AO184">
        <f t="shared" si="17"/>
        <v>0</v>
      </c>
      <c r="AP184" s="6">
        <f t="shared" si="18"/>
        <v>0.75</v>
      </c>
      <c r="AQ184" s="8">
        <f>($AM$3*AM184+$AN$3*AN184+$AO$3*AO184+$AP$3*AP184)+$I$3*VLOOKUP(I184,COND!$A$2:$E$7,4,FALSE)+$J$3*VLOOKUP(J184,COND!$A$2:$C$7,2,FALSE)+$K$3*VLOOKUP(K184,COND!$A$2:$C$7,3,FALSE)+IF(AND($B$2&gt;0,$E184&lt;20),$B$2*25,0)</f>
        <v>107.81727057429831</v>
      </c>
      <c r="AR184" s="26">
        <f t="shared" si="19"/>
        <v>-6.0727904148837816E-2</v>
      </c>
      <c r="AS184" t="str">
        <f t="shared" si="20"/>
        <v>3B</v>
      </c>
      <c r="AT184">
        <v>800</v>
      </c>
      <c r="AU184">
        <v>800</v>
      </c>
      <c r="AW184" t="str">
        <f t="shared" si="21"/>
        <v>Unlikely</v>
      </c>
      <c r="AY184">
        <f>IF(VLOOKUP($A184,'Draft List'!$D$4:$AC$1177,AY$3,FALSE)&lt;&gt;0,VLOOKUP($A184,'Draft List'!$D$4:$AC$1177,AY$3,FALSE),"")</f>
        <v>321</v>
      </c>
      <c r="AZ184">
        <f>IF(VLOOKUP($A184,'Draft List'!$D$4:$AC$1177,AZ$3,FALSE)&lt;&gt;0,VLOOKUP($A184,'Draft List'!$D$4:$AC$1177,AZ$3,FALSE),"")</f>
        <v>11</v>
      </c>
      <c r="BA184">
        <f>IF(VLOOKUP($A184,'Draft List'!$D$4:$AC$1177,BA$3,FALSE)&lt;&gt;0,VLOOKUP($A184,'Draft List'!$D$4:$AC$1177,BA$3,FALSE),"")</f>
        <v>13</v>
      </c>
      <c r="BB184" t="str">
        <f>IF(VLOOKUP($A184,'Draft List'!$D$4:$AC$1177,BB$3,FALSE)&lt;&gt;0,VLOOKUP($A184,'Draft List'!$D$4:$AC$1177,BB$3,FALSE),"")</f>
        <v>Toyama Wind Dancers</v>
      </c>
    </row>
    <row r="185" spans="1:54" ht="15" hidden="1" customHeight="1" x14ac:dyDescent="0.3">
      <c r="A185" s="1">
        <v>11284</v>
      </c>
      <c r="B185" s="1" t="s">
        <v>72</v>
      </c>
      <c r="C185" s="1" t="s">
        <v>1199</v>
      </c>
      <c r="D185" s="1" t="s">
        <v>411</v>
      </c>
      <c r="E185" s="1">
        <v>18</v>
      </c>
      <c r="F185" s="1" t="s">
        <v>42</v>
      </c>
      <c r="G185" s="1" t="s">
        <v>42</v>
      </c>
      <c r="H185" s="22" t="s">
        <v>853</v>
      </c>
      <c r="I185" s="45" t="s">
        <v>44</v>
      </c>
      <c r="J185" s="1" t="s">
        <v>43</v>
      </c>
      <c r="K185" s="22" t="s">
        <v>43</v>
      </c>
      <c r="L185" s="1">
        <v>1</v>
      </c>
      <c r="M185" s="1">
        <v>2</v>
      </c>
      <c r="N185" s="1">
        <v>2</v>
      </c>
      <c r="O185" s="1">
        <v>2</v>
      </c>
      <c r="P185" s="22">
        <v>1</v>
      </c>
      <c r="Q185" s="1">
        <v>3</v>
      </c>
      <c r="R185" s="1">
        <v>4</v>
      </c>
      <c r="S185" s="1">
        <v>4</v>
      </c>
      <c r="T185" s="1">
        <v>5</v>
      </c>
      <c r="U185" s="22">
        <v>3</v>
      </c>
      <c r="V185" s="1">
        <v>7</v>
      </c>
      <c r="W185" s="1">
        <v>6</v>
      </c>
      <c r="X185" s="1">
        <v>1</v>
      </c>
      <c r="Y185" s="22">
        <v>1</v>
      </c>
      <c r="Z185" s="1" t="s">
        <v>45</v>
      </c>
      <c r="AA185" s="1" t="s">
        <v>45</v>
      </c>
      <c r="AB185" s="1">
        <v>3</v>
      </c>
      <c r="AC185" s="1" t="s">
        <v>45</v>
      </c>
      <c r="AD185" s="1" t="s">
        <v>45</v>
      </c>
      <c r="AE185" s="1" t="s">
        <v>45</v>
      </c>
      <c r="AF185" s="1" t="s">
        <v>45</v>
      </c>
      <c r="AG185" s="22" t="s">
        <v>45</v>
      </c>
      <c r="AH185" s="1">
        <v>5</v>
      </c>
      <c r="AI185" s="1">
        <v>6</v>
      </c>
      <c r="AJ185" s="22">
        <v>7</v>
      </c>
      <c r="AK185" s="34" t="s">
        <v>687</v>
      </c>
      <c r="AL185" s="34" t="s">
        <v>48</v>
      </c>
      <c r="AM185" s="8">
        <f t="shared" si="15"/>
        <v>-1.8605124261753858</v>
      </c>
      <c r="AN185" s="8">
        <f t="shared" si="16"/>
        <v>-0.59799667682191648</v>
      </c>
      <c r="AO185">
        <f t="shared" si="17"/>
        <v>1</v>
      </c>
      <c r="AP185" s="6">
        <f t="shared" si="18"/>
        <v>0</v>
      </c>
      <c r="AQ185" s="8">
        <f>($AM$3*AM185+$AN$3*AN185+$AO$3*AO185+$AP$3*AP185)+$I$3*VLOOKUP(I185,COND!$A$2:$E$7,4,FALSE)+$J$3*VLOOKUP(J185,COND!$A$2:$C$7,2,FALSE)+$K$3*VLOOKUP(K185,COND!$A$2:$C$7,3,FALSE)+IF(AND($B$2&gt;0,$E185&lt;20),$B$2*25,0)</f>
        <v>112.65465530218613</v>
      </c>
      <c r="AR185" s="26">
        <f t="shared" si="19"/>
        <v>0.94974747195933973</v>
      </c>
      <c r="AS185" t="str">
        <f t="shared" si="20"/>
        <v>2B</v>
      </c>
      <c r="AT185">
        <v>800</v>
      </c>
      <c r="AU185">
        <v>800</v>
      </c>
      <c r="AW185" t="str">
        <f t="shared" si="21"/>
        <v>Unlikely</v>
      </c>
      <c r="AY185">
        <f>IF(VLOOKUP($A185,'Draft List'!$D$4:$AC$1177,AY$3,FALSE)&lt;&gt;0,VLOOKUP($A185,'Draft List'!$D$4:$AC$1177,AY$3,FALSE),"")</f>
        <v>322</v>
      </c>
      <c r="AZ185">
        <f>IF(VLOOKUP($A185,'Draft List'!$D$4:$AC$1177,AZ$3,FALSE)&lt;&gt;0,VLOOKUP($A185,'Draft List'!$D$4:$AC$1177,AZ$3,FALSE),"")</f>
        <v>11</v>
      </c>
      <c r="BA185">
        <f>IF(VLOOKUP($A185,'Draft List'!$D$4:$AC$1177,BA$3,FALSE)&lt;&gt;0,VLOOKUP($A185,'Draft List'!$D$4:$AC$1177,BA$3,FALSE),"")</f>
        <v>14</v>
      </c>
      <c r="BB185" t="str">
        <f>IF(VLOOKUP($A185,'Draft List'!$D$4:$AC$1177,BB$3,FALSE)&lt;&gt;0,VLOOKUP($A185,'Draft List'!$D$4:$AC$1177,BB$3,FALSE),"")</f>
        <v>Palm Springs Codgers</v>
      </c>
    </row>
    <row r="186" spans="1:54" ht="15" hidden="1" customHeight="1" x14ac:dyDescent="0.3">
      <c r="A186" s="1">
        <v>10320</v>
      </c>
      <c r="B186" s="1" t="s">
        <v>87</v>
      </c>
      <c r="C186" s="1" t="s">
        <v>166</v>
      </c>
      <c r="D186" s="1" t="s">
        <v>1125</v>
      </c>
      <c r="E186" s="1">
        <v>21</v>
      </c>
      <c r="F186" s="1" t="s">
        <v>42</v>
      </c>
      <c r="G186" s="1" t="s">
        <v>42</v>
      </c>
      <c r="H186" s="22" t="s">
        <v>853</v>
      </c>
      <c r="I186" s="45" t="s">
        <v>43</v>
      </c>
      <c r="J186" s="1" t="s">
        <v>43</v>
      </c>
      <c r="K186" s="22" t="s">
        <v>43</v>
      </c>
      <c r="L186" s="1">
        <v>2</v>
      </c>
      <c r="M186" s="1">
        <v>3</v>
      </c>
      <c r="N186" s="1">
        <v>2</v>
      </c>
      <c r="O186" s="1">
        <v>3</v>
      </c>
      <c r="P186" s="22">
        <v>2</v>
      </c>
      <c r="Q186" s="1">
        <v>3</v>
      </c>
      <c r="R186" s="1">
        <v>4</v>
      </c>
      <c r="S186" s="1">
        <v>4</v>
      </c>
      <c r="T186" s="1">
        <v>5</v>
      </c>
      <c r="U186" s="22">
        <v>3</v>
      </c>
      <c r="V186" s="1">
        <v>1</v>
      </c>
      <c r="W186" s="1">
        <v>1</v>
      </c>
      <c r="X186" s="1">
        <v>3</v>
      </c>
      <c r="Y186" s="22">
        <v>10</v>
      </c>
      <c r="Z186" s="1">
        <v>2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 t="s">
        <v>45</v>
      </c>
      <c r="AF186" s="1" t="s">
        <v>45</v>
      </c>
      <c r="AG186" s="22" t="s">
        <v>45</v>
      </c>
      <c r="AH186" s="1">
        <v>1</v>
      </c>
      <c r="AI186" s="1">
        <v>1</v>
      </c>
      <c r="AJ186" s="22">
        <v>1</v>
      </c>
      <c r="AK186" s="34" t="s">
        <v>727</v>
      </c>
      <c r="AL186" s="34" t="s">
        <v>844</v>
      </c>
      <c r="AM186" s="8">
        <f t="shared" si="15"/>
        <v>-1.3571708205273432</v>
      </c>
      <c r="AN186" s="8">
        <f t="shared" si="16"/>
        <v>-0.59799667682191648</v>
      </c>
      <c r="AO186">
        <f t="shared" si="17"/>
        <v>0</v>
      </c>
      <c r="AP186" s="6">
        <f t="shared" si="18"/>
        <v>0</v>
      </c>
      <c r="AQ186" s="8">
        <f>($AM$3*AM186+$AN$3*AN186+$AO$3*AO186+$AP$3*AP186)+$I$3*VLOOKUP(I186,COND!$A$2:$E$7,4,FALSE)+$J$3*VLOOKUP(J186,COND!$A$2:$C$7,2,FALSE)+$K$3*VLOOKUP(K186,COND!$A$2:$C$7,3,FALSE)+IF(AND($B$2&gt;0,$E186&lt;20),$B$2*25,0)</f>
        <v>107.68832279608426</v>
      </c>
      <c r="AR186" s="26">
        <f t="shared" si="19"/>
        <v>-8.7663647741438089E-2</v>
      </c>
      <c r="AS186" t="str">
        <f t="shared" si="20"/>
        <v>C</v>
      </c>
      <c r="AT186">
        <v>800</v>
      </c>
      <c r="AU186">
        <v>800</v>
      </c>
      <c r="AW186" t="str">
        <f t="shared" si="21"/>
        <v>Unlikely</v>
      </c>
      <c r="AY186">
        <f>IF(VLOOKUP($A186,'Draft List'!$D$4:$AC$1177,AY$3,FALSE)&lt;&gt;0,VLOOKUP($A186,'Draft List'!$D$4:$AC$1177,AY$3,FALSE),"")</f>
        <v>323</v>
      </c>
      <c r="AZ186">
        <f>IF(VLOOKUP($A186,'Draft List'!$D$4:$AC$1177,AZ$3,FALSE)&lt;&gt;0,VLOOKUP($A186,'Draft List'!$D$4:$AC$1177,AZ$3,FALSE),"")</f>
        <v>11</v>
      </c>
      <c r="BA186">
        <f>IF(VLOOKUP($A186,'Draft List'!$D$4:$AC$1177,BA$3,FALSE)&lt;&gt;0,VLOOKUP($A186,'Draft List'!$D$4:$AC$1177,BA$3,FALSE),"")</f>
        <v>15</v>
      </c>
      <c r="BB186" t="str">
        <f>IF(VLOOKUP($A186,'Draft List'!$D$4:$AC$1177,BB$3,FALSE)&lt;&gt;0,VLOOKUP($A186,'Draft List'!$D$4:$AC$1177,BB$3,FALSE),"")</f>
        <v>London Underground</v>
      </c>
    </row>
    <row r="187" spans="1:54" ht="15" hidden="1" customHeight="1" x14ac:dyDescent="0.3">
      <c r="A187" s="1">
        <v>11301</v>
      </c>
      <c r="B187" s="1" t="s">
        <v>75</v>
      </c>
      <c r="C187" s="1" t="s">
        <v>189</v>
      </c>
      <c r="D187" s="1" t="s">
        <v>1095</v>
      </c>
      <c r="E187" s="1">
        <v>18</v>
      </c>
      <c r="F187" s="1" t="s">
        <v>42</v>
      </c>
      <c r="G187" s="1" t="s">
        <v>42</v>
      </c>
      <c r="H187" s="22" t="s">
        <v>853</v>
      </c>
      <c r="I187" s="45" t="s">
        <v>43</v>
      </c>
      <c r="J187" s="1" t="s">
        <v>44</v>
      </c>
      <c r="K187" s="22" t="s">
        <v>43</v>
      </c>
      <c r="L187" s="1">
        <v>1</v>
      </c>
      <c r="M187" s="1">
        <v>2</v>
      </c>
      <c r="N187" s="1">
        <v>2</v>
      </c>
      <c r="O187" s="1">
        <v>2</v>
      </c>
      <c r="P187" s="22">
        <v>1</v>
      </c>
      <c r="Q187" s="1">
        <v>3</v>
      </c>
      <c r="R187" s="1">
        <v>3</v>
      </c>
      <c r="S187" s="1">
        <v>3</v>
      </c>
      <c r="T187" s="1">
        <v>4</v>
      </c>
      <c r="U187" s="22">
        <v>5</v>
      </c>
      <c r="V187" s="1">
        <v>4</v>
      </c>
      <c r="W187" s="1">
        <v>8</v>
      </c>
      <c r="X187" s="1">
        <v>1</v>
      </c>
      <c r="Y187" s="22">
        <v>1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 t="s">
        <v>45</v>
      </c>
      <c r="AF187" s="1">
        <v>6</v>
      </c>
      <c r="AG187" s="22" t="s">
        <v>45</v>
      </c>
      <c r="AH187" s="1">
        <v>8</v>
      </c>
      <c r="AI187" s="1">
        <v>6</v>
      </c>
      <c r="AJ187" s="22">
        <v>7</v>
      </c>
      <c r="AK187" s="34" t="s">
        <v>774</v>
      </c>
      <c r="AL187" s="34" t="s">
        <v>844</v>
      </c>
      <c r="AM187" s="8">
        <f t="shared" si="15"/>
        <v>-1.8605124261753858</v>
      </c>
      <c r="AN187" s="8">
        <f t="shared" si="16"/>
        <v>-0.74179492083993548</v>
      </c>
      <c r="AO187">
        <f t="shared" si="17"/>
        <v>2</v>
      </c>
      <c r="AP187" s="6">
        <f t="shared" si="18"/>
        <v>0.75</v>
      </c>
      <c r="AQ187" s="8">
        <f>($AM$3*AM187+$AN$3*AN187+$AO$3*AO187+$AP$3*AP187)+$I$3*VLOOKUP(I187,COND!$A$2:$E$7,4,FALSE)+$J$3*VLOOKUP(J187,COND!$A$2:$C$7,2,FALSE)+$K$3*VLOOKUP(K187,COND!$A$2:$C$7,3,FALSE)+IF(AND($B$2&gt;0,$E187&lt;20),$B$2*25,0)</f>
        <v>110.99574304063657</v>
      </c>
      <c r="AR187" s="26">
        <f t="shared" si="19"/>
        <v>0.60321931972124232</v>
      </c>
      <c r="AS187" t="str">
        <f t="shared" si="20"/>
        <v>CF</v>
      </c>
      <c r="AT187">
        <v>800</v>
      </c>
      <c r="AU187">
        <v>800</v>
      </c>
      <c r="AW187" t="str">
        <f t="shared" si="21"/>
        <v>Unlikely</v>
      </c>
      <c r="AY187">
        <f>IF(VLOOKUP($A187,'Draft List'!$D$4:$AC$1177,AY$3,FALSE)&lt;&gt;0,VLOOKUP($A187,'Draft List'!$D$4:$AC$1177,AY$3,FALSE),"")</f>
        <v>325</v>
      </c>
      <c r="AZ187">
        <f>IF(VLOOKUP($A187,'Draft List'!$D$4:$AC$1177,AZ$3,FALSE)&lt;&gt;0,VLOOKUP($A187,'Draft List'!$D$4:$AC$1177,AZ$3,FALSE),"")</f>
        <v>11</v>
      </c>
      <c r="BA187">
        <f>IF(VLOOKUP($A187,'Draft List'!$D$4:$AC$1177,BA$3,FALSE)&lt;&gt;0,VLOOKUP($A187,'Draft List'!$D$4:$AC$1177,BA$3,FALSE),"")</f>
        <v>17</v>
      </c>
      <c r="BB187" t="str">
        <f>IF(VLOOKUP($A187,'Draft List'!$D$4:$AC$1177,BB$3,FALSE)&lt;&gt;0,VLOOKUP($A187,'Draft List'!$D$4:$AC$1177,BB$3,FALSE),"")</f>
        <v>Aurora Borealis</v>
      </c>
    </row>
    <row r="188" spans="1:54" ht="15" hidden="1" customHeight="1" x14ac:dyDescent="0.3">
      <c r="A188" s="1">
        <v>6949</v>
      </c>
      <c r="B188" s="1" t="s">
        <v>70</v>
      </c>
      <c r="C188" s="1" t="s">
        <v>354</v>
      </c>
      <c r="D188" s="1" t="s">
        <v>1141</v>
      </c>
      <c r="E188" s="1">
        <v>22</v>
      </c>
      <c r="F188" s="1" t="s">
        <v>42</v>
      </c>
      <c r="G188" s="1" t="s">
        <v>42</v>
      </c>
      <c r="H188" s="22" t="s">
        <v>853</v>
      </c>
      <c r="I188" s="45" t="s">
        <v>43</v>
      </c>
      <c r="J188" s="1" t="s">
        <v>43</v>
      </c>
      <c r="K188" s="22" t="s">
        <v>43</v>
      </c>
      <c r="L188" s="1">
        <v>2</v>
      </c>
      <c r="M188" s="1">
        <v>3</v>
      </c>
      <c r="N188" s="1">
        <v>3</v>
      </c>
      <c r="O188" s="1">
        <v>2</v>
      </c>
      <c r="P188" s="22">
        <v>2</v>
      </c>
      <c r="Q188" s="1">
        <v>3</v>
      </c>
      <c r="R188" s="1">
        <v>5</v>
      </c>
      <c r="S188" s="1">
        <v>5</v>
      </c>
      <c r="T188" s="1">
        <v>5</v>
      </c>
      <c r="U188" s="22">
        <v>3</v>
      </c>
      <c r="V188" s="1">
        <v>10</v>
      </c>
      <c r="W188" s="1">
        <v>8</v>
      </c>
      <c r="X188" s="1">
        <v>1</v>
      </c>
      <c r="Y188" s="22">
        <v>1</v>
      </c>
      <c r="Z188" s="1" t="s">
        <v>45</v>
      </c>
      <c r="AA188" s="1" t="s">
        <v>45</v>
      </c>
      <c r="AB188" s="1" t="s">
        <v>45</v>
      </c>
      <c r="AC188" s="1">
        <v>6</v>
      </c>
      <c r="AD188" s="1" t="s">
        <v>45</v>
      </c>
      <c r="AE188" s="1" t="s">
        <v>45</v>
      </c>
      <c r="AF188" s="1" t="s">
        <v>45</v>
      </c>
      <c r="AG188" s="22" t="s">
        <v>45</v>
      </c>
      <c r="AH188" s="1">
        <v>6</v>
      </c>
      <c r="AI188" s="1">
        <v>1</v>
      </c>
      <c r="AJ188" s="22">
        <v>4</v>
      </c>
      <c r="AK188" s="34" t="s">
        <v>45</v>
      </c>
      <c r="AL188" s="34" t="s">
        <v>844</v>
      </c>
      <c r="AM188" s="8">
        <f t="shared" si="15"/>
        <v>-1.3638188765130226</v>
      </c>
      <c r="AN188" s="8">
        <f t="shared" si="16"/>
        <v>-0.46387530317931153</v>
      </c>
      <c r="AO188">
        <f t="shared" si="17"/>
        <v>0</v>
      </c>
      <c r="AP188" s="6">
        <f t="shared" si="18"/>
        <v>0.75</v>
      </c>
      <c r="AQ188" s="8">
        <f>($AM$3*AM188+$AN$3*AN188+$AO$3*AO188+$AP$3*AP188)+$I$3*VLOOKUP(I188,COND!$A$2:$E$7,4,FALSE)+$J$3*VLOOKUP(J188,COND!$A$2:$C$7,2,FALSE)+$K$3*VLOOKUP(K188,COND!$A$2:$C$7,3,FALSE)+IF(AND($B$2&gt;0,$E188&lt;20),$B$2*25,0)</f>
        <v>110.04711447419696</v>
      </c>
      <c r="AR188" s="26">
        <f t="shared" si="19"/>
        <v>0.40506145935222226</v>
      </c>
      <c r="AS188" t="str">
        <f t="shared" si="20"/>
        <v>3B</v>
      </c>
      <c r="AT188">
        <v>800</v>
      </c>
      <c r="AU188">
        <v>800</v>
      </c>
      <c r="AW188" t="str">
        <f t="shared" si="21"/>
        <v>Unlikely</v>
      </c>
      <c r="AY188">
        <f>IF(VLOOKUP($A188,'Draft List'!$D$4:$AC$1177,AY$3,FALSE)&lt;&gt;0,VLOOKUP($A188,'Draft List'!$D$4:$AC$1177,AY$3,FALSE),"")</f>
        <v>326</v>
      </c>
      <c r="AZ188">
        <f>IF(VLOOKUP($A188,'Draft List'!$D$4:$AC$1177,AZ$3,FALSE)&lt;&gt;0,VLOOKUP($A188,'Draft List'!$D$4:$AC$1177,AZ$3,FALSE),"")</f>
        <v>11</v>
      </c>
      <c r="BA188">
        <f>IF(VLOOKUP($A188,'Draft List'!$D$4:$AC$1177,BA$3,FALSE)&lt;&gt;0,VLOOKUP($A188,'Draft List'!$D$4:$AC$1177,BA$3,FALSE),"")</f>
        <v>18</v>
      </c>
      <c r="BB188" t="str">
        <f>IF(VLOOKUP($A188,'Draft List'!$D$4:$AC$1177,BB$3,FALSE)&lt;&gt;0,VLOOKUP($A188,'Draft List'!$D$4:$AC$1177,BB$3,FALSE),"")</f>
        <v>Crystal Lake Sandgnats</v>
      </c>
    </row>
    <row r="189" spans="1:54" ht="15" hidden="1" customHeight="1" x14ac:dyDescent="0.3">
      <c r="A189" s="1">
        <v>6712</v>
      </c>
      <c r="B189" s="1" t="s">
        <v>72</v>
      </c>
      <c r="C189" s="1" t="s">
        <v>481</v>
      </c>
      <c r="D189" s="1" t="s">
        <v>870</v>
      </c>
      <c r="E189" s="1">
        <v>22</v>
      </c>
      <c r="F189" s="1" t="s">
        <v>42</v>
      </c>
      <c r="G189" s="1" t="s">
        <v>42</v>
      </c>
      <c r="H189" s="22" t="s">
        <v>853</v>
      </c>
      <c r="I189" s="45" t="s">
        <v>43</v>
      </c>
      <c r="J189" s="1" t="s">
        <v>44</v>
      </c>
      <c r="K189" s="22" t="s">
        <v>43</v>
      </c>
      <c r="L189" s="1">
        <v>2</v>
      </c>
      <c r="M189" s="1">
        <v>3</v>
      </c>
      <c r="N189" s="1">
        <v>2</v>
      </c>
      <c r="O189" s="1">
        <v>3</v>
      </c>
      <c r="P189" s="22">
        <v>3</v>
      </c>
      <c r="Q189" s="1">
        <v>4</v>
      </c>
      <c r="R189" s="1">
        <v>4</v>
      </c>
      <c r="S189" s="1">
        <v>2</v>
      </c>
      <c r="T189" s="1">
        <v>5</v>
      </c>
      <c r="U189" s="22">
        <v>4</v>
      </c>
      <c r="V189" s="1">
        <v>4</v>
      </c>
      <c r="W189" s="1">
        <v>8</v>
      </c>
      <c r="X189" s="1">
        <v>1</v>
      </c>
      <c r="Y189" s="22">
        <v>1</v>
      </c>
      <c r="Z189" s="1" t="s">
        <v>45</v>
      </c>
      <c r="AA189" s="1" t="s">
        <v>45</v>
      </c>
      <c r="AB189" s="1">
        <v>6</v>
      </c>
      <c r="AC189" s="1" t="s">
        <v>45</v>
      </c>
      <c r="AD189" s="1" t="s">
        <v>45</v>
      </c>
      <c r="AE189" s="1" t="s">
        <v>45</v>
      </c>
      <c r="AF189" s="1" t="s">
        <v>45</v>
      </c>
      <c r="AG189" s="22" t="s">
        <v>45</v>
      </c>
      <c r="AH189" s="1">
        <v>6</v>
      </c>
      <c r="AI189" s="1">
        <v>8</v>
      </c>
      <c r="AJ189" s="22">
        <v>7</v>
      </c>
      <c r="AK189" s="34" t="s">
        <v>45</v>
      </c>
      <c r="AL189" s="34" t="s">
        <v>48</v>
      </c>
      <c r="AM189" s="8">
        <f t="shared" si="15"/>
        <v>-1.31715448071026</v>
      </c>
      <c r="AN189" s="8">
        <f t="shared" si="16"/>
        <v>-0.40154748884996139</v>
      </c>
      <c r="AO189">
        <f t="shared" si="17"/>
        <v>2</v>
      </c>
      <c r="AP189" s="6">
        <f t="shared" si="18"/>
        <v>0.6</v>
      </c>
      <c r="AQ189" s="8">
        <f>($AM$3*AM189+$AN$3*AN189+$AO$3*AO189+$AP$3*AP189)+$I$3*VLOOKUP(I189,COND!$A$2:$E$7,4,FALSE)+$J$3*VLOOKUP(J189,COND!$A$2:$C$7,2,FALSE)+$K$3*VLOOKUP(K189,COND!$A$2:$C$7,3,FALSE)+IF(AND($B$2&gt;0,$E189&lt;20),$B$2*25,0)</f>
        <v>109.98304801906278</v>
      </c>
      <c r="AR189" s="26">
        <f t="shared" si="19"/>
        <v>0.39167869593991533</v>
      </c>
      <c r="AS189" t="str">
        <f t="shared" si="20"/>
        <v>2B</v>
      </c>
      <c r="AT189">
        <v>800</v>
      </c>
      <c r="AU189">
        <v>800</v>
      </c>
      <c r="AW189" t="str">
        <f t="shared" si="21"/>
        <v>Unlikely</v>
      </c>
      <c r="AY189">
        <f>IF(VLOOKUP($A189,'Draft List'!$D$4:$AC$1177,AY$3,FALSE)&lt;&gt;0,VLOOKUP($A189,'Draft List'!$D$4:$AC$1177,AY$3,FALSE),"")</f>
        <v>328</v>
      </c>
      <c r="AZ189">
        <f>IF(VLOOKUP($A189,'Draft List'!$D$4:$AC$1177,AZ$3,FALSE)&lt;&gt;0,VLOOKUP($A189,'Draft List'!$D$4:$AC$1177,AZ$3,FALSE),"")</f>
        <v>11</v>
      </c>
      <c r="BA189">
        <f>IF(VLOOKUP($A189,'Draft List'!$D$4:$AC$1177,BA$3,FALSE)&lt;&gt;0,VLOOKUP($A189,'Draft List'!$D$4:$AC$1177,BA$3,FALSE),"")</f>
        <v>20</v>
      </c>
      <c r="BB189" t="str">
        <f>IF(VLOOKUP($A189,'Draft List'!$D$4:$AC$1177,BB$3,FALSE)&lt;&gt;0,VLOOKUP($A189,'Draft List'!$D$4:$AC$1177,BB$3,FALSE),"")</f>
        <v>New Orleans Trendsetters</v>
      </c>
    </row>
    <row r="190" spans="1:54" ht="15" hidden="1" customHeight="1" x14ac:dyDescent="0.3">
      <c r="A190" s="1">
        <v>12794</v>
      </c>
      <c r="B190" s="1" t="s">
        <v>73</v>
      </c>
      <c r="C190" s="1" t="s">
        <v>188</v>
      </c>
      <c r="D190" s="1" t="s">
        <v>1060</v>
      </c>
      <c r="E190" s="1">
        <v>18</v>
      </c>
      <c r="F190" s="1" t="s">
        <v>42</v>
      </c>
      <c r="G190" s="1" t="s">
        <v>42</v>
      </c>
      <c r="H190" s="22" t="s">
        <v>853</v>
      </c>
      <c r="I190" s="45" t="s">
        <v>48</v>
      </c>
      <c r="J190" s="1" t="s">
        <v>43</v>
      </c>
      <c r="K190" s="22" t="s">
        <v>43</v>
      </c>
      <c r="L190" s="1">
        <v>1</v>
      </c>
      <c r="M190" s="1">
        <v>1</v>
      </c>
      <c r="N190" s="1">
        <v>2</v>
      </c>
      <c r="O190" s="1">
        <v>1</v>
      </c>
      <c r="P190" s="22">
        <v>1</v>
      </c>
      <c r="Q190" s="1">
        <v>3</v>
      </c>
      <c r="R190" s="1">
        <v>2</v>
      </c>
      <c r="S190" s="1">
        <v>3</v>
      </c>
      <c r="T190" s="1">
        <v>4</v>
      </c>
      <c r="U190" s="22">
        <v>4</v>
      </c>
      <c r="V190" s="1">
        <v>5</v>
      </c>
      <c r="W190" s="1">
        <v>3</v>
      </c>
      <c r="X190" s="1">
        <v>1</v>
      </c>
      <c r="Y190" s="22">
        <v>1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>
        <v>5</v>
      </c>
      <c r="AE190" s="1" t="s">
        <v>45</v>
      </c>
      <c r="AF190" s="1" t="s">
        <v>45</v>
      </c>
      <c r="AG190" s="22" t="s">
        <v>45</v>
      </c>
      <c r="AH190" s="1">
        <v>10</v>
      </c>
      <c r="AI190" s="1">
        <v>9</v>
      </c>
      <c r="AJ190" s="22">
        <v>6</v>
      </c>
      <c r="AK190" s="34" t="s">
        <v>687</v>
      </c>
      <c r="AL190" s="34" t="s">
        <v>844</v>
      </c>
      <c r="AM190" s="8">
        <f t="shared" si="15"/>
        <v>-2.0012818558036707</v>
      </c>
      <c r="AN190" s="8">
        <f t="shared" si="16"/>
        <v>-0.83287114027572251</v>
      </c>
      <c r="AO190">
        <f t="shared" si="17"/>
        <v>4</v>
      </c>
      <c r="AP190" s="6">
        <f t="shared" si="18"/>
        <v>1</v>
      </c>
      <c r="AQ190" s="8">
        <f>($AM$3*AM190+$AN$3*AN190+$AO$3*AO190+$AP$3*AP190)+$I$3*VLOOKUP(I190,COND!$A$2:$E$7,4,FALSE)+$J$3*VLOOKUP(J190,COND!$A$2:$C$7,2,FALSE)+$K$3*VLOOKUP(K190,COND!$A$2:$C$7,3,FALSE)+IF(AND($B$2&gt;0,$E190&lt;20),$B$2*25,0)</f>
        <v>111.69708479777762</v>
      </c>
      <c r="AR190" s="26">
        <f t="shared" si="19"/>
        <v>0.74972174111060186</v>
      </c>
      <c r="AS190" t="str">
        <f t="shared" si="20"/>
        <v>SS</v>
      </c>
      <c r="AT190">
        <v>800</v>
      </c>
      <c r="AU190">
        <v>800</v>
      </c>
      <c r="AW190" t="str">
        <f t="shared" si="21"/>
        <v>Unlikely</v>
      </c>
      <c r="AY190">
        <f>IF(VLOOKUP($A190,'Draft List'!$D$4:$AC$1177,AY$3,FALSE)&lt;&gt;0,VLOOKUP($A190,'Draft List'!$D$4:$AC$1177,AY$3,FALSE),"")</f>
        <v>329</v>
      </c>
      <c r="AZ190">
        <f>IF(VLOOKUP($A190,'Draft List'!$D$4:$AC$1177,AZ$3,FALSE)&lt;&gt;0,VLOOKUP($A190,'Draft List'!$D$4:$AC$1177,AZ$3,FALSE),"")</f>
        <v>11</v>
      </c>
      <c r="BA190">
        <f>IF(VLOOKUP($A190,'Draft List'!$D$4:$AC$1177,BA$3,FALSE)&lt;&gt;0,VLOOKUP($A190,'Draft List'!$D$4:$AC$1177,BA$3,FALSE),"")</f>
        <v>21</v>
      </c>
      <c r="BB190" t="str">
        <f>IF(VLOOKUP($A190,'Draft List'!$D$4:$AC$1177,BB$3,FALSE)&lt;&gt;0,VLOOKUP($A190,'Draft List'!$D$4:$AC$1177,BB$3,FALSE),"")</f>
        <v>Florida Farstriders</v>
      </c>
    </row>
    <row r="191" spans="1:54" ht="15" hidden="1" customHeight="1" x14ac:dyDescent="0.3">
      <c r="A191" s="1">
        <v>12426</v>
      </c>
      <c r="B191" s="1" t="s">
        <v>70</v>
      </c>
      <c r="C191" s="1" t="s">
        <v>883</v>
      </c>
      <c r="D191" s="1" t="s">
        <v>215</v>
      </c>
      <c r="E191" s="1">
        <v>18</v>
      </c>
      <c r="F191" s="1" t="s">
        <v>42</v>
      </c>
      <c r="G191" s="1" t="s">
        <v>42</v>
      </c>
      <c r="H191" s="22" t="s">
        <v>861</v>
      </c>
      <c r="I191" s="45" t="s">
        <v>44</v>
      </c>
      <c r="J191" s="1" t="s">
        <v>44</v>
      </c>
      <c r="K191" s="22" t="s">
        <v>44</v>
      </c>
      <c r="L191" s="1">
        <v>1</v>
      </c>
      <c r="M191" s="1">
        <v>1</v>
      </c>
      <c r="N191" s="1">
        <v>2</v>
      </c>
      <c r="O191" s="1">
        <v>1</v>
      </c>
      <c r="P191" s="22">
        <v>1</v>
      </c>
      <c r="Q191" s="1">
        <v>3</v>
      </c>
      <c r="R191" s="1">
        <v>3</v>
      </c>
      <c r="S191" s="1">
        <v>4</v>
      </c>
      <c r="T191" s="1">
        <v>5</v>
      </c>
      <c r="U191" s="22">
        <v>3</v>
      </c>
      <c r="V191" s="1">
        <v>6</v>
      </c>
      <c r="W191" s="1">
        <v>7</v>
      </c>
      <c r="X191" s="1">
        <v>1</v>
      </c>
      <c r="Y191" s="22">
        <v>1</v>
      </c>
      <c r="Z191" s="1" t="s">
        <v>45</v>
      </c>
      <c r="AA191" s="1" t="s">
        <v>45</v>
      </c>
      <c r="AB191" s="1" t="s">
        <v>45</v>
      </c>
      <c r="AC191" s="1">
        <v>1</v>
      </c>
      <c r="AD191" s="1" t="s">
        <v>45</v>
      </c>
      <c r="AE191" s="1" t="s">
        <v>45</v>
      </c>
      <c r="AF191" s="1" t="s">
        <v>45</v>
      </c>
      <c r="AG191" s="22" t="s">
        <v>45</v>
      </c>
      <c r="AH191" s="1">
        <v>3</v>
      </c>
      <c r="AI191" s="1">
        <v>1</v>
      </c>
      <c r="AJ191" s="22">
        <v>1</v>
      </c>
      <c r="AK191" s="34" t="s">
        <v>922</v>
      </c>
      <c r="AL191" s="34" t="s">
        <v>844</v>
      </c>
      <c r="AM191" s="8">
        <f t="shared" si="15"/>
        <v>-2.0012818558036707</v>
      </c>
      <c r="AN191" s="8">
        <f t="shared" si="16"/>
        <v>-0.64905655644061999</v>
      </c>
      <c r="AO191">
        <f t="shared" si="17"/>
        <v>0</v>
      </c>
      <c r="AP191" s="6">
        <f t="shared" si="18"/>
        <v>0</v>
      </c>
      <c r="AQ191" s="8">
        <f>($AM$3*AM191+$AN$3*AN191+$AO$3*AO191+$AP$3*AP191)+$I$3*VLOOKUP(I191,COND!$A$2:$E$7,4,FALSE)+$J$3*VLOOKUP(J191,COND!$A$2:$C$7,2,FALSE)+$K$3*VLOOKUP(K191,COND!$A$2:$C$7,3,FALSE)+IF(AND($B$2&gt;0,$E191&lt;20),$B$2*25,0)</f>
        <v>109.86119313713219</v>
      </c>
      <c r="AR191" s="26">
        <f t="shared" si="19"/>
        <v>0.3662245787721059</v>
      </c>
      <c r="AS191" t="str">
        <f t="shared" si="20"/>
        <v>3B</v>
      </c>
      <c r="AT191">
        <v>800</v>
      </c>
      <c r="AU191">
        <v>800</v>
      </c>
      <c r="AW191" t="str">
        <f t="shared" si="21"/>
        <v>Unlikely</v>
      </c>
      <c r="AY191">
        <f>IF(VLOOKUP($A191,'Draft List'!$D$4:$AC$1177,AY$3,FALSE)&lt;&gt;0,VLOOKUP($A191,'Draft List'!$D$4:$AC$1177,AY$3,FALSE),"")</f>
        <v>331</v>
      </c>
      <c r="AZ191">
        <f>IF(VLOOKUP($A191,'Draft List'!$D$4:$AC$1177,AZ$3,FALSE)&lt;&gt;0,VLOOKUP($A191,'Draft List'!$D$4:$AC$1177,AZ$3,FALSE),"")</f>
        <v>11</v>
      </c>
      <c r="BA191">
        <f>IF(VLOOKUP($A191,'Draft List'!$D$4:$AC$1177,BA$3,FALSE)&lt;&gt;0,VLOOKUP($A191,'Draft List'!$D$4:$AC$1177,BA$3,FALSE),"")</f>
        <v>23</v>
      </c>
      <c r="BB191" t="str">
        <f>IF(VLOOKUP($A191,'Draft List'!$D$4:$AC$1177,BB$3,FALSE)&lt;&gt;0,VLOOKUP($A191,'Draft List'!$D$4:$AC$1177,BB$3,FALSE),"")</f>
        <v>Fargo Dinosaurs</v>
      </c>
    </row>
    <row r="192" spans="1:54" ht="15" hidden="1" customHeight="1" x14ac:dyDescent="0.3">
      <c r="A192" s="1">
        <v>9521</v>
      </c>
      <c r="B192" s="1" t="s">
        <v>51</v>
      </c>
      <c r="C192" s="1" t="s">
        <v>883</v>
      </c>
      <c r="D192" s="1" t="s">
        <v>1112</v>
      </c>
      <c r="E192" s="1">
        <v>21</v>
      </c>
      <c r="F192" s="1" t="s">
        <v>42</v>
      </c>
      <c r="G192" s="1" t="s">
        <v>42</v>
      </c>
      <c r="H192" s="22" t="s">
        <v>853</v>
      </c>
      <c r="I192" s="45" t="s">
        <v>43</v>
      </c>
      <c r="J192" s="1" t="s">
        <v>43</v>
      </c>
      <c r="K192" s="22" t="s">
        <v>44</v>
      </c>
      <c r="L192" s="1">
        <v>2</v>
      </c>
      <c r="M192" s="1">
        <v>3</v>
      </c>
      <c r="N192" s="1">
        <v>2</v>
      </c>
      <c r="O192" s="1">
        <v>3</v>
      </c>
      <c r="P192" s="22">
        <v>2</v>
      </c>
      <c r="Q192" s="1">
        <v>3</v>
      </c>
      <c r="R192" s="1">
        <v>4</v>
      </c>
      <c r="S192" s="1">
        <v>2</v>
      </c>
      <c r="T192" s="1">
        <v>5</v>
      </c>
      <c r="U192" s="22">
        <v>3</v>
      </c>
      <c r="V192" s="1">
        <v>5</v>
      </c>
      <c r="W192" s="1">
        <v>7</v>
      </c>
      <c r="X192" s="1">
        <v>1</v>
      </c>
      <c r="Y192" s="22">
        <v>1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>
        <v>6</v>
      </c>
      <c r="AF192" s="1">
        <v>2</v>
      </c>
      <c r="AG192" s="22" t="s">
        <v>45</v>
      </c>
      <c r="AH192" s="1">
        <v>7</v>
      </c>
      <c r="AI192" s="1">
        <v>3</v>
      </c>
      <c r="AJ192" s="22">
        <v>2</v>
      </c>
      <c r="AK192" s="34" t="s">
        <v>45</v>
      </c>
      <c r="AL192" s="34" t="s">
        <v>48</v>
      </c>
      <c r="AM192" s="8">
        <f t="shared" si="15"/>
        <v>-1.3571708205273432</v>
      </c>
      <c r="AN192" s="8">
        <f t="shared" si="16"/>
        <v>-0.76411966486971961</v>
      </c>
      <c r="AO192">
        <f t="shared" si="17"/>
        <v>0</v>
      </c>
      <c r="AP192" s="6">
        <f t="shared" si="18"/>
        <v>0</v>
      </c>
      <c r="AQ192" s="8">
        <f>($AM$3*AM192+$AN$3*AN192+$AO$3*AO192+$AP$3*AP192)+$I$3*VLOOKUP(I192,COND!$A$2:$E$7,4,FALSE)+$J$3*VLOOKUP(J192,COND!$A$2:$C$7,2,FALSE)+$K$3*VLOOKUP(K192,COND!$A$2:$C$7,3,FALSE)+IF(AND($B$2&gt;0,$E192&lt;20),$B$2*25,0)</f>
        <v>104.69484693951063</v>
      </c>
      <c r="AR192" s="26">
        <f t="shared" si="19"/>
        <v>-0.71296715618550355</v>
      </c>
      <c r="AS192" t="str">
        <f t="shared" si="20"/>
        <v>LF</v>
      </c>
      <c r="AT192">
        <v>800</v>
      </c>
      <c r="AU192">
        <v>800</v>
      </c>
      <c r="AW192" t="str">
        <f t="shared" si="21"/>
        <v>Unlikely</v>
      </c>
      <c r="AY192">
        <f>IF(VLOOKUP($A192,'Draft List'!$D$4:$AC$1177,AY$3,FALSE)&lt;&gt;0,VLOOKUP($A192,'Draft List'!$D$4:$AC$1177,AY$3,FALSE),"")</f>
        <v>332</v>
      </c>
      <c r="AZ192">
        <f>IF(VLOOKUP($A192,'Draft List'!$D$4:$AC$1177,AZ$3,FALSE)&lt;&gt;0,VLOOKUP($A192,'Draft List'!$D$4:$AC$1177,AZ$3,FALSE),"")</f>
        <v>11</v>
      </c>
      <c r="BA192">
        <f>IF(VLOOKUP($A192,'Draft List'!$D$4:$AC$1177,BA$3,FALSE)&lt;&gt;0,VLOOKUP($A192,'Draft List'!$D$4:$AC$1177,BA$3,FALSE),"")</f>
        <v>24</v>
      </c>
      <c r="BB192" t="str">
        <f>IF(VLOOKUP($A192,'Draft List'!$D$4:$AC$1177,BB$3,FALSE)&lt;&gt;0,VLOOKUP($A192,'Draft List'!$D$4:$AC$1177,BB$3,FALSE),"")</f>
        <v>Hartford Harpoon</v>
      </c>
    </row>
    <row r="193" spans="1:54" ht="15" hidden="1" customHeight="1" x14ac:dyDescent="0.3">
      <c r="A193" s="1">
        <v>6042</v>
      </c>
      <c r="B193" s="1" t="s">
        <v>88</v>
      </c>
      <c r="C193" s="1" t="s">
        <v>1207</v>
      </c>
      <c r="D193" s="1" t="s">
        <v>1208</v>
      </c>
      <c r="E193" s="1">
        <v>18</v>
      </c>
      <c r="F193" s="1" t="s">
        <v>42</v>
      </c>
      <c r="G193" s="1" t="s">
        <v>42</v>
      </c>
      <c r="H193" s="22" t="s">
        <v>878</v>
      </c>
      <c r="I193" s="45" t="s">
        <v>43</v>
      </c>
      <c r="J193" s="1" t="s">
        <v>48</v>
      </c>
      <c r="K193" s="22" t="s">
        <v>43</v>
      </c>
      <c r="L193" s="1">
        <v>2</v>
      </c>
      <c r="M193" s="1">
        <v>1</v>
      </c>
      <c r="N193" s="1">
        <v>2</v>
      </c>
      <c r="O193" s="1">
        <v>1</v>
      </c>
      <c r="P193" s="22">
        <v>1</v>
      </c>
      <c r="Q193" s="1">
        <v>3</v>
      </c>
      <c r="R193" s="1">
        <v>2</v>
      </c>
      <c r="S193" s="1">
        <v>3</v>
      </c>
      <c r="T193" s="1">
        <v>1</v>
      </c>
      <c r="U193" s="22">
        <v>4</v>
      </c>
      <c r="V193" s="1">
        <v>4</v>
      </c>
      <c r="W193" s="1">
        <v>3</v>
      </c>
      <c r="X193" s="1">
        <v>1</v>
      </c>
      <c r="Y193" s="22">
        <v>1</v>
      </c>
      <c r="Z193" s="1" t="s">
        <v>45</v>
      </c>
      <c r="AA193" s="1">
        <v>1</v>
      </c>
      <c r="AB193" s="1" t="s">
        <v>45</v>
      </c>
      <c r="AC193" s="1" t="s">
        <v>45</v>
      </c>
      <c r="AD193" s="1" t="s">
        <v>45</v>
      </c>
      <c r="AE193" s="1" t="s">
        <v>45</v>
      </c>
      <c r="AF193" s="1" t="s">
        <v>45</v>
      </c>
      <c r="AG193" s="22" t="s">
        <v>45</v>
      </c>
      <c r="AH193" s="1">
        <v>1</v>
      </c>
      <c r="AI193" s="1">
        <v>1</v>
      </c>
      <c r="AJ193" s="22">
        <v>2</v>
      </c>
      <c r="AK193" s="34" t="s">
        <v>45</v>
      </c>
      <c r="AL193" s="34" t="s">
        <v>48</v>
      </c>
      <c r="AM193" s="8">
        <f t="shared" si="15"/>
        <v>-1.6787260196009959</v>
      </c>
      <c r="AN193" s="8">
        <f t="shared" si="16"/>
        <v>-1.1019997903044656</v>
      </c>
      <c r="AO193">
        <f t="shared" si="17"/>
        <v>0</v>
      </c>
      <c r="AP193" s="6">
        <f t="shared" si="18"/>
        <v>0</v>
      </c>
      <c r="AQ193" s="8">
        <f>($AM$3*AM193+$AN$3*AN193+$AO$3*AO193+$AP$3*AP193)+$I$3*VLOOKUP(I193,COND!$A$2:$E$7,4,FALSE)+$J$3*VLOOKUP(J193,COND!$A$2:$C$7,2,FALSE)+$K$3*VLOOKUP(K193,COND!$A$2:$C$7,3,FALSE)+IF(AND($B$2&gt;0,$E193&lt;20),$B$2*25,0)</f>
        <v>107.60812991438631</v>
      </c>
      <c r="AR193" s="26">
        <f t="shared" si="19"/>
        <v>-0.10441504066410121</v>
      </c>
      <c r="AS193" t="str">
        <f t="shared" si="20"/>
        <v>1B</v>
      </c>
      <c r="AT193">
        <v>800</v>
      </c>
      <c r="AU193">
        <v>800</v>
      </c>
      <c r="AW193" t="str">
        <f t="shared" si="21"/>
        <v>Unlikely</v>
      </c>
      <c r="AY193">
        <f>IF(VLOOKUP($A193,'Draft List'!$D$4:$AC$1177,AY$3,FALSE)&lt;&gt;0,VLOOKUP($A193,'Draft List'!$D$4:$AC$1177,AY$3,FALSE),"")</f>
        <v>335</v>
      </c>
      <c r="AZ193">
        <f>IF(VLOOKUP($A193,'Draft List'!$D$4:$AC$1177,AZ$3,FALSE)&lt;&gt;0,VLOOKUP($A193,'Draft List'!$D$4:$AC$1177,AZ$3,FALSE),"")</f>
        <v>11</v>
      </c>
      <c r="BA193">
        <f>IF(VLOOKUP($A193,'Draft List'!$D$4:$AC$1177,BA$3,FALSE)&lt;&gt;0,VLOOKUP($A193,'Draft List'!$D$4:$AC$1177,BA$3,FALSE),"")</f>
        <v>27</v>
      </c>
      <c r="BB193" t="str">
        <f>IF(VLOOKUP($A193,'Draft List'!$D$4:$AC$1177,BB$3,FALSE)&lt;&gt;0,VLOOKUP($A193,'Draft List'!$D$4:$AC$1177,BB$3,FALSE),"")</f>
        <v>Madison Malts</v>
      </c>
    </row>
    <row r="194" spans="1:54" ht="15" hidden="1" customHeight="1" x14ac:dyDescent="0.3">
      <c r="A194" s="1">
        <v>7170</v>
      </c>
      <c r="B194" s="1" t="s">
        <v>87</v>
      </c>
      <c r="C194" s="1" t="s">
        <v>164</v>
      </c>
      <c r="D194" s="1" t="s">
        <v>664</v>
      </c>
      <c r="E194" s="1">
        <v>18</v>
      </c>
      <c r="F194" s="1" t="s">
        <v>54</v>
      </c>
      <c r="G194" s="1" t="s">
        <v>42</v>
      </c>
      <c r="H194" s="22" t="s">
        <v>853</v>
      </c>
      <c r="I194" s="45" t="s">
        <v>43</v>
      </c>
      <c r="J194" s="1" t="s">
        <v>43</v>
      </c>
      <c r="K194" s="22" t="s">
        <v>44</v>
      </c>
      <c r="L194" s="1">
        <v>1</v>
      </c>
      <c r="M194" s="1">
        <v>1</v>
      </c>
      <c r="N194" s="1">
        <v>2</v>
      </c>
      <c r="O194" s="1">
        <v>1</v>
      </c>
      <c r="P194" s="22">
        <v>1</v>
      </c>
      <c r="Q194" s="1">
        <v>3</v>
      </c>
      <c r="R194" s="1">
        <v>4</v>
      </c>
      <c r="S194" s="1">
        <v>4</v>
      </c>
      <c r="T194" s="1">
        <v>4</v>
      </c>
      <c r="U194" s="22">
        <v>4</v>
      </c>
      <c r="V194" s="1">
        <v>1</v>
      </c>
      <c r="W194" s="1">
        <v>1</v>
      </c>
      <c r="X194" s="1">
        <v>3</v>
      </c>
      <c r="Y194" s="22">
        <v>5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45</v>
      </c>
      <c r="AF194" s="1" t="s">
        <v>45</v>
      </c>
      <c r="AG194" s="22" t="s">
        <v>45</v>
      </c>
      <c r="AH194" s="1">
        <v>1</v>
      </c>
      <c r="AI194" s="1">
        <v>1</v>
      </c>
      <c r="AJ194" s="22">
        <v>1</v>
      </c>
      <c r="AK194" s="34" t="s">
        <v>776</v>
      </c>
      <c r="AL194" s="34" t="s">
        <v>48</v>
      </c>
      <c r="AM194" s="8">
        <f t="shared" si="15"/>
        <v>-2.0012818558036707</v>
      </c>
      <c r="AN194" s="8">
        <f t="shared" si="16"/>
        <v>-0.64768988701441399</v>
      </c>
      <c r="AO194">
        <f t="shared" si="17"/>
        <v>0</v>
      </c>
      <c r="AP194" s="6">
        <f t="shared" si="18"/>
        <v>0</v>
      </c>
      <c r="AQ194" s="8">
        <f>($AM$3*AM194+$AN$3*AN194+$AO$3*AO194+$AP$3*AP194)+$I$3*VLOOKUP(I194,COND!$A$2:$E$7,4,FALSE)+$J$3*VLOOKUP(J194,COND!$A$2:$C$7,2,FALSE)+$K$3*VLOOKUP(K194,COND!$A$2:$C$7,3,FALSE)+IF(AND($B$2&gt;0,$E194&lt;20),$B$2*25,0)</f>
        <v>111.02759317024666</v>
      </c>
      <c r="AR194" s="26">
        <f t="shared" si="19"/>
        <v>0.60987245431922266</v>
      </c>
      <c r="AS194" t="str">
        <f t="shared" si="20"/>
        <v>DH</v>
      </c>
      <c r="AT194">
        <v>800</v>
      </c>
      <c r="AU194">
        <v>800</v>
      </c>
      <c r="AW194" t="str">
        <f t="shared" si="21"/>
        <v>Unlikely</v>
      </c>
      <c r="AY194">
        <f>IF(VLOOKUP($A194,'Draft List'!$D$4:$AC$1177,AY$3,FALSE)&lt;&gt;0,VLOOKUP($A194,'Draft List'!$D$4:$AC$1177,AY$3,FALSE),"")</f>
        <v>336</v>
      </c>
      <c r="AZ194">
        <f>IF(VLOOKUP($A194,'Draft List'!$D$4:$AC$1177,AZ$3,FALSE)&lt;&gt;0,VLOOKUP($A194,'Draft List'!$D$4:$AC$1177,AZ$3,FALSE),"")</f>
        <v>11</v>
      </c>
      <c r="BA194">
        <f>IF(VLOOKUP($A194,'Draft List'!$D$4:$AC$1177,BA$3,FALSE)&lt;&gt;0,VLOOKUP($A194,'Draft List'!$D$4:$AC$1177,BA$3,FALSE),"")</f>
        <v>28</v>
      </c>
      <c r="BB194" t="str">
        <f>IF(VLOOKUP($A194,'Draft List'!$D$4:$AC$1177,BB$3,FALSE)&lt;&gt;0,VLOOKUP($A194,'Draft List'!$D$4:$AC$1177,BB$3,FALSE),"")</f>
        <v>Shin Seiki Evas</v>
      </c>
    </row>
    <row r="195" spans="1:54" ht="15" hidden="1" customHeight="1" x14ac:dyDescent="0.3">
      <c r="A195" s="1">
        <v>8451</v>
      </c>
      <c r="B195" s="1" t="s">
        <v>88</v>
      </c>
      <c r="C195" s="1" t="s">
        <v>436</v>
      </c>
      <c r="D195" s="1" t="s">
        <v>667</v>
      </c>
      <c r="E195" s="1">
        <v>21</v>
      </c>
      <c r="F195" s="1" t="s">
        <v>54</v>
      </c>
      <c r="G195" s="1" t="s">
        <v>54</v>
      </c>
      <c r="H195" s="22" t="s">
        <v>853</v>
      </c>
      <c r="I195" s="45" t="s">
        <v>43</v>
      </c>
      <c r="J195" s="1" t="s">
        <v>44</v>
      </c>
      <c r="K195" s="22" t="s">
        <v>43</v>
      </c>
      <c r="L195" s="1">
        <v>2</v>
      </c>
      <c r="M195" s="1">
        <v>2</v>
      </c>
      <c r="N195" s="1">
        <v>2</v>
      </c>
      <c r="O195" s="1">
        <v>2</v>
      </c>
      <c r="P195" s="22">
        <v>2</v>
      </c>
      <c r="Q195" s="1">
        <v>3</v>
      </c>
      <c r="R195" s="1">
        <v>3</v>
      </c>
      <c r="S195" s="1">
        <v>4</v>
      </c>
      <c r="T195" s="1">
        <v>4</v>
      </c>
      <c r="U195" s="22">
        <v>5</v>
      </c>
      <c r="V195" s="1">
        <v>5</v>
      </c>
      <c r="W195" s="1">
        <v>7</v>
      </c>
      <c r="X195" s="1">
        <v>1</v>
      </c>
      <c r="Y195" s="22">
        <v>1</v>
      </c>
      <c r="Z195" s="1" t="s">
        <v>45</v>
      </c>
      <c r="AA195" s="1">
        <v>7</v>
      </c>
      <c r="AB195" s="1" t="s">
        <v>45</v>
      </c>
      <c r="AC195" s="1" t="s">
        <v>45</v>
      </c>
      <c r="AD195" s="1" t="s">
        <v>45</v>
      </c>
      <c r="AE195" s="1">
        <v>1</v>
      </c>
      <c r="AF195" s="1" t="s">
        <v>45</v>
      </c>
      <c r="AG195" s="22">
        <v>1</v>
      </c>
      <c r="AH195" s="1">
        <v>4</v>
      </c>
      <c r="AI195" s="1">
        <v>4</v>
      </c>
      <c r="AJ195" s="22">
        <v>5</v>
      </c>
      <c r="AK195" s="34" t="s">
        <v>45</v>
      </c>
      <c r="AL195" s="34" t="s">
        <v>844</v>
      </c>
      <c r="AM195" s="8">
        <f t="shared" si="15"/>
        <v>-1.4979402501556278</v>
      </c>
      <c r="AN195" s="8">
        <f t="shared" si="16"/>
        <v>-0.65873342681603408</v>
      </c>
      <c r="AO195">
        <f t="shared" si="17"/>
        <v>0</v>
      </c>
      <c r="AP195" s="6">
        <f t="shared" si="18"/>
        <v>0</v>
      </c>
      <c r="AQ195" s="8">
        <f>($AM$3*AM195+$AN$3*AN195+$AO$3*AO195+$AP$3*AP195)+$I$3*VLOOKUP(I195,COND!$A$2:$E$7,4,FALSE)+$J$3*VLOOKUP(J195,COND!$A$2:$C$7,2,FALSE)+$K$3*VLOOKUP(K195,COND!$A$2:$C$7,3,FALSE)+IF(AND($B$2&gt;0,$E195&lt;20),$B$2*25,0)</f>
        <v>105.94540485319203</v>
      </c>
      <c r="AR195" s="26">
        <f t="shared" si="19"/>
        <v>-0.45173964395410943</v>
      </c>
      <c r="AS195" t="str">
        <f t="shared" si="20"/>
        <v>RF</v>
      </c>
      <c r="AT195">
        <v>800</v>
      </c>
      <c r="AU195">
        <v>800</v>
      </c>
      <c r="AW195" t="str">
        <f t="shared" si="21"/>
        <v>Unlikely</v>
      </c>
      <c r="AY195">
        <f>IF(VLOOKUP($A195,'Draft List'!$D$4:$AC$1177,AY$3,FALSE)&lt;&gt;0,VLOOKUP($A195,'Draft List'!$D$4:$AC$1177,AY$3,FALSE),"")</f>
        <v>338</v>
      </c>
      <c r="AZ195">
        <f>IF(VLOOKUP($A195,'Draft List'!$D$4:$AC$1177,AZ$3,FALSE)&lt;&gt;0,VLOOKUP($A195,'Draft List'!$D$4:$AC$1177,AZ$3,FALSE),"")</f>
        <v>11</v>
      </c>
      <c r="BA195">
        <f>IF(VLOOKUP($A195,'Draft List'!$D$4:$AC$1177,BA$3,FALSE)&lt;&gt;0,VLOOKUP($A195,'Draft List'!$D$4:$AC$1177,BA$3,FALSE),"")</f>
        <v>30</v>
      </c>
      <c r="BB195" t="str">
        <f>IF(VLOOKUP($A195,'Draft List'!$D$4:$AC$1177,BB$3,FALSE)&lt;&gt;0,VLOOKUP($A195,'Draft List'!$D$4:$AC$1177,BB$3,FALSE),"")</f>
        <v>Arlington Bureaucrats</v>
      </c>
    </row>
    <row r="196" spans="1:54" ht="15" hidden="1" customHeight="1" x14ac:dyDescent="0.3">
      <c r="A196" s="1">
        <v>7644</v>
      </c>
      <c r="B196" s="1" t="s">
        <v>88</v>
      </c>
      <c r="C196" s="1" t="s">
        <v>1171</v>
      </c>
      <c r="D196" s="1" t="s">
        <v>1172</v>
      </c>
      <c r="E196" s="1">
        <v>18</v>
      </c>
      <c r="F196" s="1" t="s">
        <v>63</v>
      </c>
      <c r="G196" s="1" t="s">
        <v>42</v>
      </c>
      <c r="H196" s="22" t="s">
        <v>861</v>
      </c>
      <c r="I196" s="45" t="s">
        <v>43</v>
      </c>
      <c r="J196" s="1" t="s">
        <v>48</v>
      </c>
      <c r="K196" s="22" t="s">
        <v>43</v>
      </c>
      <c r="L196" s="1">
        <v>1</v>
      </c>
      <c r="M196" s="1">
        <v>2</v>
      </c>
      <c r="N196" s="1">
        <v>2</v>
      </c>
      <c r="O196" s="1">
        <v>2</v>
      </c>
      <c r="P196" s="22">
        <v>1</v>
      </c>
      <c r="Q196" s="1">
        <v>3</v>
      </c>
      <c r="R196" s="1">
        <v>5</v>
      </c>
      <c r="S196" s="1">
        <v>4</v>
      </c>
      <c r="T196" s="1">
        <v>5</v>
      </c>
      <c r="U196" s="22">
        <v>3</v>
      </c>
      <c r="V196" s="1">
        <v>5</v>
      </c>
      <c r="W196" s="1">
        <v>5</v>
      </c>
      <c r="X196" s="1">
        <v>1</v>
      </c>
      <c r="Y196" s="22">
        <v>1</v>
      </c>
      <c r="Z196" s="1" t="s">
        <v>45</v>
      </c>
      <c r="AA196" s="1">
        <v>4</v>
      </c>
      <c r="AB196" s="1" t="s">
        <v>45</v>
      </c>
      <c r="AC196" s="1" t="s">
        <v>45</v>
      </c>
      <c r="AD196" s="1" t="s">
        <v>45</v>
      </c>
      <c r="AE196" s="1">
        <v>2</v>
      </c>
      <c r="AF196" s="1" t="s">
        <v>45</v>
      </c>
      <c r="AG196" s="22" t="s">
        <v>45</v>
      </c>
      <c r="AH196" s="1">
        <v>5</v>
      </c>
      <c r="AI196" s="1">
        <v>9</v>
      </c>
      <c r="AJ196" s="22">
        <v>9</v>
      </c>
      <c r="AK196" s="34" t="s">
        <v>687</v>
      </c>
      <c r="AL196" s="34" t="s">
        <v>844</v>
      </c>
      <c r="AM196" s="8">
        <f t="shared" si="15"/>
        <v>-1.8605124261753858</v>
      </c>
      <c r="AN196" s="8">
        <f t="shared" si="16"/>
        <v>-0.54693679720321298</v>
      </c>
      <c r="AO196">
        <f t="shared" si="17"/>
        <v>3</v>
      </c>
      <c r="AP196" s="6">
        <f t="shared" si="18"/>
        <v>0</v>
      </c>
      <c r="AQ196" s="8">
        <f>($AM$3*AM196+$AN$3*AN196+$AO$3*AO196+$AP$3*AP196)+$I$3*VLOOKUP(I196,COND!$A$2:$E$7,4,FALSE)+$J$3*VLOOKUP(J196,COND!$A$2:$C$7,2,FALSE)+$K$3*VLOOKUP(K196,COND!$A$2:$C$7,3,FALSE)+IF(AND($B$2&gt;0,$E196&lt;20),$B$2*25,0)</f>
        <v>114.7507071909439</v>
      </c>
      <c r="AR196" s="26">
        <f t="shared" si="19"/>
        <v>1.3875891859797922</v>
      </c>
      <c r="AS196" t="str">
        <f t="shared" si="20"/>
        <v>LF</v>
      </c>
      <c r="AT196">
        <v>800</v>
      </c>
      <c r="AU196">
        <v>800</v>
      </c>
      <c r="AW196" t="str">
        <f t="shared" si="21"/>
        <v>Unlikely</v>
      </c>
      <c r="AY196">
        <f>IF(VLOOKUP($A196,'Draft List'!$D$4:$AC$1177,AY$3,FALSE)&lt;&gt;0,VLOOKUP($A196,'Draft List'!$D$4:$AC$1177,AY$3,FALSE),"")</f>
        <v>339</v>
      </c>
      <c r="AZ196">
        <f>IF(VLOOKUP($A196,'Draft List'!$D$4:$AC$1177,AZ$3,FALSE)&lt;&gt;0,VLOOKUP($A196,'Draft List'!$D$4:$AC$1177,AZ$3,FALSE),"")</f>
        <v>11</v>
      </c>
      <c r="BA196">
        <f>IF(VLOOKUP($A196,'Draft List'!$D$4:$AC$1177,BA$3,FALSE)&lt;&gt;0,VLOOKUP($A196,'Draft List'!$D$4:$AC$1177,BA$3,FALSE),"")</f>
        <v>31</v>
      </c>
      <c r="BB196" t="str">
        <f>IF(VLOOKUP($A196,'Draft List'!$D$4:$AC$1177,BB$3,FALSE)&lt;&gt;0,VLOOKUP($A196,'Draft List'!$D$4:$AC$1177,BB$3,FALSE),"")</f>
        <v>Niihama-shi Ghosts</v>
      </c>
    </row>
    <row r="197" spans="1:54" ht="15" hidden="1" customHeight="1" x14ac:dyDescent="0.3">
      <c r="A197" s="1">
        <v>7564</v>
      </c>
      <c r="B197" s="1" t="s">
        <v>70</v>
      </c>
      <c r="C197" s="1" t="s">
        <v>1171</v>
      </c>
      <c r="D197" s="1" t="s">
        <v>526</v>
      </c>
      <c r="E197" s="1">
        <v>18</v>
      </c>
      <c r="F197" s="1" t="s">
        <v>42</v>
      </c>
      <c r="G197" s="1" t="s">
        <v>42</v>
      </c>
      <c r="H197" s="22" t="s">
        <v>878</v>
      </c>
      <c r="I197" s="45" t="s">
        <v>43</v>
      </c>
      <c r="J197" s="1" t="s">
        <v>43</v>
      </c>
      <c r="K197" s="22" t="s">
        <v>43</v>
      </c>
      <c r="L197" s="1">
        <v>1</v>
      </c>
      <c r="M197" s="1">
        <v>1</v>
      </c>
      <c r="N197" s="1">
        <v>2</v>
      </c>
      <c r="O197" s="1">
        <v>1</v>
      </c>
      <c r="P197" s="22">
        <v>1</v>
      </c>
      <c r="Q197" s="1">
        <v>3</v>
      </c>
      <c r="R197" s="1">
        <v>3</v>
      </c>
      <c r="S197" s="1">
        <v>5</v>
      </c>
      <c r="T197" s="1">
        <v>3</v>
      </c>
      <c r="U197" s="22">
        <v>3</v>
      </c>
      <c r="V197" s="1">
        <v>8</v>
      </c>
      <c r="W197" s="1">
        <v>9</v>
      </c>
      <c r="X197" s="1">
        <v>1</v>
      </c>
      <c r="Y197" s="22">
        <v>1</v>
      </c>
      <c r="Z197" s="1" t="s">
        <v>45</v>
      </c>
      <c r="AA197" s="1" t="s">
        <v>45</v>
      </c>
      <c r="AB197" s="1" t="s">
        <v>45</v>
      </c>
      <c r="AC197" s="1">
        <v>1</v>
      </c>
      <c r="AD197" s="1" t="s">
        <v>45</v>
      </c>
      <c r="AE197" s="1" t="s">
        <v>45</v>
      </c>
      <c r="AF197" s="1" t="s">
        <v>45</v>
      </c>
      <c r="AG197" s="22" t="s">
        <v>45</v>
      </c>
      <c r="AH197" s="1">
        <v>4</v>
      </c>
      <c r="AI197" s="1">
        <v>1</v>
      </c>
      <c r="AJ197" s="22">
        <v>4</v>
      </c>
      <c r="AK197" s="34" t="s">
        <v>465</v>
      </c>
      <c r="AL197" s="34" t="s">
        <v>48</v>
      </c>
      <c r="AM197" s="8">
        <f t="shared" ref="AM197:AM260" si="22">($L$3*(L197-$Q$1)/$Q$2+$M$3*(M197-$R$1)/$R$2+$N$3*(N197-$S$1)/$S$2+$O$3*(O197-$T$1)/$T$2+$P$3*(P197-$U$1)/$U$2)/(SUM($L$3:$P$3))</f>
        <v>-2.0012818558036707</v>
      </c>
      <c r="AN197" s="8">
        <f t="shared" ref="AN197:AN260" si="23">($L$3*(Q197-$Q$1)/$Q$2+$M$3*(R197-$R$1)/$R$2+$N$3*(S197-$S$1)/$S$2+$O$3*(T197-$T$1)/$T$2+$P$3*(U197-$U$1)/$U$2)/(SUM($L$3:$P$3))</f>
        <v>-0.74541416243588066</v>
      </c>
      <c r="AO197">
        <f t="shared" ref="AO197:AO260" si="24">IF(AVERAGE(AH197:AI197)&gt;9,1,0)+IF(AVERAGE(AH197:AI197)&gt;7,1,0)+IF(AH197&gt;7,1,0)+IF(AI197&gt;7,1,0)+IF(AJ197&gt;8,1,0)+IF(AJ197&gt;6,1,0)</f>
        <v>0</v>
      </c>
      <c r="AP197" s="6">
        <f t="shared" ref="AP197:AP260" si="25">MIN(2,IF(OR(Z197="-",X197&lt;5),0,1+IF(Y197&gt;7,0.35,IF(Y197&gt;5,0.1,0))+IF(Z197&gt;7,1+IF(X197&gt;7,0.25,0),IF(Z197&gt;4,0.5+IF(X197&gt;7,0.25,0),0+IF(X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0</v>
      </c>
      <c r="AQ197" s="8">
        <f>($AM$3*AM197+$AN$3*AN197+$AO$3*AO197+$AP$3*AP197)+$I$3*VLOOKUP(I197,COND!$A$2:$E$7,4,FALSE)+$J$3*VLOOKUP(J197,COND!$A$2:$C$7,2,FALSE)+$K$3*VLOOKUP(K197,COND!$A$2:$C$7,3,FALSE)+IF(AND($B$2&gt;0,$E197&lt;20),$B$2*25,0)</f>
        <v>110.85490186518906</v>
      </c>
      <c r="AR197" s="26">
        <f t="shared" ref="AR197:AR260" si="26">STANDARDIZE(AQ197,AVERAGE($AQ$5:$AQ$581),STDEVP($AQ$5:$AQ$581))</f>
        <v>0.57379917893496746</v>
      </c>
      <c r="AS197" t="str">
        <f t="shared" ref="AS197:AS260" si="27">IF(AND(Z197&lt;&gt;"-",Y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3B</v>
      </c>
      <c r="AT197">
        <v>9999</v>
      </c>
      <c r="AU197">
        <v>9999</v>
      </c>
      <c r="AW197" t="str">
        <f t="shared" ref="AW197:AW260" si="28">IF(AND($Q197&gt;=6,AVERAGE($S197:$T197)&gt;=6),"Likely",IF(OR($Q197&gt;6,AND($Q197=6,AVERAGE($S197:$T197)&gt;=3),AND($Q197&gt;=5,AVERAGE($S197:$T197)&gt;=5),AVERAGE($Q197,$S197:$T197)&gt;5),"Possible","Unlikely"))</f>
        <v>Unlikely</v>
      </c>
      <c r="AY197">
        <f>IF(VLOOKUP($A197,'Draft List'!$D$4:$AC$1177,AY$3,FALSE)&lt;&gt;0,VLOOKUP($A197,'Draft List'!$D$4:$AC$1177,AY$3,FALSE),"")</f>
        <v>342</v>
      </c>
      <c r="AZ197">
        <f>IF(VLOOKUP($A197,'Draft List'!$D$4:$AC$1177,AZ$3,FALSE)&lt;&gt;0,VLOOKUP($A197,'Draft List'!$D$4:$AC$1177,AZ$3,FALSE),"")</f>
        <v>12</v>
      </c>
      <c r="BA197">
        <f>IF(VLOOKUP($A197,'Draft List'!$D$4:$AC$1177,BA$3,FALSE)&lt;&gt;0,VLOOKUP($A197,'Draft List'!$D$4:$AC$1177,BA$3,FALSE),"")</f>
        <v>2</v>
      </c>
      <c r="BB197" t="str">
        <f>IF(VLOOKUP($A197,'Draft List'!$D$4:$AC$1177,BB$3,FALSE)&lt;&gt;0,VLOOKUP($A197,'Draft List'!$D$4:$AC$1177,BB$3,FALSE),"")</f>
        <v>Duluth Warriors</v>
      </c>
    </row>
    <row r="198" spans="1:54" ht="15" hidden="1" customHeight="1" x14ac:dyDescent="0.3">
      <c r="A198" s="1">
        <v>5288</v>
      </c>
      <c r="B198" s="1" t="s">
        <v>67</v>
      </c>
      <c r="C198" s="1" t="s">
        <v>219</v>
      </c>
      <c r="D198" s="1" t="s">
        <v>621</v>
      </c>
      <c r="E198" s="1">
        <v>21</v>
      </c>
      <c r="F198" s="1" t="s">
        <v>54</v>
      </c>
      <c r="G198" s="1" t="s">
        <v>42</v>
      </c>
      <c r="H198" s="22" t="s">
        <v>853</v>
      </c>
      <c r="I198" s="45" t="s">
        <v>43</v>
      </c>
      <c r="J198" s="1" t="s">
        <v>44</v>
      </c>
      <c r="K198" s="22" t="s">
        <v>43</v>
      </c>
      <c r="L198" s="1">
        <v>2</v>
      </c>
      <c r="M198" s="1">
        <v>4</v>
      </c>
      <c r="N198" s="1">
        <v>2</v>
      </c>
      <c r="O198" s="1">
        <v>2</v>
      </c>
      <c r="P198" s="22">
        <v>2</v>
      </c>
      <c r="Q198" s="1">
        <v>4</v>
      </c>
      <c r="R198" s="1">
        <v>4</v>
      </c>
      <c r="S198" s="1">
        <v>3</v>
      </c>
      <c r="T198" s="1">
        <v>4</v>
      </c>
      <c r="U198" s="22">
        <v>4</v>
      </c>
      <c r="V198" s="1">
        <v>2</v>
      </c>
      <c r="W198" s="1">
        <v>5</v>
      </c>
      <c r="X198" s="1">
        <v>1</v>
      </c>
      <c r="Y198" s="22">
        <v>1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 t="s">
        <v>45</v>
      </c>
      <c r="AF198" s="1" t="s">
        <v>45</v>
      </c>
      <c r="AG198" s="22">
        <v>2</v>
      </c>
      <c r="AH198" s="1">
        <v>4</v>
      </c>
      <c r="AI198" s="1">
        <v>3</v>
      </c>
      <c r="AJ198" s="22">
        <v>3</v>
      </c>
      <c r="AK198" s="34" t="s">
        <v>45</v>
      </c>
      <c r="AL198" s="34" t="s">
        <v>844</v>
      </c>
      <c r="AM198" s="8">
        <f t="shared" si="22"/>
        <v>-1.3958204909182206</v>
      </c>
      <c r="AN198" s="8">
        <f t="shared" si="23"/>
        <v>-0.40819554483564086</v>
      </c>
      <c r="AO198">
        <f t="shared" si="24"/>
        <v>0</v>
      </c>
      <c r="AP198" s="6">
        <f t="shared" si="25"/>
        <v>0</v>
      </c>
      <c r="AQ198" s="8">
        <f>($AM$3*AM198+$AN$3*AN198+$AO$3*AO198+$AP$3*AP198)+$I$3*VLOOKUP(I198,COND!$A$2:$E$7,4,FALSE)+$J$3*VLOOKUP(J198,COND!$A$2:$C$7,2,FALSE)+$K$3*VLOOKUP(K198,COND!$A$2:$C$7,3,FALSE)+IF(AND($B$2&gt;0,$E198&lt;20),$B$2*25,0)</f>
        <v>108.96207141288049</v>
      </c>
      <c r="AR198" s="26">
        <f t="shared" si="26"/>
        <v>0.17840814208422417</v>
      </c>
      <c r="AS198" t="str">
        <f t="shared" si="27"/>
        <v>DH</v>
      </c>
      <c r="AT198">
        <v>800</v>
      </c>
      <c r="AU198">
        <v>800</v>
      </c>
      <c r="AW198" t="str">
        <f t="shared" si="28"/>
        <v>Unlikely</v>
      </c>
      <c r="AY198">
        <f>IF(VLOOKUP($A198,'Draft List'!$D$4:$AC$1177,AY$3,FALSE)&lt;&gt;0,VLOOKUP($A198,'Draft List'!$D$4:$AC$1177,AY$3,FALSE),"")</f>
        <v>343</v>
      </c>
      <c r="AZ198">
        <f>IF(VLOOKUP($A198,'Draft List'!$D$4:$AC$1177,AZ$3,FALSE)&lt;&gt;0,VLOOKUP($A198,'Draft List'!$D$4:$AC$1177,AZ$3,FALSE),"")</f>
        <v>12</v>
      </c>
      <c r="BA198">
        <f>IF(VLOOKUP($A198,'Draft List'!$D$4:$AC$1177,BA$3,FALSE)&lt;&gt;0,VLOOKUP($A198,'Draft List'!$D$4:$AC$1177,BA$3,FALSE),"")</f>
        <v>3</v>
      </c>
      <c r="BB198" t="str">
        <f>IF(VLOOKUP($A198,'Draft List'!$D$4:$AC$1177,BB$3,FALSE)&lt;&gt;0,VLOOKUP($A198,'Draft List'!$D$4:$AC$1177,BB$3,FALSE),"")</f>
        <v>Arlington Bureaucrats</v>
      </c>
    </row>
    <row r="199" spans="1:54" ht="15" hidden="1" customHeight="1" x14ac:dyDescent="0.3">
      <c r="A199" s="1">
        <v>9787</v>
      </c>
      <c r="B199" s="1" t="s">
        <v>70</v>
      </c>
      <c r="C199" s="1" t="s">
        <v>397</v>
      </c>
      <c r="D199" s="1" t="s">
        <v>1168</v>
      </c>
      <c r="E199" s="1">
        <v>21</v>
      </c>
      <c r="F199" s="1" t="s">
        <v>63</v>
      </c>
      <c r="G199" s="1" t="s">
        <v>42</v>
      </c>
      <c r="H199" s="22" t="s">
        <v>861</v>
      </c>
      <c r="I199" s="45" t="s">
        <v>43</v>
      </c>
      <c r="J199" s="1" t="s">
        <v>44</v>
      </c>
      <c r="K199" s="22" t="s">
        <v>43</v>
      </c>
      <c r="L199" s="1">
        <v>2</v>
      </c>
      <c r="M199" s="1">
        <v>2</v>
      </c>
      <c r="N199" s="1">
        <v>3</v>
      </c>
      <c r="O199" s="1">
        <v>3</v>
      </c>
      <c r="P199" s="22">
        <v>1</v>
      </c>
      <c r="Q199" s="1">
        <v>3</v>
      </c>
      <c r="R199" s="1">
        <v>4</v>
      </c>
      <c r="S199" s="1">
        <v>5</v>
      </c>
      <c r="T199" s="1">
        <v>5</v>
      </c>
      <c r="U199" s="22">
        <v>3</v>
      </c>
      <c r="V199" s="1">
        <v>6</v>
      </c>
      <c r="W199" s="1">
        <v>5</v>
      </c>
      <c r="X199" s="1">
        <v>6</v>
      </c>
      <c r="Y199" s="22">
        <v>2</v>
      </c>
      <c r="Z199" s="1" t="s">
        <v>45</v>
      </c>
      <c r="AA199" s="1" t="s">
        <v>45</v>
      </c>
      <c r="AB199" s="1" t="s">
        <v>45</v>
      </c>
      <c r="AC199" s="1">
        <v>1</v>
      </c>
      <c r="AD199" s="1" t="s">
        <v>45</v>
      </c>
      <c r="AE199" s="1" t="s">
        <v>45</v>
      </c>
      <c r="AF199" s="1" t="s">
        <v>45</v>
      </c>
      <c r="AG199" s="22" t="s">
        <v>45</v>
      </c>
      <c r="AH199" s="1">
        <v>1</v>
      </c>
      <c r="AI199" s="1">
        <v>2</v>
      </c>
      <c r="AJ199" s="22">
        <v>1</v>
      </c>
      <c r="AK199" s="34" t="s">
        <v>45</v>
      </c>
      <c r="AL199" s="34" t="s">
        <v>48</v>
      </c>
      <c r="AM199" s="8">
        <f t="shared" si="22"/>
        <v>-1.3651855459392288</v>
      </c>
      <c r="AN199" s="8">
        <f t="shared" si="23"/>
        <v>-0.51493518279801498</v>
      </c>
      <c r="AO199">
        <f t="shared" si="24"/>
        <v>0</v>
      </c>
      <c r="AP199" s="6">
        <f t="shared" si="25"/>
        <v>0</v>
      </c>
      <c r="AQ199" s="8">
        <f>($AM$3*AM199+$AN$3*AN199+$AO$3*AO199+$AP$3*AP199)+$I$3*VLOOKUP(I199,COND!$A$2:$E$7,4,FALSE)+$J$3*VLOOKUP(J199,COND!$A$2:$C$7,2,FALSE)+$K$3*VLOOKUP(K199,COND!$A$2:$C$7,3,FALSE)+IF(AND($B$2&gt;0,$E199&lt;20),$B$2*25,0)</f>
        <v>107.6842592518299</v>
      </c>
      <c r="AR199" s="26">
        <f t="shared" si="26"/>
        <v>-8.8512476528011405E-2</v>
      </c>
      <c r="AS199" t="str">
        <f t="shared" si="27"/>
        <v>3B</v>
      </c>
      <c r="AT199">
        <v>800</v>
      </c>
      <c r="AU199">
        <v>800</v>
      </c>
      <c r="AW199" t="str">
        <f t="shared" si="28"/>
        <v>Unlikely</v>
      </c>
      <c r="AY199">
        <f>IF(VLOOKUP($A199,'Draft List'!$D$4:$AC$1177,AY$3,FALSE)&lt;&gt;0,VLOOKUP($A199,'Draft List'!$D$4:$AC$1177,AY$3,FALSE),"")</f>
        <v>344</v>
      </c>
      <c r="AZ199">
        <f>IF(VLOOKUP($A199,'Draft List'!$D$4:$AC$1177,AZ$3,FALSE)&lt;&gt;0,VLOOKUP($A199,'Draft List'!$D$4:$AC$1177,AZ$3,FALSE),"")</f>
        <v>12</v>
      </c>
      <c r="BA199">
        <f>IF(VLOOKUP($A199,'Draft List'!$D$4:$AC$1177,BA$3,FALSE)&lt;&gt;0,VLOOKUP($A199,'Draft List'!$D$4:$AC$1177,BA$3,FALSE),"")</f>
        <v>4</v>
      </c>
      <c r="BB199" t="str">
        <f>IF(VLOOKUP($A199,'Draft List'!$D$4:$AC$1177,BB$3,FALSE)&lt;&gt;0,VLOOKUP($A199,'Draft List'!$D$4:$AC$1177,BB$3,FALSE),"")</f>
        <v>Manchester Maulers</v>
      </c>
    </row>
    <row r="200" spans="1:54" ht="15" hidden="1" customHeight="1" x14ac:dyDescent="0.3">
      <c r="A200" s="1">
        <v>7787</v>
      </c>
      <c r="B200" s="1" t="s">
        <v>51</v>
      </c>
      <c r="C200" s="1" t="s">
        <v>670</v>
      </c>
      <c r="D200" s="1" t="s">
        <v>1173</v>
      </c>
      <c r="E200" s="1">
        <v>18</v>
      </c>
      <c r="F200" s="1" t="s">
        <v>42</v>
      </c>
      <c r="G200" s="1" t="s">
        <v>54</v>
      </c>
      <c r="H200" s="22" t="s">
        <v>853</v>
      </c>
      <c r="I200" s="45" t="s">
        <v>43</v>
      </c>
      <c r="J200" s="1" t="s">
        <v>44</v>
      </c>
      <c r="K200" s="22" t="s">
        <v>43</v>
      </c>
      <c r="L200" s="1">
        <v>1</v>
      </c>
      <c r="M200" s="1">
        <v>1</v>
      </c>
      <c r="N200" s="1">
        <v>2</v>
      </c>
      <c r="O200" s="1">
        <v>2</v>
      </c>
      <c r="P200" s="22">
        <v>1</v>
      </c>
      <c r="Q200" s="1">
        <v>3</v>
      </c>
      <c r="R200" s="1">
        <v>4</v>
      </c>
      <c r="S200" s="1">
        <v>4</v>
      </c>
      <c r="T200" s="1">
        <v>6</v>
      </c>
      <c r="U200" s="22">
        <v>3</v>
      </c>
      <c r="V200" s="1">
        <v>3</v>
      </c>
      <c r="W200" s="1">
        <v>6</v>
      </c>
      <c r="X200" s="1">
        <v>1</v>
      </c>
      <c r="Y200" s="22">
        <v>1</v>
      </c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>
        <v>3</v>
      </c>
      <c r="AF200" s="1" t="s">
        <v>45</v>
      </c>
      <c r="AG200" s="22" t="s">
        <v>45</v>
      </c>
      <c r="AH200" s="1">
        <v>5</v>
      </c>
      <c r="AI200" s="1">
        <v>6</v>
      </c>
      <c r="AJ200" s="22">
        <v>5</v>
      </c>
      <c r="AK200" s="34" t="s">
        <v>875</v>
      </c>
      <c r="AL200" s="34" t="s">
        <v>48</v>
      </c>
      <c r="AM200" s="8">
        <f t="shared" si="22"/>
        <v>-1.9115723057940897</v>
      </c>
      <c r="AN200" s="8">
        <f t="shared" si="23"/>
        <v>-0.50828712681233545</v>
      </c>
      <c r="AO200">
        <f t="shared" si="24"/>
        <v>0</v>
      </c>
      <c r="AP200" s="6">
        <f t="shared" si="25"/>
        <v>0</v>
      </c>
      <c r="AQ200" s="8">
        <f>($AM$3*AM200+$AN$3*AN200+$AO$3*AO200+$AP$3*AP200)+$I$3*VLOOKUP(I200,COND!$A$2:$E$7,4,FALSE)+$J$3*VLOOKUP(J200,COND!$A$2:$C$7,2,FALSE)+$K$3*VLOOKUP(K200,COND!$A$2:$C$7,3,FALSE)+IF(AND($B$2&gt;0,$E200&lt;20),$B$2*25,0)</f>
        <v>112.70939724767257</v>
      </c>
      <c r="AR200" s="26">
        <f t="shared" si="26"/>
        <v>0.961182449962104</v>
      </c>
      <c r="AS200" t="str">
        <f t="shared" si="27"/>
        <v>LF</v>
      </c>
      <c r="AT200">
        <v>800</v>
      </c>
      <c r="AU200">
        <v>800</v>
      </c>
      <c r="AW200" t="str">
        <f t="shared" si="28"/>
        <v>Unlikely</v>
      </c>
      <c r="AY200">
        <f>IF(VLOOKUP($A200,'Draft List'!$D$4:$AC$1177,AY$3,FALSE)&lt;&gt;0,VLOOKUP($A200,'Draft List'!$D$4:$AC$1177,AY$3,FALSE),"")</f>
        <v>346</v>
      </c>
      <c r="AZ200">
        <f>IF(VLOOKUP($A200,'Draft List'!$D$4:$AC$1177,AZ$3,FALSE)&lt;&gt;0,VLOOKUP($A200,'Draft List'!$D$4:$AC$1177,AZ$3,FALSE),"")</f>
        <v>12</v>
      </c>
      <c r="BA200">
        <f>IF(VLOOKUP($A200,'Draft List'!$D$4:$AC$1177,BA$3,FALSE)&lt;&gt;0,VLOOKUP($A200,'Draft List'!$D$4:$AC$1177,BA$3,FALSE),"")</f>
        <v>6</v>
      </c>
      <c r="BB200" t="str">
        <f>IF(VLOOKUP($A200,'Draft List'!$D$4:$AC$1177,BB$3,FALSE)&lt;&gt;0,VLOOKUP($A200,'Draft List'!$D$4:$AC$1177,BB$3,FALSE),"")</f>
        <v>Scottish Claymores</v>
      </c>
    </row>
    <row r="201" spans="1:54" ht="15" hidden="1" customHeight="1" x14ac:dyDescent="0.3">
      <c r="A201" s="1">
        <v>7686</v>
      </c>
      <c r="B201" s="1" t="s">
        <v>73</v>
      </c>
      <c r="C201" s="1" t="s">
        <v>527</v>
      </c>
      <c r="D201" s="1" t="s">
        <v>1321</v>
      </c>
      <c r="E201" s="1">
        <v>18</v>
      </c>
      <c r="F201" s="1" t="s">
        <v>42</v>
      </c>
      <c r="G201" s="1" t="s">
        <v>42</v>
      </c>
      <c r="H201" s="22" t="s">
        <v>878</v>
      </c>
      <c r="I201" s="45" t="s">
        <v>43</v>
      </c>
      <c r="J201" s="1" t="s">
        <v>43</v>
      </c>
      <c r="K201" s="22" t="s">
        <v>43</v>
      </c>
      <c r="L201" s="1">
        <v>1</v>
      </c>
      <c r="M201" s="1">
        <v>1</v>
      </c>
      <c r="N201" s="1">
        <v>2</v>
      </c>
      <c r="O201" s="1">
        <v>1</v>
      </c>
      <c r="P201" s="22">
        <v>1</v>
      </c>
      <c r="Q201" s="1">
        <v>2</v>
      </c>
      <c r="R201" s="1">
        <v>4</v>
      </c>
      <c r="S201" s="1">
        <v>3</v>
      </c>
      <c r="T201" s="1">
        <v>4</v>
      </c>
      <c r="U201" s="22">
        <v>3</v>
      </c>
      <c r="V201" s="1">
        <v>7</v>
      </c>
      <c r="W201" s="1">
        <v>6</v>
      </c>
      <c r="X201" s="1">
        <v>1</v>
      </c>
      <c r="Y201" s="22">
        <v>1</v>
      </c>
      <c r="Z201" s="1" t="s">
        <v>45</v>
      </c>
      <c r="AA201" s="1" t="s">
        <v>45</v>
      </c>
      <c r="AB201" s="1">
        <v>3</v>
      </c>
      <c r="AC201" s="1" t="s">
        <v>45</v>
      </c>
      <c r="AD201" s="1">
        <v>2</v>
      </c>
      <c r="AE201" s="1" t="s">
        <v>45</v>
      </c>
      <c r="AF201" s="1" t="s">
        <v>45</v>
      </c>
      <c r="AG201" s="22" t="s">
        <v>45</v>
      </c>
      <c r="AH201" s="1">
        <v>8</v>
      </c>
      <c r="AI201" s="1">
        <v>6</v>
      </c>
      <c r="AJ201" s="22">
        <v>4</v>
      </c>
      <c r="AK201" s="34" t="s">
        <v>875</v>
      </c>
      <c r="AL201" s="34" t="s">
        <v>844</v>
      </c>
      <c r="AM201" s="8">
        <f t="shared" si="22"/>
        <v>-2.0012818558036707</v>
      </c>
      <c r="AN201" s="8">
        <f t="shared" si="23"/>
        <v>-1.0933235570580737</v>
      </c>
      <c r="AO201">
        <f t="shared" si="24"/>
        <v>1</v>
      </c>
      <c r="AP201" s="6">
        <f t="shared" si="25"/>
        <v>0</v>
      </c>
      <c r="AQ201" s="8">
        <f>($AM$3*AM201+$AN$3*AN201+$AO$3*AO201+$AP$3*AP201)+$I$3*VLOOKUP(I201,COND!$A$2:$E$7,4,FALSE)+$J$3*VLOOKUP(J201,COND!$A$2:$C$7,2,FALSE)+$K$3*VLOOKUP(K201,COND!$A$2:$C$7,3,FALSE)+IF(AND($B$2&gt;0,$E201&lt;20),$B$2*25,0)</f>
        <v>106.84665579638941</v>
      </c>
      <c r="AR201" s="26">
        <f t="shared" si="26"/>
        <v>-0.26347843732627402</v>
      </c>
      <c r="AS201" t="str">
        <f t="shared" si="27"/>
        <v>2B</v>
      </c>
      <c r="AT201">
        <v>800</v>
      </c>
      <c r="AU201">
        <v>800</v>
      </c>
      <c r="AW201" t="str">
        <f t="shared" si="28"/>
        <v>Unlikely</v>
      </c>
      <c r="AY201">
        <f>IF(VLOOKUP($A201,'Draft List'!$D$4:$AC$1177,AY$3,FALSE)&lt;&gt;0,VLOOKUP($A201,'Draft List'!$D$4:$AC$1177,AY$3,FALSE),"")</f>
        <v>347</v>
      </c>
      <c r="AZ201">
        <f>IF(VLOOKUP($A201,'Draft List'!$D$4:$AC$1177,AZ$3,FALSE)&lt;&gt;0,VLOOKUP($A201,'Draft List'!$D$4:$AC$1177,AZ$3,FALSE),"")</f>
        <v>12</v>
      </c>
      <c r="BA201">
        <f>IF(VLOOKUP($A201,'Draft List'!$D$4:$AC$1177,BA$3,FALSE)&lt;&gt;0,VLOOKUP($A201,'Draft List'!$D$4:$AC$1177,BA$3,FALSE),"")</f>
        <v>7</v>
      </c>
      <c r="BB201" t="str">
        <f>IF(VLOOKUP($A201,'Draft List'!$D$4:$AC$1177,BB$3,FALSE)&lt;&gt;0,VLOOKUP($A201,'Draft List'!$D$4:$AC$1177,BB$3,FALSE),"")</f>
        <v>Madison Malts</v>
      </c>
    </row>
    <row r="202" spans="1:54" ht="15" hidden="1" customHeight="1" x14ac:dyDescent="0.3">
      <c r="A202" s="1">
        <v>6941</v>
      </c>
      <c r="B202" s="1" t="s">
        <v>75</v>
      </c>
      <c r="C202" s="1" t="s">
        <v>355</v>
      </c>
      <c r="D202" s="1" t="s">
        <v>1194</v>
      </c>
      <c r="E202" s="1">
        <v>18</v>
      </c>
      <c r="F202" s="1" t="s">
        <v>54</v>
      </c>
      <c r="G202" s="1" t="s">
        <v>54</v>
      </c>
      <c r="H202" s="22" t="s">
        <v>853</v>
      </c>
      <c r="I202" s="45" t="s">
        <v>43</v>
      </c>
      <c r="J202" s="1" t="s">
        <v>44</v>
      </c>
      <c r="K202" s="22" t="s">
        <v>44</v>
      </c>
      <c r="L202" s="1">
        <v>1</v>
      </c>
      <c r="M202" s="1">
        <v>1</v>
      </c>
      <c r="N202" s="1">
        <v>2</v>
      </c>
      <c r="O202" s="1">
        <v>2</v>
      </c>
      <c r="P202" s="22">
        <v>1</v>
      </c>
      <c r="Q202" s="1">
        <v>3</v>
      </c>
      <c r="R202" s="1">
        <v>4</v>
      </c>
      <c r="S202" s="1">
        <v>2</v>
      </c>
      <c r="T202" s="1">
        <v>6</v>
      </c>
      <c r="U202" s="22">
        <v>3</v>
      </c>
      <c r="V202" s="1">
        <v>3</v>
      </c>
      <c r="W202" s="1">
        <v>7</v>
      </c>
      <c r="X202" s="1">
        <v>1</v>
      </c>
      <c r="Y202" s="22">
        <v>1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45</v>
      </c>
      <c r="AF202" s="1">
        <v>2</v>
      </c>
      <c r="AG202" s="22" t="s">
        <v>45</v>
      </c>
      <c r="AH202" s="1">
        <v>4</v>
      </c>
      <c r="AI202" s="1">
        <v>7</v>
      </c>
      <c r="AJ202" s="22">
        <v>3</v>
      </c>
      <c r="AK202" s="34" t="s">
        <v>687</v>
      </c>
      <c r="AL202" s="34" t="s">
        <v>48</v>
      </c>
      <c r="AM202" s="8">
        <f t="shared" si="22"/>
        <v>-1.9115723057940897</v>
      </c>
      <c r="AN202" s="8">
        <f t="shared" si="23"/>
        <v>-0.67441011486013847</v>
      </c>
      <c r="AO202">
        <f t="shared" si="24"/>
        <v>0</v>
      </c>
      <c r="AP202" s="6">
        <f t="shared" si="25"/>
        <v>0</v>
      </c>
      <c r="AQ202" s="8">
        <f>($AM$3*AM202+$AN$3*AN202+$AO$3*AO202+$AP$3*AP202)+$I$3*VLOOKUP(I202,COND!$A$2:$E$7,4,FALSE)+$J$3*VLOOKUP(J202,COND!$A$2:$C$7,2,FALSE)+$K$3*VLOOKUP(K202,COND!$A$2:$C$7,3,FALSE)+IF(AND($B$2&gt;0,$E202&lt;20),$B$2*25,0)</f>
        <v>109.71592139109893</v>
      </c>
      <c r="AR202" s="26">
        <f t="shared" si="26"/>
        <v>0.33587894151803849</v>
      </c>
      <c r="AS202" t="str">
        <f t="shared" si="27"/>
        <v>CF</v>
      </c>
      <c r="AT202">
        <v>800</v>
      </c>
      <c r="AU202">
        <v>800</v>
      </c>
      <c r="AW202" t="str">
        <f t="shared" si="28"/>
        <v>Unlikely</v>
      </c>
      <c r="AY202">
        <f>IF(VLOOKUP($A202,'Draft List'!$D$4:$AC$1177,AY$3,FALSE)&lt;&gt;0,VLOOKUP($A202,'Draft List'!$D$4:$AC$1177,AY$3,FALSE),"")</f>
        <v>350</v>
      </c>
      <c r="AZ202">
        <f>IF(VLOOKUP($A202,'Draft List'!$D$4:$AC$1177,AZ$3,FALSE)&lt;&gt;0,VLOOKUP($A202,'Draft List'!$D$4:$AC$1177,AZ$3,FALSE),"")</f>
        <v>12</v>
      </c>
      <c r="BA202">
        <f>IF(VLOOKUP($A202,'Draft List'!$D$4:$AC$1177,BA$3,FALSE)&lt;&gt;0,VLOOKUP($A202,'Draft List'!$D$4:$AC$1177,BA$3,FALSE),"")</f>
        <v>10</v>
      </c>
      <c r="BB202" t="str">
        <f>IF(VLOOKUP($A202,'Draft List'!$D$4:$AC$1177,BB$3,FALSE)&lt;&gt;0,VLOOKUP($A202,'Draft List'!$D$4:$AC$1177,BB$3,FALSE),"")</f>
        <v>Tempe Knights</v>
      </c>
    </row>
    <row r="203" spans="1:54" ht="15" hidden="1" customHeight="1" x14ac:dyDescent="0.3">
      <c r="A203" s="1">
        <v>9592</v>
      </c>
      <c r="B203" s="1" t="s">
        <v>87</v>
      </c>
      <c r="C203" s="1" t="s">
        <v>1138</v>
      </c>
      <c r="D203" s="1" t="s">
        <v>1139</v>
      </c>
      <c r="E203" s="1">
        <v>21</v>
      </c>
      <c r="F203" s="1" t="s">
        <v>42</v>
      </c>
      <c r="G203" s="1" t="s">
        <v>42</v>
      </c>
      <c r="H203" s="22" t="s">
        <v>853</v>
      </c>
      <c r="I203" s="45" t="s">
        <v>43</v>
      </c>
      <c r="J203" s="1" t="s">
        <v>44</v>
      </c>
      <c r="K203" s="22" t="s">
        <v>44</v>
      </c>
      <c r="L203" s="1">
        <v>2</v>
      </c>
      <c r="M203" s="1">
        <v>2</v>
      </c>
      <c r="N203" s="1">
        <v>2</v>
      </c>
      <c r="O203" s="1">
        <v>2</v>
      </c>
      <c r="P203" s="22">
        <v>2</v>
      </c>
      <c r="Q203" s="1">
        <v>3</v>
      </c>
      <c r="R203" s="1">
        <v>2</v>
      </c>
      <c r="S203" s="1">
        <v>3</v>
      </c>
      <c r="T203" s="1">
        <v>4</v>
      </c>
      <c r="U203" s="22">
        <v>4</v>
      </c>
      <c r="V203" s="1">
        <v>4</v>
      </c>
      <c r="W203" s="1">
        <v>5</v>
      </c>
      <c r="X203" s="1">
        <v>7</v>
      </c>
      <c r="Y203" s="22">
        <v>6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45</v>
      </c>
      <c r="AF203" s="1" t="s">
        <v>45</v>
      </c>
      <c r="AG203" s="22" t="s">
        <v>45</v>
      </c>
      <c r="AH203" s="1">
        <v>1</v>
      </c>
      <c r="AI203" s="1">
        <v>3</v>
      </c>
      <c r="AJ203" s="22">
        <v>5</v>
      </c>
      <c r="AK203" s="34" t="s">
        <v>1140</v>
      </c>
      <c r="AL203" s="34" t="s">
        <v>48</v>
      </c>
      <c r="AM203" s="8">
        <f t="shared" si="22"/>
        <v>-1.4979402501556278</v>
      </c>
      <c r="AN203" s="8">
        <f t="shared" si="23"/>
        <v>-0.83287114027572251</v>
      </c>
      <c r="AO203">
        <f t="shared" si="24"/>
        <v>0</v>
      </c>
      <c r="AP203" s="6">
        <f t="shared" si="25"/>
        <v>0</v>
      </c>
      <c r="AQ203" s="8">
        <f>($AM$3*AM203+$AN$3*AN203+$AO$3*AO203+$AP$3*AP203)+$I$3*VLOOKUP(I203,COND!$A$2:$E$7,4,FALSE)+$J$3*VLOOKUP(J203,COND!$A$2:$C$7,2,FALSE)+$K$3*VLOOKUP(K203,COND!$A$2:$C$7,3,FALSE)+IF(AND($B$2&gt;0,$E203&lt;20),$B$2*25,0)</f>
        <v>102.85575229167577</v>
      </c>
      <c r="AR203" s="26">
        <f t="shared" si="26"/>
        <v>-1.0971333865983757</v>
      </c>
      <c r="AS203" t="str">
        <f t="shared" si="27"/>
        <v>DH</v>
      </c>
      <c r="AT203">
        <v>800</v>
      </c>
      <c r="AU203">
        <v>800</v>
      </c>
      <c r="AW203" t="str">
        <f t="shared" si="28"/>
        <v>Unlikely</v>
      </c>
      <c r="AY203">
        <f>IF(VLOOKUP($A203,'Draft List'!$D$4:$AC$1177,AY$3,FALSE)&lt;&gt;0,VLOOKUP($A203,'Draft List'!$D$4:$AC$1177,AY$3,FALSE),"")</f>
        <v>352</v>
      </c>
      <c r="AZ203">
        <f>IF(VLOOKUP($A203,'Draft List'!$D$4:$AC$1177,AZ$3,FALSE)&lt;&gt;0,VLOOKUP($A203,'Draft List'!$D$4:$AC$1177,AZ$3,FALSE),"")</f>
        <v>12</v>
      </c>
      <c r="BA203">
        <f>IF(VLOOKUP($A203,'Draft List'!$D$4:$AC$1177,BA$3,FALSE)&lt;&gt;0,VLOOKUP($A203,'Draft List'!$D$4:$AC$1177,BA$3,FALSE),"")</f>
        <v>12</v>
      </c>
      <c r="BB203" t="str">
        <f>IF(VLOOKUP($A203,'Draft List'!$D$4:$AC$1177,BB$3,FALSE)&lt;&gt;0,VLOOKUP($A203,'Draft List'!$D$4:$AC$1177,BB$3,FALSE),"")</f>
        <v>Okinawa Shisa</v>
      </c>
    </row>
    <row r="204" spans="1:54" ht="15" hidden="1" customHeight="1" x14ac:dyDescent="0.3">
      <c r="A204" s="1">
        <v>6165</v>
      </c>
      <c r="B204" s="1" t="s">
        <v>51</v>
      </c>
      <c r="C204" s="1" t="s">
        <v>188</v>
      </c>
      <c r="D204" s="1" t="s">
        <v>422</v>
      </c>
      <c r="E204" s="1">
        <v>18</v>
      </c>
      <c r="F204" s="1" t="s">
        <v>42</v>
      </c>
      <c r="G204" s="1" t="s">
        <v>42</v>
      </c>
      <c r="H204" s="22" t="s">
        <v>861</v>
      </c>
      <c r="I204" s="45" t="s">
        <v>43</v>
      </c>
      <c r="J204" s="1" t="s">
        <v>44</v>
      </c>
      <c r="K204" s="22" t="s">
        <v>43</v>
      </c>
      <c r="L204" s="1">
        <v>1</v>
      </c>
      <c r="M204" s="1">
        <v>1</v>
      </c>
      <c r="N204" s="1">
        <v>2</v>
      </c>
      <c r="O204" s="1">
        <v>1</v>
      </c>
      <c r="P204" s="22">
        <v>1</v>
      </c>
      <c r="Q204" s="1">
        <v>2</v>
      </c>
      <c r="R204" s="1">
        <v>4</v>
      </c>
      <c r="S204" s="1">
        <v>4</v>
      </c>
      <c r="T204" s="1">
        <v>4</v>
      </c>
      <c r="U204" s="22">
        <v>3</v>
      </c>
      <c r="V204" s="1">
        <v>5</v>
      </c>
      <c r="W204" s="1">
        <v>9</v>
      </c>
      <c r="X204" s="1">
        <v>1</v>
      </c>
      <c r="Y204" s="22">
        <v>1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>
        <v>4</v>
      </c>
      <c r="AF204" s="1">
        <v>1</v>
      </c>
      <c r="AG204" s="22" t="s">
        <v>45</v>
      </c>
      <c r="AH204" s="1">
        <v>5</v>
      </c>
      <c r="AI204" s="1">
        <v>4</v>
      </c>
      <c r="AJ204" s="22">
        <v>5</v>
      </c>
      <c r="AK204" s="34" t="s">
        <v>465</v>
      </c>
      <c r="AL204" s="34" t="s">
        <v>844</v>
      </c>
      <c r="AM204" s="8">
        <f t="shared" si="22"/>
        <v>-2.0012818558036707</v>
      </c>
      <c r="AN204" s="8">
        <f t="shared" si="23"/>
        <v>-1.0102620630341723</v>
      </c>
      <c r="AO204">
        <f t="shared" si="24"/>
        <v>0</v>
      </c>
      <c r="AP204" s="6">
        <f t="shared" si="25"/>
        <v>0</v>
      </c>
      <c r="AQ204" s="8">
        <f>($AM$3*AM204+$AN$3*AN204+$AO$3*AO204+$AP$3*AP204)+$I$3*VLOOKUP(I204,COND!$A$2:$E$7,4,FALSE)+$J$3*VLOOKUP(J204,COND!$A$2:$C$7,2,FALSE)+$K$3*VLOOKUP(K204,COND!$A$2:$C$7,3,FALSE)+IF(AND($B$2&gt;0,$E204&lt;20),$B$2*25,0)</f>
        <v>106.67672705800956</v>
      </c>
      <c r="AR204" s="26">
        <f t="shared" si="26"/>
        <v>-0.29897464353787778</v>
      </c>
      <c r="AS204" t="str">
        <f t="shared" si="27"/>
        <v>LF</v>
      </c>
      <c r="AT204">
        <v>9999</v>
      </c>
      <c r="AU204">
        <v>9999</v>
      </c>
      <c r="AW204" t="str">
        <f t="shared" si="28"/>
        <v>Unlikely</v>
      </c>
      <c r="AY204">
        <f>IF(VLOOKUP($A204,'Draft List'!$D$4:$AC$1177,AY$3,FALSE)&lt;&gt;0,VLOOKUP($A204,'Draft List'!$D$4:$AC$1177,AY$3,FALSE),"")</f>
        <v>354</v>
      </c>
      <c r="AZ204">
        <f>IF(VLOOKUP($A204,'Draft List'!$D$4:$AC$1177,AZ$3,FALSE)&lt;&gt;0,VLOOKUP($A204,'Draft List'!$D$4:$AC$1177,AZ$3,FALSE),"")</f>
        <v>12</v>
      </c>
      <c r="BA204">
        <f>IF(VLOOKUP($A204,'Draft List'!$D$4:$AC$1177,BA$3,FALSE)&lt;&gt;0,VLOOKUP($A204,'Draft List'!$D$4:$AC$1177,BA$3,FALSE),"")</f>
        <v>14</v>
      </c>
      <c r="BB204" t="str">
        <f>IF(VLOOKUP($A204,'Draft List'!$D$4:$AC$1177,BB$3,FALSE)&lt;&gt;0,VLOOKUP($A204,'Draft List'!$D$4:$AC$1177,BB$3,FALSE),"")</f>
        <v>Palm Springs Codgers</v>
      </c>
    </row>
    <row r="205" spans="1:54" ht="15" hidden="1" customHeight="1" x14ac:dyDescent="0.3">
      <c r="A205" s="1">
        <v>8175</v>
      </c>
      <c r="B205" s="1" t="s">
        <v>72</v>
      </c>
      <c r="C205" s="1" t="s">
        <v>134</v>
      </c>
      <c r="D205" s="1" t="s">
        <v>1016</v>
      </c>
      <c r="E205" s="1">
        <v>21</v>
      </c>
      <c r="F205" s="1" t="s">
        <v>54</v>
      </c>
      <c r="G205" s="1" t="s">
        <v>42</v>
      </c>
      <c r="H205" s="22" t="s">
        <v>853</v>
      </c>
      <c r="I205" s="45" t="s">
        <v>43</v>
      </c>
      <c r="J205" s="1" t="s">
        <v>44</v>
      </c>
      <c r="K205" s="22" t="s">
        <v>44</v>
      </c>
      <c r="L205" s="1">
        <v>2</v>
      </c>
      <c r="M205" s="1">
        <v>3</v>
      </c>
      <c r="N205" s="1">
        <v>2</v>
      </c>
      <c r="O205" s="1">
        <v>3</v>
      </c>
      <c r="P205" s="22">
        <v>1</v>
      </c>
      <c r="Q205" s="1">
        <v>3</v>
      </c>
      <c r="R205" s="1">
        <v>4</v>
      </c>
      <c r="S205" s="1">
        <v>3</v>
      </c>
      <c r="T205" s="1">
        <v>5</v>
      </c>
      <c r="U205" s="22">
        <v>3</v>
      </c>
      <c r="V205" s="1">
        <v>8</v>
      </c>
      <c r="W205" s="1">
        <v>7</v>
      </c>
      <c r="X205" s="1">
        <v>1</v>
      </c>
      <c r="Y205" s="22">
        <v>1</v>
      </c>
      <c r="Z205" s="1" t="s">
        <v>45</v>
      </c>
      <c r="AA205" s="1" t="s">
        <v>45</v>
      </c>
      <c r="AB205" s="1">
        <v>4</v>
      </c>
      <c r="AC205" s="1">
        <v>3</v>
      </c>
      <c r="AD205" s="1">
        <v>2</v>
      </c>
      <c r="AE205" s="1" t="s">
        <v>45</v>
      </c>
      <c r="AF205" s="1" t="s">
        <v>45</v>
      </c>
      <c r="AG205" s="22" t="s">
        <v>45</v>
      </c>
      <c r="AH205" s="1">
        <v>9</v>
      </c>
      <c r="AI205" s="1">
        <v>7</v>
      </c>
      <c r="AJ205" s="22">
        <v>4</v>
      </c>
      <c r="AK205" s="34" t="s">
        <v>681</v>
      </c>
      <c r="AL205" s="34" t="s">
        <v>48</v>
      </c>
      <c r="AM205" s="8">
        <f t="shared" si="22"/>
        <v>-1.3971871603444268</v>
      </c>
      <c r="AN205" s="8">
        <f t="shared" si="23"/>
        <v>-0.6810581708458181</v>
      </c>
      <c r="AO205">
        <f t="shared" si="24"/>
        <v>2</v>
      </c>
      <c r="AP205" s="6">
        <f t="shared" si="25"/>
        <v>0</v>
      </c>
      <c r="AQ205" s="8">
        <f>($AM$3*AM205+$AN$3*AN205+$AO$3*AO205+$AP$3*AP205)+$I$3*VLOOKUP(I205,COND!$A$2:$E$7,4,FALSE)+$J$3*VLOOKUP(J205,COND!$A$2:$C$7,2,FALSE)+$K$3*VLOOKUP(K205,COND!$A$2:$C$7,3,FALSE)+IF(AND($B$2&gt;0,$E205&lt;20),$B$2*25,0)</f>
        <v>105.02091656714907</v>
      </c>
      <c r="AR205" s="26">
        <f t="shared" si="26"/>
        <v>-0.64485487069249547</v>
      </c>
      <c r="AS205" t="str">
        <f t="shared" si="27"/>
        <v>2B</v>
      </c>
      <c r="AT205">
        <v>800</v>
      </c>
      <c r="AU205">
        <v>800</v>
      </c>
      <c r="AW205" t="str">
        <f t="shared" si="28"/>
        <v>Unlikely</v>
      </c>
      <c r="AY205">
        <f>IF(VLOOKUP($A205,'Draft List'!$D$4:$AC$1177,AY$3,FALSE)&lt;&gt;0,VLOOKUP($A205,'Draft List'!$D$4:$AC$1177,AY$3,FALSE),"")</f>
        <v>355</v>
      </c>
      <c r="AZ205">
        <f>IF(VLOOKUP($A205,'Draft List'!$D$4:$AC$1177,AZ$3,FALSE)&lt;&gt;0,VLOOKUP($A205,'Draft List'!$D$4:$AC$1177,AZ$3,FALSE),"")</f>
        <v>12</v>
      </c>
      <c r="BA205">
        <f>IF(VLOOKUP($A205,'Draft List'!$D$4:$AC$1177,BA$3,FALSE)&lt;&gt;0,VLOOKUP($A205,'Draft List'!$D$4:$AC$1177,BA$3,FALSE),"")</f>
        <v>15</v>
      </c>
      <c r="BB205" t="str">
        <f>IF(VLOOKUP($A205,'Draft List'!$D$4:$AC$1177,BB$3,FALSE)&lt;&gt;0,VLOOKUP($A205,'Draft List'!$D$4:$AC$1177,BB$3,FALSE),"")</f>
        <v>London Underground</v>
      </c>
    </row>
    <row r="206" spans="1:54" ht="15" hidden="1" customHeight="1" x14ac:dyDescent="0.3">
      <c r="A206" s="1">
        <v>12774</v>
      </c>
      <c r="B206" s="1" t="s">
        <v>75</v>
      </c>
      <c r="C206" s="1" t="s">
        <v>399</v>
      </c>
      <c r="D206" s="1" t="s">
        <v>1292</v>
      </c>
      <c r="E206" s="1">
        <v>18</v>
      </c>
      <c r="F206" s="1" t="s">
        <v>42</v>
      </c>
      <c r="G206" s="1" t="s">
        <v>42</v>
      </c>
      <c r="H206" s="22" t="s">
        <v>861</v>
      </c>
      <c r="I206" s="45" t="s">
        <v>43</v>
      </c>
      <c r="J206" s="1" t="s">
        <v>43</v>
      </c>
      <c r="K206" s="22" t="s">
        <v>43</v>
      </c>
      <c r="L206" s="1">
        <v>1</v>
      </c>
      <c r="M206" s="1">
        <v>1</v>
      </c>
      <c r="N206" s="1">
        <v>2</v>
      </c>
      <c r="O206" s="1">
        <v>1</v>
      </c>
      <c r="P206" s="22">
        <v>1</v>
      </c>
      <c r="Q206" s="1">
        <v>2</v>
      </c>
      <c r="R206" s="1">
        <v>3</v>
      </c>
      <c r="S206" s="1">
        <v>3</v>
      </c>
      <c r="T206" s="1">
        <v>4</v>
      </c>
      <c r="U206" s="22">
        <v>2</v>
      </c>
      <c r="V206" s="1">
        <v>3</v>
      </c>
      <c r="W206" s="1">
        <v>5</v>
      </c>
      <c r="X206" s="1">
        <v>1</v>
      </c>
      <c r="Y206" s="22">
        <v>1</v>
      </c>
      <c r="Z206" s="1" t="s">
        <v>45</v>
      </c>
      <c r="AA206" s="1" t="s">
        <v>45</v>
      </c>
      <c r="AB206" s="1" t="s">
        <v>45</v>
      </c>
      <c r="AC206" s="1" t="s">
        <v>45</v>
      </c>
      <c r="AD206" s="1" t="s">
        <v>45</v>
      </c>
      <c r="AE206" s="1" t="s">
        <v>45</v>
      </c>
      <c r="AF206" s="1">
        <v>7</v>
      </c>
      <c r="AG206" s="22" t="s">
        <v>45</v>
      </c>
      <c r="AH206" s="1">
        <v>9</v>
      </c>
      <c r="AI206" s="1">
        <v>8</v>
      </c>
      <c r="AJ206" s="22">
        <v>5</v>
      </c>
      <c r="AK206" s="34" t="s">
        <v>896</v>
      </c>
      <c r="AL206" s="34" t="s">
        <v>48</v>
      </c>
      <c r="AM206" s="8">
        <f t="shared" si="22"/>
        <v>-2.0012818558036707</v>
      </c>
      <c r="AN206" s="8">
        <f t="shared" si="23"/>
        <v>-1.1843997764938607</v>
      </c>
      <c r="AO206">
        <f t="shared" si="24"/>
        <v>3</v>
      </c>
      <c r="AP206" s="6">
        <f t="shared" si="25"/>
        <v>0.75</v>
      </c>
      <c r="AQ206" s="8">
        <f>($AM$3*AM206+$AN$3*AN206+$AO$3*AO206+$AP$3*AP206)+$I$3*VLOOKUP(I206,COND!$A$2:$E$7,4,FALSE)+$J$3*VLOOKUP(J206,COND!$A$2:$C$7,2,FALSE)+$K$3*VLOOKUP(K206,COND!$A$2:$C$7,3,FALSE)+IF(AND($B$2&gt;0,$E206&lt;20),$B$2*25,0)</f>
        <v>106.8370744964933</v>
      </c>
      <c r="AR206" s="26">
        <f t="shared" si="26"/>
        <v>-0.26547986333655466</v>
      </c>
      <c r="AS206" t="str">
        <f t="shared" si="27"/>
        <v>CF</v>
      </c>
      <c r="AT206">
        <v>800</v>
      </c>
      <c r="AU206">
        <v>800</v>
      </c>
      <c r="AW206" t="str">
        <f t="shared" si="28"/>
        <v>Unlikely</v>
      </c>
      <c r="AY206">
        <f>IF(VLOOKUP($A206,'Draft List'!$D$4:$AC$1177,AY$3,FALSE)&lt;&gt;0,VLOOKUP($A206,'Draft List'!$D$4:$AC$1177,AY$3,FALSE),"")</f>
        <v>356</v>
      </c>
      <c r="AZ206">
        <f>IF(VLOOKUP($A206,'Draft List'!$D$4:$AC$1177,AZ$3,FALSE)&lt;&gt;0,VLOOKUP($A206,'Draft List'!$D$4:$AC$1177,AZ$3,FALSE),"")</f>
        <v>12</v>
      </c>
      <c r="BA206">
        <f>IF(VLOOKUP($A206,'Draft List'!$D$4:$AC$1177,BA$3,FALSE)&lt;&gt;0,VLOOKUP($A206,'Draft List'!$D$4:$AC$1177,BA$3,FALSE),"")</f>
        <v>16</v>
      </c>
      <c r="BB206" t="str">
        <f>IF(VLOOKUP($A206,'Draft List'!$D$4:$AC$1177,BB$3,FALSE)&lt;&gt;0,VLOOKUP($A206,'Draft List'!$D$4:$AC$1177,BB$3,FALSE),"")</f>
        <v>Reno Zephyrs</v>
      </c>
    </row>
    <row r="207" spans="1:54" ht="15" customHeight="1" x14ac:dyDescent="0.3">
      <c r="A207" s="1">
        <v>16560</v>
      </c>
      <c r="B207" s="1" t="s">
        <v>70</v>
      </c>
      <c r="C207" s="1" t="s">
        <v>449</v>
      </c>
      <c r="D207" s="1" t="s">
        <v>615</v>
      </c>
      <c r="E207" s="1">
        <v>18</v>
      </c>
      <c r="F207" s="1" t="s">
        <v>42</v>
      </c>
      <c r="G207" s="1" t="s">
        <v>42</v>
      </c>
      <c r="H207" s="22" t="s">
        <v>853</v>
      </c>
      <c r="I207" s="45" t="s">
        <v>43</v>
      </c>
      <c r="J207" s="1" t="s">
        <v>44</v>
      </c>
      <c r="K207" s="22" t="s">
        <v>43</v>
      </c>
      <c r="L207" s="1">
        <v>1</v>
      </c>
      <c r="M207" s="1">
        <v>2</v>
      </c>
      <c r="N207" s="1">
        <v>2</v>
      </c>
      <c r="O207" s="1">
        <v>1</v>
      </c>
      <c r="P207" s="22">
        <v>2</v>
      </c>
      <c r="Q207" s="1">
        <v>4</v>
      </c>
      <c r="R207" s="1">
        <v>4</v>
      </c>
      <c r="S207" s="1">
        <v>3</v>
      </c>
      <c r="T207" s="1">
        <v>4</v>
      </c>
      <c r="U207" s="22">
        <v>5</v>
      </c>
      <c r="V207" s="1">
        <v>8</v>
      </c>
      <c r="W207" s="1">
        <v>8</v>
      </c>
      <c r="X207" s="1">
        <v>1</v>
      </c>
      <c r="Y207" s="22">
        <v>1</v>
      </c>
      <c r="Z207" s="1" t="s">
        <v>45</v>
      </c>
      <c r="AA207" s="1" t="s">
        <v>45</v>
      </c>
      <c r="AB207" s="1" t="s">
        <v>45</v>
      </c>
      <c r="AC207" s="1">
        <v>3</v>
      </c>
      <c r="AD207" s="1" t="s">
        <v>45</v>
      </c>
      <c r="AE207" s="1" t="s">
        <v>45</v>
      </c>
      <c r="AF207" s="1" t="s">
        <v>45</v>
      </c>
      <c r="AG207" s="22" t="s">
        <v>45</v>
      </c>
      <c r="AH207" s="1">
        <v>3</v>
      </c>
      <c r="AI207" s="1">
        <v>3</v>
      </c>
      <c r="AJ207" s="22">
        <v>2</v>
      </c>
      <c r="AK207" s="34" t="s">
        <v>681</v>
      </c>
      <c r="AL207" s="34" t="s">
        <v>844</v>
      </c>
      <c r="AM207" s="8">
        <f t="shared" si="22"/>
        <v>-1.9102056363678834</v>
      </c>
      <c r="AN207" s="8">
        <f t="shared" si="23"/>
        <v>-0.36817920501855744</v>
      </c>
      <c r="AO207">
        <f t="shared" si="24"/>
        <v>0</v>
      </c>
      <c r="AP207" s="6">
        <f t="shared" si="25"/>
        <v>0</v>
      </c>
      <c r="AQ207" s="8">
        <f>($AM$3*AM207+$AN$3*AN207+$AO$3*AO207+$AP$3*AP207)+$I$3*VLOOKUP(I207,COND!$A$2:$E$7,4,FALSE)+$J$3*VLOOKUP(J207,COND!$A$2:$C$7,2,FALSE)+$K$3*VLOOKUP(K207,COND!$A$2:$C$7,3,FALSE)+IF(AND($B$2&gt;0,$E207&lt;20),$B$2*25,0)</f>
        <v>114.39082897614053</v>
      </c>
      <c r="AR207" s="26">
        <f t="shared" si="26"/>
        <v>1.3124146660868168</v>
      </c>
      <c r="AS207" t="str">
        <f t="shared" si="27"/>
        <v>3B</v>
      </c>
      <c r="AT207">
        <v>800</v>
      </c>
      <c r="AU207">
        <v>800</v>
      </c>
      <c r="AW207" t="str">
        <f t="shared" si="28"/>
        <v>Unlikely</v>
      </c>
      <c r="AY207">
        <f>IF(VLOOKUP($A207,'Draft List'!$D$4:$AC$1177,AY$3,FALSE)&lt;&gt;0,VLOOKUP($A207,'Draft List'!$D$4:$AC$1177,AY$3,FALSE),"")</f>
        <v>530</v>
      </c>
      <c r="AZ207">
        <f>IF(VLOOKUP($A207,'Draft List'!$D$4:$AC$1177,AZ$3,FALSE)&lt;&gt;0,VLOOKUP($A207,'Draft List'!$D$4:$AC$1177,AZ$3,FALSE),"")</f>
        <v>17</v>
      </c>
      <c r="BA207">
        <f>IF(VLOOKUP($A207,'Draft List'!$D$4:$AC$1177,BA$3,FALSE)&lt;&gt;0,VLOOKUP($A207,'Draft List'!$D$4:$AC$1177,BA$3,FALSE),"")</f>
        <v>30</v>
      </c>
      <c r="BB207" t="str">
        <f>IF(VLOOKUP($A207,'Draft List'!$D$4:$AC$1177,BB$3,FALSE)&lt;&gt;0,VLOOKUP($A207,'Draft List'!$D$4:$AC$1177,BB$3,FALSE),"")</f>
        <v>West Virginia Alleghenies</v>
      </c>
    </row>
    <row r="208" spans="1:54" ht="15" customHeight="1" x14ac:dyDescent="0.3">
      <c r="A208" s="1">
        <v>17907</v>
      </c>
      <c r="B208" s="1" t="s">
        <v>51</v>
      </c>
      <c r="C208" s="1" t="s">
        <v>906</v>
      </c>
      <c r="D208" s="1" t="s">
        <v>455</v>
      </c>
      <c r="E208" s="1">
        <v>17</v>
      </c>
      <c r="F208" s="1" t="s">
        <v>54</v>
      </c>
      <c r="G208" s="1" t="s">
        <v>54</v>
      </c>
      <c r="H208" s="22" t="s">
        <v>853</v>
      </c>
      <c r="I208" s="45" t="s">
        <v>43</v>
      </c>
      <c r="J208" s="1" t="s">
        <v>48</v>
      </c>
      <c r="K208" s="22" t="s">
        <v>43</v>
      </c>
      <c r="L208" s="1">
        <v>1</v>
      </c>
      <c r="M208" s="1">
        <v>1</v>
      </c>
      <c r="N208" s="1">
        <v>2</v>
      </c>
      <c r="O208" s="1">
        <v>2</v>
      </c>
      <c r="P208" s="22">
        <v>1</v>
      </c>
      <c r="Q208" s="1">
        <v>4</v>
      </c>
      <c r="R208" s="1">
        <v>3</v>
      </c>
      <c r="S208" s="1">
        <v>2</v>
      </c>
      <c r="T208" s="1">
        <v>4</v>
      </c>
      <c r="U208" s="22">
        <v>3</v>
      </c>
      <c r="V208" s="1">
        <v>5</v>
      </c>
      <c r="W208" s="1">
        <v>7</v>
      </c>
      <c r="X208" s="1">
        <v>1</v>
      </c>
      <c r="Y208" s="22">
        <v>1</v>
      </c>
      <c r="Z208" s="1" t="s">
        <v>45</v>
      </c>
      <c r="AA208" s="1">
        <v>2</v>
      </c>
      <c r="AB208" s="1" t="s">
        <v>45</v>
      </c>
      <c r="AC208" s="1" t="s">
        <v>45</v>
      </c>
      <c r="AD208" s="1" t="s">
        <v>45</v>
      </c>
      <c r="AE208" s="1">
        <v>4</v>
      </c>
      <c r="AF208" s="1" t="s">
        <v>45</v>
      </c>
      <c r="AG208" s="22" t="s">
        <v>45</v>
      </c>
      <c r="AH208" s="1">
        <v>10</v>
      </c>
      <c r="AI208" s="1">
        <v>6</v>
      </c>
      <c r="AJ208" s="22">
        <v>6</v>
      </c>
      <c r="AK208" s="34" t="s">
        <v>875</v>
      </c>
      <c r="AL208" s="34" t="s">
        <v>844</v>
      </c>
      <c r="AM208" s="8">
        <f t="shared" si="22"/>
        <v>-1.9115723057940897</v>
      </c>
      <c r="AN208" s="8">
        <f t="shared" si="23"/>
        <v>-0.58233325829532934</v>
      </c>
      <c r="AO208">
        <f t="shared" si="24"/>
        <v>2</v>
      </c>
      <c r="AP208" s="6">
        <f t="shared" si="25"/>
        <v>0</v>
      </c>
      <c r="AQ208" s="8">
        <f>($AM$3*AM208+$AN$3*AN208+$AO$3*AO208+$AP$3*AP208)+$I$3*VLOOKUP(I208,COND!$A$2:$E$7,4,FALSE)+$J$3*VLOOKUP(J208,COND!$A$2:$C$7,2,FALSE)+$K$3*VLOOKUP(K208,COND!$A$2:$C$7,3,FALSE)+IF(AND($B$2&gt;0,$E208&lt;20),$B$2*25,0)</f>
        <v>114.15417700320998</v>
      </c>
      <c r="AR208" s="26">
        <f t="shared" si="26"/>
        <v>1.2629807250617977</v>
      </c>
      <c r="AS208" t="str">
        <f t="shared" si="27"/>
        <v>LF</v>
      </c>
      <c r="AT208">
        <v>800</v>
      </c>
      <c r="AU208">
        <v>800</v>
      </c>
      <c r="AW208" t="str">
        <f t="shared" si="28"/>
        <v>Unlikely</v>
      </c>
      <c r="AY208">
        <f>IF(VLOOKUP($A208,'Draft List'!$D$4:$AC$1177,AY$3,FALSE)&lt;&gt;0,VLOOKUP($A208,'Draft List'!$D$4:$AC$1177,AY$3,FALSE),"")</f>
        <v>383</v>
      </c>
      <c r="AZ208">
        <f>IF(VLOOKUP($A208,'Draft List'!$D$4:$AC$1177,AZ$3,FALSE)&lt;&gt;0,VLOOKUP($A208,'Draft List'!$D$4:$AC$1177,AZ$3,FALSE),"")</f>
        <v>13</v>
      </c>
      <c r="BA208">
        <f>IF(VLOOKUP($A208,'Draft List'!$D$4:$AC$1177,BA$3,FALSE)&lt;&gt;0,VLOOKUP($A208,'Draft List'!$D$4:$AC$1177,BA$3,FALSE),"")</f>
        <v>11</v>
      </c>
      <c r="BB208" t="str">
        <f>IF(VLOOKUP($A208,'Draft List'!$D$4:$AC$1177,BB$3,FALSE)&lt;&gt;0,VLOOKUP($A208,'Draft List'!$D$4:$AC$1177,BB$3,FALSE),"")</f>
        <v>Amsterdam Lions</v>
      </c>
    </row>
    <row r="209" spans="1:54" ht="15" customHeight="1" x14ac:dyDescent="0.3">
      <c r="A209" s="1">
        <v>14746</v>
      </c>
      <c r="B209" s="1" t="s">
        <v>72</v>
      </c>
      <c r="C209" s="1" t="s">
        <v>1129</v>
      </c>
      <c r="D209" s="1" t="s">
        <v>1130</v>
      </c>
      <c r="E209" s="1">
        <v>18</v>
      </c>
      <c r="F209" s="1" t="s">
        <v>63</v>
      </c>
      <c r="G209" s="1" t="s">
        <v>42</v>
      </c>
      <c r="H209" s="22" t="s">
        <v>861</v>
      </c>
      <c r="I209" s="45" t="s">
        <v>43</v>
      </c>
      <c r="J209" s="1" t="s">
        <v>43</v>
      </c>
      <c r="K209" s="22" t="s">
        <v>43</v>
      </c>
      <c r="L209" s="1">
        <v>1</v>
      </c>
      <c r="M209" s="1">
        <v>2</v>
      </c>
      <c r="N209" s="1">
        <v>2</v>
      </c>
      <c r="O209" s="1">
        <v>2</v>
      </c>
      <c r="P209" s="22">
        <v>1</v>
      </c>
      <c r="Q209" s="1">
        <v>3</v>
      </c>
      <c r="R209" s="1">
        <v>5</v>
      </c>
      <c r="S209" s="1">
        <v>5</v>
      </c>
      <c r="T209" s="1">
        <v>4</v>
      </c>
      <c r="U209" s="22">
        <v>3</v>
      </c>
      <c r="V209" s="1">
        <v>2</v>
      </c>
      <c r="W209" s="1">
        <v>2</v>
      </c>
      <c r="X209" s="1">
        <v>1</v>
      </c>
      <c r="Y209" s="22">
        <v>1</v>
      </c>
      <c r="Z209" s="1" t="s">
        <v>45</v>
      </c>
      <c r="AA209" s="1" t="s">
        <v>45</v>
      </c>
      <c r="AB209" s="1">
        <v>1</v>
      </c>
      <c r="AC209" s="1" t="s">
        <v>45</v>
      </c>
      <c r="AD209" s="1" t="s">
        <v>45</v>
      </c>
      <c r="AE209" s="1" t="s">
        <v>45</v>
      </c>
      <c r="AF209" s="1" t="s">
        <v>45</v>
      </c>
      <c r="AG209" s="22" t="s">
        <v>45</v>
      </c>
      <c r="AH209" s="1">
        <v>4</v>
      </c>
      <c r="AI209" s="1">
        <v>6</v>
      </c>
      <c r="AJ209" s="22">
        <v>7</v>
      </c>
      <c r="AK209" s="34" t="s">
        <v>896</v>
      </c>
      <c r="AL209" s="34" t="s">
        <v>48</v>
      </c>
      <c r="AM209" s="8">
        <f t="shared" si="22"/>
        <v>-1.8605124261753858</v>
      </c>
      <c r="AN209" s="8">
        <f t="shared" si="23"/>
        <v>-0.5535848531888925</v>
      </c>
      <c r="AO209">
        <f t="shared" si="24"/>
        <v>1</v>
      </c>
      <c r="AP209" s="6">
        <f t="shared" si="25"/>
        <v>0</v>
      </c>
      <c r="AQ209" s="8">
        <f>($AM$3*AM209+$AN$3*AN209+$AO$3*AO209+$AP$3*AP209)+$I$3*VLOOKUP(I209,COND!$A$2:$E$7,4,FALSE)+$J$3*VLOOKUP(J209,COND!$A$2:$C$7,2,FALSE)+$K$3*VLOOKUP(K209,COND!$A$2:$C$7,3,FALSE)+IF(AND($B$2&gt;0,$E209&lt;20),$B$2*25,0)</f>
        <v>113.33759718578241</v>
      </c>
      <c r="AR209" s="26">
        <f t="shared" si="26"/>
        <v>1.092406366280591</v>
      </c>
      <c r="AS209" t="str">
        <f t="shared" si="27"/>
        <v>2B</v>
      </c>
      <c r="AT209">
        <v>800</v>
      </c>
      <c r="AU209">
        <v>800</v>
      </c>
      <c r="AW209" t="str">
        <f t="shared" si="28"/>
        <v>Unlikely</v>
      </c>
      <c r="AY209">
        <f>IF(VLOOKUP($A209,'Draft List'!$D$4:$AC$1177,AY$3,FALSE)&lt;&gt;0,VLOOKUP($A209,'Draft List'!$D$4:$AC$1177,AY$3,FALSE),"")</f>
        <v>393</v>
      </c>
      <c r="AZ209">
        <f>IF(VLOOKUP($A209,'Draft List'!$D$4:$AC$1177,AZ$3,FALSE)&lt;&gt;0,VLOOKUP($A209,'Draft List'!$D$4:$AC$1177,AZ$3,FALSE),"")</f>
        <v>13</v>
      </c>
      <c r="BA209">
        <f>IF(VLOOKUP($A209,'Draft List'!$D$4:$AC$1177,BA$3,FALSE)&lt;&gt;0,VLOOKUP($A209,'Draft List'!$D$4:$AC$1177,BA$3,FALSE),"")</f>
        <v>21</v>
      </c>
      <c r="BB209" t="str">
        <f>IF(VLOOKUP($A209,'Draft List'!$D$4:$AC$1177,BB$3,FALSE)&lt;&gt;0,VLOOKUP($A209,'Draft List'!$D$4:$AC$1177,BB$3,FALSE),"")</f>
        <v>Florida Farstriders</v>
      </c>
    </row>
    <row r="210" spans="1:54" ht="15" customHeight="1" x14ac:dyDescent="0.3">
      <c r="A210" s="1">
        <v>12453</v>
      </c>
      <c r="B210" s="1" t="s">
        <v>72</v>
      </c>
      <c r="C210" s="1" t="s">
        <v>1017</v>
      </c>
      <c r="D210" s="1" t="s">
        <v>430</v>
      </c>
      <c r="E210" s="1">
        <v>18</v>
      </c>
      <c r="F210" s="1" t="s">
        <v>42</v>
      </c>
      <c r="G210" s="1" t="s">
        <v>42</v>
      </c>
      <c r="H210" s="22" t="s">
        <v>853</v>
      </c>
      <c r="I210" s="45" t="s">
        <v>43</v>
      </c>
      <c r="J210" s="1" t="s">
        <v>48</v>
      </c>
      <c r="K210" s="22" t="s">
        <v>43</v>
      </c>
      <c r="L210" s="1">
        <v>1</v>
      </c>
      <c r="M210" s="1">
        <v>1</v>
      </c>
      <c r="N210" s="1">
        <v>2</v>
      </c>
      <c r="O210" s="1">
        <v>2</v>
      </c>
      <c r="P210" s="22">
        <v>1</v>
      </c>
      <c r="Q210" s="1">
        <v>3</v>
      </c>
      <c r="R210" s="1">
        <v>3</v>
      </c>
      <c r="S210" s="1">
        <v>3</v>
      </c>
      <c r="T210" s="1">
        <v>5</v>
      </c>
      <c r="U210" s="22">
        <v>4</v>
      </c>
      <c r="V210" s="1">
        <v>6</v>
      </c>
      <c r="W210" s="1">
        <v>4</v>
      </c>
      <c r="X210" s="1">
        <v>1</v>
      </c>
      <c r="Y210" s="22">
        <v>1</v>
      </c>
      <c r="Z210" s="1" t="s">
        <v>45</v>
      </c>
      <c r="AA210" s="1" t="s">
        <v>45</v>
      </c>
      <c r="AB210" s="1">
        <v>3</v>
      </c>
      <c r="AC210" s="1" t="s">
        <v>45</v>
      </c>
      <c r="AD210" s="1" t="s">
        <v>45</v>
      </c>
      <c r="AE210" s="1" t="s">
        <v>45</v>
      </c>
      <c r="AF210" s="1" t="s">
        <v>45</v>
      </c>
      <c r="AG210" s="22" t="s">
        <v>45</v>
      </c>
      <c r="AH210" s="1">
        <v>10</v>
      </c>
      <c r="AI210" s="1">
        <v>5</v>
      </c>
      <c r="AJ210" s="22">
        <v>3</v>
      </c>
      <c r="AK210" s="34" t="s">
        <v>875</v>
      </c>
      <c r="AL210" s="34" t="s">
        <v>48</v>
      </c>
      <c r="AM210" s="8">
        <f t="shared" si="22"/>
        <v>-1.9115723057940897</v>
      </c>
      <c r="AN210" s="8">
        <f t="shared" si="23"/>
        <v>-0.69210171064743797</v>
      </c>
      <c r="AO210">
        <f t="shared" si="24"/>
        <v>2</v>
      </c>
      <c r="AP210" s="6">
        <f t="shared" si="25"/>
        <v>0</v>
      </c>
      <c r="AQ210" s="8">
        <f>($AM$3*AM210+$AN$3*AN210+$AO$3*AO210+$AP$3*AP210)+$I$3*VLOOKUP(I210,COND!$A$2:$E$7,4,FALSE)+$J$3*VLOOKUP(J210,COND!$A$2:$C$7,2,FALSE)+$K$3*VLOOKUP(K210,COND!$A$2:$C$7,3,FALSE)+IF(AND($B$2&gt;0,$E210&lt;20),$B$2*25,0)</f>
        <v>112.83695557498467</v>
      </c>
      <c r="AR210" s="26">
        <f t="shared" si="26"/>
        <v>0.98782795285612446</v>
      </c>
      <c r="AS210" t="str">
        <f t="shared" si="27"/>
        <v>2B</v>
      </c>
      <c r="AT210">
        <v>800</v>
      </c>
      <c r="AU210">
        <v>800</v>
      </c>
      <c r="AW210" t="str">
        <f t="shared" si="28"/>
        <v>Unlikely</v>
      </c>
      <c r="AY210">
        <f>IF(VLOOKUP($A210,'Draft List'!$D$4:$AC$1177,AY$3,FALSE)&lt;&gt;0,VLOOKUP($A210,'Draft List'!$D$4:$AC$1177,AY$3,FALSE),"")</f>
        <v>387</v>
      </c>
      <c r="AZ210">
        <f>IF(VLOOKUP($A210,'Draft List'!$D$4:$AC$1177,AZ$3,FALSE)&lt;&gt;0,VLOOKUP($A210,'Draft List'!$D$4:$AC$1177,AZ$3,FALSE),"")</f>
        <v>13</v>
      </c>
      <c r="BA210">
        <f>IF(VLOOKUP($A210,'Draft List'!$D$4:$AC$1177,BA$3,FALSE)&lt;&gt;0,VLOOKUP($A210,'Draft List'!$D$4:$AC$1177,BA$3,FALSE),"")</f>
        <v>15</v>
      </c>
      <c r="BB210" t="str">
        <f>IF(VLOOKUP($A210,'Draft List'!$D$4:$AC$1177,BB$3,FALSE)&lt;&gt;0,VLOOKUP($A210,'Draft List'!$D$4:$AC$1177,BB$3,FALSE),"")</f>
        <v>London Underground</v>
      </c>
    </row>
    <row r="211" spans="1:54" ht="15" customHeight="1" x14ac:dyDescent="0.3">
      <c r="A211" s="1">
        <v>13478</v>
      </c>
      <c r="B211" s="1" t="s">
        <v>88</v>
      </c>
      <c r="C211" s="1" t="s">
        <v>825</v>
      </c>
      <c r="D211" s="1" t="s">
        <v>384</v>
      </c>
      <c r="E211" s="1">
        <v>18</v>
      </c>
      <c r="F211" s="1" t="s">
        <v>54</v>
      </c>
      <c r="G211" s="1" t="s">
        <v>42</v>
      </c>
      <c r="H211" s="22" t="s">
        <v>878</v>
      </c>
      <c r="I211" s="45" t="s">
        <v>43</v>
      </c>
      <c r="J211" s="1" t="s">
        <v>43</v>
      </c>
      <c r="K211" s="22" t="s">
        <v>43</v>
      </c>
      <c r="L211" s="1">
        <v>1</v>
      </c>
      <c r="M211" s="1">
        <v>2</v>
      </c>
      <c r="N211" s="1">
        <v>2</v>
      </c>
      <c r="O211" s="1">
        <v>1</v>
      </c>
      <c r="P211" s="22">
        <v>2</v>
      </c>
      <c r="Q211" s="1">
        <v>4</v>
      </c>
      <c r="R211" s="1">
        <v>3</v>
      </c>
      <c r="S211" s="1">
        <v>3</v>
      </c>
      <c r="T211" s="1">
        <v>2</v>
      </c>
      <c r="U211" s="22">
        <v>5</v>
      </c>
      <c r="V211" s="1">
        <v>3</v>
      </c>
      <c r="W211" s="1">
        <v>4</v>
      </c>
      <c r="X211" s="1">
        <v>1</v>
      </c>
      <c r="Y211" s="22">
        <v>1</v>
      </c>
      <c r="Z211" s="1" t="s">
        <v>45</v>
      </c>
      <c r="AA211" s="1">
        <v>1</v>
      </c>
      <c r="AB211" s="1" t="s">
        <v>45</v>
      </c>
      <c r="AC211" s="1" t="s">
        <v>45</v>
      </c>
      <c r="AD211" s="1" t="s">
        <v>45</v>
      </c>
      <c r="AE211" s="1" t="s">
        <v>45</v>
      </c>
      <c r="AF211" s="1" t="s">
        <v>45</v>
      </c>
      <c r="AG211" s="22" t="s">
        <v>45</v>
      </c>
      <c r="AH211" s="1">
        <v>3</v>
      </c>
      <c r="AI211" s="1">
        <v>1</v>
      </c>
      <c r="AJ211" s="22">
        <v>1</v>
      </c>
      <c r="AK211" s="34" t="s">
        <v>875</v>
      </c>
      <c r="AL211" s="34" t="s">
        <v>48</v>
      </c>
      <c r="AM211" s="8">
        <f t="shared" si="22"/>
        <v>-1.9102056363678834</v>
      </c>
      <c r="AN211" s="8">
        <f t="shared" si="23"/>
        <v>-0.59865818465642295</v>
      </c>
      <c r="AO211">
        <f t="shared" si="24"/>
        <v>0</v>
      </c>
      <c r="AP211" s="6">
        <f t="shared" si="25"/>
        <v>0</v>
      </c>
      <c r="AQ211" s="8">
        <f>($AM$3*AM211+$AN$3*AN211+$AO$3*AO211+$AP$3*AP211)+$I$3*VLOOKUP(I211,COND!$A$2:$E$7,4,FALSE)+$J$3*VLOOKUP(J211,COND!$A$2:$C$7,2,FALSE)+$K$3*VLOOKUP(K211,COND!$A$2:$C$7,3,FALSE)+IF(AND($B$2&gt;0,$E211&lt;20),$B$2*25,0)</f>
        <v>112.62508122048614</v>
      </c>
      <c r="AR211" s="26">
        <f t="shared" si="26"/>
        <v>0.94356977822401</v>
      </c>
      <c r="AS211" t="str">
        <f t="shared" si="27"/>
        <v>1B</v>
      </c>
      <c r="AT211">
        <v>800</v>
      </c>
      <c r="AU211">
        <v>800</v>
      </c>
      <c r="AW211" t="str">
        <f t="shared" si="28"/>
        <v>Unlikely</v>
      </c>
      <c r="AY211">
        <f>IF(VLOOKUP($A211,'Draft List'!$D$4:$AC$1177,AY$3,FALSE)&lt;&gt;0,VLOOKUP($A211,'Draft List'!$D$4:$AC$1177,AY$3,FALSE),"")</f>
        <v>379</v>
      </c>
      <c r="AZ211">
        <f>IF(VLOOKUP($A211,'Draft List'!$D$4:$AC$1177,AZ$3,FALSE)&lt;&gt;0,VLOOKUP($A211,'Draft List'!$D$4:$AC$1177,AZ$3,FALSE),"")</f>
        <v>13</v>
      </c>
      <c r="BA211">
        <f>IF(VLOOKUP($A211,'Draft List'!$D$4:$AC$1177,BA$3,FALSE)&lt;&gt;0,VLOOKUP($A211,'Draft List'!$D$4:$AC$1177,BA$3,FALSE),"")</f>
        <v>7</v>
      </c>
      <c r="BB211" t="str">
        <f>IF(VLOOKUP($A211,'Draft List'!$D$4:$AC$1177,BB$3,FALSE)&lt;&gt;0,VLOOKUP($A211,'Draft List'!$D$4:$AC$1177,BB$3,FALSE),"")</f>
        <v>Madison Malts</v>
      </c>
    </row>
    <row r="212" spans="1:54" ht="15" customHeight="1" x14ac:dyDescent="0.3">
      <c r="A212" s="1">
        <v>15314</v>
      </c>
      <c r="B212" s="1" t="s">
        <v>51</v>
      </c>
      <c r="C212" s="1" t="s">
        <v>953</v>
      </c>
      <c r="D212" s="1" t="s">
        <v>411</v>
      </c>
      <c r="E212" s="1">
        <v>18</v>
      </c>
      <c r="F212" s="1" t="s">
        <v>42</v>
      </c>
      <c r="G212" s="1" t="s">
        <v>42</v>
      </c>
      <c r="H212" s="22" t="s">
        <v>861</v>
      </c>
      <c r="I212" s="45" t="s">
        <v>43</v>
      </c>
      <c r="J212" s="1" t="s">
        <v>44</v>
      </c>
      <c r="K212" s="22" t="s">
        <v>44</v>
      </c>
      <c r="L212" s="1">
        <v>1</v>
      </c>
      <c r="M212" s="1">
        <v>1</v>
      </c>
      <c r="N212" s="1">
        <v>2</v>
      </c>
      <c r="O212" s="1">
        <v>2</v>
      </c>
      <c r="P212" s="22">
        <v>1</v>
      </c>
      <c r="Q212" s="1">
        <v>4</v>
      </c>
      <c r="R212" s="1">
        <v>3</v>
      </c>
      <c r="S212" s="1">
        <v>2</v>
      </c>
      <c r="T212" s="1">
        <v>5</v>
      </c>
      <c r="U212" s="22">
        <v>4</v>
      </c>
      <c r="V212" s="1">
        <v>5</v>
      </c>
      <c r="W212" s="1">
        <v>6</v>
      </c>
      <c r="X212" s="1">
        <v>1</v>
      </c>
      <c r="Y212" s="22">
        <v>1</v>
      </c>
      <c r="Z212" s="1" t="s">
        <v>45</v>
      </c>
      <c r="AA212" s="1" t="s">
        <v>45</v>
      </c>
      <c r="AB212" s="1" t="s">
        <v>45</v>
      </c>
      <c r="AC212" s="1" t="s">
        <v>45</v>
      </c>
      <c r="AD212" s="1" t="s">
        <v>45</v>
      </c>
      <c r="AE212" s="1">
        <v>1</v>
      </c>
      <c r="AF212" s="1" t="s">
        <v>45</v>
      </c>
      <c r="AG212" s="22">
        <v>1</v>
      </c>
      <c r="AH212" s="1">
        <v>3</v>
      </c>
      <c r="AI212" s="1">
        <v>1</v>
      </c>
      <c r="AJ212" s="22">
        <v>1</v>
      </c>
      <c r="AK212" s="34" t="s">
        <v>896</v>
      </c>
      <c r="AL212" s="34" t="s">
        <v>48</v>
      </c>
      <c r="AM212" s="8">
        <f t="shared" si="22"/>
        <v>-1.9115723057940897</v>
      </c>
      <c r="AN212" s="8">
        <f t="shared" si="23"/>
        <v>-0.45260736846866478</v>
      </c>
      <c r="AO212">
        <f t="shared" si="24"/>
        <v>0</v>
      </c>
      <c r="AP212" s="6">
        <f t="shared" si="25"/>
        <v>0</v>
      </c>
      <c r="AQ212" s="8">
        <f>($AM$3*AM212+$AN$3*AN212+$AO$3*AO212+$AP$3*AP212)+$I$3*VLOOKUP(I212,COND!$A$2:$E$7,4,FALSE)+$J$3*VLOOKUP(J212,COND!$A$2:$C$7,2,FALSE)+$K$3*VLOOKUP(K212,COND!$A$2:$C$7,3,FALSE)+IF(AND($B$2&gt;0,$E212&lt;20),$B$2*25,0)</f>
        <v>112.37755434779662</v>
      </c>
      <c r="AR212" s="26">
        <f t="shared" si="26"/>
        <v>0.89186419269638662</v>
      </c>
      <c r="AS212" t="str">
        <f t="shared" si="27"/>
        <v>RF</v>
      </c>
      <c r="AT212">
        <v>800</v>
      </c>
      <c r="AU212">
        <v>800</v>
      </c>
      <c r="AW212" t="str">
        <f t="shared" si="28"/>
        <v>Unlikely</v>
      </c>
      <c r="AY212" t="str">
        <f>IF(VLOOKUP($A212,'Draft List'!$D$4:$AC$1177,AY$3,FALSE)&lt;&gt;0,VLOOKUP($A212,'Draft List'!$D$4:$AC$1177,AY$3,FALSE),"")</f>
        <v/>
      </c>
      <c r="AZ212" t="str">
        <f>IF(VLOOKUP($A212,'Draft List'!$D$4:$AC$1177,AZ$3,FALSE)&lt;&gt;0,VLOOKUP($A212,'Draft List'!$D$4:$AC$1177,AZ$3,FALSE),"")</f>
        <v/>
      </c>
      <c r="BA212" t="str">
        <f>IF(VLOOKUP($A212,'Draft List'!$D$4:$AC$1177,BA$3,FALSE)&lt;&gt;0,VLOOKUP($A212,'Draft List'!$D$4:$AC$1177,BA$3,FALSE),"")</f>
        <v/>
      </c>
      <c r="BB212" t="str">
        <f>IF(VLOOKUP($A212,'Draft List'!$D$4:$AC$1177,BB$3,FALSE)&lt;&gt;0,VLOOKUP($A212,'Draft List'!$D$4:$AC$1177,BB$3,FALSE),"")</f>
        <v/>
      </c>
    </row>
    <row r="213" spans="1:54" ht="15" customHeight="1" x14ac:dyDescent="0.3">
      <c r="A213" s="1">
        <v>12738</v>
      </c>
      <c r="B213" s="1" t="s">
        <v>70</v>
      </c>
      <c r="C213" s="1" t="s">
        <v>204</v>
      </c>
      <c r="D213" s="1" t="s">
        <v>1215</v>
      </c>
      <c r="E213" s="1">
        <v>18</v>
      </c>
      <c r="F213" s="1" t="s">
        <v>42</v>
      </c>
      <c r="G213" s="1" t="s">
        <v>42</v>
      </c>
      <c r="H213" s="22" t="s">
        <v>861</v>
      </c>
      <c r="I213" s="45" t="s">
        <v>43</v>
      </c>
      <c r="J213" s="1" t="s">
        <v>44</v>
      </c>
      <c r="K213" s="22" t="s">
        <v>48</v>
      </c>
      <c r="L213" s="1">
        <v>1</v>
      </c>
      <c r="M213" s="1">
        <v>1</v>
      </c>
      <c r="N213" s="1">
        <v>2</v>
      </c>
      <c r="O213" s="1">
        <v>2</v>
      </c>
      <c r="P213" s="22">
        <v>1</v>
      </c>
      <c r="Q213" s="1">
        <v>3</v>
      </c>
      <c r="R213" s="1">
        <v>4</v>
      </c>
      <c r="S213" s="1">
        <v>3</v>
      </c>
      <c r="T213" s="1">
        <v>5</v>
      </c>
      <c r="U213" s="22">
        <v>4</v>
      </c>
      <c r="V213" s="1">
        <v>8</v>
      </c>
      <c r="W213" s="1">
        <v>8</v>
      </c>
      <c r="X213" s="1">
        <v>1</v>
      </c>
      <c r="Y213" s="22">
        <v>1</v>
      </c>
      <c r="Z213" s="1" t="s">
        <v>45</v>
      </c>
      <c r="AA213" s="1" t="s">
        <v>45</v>
      </c>
      <c r="AB213" s="1" t="s">
        <v>45</v>
      </c>
      <c r="AC213" s="1">
        <v>1</v>
      </c>
      <c r="AD213" s="1" t="s">
        <v>45</v>
      </c>
      <c r="AE213" s="1" t="s">
        <v>45</v>
      </c>
      <c r="AF213" s="1" t="s">
        <v>45</v>
      </c>
      <c r="AG213" s="22" t="s">
        <v>45</v>
      </c>
      <c r="AH213" s="1">
        <v>3</v>
      </c>
      <c r="AI213" s="1">
        <v>6</v>
      </c>
      <c r="AJ213" s="22">
        <v>6</v>
      </c>
      <c r="AK213" s="34" t="s">
        <v>687</v>
      </c>
      <c r="AL213" s="34" t="s">
        <v>48</v>
      </c>
      <c r="AM213" s="8">
        <f t="shared" si="22"/>
        <v>-1.9115723057940897</v>
      </c>
      <c r="AN213" s="8">
        <f t="shared" si="23"/>
        <v>-0.64104183102873458</v>
      </c>
      <c r="AO213">
        <f t="shared" si="24"/>
        <v>0</v>
      </c>
      <c r="AP213" s="6">
        <f t="shared" si="25"/>
        <v>0</v>
      </c>
      <c r="AQ213" s="8">
        <f>($AM$3*AM213+$AN$3*AN213+$AO$3*AO213+$AP$3*AP213)+$I$3*VLOOKUP(I213,COND!$A$2:$E$7,4,FALSE)+$J$3*VLOOKUP(J213,COND!$A$2:$C$7,2,FALSE)+$K$3*VLOOKUP(K213,COND!$A$2:$C$7,3,FALSE)+IF(AND($B$2&gt;0,$E213&lt;20),$B$2*25,0)</f>
        <v>112.11634079707578</v>
      </c>
      <c r="AR213" s="26">
        <f t="shared" si="26"/>
        <v>0.83729961374373363</v>
      </c>
      <c r="AS213" t="str">
        <f t="shared" si="27"/>
        <v>3B</v>
      </c>
      <c r="AT213">
        <v>800</v>
      </c>
      <c r="AU213">
        <v>800</v>
      </c>
      <c r="AW213" t="str">
        <f t="shared" si="28"/>
        <v>Unlikely</v>
      </c>
      <c r="AY213">
        <f>IF(VLOOKUP($A213,'Draft List'!$D$4:$AC$1177,AY$3,FALSE)&lt;&gt;0,VLOOKUP($A213,'Draft List'!$D$4:$AC$1177,AY$3,FALSE),"")</f>
        <v>386</v>
      </c>
      <c r="AZ213">
        <f>IF(VLOOKUP($A213,'Draft List'!$D$4:$AC$1177,AZ$3,FALSE)&lt;&gt;0,VLOOKUP($A213,'Draft List'!$D$4:$AC$1177,AZ$3,FALSE),"")</f>
        <v>13</v>
      </c>
      <c r="BA213">
        <f>IF(VLOOKUP($A213,'Draft List'!$D$4:$AC$1177,BA$3,FALSE)&lt;&gt;0,VLOOKUP($A213,'Draft List'!$D$4:$AC$1177,BA$3,FALSE),"")</f>
        <v>14</v>
      </c>
      <c r="BB213" t="str">
        <f>IF(VLOOKUP($A213,'Draft List'!$D$4:$AC$1177,BB$3,FALSE)&lt;&gt;0,VLOOKUP($A213,'Draft List'!$D$4:$AC$1177,BB$3,FALSE),"")</f>
        <v>Palm Springs Codgers</v>
      </c>
    </row>
    <row r="214" spans="1:54" ht="15" customHeight="1" x14ac:dyDescent="0.3">
      <c r="A214" s="1">
        <v>15124</v>
      </c>
      <c r="B214" s="1" t="s">
        <v>87</v>
      </c>
      <c r="C214" s="1" t="s">
        <v>713</v>
      </c>
      <c r="D214" s="1" t="s">
        <v>1107</v>
      </c>
      <c r="E214" s="1">
        <v>18</v>
      </c>
      <c r="F214" s="1" t="s">
        <v>42</v>
      </c>
      <c r="G214" s="1" t="s">
        <v>42</v>
      </c>
      <c r="H214" s="22" t="s">
        <v>853</v>
      </c>
      <c r="I214" s="45" t="s">
        <v>43</v>
      </c>
      <c r="J214" s="1" t="s">
        <v>44</v>
      </c>
      <c r="K214" s="22" t="s">
        <v>43</v>
      </c>
      <c r="L214" s="1">
        <v>1</v>
      </c>
      <c r="M214" s="1">
        <v>1</v>
      </c>
      <c r="N214" s="1">
        <v>3</v>
      </c>
      <c r="O214" s="1">
        <v>2</v>
      </c>
      <c r="P214" s="22">
        <v>1</v>
      </c>
      <c r="Q214" s="1">
        <v>3</v>
      </c>
      <c r="R214" s="1">
        <v>3</v>
      </c>
      <c r="S214" s="1">
        <v>5</v>
      </c>
      <c r="T214" s="1">
        <v>5</v>
      </c>
      <c r="U214" s="22">
        <v>3</v>
      </c>
      <c r="V214" s="1">
        <v>3</v>
      </c>
      <c r="W214" s="1">
        <v>3</v>
      </c>
      <c r="X214" s="1">
        <v>4</v>
      </c>
      <c r="Y214" s="22">
        <v>6</v>
      </c>
      <c r="Z214" s="1">
        <v>2</v>
      </c>
      <c r="AA214" s="1" t="s">
        <v>45</v>
      </c>
      <c r="AB214" s="1" t="s">
        <v>45</v>
      </c>
      <c r="AC214" s="1" t="s">
        <v>45</v>
      </c>
      <c r="AD214" s="1" t="s">
        <v>45</v>
      </c>
      <c r="AE214" s="1" t="s">
        <v>45</v>
      </c>
      <c r="AF214" s="1" t="s">
        <v>45</v>
      </c>
      <c r="AG214" s="22" t="s">
        <v>45</v>
      </c>
      <c r="AH214" s="1">
        <v>2</v>
      </c>
      <c r="AI214" s="1">
        <v>4</v>
      </c>
      <c r="AJ214" s="22">
        <v>4</v>
      </c>
      <c r="AK214" s="34" t="s">
        <v>687</v>
      </c>
      <c r="AL214" s="34" t="s">
        <v>844</v>
      </c>
      <c r="AM214" s="8">
        <f t="shared" si="22"/>
        <v>-1.828510811770188</v>
      </c>
      <c r="AN214" s="8">
        <f t="shared" si="23"/>
        <v>-0.56599506241671849</v>
      </c>
      <c r="AO214">
        <f t="shared" si="24"/>
        <v>0</v>
      </c>
      <c r="AP214" s="6">
        <f t="shared" si="25"/>
        <v>0</v>
      </c>
      <c r="AQ214" s="8">
        <f>($AM$3*AM214+$AN$3*AN214+$AO$3*AO214+$AP$3*AP214)+$I$3*VLOOKUP(I214,COND!$A$2:$E$7,4,FALSE)+$J$3*VLOOKUP(J214,COND!$A$2:$C$7,2,FALSE)+$K$3*VLOOKUP(K214,COND!$A$2:$C$7,3,FALSE)+IF(AND($B$2&gt;0,$E214&lt;20),$B$2*25,0)</f>
        <v>112.02520816982236</v>
      </c>
      <c r="AR214" s="26">
        <f t="shared" si="26"/>
        <v>0.81826303075939244</v>
      </c>
      <c r="AS214" t="str">
        <f t="shared" si="27"/>
        <v>C</v>
      </c>
      <c r="AT214">
        <v>800</v>
      </c>
      <c r="AU214">
        <v>800</v>
      </c>
      <c r="AW214" t="str">
        <f t="shared" si="28"/>
        <v>Unlikely</v>
      </c>
      <c r="AY214">
        <f>IF(VLOOKUP($A214,'Draft List'!$D$4:$AC$1177,AY$3,FALSE)&lt;&gt;0,VLOOKUP($A214,'Draft List'!$D$4:$AC$1177,AY$3,FALSE),"")</f>
        <v>390</v>
      </c>
      <c r="AZ214">
        <f>IF(VLOOKUP($A214,'Draft List'!$D$4:$AC$1177,AZ$3,FALSE)&lt;&gt;0,VLOOKUP($A214,'Draft List'!$D$4:$AC$1177,AZ$3,FALSE),"")</f>
        <v>13</v>
      </c>
      <c r="BA214">
        <f>IF(VLOOKUP($A214,'Draft List'!$D$4:$AC$1177,BA$3,FALSE)&lt;&gt;0,VLOOKUP($A214,'Draft List'!$D$4:$AC$1177,BA$3,FALSE),"")</f>
        <v>18</v>
      </c>
      <c r="BB214" t="str">
        <f>IF(VLOOKUP($A214,'Draft List'!$D$4:$AC$1177,BB$3,FALSE)&lt;&gt;0,VLOOKUP($A214,'Draft List'!$D$4:$AC$1177,BB$3,FALSE),"")</f>
        <v>Crystal Lake Sandgnats</v>
      </c>
    </row>
    <row r="215" spans="1:54" ht="15" customHeight="1" x14ac:dyDescent="0.3">
      <c r="A215" s="1">
        <v>12893</v>
      </c>
      <c r="B215" s="1" t="s">
        <v>72</v>
      </c>
      <c r="C215" s="1" t="s">
        <v>1193</v>
      </c>
      <c r="D215" s="1" t="s">
        <v>668</v>
      </c>
      <c r="E215" s="1">
        <v>18</v>
      </c>
      <c r="F215" s="1" t="s">
        <v>42</v>
      </c>
      <c r="G215" s="1" t="s">
        <v>42</v>
      </c>
      <c r="H215" s="22" t="s">
        <v>878</v>
      </c>
      <c r="I215" s="45" t="s">
        <v>43</v>
      </c>
      <c r="J215" s="1" t="s">
        <v>43</v>
      </c>
      <c r="K215" s="22" t="s">
        <v>43</v>
      </c>
      <c r="L215" s="1">
        <v>1</v>
      </c>
      <c r="M215" s="1">
        <v>1</v>
      </c>
      <c r="N215" s="1">
        <v>2</v>
      </c>
      <c r="O215" s="1">
        <v>1</v>
      </c>
      <c r="P215" s="22">
        <v>2</v>
      </c>
      <c r="Q215" s="1">
        <v>3</v>
      </c>
      <c r="R215" s="1">
        <v>4</v>
      </c>
      <c r="S215" s="1">
        <v>3</v>
      </c>
      <c r="T215" s="1">
        <v>4</v>
      </c>
      <c r="U215" s="22">
        <v>5</v>
      </c>
      <c r="V215" s="1">
        <v>5</v>
      </c>
      <c r="W215" s="1">
        <v>3</v>
      </c>
      <c r="X215" s="1">
        <v>1</v>
      </c>
      <c r="Y215" s="22">
        <v>1</v>
      </c>
      <c r="Z215" s="1" t="s">
        <v>45</v>
      </c>
      <c r="AA215" s="1" t="s">
        <v>45</v>
      </c>
      <c r="AB215" s="1">
        <v>2</v>
      </c>
      <c r="AC215" s="1" t="s">
        <v>45</v>
      </c>
      <c r="AD215" s="1" t="s">
        <v>45</v>
      </c>
      <c r="AE215" s="1" t="s">
        <v>45</v>
      </c>
      <c r="AF215" s="1" t="s">
        <v>45</v>
      </c>
      <c r="AG215" s="22" t="s">
        <v>45</v>
      </c>
      <c r="AH215" s="1">
        <v>5</v>
      </c>
      <c r="AI215" s="1">
        <v>5</v>
      </c>
      <c r="AJ215" s="22">
        <v>4</v>
      </c>
      <c r="AK215" s="34" t="s">
        <v>977</v>
      </c>
      <c r="AL215" s="34" t="s">
        <v>48</v>
      </c>
      <c r="AM215" s="8">
        <f t="shared" si="22"/>
        <v>-1.961265515986587</v>
      </c>
      <c r="AN215" s="8">
        <f t="shared" si="23"/>
        <v>-0.69073504122123208</v>
      </c>
      <c r="AO215">
        <f t="shared" si="24"/>
        <v>0</v>
      </c>
      <c r="AP215" s="6">
        <f t="shared" si="25"/>
        <v>0</v>
      </c>
      <c r="AQ215" s="8">
        <f>($AM$3*AM215+$AN$3*AN215+$AO$3*AO215+$AP$3*AP215)+$I$3*VLOOKUP(I215,COND!$A$2:$E$7,4,FALSE)+$J$3*VLOOKUP(J215,COND!$A$2:$C$7,2,FALSE)+$K$3*VLOOKUP(K215,COND!$A$2:$C$7,3,FALSE)+IF(AND($B$2&gt;0,$E215&lt;20),$B$2*25,0)</f>
        <v>111.51505295374656</v>
      </c>
      <c r="AR215" s="26">
        <f t="shared" si="26"/>
        <v>0.71169733197056984</v>
      </c>
      <c r="AS215" t="str">
        <f t="shared" si="27"/>
        <v>2B</v>
      </c>
      <c r="AT215">
        <v>800</v>
      </c>
      <c r="AU215">
        <v>800</v>
      </c>
      <c r="AW215" t="str">
        <f t="shared" si="28"/>
        <v>Unlikely</v>
      </c>
      <c r="AY215">
        <f>IF(VLOOKUP($A215,'Draft List'!$D$4:$AC$1177,AY$3,FALSE)&lt;&gt;0,VLOOKUP($A215,'Draft List'!$D$4:$AC$1177,AY$3,FALSE),"")</f>
        <v>365</v>
      </c>
      <c r="AZ215">
        <f>IF(VLOOKUP($A215,'Draft List'!$D$4:$AC$1177,AZ$3,FALSE)&lt;&gt;0,VLOOKUP($A215,'Draft List'!$D$4:$AC$1177,AZ$3,FALSE),"")</f>
        <v>12</v>
      </c>
      <c r="BA215">
        <f>IF(VLOOKUP($A215,'Draft List'!$D$4:$AC$1177,BA$3,FALSE)&lt;&gt;0,VLOOKUP($A215,'Draft List'!$D$4:$AC$1177,BA$3,FALSE),"")</f>
        <v>25</v>
      </c>
      <c r="BB215" t="str">
        <f>IF(VLOOKUP($A215,'Draft List'!$D$4:$AC$1177,BB$3,FALSE)&lt;&gt;0,VLOOKUP($A215,'Draft List'!$D$4:$AC$1177,BB$3,FALSE),"")</f>
        <v>San Juan Coqui</v>
      </c>
    </row>
    <row r="216" spans="1:54" ht="15" customHeight="1" x14ac:dyDescent="0.3">
      <c r="A216" s="1">
        <v>15572</v>
      </c>
      <c r="B216" s="1" t="s">
        <v>87</v>
      </c>
      <c r="C216" s="1" t="s">
        <v>429</v>
      </c>
      <c r="D216" s="1" t="s">
        <v>1165</v>
      </c>
      <c r="E216" s="1">
        <v>18</v>
      </c>
      <c r="F216" s="1" t="s">
        <v>42</v>
      </c>
      <c r="G216" s="1" t="s">
        <v>42</v>
      </c>
      <c r="H216" s="22" t="s">
        <v>853</v>
      </c>
      <c r="I216" s="45" t="s">
        <v>43</v>
      </c>
      <c r="J216" s="1" t="s">
        <v>43</v>
      </c>
      <c r="K216" s="22" t="s">
        <v>44</v>
      </c>
      <c r="L216" s="1">
        <v>1</v>
      </c>
      <c r="M216" s="1">
        <v>2</v>
      </c>
      <c r="N216" s="1">
        <v>2</v>
      </c>
      <c r="O216" s="1">
        <v>2</v>
      </c>
      <c r="P216" s="22">
        <v>1</v>
      </c>
      <c r="Q216" s="1">
        <v>3</v>
      </c>
      <c r="R216" s="1">
        <v>4</v>
      </c>
      <c r="S216" s="1">
        <v>4</v>
      </c>
      <c r="T216" s="1">
        <v>4</v>
      </c>
      <c r="U216" s="22">
        <v>4</v>
      </c>
      <c r="V216" s="1">
        <v>2</v>
      </c>
      <c r="W216" s="1">
        <v>1</v>
      </c>
      <c r="X216" s="1">
        <v>3</v>
      </c>
      <c r="Y216" s="22">
        <v>5</v>
      </c>
      <c r="Z216" s="1" t="s">
        <v>45</v>
      </c>
      <c r="AA216" s="1" t="s">
        <v>45</v>
      </c>
      <c r="AB216" s="1" t="s">
        <v>45</v>
      </c>
      <c r="AC216" s="1" t="s">
        <v>45</v>
      </c>
      <c r="AD216" s="1" t="s">
        <v>45</v>
      </c>
      <c r="AE216" s="1" t="s">
        <v>45</v>
      </c>
      <c r="AF216" s="1" t="s">
        <v>45</v>
      </c>
      <c r="AG216" s="22" t="s">
        <v>45</v>
      </c>
      <c r="AH216" s="1">
        <v>3</v>
      </c>
      <c r="AI216" s="1">
        <v>8</v>
      </c>
      <c r="AJ216" s="22">
        <v>8</v>
      </c>
      <c r="AK216" s="34" t="s">
        <v>875</v>
      </c>
      <c r="AL216" s="34" t="s">
        <v>844</v>
      </c>
      <c r="AM216" s="8">
        <f t="shared" si="22"/>
        <v>-1.8605124261753858</v>
      </c>
      <c r="AN216" s="8">
        <f t="shared" si="23"/>
        <v>-0.64768988701441399</v>
      </c>
      <c r="AO216">
        <f t="shared" si="24"/>
        <v>2</v>
      </c>
      <c r="AP216" s="6">
        <f t="shared" si="25"/>
        <v>0</v>
      </c>
      <c r="AQ216" s="8">
        <f>($AM$3*AM216+$AN$3*AN216+$AO$3*AO216+$AP$3*AP216)+$I$3*VLOOKUP(I216,COND!$A$2:$E$7,4,FALSE)+$J$3*VLOOKUP(J216,COND!$A$2:$C$7,2,FALSE)+$K$3*VLOOKUP(K216,COND!$A$2:$C$7,3,FALSE)+IF(AND($B$2&gt;0,$E216&lt;20),$B$2*25,0)</f>
        <v>111.37500344654282</v>
      </c>
      <c r="AR216" s="26">
        <f t="shared" si="26"/>
        <v>0.68244256179493878</v>
      </c>
      <c r="AS216" t="str">
        <f t="shared" si="27"/>
        <v>DH</v>
      </c>
      <c r="AT216">
        <v>800</v>
      </c>
      <c r="AU216">
        <v>800</v>
      </c>
      <c r="AW216" t="str">
        <f t="shared" si="28"/>
        <v>Unlikely</v>
      </c>
      <c r="AY216">
        <f>IF(VLOOKUP($A216,'Draft List'!$D$4:$AC$1177,AY$3,FALSE)&lt;&gt;0,VLOOKUP($A216,'Draft List'!$D$4:$AC$1177,AY$3,FALSE),"")</f>
        <v>374</v>
      </c>
      <c r="AZ216">
        <f>IF(VLOOKUP($A216,'Draft List'!$D$4:$AC$1177,AZ$3,FALSE)&lt;&gt;0,VLOOKUP($A216,'Draft List'!$D$4:$AC$1177,AZ$3,FALSE),"")</f>
        <v>13</v>
      </c>
      <c r="BA216">
        <f>IF(VLOOKUP($A216,'Draft List'!$D$4:$AC$1177,BA$3,FALSE)&lt;&gt;0,VLOOKUP($A216,'Draft List'!$D$4:$AC$1177,BA$3,FALSE),"")</f>
        <v>2</v>
      </c>
      <c r="BB216" t="str">
        <f>IF(VLOOKUP($A216,'Draft List'!$D$4:$AC$1177,BB$3,FALSE)&lt;&gt;0,VLOOKUP($A216,'Draft List'!$D$4:$AC$1177,BB$3,FALSE),"")</f>
        <v>Duluth Warriors</v>
      </c>
    </row>
    <row r="217" spans="1:54" ht="15" customHeight="1" x14ac:dyDescent="0.3">
      <c r="A217" s="1">
        <v>15523</v>
      </c>
      <c r="B217" s="1" t="s">
        <v>73</v>
      </c>
      <c r="C217" s="1" t="s">
        <v>1066</v>
      </c>
      <c r="D217" s="1" t="s">
        <v>1151</v>
      </c>
      <c r="E217" s="1">
        <v>18</v>
      </c>
      <c r="F217" s="1" t="s">
        <v>42</v>
      </c>
      <c r="G217" s="1" t="s">
        <v>42</v>
      </c>
      <c r="H217" s="22" t="s">
        <v>853</v>
      </c>
      <c r="I217" s="45" t="s">
        <v>43</v>
      </c>
      <c r="J217" s="1" t="s">
        <v>43</v>
      </c>
      <c r="K217" s="22" t="s">
        <v>43</v>
      </c>
      <c r="L217" s="1">
        <v>1</v>
      </c>
      <c r="M217" s="1">
        <v>1</v>
      </c>
      <c r="N217" s="1">
        <v>2</v>
      </c>
      <c r="O217" s="1">
        <v>2</v>
      </c>
      <c r="P217" s="22">
        <v>1</v>
      </c>
      <c r="Q217" s="1">
        <v>3</v>
      </c>
      <c r="R217" s="1">
        <v>3</v>
      </c>
      <c r="S217" s="1">
        <v>3</v>
      </c>
      <c r="T217" s="1">
        <v>5</v>
      </c>
      <c r="U217" s="22">
        <v>3</v>
      </c>
      <c r="V217" s="1">
        <v>7</v>
      </c>
      <c r="W217" s="1">
        <v>6</v>
      </c>
      <c r="X217" s="1">
        <v>1</v>
      </c>
      <c r="Y217" s="22">
        <v>1</v>
      </c>
      <c r="Z217" s="1" t="s">
        <v>45</v>
      </c>
      <c r="AA217" s="1" t="s">
        <v>45</v>
      </c>
      <c r="AB217" s="1" t="s">
        <v>45</v>
      </c>
      <c r="AC217" s="1" t="s">
        <v>45</v>
      </c>
      <c r="AD217" s="1">
        <v>3</v>
      </c>
      <c r="AE217" s="1" t="s">
        <v>45</v>
      </c>
      <c r="AF217" s="1" t="s">
        <v>45</v>
      </c>
      <c r="AG217" s="22" t="s">
        <v>45</v>
      </c>
      <c r="AH217" s="1">
        <v>5</v>
      </c>
      <c r="AI217" s="1">
        <v>6</v>
      </c>
      <c r="AJ217" s="22">
        <v>6</v>
      </c>
      <c r="AK217" s="34" t="s">
        <v>691</v>
      </c>
      <c r="AL217" s="34" t="s">
        <v>48</v>
      </c>
      <c r="AM217" s="8">
        <f t="shared" si="22"/>
        <v>-1.9115723057940897</v>
      </c>
      <c r="AN217" s="8">
        <f t="shared" si="23"/>
        <v>-0.73211805046452161</v>
      </c>
      <c r="AO217">
        <f t="shared" si="24"/>
        <v>0</v>
      </c>
      <c r="AP217" s="6">
        <f t="shared" si="25"/>
        <v>0</v>
      </c>
      <c r="AQ217" s="8">
        <f>($AM$3*AM217+$AN$3*AN217+$AO$3*AO217+$AP$3*AP217)+$I$3*VLOOKUP(I217,COND!$A$2:$E$7,4,FALSE)+$J$3*VLOOKUP(J217,COND!$A$2:$C$7,2,FALSE)+$K$3*VLOOKUP(K217,COND!$A$2:$C$7,3,FALSE)+IF(AND($B$2&gt;0,$E217&lt;20),$B$2*25,0)</f>
        <v>111.02342616384632</v>
      </c>
      <c r="AR217" s="26">
        <f t="shared" si="26"/>
        <v>0.60900201345158789</v>
      </c>
      <c r="AS217" t="str">
        <f t="shared" si="27"/>
        <v>SS</v>
      </c>
      <c r="AT217">
        <v>800</v>
      </c>
      <c r="AU217">
        <v>800</v>
      </c>
      <c r="AW217" t="str">
        <f t="shared" si="28"/>
        <v>Unlikely</v>
      </c>
      <c r="AY217">
        <f>IF(VLOOKUP($A217,'Draft List'!$D$4:$AC$1177,AY$3,FALSE)&lt;&gt;0,VLOOKUP($A217,'Draft List'!$D$4:$AC$1177,AY$3,FALSE),"")</f>
        <v>466</v>
      </c>
      <c r="AZ217">
        <f>IF(VLOOKUP($A217,'Draft List'!$D$4:$AC$1177,AZ$3,FALSE)&lt;&gt;0,VLOOKUP($A217,'Draft List'!$D$4:$AC$1177,AZ$3,FALSE),"")</f>
        <v>15</v>
      </c>
      <c r="BA217">
        <f>IF(VLOOKUP($A217,'Draft List'!$D$4:$AC$1177,BA$3,FALSE)&lt;&gt;0,VLOOKUP($A217,'Draft List'!$D$4:$AC$1177,BA$3,FALSE),"")</f>
        <v>30</v>
      </c>
      <c r="BB217" t="str">
        <f>IF(VLOOKUP($A217,'Draft List'!$D$4:$AC$1177,BB$3,FALSE)&lt;&gt;0,VLOOKUP($A217,'Draft List'!$D$4:$AC$1177,BB$3,FALSE),"")</f>
        <v>West Virginia Alleghenies</v>
      </c>
    </row>
    <row r="218" spans="1:54" ht="15" customHeight="1" x14ac:dyDescent="0.3">
      <c r="A218" s="1">
        <v>12720</v>
      </c>
      <c r="B218" s="1" t="s">
        <v>87</v>
      </c>
      <c r="C218" s="1" t="s">
        <v>355</v>
      </c>
      <c r="D218" s="1" t="s">
        <v>1082</v>
      </c>
      <c r="E218" s="1">
        <v>18</v>
      </c>
      <c r="F218" s="1" t="s">
        <v>42</v>
      </c>
      <c r="G218" s="1" t="s">
        <v>42</v>
      </c>
      <c r="H218" s="22" t="s">
        <v>853</v>
      </c>
      <c r="I218" s="45" t="s">
        <v>43</v>
      </c>
      <c r="J218" s="1" t="s">
        <v>44</v>
      </c>
      <c r="K218" s="22" t="s">
        <v>43</v>
      </c>
      <c r="L218" s="1">
        <v>1</v>
      </c>
      <c r="M218" s="1">
        <v>1</v>
      </c>
      <c r="N218" s="1">
        <v>2</v>
      </c>
      <c r="O218" s="1">
        <v>1</v>
      </c>
      <c r="P218" s="22">
        <v>1</v>
      </c>
      <c r="Q218" s="1">
        <v>3</v>
      </c>
      <c r="R218" s="1">
        <v>3</v>
      </c>
      <c r="S218" s="1">
        <v>4</v>
      </c>
      <c r="T218" s="1">
        <v>5</v>
      </c>
      <c r="U218" s="22">
        <v>3</v>
      </c>
      <c r="V218" s="1">
        <v>3</v>
      </c>
      <c r="W218" s="1">
        <v>3</v>
      </c>
      <c r="X218" s="1">
        <v>5</v>
      </c>
      <c r="Y218" s="22">
        <v>8</v>
      </c>
      <c r="Z218" s="1" t="s">
        <v>45</v>
      </c>
      <c r="AA218" s="1" t="s">
        <v>45</v>
      </c>
      <c r="AB218" s="1" t="s">
        <v>45</v>
      </c>
      <c r="AC218" s="1" t="s">
        <v>45</v>
      </c>
      <c r="AD218" s="1" t="s">
        <v>45</v>
      </c>
      <c r="AE218" s="1" t="s">
        <v>45</v>
      </c>
      <c r="AF218" s="1" t="s">
        <v>45</v>
      </c>
      <c r="AG218" s="22" t="s">
        <v>45</v>
      </c>
      <c r="AH218" s="1">
        <v>1</v>
      </c>
      <c r="AI218" s="1">
        <v>2</v>
      </c>
      <c r="AJ218" s="22">
        <v>3</v>
      </c>
      <c r="AK218" s="34" t="s">
        <v>691</v>
      </c>
      <c r="AL218" s="34" t="s">
        <v>48</v>
      </c>
      <c r="AM218" s="8">
        <f t="shared" si="22"/>
        <v>-2.0012818558036707</v>
      </c>
      <c r="AN218" s="8">
        <f t="shared" si="23"/>
        <v>-0.64905655644061999</v>
      </c>
      <c r="AO218">
        <f t="shared" si="24"/>
        <v>0</v>
      </c>
      <c r="AP218" s="6">
        <f t="shared" si="25"/>
        <v>0</v>
      </c>
      <c r="AQ218" s="8">
        <f>($AM$3*AM218+$AN$3*AN218+$AO$3*AO218+$AP$3*AP218)+$I$3*VLOOKUP(I218,COND!$A$2:$E$7,4,FALSE)+$J$3*VLOOKUP(J218,COND!$A$2:$C$7,2,FALSE)+$K$3*VLOOKUP(K218,COND!$A$2:$C$7,3,FALSE)+IF(AND($B$2&gt;0,$E218&lt;20),$B$2*25,0)</f>
        <v>111.0111931371322</v>
      </c>
      <c r="AR218" s="26">
        <f t="shared" si="26"/>
        <v>0.60644667147131559</v>
      </c>
      <c r="AS218" t="str">
        <f t="shared" si="27"/>
        <v>DH</v>
      </c>
      <c r="AT218">
        <v>800</v>
      </c>
      <c r="AU218">
        <v>800</v>
      </c>
      <c r="AW218" t="str">
        <f t="shared" si="28"/>
        <v>Unlikely</v>
      </c>
      <c r="AY218" t="str">
        <f>IF(VLOOKUP($A218,'Draft List'!$D$4:$AC$1177,AY$3,FALSE)&lt;&gt;0,VLOOKUP($A218,'Draft List'!$D$4:$AC$1177,AY$3,FALSE),"")</f>
        <v/>
      </c>
      <c r="AZ218" t="str">
        <f>IF(VLOOKUP($A218,'Draft List'!$D$4:$AC$1177,AZ$3,FALSE)&lt;&gt;0,VLOOKUP($A218,'Draft List'!$D$4:$AC$1177,AZ$3,FALSE),"")</f>
        <v/>
      </c>
      <c r="BA218" t="str">
        <f>IF(VLOOKUP($A218,'Draft List'!$D$4:$AC$1177,BA$3,FALSE)&lt;&gt;0,VLOOKUP($A218,'Draft List'!$D$4:$AC$1177,BA$3,FALSE),"")</f>
        <v/>
      </c>
      <c r="BB218" t="str">
        <f>IF(VLOOKUP($A218,'Draft List'!$D$4:$AC$1177,BB$3,FALSE)&lt;&gt;0,VLOOKUP($A218,'Draft List'!$D$4:$AC$1177,BB$3,FALSE),"")</f>
        <v/>
      </c>
    </row>
    <row r="219" spans="1:54" ht="15" customHeight="1" x14ac:dyDescent="0.3">
      <c r="A219" s="1">
        <v>16427</v>
      </c>
      <c r="B219" s="1" t="s">
        <v>51</v>
      </c>
      <c r="C219" s="1" t="s">
        <v>174</v>
      </c>
      <c r="D219" s="1" t="s">
        <v>1133</v>
      </c>
      <c r="E219" s="1">
        <v>18</v>
      </c>
      <c r="F219" s="1" t="s">
        <v>63</v>
      </c>
      <c r="G219" s="1" t="s">
        <v>42</v>
      </c>
      <c r="H219" s="22" t="s">
        <v>861</v>
      </c>
      <c r="I219" s="45" t="s">
        <v>43</v>
      </c>
      <c r="J219" s="1" t="s">
        <v>43</v>
      </c>
      <c r="K219" s="22" t="s">
        <v>48</v>
      </c>
      <c r="L219" s="1">
        <v>1</v>
      </c>
      <c r="M219" s="1">
        <v>1</v>
      </c>
      <c r="N219" s="1">
        <v>2</v>
      </c>
      <c r="O219" s="1">
        <v>1</v>
      </c>
      <c r="P219" s="22">
        <v>1</v>
      </c>
      <c r="Q219" s="1">
        <v>3</v>
      </c>
      <c r="R219" s="1">
        <v>3</v>
      </c>
      <c r="S219" s="1">
        <v>3</v>
      </c>
      <c r="T219" s="1">
        <v>4</v>
      </c>
      <c r="U219" s="22">
        <v>3</v>
      </c>
      <c r="V219" s="1">
        <v>1</v>
      </c>
      <c r="W219" s="1">
        <v>4</v>
      </c>
      <c r="X219" s="1">
        <v>1</v>
      </c>
      <c r="Y219" s="22">
        <v>1</v>
      </c>
      <c r="Z219" s="1" t="s">
        <v>45</v>
      </c>
      <c r="AA219" s="1" t="s">
        <v>45</v>
      </c>
      <c r="AB219" s="1" t="s">
        <v>45</v>
      </c>
      <c r="AC219" s="1" t="s">
        <v>45</v>
      </c>
      <c r="AD219" s="1" t="s">
        <v>45</v>
      </c>
      <c r="AE219" s="1">
        <v>1</v>
      </c>
      <c r="AF219" s="1" t="s">
        <v>45</v>
      </c>
      <c r="AG219" s="22">
        <v>1</v>
      </c>
      <c r="AH219" s="1">
        <v>1</v>
      </c>
      <c r="AI219" s="1">
        <v>1</v>
      </c>
      <c r="AJ219" s="22">
        <v>1</v>
      </c>
      <c r="AK219" s="34" t="s">
        <v>938</v>
      </c>
      <c r="AL219" s="34" t="s">
        <v>844</v>
      </c>
      <c r="AM219" s="8">
        <f t="shared" si="22"/>
        <v>-2.0012818558036707</v>
      </c>
      <c r="AN219" s="8">
        <f t="shared" si="23"/>
        <v>-0.82182760047410253</v>
      </c>
      <c r="AO219">
        <f t="shared" si="24"/>
        <v>0</v>
      </c>
      <c r="AP219" s="6">
        <f t="shared" si="25"/>
        <v>0</v>
      </c>
      <c r="AQ219" s="8">
        <f>($AM$3*AM219+$AN$3*AN219+$AO$3*AO219+$AP$3*AP219)+$I$3*VLOOKUP(I219,COND!$A$2:$E$7,4,FALSE)+$J$3*VLOOKUP(J219,COND!$A$2:$C$7,2,FALSE)+$K$3*VLOOKUP(K219,COND!$A$2:$C$7,3,FALSE)+IF(AND($B$2&gt;0,$E219&lt;20),$B$2*25,0)</f>
        <v>110.9379406087304</v>
      </c>
      <c r="AR219" s="26">
        <f t="shared" si="26"/>
        <v>0.59114504045550043</v>
      </c>
      <c r="AS219" t="str">
        <f t="shared" si="27"/>
        <v>LF</v>
      </c>
      <c r="AT219">
        <v>800</v>
      </c>
      <c r="AU219">
        <v>800</v>
      </c>
      <c r="AW219" t="str">
        <f t="shared" si="28"/>
        <v>Unlikely</v>
      </c>
      <c r="AY219">
        <f>IF(VLOOKUP($A219,'Draft List'!$D$4:$AC$1177,AY$3,FALSE)&lt;&gt;0,VLOOKUP($A219,'Draft List'!$D$4:$AC$1177,AY$3,FALSE),"")</f>
        <v>619</v>
      </c>
      <c r="AZ219">
        <f>IF(VLOOKUP($A219,'Draft List'!$D$4:$AC$1177,AZ$3,FALSE)&lt;&gt;0,VLOOKUP($A219,'Draft List'!$D$4:$AC$1177,AZ$3,FALSE),"")</f>
        <v>20</v>
      </c>
      <c r="BA219">
        <f>IF(VLOOKUP($A219,'Draft List'!$D$4:$AC$1177,BA$3,FALSE)&lt;&gt;0,VLOOKUP($A219,'Draft List'!$D$4:$AC$1177,BA$3,FALSE),"")</f>
        <v>23</v>
      </c>
      <c r="BB219" t="str">
        <f>IF(VLOOKUP($A219,'Draft List'!$D$4:$AC$1177,BB$3,FALSE)&lt;&gt;0,VLOOKUP($A219,'Draft List'!$D$4:$AC$1177,BB$3,FALSE),"")</f>
        <v>Fargo Dinosaurs</v>
      </c>
    </row>
    <row r="220" spans="1:54" ht="15" customHeight="1" x14ac:dyDescent="0.3">
      <c r="A220" s="1">
        <v>7924</v>
      </c>
      <c r="B220" s="1" t="s">
        <v>73</v>
      </c>
      <c r="C220" s="1" t="s">
        <v>1115</v>
      </c>
      <c r="D220" s="1" t="s">
        <v>1186</v>
      </c>
      <c r="E220" s="1">
        <v>18</v>
      </c>
      <c r="F220" s="1" t="s">
        <v>63</v>
      </c>
      <c r="G220" s="1" t="s">
        <v>42</v>
      </c>
      <c r="H220" s="22" t="s">
        <v>861</v>
      </c>
      <c r="I220" s="45" t="s">
        <v>43</v>
      </c>
      <c r="J220" s="1" t="s">
        <v>43</v>
      </c>
      <c r="K220" s="22" t="s">
        <v>43</v>
      </c>
      <c r="L220" s="1">
        <v>1</v>
      </c>
      <c r="M220" s="1">
        <v>1</v>
      </c>
      <c r="N220" s="1">
        <v>2</v>
      </c>
      <c r="O220" s="1">
        <v>1</v>
      </c>
      <c r="P220" s="22">
        <v>2</v>
      </c>
      <c r="Q220" s="1">
        <v>3</v>
      </c>
      <c r="R220" s="1">
        <v>3</v>
      </c>
      <c r="S220" s="1">
        <v>4</v>
      </c>
      <c r="T220" s="1">
        <v>3</v>
      </c>
      <c r="U220" s="22">
        <v>5</v>
      </c>
      <c r="V220" s="1">
        <v>10</v>
      </c>
      <c r="W220" s="1">
        <v>9</v>
      </c>
      <c r="X220" s="1">
        <v>1</v>
      </c>
      <c r="Y220" s="22">
        <v>1</v>
      </c>
      <c r="Z220" s="1" t="s">
        <v>45</v>
      </c>
      <c r="AA220" s="1" t="s">
        <v>45</v>
      </c>
      <c r="AB220" s="1" t="s">
        <v>45</v>
      </c>
      <c r="AC220" s="1" t="s">
        <v>45</v>
      </c>
      <c r="AD220" s="1">
        <v>3</v>
      </c>
      <c r="AE220" s="1" t="s">
        <v>45</v>
      </c>
      <c r="AF220" s="1" t="s">
        <v>45</v>
      </c>
      <c r="AG220" s="22" t="s">
        <v>45</v>
      </c>
      <c r="AH220" s="1">
        <v>2</v>
      </c>
      <c r="AI220" s="1">
        <v>6</v>
      </c>
      <c r="AJ220" s="22">
        <v>5</v>
      </c>
      <c r="AK220" s="34" t="s">
        <v>896</v>
      </c>
      <c r="AL220" s="34" t="s">
        <v>48</v>
      </c>
      <c r="AM220" s="8">
        <f t="shared" si="22"/>
        <v>-1.961265515986587</v>
      </c>
      <c r="AN220" s="8">
        <f t="shared" si="23"/>
        <v>-0.74844297682561522</v>
      </c>
      <c r="AO220">
        <f t="shared" si="24"/>
        <v>0</v>
      </c>
      <c r="AP220" s="6">
        <f t="shared" si="25"/>
        <v>0</v>
      </c>
      <c r="AQ220" s="8">
        <f>($AM$3*AM220+$AN$3*AN220+$AO$3*AO220+$AP$3*AP220)+$I$3*VLOOKUP(I220,COND!$A$2:$E$7,4,FALSE)+$J$3*VLOOKUP(J220,COND!$A$2:$C$7,2,FALSE)+$K$3*VLOOKUP(K220,COND!$A$2:$C$7,3,FALSE)+IF(AND($B$2&gt;0,$E220&lt;20),$B$2*25,0)</f>
        <v>110.82255772649395</v>
      </c>
      <c r="AR220" s="26">
        <f t="shared" si="26"/>
        <v>0.56704285138375654</v>
      </c>
      <c r="AS220" t="str">
        <f t="shared" si="27"/>
        <v>SS</v>
      </c>
      <c r="AT220">
        <v>800</v>
      </c>
      <c r="AU220">
        <v>800</v>
      </c>
      <c r="AW220" t="str">
        <f t="shared" si="28"/>
        <v>Unlikely</v>
      </c>
      <c r="AY220">
        <f>IF(VLOOKUP($A220,'Draft List'!$D$4:$AC$1177,AY$3,FALSE)&lt;&gt;0,VLOOKUP($A220,'Draft List'!$D$4:$AC$1177,AY$3,FALSE),"")</f>
        <v>587</v>
      </c>
      <c r="AZ220">
        <f>IF(VLOOKUP($A220,'Draft List'!$D$4:$AC$1177,AZ$3,FALSE)&lt;&gt;0,VLOOKUP($A220,'Draft List'!$D$4:$AC$1177,AZ$3,FALSE),"")</f>
        <v>19</v>
      </c>
      <c r="BA220">
        <f>IF(VLOOKUP($A220,'Draft List'!$D$4:$AC$1177,BA$3,FALSE)&lt;&gt;0,VLOOKUP($A220,'Draft List'!$D$4:$AC$1177,BA$3,FALSE),"")</f>
        <v>23</v>
      </c>
      <c r="BB220" t="str">
        <f>IF(VLOOKUP($A220,'Draft List'!$D$4:$AC$1177,BB$3,FALSE)&lt;&gt;0,VLOOKUP($A220,'Draft List'!$D$4:$AC$1177,BB$3,FALSE),"")</f>
        <v>Fargo Dinosaurs</v>
      </c>
    </row>
    <row r="221" spans="1:54" ht="15" customHeight="1" x14ac:dyDescent="0.3">
      <c r="A221" s="1">
        <v>6850</v>
      </c>
      <c r="B221" s="1" t="s">
        <v>51</v>
      </c>
      <c r="C221" s="1" t="s">
        <v>131</v>
      </c>
      <c r="D221" s="1" t="s">
        <v>934</v>
      </c>
      <c r="E221" s="1">
        <v>18</v>
      </c>
      <c r="F221" s="1" t="s">
        <v>54</v>
      </c>
      <c r="G221" s="1" t="s">
        <v>54</v>
      </c>
      <c r="H221" s="22" t="s">
        <v>878</v>
      </c>
      <c r="I221" s="45" t="s">
        <v>43</v>
      </c>
      <c r="J221" s="1" t="s">
        <v>43</v>
      </c>
      <c r="K221" s="22" t="s">
        <v>43</v>
      </c>
      <c r="L221" s="1">
        <v>1</v>
      </c>
      <c r="M221" s="1">
        <v>1</v>
      </c>
      <c r="N221" s="1">
        <v>2</v>
      </c>
      <c r="O221" s="1">
        <v>1</v>
      </c>
      <c r="P221" s="22">
        <v>1</v>
      </c>
      <c r="Q221" s="1">
        <v>3</v>
      </c>
      <c r="R221" s="1">
        <v>3</v>
      </c>
      <c r="S221" s="1">
        <v>4</v>
      </c>
      <c r="T221" s="1">
        <v>4</v>
      </c>
      <c r="U221" s="22">
        <v>2</v>
      </c>
      <c r="V221" s="1">
        <v>6</v>
      </c>
      <c r="W221" s="1">
        <v>10</v>
      </c>
      <c r="X221" s="1">
        <v>1</v>
      </c>
      <c r="Y221" s="22">
        <v>1</v>
      </c>
      <c r="Z221" s="1" t="s">
        <v>45</v>
      </c>
      <c r="AA221" s="1" t="s">
        <v>45</v>
      </c>
      <c r="AB221" s="1" t="s">
        <v>45</v>
      </c>
      <c r="AC221" s="1" t="s">
        <v>45</v>
      </c>
      <c r="AD221" s="1" t="s">
        <v>45</v>
      </c>
      <c r="AE221" s="1" t="s">
        <v>45</v>
      </c>
      <c r="AF221" s="1" t="s">
        <v>45</v>
      </c>
      <c r="AG221" s="22" t="s">
        <v>45</v>
      </c>
      <c r="AH221" s="1">
        <v>1</v>
      </c>
      <c r="AI221" s="1">
        <v>8</v>
      </c>
      <c r="AJ221" s="22">
        <v>7</v>
      </c>
      <c r="AK221" s="34" t="s">
        <v>695</v>
      </c>
      <c r="AL221" s="34" t="s">
        <v>844</v>
      </c>
      <c r="AM221" s="8">
        <f t="shared" si="22"/>
        <v>-2.0012818558036707</v>
      </c>
      <c r="AN221" s="8">
        <f t="shared" si="23"/>
        <v>-0.77878244626728443</v>
      </c>
      <c r="AO221">
        <f t="shared" si="24"/>
        <v>2</v>
      </c>
      <c r="AP221" s="6">
        <f t="shared" si="25"/>
        <v>0</v>
      </c>
      <c r="AQ221" s="8">
        <f>($AM$3*AM221+$AN$3*AN221+$AO$3*AO221+$AP$3*AP221)+$I$3*VLOOKUP(I221,COND!$A$2:$E$7,4,FALSE)+$J$3*VLOOKUP(J221,COND!$A$2:$C$7,2,FALSE)+$K$3*VLOOKUP(K221,COND!$A$2:$C$7,3,FALSE)+IF(AND($B$2&gt;0,$E221&lt;20),$B$2*25,0)</f>
        <v>110.78781579254556</v>
      </c>
      <c r="AR221" s="26">
        <f t="shared" si="26"/>
        <v>0.55978565131636404</v>
      </c>
      <c r="AS221" t="str">
        <f t="shared" si="27"/>
        <v>DH</v>
      </c>
      <c r="AT221">
        <v>800</v>
      </c>
      <c r="AU221">
        <v>800</v>
      </c>
      <c r="AW221" t="str">
        <f t="shared" si="28"/>
        <v>Unlikely</v>
      </c>
      <c r="AY221" t="str">
        <f>IF(VLOOKUP($A221,'Draft List'!$D$4:$AC$1177,AY$3,FALSE)&lt;&gt;0,VLOOKUP($A221,'Draft List'!$D$4:$AC$1177,AY$3,FALSE),"")</f>
        <v/>
      </c>
      <c r="AZ221" t="str">
        <f>IF(VLOOKUP($A221,'Draft List'!$D$4:$AC$1177,AZ$3,FALSE)&lt;&gt;0,VLOOKUP($A221,'Draft List'!$D$4:$AC$1177,AZ$3,FALSE),"")</f>
        <v/>
      </c>
      <c r="BA221" t="str">
        <f>IF(VLOOKUP($A221,'Draft List'!$D$4:$AC$1177,BA$3,FALSE)&lt;&gt;0,VLOOKUP($A221,'Draft List'!$D$4:$AC$1177,BA$3,FALSE),"")</f>
        <v/>
      </c>
      <c r="BB221" t="str">
        <f>IF(VLOOKUP($A221,'Draft List'!$D$4:$AC$1177,BB$3,FALSE)&lt;&gt;0,VLOOKUP($A221,'Draft List'!$D$4:$AC$1177,BB$3,FALSE),"")</f>
        <v/>
      </c>
    </row>
    <row r="222" spans="1:54" ht="15" customHeight="1" x14ac:dyDescent="0.3">
      <c r="A222" s="1">
        <v>15768</v>
      </c>
      <c r="B222" s="1" t="s">
        <v>51</v>
      </c>
      <c r="C222" s="1" t="s">
        <v>1029</v>
      </c>
      <c r="D222" s="1" t="s">
        <v>1030</v>
      </c>
      <c r="E222" s="1">
        <v>18</v>
      </c>
      <c r="F222" s="1" t="s">
        <v>63</v>
      </c>
      <c r="G222" s="1" t="s">
        <v>42</v>
      </c>
      <c r="H222" s="22" t="s">
        <v>861</v>
      </c>
      <c r="I222" s="45" t="s">
        <v>43</v>
      </c>
      <c r="J222" s="1" t="s">
        <v>44</v>
      </c>
      <c r="K222" s="22" t="s">
        <v>44</v>
      </c>
      <c r="L222" s="1">
        <v>1</v>
      </c>
      <c r="M222" s="1">
        <v>2</v>
      </c>
      <c r="N222" s="1">
        <v>3</v>
      </c>
      <c r="O222" s="1">
        <v>2</v>
      </c>
      <c r="P222" s="22">
        <v>1</v>
      </c>
      <c r="Q222" s="1">
        <v>3</v>
      </c>
      <c r="R222" s="1">
        <v>4</v>
      </c>
      <c r="S222" s="1">
        <v>4</v>
      </c>
      <c r="T222" s="1">
        <v>5</v>
      </c>
      <c r="U222" s="22">
        <v>3</v>
      </c>
      <c r="V222" s="1">
        <v>2</v>
      </c>
      <c r="W222" s="1">
        <v>4</v>
      </c>
      <c r="X222" s="1">
        <v>1</v>
      </c>
      <c r="Y222" s="22">
        <v>1</v>
      </c>
      <c r="Z222" s="1" t="s">
        <v>45</v>
      </c>
      <c r="AA222" s="1" t="s">
        <v>45</v>
      </c>
      <c r="AB222" s="1" t="s">
        <v>45</v>
      </c>
      <c r="AC222" s="1" t="s">
        <v>45</v>
      </c>
      <c r="AD222" s="1" t="s">
        <v>45</v>
      </c>
      <c r="AE222" s="1" t="s">
        <v>45</v>
      </c>
      <c r="AF222" s="1" t="s">
        <v>45</v>
      </c>
      <c r="AG222" s="22" t="s">
        <v>45</v>
      </c>
      <c r="AH222" s="1">
        <v>3</v>
      </c>
      <c r="AI222" s="1">
        <v>4</v>
      </c>
      <c r="AJ222" s="22">
        <v>3</v>
      </c>
      <c r="AK222" s="34" t="s">
        <v>938</v>
      </c>
      <c r="AL222" s="34" t="s">
        <v>844</v>
      </c>
      <c r="AM222" s="8">
        <f t="shared" si="22"/>
        <v>-1.7774509321514844</v>
      </c>
      <c r="AN222" s="8">
        <f t="shared" si="23"/>
        <v>-0.59799667682191648</v>
      </c>
      <c r="AO222">
        <f t="shared" si="24"/>
        <v>0</v>
      </c>
      <c r="AP222" s="6">
        <f t="shared" si="25"/>
        <v>0</v>
      </c>
      <c r="AQ222" s="8">
        <f>($AM$3*AM222+$AN$3*AN222+$AO$3*AO222+$AP$3*AP222)+$I$3*VLOOKUP(I222,COND!$A$2:$E$7,4,FALSE)+$J$3*VLOOKUP(J222,COND!$A$2:$C$7,2,FALSE)+$K$3*VLOOKUP(K222,COND!$A$2:$C$7,3,FALSE)+IF(AND($B$2&gt;0,$E222&lt;20),$B$2*25,0)</f>
        <v>110.64629478492185</v>
      </c>
      <c r="AR222" s="26">
        <f t="shared" si="26"/>
        <v>0.53022350121873973</v>
      </c>
      <c r="AS222" t="str">
        <f t="shared" si="27"/>
        <v>DH</v>
      </c>
      <c r="AT222">
        <v>800</v>
      </c>
      <c r="AU222">
        <v>800</v>
      </c>
      <c r="AW222" t="str">
        <f t="shared" si="28"/>
        <v>Unlikely</v>
      </c>
      <c r="AY222">
        <f>IF(VLOOKUP($A222,'Draft List'!$D$4:$AC$1177,AY$3,FALSE)&lt;&gt;0,VLOOKUP($A222,'Draft List'!$D$4:$AC$1177,AY$3,FALSE),"")</f>
        <v>442</v>
      </c>
      <c r="AZ222">
        <f>IF(VLOOKUP($A222,'Draft List'!$D$4:$AC$1177,AZ$3,FALSE)&lt;&gt;0,VLOOKUP($A222,'Draft List'!$D$4:$AC$1177,AZ$3,FALSE),"")</f>
        <v>15</v>
      </c>
      <c r="BA222">
        <f>IF(VLOOKUP($A222,'Draft List'!$D$4:$AC$1177,BA$3,FALSE)&lt;&gt;0,VLOOKUP($A222,'Draft List'!$D$4:$AC$1177,BA$3,FALSE),"")</f>
        <v>6</v>
      </c>
      <c r="BB222" t="str">
        <f>IF(VLOOKUP($A222,'Draft List'!$D$4:$AC$1177,BB$3,FALSE)&lt;&gt;0,VLOOKUP($A222,'Draft List'!$D$4:$AC$1177,BB$3,FALSE),"")</f>
        <v>Scottish Claymores</v>
      </c>
    </row>
    <row r="223" spans="1:54" ht="15" customHeight="1" x14ac:dyDescent="0.3">
      <c r="A223" s="1">
        <v>10281</v>
      </c>
      <c r="B223" s="1" t="s">
        <v>88</v>
      </c>
      <c r="C223" s="1" t="s">
        <v>747</v>
      </c>
      <c r="D223" s="1" t="s">
        <v>792</v>
      </c>
      <c r="E223" s="1">
        <v>18</v>
      </c>
      <c r="F223" s="1" t="s">
        <v>54</v>
      </c>
      <c r="G223" s="1" t="s">
        <v>54</v>
      </c>
      <c r="H223" s="22" t="s">
        <v>861</v>
      </c>
      <c r="I223" s="45" t="s">
        <v>43</v>
      </c>
      <c r="J223" s="1" t="s">
        <v>44</v>
      </c>
      <c r="K223" s="22" t="s">
        <v>43</v>
      </c>
      <c r="L223" s="1">
        <v>1</v>
      </c>
      <c r="M223" s="1">
        <v>1</v>
      </c>
      <c r="N223" s="1">
        <v>2</v>
      </c>
      <c r="O223" s="1">
        <v>2</v>
      </c>
      <c r="P223" s="22">
        <v>1</v>
      </c>
      <c r="Q223" s="1">
        <v>3</v>
      </c>
      <c r="R223" s="1">
        <v>4</v>
      </c>
      <c r="S223" s="1">
        <v>4</v>
      </c>
      <c r="T223" s="1">
        <v>4</v>
      </c>
      <c r="U223" s="22">
        <v>3</v>
      </c>
      <c r="V223" s="1">
        <v>1</v>
      </c>
      <c r="W223" s="1">
        <v>4</v>
      </c>
      <c r="X223" s="1">
        <v>1</v>
      </c>
      <c r="Y223" s="22">
        <v>1</v>
      </c>
      <c r="Z223" s="1" t="s">
        <v>45</v>
      </c>
      <c r="AA223" s="1">
        <v>4</v>
      </c>
      <c r="AB223" s="1" t="s">
        <v>45</v>
      </c>
      <c r="AC223" s="1" t="s">
        <v>45</v>
      </c>
      <c r="AD223" s="1" t="s">
        <v>45</v>
      </c>
      <c r="AE223" s="1" t="s">
        <v>45</v>
      </c>
      <c r="AF223" s="1" t="s">
        <v>45</v>
      </c>
      <c r="AG223" s="22" t="s">
        <v>45</v>
      </c>
      <c r="AH223" s="1">
        <v>4</v>
      </c>
      <c r="AI223" s="1">
        <v>5</v>
      </c>
      <c r="AJ223" s="22">
        <v>6</v>
      </c>
      <c r="AK223" s="34" t="s">
        <v>691</v>
      </c>
      <c r="AL223" s="34" t="s">
        <v>48</v>
      </c>
      <c r="AM223" s="8">
        <f t="shared" si="22"/>
        <v>-1.9115723057940897</v>
      </c>
      <c r="AN223" s="8">
        <f t="shared" si="23"/>
        <v>-0.68770622683149762</v>
      </c>
      <c r="AO223">
        <f t="shared" si="24"/>
        <v>0</v>
      </c>
      <c r="AP223" s="6">
        <f t="shared" si="25"/>
        <v>0</v>
      </c>
      <c r="AQ223" s="8">
        <f>($AM$3*AM223+$AN$3*AN223+$AO$3*AO223+$AP$3*AP223)+$I$3*VLOOKUP(I223,COND!$A$2:$E$7,4,FALSE)+$J$3*VLOOKUP(J223,COND!$A$2:$C$7,2,FALSE)+$K$3*VLOOKUP(K223,COND!$A$2:$C$7,3,FALSE)+IF(AND($B$2&gt;0,$E223&lt;20),$B$2*25,0)</f>
        <v>110.55636804744262</v>
      </c>
      <c r="AR223" s="26">
        <f t="shared" si="26"/>
        <v>0.51143881507363242</v>
      </c>
      <c r="AS223" t="str">
        <f t="shared" si="27"/>
        <v>1B</v>
      </c>
      <c r="AT223">
        <v>800</v>
      </c>
      <c r="AU223">
        <v>800</v>
      </c>
      <c r="AW223" t="str">
        <f t="shared" si="28"/>
        <v>Unlikely</v>
      </c>
      <c r="AY223">
        <f>IF(VLOOKUP($A223,'Draft List'!$D$4:$AC$1177,AY$3,FALSE)&lt;&gt;0,VLOOKUP($A223,'Draft List'!$D$4:$AC$1177,AY$3,FALSE),"")</f>
        <v>555</v>
      </c>
      <c r="AZ223">
        <f>IF(VLOOKUP($A223,'Draft List'!$D$4:$AC$1177,AZ$3,FALSE)&lt;&gt;0,VLOOKUP($A223,'Draft List'!$D$4:$AC$1177,AZ$3,FALSE),"")</f>
        <v>18</v>
      </c>
      <c r="BA223">
        <f>IF(VLOOKUP($A223,'Draft List'!$D$4:$AC$1177,BA$3,FALSE)&lt;&gt;0,VLOOKUP($A223,'Draft List'!$D$4:$AC$1177,BA$3,FALSE),"")</f>
        <v>23</v>
      </c>
      <c r="BB223" t="str">
        <f>IF(VLOOKUP($A223,'Draft List'!$D$4:$AC$1177,BB$3,FALSE)&lt;&gt;0,VLOOKUP($A223,'Draft List'!$D$4:$AC$1177,BB$3,FALSE),"")</f>
        <v>Fargo Dinosaurs</v>
      </c>
    </row>
    <row r="224" spans="1:54" ht="15" customHeight="1" x14ac:dyDescent="0.3">
      <c r="A224" s="1">
        <v>12807</v>
      </c>
      <c r="B224" s="1" t="s">
        <v>67</v>
      </c>
      <c r="C224" s="1" t="s">
        <v>1217</v>
      </c>
      <c r="D224" s="1" t="s">
        <v>1218</v>
      </c>
      <c r="E224" s="1">
        <v>18</v>
      </c>
      <c r="F224" s="1" t="s">
        <v>42</v>
      </c>
      <c r="G224" s="1" t="s">
        <v>42</v>
      </c>
      <c r="H224" s="22" t="s">
        <v>853</v>
      </c>
      <c r="I224" s="45" t="s">
        <v>43</v>
      </c>
      <c r="J224" s="1" t="s">
        <v>44</v>
      </c>
      <c r="K224" s="22" t="s">
        <v>43</v>
      </c>
      <c r="L224" s="1">
        <v>2</v>
      </c>
      <c r="M224" s="1">
        <v>1</v>
      </c>
      <c r="N224" s="1">
        <v>2</v>
      </c>
      <c r="O224" s="1">
        <v>2</v>
      </c>
      <c r="P224" s="22">
        <v>1</v>
      </c>
      <c r="Q224" s="1">
        <v>3</v>
      </c>
      <c r="R224" s="1">
        <v>3</v>
      </c>
      <c r="S224" s="1">
        <v>3</v>
      </c>
      <c r="T224" s="1">
        <v>5</v>
      </c>
      <c r="U224" s="22">
        <v>4</v>
      </c>
      <c r="V224" s="1">
        <v>3</v>
      </c>
      <c r="W224" s="1">
        <v>6</v>
      </c>
      <c r="X224" s="1">
        <v>1</v>
      </c>
      <c r="Y224" s="22">
        <v>1</v>
      </c>
      <c r="Z224" s="1" t="s">
        <v>45</v>
      </c>
      <c r="AA224" s="1" t="s">
        <v>45</v>
      </c>
      <c r="AB224" s="1" t="s">
        <v>45</v>
      </c>
      <c r="AC224" s="1" t="s">
        <v>45</v>
      </c>
      <c r="AD224" s="1" t="s">
        <v>45</v>
      </c>
      <c r="AE224" s="1" t="s">
        <v>45</v>
      </c>
      <c r="AF224" s="1" t="s">
        <v>45</v>
      </c>
      <c r="AG224" s="22">
        <v>2</v>
      </c>
      <c r="AH224" s="1">
        <v>3</v>
      </c>
      <c r="AI224" s="1">
        <v>3</v>
      </c>
      <c r="AJ224" s="22">
        <v>1</v>
      </c>
      <c r="AK224" s="34" t="s">
        <v>896</v>
      </c>
      <c r="AL224" s="34" t="s">
        <v>48</v>
      </c>
      <c r="AM224" s="8">
        <f t="shared" si="22"/>
        <v>-1.5890164695914148</v>
      </c>
      <c r="AN224" s="8">
        <f t="shared" si="23"/>
        <v>-0.69210171064743797</v>
      </c>
      <c r="AO224">
        <f t="shared" si="24"/>
        <v>0</v>
      </c>
      <c r="AP224" s="6">
        <f t="shared" si="25"/>
        <v>0</v>
      </c>
      <c r="AQ224" s="8">
        <f>($AM$3*AM224+$AN$3*AN224+$AO$3*AO224+$AP$3*AP224)+$I$3*VLOOKUP(I224,COND!$A$2:$E$7,4,FALSE)+$J$3*VLOOKUP(J224,COND!$A$2:$C$7,2,FALSE)+$K$3*VLOOKUP(K224,COND!$A$2:$C$7,3,FALSE)+IF(AND($B$2&gt;0,$E224&lt;20),$B$2*25,0)</f>
        <v>110.5358778252716</v>
      </c>
      <c r="AR224" s="26">
        <f t="shared" si="26"/>
        <v>0.5071586376390288</v>
      </c>
      <c r="AS224" t="str">
        <f t="shared" si="27"/>
        <v>RF</v>
      </c>
      <c r="AT224">
        <v>800</v>
      </c>
      <c r="AU224">
        <v>800</v>
      </c>
      <c r="AW224" t="str">
        <f t="shared" si="28"/>
        <v>Unlikely</v>
      </c>
      <c r="AY224" t="str">
        <f>IF(VLOOKUP($A224,'Draft List'!$D$4:$AC$1177,AY$3,FALSE)&lt;&gt;0,VLOOKUP($A224,'Draft List'!$D$4:$AC$1177,AY$3,FALSE),"")</f>
        <v/>
      </c>
      <c r="AZ224" t="str">
        <f>IF(VLOOKUP($A224,'Draft List'!$D$4:$AC$1177,AZ$3,FALSE)&lt;&gt;0,VLOOKUP($A224,'Draft List'!$D$4:$AC$1177,AZ$3,FALSE),"")</f>
        <v/>
      </c>
      <c r="BA224" t="str">
        <f>IF(VLOOKUP($A224,'Draft List'!$D$4:$AC$1177,BA$3,FALSE)&lt;&gt;0,VLOOKUP($A224,'Draft List'!$D$4:$AC$1177,BA$3,FALSE),"")</f>
        <v/>
      </c>
      <c r="BB224" t="str">
        <f>IF(VLOOKUP($A224,'Draft List'!$D$4:$AC$1177,BB$3,FALSE)&lt;&gt;0,VLOOKUP($A224,'Draft List'!$D$4:$AC$1177,BB$3,FALSE),"")</f>
        <v/>
      </c>
    </row>
    <row r="225" spans="1:54" ht="15" customHeight="1" x14ac:dyDescent="0.3">
      <c r="A225" s="1">
        <v>7295</v>
      </c>
      <c r="B225" s="1" t="s">
        <v>72</v>
      </c>
      <c r="C225" s="1" t="s">
        <v>129</v>
      </c>
      <c r="D225" s="1" t="s">
        <v>1135</v>
      </c>
      <c r="E225" s="1">
        <v>18</v>
      </c>
      <c r="F225" s="1" t="s">
        <v>42</v>
      </c>
      <c r="G225" s="1" t="s">
        <v>42</v>
      </c>
      <c r="H225" s="22" t="s">
        <v>878</v>
      </c>
      <c r="I225" s="45" t="s">
        <v>43</v>
      </c>
      <c r="J225" s="1" t="s">
        <v>43</v>
      </c>
      <c r="K225" s="22" t="s">
        <v>43</v>
      </c>
      <c r="L225" s="1">
        <v>1</v>
      </c>
      <c r="M225" s="1">
        <v>1</v>
      </c>
      <c r="N225" s="1">
        <v>2</v>
      </c>
      <c r="O225" s="1">
        <v>2</v>
      </c>
      <c r="P225" s="22">
        <v>1</v>
      </c>
      <c r="Q225" s="1">
        <v>3</v>
      </c>
      <c r="R225" s="1">
        <v>3</v>
      </c>
      <c r="S225" s="1">
        <v>2</v>
      </c>
      <c r="T225" s="1">
        <v>5</v>
      </c>
      <c r="U225" s="22">
        <v>4</v>
      </c>
      <c r="V225" s="1">
        <v>4</v>
      </c>
      <c r="W225" s="1">
        <v>2</v>
      </c>
      <c r="X225" s="1">
        <v>1</v>
      </c>
      <c r="Y225" s="22">
        <v>1</v>
      </c>
      <c r="Z225" s="1" t="s">
        <v>45</v>
      </c>
      <c r="AA225" s="1" t="s">
        <v>45</v>
      </c>
      <c r="AB225" s="1">
        <v>1</v>
      </c>
      <c r="AC225" s="1" t="s">
        <v>45</v>
      </c>
      <c r="AD225" s="1" t="s">
        <v>45</v>
      </c>
      <c r="AE225" s="1" t="s">
        <v>45</v>
      </c>
      <c r="AF225" s="1" t="s">
        <v>45</v>
      </c>
      <c r="AG225" s="22" t="s">
        <v>45</v>
      </c>
      <c r="AH225" s="1">
        <v>5</v>
      </c>
      <c r="AI225" s="1">
        <v>5</v>
      </c>
      <c r="AJ225" s="22">
        <v>2</v>
      </c>
      <c r="AK225" s="34" t="s">
        <v>896</v>
      </c>
      <c r="AL225" s="34" t="s">
        <v>48</v>
      </c>
      <c r="AM225" s="8">
        <f t="shared" si="22"/>
        <v>-1.9115723057940897</v>
      </c>
      <c r="AN225" s="8">
        <f t="shared" si="23"/>
        <v>-0.77516320467133948</v>
      </c>
      <c r="AO225">
        <f t="shared" si="24"/>
        <v>0</v>
      </c>
      <c r="AP225" s="6">
        <f t="shared" si="25"/>
        <v>0</v>
      </c>
      <c r="AQ225" s="8">
        <f>($AM$3*AM225+$AN$3*AN225+$AO$3*AO225+$AP$3*AP225)+$I$3*VLOOKUP(I225,COND!$A$2:$E$7,4,FALSE)+$J$3*VLOOKUP(J225,COND!$A$2:$C$7,2,FALSE)+$K$3*VLOOKUP(K225,COND!$A$2:$C$7,3,FALSE)+IF(AND($B$2&gt;0,$E225&lt;20),$B$2*25,0)</f>
        <v>110.50688431336451</v>
      </c>
      <c r="AR225" s="26">
        <f t="shared" si="26"/>
        <v>0.50110221841727198</v>
      </c>
      <c r="AS225" t="str">
        <f t="shared" si="27"/>
        <v>2B</v>
      </c>
      <c r="AT225">
        <v>800</v>
      </c>
      <c r="AU225">
        <v>800</v>
      </c>
      <c r="AW225" t="str">
        <f t="shared" si="28"/>
        <v>Unlikely</v>
      </c>
      <c r="AY225" t="str">
        <f>IF(VLOOKUP($A225,'Draft List'!$D$4:$AC$1177,AY$3,FALSE)&lt;&gt;0,VLOOKUP($A225,'Draft List'!$D$4:$AC$1177,AY$3,FALSE),"")</f>
        <v/>
      </c>
      <c r="AZ225" t="str">
        <f>IF(VLOOKUP($A225,'Draft List'!$D$4:$AC$1177,AZ$3,FALSE)&lt;&gt;0,VLOOKUP($A225,'Draft List'!$D$4:$AC$1177,AZ$3,FALSE),"")</f>
        <v/>
      </c>
      <c r="BA225" t="str">
        <f>IF(VLOOKUP($A225,'Draft List'!$D$4:$AC$1177,BA$3,FALSE)&lt;&gt;0,VLOOKUP($A225,'Draft List'!$D$4:$AC$1177,BA$3,FALSE),"")</f>
        <v/>
      </c>
      <c r="BB225" t="str">
        <f>IF(VLOOKUP($A225,'Draft List'!$D$4:$AC$1177,BB$3,FALSE)&lt;&gt;0,VLOOKUP($A225,'Draft List'!$D$4:$AC$1177,BB$3,FALSE),"")</f>
        <v/>
      </c>
    </row>
    <row r="226" spans="1:54" ht="15" customHeight="1" x14ac:dyDescent="0.3">
      <c r="A226" s="1">
        <v>10553</v>
      </c>
      <c r="B226" s="1" t="s">
        <v>87</v>
      </c>
      <c r="C226" s="1" t="s">
        <v>1153</v>
      </c>
      <c r="D226" s="1" t="s">
        <v>1154</v>
      </c>
      <c r="E226" s="1">
        <v>18</v>
      </c>
      <c r="F226" s="1" t="s">
        <v>42</v>
      </c>
      <c r="G226" s="1" t="s">
        <v>42</v>
      </c>
      <c r="H226" s="22" t="s">
        <v>853</v>
      </c>
      <c r="I226" s="45" t="s">
        <v>43</v>
      </c>
      <c r="J226" s="1" t="s">
        <v>43</v>
      </c>
      <c r="K226" s="22" t="s">
        <v>44</v>
      </c>
      <c r="L226" s="1">
        <v>1</v>
      </c>
      <c r="M226" s="1">
        <v>1</v>
      </c>
      <c r="N226" s="1">
        <v>2</v>
      </c>
      <c r="O226" s="1">
        <v>2</v>
      </c>
      <c r="P226" s="22">
        <v>1</v>
      </c>
      <c r="Q226" s="1">
        <v>3</v>
      </c>
      <c r="R226" s="1">
        <v>2</v>
      </c>
      <c r="S226" s="1">
        <v>3</v>
      </c>
      <c r="T226" s="1">
        <v>6</v>
      </c>
      <c r="U226" s="22">
        <v>3</v>
      </c>
      <c r="V226" s="1">
        <v>3</v>
      </c>
      <c r="W226" s="1">
        <v>3</v>
      </c>
      <c r="X226" s="1">
        <v>4</v>
      </c>
      <c r="Y226" s="22">
        <v>5</v>
      </c>
      <c r="Z226" s="1" t="s">
        <v>45</v>
      </c>
      <c r="AA226" s="1" t="s">
        <v>45</v>
      </c>
      <c r="AB226" s="1" t="s">
        <v>45</v>
      </c>
      <c r="AC226" s="1" t="s">
        <v>45</v>
      </c>
      <c r="AD226" s="1" t="s">
        <v>45</v>
      </c>
      <c r="AE226" s="1" t="s">
        <v>45</v>
      </c>
      <c r="AF226" s="1" t="s">
        <v>45</v>
      </c>
      <c r="AG226" s="22" t="s">
        <v>45</v>
      </c>
      <c r="AH226" s="1">
        <v>1</v>
      </c>
      <c r="AI226" s="1">
        <v>2</v>
      </c>
      <c r="AJ226" s="22">
        <v>2</v>
      </c>
      <c r="AK226" s="34" t="s">
        <v>687</v>
      </c>
      <c r="AL226" s="34" t="s">
        <v>48</v>
      </c>
      <c r="AM226" s="8">
        <f t="shared" si="22"/>
        <v>-1.9115723057940897</v>
      </c>
      <c r="AN226" s="8">
        <f t="shared" si="23"/>
        <v>-0.69346838007364398</v>
      </c>
      <c r="AO226">
        <f t="shared" si="24"/>
        <v>0</v>
      </c>
      <c r="AP226" s="6">
        <f t="shared" si="25"/>
        <v>0</v>
      </c>
      <c r="AQ226" s="8">
        <f>($AM$3*AM226+$AN$3*AN226+$AO$3*AO226+$AP$3*AP226)+$I$3*VLOOKUP(I226,COND!$A$2:$E$7,4,FALSE)+$J$3*VLOOKUP(J226,COND!$A$2:$C$7,2,FALSE)+$K$3*VLOOKUP(K226,COND!$A$2:$C$7,3,FALSE)+IF(AND($B$2&gt;0,$E226&lt;20),$B$2*25,0)</f>
        <v>110.48722220853686</v>
      </c>
      <c r="AR226" s="26">
        <f t="shared" si="26"/>
        <v>0.49699502540112578</v>
      </c>
      <c r="AS226" t="str">
        <f t="shared" si="27"/>
        <v>DH</v>
      </c>
      <c r="AT226">
        <v>800</v>
      </c>
      <c r="AU226">
        <v>800</v>
      </c>
      <c r="AW226" t="str">
        <f t="shared" si="28"/>
        <v>Unlikely</v>
      </c>
      <c r="AY226" t="str">
        <f>IF(VLOOKUP($A226,'Draft List'!$D$4:$AC$1177,AY$3,FALSE)&lt;&gt;0,VLOOKUP($A226,'Draft List'!$D$4:$AC$1177,AY$3,FALSE),"")</f>
        <v/>
      </c>
      <c r="AZ226" t="str">
        <f>IF(VLOOKUP($A226,'Draft List'!$D$4:$AC$1177,AZ$3,FALSE)&lt;&gt;0,VLOOKUP($A226,'Draft List'!$D$4:$AC$1177,AZ$3,FALSE),"")</f>
        <v/>
      </c>
      <c r="BA226" t="str">
        <f>IF(VLOOKUP($A226,'Draft List'!$D$4:$AC$1177,BA$3,FALSE)&lt;&gt;0,VLOOKUP($A226,'Draft List'!$D$4:$AC$1177,BA$3,FALSE),"")</f>
        <v/>
      </c>
      <c r="BB226" t="str">
        <f>IF(VLOOKUP($A226,'Draft List'!$D$4:$AC$1177,BB$3,FALSE)&lt;&gt;0,VLOOKUP($A226,'Draft List'!$D$4:$AC$1177,BB$3,FALSE),"")</f>
        <v/>
      </c>
    </row>
    <row r="227" spans="1:54" ht="15" customHeight="1" x14ac:dyDescent="0.3">
      <c r="A227" s="1">
        <v>12954</v>
      </c>
      <c r="B227" s="1" t="s">
        <v>51</v>
      </c>
      <c r="C227" s="1" t="s">
        <v>1136</v>
      </c>
      <c r="D227" s="1" t="s">
        <v>749</v>
      </c>
      <c r="E227" s="1">
        <v>18</v>
      </c>
      <c r="F227" s="1" t="s">
        <v>42</v>
      </c>
      <c r="G227" s="1" t="s">
        <v>42</v>
      </c>
      <c r="H227" s="22" t="s">
        <v>861</v>
      </c>
      <c r="I227" s="45" t="s">
        <v>44</v>
      </c>
      <c r="J227" s="1" t="s">
        <v>44</v>
      </c>
      <c r="K227" s="22" t="s">
        <v>43</v>
      </c>
      <c r="L227" s="1">
        <v>1</v>
      </c>
      <c r="M227" s="1">
        <v>1</v>
      </c>
      <c r="N227" s="1">
        <v>2</v>
      </c>
      <c r="O227" s="1">
        <v>1</v>
      </c>
      <c r="P227" s="22">
        <v>1</v>
      </c>
      <c r="Q227" s="1">
        <v>3</v>
      </c>
      <c r="R227" s="1">
        <v>3</v>
      </c>
      <c r="S227" s="1">
        <v>4</v>
      </c>
      <c r="T227" s="1">
        <v>4</v>
      </c>
      <c r="U227" s="22">
        <v>4</v>
      </c>
      <c r="V227" s="1">
        <v>5</v>
      </c>
      <c r="W227" s="1">
        <v>7</v>
      </c>
      <c r="X227" s="1">
        <v>1</v>
      </c>
      <c r="Y227" s="22">
        <v>1</v>
      </c>
      <c r="Z227" s="1" t="s">
        <v>45</v>
      </c>
      <c r="AA227" s="1" t="s">
        <v>45</v>
      </c>
      <c r="AB227" s="1" t="s">
        <v>45</v>
      </c>
      <c r="AC227" s="1" t="s">
        <v>45</v>
      </c>
      <c r="AD227" s="1" t="s">
        <v>45</v>
      </c>
      <c r="AE227" s="1">
        <v>1</v>
      </c>
      <c r="AF227" s="1" t="s">
        <v>45</v>
      </c>
      <c r="AG227" s="22">
        <v>2</v>
      </c>
      <c r="AH227" s="1">
        <v>8</v>
      </c>
      <c r="AI227" s="1">
        <v>5</v>
      </c>
      <c r="AJ227" s="22">
        <v>6</v>
      </c>
      <c r="AK227" s="34" t="s">
        <v>875</v>
      </c>
      <c r="AL227" s="34" t="s">
        <v>48</v>
      </c>
      <c r="AM227" s="8">
        <f t="shared" si="22"/>
        <v>-2.0012818558036707</v>
      </c>
      <c r="AN227" s="8">
        <f t="shared" si="23"/>
        <v>-0.6987497666331175</v>
      </c>
      <c r="AO227">
        <f t="shared" si="24"/>
        <v>1</v>
      </c>
      <c r="AP227" s="6">
        <f t="shared" si="25"/>
        <v>0</v>
      </c>
      <c r="AQ227" s="8">
        <f>($AM$3*AM227+$AN$3*AN227+$AO$3*AO227+$AP$3*AP227)+$I$3*VLOOKUP(I227,COND!$A$2:$E$7,4,FALSE)+$J$3*VLOOKUP(J227,COND!$A$2:$C$7,2,FALSE)+$K$3*VLOOKUP(K227,COND!$A$2:$C$7,3,FALSE)+IF(AND($B$2&gt;0,$E227&lt;20),$B$2*25,0)</f>
        <v>110.43154128148889</v>
      </c>
      <c r="AR227" s="26">
        <f t="shared" si="26"/>
        <v>0.48536390468904217</v>
      </c>
      <c r="AS227" t="str">
        <f t="shared" si="27"/>
        <v>RF</v>
      </c>
      <c r="AT227">
        <v>800</v>
      </c>
      <c r="AU227">
        <v>800</v>
      </c>
      <c r="AW227" t="str">
        <f t="shared" si="28"/>
        <v>Unlikely</v>
      </c>
      <c r="AY227">
        <f>IF(VLOOKUP($A227,'Draft List'!$D$4:$AC$1177,AY$3,FALSE)&lt;&gt;0,VLOOKUP($A227,'Draft List'!$D$4:$AC$1177,AY$3,FALSE),"")</f>
        <v>410</v>
      </c>
      <c r="AZ227">
        <f>IF(VLOOKUP($A227,'Draft List'!$D$4:$AC$1177,AZ$3,FALSE)&lt;&gt;0,VLOOKUP($A227,'Draft List'!$D$4:$AC$1177,AZ$3,FALSE),"")</f>
        <v>14</v>
      </c>
      <c r="BA227">
        <f>IF(VLOOKUP($A227,'Draft List'!$D$4:$AC$1177,BA$3,FALSE)&lt;&gt;0,VLOOKUP($A227,'Draft List'!$D$4:$AC$1177,BA$3,FALSE),"")</f>
        <v>6</v>
      </c>
      <c r="BB227" t="str">
        <f>IF(VLOOKUP($A227,'Draft List'!$D$4:$AC$1177,BB$3,FALSE)&lt;&gt;0,VLOOKUP($A227,'Draft List'!$D$4:$AC$1177,BB$3,FALSE),"")</f>
        <v>Scottish Claymores</v>
      </c>
    </row>
    <row r="228" spans="1:54" ht="15" customHeight="1" x14ac:dyDescent="0.3">
      <c r="A228" s="1">
        <v>15898</v>
      </c>
      <c r="B228" s="1" t="s">
        <v>72</v>
      </c>
      <c r="C228" s="1" t="s">
        <v>362</v>
      </c>
      <c r="D228" s="1" t="s">
        <v>1075</v>
      </c>
      <c r="E228" s="1">
        <v>18</v>
      </c>
      <c r="F228" s="1" t="s">
        <v>54</v>
      </c>
      <c r="G228" s="1" t="s">
        <v>42</v>
      </c>
      <c r="H228" s="22" t="s">
        <v>861</v>
      </c>
      <c r="I228" s="45" t="s">
        <v>43</v>
      </c>
      <c r="J228" s="1" t="s">
        <v>43</v>
      </c>
      <c r="K228" s="22" t="s">
        <v>43</v>
      </c>
      <c r="L228" s="1">
        <v>1</v>
      </c>
      <c r="M228" s="1">
        <v>2</v>
      </c>
      <c r="N228" s="1">
        <v>2</v>
      </c>
      <c r="O228" s="1">
        <v>1</v>
      </c>
      <c r="P228" s="22">
        <v>2</v>
      </c>
      <c r="Q228" s="1">
        <v>3</v>
      </c>
      <c r="R228" s="1">
        <v>3</v>
      </c>
      <c r="S228" s="1">
        <v>3</v>
      </c>
      <c r="T228" s="1">
        <v>4</v>
      </c>
      <c r="U228" s="22">
        <v>4</v>
      </c>
      <c r="V228" s="1">
        <v>4</v>
      </c>
      <c r="W228" s="1">
        <v>3</v>
      </c>
      <c r="X228" s="1">
        <v>1</v>
      </c>
      <c r="Y228" s="22">
        <v>1</v>
      </c>
      <c r="Z228" s="1" t="s">
        <v>45</v>
      </c>
      <c r="AA228" s="1" t="s">
        <v>45</v>
      </c>
      <c r="AB228" s="1">
        <v>2</v>
      </c>
      <c r="AC228" s="1" t="s">
        <v>45</v>
      </c>
      <c r="AD228" s="1" t="s">
        <v>45</v>
      </c>
      <c r="AE228" s="1" t="s">
        <v>45</v>
      </c>
      <c r="AF228" s="1" t="s">
        <v>45</v>
      </c>
      <c r="AG228" s="22" t="s">
        <v>45</v>
      </c>
      <c r="AH228" s="1">
        <v>2</v>
      </c>
      <c r="AI228" s="1">
        <v>3</v>
      </c>
      <c r="AJ228" s="22">
        <v>4</v>
      </c>
      <c r="AK228" s="34" t="s">
        <v>875</v>
      </c>
      <c r="AL228" s="34" t="s">
        <v>48</v>
      </c>
      <c r="AM228" s="8">
        <f t="shared" si="22"/>
        <v>-1.9102056363678834</v>
      </c>
      <c r="AN228" s="8">
        <f t="shared" si="23"/>
        <v>-0.781811260657019</v>
      </c>
      <c r="AO228">
        <f t="shared" si="24"/>
        <v>0</v>
      </c>
      <c r="AP228" s="6">
        <f t="shared" si="25"/>
        <v>0</v>
      </c>
      <c r="AQ228" s="8">
        <f>($AM$3*AM228+$AN$3*AN228+$AO$3*AO228+$AP$3*AP228)+$I$3*VLOOKUP(I228,COND!$A$2:$E$7,4,FALSE)+$J$3*VLOOKUP(J228,COND!$A$2:$C$7,2,FALSE)+$K$3*VLOOKUP(K228,COND!$A$2:$C$7,3,FALSE)+IF(AND($B$2&gt;0,$E228&lt;20),$B$2*25,0)</f>
        <v>110.42724430847898</v>
      </c>
      <c r="AR228" s="26">
        <f t="shared" si="26"/>
        <v>0.48446631525537814</v>
      </c>
      <c r="AS228" t="str">
        <f t="shared" si="27"/>
        <v>2B</v>
      </c>
      <c r="AT228">
        <v>800</v>
      </c>
      <c r="AU228">
        <v>800</v>
      </c>
      <c r="AW228" t="str">
        <f t="shared" si="28"/>
        <v>Unlikely</v>
      </c>
      <c r="AY228" t="str">
        <f>IF(VLOOKUP($A228,'Draft List'!$D$4:$AC$1177,AY$3,FALSE)&lt;&gt;0,VLOOKUP($A228,'Draft List'!$D$4:$AC$1177,AY$3,FALSE),"")</f>
        <v/>
      </c>
      <c r="AZ228" t="str">
        <f>IF(VLOOKUP($A228,'Draft List'!$D$4:$AC$1177,AZ$3,FALSE)&lt;&gt;0,VLOOKUP($A228,'Draft List'!$D$4:$AC$1177,AZ$3,FALSE),"")</f>
        <v/>
      </c>
      <c r="BA228" t="str">
        <f>IF(VLOOKUP($A228,'Draft List'!$D$4:$AC$1177,BA$3,FALSE)&lt;&gt;0,VLOOKUP($A228,'Draft List'!$D$4:$AC$1177,BA$3,FALSE),"")</f>
        <v/>
      </c>
      <c r="BB228" t="str">
        <f>IF(VLOOKUP($A228,'Draft List'!$D$4:$AC$1177,BB$3,FALSE)&lt;&gt;0,VLOOKUP($A228,'Draft List'!$D$4:$AC$1177,BB$3,FALSE),"")</f>
        <v/>
      </c>
    </row>
    <row r="229" spans="1:54" ht="15" customHeight="1" x14ac:dyDescent="0.3">
      <c r="A229" s="1">
        <v>12517</v>
      </c>
      <c r="B229" s="1" t="s">
        <v>51</v>
      </c>
      <c r="C229" s="1" t="s">
        <v>184</v>
      </c>
      <c r="D229" s="1" t="s">
        <v>1038</v>
      </c>
      <c r="E229" s="1">
        <v>18</v>
      </c>
      <c r="F229" s="1" t="s">
        <v>54</v>
      </c>
      <c r="G229" s="1" t="s">
        <v>54</v>
      </c>
      <c r="H229" s="22" t="s">
        <v>878</v>
      </c>
      <c r="I229" s="45" t="s">
        <v>43</v>
      </c>
      <c r="J229" s="1" t="s">
        <v>43</v>
      </c>
      <c r="K229" s="22" t="s">
        <v>43</v>
      </c>
      <c r="L229" s="1">
        <v>1</v>
      </c>
      <c r="M229" s="1">
        <v>1</v>
      </c>
      <c r="N229" s="1">
        <v>2</v>
      </c>
      <c r="O229" s="1">
        <v>1</v>
      </c>
      <c r="P229" s="22">
        <v>1</v>
      </c>
      <c r="Q229" s="1">
        <v>3</v>
      </c>
      <c r="R229" s="1">
        <v>2</v>
      </c>
      <c r="S229" s="1">
        <v>3</v>
      </c>
      <c r="T229" s="1">
        <v>4</v>
      </c>
      <c r="U229" s="22">
        <v>4</v>
      </c>
      <c r="V229" s="1">
        <v>2</v>
      </c>
      <c r="W229" s="1">
        <v>4</v>
      </c>
      <c r="X229" s="1">
        <v>1</v>
      </c>
      <c r="Y229" s="22">
        <v>1</v>
      </c>
      <c r="Z229" s="1" t="s">
        <v>45</v>
      </c>
      <c r="AA229" s="1" t="s">
        <v>45</v>
      </c>
      <c r="AB229" s="1" t="s">
        <v>45</v>
      </c>
      <c r="AC229" s="1" t="s">
        <v>45</v>
      </c>
      <c r="AD229" s="1" t="s">
        <v>45</v>
      </c>
      <c r="AE229" s="1">
        <v>3</v>
      </c>
      <c r="AF229" s="1" t="s">
        <v>45</v>
      </c>
      <c r="AG229" s="22" t="s">
        <v>45</v>
      </c>
      <c r="AH229" s="1">
        <v>7</v>
      </c>
      <c r="AI229" s="1">
        <v>8</v>
      </c>
      <c r="AJ229" s="22">
        <v>8</v>
      </c>
      <c r="AK229" s="34" t="s">
        <v>875</v>
      </c>
      <c r="AL229" s="34" t="s">
        <v>48</v>
      </c>
      <c r="AM229" s="8">
        <f t="shared" si="22"/>
        <v>-2.0012818558036707</v>
      </c>
      <c r="AN229" s="8">
        <f t="shared" si="23"/>
        <v>-0.83287114027572251</v>
      </c>
      <c r="AO229">
        <f t="shared" si="24"/>
        <v>3</v>
      </c>
      <c r="AP229" s="6">
        <f t="shared" si="25"/>
        <v>0</v>
      </c>
      <c r="AQ229" s="8">
        <f>($AM$3*AM229+$AN$3*AN229+$AO$3*AO229+$AP$3*AP229)+$I$3*VLOOKUP(I229,COND!$A$2:$E$7,4,FALSE)+$J$3*VLOOKUP(J229,COND!$A$2:$C$7,2,FALSE)+$K$3*VLOOKUP(K229,COND!$A$2:$C$7,3,FALSE)+IF(AND($B$2&gt;0,$E229&lt;20),$B$2*25,0)</f>
        <v>110.30541813111097</v>
      </c>
      <c r="AR229" s="26">
        <f t="shared" si="26"/>
        <v>0.45901819414851935</v>
      </c>
      <c r="AS229" t="str">
        <f t="shared" si="27"/>
        <v>LF</v>
      </c>
      <c r="AT229">
        <v>800</v>
      </c>
      <c r="AU229">
        <v>800</v>
      </c>
      <c r="AW229" t="str">
        <f t="shared" si="28"/>
        <v>Unlikely</v>
      </c>
      <c r="AY229">
        <f>IF(VLOOKUP($A229,'Draft List'!$D$4:$AC$1177,AY$3,FALSE)&lt;&gt;0,VLOOKUP($A229,'Draft List'!$D$4:$AC$1177,AY$3,FALSE),"")</f>
        <v>474</v>
      </c>
      <c r="AZ229">
        <f>IF(VLOOKUP($A229,'Draft List'!$D$4:$AC$1177,AZ$3,FALSE)&lt;&gt;0,VLOOKUP($A229,'Draft List'!$D$4:$AC$1177,AZ$3,FALSE),"")</f>
        <v>16</v>
      </c>
      <c r="BA229">
        <f>IF(VLOOKUP($A229,'Draft List'!$D$4:$AC$1177,BA$3,FALSE)&lt;&gt;0,VLOOKUP($A229,'Draft List'!$D$4:$AC$1177,BA$3,FALSE),"")</f>
        <v>6</v>
      </c>
      <c r="BB229" t="str">
        <f>IF(VLOOKUP($A229,'Draft List'!$D$4:$AC$1177,BB$3,FALSE)&lt;&gt;0,VLOOKUP($A229,'Draft List'!$D$4:$AC$1177,BB$3,FALSE),"")</f>
        <v>Scottish Claymores</v>
      </c>
    </row>
    <row r="230" spans="1:54" ht="15" customHeight="1" x14ac:dyDescent="0.3">
      <c r="A230" s="1">
        <v>6469</v>
      </c>
      <c r="B230" s="1" t="s">
        <v>87</v>
      </c>
      <c r="C230" s="1" t="s">
        <v>126</v>
      </c>
      <c r="D230" s="1" t="s">
        <v>1013</v>
      </c>
      <c r="E230" s="1">
        <v>18</v>
      </c>
      <c r="F230" s="1" t="s">
        <v>42</v>
      </c>
      <c r="G230" s="1" t="s">
        <v>42</v>
      </c>
      <c r="H230" s="22" t="s">
        <v>853</v>
      </c>
      <c r="I230" s="45" t="s">
        <v>43</v>
      </c>
      <c r="J230" s="1" t="s">
        <v>44</v>
      </c>
      <c r="K230" s="22" t="s">
        <v>43</v>
      </c>
      <c r="L230" s="1">
        <v>1</v>
      </c>
      <c r="M230" s="1">
        <v>1</v>
      </c>
      <c r="N230" s="1">
        <v>2</v>
      </c>
      <c r="O230" s="1">
        <v>1</v>
      </c>
      <c r="P230" s="22">
        <v>1</v>
      </c>
      <c r="Q230" s="1">
        <v>3</v>
      </c>
      <c r="R230" s="1">
        <v>5</v>
      </c>
      <c r="S230" s="1">
        <v>3</v>
      </c>
      <c r="T230" s="1">
        <v>4</v>
      </c>
      <c r="U230" s="22">
        <v>3</v>
      </c>
      <c r="V230" s="1">
        <v>3</v>
      </c>
      <c r="W230" s="1">
        <v>3</v>
      </c>
      <c r="X230" s="1">
        <v>5</v>
      </c>
      <c r="Y230" s="22">
        <v>3</v>
      </c>
      <c r="Z230" s="1" t="s">
        <v>45</v>
      </c>
      <c r="AA230" s="1" t="s">
        <v>45</v>
      </c>
      <c r="AB230" s="1" t="s">
        <v>45</v>
      </c>
      <c r="AC230" s="1" t="s">
        <v>45</v>
      </c>
      <c r="AD230" s="1" t="s">
        <v>45</v>
      </c>
      <c r="AE230" s="1" t="s">
        <v>45</v>
      </c>
      <c r="AF230" s="1" t="s">
        <v>45</v>
      </c>
      <c r="AG230" s="22" t="s">
        <v>45</v>
      </c>
      <c r="AH230" s="1">
        <v>1</v>
      </c>
      <c r="AI230" s="1">
        <v>1</v>
      </c>
      <c r="AJ230" s="22">
        <v>1</v>
      </c>
      <c r="AK230" s="34" t="s">
        <v>896</v>
      </c>
      <c r="AL230" s="34" t="s">
        <v>844</v>
      </c>
      <c r="AM230" s="8">
        <f t="shared" si="22"/>
        <v>-2.0012818558036707</v>
      </c>
      <c r="AN230" s="8">
        <f t="shared" si="23"/>
        <v>-0.71970784123669562</v>
      </c>
      <c r="AO230">
        <f t="shared" si="24"/>
        <v>0</v>
      </c>
      <c r="AP230" s="6">
        <f t="shared" si="25"/>
        <v>0</v>
      </c>
      <c r="AQ230" s="8">
        <f>($AM$3*AM230+$AN$3*AN230+$AO$3*AO230+$AP$3*AP230)+$I$3*VLOOKUP(I230,COND!$A$2:$E$7,4,FALSE)+$J$3*VLOOKUP(J230,COND!$A$2:$C$7,2,FALSE)+$K$3*VLOOKUP(K230,COND!$A$2:$C$7,3,FALSE)+IF(AND($B$2&gt;0,$E230&lt;20),$B$2*25,0)</f>
        <v>110.16337771957929</v>
      </c>
      <c r="AR230" s="26">
        <f t="shared" si="26"/>
        <v>0.42934754640417389</v>
      </c>
      <c r="AS230" t="str">
        <f t="shared" si="27"/>
        <v>DH</v>
      </c>
      <c r="AT230">
        <v>800</v>
      </c>
      <c r="AU230">
        <v>800</v>
      </c>
      <c r="AW230" t="str">
        <f t="shared" si="28"/>
        <v>Unlikely</v>
      </c>
      <c r="AY230" t="str">
        <f>IF(VLOOKUP($A230,'Draft List'!$D$4:$AC$1177,AY$3,FALSE)&lt;&gt;0,VLOOKUP($A230,'Draft List'!$D$4:$AC$1177,AY$3,FALSE),"")</f>
        <v/>
      </c>
      <c r="AZ230" t="str">
        <f>IF(VLOOKUP($A230,'Draft List'!$D$4:$AC$1177,AZ$3,FALSE)&lt;&gt;0,VLOOKUP($A230,'Draft List'!$D$4:$AC$1177,AZ$3,FALSE),"")</f>
        <v/>
      </c>
      <c r="BA230" t="str">
        <f>IF(VLOOKUP($A230,'Draft List'!$D$4:$AC$1177,BA$3,FALSE)&lt;&gt;0,VLOOKUP($A230,'Draft List'!$D$4:$AC$1177,BA$3,FALSE),"")</f>
        <v/>
      </c>
      <c r="BB230" t="str">
        <f>IF(VLOOKUP($A230,'Draft List'!$D$4:$AC$1177,BB$3,FALSE)&lt;&gt;0,VLOOKUP($A230,'Draft List'!$D$4:$AC$1177,BB$3,FALSE),"")</f>
        <v/>
      </c>
    </row>
    <row r="231" spans="1:54" ht="15" customHeight="1" x14ac:dyDescent="0.3">
      <c r="A231" s="1">
        <v>5786</v>
      </c>
      <c r="B231" s="1" t="s">
        <v>87</v>
      </c>
      <c r="C231" s="1" t="s">
        <v>415</v>
      </c>
      <c r="D231" s="1" t="s">
        <v>1080</v>
      </c>
      <c r="E231" s="1">
        <v>18</v>
      </c>
      <c r="F231" s="1" t="s">
        <v>63</v>
      </c>
      <c r="G231" s="1" t="s">
        <v>42</v>
      </c>
      <c r="H231" s="22" t="s">
        <v>853</v>
      </c>
      <c r="I231" s="45" t="s">
        <v>43</v>
      </c>
      <c r="J231" s="1" t="s">
        <v>44</v>
      </c>
      <c r="K231" s="22" t="s">
        <v>44</v>
      </c>
      <c r="L231" s="1">
        <v>1</v>
      </c>
      <c r="M231" s="1">
        <v>2</v>
      </c>
      <c r="N231" s="1">
        <v>3</v>
      </c>
      <c r="O231" s="1">
        <v>1</v>
      </c>
      <c r="P231" s="22">
        <v>1</v>
      </c>
      <c r="Q231" s="1">
        <v>3</v>
      </c>
      <c r="R231" s="1">
        <v>3</v>
      </c>
      <c r="S231" s="1">
        <v>4</v>
      </c>
      <c r="T231" s="1">
        <v>5</v>
      </c>
      <c r="U231" s="22">
        <v>3</v>
      </c>
      <c r="V231" s="1">
        <v>4</v>
      </c>
      <c r="W231" s="1">
        <v>4</v>
      </c>
      <c r="X231" s="1">
        <v>5</v>
      </c>
      <c r="Y231" s="22">
        <v>7</v>
      </c>
      <c r="Z231" s="1" t="s">
        <v>45</v>
      </c>
      <c r="AA231" s="1" t="s">
        <v>45</v>
      </c>
      <c r="AB231" s="1" t="s">
        <v>45</v>
      </c>
      <c r="AC231" s="1" t="s">
        <v>45</v>
      </c>
      <c r="AD231" s="1" t="s">
        <v>45</v>
      </c>
      <c r="AE231" s="1" t="s">
        <v>45</v>
      </c>
      <c r="AF231" s="1" t="s">
        <v>45</v>
      </c>
      <c r="AG231" s="22" t="s">
        <v>45</v>
      </c>
      <c r="AH231" s="1">
        <v>1</v>
      </c>
      <c r="AI231" s="1">
        <v>1</v>
      </c>
      <c r="AJ231" s="22">
        <v>1</v>
      </c>
      <c r="AK231" s="34" t="s">
        <v>910</v>
      </c>
      <c r="AL231" s="34" t="s">
        <v>844</v>
      </c>
      <c r="AM231" s="8">
        <f t="shared" si="22"/>
        <v>-1.8671604821610654</v>
      </c>
      <c r="AN231" s="8">
        <f t="shared" si="23"/>
        <v>-0.64905655644061999</v>
      </c>
      <c r="AO231">
        <f t="shared" si="24"/>
        <v>0</v>
      </c>
      <c r="AP231" s="6">
        <f t="shared" si="25"/>
        <v>0</v>
      </c>
      <c r="AQ231" s="8">
        <f>($AM$3*AM231+$AN$3*AN231+$AO$3*AO231+$AP$3*AP231)+$I$3*VLOOKUP(I231,COND!$A$2:$E$7,4,FALSE)+$J$3*VLOOKUP(J231,COND!$A$2:$C$7,2,FALSE)+$K$3*VLOOKUP(K231,COND!$A$2:$C$7,3,FALSE)+IF(AND($B$2&gt;0,$E231&lt;20),$B$2*25,0)</f>
        <v>110.02460527449645</v>
      </c>
      <c r="AR231" s="26">
        <f t="shared" si="26"/>
        <v>0.40035954017218711</v>
      </c>
      <c r="AS231" t="str">
        <f t="shared" si="27"/>
        <v>DH</v>
      </c>
      <c r="AT231">
        <v>800</v>
      </c>
      <c r="AU231">
        <v>800</v>
      </c>
      <c r="AW231" t="str">
        <f t="shared" si="28"/>
        <v>Unlikely</v>
      </c>
      <c r="AY231" t="str">
        <f>IF(VLOOKUP($A231,'Draft List'!$D$4:$AC$1177,AY$3,FALSE)&lt;&gt;0,VLOOKUP($A231,'Draft List'!$D$4:$AC$1177,AY$3,FALSE),"")</f>
        <v/>
      </c>
      <c r="AZ231" t="str">
        <f>IF(VLOOKUP($A231,'Draft List'!$D$4:$AC$1177,AZ$3,FALSE)&lt;&gt;0,VLOOKUP($A231,'Draft List'!$D$4:$AC$1177,AZ$3,FALSE),"")</f>
        <v/>
      </c>
      <c r="BA231" t="str">
        <f>IF(VLOOKUP($A231,'Draft List'!$D$4:$AC$1177,BA$3,FALSE)&lt;&gt;0,VLOOKUP($A231,'Draft List'!$D$4:$AC$1177,BA$3,FALSE),"")</f>
        <v/>
      </c>
      <c r="BB231" t="str">
        <f>IF(VLOOKUP($A231,'Draft List'!$D$4:$AC$1177,BB$3,FALSE)&lt;&gt;0,VLOOKUP($A231,'Draft List'!$D$4:$AC$1177,BB$3,FALSE),"")</f>
        <v/>
      </c>
    </row>
    <row r="232" spans="1:54" ht="15" customHeight="1" x14ac:dyDescent="0.3">
      <c r="A232" s="1">
        <v>15827</v>
      </c>
      <c r="B232" s="1" t="s">
        <v>75</v>
      </c>
      <c r="C232" s="1" t="s">
        <v>1090</v>
      </c>
      <c r="D232" s="1" t="s">
        <v>1091</v>
      </c>
      <c r="E232" s="1">
        <v>18</v>
      </c>
      <c r="F232" s="1" t="s">
        <v>42</v>
      </c>
      <c r="G232" s="1" t="s">
        <v>42</v>
      </c>
      <c r="H232" s="22" t="s">
        <v>853</v>
      </c>
      <c r="I232" s="45" t="s">
        <v>43</v>
      </c>
      <c r="J232" s="1" t="s">
        <v>43</v>
      </c>
      <c r="K232" s="22" t="s">
        <v>43</v>
      </c>
      <c r="L232" s="1">
        <v>1</v>
      </c>
      <c r="M232" s="1">
        <v>1</v>
      </c>
      <c r="N232" s="1">
        <v>2</v>
      </c>
      <c r="O232" s="1">
        <v>2</v>
      </c>
      <c r="P232" s="22">
        <v>1</v>
      </c>
      <c r="Q232" s="1">
        <v>3</v>
      </c>
      <c r="R232" s="1">
        <v>3</v>
      </c>
      <c r="S232" s="1">
        <v>3</v>
      </c>
      <c r="T232" s="1">
        <v>4</v>
      </c>
      <c r="U232" s="22">
        <v>3</v>
      </c>
      <c r="V232" s="1">
        <v>8</v>
      </c>
      <c r="W232" s="1">
        <v>10</v>
      </c>
      <c r="X232" s="1">
        <v>1</v>
      </c>
      <c r="Y232" s="22">
        <v>1</v>
      </c>
      <c r="Z232" s="1" t="s">
        <v>45</v>
      </c>
      <c r="AA232" s="1" t="s">
        <v>45</v>
      </c>
      <c r="AB232" s="1" t="s">
        <v>45</v>
      </c>
      <c r="AC232" s="1" t="s">
        <v>45</v>
      </c>
      <c r="AD232" s="1" t="s">
        <v>45</v>
      </c>
      <c r="AE232" s="1" t="s">
        <v>45</v>
      </c>
      <c r="AF232" s="1">
        <v>4</v>
      </c>
      <c r="AG232" s="22" t="s">
        <v>45</v>
      </c>
      <c r="AH232" s="1">
        <v>6</v>
      </c>
      <c r="AI232" s="1">
        <v>6</v>
      </c>
      <c r="AJ232" s="22">
        <v>4</v>
      </c>
      <c r="AK232" s="34" t="s">
        <v>691</v>
      </c>
      <c r="AL232" s="34" t="s">
        <v>48</v>
      </c>
      <c r="AM232" s="8">
        <f t="shared" si="22"/>
        <v>-1.9115723057940897</v>
      </c>
      <c r="AN232" s="8">
        <f t="shared" si="23"/>
        <v>-0.82182760047410253</v>
      </c>
      <c r="AO232">
        <f t="shared" si="24"/>
        <v>0</v>
      </c>
      <c r="AP232" s="6">
        <f t="shared" si="25"/>
        <v>0</v>
      </c>
      <c r="AQ232" s="8">
        <f>($AM$3*AM232+$AN$3*AN232+$AO$3*AO232+$AP$3*AP232)+$I$3*VLOOKUP(I232,COND!$A$2:$E$7,4,FALSE)+$J$3*VLOOKUP(J232,COND!$A$2:$C$7,2,FALSE)+$K$3*VLOOKUP(K232,COND!$A$2:$C$7,3,FALSE)+IF(AND($B$2&gt;0,$E232&lt;20),$B$2*25,0)</f>
        <v>109.94691156373136</v>
      </c>
      <c r="AR232" s="26">
        <f t="shared" si="26"/>
        <v>0.3841301960073551</v>
      </c>
      <c r="AS232" t="str">
        <f t="shared" si="27"/>
        <v>CF</v>
      </c>
      <c r="AT232">
        <v>800</v>
      </c>
      <c r="AU232">
        <v>800</v>
      </c>
      <c r="AW232" t="str">
        <f t="shared" si="28"/>
        <v>Unlikely</v>
      </c>
      <c r="AY232">
        <f>IF(VLOOKUP($A232,'Draft List'!$D$4:$AC$1177,AY$3,FALSE)&lt;&gt;0,VLOOKUP($A232,'Draft List'!$D$4:$AC$1177,AY$3,FALSE),"")</f>
        <v>421</v>
      </c>
      <c r="AZ232">
        <f>IF(VLOOKUP($A232,'Draft List'!$D$4:$AC$1177,AZ$3,FALSE)&lt;&gt;0,VLOOKUP($A232,'Draft List'!$D$4:$AC$1177,AZ$3,FALSE),"")</f>
        <v>14</v>
      </c>
      <c r="BA232">
        <f>IF(VLOOKUP($A232,'Draft List'!$D$4:$AC$1177,BA$3,FALSE)&lt;&gt;0,VLOOKUP($A232,'Draft List'!$D$4:$AC$1177,BA$3,FALSE),"")</f>
        <v>17</v>
      </c>
      <c r="BB232" t="str">
        <f>IF(VLOOKUP($A232,'Draft List'!$D$4:$AC$1177,BB$3,FALSE)&lt;&gt;0,VLOOKUP($A232,'Draft List'!$D$4:$AC$1177,BB$3,FALSE),"")</f>
        <v>Aurora Borealis</v>
      </c>
    </row>
    <row r="233" spans="1:54" ht="15" customHeight="1" x14ac:dyDescent="0.3">
      <c r="A233" s="1">
        <v>13960</v>
      </c>
      <c r="B233" s="1" t="s">
        <v>88</v>
      </c>
      <c r="C233" s="1" t="s">
        <v>883</v>
      </c>
      <c r="D233" s="1" t="s">
        <v>1179</v>
      </c>
      <c r="E233" s="1">
        <v>18</v>
      </c>
      <c r="F233" s="1" t="s">
        <v>42</v>
      </c>
      <c r="G233" s="1" t="s">
        <v>42</v>
      </c>
      <c r="H233" s="22" t="s">
        <v>878</v>
      </c>
      <c r="I233" s="45" t="s">
        <v>44</v>
      </c>
      <c r="J233" s="1" t="s">
        <v>48</v>
      </c>
      <c r="K233" s="22" t="s">
        <v>43</v>
      </c>
      <c r="L233" s="1">
        <v>1</v>
      </c>
      <c r="M233" s="1">
        <v>1</v>
      </c>
      <c r="N233" s="1">
        <v>2</v>
      </c>
      <c r="O233" s="1">
        <v>1</v>
      </c>
      <c r="P233" s="22">
        <v>1</v>
      </c>
      <c r="Q233" s="1">
        <v>3</v>
      </c>
      <c r="R233" s="1">
        <v>3</v>
      </c>
      <c r="S233" s="1">
        <v>2</v>
      </c>
      <c r="T233" s="1">
        <v>4</v>
      </c>
      <c r="U233" s="22">
        <v>3</v>
      </c>
      <c r="V233" s="1">
        <v>4</v>
      </c>
      <c r="W233" s="1">
        <v>2</v>
      </c>
      <c r="X233" s="1">
        <v>1</v>
      </c>
      <c r="Y233" s="22">
        <v>1</v>
      </c>
      <c r="Z233" s="1" t="s">
        <v>45</v>
      </c>
      <c r="AA233" s="1" t="s">
        <v>45</v>
      </c>
      <c r="AB233" s="1" t="s">
        <v>45</v>
      </c>
      <c r="AC233" s="1" t="s">
        <v>45</v>
      </c>
      <c r="AD233" s="1" t="s">
        <v>45</v>
      </c>
      <c r="AE233" s="1" t="s">
        <v>45</v>
      </c>
      <c r="AF233" s="1" t="s">
        <v>45</v>
      </c>
      <c r="AG233" s="22" t="s">
        <v>45</v>
      </c>
      <c r="AH233" s="1">
        <v>1</v>
      </c>
      <c r="AI233" s="1">
        <v>1</v>
      </c>
      <c r="AJ233" s="22">
        <v>1</v>
      </c>
      <c r="AK233" s="34" t="s">
        <v>977</v>
      </c>
      <c r="AL233" s="34" t="s">
        <v>48</v>
      </c>
      <c r="AM233" s="8">
        <f t="shared" si="22"/>
        <v>-2.0012818558036707</v>
      </c>
      <c r="AN233" s="8">
        <f t="shared" si="23"/>
        <v>-0.90488909449800403</v>
      </c>
      <c r="AO233">
        <f t="shared" si="24"/>
        <v>0</v>
      </c>
      <c r="AP233" s="6">
        <f t="shared" si="25"/>
        <v>0</v>
      </c>
      <c r="AQ233" s="8">
        <f>($AM$3*AM233+$AN$3*AN233+$AO$3*AO233+$AP$3*AP233)+$I$3*VLOOKUP(I233,COND!$A$2:$E$7,4,FALSE)+$J$3*VLOOKUP(J233,COND!$A$2:$C$7,2,FALSE)+$K$3*VLOOKUP(K233,COND!$A$2:$C$7,3,FALSE)+IF(AND($B$2&gt;0,$E233&lt;20),$B$2*25,0)</f>
        <v>109.79120268044358</v>
      </c>
      <c r="AR233" s="26">
        <f t="shared" si="26"/>
        <v>0.35160435792452993</v>
      </c>
      <c r="AS233" t="str">
        <f t="shared" si="27"/>
        <v>DH</v>
      </c>
      <c r="AT233">
        <v>800</v>
      </c>
      <c r="AU233">
        <v>800</v>
      </c>
      <c r="AW233" t="str">
        <f t="shared" si="28"/>
        <v>Unlikely</v>
      </c>
      <c r="AY233" t="str">
        <f>IF(VLOOKUP($A233,'Draft List'!$D$4:$AC$1177,AY$3,FALSE)&lt;&gt;0,VLOOKUP($A233,'Draft List'!$D$4:$AC$1177,AY$3,FALSE),"")</f>
        <v/>
      </c>
      <c r="AZ233" t="str">
        <f>IF(VLOOKUP($A233,'Draft List'!$D$4:$AC$1177,AZ$3,FALSE)&lt;&gt;0,VLOOKUP($A233,'Draft List'!$D$4:$AC$1177,AZ$3,FALSE),"")</f>
        <v/>
      </c>
      <c r="BA233" t="str">
        <f>IF(VLOOKUP($A233,'Draft List'!$D$4:$AC$1177,BA$3,FALSE)&lt;&gt;0,VLOOKUP($A233,'Draft List'!$D$4:$AC$1177,BA$3,FALSE),"")</f>
        <v/>
      </c>
      <c r="BB233" t="str">
        <f>IF(VLOOKUP($A233,'Draft List'!$D$4:$AC$1177,BB$3,FALSE)&lt;&gt;0,VLOOKUP($A233,'Draft List'!$D$4:$AC$1177,BB$3,FALSE),"")</f>
        <v/>
      </c>
    </row>
    <row r="234" spans="1:54" ht="15" customHeight="1" x14ac:dyDescent="0.3">
      <c r="A234" s="1">
        <v>6204</v>
      </c>
      <c r="B234" s="1" t="s">
        <v>51</v>
      </c>
      <c r="C234" s="1" t="s">
        <v>443</v>
      </c>
      <c r="D234" s="1" t="s">
        <v>518</v>
      </c>
      <c r="E234" s="1">
        <v>18</v>
      </c>
      <c r="F234" s="1" t="s">
        <v>42</v>
      </c>
      <c r="G234" s="1" t="s">
        <v>54</v>
      </c>
      <c r="H234" s="22" t="s">
        <v>861</v>
      </c>
      <c r="I234" s="45" t="s">
        <v>43</v>
      </c>
      <c r="J234" s="1" t="s">
        <v>44</v>
      </c>
      <c r="K234" s="22" t="s">
        <v>44</v>
      </c>
      <c r="L234" s="1">
        <v>1</v>
      </c>
      <c r="M234" s="1">
        <v>1</v>
      </c>
      <c r="N234" s="1">
        <v>2</v>
      </c>
      <c r="O234" s="1">
        <v>2</v>
      </c>
      <c r="P234" s="22">
        <v>2</v>
      </c>
      <c r="Q234" s="1">
        <v>3</v>
      </c>
      <c r="R234" s="1">
        <v>3</v>
      </c>
      <c r="S234" s="1">
        <v>2</v>
      </c>
      <c r="T234" s="1">
        <v>5</v>
      </c>
      <c r="U234" s="22">
        <v>6</v>
      </c>
      <c r="V234" s="1">
        <v>8</v>
      </c>
      <c r="W234" s="1">
        <v>10</v>
      </c>
      <c r="X234" s="1">
        <v>1</v>
      </c>
      <c r="Y234" s="22">
        <v>1</v>
      </c>
      <c r="Z234" s="1" t="s">
        <v>45</v>
      </c>
      <c r="AA234" s="1" t="s">
        <v>45</v>
      </c>
      <c r="AB234" s="1" t="s">
        <v>45</v>
      </c>
      <c r="AC234" s="1" t="s">
        <v>45</v>
      </c>
      <c r="AD234" s="1" t="s">
        <v>45</v>
      </c>
      <c r="AE234" s="1">
        <v>2</v>
      </c>
      <c r="AF234" s="1" t="s">
        <v>45</v>
      </c>
      <c r="AG234" s="22">
        <v>1</v>
      </c>
      <c r="AH234" s="1">
        <v>7</v>
      </c>
      <c r="AI234" s="1">
        <v>6</v>
      </c>
      <c r="AJ234" s="22">
        <v>7</v>
      </c>
      <c r="AK234" s="34" t="s">
        <v>875</v>
      </c>
      <c r="AL234" s="34" t="s">
        <v>48</v>
      </c>
      <c r="AM234" s="8">
        <f t="shared" si="22"/>
        <v>-1.871555965977006</v>
      </c>
      <c r="AN234" s="8">
        <f t="shared" si="23"/>
        <v>-0.69513052503717265</v>
      </c>
      <c r="AO234">
        <f t="shared" si="24"/>
        <v>1</v>
      </c>
      <c r="AP234" s="6">
        <f t="shared" si="25"/>
        <v>0</v>
      </c>
      <c r="AQ234" s="8">
        <f>($AM$3*AM234+$AN$3*AN234+$AO$3*AO234+$AP$3*AP234)+$I$3*VLOOKUP(I234,COND!$A$2:$E$7,4,FALSE)+$J$3*VLOOKUP(J234,COND!$A$2:$C$7,2,FALSE)+$K$3*VLOOKUP(K234,COND!$A$2:$C$7,3,FALSE)+IF(AND($B$2&gt;0,$E234&lt;20),$B$2*25,0)</f>
        <v>109.63794476962289</v>
      </c>
      <c r="AR234" s="26">
        <f t="shared" si="26"/>
        <v>0.31959050048100512</v>
      </c>
      <c r="AS234" t="str">
        <f t="shared" si="27"/>
        <v>LF</v>
      </c>
      <c r="AT234">
        <v>800</v>
      </c>
      <c r="AU234">
        <v>800</v>
      </c>
      <c r="AW234" t="str">
        <f t="shared" si="28"/>
        <v>Unlikely</v>
      </c>
      <c r="AY234" t="str">
        <f>IF(VLOOKUP($A234,'Draft List'!$D$4:$AC$1177,AY$3,FALSE)&lt;&gt;0,VLOOKUP($A234,'Draft List'!$D$4:$AC$1177,AY$3,FALSE),"")</f>
        <v/>
      </c>
      <c r="AZ234" t="str">
        <f>IF(VLOOKUP($A234,'Draft List'!$D$4:$AC$1177,AZ$3,FALSE)&lt;&gt;0,VLOOKUP($A234,'Draft List'!$D$4:$AC$1177,AZ$3,FALSE),"")</f>
        <v/>
      </c>
      <c r="BA234" t="str">
        <f>IF(VLOOKUP($A234,'Draft List'!$D$4:$AC$1177,BA$3,FALSE)&lt;&gt;0,VLOOKUP($A234,'Draft List'!$D$4:$AC$1177,BA$3,FALSE),"")</f>
        <v/>
      </c>
      <c r="BB234" t="str">
        <f>IF(VLOOKUP($A234,'Draft List'!$D$4:$AC$1177,BB$3,FALSE)&lt;&gt;0,VLOOKUP($A234,'Draft List'!$D$4:$AC$1177,BB$3,FALSE),"")</f>
        <v/>
      </c>
    </row>
    <row r="235" spans="1:54" ht="15" customHeight="1" x14ac:dyDescent="0.3">
      <c r="A235" s="1">
        <v>5153</v>
      </c>
      <c r="B235" s="1" t="s">
        <v>75</v>
      </c>
      <c r="C235" s="1" t="s">
        <v>661</v>
      </c>
      <c r="D235" s="1" t="s">
        <v>402</v>
      </c>
      <c r="E235" s="1">
        <v>18</v>
      </c>
      <c r="F235" s="1" t="s">
        <v>54</v>
      </c>
      <c r="G235" s="1" t="s">
        <v>42</v>
      </c>
      <c r="H235" s="22" t="s">
        <v>878</v>
      </c>
      <c r="I235" s="45" t="s">
        <v>43</v>
      </c>
      <c r="J235" s="1" t="s">
        <v>43</v>
      </c>
      <c r="K235" s="22" t="s">
        <v>43</v>
      </c>
      <c r="L235" s="1">
        <v>1</v>
      </c>
      <c r="M235" s="1">
        <v>1</v>
      </c>
      <c r="N235" s="1">
        <v>2</v>
      </c>
      <c r="O235" s="1">
        <v>1</v>
      </c>
      <c r="P235" s="22">
        <v>1</v>
      </c>
      <c r="Q235" s="1">
        <v>3</v>
      </c>
      <c r="R235" s="1">
        <v>3</v>
      </c>
      <c r="S235" s="1">
        <v>2</v>
      </c>
      <c r="T235" s="1">
        <v>4</v>
      </c>
      <c r="U235" s="22">
        <v>4</v>
      </c>
      <c r="V235" s="1">
        <v>4</v>
      </c>
      <c r="W235" s="1">
        <v>8</v>
      </c>
      <c r="X235" s="1">
        <v>1</v>
      </c>
      <c r="Y235" s="22">
        <v>1</v>
      </c>
      <c r="Z235" s="1" t="s">
        <v>45</v>
      </c>
      <c r="AA235" s="1" t="s">
        <v>45</v>
      </c>
      <c r="AB235" s="1" t="s">
        <v>45</v>
      </c>
      <c r="AC235" s="1" t="s">
        <v>45</v>
      </c>
      <c r="AD235" s="1" t="s">
        <v>45</v>
      </c>
      <c r="AE235" s="1">
        <v>3</v>
      </c>
      <c r="AF235" s="1">
        <v>2</v>
      </c>
      <c r="AG235" s="22" t="s">
        <v>45</v>
      </c>
      <c r="AH235" s="1">
        <v>5</v>
      </c>
      <c r="AI235" s="1">
        <v>8</v>
      </c>
      <c r="AJ235" s="22">
        <v>4</v>
      </c>
      <c r="AK235" s="34" t="s">
        <v>875</v>
      </c>
      <c r="AL235" s="34" t="s">
        <v>48</v>
      </c>
      <c r="AM235" s="8">
        <f t="shared" si="22"/>
        <v>-2.0012818558036707</v>
      </c>
      <c r="AN235" s="8">
        <f t="shared" si="23"/>
        <v>-0.8648727546809204</v>
      </c>
      <c r="AO235">
        <f t="shared" si="24"/>
        <v>1</v>
      </c>
      <c r="AP235" s="6">
        <f t="shared" si="25"/>
        <v>0</v>
      </c>
      <c r="AQ235" s="8">
        <f>($AM$3*AM235+$AN$3*AN235+$AO$3*AO235+$AP$3*AP235)+$I$3*VLOOKUP(I235,COND!$A$2:$E$7,4,FALSE)+$J$3*VLOOKUP(J235,COND!$A$2:$C$7,2,FALSE)+$K$3*VLOOKUP(K235,COND!$A$2:$C$7,3,FALSE)+IF(AND($B$2&gt;0,$E235&lt;20),$B$2*25,0)</f>
        <v>109.58806542491526</v>
      </c>
      <c r="AR235" s="26">
        <f t="shared" si="26"/>
        <v>0.30917126520436777</v>
      </c>
      <c r="AS235" t="str">
        <f t="shared" si="27"/>
        <v>LF</v>
      </c>
      <c r="AT235">
        <v>800</v>
      </c>
      <c r="AU235">
        <v>800</v>
      </c>
      <c r="AW235" t="str">
        <f t="shared" si="28"/>
        <v>Unlikely</v>
      </c>
      <c r="AY235">
        <f>IF(VLOOKUP($A235,'Draft List'!$D$4:$AC$1177,AY$3,FALSE)&lt;&gt;0,VLOOKUP($A235,'Draft List'!$D$4:$AC$1177,AY$3,FALSE),"")</f>
        <v>470</v>
      </c>
      <c r="AZ235">
        <f>IF(VLOOKUP($A235,'Draft List'!$D$4:$AC$1177,AZ$3,FALSE)&lt;&gt;0,VLOOKUP($A235,'Draft List'!$D$4:$AC$1177,AZ$3,FALSE),"")</f>
        <v>16</v>
      </c>
      <c r="BA235">
        <f>IF(VLOOKUP($A235,'Draft List'!$D$4:$AC$1177,BA$3,FALSE)&lt;&gt;0,VLOOKUP($A235,'Draft List'!$D$4:$AC$1177,BA$3,FALSE),"")</f>
        <v>2</v>
      </c>
      <c r="BB235" t="str">
        <f>IF(VLOOKUP($A235,'Draft List'!$D$4:$AC$1177,BB$3,FALSE)&lt;&gt;0,VLOOKUP($A235,'Draft List'!$D$4:$AC$1177,BB$3,FALSE),"")</f>
        <v>Duluth Warriors</v>
      </c>
    </row>
    <row r="236" spans="1:54" ht="15" customHeight="1" x14ac:dyDescent="0.3">
      <c r="A236" s="1">
        <v>11298</v>
      </c>
      <c r="B236" s="1" t="s">
        <v>67</v>
      </c>
      <c r="C236" s="1" t="s">
        <v>773</v>
      </c>
      <c r="D236" s="1" t="s">
        <v>737</v>
      </c>
      <c r="E236" s="1">
        <v>18</v>
      </c>
      <c r="F236" s="1" t="s">
        <v>42</v>
      </c>
      <c r="G236" s="1" t="s">
        <v>54</v>
      </c>
      <c r="H236" s="22" t="s">
        <v>861</v>
      </c>
      <c r="I236" s="45" t="s">
        <v>43</v>
      </c>
      <c r="J236" s="1" t="s">
        <v>43</v>
      </c>
      <c r="K236" s="22" t="s">
        <v>48</v>
      </c>
      <c r="L236" s="1">
        <v>1</v>
      </c>
      <c r="M236" s="1">
        <v>2</v>
      </c>
      <c r="N236" s="1">
        <v>2</v>
      </c>
      <c r="O236" s="1">
        <v>1</v>
      </c>
      <c r="P236" s="22">
        <v>1</v>
      </c>
      <c r="Q236" s="1">
        <v>2</v>
      </c>
      <c r="R236" s="1">
        <v>4</v>
      </c>
      <c r="S236" s="1">
        <v>4</v>
      </c>
      <c r="T236" s="1">
        <v>4</v>
      </c>
      <c r="U236" s="22">
        <v>3</v>
      </c>
      <c r="V236" s="1">
        <v>5</v>
      </c>
      <c r="W236" s="1">
        <v>8</v>
      </c>
      <c r="X236" s="1">
        <v>1</v>
      </c>
      <c r="Y236" s="22">
        <v>1</v>
      </c>
      <c r="Z236" s="1" t="s">
        <v>45</v>
      </c>
      <c r="AA236" s="1" t="s">
        <v>45</v>
      </c>
      <c r="AB236" s="1" t="s">
        <v>45</v>
      </c>
      <c r="AC236" s="1" t="s">
        <v>45</v>
      </c>
      <c r="AD236" s="1" t="s">
        <v>45</v>
      </c>
      <c r="AE236" s="1" t="s">
        <v>45</v>
      </c>
      <c r="AF236" s="1" t="s">
        <v>45</v>
      </c>
      <c r="AG236" s="22">
        <v>5</v>
      </c>
      <c r="AH236" s="1">
        <v>7</v>
      </c>
      <c r="AI236" s="1">
        <v>7</v>
      </c>
      <c r="AJ236" s="22">
        <v>7</v>
      </c>
      <c r="AK236" s="34" t="s">
        <v>922</v>
      </c>
      <c r="AL236" s="34" t="s">
        <v>48</v>
      </c>
      <c r="AM236" s="8">
        <f t="shared" si="22"/>
        <v>-1.9502219761849671</v>
      </c>
      <c r="AN236" s="8">
        <f t="shared" si="23"/>
        <v>-1.0102620630341723</v>
      </c>
      <c r="AO236">
        <f t="shared" si="24"/>
        <v>1</v>
      </c>
      <c r="AP236" s="6">
        <f t="shared" si="25"/>
        <v>0.65</v>
      </c>
      <c r="AQ236" s="8">
        <f>($AM$3*AM236+$AN$3*AN236+$AO$3*AO236+$AP$3*AP236)+$I$3*VLOOKUP(I236,COND!$A$2:$E$7,4,FALSE)+$J$3*VLOOKUP(J236,COND!$A$2:$C$7,2,FALSE)+$K$3*VLOOKUP(K236,COND!$A$2:$C$7,3,FALSE)+IF(AND($B$2&gt;0,$E236&lt;20),$B$2*25,0)</f>
        <v>109.49849971263811</v>
      </c>
      <c r="AR236" s="26">
        <f t="shared" si="26"/>
        <v>0.29046199317192251</v>
      </c>
      <c r="AS236" t="str">
        <f t="shared" si="27"/>
        <v>RF</v>
      </c>
      <c r="AT236">
        <v>800</v>
      </c>
      <c r="AU236">
        <v>800</v>
      </c>
      <c r="AW236" t="str">
        <f t="shared" si="28"/>
        <v>Unlikely</v>
      </c>
      <c r="AY236">
        <f>IF(VLOOKUP($A236,'Draft List'!$D$4:$AC$1177,AY$3,FALSE)&lt;&gt;0,VLOOKUP($A236,'Draft List'!$D$4:$AC$1177,AY$3,FALSE),"")</f>
        <v>481</v>
      </c>
      <c r="AZ236">
        <f>IF(VLOOKUP($A236,'Draft List'!$D$4:$AC$1177,AZ$3,FALSE)&lt;&gt;0,VLOOKUP($A236,'Draft List'!$D$4:$AC$1177,AZ$3,FALSE),"")</f>
        <v>16</v>
      </c>
      <c r="BA236">
        <f>IF(VLOOKUP($A236,'Draft List'!$D$4:$AC$1177,BA$3,FALSE)&lt;&gt;0,VLOOKUP($A236,'Draft List'!$D$4:$AC$1177,BA$3,FALSE),"")</f>
        <v>13</v>
      </c>
      <c r="BB236" t="str">
        <f>IF(VLOOKUP($A236,'Draft List'!$D$4:$AC$1177,BB$3,FALSE)&lt;&gt;0,VLOOKUP($A236,'Draft List'!$D$4:$AC$1177,BB$3,FALSE),"")</f>
        <v>Toyama Wind Dancers</v>
      </c>
    </row>
    <row r="237" spans="1:54" ht="15" customHeight="1" x14ac:dyDescent="0.3">
      <c r="A237" s="1">
        <v>13218</v>
      </c>
      <c r="B237" s="1" t="s">
        <v>72</v>
      </c>
      <c r="C237" s="1" t="s">
        <v>403</v>
      </c>
      <c r="D237" s="1" t="s">
        <v>1244</v>
      </c>
      <c r="E237" s="1">
        <v>18</v>
      </c>
      <c r="F237" s="1" t="s">
        <v>54</v>
      </c>
      <c r="G237" s="1" t="s">
        <v>42</v>
      </c>
      <c r="H237" s="22" t="s">
        <v>861</v>
      </c>
      <c r="I237" s="45" t="s">
        <v>43</v>
      </c>
      <c r="J237" s="1" t="s">
        <v>43</v>
      </c>
      <c r="K237" s="22" t="s">
        <v>43</v>
      </c>
      <c r="L237" s="1">
        <v>1</v>
      </c>
      <c r="M237" s="1">
        <v>1</v>
      </c>
      <c r="N237" s="1">
        <v>2</v>
      </c>
      <c r="O237" s="1">
        <v>1</v>
      </c>
      <c r="P237" s="22">
        <v>1</v>
      </c>
      <c r="Q237" s="1">
        <v>2</v>
      </c>
      <c r="R237" s="1">
        <v>5</v>
      </c>
      <c r="S237" s="1">
        <v>4</v>
      </c>
      <c r="T237" s="1">
        <v>5</v>
      </c>
      <c r="U237" s="22">
        <v>3</v>
      </c>
      <c r="V237" s="1">
        <v>3</v>
      </c>
      <c r="W237" s="1">
        <v>2</v>
      </c>
      <c r="X237" s="1">
        <v>1</v>
      </c>
      <c r="Y237" s="22">
        <v>1</v>
      </c>
      <c r="Z237" s="1" t="s">
        <v>45</v>
      </c>
      <c r="AA237" s="1" t="s">
        <v>45</v>
      </c>
      <c r="AB237" s="1">
        <v>2</v>
      </c>
      <c r="AC237" s="1" t="s">
        <v>45</v>
      </c>
      <c r="AD237" s="1" t="s">
        <v>45</v>
      </c>
      <c r="AE237" s="1" t="s">
        <v>45</v>
      </c>
      <c r="AF237" s="1" t="s">
        <v>45</v>
      </c>
      <c r="AG237" s="22" t="s">
        <v>45</v>
      </c>
      <c r="AH237" s="1">
        <v>6</v>
      </c>
      <c r="AI237" s="1">
        <v>5</v>
      </c>
      <c r="AJ237" s="22">
        <v>6</v>
      </c>
      <c r="AK237" s="34" t="s">
        <v>910</v>
      </c>
      <c r="AL237" s="34" t="s">
        <v>48</v>
      </c>
      <c r="AM237" s="8">
        <f t="shared" si="22"/>
        <v>-2.0012818558036707</v>
      </c>
      <c r="AN237" s="8">
        <f t="shared" si="23"/>
        <v>-0.86949263340588789</v>
      </c>
      <c r="AO237">
        <f t="shared" si="24"/>
        <v>0</v>
      </c>
      <c r="AP237" s="6">
        <f t="shared" si="25"/>
        <v>0</v>
      </c>
      <c r="AQ237" s="8">
        <f>($AM$3*AM237+$AN$3*AN237+$AO$3*AO237+$AP$3*AP237)+$I$3*VLOOKUP(I237,COND!$A$2:$E$7,4,FALSE)+$J$3*VLOOKUP(J237,COND!$A$2:$C$7,2,FALSE)+$K$3*VLOOKUP(K237,COND!$A$2:$C$7,3,FALSE)+IF(AND($B$2&gt;0,$E237&lt;20),$B$2*25,0)</f>
        <v>109.36596021354899</v>
      </c>
      <c r="AR237" s="26">
        <f t="shared" si="26"/>
        <v>0.26277597940105885</v>
      </c>
      <c r="AS237" t="str">
        <f t="shared" si="27"/>
        <v>2B</v>
      </c>
      <c r="AT237">
        <v>800</v>
      </c>
      <c r="AU237">
        <v>800</v>
      </c>
      <c r="AW237" t="str">
        <f t="shared" si="28"/>
        <v>Unlikely</v>
      </c>
      <c r="AY237">
        <f>IF(VLOOKUP($A237,'Draft List'!$D$4:$AC$1177,AY$3,FALSE)&lt;&gt;0,VLOOKUP($A237,'Draft List'!$D$4:$AC$1177,AY$3,FALSE),"")</f>
        <v>418</v>
      </c>
      <c r="AZ237">
        <f>IF(VLOOKUP($A237,'Draft List'!$D$4:$AC$1177,AZ$3,FALSE)&lt;&gt;0,VLOOKUP($A237,'Draft List'!$D$4:$AC$1177,AZ$3,FALSE),"")</f>
        <v>14</v>
      </c>
      <c r="BA237">
        <f>IF(VLOOKUP($A237,'Draft List'!$D$4:$AC$1177,BA$3,FALSE)&lt;&gt;0,VLOOKUP($A237,'Draft List'!$D$4:$AC$1177,BA$3,FALSE),"")</f>
        <v>14</v>
      </c>
      <c r="BB237" t="str">
        <f>IF(VLOOKUP($A237,'Draft List'!$D$4:$AC$1177,BB$3,FALSE)&lt;&gt;0,VLOOKUP($A237,'Draft List'!$D$4:$AC$1177,BB$3,FALSE),"")</f>
        <v>Palm Springs Codgers</v>
      </c>
    </row>
    <row r="238" spans="1:54" ht="15" customHeight="1" x14ac:dyDescent="0.3">
      <c r="A238" s="1">
        <v>15228</v>
      </c>
      <c r="B238" s="1" t="s">
        <v>88</v>
      </c>
      <c r="C238" s="1" t="s">
        <v>1088</v>
      </c>
      <c r="D238" s="1" t="s">
        <v>1089</v>
      </c>
      <c r="E238" s="1">
        <v>18</v>
      </c>
      <c r="F238" s="1" t="s">
        <v>42</v>
      </c>
      <c r="G238" s="1" t="s">
        <v>42</v>
      </c>
      <c r="H238" s="22" t="s">
        <v>878</v>
      </c>
      <c r="I238" s="45" t="s">
        <v>43</v>
      </c>
      <c r="J238" s="1" t="s">
        <v>43</v>
      </c>
      <c r="K238" s="22" t="s">
        <v>43</v>
      </c>
      <c r="L238" s="1">
        <v>1</v>
      </c>
      <c r="M238" s="1">
        <v>1</v>
      </c>
      <c r="N238" s="1">
        <v>2</v>
      </c>
      <c r="O238" s="1">
        <v>2</v>
      </c>
      <c r="P238" s="22">
        <v>1</v>
      </c>
      <c r="Q238" s="1">
        <v>3</v>
      </c>
      <c r="R238" s="1">
        <v>2</v>
      </c>
      <c r="S238" s="1">
        <v>3</v>
      </c>
      <c r="T238" s="1">
        <v>4</v>
      </c>
      <c r="U238" s="22">
        <v>3</v>
      </c>
      <c r="V238" s="1">
        <v>5</v>
      </c>
      <c r="W238" s="1">
        <v>4</v>
      </c>
      <c r="X238" s="1">
        <v>1</v>
      </c>
      <c r="Y238" s="22">
        <v>1</v>
      </c>
      <c r="Z238" s="1" t="s">
        <v>45</v>
      </c>
      <c r="AA238" s="1">
        <v>1</v>
      </c>
      <c r="AB238" s="1" t="s">
        <v>45</v>
      </c>
      <c r="AC238" s="1" t="s">
        <v>45</v>
      </c>
      <c r="AD238" s="1" t="s">
        <v>45</v>
      </c>
      <c r="AE238" s="1" t="s">
        <v>45</v>
      </c>
      <c r="AF238" s="1" t="s">
        <v>45</v>
      </c>
      <c r="AG238" s="22" t="s">
        <v>45</v>
      </c>
      <c r="AH238" s="1">
        <v>5</v>
      </c>
      <c r="AI238" s="1">
        <v>3</v>
      </c>
      <c r="AJ238" s="22">
        <v>4</v>
      </c>
      <c r="AK238" s="34" t="s">
        <v>922</v>
      </c>
      <c r="AL238" s="34" t="s">
        <v>844</v>
      </c>
      <c r="AM238" s="8">
        <f t="shared" si="22"/>
        <v>-1.9115723057940897</v>
      </c>
      <c r="AN238" s="8">
        <f t="shared" si="23"/>
        <v>-0.87288748009280615</v>
      </c>
      <c r="AO238">
        <f t="shared" si="24"/>
        <v>0</v>
      </c>
      <c r="AP238" s="6">
        <f t="shared" si="25"/>
        <v>0</v>
      </c>
      <c r="AQ238" s="8">
        <f>($AM$3*AM238+$AN$3*AN238+$AO$3*AO238+$AP$3*AP238)+$I$3*VLOOKUP(I238,COND!$A$2:$E$7,4,FALSE)+$J$3*VLOOKUP(J238,COND!$A$2:$C$7,2,FALSE)+$K$3*VLOOKUP(K238,COND!$A$2:$C$7,3,FALSE)+IF(AND($B$2&gt;0,$E238&lt;20),$B$2*25,0)</f>
        <v>109.33419300830693</v>
      </c>
      <c r="AR238" s="26">
        <f t="shared" si="26"/>
        <v>0.25614016677283852</v>
      </c>
      <c r="AS238" t="str">
        <f t="shared" si="27"/>
        <v>1B</v>
      </c>
      <c r="AT238">
        <v>800</v>
      </c>
      <c r="AU238">
        <v>800</v>
      </c>
      <c r="AW238" t="str">
        <f t="shared" si="28"/>
        <v>Unlikely</v>
      </c>
      <c r="AY238" t="str">
        <f>IF(VLOOKUP($A238,'Draft List'!$D$4:$AC$1177,AY$3,FALSE)&lt;&gt;0,VLOOKUP($A238,'Draft List'!$D$4:$AC$1177,AY$3,FALSE),"")</f>
        <v/>
      </c>
      <c r="AZ238" t="str">
        <f>IF(VLOOKUP($A238,'Draft List'!$D$4:$AC$1177,AZ$3,FALSE)&lt;&gt;0,VLOOKUP($A238,'Draft List'!$D$4:$AC$1177,AZ$3,FALSE),"")</f>
        <v/>
      </c>
      <c r="BA238" t="str">
        <f>IF(VLOOKUP($A238,'Draft List'!$D$4:$AC$1177,BA$3,FALSE)&lt;&gt;0,VLOOKUP($A238,'Draft List'!$D$4:$AC$1177,BA$3,FALSE),"")</f>
        <v/>
      </c>
      <c r="BB238" t="str">
        <f>IF(VLOOKUP($A238,'Draft List'!$D$4:$AC$1177,BB$3,FALSE)&lt;&gt;0,VLOOKUP($A238,'Draft List'!$D$4:$AC$1177,BB$3,FALSE),"")</f>
        <v/>
      </c>
    </row>
    <row r="239" spans="1:54" ht="15" customHeight="1" x14ac:dyDescent="0.3">
      <c r="A239" s="1">
        <v>11181</v>
      </c>
      <c r="B239" s="1" t="s">
        <v>70</v>
      </c>
      <c r="C239" s="1" t="s">
        <v>1274</v>
      </c>
      <c r="D239" s="1" t="s">
        <v>510</v>
      </c>
      <c r="E239" s="1">
        <v>18</v>
      </c>
      <c r="F239" s="1" t="s">
        <v>42</v>
      </c>
      <c r="G239" s="1" t="s">
        <v>42</v>
      </c>
      <c r="H239" s="22" t="s">
        <v>861</v>
      </c>
      <c r="I239" s="45" t="s">
        <v>43</v>
      </c>
      <c r="J239" s="1" t="s">
        <v>48</v>
      </c>
      <c r="K239" s="22" t="s">
        <v>43</v>
      </c>
      <c r="L239" s="1">
        <v>1</v>
      </c>
      <c r="M239" s="1">
        <v>3</v>
      </c>
      <c r="N239" s="1">
        <v>2</v>
      </c>
      <c r="O239" s="1">
        <v>2</v>
      </c>
      <c r="P239" s="22">
        <v>1</v>
      </c>
      <c r="Q239" s="1">
        <v>2</v>
      </c>
      <c r="R239" s="1">
        <v>4</v>
      </c>
      <c r="S239" s="1">
        <v>3</v>
      </c>
      <c r="T239" s="1">
        <v>5</v>
      </c>
      <c r="U239" s="22">
        <v>3</v>
      </c>
      <c r="V239" s="1">
        <v>8</v>
      </c>
      <c r="W239" s="1">
        <v>7</v>
      </c>
      <c r="X239" s="1">
        <v>1</v>
      </c>
      <c r="Y239" s="22">
        <v>1</v>
      </c>
      <c r="Z239" s="1" t="s">
        <v>45</v>
      </c>
      <c r="AA239" s="1" t="s">
        <v>45</v>
      </c>
      <c r="AB239" s="1">
        <v>1</v>
      </c>
      <c r="AC239" s="1">
        <v>4</v>
      </c>
      <c r="AD239" s="1" t="s">
        <v>45</v>
      </c>
      <c r="AE239" s="1" t="s">
        <v>45</v>
      </c>
      <c r="AF239" s="1" t="s">
        <v>45</v>
      </c>
      <c r="AG239" s="22" t="s">
        <v>45</v>
      </c>
      <c r="AH239" s="1">
        <v>8</v>
      </c>
      <c r="AI239" s="1">
        <v>6</v>
      </c>
      <c r="AJ239" s="22">
        <v>7</v>
      </c>
      <c r="AK239" s="34" t="s">
        <v>922</v>
      </c>
      <c r="AL239" s="34" t="s">
        <v>48</v>
      </c>
      <c r="AM239" s="8">
        <f t="shared" si="22"/>
        <v>-1.8094525465566824</v>
      </c>
      <c r="AN239" s="8">
        <f t="shared" si="23"/>
        <v>-1.0036140070484929</v>
      </c>
      <c r="AO239">
        <f t="shared" si="24"/>
        <v>2</v>
      </c>
      <c r="AP239" s="6">
        <f t="shared" si="25"/>
        <v>0</v>
      </c>
      <c r="AQ239" s="8">
        <f>($AM$3*AM239+$AN$3*AN239+$AO$3*AO239+$AP$3*AP239)+$I$3*VLOOKUP(I239,COND!$A$2:$E$7,4,FALSE)+$J$3*VLOOKUP(J239,COND!$A$2:$C$7,2,FALSE)+$K$3*VLOOKUP(K239,COND!$A$2:$C$7,3,FALSE)+IF(AND($B$2&gt;0,$E239&lt;20),$B$2*25,0)</f>
        <v>109.10901999409575</v>
      </c>
      <c r="AR239" s="26">
        <f t="shared" si="26"/>
        <v>0.20910405138744878</v>
      </c>
      <c r="AS239" t="str">
        <f t="shared" si="27"/>
        <v>3B</v>
      </c>
      <c r="AT239">
        <v>800</v>
      </c>
      <c r="AU239">
        <v>800</v>
      </c>
      <c r="AW239" t="str">
        <f t="shared" si="28"/>
        <v>Unlikely</v>
      </c>
      <c r="AY239">
        <f>IF(VLOOKUP($A239,'Draft List'!$D$4:$AC$1177,AY$3,FALSE)&lt;&gt;0,VLOOKUP($A239,'Draft List'!$D$4:$AC$1177,AY$3,FALSE),"")</f>
        <v>525</v>
      </c>
      <c r="AZ239">
        <f>IF(VLOOKUP($A239,'Draft List'!$D$4:$AC$1177,AZ$3,FALSE)&lt;&gt;0,VLOOKUP($A239,'Draft List'!$D$4:$AC$1177,AZ$3,FALSE),"")</f>
        <v>17</v>
      </c>
      <c r="BA239">
        <f>IF(VLOOKUP($A239,'Draft List'!$D$4:$AC$1177,BA$3,FALSE)&lt;&gt;0,VLOOKUP($A239,'Draft List'!$D$4:$AC$1177,BA$3,FALSE),"")</f>
        <v>25</v>
      </c>
      <c r="BB239" t="str">
        <f>IF(VLOOKUP($A239,'Draft List'!$D$4:$AC$1177,BB$3,FALSE)&lt;&gt;0,VLOOKUP($A239,'Draft List'!$D$4:$AC$1177,BB$3,FALSE),"")</f>
        <v>San Juan Coqui</v>
      </c>
    </row>
    <row r="240" spans="1:54" ht="15" customHeight="1" x14ac:dyDescent="0.3">
      <c r="A240" s="1">
        <v>6867</v>
      </c>
      <c r="B240" s="1" t="s">
        <v>88</v>
      </c>
      <c r="C240" s="1" t="s">
        <v>347</v>
      </c>
      <c r="D240" s="1" t="s">
        <v>1268</v>
      </c>
      <c r="E240" s="1">
        <v>18</v>
      </c>
      <c r="F240" s="1" t="s">
        <v>42</v>
      </c>
      <c r="G240" s="1" t="s">
        <v>42</v>
      </c>
      <c r="H240" s="22" t="s">
        <v>878</v>
      </c>
      <c r="I240" s="45" t="s">
        <v>48</v>
      </c>
      <c r="J240" s="1" t="s">
        <v>48</v>
      </c>
      <c r="K240" s="22" t="s">
        <v>43</v>
      </c>
      <c r="L240" s="1">
        <v>1</v>
      </c>
      <c r="M240" s="1">
        <v>1</v>
      </c>
      <c r="N240" s="1">
        <v>2</v>
      </c>
      <c r="O240" s="1">
        <v>2</v>
      </c>
      <c r="P240" s="22">
        <v>1</v>
      </c>
      <c r="Q240" s="1">
        <v>2</v>
      </c>
      <c r="R240" s="1">
        <v>3</v>
      </c>
      <c r="S240" s="1">
        <v>3</v>
      </c>
      <c r="T240" s="1">
        <v>6</v>
      </c>
      <c r="U240" s="22">
        <v>2</v>
      </c>
      <c r="V240" s="1">
        <v>3</v>
      </c>
      <c r="W240" s="1">
        <v>3</v>
      </c>
      <c r="X240" s="1">
        <v>5</v>
      </c>
      <c r="Y240" s="22">
        <v>3</v>
      </c>
      <c r="Z240" s="1" t="s">
        <v>45</v>
      </c>
      <c r="AA240" s="1">
        <v>1</v>
      </c>
      <c r="AB240" s="1" t="s">
        <v>45</v>
      </c>
      <c r="AC240" s="1" t="s">
        <v>45</v>
      </c>
      <c r="AD240" s="1" t="s">
        <v>45</v>
      </c>
      <c r="AE240" s="1" t="s">
        <v>45</v>
      </c>
      <c r="AF240" s="1" t="s">
        <v>45</v>
      </c>
      <c r="AG240" s="22" t="s">
        <v>45</v>
      </c>
      <c r="AH240" s="1">
        <v>1</v>
      </c>
      <c r="AI240" s="1">
        <v>2</v>
      </c>
      <c r="AJ240" s="22">
        <v>3</v>
      </c>
      <c r="AK240" s="34" t="s">
        <v>707</v>
      </c>
      <c r="AL240" s="34" t="s">
        <v>48</v>
      </c>
      <c r="AM240" s="8">
        <f t="shared" si="22"/>
        <v>-1.9115723057940897</v>
      </c>
      <c r="AN240" s="8">
        <f t="shared" si="23"/>
        <v>-1.0049806764746987</v>
      </c>
      <c r="AO240">
        <f t="shared" si="24"/>
        <v>0</v>
      </c>
      <c r="AP240" s="6">
        <f t="shared" si="25"/>
        <v>0</v>
      </c>
      <c r="AQ240" s="8">
        <f>($AM$3*AM240+$AN$3*AN240+$AO$3*AO240+$AP$3*AP240)+$I$3*VLOOKUP(I240,COND!$A$2:$E$7,4,FALSE)+$J$3*VLOOKUP(J240,COND!$A$2:$C$7,2,FALSE)+$K$3*VLOOKUP(K240,COND!$A$2:$C$7,3,FALSE)+IF(AND($B$2&gt;0,$E240&lt;20),$B$2*25,0)</f>
        <v>108.97407465172421</v>
      </c>
      <c r="AR240" s="26">
        <f t="shared" si="26"/>
        <v>0.18091548395744714</v>
      </c>
      <c r="AS240" t="str">
        <f t="shared" si="27"/>
        <v>1B</v>
      </c>
      <c r="AT240">
        <v>800</v>
      </c>
      <c r="AU240">
        <v>800</v>
      </c>
      <c r="AW240" t="str">
        <f t="shared" si="28"/>
        <v>Unlikely</v>
      </c>
      <c r="AY240">
        <f>IF(VLOOKUP($A240,'Draft List'!$D$4:$AC$1177,AY$3,FALSE)&lt;&gt;0,VLOOKUP($A240,'Draft List'!$D$4:$AC$1177,AY$3,FALSE),"")</f>
        <v>414</v>
      </c>
      <c r="AZ240">
        <f>IF(VLOOKUP($A240,'Draft List'!$D$4:$AC$1177,AZ$3,FALSE)&lt;&gt;0,VLOOKUP($A240,'Draft List'!$D$4:$AC$1177,AZ$3,FALSE),"")</f>
        <v>14</v>
      </c>
      <c r="BA240">
        <f>IF(VLOOKUP($A240,'Draft List'!$D$4:$AC$1177,BA$3,FALSE)&lt;&gt;0,VLOOKUP($A240,'Draft List'!$D$4:$AC$1177,BA$3,FALSE),"")</f>
        <v>10</v>
      </c>
      <c r="BB240" t="str">
        <f>IF(VLOOKUP($A240,'Draft List'!$D$4:$AC$1177,BB$3,FALSE)&lt;&gt;0,VLOOKUP($A240,'Draft List'!$D$4:$AC$1177,BB$3,FALSE),"")</f>
        <v>Tempe Knights</v>
      </c>
    </row>
    <row r="241" spans="1:54" ht="15" customHeight="1" x14ac:dyDescent="0.3">
      <c r="A241" s="1">
        <v>6462</v>
      </c>
      <c r="B241" s="1" t="s">
        <v>70</v>
      </c>
      <c r="C241" s="1" t="s">
        <v>141</v>
      </c>
      <c r="D241" s="1" t="s">
        <v>142</v>
      </c>
      <c r="E241" s="1">
        <v>18</v>
      </c>
      <c r="F241" s="1" t="s">
        <v>42</v>
      </c>
      <c r="G241" s="1" t="s">
        <v>42</v>
      </c>
      <c r="H241" s="22" t="s">
        <v>878</v>
      </c>
      <c r="I241" s="45" t="s">
        <v>43</v>
      </c>
      <c r="J241" s="1" t="s">
        <v>43</v>
      </c>
      <c r="K241" s="22" t="s">
        <v>43</v>
      </c>
      <c r="L241" s="1">
        <v>1</v>
      </c>
      <c r="M241" s="1">
        <v>1</v>
      </c>
      <c r="N241" s="1">
        <v>2</v>
      </c>
      <c r="O241" s="1">
        <v>1</v>
      </c>
      <c r="P241" s="22">
        <v>1</v>
      </c>
      <c r="Q241" s="1">
        <v>3</v>
      </c>
      <c r="R241" s="1">
        <v>3</v>
      </c>
      <c r="S241" s="1">
        <v>3</v>
      </c>
      <c r="T241" s="1">
        <v>3</v>
      </c>
      <c r="U241" s="22">
        <v>3</v>
      </c>
      <c r="V241" s="1">
        <v>7</v>
      </c>
      <c r="W241" s="1">
        <v>6</v>
      </c>
      <c r="X241" s="1">
        <v>1</v>
      </c>
      <c r="Y241" s="22">
        <v>1</v>
      </c>
      <c r="Z241" s="1" t="s">
        <v>45</v>
      </c>
      <c r="AA241" s="1" t="s">
        <v>45</v>
      </c>
      <c r="AB241" s="1">
        <v>1</v>
      </c>
      <c r="AC241" s="1">
        <v>2</v>
      </c>
      <c r="AD241" s="1" t="s">
        <v>45</v>
      </c>
      <c r="AE241" s="1" t="s">
        <v>45</v>
      </c>
      <c r="AF241" s="1" t="s">
        <v>45</v>
      </c>
      <c r="AG241" s="22" t="s">
        <v>45</v>
      </c>
      <c r="AH241" s="1">
        <v>7</v>
      </c>
      <c r="AI241" s="1">
        <v>4</v>
      </c>
      <c r="AJ241" s="22">
        <v>3</v>
      </c>
      <c r="AK241" s="34" t="s">
        <v>875</v>
      </c>
      <c r="AL241" s="34" t="s">
        <v>48</v>
      </c>
      <c r="AM241" s="8">
        <f t="shared" si="22"/>
        <v>-2.0012818558036707</v>
      </c>
      <c r="AN241" s="8">
        <f t="shared" si="23"/>
        <v>-0.91153715048368367</v>
      </c>
      <c r="AO241">
        <f t="shared" si="24"/>
        <v>0</v>
      </c>
      <c r="AP241" s="6">
        <f t="shared" si="25"/>
        <v>0</v>
      </c>
      <c r="AQ241" s="8">
        <f>($AM$3*AM241+$AN$3*AN241+$AO$3*AO241+$AP$3*AP241)+$I$3*VLOOKUP(I241,COND!$A$2:$E$7,4,FALSE)+$J$3*VLOOKUP(J241,COND!$A$2:$C$7,2,FALSE)+$K$3*VLOOKUP(K241,COND!$A$2:$C$7,3,FALSE)+IF(AND($B$2&gt;0,$E241&lt;20),$B$2*25,0)</f>
        <v>108.86142600861544</v>
      </c>
      <c r="AR241" s="26">
        <f t="shared" si="26"/>
        <v>0.15738444675108629</v>
      </c>
      <c r="AS241" t="str">
        <f t="shared" si="27"/>
        <v>3B</v>
      </c>
      <c r="AT241">
        <v>800</v>
      </c>
      <c r="AU241">
        <v>800</v>
      </c>
      <c r="AW241" t="str">
        <f t="shared" si="28"/>
        <v>Unlikely</v>
      </c>
      <c r="AY241">
        <f>IF(VLOOKUP($A241,'Draft List'!$D$4:$AC$1177,AY$3,FALSE)&lt;&gt;0,VLOOKUP($A241,'Draft List'!$D$4:$AC$1177,AY$3,FALSE),"")</f>
        <v>550</v>
      </c>
      <c r="AZ241">
        <f>IF(VLOOKUP($A241,'Draft List'!$D$4:$AC$1177,AZ$3,FALSE)&lt;&gt;0,VLOOKUP($A241,'Draft List'!$D$4:$AC$1177,AZ$3,FALSE),"")</f>
        <v>18</v>
      </c>
      <c r="BA241">
        <f>IF(VLOOKUP($A241,'Draft List'!$D$4:$AC$1177,BA$3,FALSE)&lt;&gt;0,VLOOKUP($A241,'Draft List'!$D$4:$AC$1177,BA$3,FALSE),"")</f>
        <v>18</v>
      </c>
      <c r="BB241" t="str">
        <f>IF(VLOOKUP($A241,'Draft List'!$D$4:$AC$1177,BB$3,FALSE)&lt;&gt;0,VLOOKUP($A241,'Draft List'!$D$4:$AC$1177,BB$3,FALSE),"")</f>
        <v>Crystal Lake Sandgnats</v>
      </c>
    </row>
    <row r="242" spans="1:54" ht="15" customHeight="1" x14ac:dyDescent="0.3">
      <c r="A242" s="1">
        <v>10316</v>
      </c>
      <c r="B242" s="1" t="s">
        <v>73</v>
      </c>
      <c r="C242" s="1" t="s">
        <v>1304</v>
      </c>
      <c r="D242" s="1" t="s">
        <v>705</v>
      </c>
      <c r="E242" s="1">
        <v>18</v>
      </c>
      <c r="F242" s="1" t="s">
        <v>42</v>
      </c>
      <c r="G242" s="1" t="s">
        <v>42</v>
      </c>
      <c r="H242" s="22" t="s">
        <v>853</v>
      </c>
      <c r="I242" s="45" t="s">
        <v>44</v>
      </c>
      <c r="J242" s="1" t="s">
        <v>43</v>
      </c>
      <c r="K242" s="22" t="s">
        <v>43</v>
      </c>
      <c r="L242" s="1">
        <v>1</v>
      </c>
      <c r="M242" s="1">
        <v>1</v>
      </c>
      <c r="N242" s="1">
        <v>2</v>
      </c>
      <c r="O242" s="1">
        <v>2</v>
      </c>
      <c r="P242" s="22">
        <v>1</v>
      </c>
      <c r="Q242" s="1">
        <v>2</v>
      </c>
      <c r="R242" s="1">
        <v>3</v>
      </c>
      <c r="S242" s="1">
        <v>4</v>
      </c>
      <c r="T242" s="1">
        <v>5</v>
      </c>
      <c r="U242" s="22">
        <v>3</v>
      </c>
      <c r="V242" s="1">
        <v>9</v>
      </c>
      <c r="W242" s="1">
        <v>9</v>
      </c>
      <c r="X242" s="1">
        <v>1</v>
      </c>
      <c r="Y242" s="22">
        <v>1</v>
      </c>
      <c r="Z242" s="1" t="s">
        <v>45</v>
      </c>
      <c r="AA242" s="1" t="s">
        <v>45</v>
      </c>
      <c r="AB242" s="1" t="s">
        <v>45</v>
      </c>
      <c r="AC242" s="1" t="s">
        <v>45</v>
      </c>
      <c r="AD242" s="1">
        <v>3</v>
      </c>
      <c r="AE242" s="1" t="s">
        <v>45</v>
      </c>
      <c r="AF242" s="1" t="s">
        <v>45</v>
      </c>
      <c r="AG242" s="22" t="s">
        <v>45</v>
      </c>
      <c r="AH242" s="1">
        <v>8</v>
      </c>
      <c r="AI242" s="1">
        <v>8</v>
      </c>
      <c r="AJ242" s="22">
        <v>10</v>
      </c>
      <c r="AK242" s="34" t="s">
        <v>875</v>
      </c>
      <c r="AL242" s="34" t="s">
        <v>844</v>
      </c>
      <c r="AM242" s="8">
        <f t="shared" si="22"/>
        <v>-1.9115723057940897</v>
      </c>
      <c r="AN242" s="8">
        <f t="shared" si="23"/>
        <v>-0.97161239264329491</v>
      </c>
      <c r="AO242">
        <f t="shared" si="24"/>
        <v>5</v>
      </c>
      <c r="AP242" s="6">
        <f t="shared" si="25"/>
        <v>0</v>
      </c>
      <c r="AQ242" s="8">
        <f>($AM$3*AM242+$AN$3*AN242+$AO$3*AO242+$AP$3*AP242)+$I$3*VLOOKUP(I242,COND!$A$2:$E$7,4,FALSE)+$J$3*VLOOKUP(J242,COND!$A$2:$C$7,2,FALSE)+$K$3*VLOOKUP(K242,COND!$A$2:$C$7,3,FALSE)+IF(AND($B$2&gt;0,$E242&lt;20),$B$2*25,0)</f>
        <v>108.83282739103439</v>
      </c>
      <c r="AR242" s="26">
        <f t="shared" si="26"/>
        <v>0.15141051652184712</v>
      </c>
      <c r="AS242" t="str">
        <f t="shared" si="27"/>
        <v>SS</v>
      </c>
      <c r="AT242">
        <v>800</v>
      </c>
      <c r="AU242">
        <v>800</v>
      </c>
      <c r="AW242" t="str">
        <f t="shared" si="28"/>
        <v>Unlikely</v>
      </c>
      <c r="AY242">
        <f>IF(VLOOKUP($A242,'Draft List'!$D$4:$AC$1177,AY$3,FALSE)&lt;&gt;0,VLOOKUP($A242,'Draft List'!$D$4:$AC$1177,AY$3,FALSE),"")</f>
        <v>420</v>
      </c>
      <c r="AZ242">
        <f>IF(VLOOKUP($A242,'Draft List'!$D$4:$AC$1177,AZ$3,FALSE)&lt;&gt;0,VLOOKUP($A242,'Draft List'!$D$4:$AC$1177,AZ$3,FALSE),"")</f>
        <v>14</v>
      </c>
      <c r="BA242">
        <f>IF(VLOOKUP($A242,'Draft List'!$D$4:$AC$1177,BA$3,FALSE)&lt;&gt;0,VLOOKUP($A242,'Draft List'!$D$4:$AC$1177,BA$3,FALSE),"")</f>
        <v>16</v>
      </c>
      <c r="BB242" t="str">
        <f>IF(VLOOKUP($A242,'Draft List'!$D$4:$AC$1177,BB$3,FALSE)&lt;&gt;0,VLOOKUP($A242,'Draft List'!$D$4:$AC$1177,BB$3,FALSE),"")</f>
        <v>Reno Zephyrs</v>
      </c>
    </row>
    <row r="243" spans="1:54" ht="15" customHeight="1" x14ac:dyDescent="0.3">
      <c r="A243" s="1">
        <v>12489</v>
      </c>
      <c r="B243" s="1" t="s">
        <v>70</v>
      </c>
      <c r="C243" s="1" t="s">
        <v>537</v>
      </c>
      <c r="D243" s="1" t="s">
        <v>1256</v>
      </c>
      <c r="E243" s="1">
        <v>18</v>
      </c>
      <c r="F243" s="1" t="s">
        <v>42</v>
      </c>
      <c r="G243" s="1" t="s">
        <v>42</v>
      </c>
      <c r="H243" s="22" t="s">
        <v>878</v>
      </c>
      <c r="I243" s="45" t="s">
        <v>43</v>
      </c>
      <c r="J243" s="1" t="s">
        <v>43</v>
      </c>
      <c r="K243" s="22" t="s">
        <v>43</v>
      </c>
      <c r="L243" s="1">
        <v>1</v>
      </c>
      <c r="M243" s="1">
        <v>1</v>
      </c>
      <c r="N243" s="1">
        <v>2</v>
      </c>
      <c r="O243" s="1">
        <v>1</v>
      </c>
      <c r="P243" s="22">
        <v>1</v>
      </c>
      <c r="Q243" s="1">
        <v>2</v>
      </c>
      <c r="R243" s="1">
        <v>4</v>
      </c>
      <c r="S243" s="1">
        <v>5</v>
      </c>
      <c r="T243" s="1">
        <v>5</v>
      </c>
      <c r="U243" s="22">
        <v>1</v>
      </c>
      <c r="V243" s="1">
        <v>6</v>
      </c>
      <c r="W243" s="1">
        <v>5</v>
      </c>
      <c r="X243" s="1">
        <v>1</v>
      </c>
      <c r="Y243" s="22">
        <v>1</v>
      </c>
      <c r="Z243" s="1" t="s">
        <v>45</v>
      </c>
      <c r="AA243" s="1" t="s">
        <v>45</v>
      </c>
      <c r="AB243" s="1" t="s">
        <v>45</v>
      </c>
      <c r="AC243" s="1">
        <v>1</v>
      </c>
      <c r="AD243" s="1" t="s">
        <v>45</v>
      </c>
      <c r="AE243" s="1" t="s">
        <v>45</v>
      </c>
      <c r="AF243" s="1" t="s">
        <v>45</v>
      </c>
      <c r="AG243" s="22" t="s">
        <v>45</v>
      </c>
      <c r="AH243" s="1">
        <v>2</v>
      </c>
      <c r="AI243" s="1">
        <v>3</v>
      </c>
      <c r="AJ243" s="22">
        <v>2</v>
      </c>
      <c r="AK243" s="34" t="s">
        <v>875</v>
      </c>
      <c r="AL243" s="34" t="s">
        <v>48</v>
      </c>
      <c r="AM243" s="8">
        <f t="shared" si="22"/>
        <v>-2.0012818558036707</v>
      </c>
      <c r="AN243" s="8">
        <f t="shared" si="23"/>
        <v>-0.91752369863485672</v>
      </c>
      <c r="AO243">
        <f t="shared" si="24"/>
        <v>0</v>
      </c>
      <c r="AP243" s="6">
        <f t="shared" si="25"/>
        <v>0</v>
      </c>
      <c r="AQ243" s="8">
        <f>($AM$3*AM243+$AN$3*AN243+$AO$3*AO243+$AP$3*AP243)+$I$3*VLOOKUP(I243,COND!$A$2:$E$7,4,FALSE)+$J$3*VLOOKUP(J243,COND!$A$2:$C$7,2,FALSE)+$K$3*VLOOKUP(K243,COND!$A$2:$C$7,3,FALSE)+IF(AND($B$2&gt;0,$E243&lt;20),$B$2*25,0)</f>
        <v>108.78958743080136</v>
      </c>
      <c r="AR243" s="26">
        <f t="shared" si="26"/>
        <v>0.14237817414323192</v>
      </c>
      <c r="AS243" t="str">
        <f t="shared" si="27"/>
        <v>3B</v>
      </c>
      <c r="AT243">
        <v>800</v>
      </c>
      <c r="AU243">
        <v>800</v>
      </c>
      <c r="AW243" t="str">
        <f t="shared" si="28"/>
        <v>Unlikely</v>
      </c>
      <c r="AY243">
        <f>IF(VLOOKUP($A243,'Draft List'!$D$4:$AC$1177,AY$3,FALSE)&lt;&gt;0,VLOOKUP($A243,'Draft List'!$D$4:$AC$1177,AY$3,FALSE),"")</f>
        <v>408</v>
      </c>
      <c r="AZ243">
        <f>IF(VLOOKUP($A243,'Draft List'!$D$4:$AC$1177,AZ$3,FALSE)&lt;&gt;0,VLOOKUP($A243,'Draft List'!$D$4:$AC$1177,AZ$3,FALSE),"")</f>
        <v>14</v>
      </c>
      <c r="BA243">
        <f>IF(VLOOKUP($A243,'Draft List'!$D$4:$AC$1177,BA$3,FALSE)&lt;&gt;0,VLOOKUP($A243,'Draft List'!$D$4:$AC$1177,BA$3,FALSE),"")</f>
        <v>4</v>
      </c>
      <c r="BB243" t="str">
        <f>IF(VLOOKUP($A243,'Draft List'!$D$4:$AC$1177,BB$3,FALSE)&lt;&gt;0,VLOOKUP($A243,'Draft List'!$D$4:$AC$1177,BB$3,FALSE),"")</f>
        <v>Manchester Maulers</v>
      </c>
    </row>
    <row r="244" spans="1:54" ht="15" customHeight="1" x14ac:dyDescent="0.3">
      <c r="A244" s="1">
        <v>14788</v>
      </c>
      <c r="B244" s="1" t="s">
        <v>67</v>
      </c>
      <c r="C244" s="1" t="s">
        <v>407</v>
      </c>
      <c r="D244" s="1" t="s">
        <v>1132</v>
      </c>
      <c r="E244" s="1">
        <v>18</v>
      </c>
      <c r="F244" s="1" t="s">
        <v>54</v>
      </c>
      <c r="G244" s="1" t="s">
        <v>54</v>
      </c>
      <c r="H244" s="22" t="s">
        <v>861</v>
      </c>
      <c r="I244" s="45" t="s">
        <v>43</v>
      </c>
      <c r="J244" s="1" t="s">
        <v>43</v>
      </c>
      <c r="K244" s="22" t="s">
        <v>44</v>
      </c>
      <c r="L244" s="1">
        <v>1</v>
      </c>
      <c r="M244" s="1">
        <v>2</v>
      </c>
      <c r="N244" s="1">
        <v>2</v>
      </c>
      <c r="O244" s="1">
        <v>2</v>
      </c>
      <c r="P244" s="22">
        <v>1</v>
      </c>
      <c r="Q244" s="1">
        <v>3</v>
      </c>
      <c r="R244" s="1">
        <v>4</v>
      </c>
      <c r="S244" s="1">
        <v>2</v>
      </c>
      <c r="T244" s="1">
        <v>4</v>
      </c>
      <c r="U244" s="22">
        <v>3</v>
      </c>
      <c r="V244" s="1">
        <v>4</v>
      </c>
      <c r="W244" s="1">
        <v>6</v>
      </c>
      <c r="X244" s="1">
        <v>1</v>
      </c>
      <c r="Y244" s="22">
        <v>1</v>
      </c>
      <c r="Z244" s="1" t="s">
        <v>45</v>
      </c>
      <c r="AA244" s="1" t="s">
        <v>45</v>
      </c>
      <c r="AB244" s="1" t="s">
        <v>45</v>
      </c>
      <c r="AC244" s="1" t="s">
        <v>45</v>
      </c>
      <c r="AD244" s="1" t="s">
        <v>45</v>
      </c>
      <c r="AE244" s="1" t="s">
        <v>45</v>
      </c>
      <c r="AF244" s="1">
        <v>2</v>
      </c>
      <c r="AG244" s="22">
        <v>3</v>
      </c>
      <c r="AH244" s="1">
        <v>7</v>
      </c>
      <c r="AI244" s="1">
        <v>5</v>
      </c>
      <c r="AJ244" s="22">
        <v>3</v>
      </c>
      <c r="AK244" s="34" t="s">
        <v>977</v>
      </c>
      <c r="AL244" s="34" t="s">
        <v>844</v>
      </c>
      <c r="AM244" s="8">
        <f t="shared" si="22"/>
        <v>-1.8605124261753858</v>
      </c>
      <c r="AN244" s="8">
        <f t="shared" si="23"/>
        <v>-0.85382921487930052</v>
      </c>
      <c r="AO244">
        <f t="shared" si="24"/>
        <v>0</v>
      </c>
      <c r="AP244" s="6">
        <f t="shared" si="25"/>
        <v>0</v>
      </c>
      <c r="AQ244" s="8">
        <f>($AM$3*AM244+$AN$3*AN244+$AO$3*AO244+$AP$3*AP244)+$I$3*VLOOKUP(I244,COND!$A$2:$E$7,4,FALSE)+$J$3*VLOOKUP(J244,COND!$A$2:$C$7,2,FALSE)+$K$3*VLOOKUP(K244,COND!$A$2:$C$7,3,FALSE)+IF(AND($B$2&gt;0,$E244&lt;20),$B$2*25,0)</f>
        <v>108.56799817883086</v>
      </c>
      <c r="AR244" s="26">
        <f t="shared" si="26"/>
        <v>9.6090666466705318E-2</v>
      </c>
      <c r="AS244" t="str">
        <f t="shared" si="27"/>
        <v>RF</v>
      </c>
      <c r="AT244">
        <v>800</v>
      </c>
      <c r="AU244">
        <v>800</v>
      </c>
      <c r="AW244" t="str">
        <f t="shared" si="28"/>
        <v>Unlikely</v>
      </c>
      <c r="AY244" t="str">
        <f>IF(VLOOKUP($A244,'Draft List'!$D$4:$AC$1177,AY$3,FALSE)&lt;&gt;0,VLOOKUP($A244,'Draft List'!$D$4:$AC$1177,AY$3,FALSE),"")</f>
        <v/>
      </c>
      <c r="AZ244" t="str">
        <f>IF(VLOOKUP($A244,'Draft List'!$D$4:$AC$1177,AZ$3,FALSE)&lt;&gt;0,VLOOKUP($A244,'Draft List'!$D$4:$AC$1177,AZ$3,FALSE),"")</f>
        <v/>
      </c>
      <c r="BA244" t="str">
        <f>IF(VLOOKUP($A244,'Draft List'!$D$4:$AC$1177,BA$3,FALSE)&lt;&gt;0,VLOOKUP($A244,'Draft List'!$D$4:$AC$1177,BA$3,FALSE),"")</f>
        <v/>
      </c>
      <c r="BB244" t="str">
        <f>IF(VLOOKUP($A244,'Draft List'!$D$4:$AC$1177,BB$3,FALSE)&lt;&gt;0,VLOOKUP($A244,'Draft List'!$D$4:$AC$1177,BB$3,FALSE),"")</f>
        <v/>
      </c>
    </row>
    <row r="245" spans="1:54" ht="15" customHeight="1" x14ac:dyDescent="0.3">
      <c r="A245" s="1">
        <v>7475</v>
      </c>
      <c r="B245" s="1" t="s">
        <v>72</v>
      </c>
      <c r="C245" s="1" t="s">
        <v>359</v>
      </c>
      <c r="D245" s="1" t="s">
        <v>795</v>
      </c>
      <c r="E245" s="1">
        <v>18</v>
      </c>
      <c r="F245" s="1" t="s">
        <v>54</v>
      </c>
      <c r="G245" s="1" t="s">
        <v>42</v>
      </c>
      <c r="H245" s="22" t="s">
        <v>878</v>
      </c>
      <c r="I245" s="45" t="s">
        <v>44</v>
      </c>
      <c r="J245" s="1" t="s">
        <v>44</v>
      </c>
      <c r="K245" s="22" t="s">
        <v>44</v>
      </c>
      <c r="L245" s="1">
        <v>1</v>
      </c>
      <c r="M245" s="1">
        <v>2</v>
      </c>
      <c r="N245" s="1">
        <v>2</v>
      </c>
      <c r="O245" s="1">
        <v>1</v>
      </c>
      <c r="P245" s="22">
        <v>2</v>
      </c>
      <c r="Q245" s="1">
        <v>3</v>
      </c>
      <c r="R245" s="1">
        <v>4</v>
      </c>
      <c r="S245" s="1">
        <v>2</v>
      </c>
      <c r="T245" s="1">
        <v>4</v>
      </c>
      <c r="U245" s="22">
        <v>5</v>
      </c>
      <c r="V245" s="1">
        <v>4</v>
      </c>
      <c r="W245" s="1">
        <v>7</v>
      </c>
      <c r="X245" s="1">
        <v>1</v>
      </c>
      <c r="Y245" s="22">
        <v>1</v>
      </c>
      <c r="Z245" s="1" t="s">
        <v>45</v>
      </c>
      <c r="AA245" s="1" t="s">
        <v>45</v>
      </c>
      <c r="AB245" s="1">
        <v>2</v>
      </c>
      <c r="AC245" s="1" t="s">
        <v>45</v>
      </c>
      <c r="AD245" s="1" t="s">
        <v>45</v>
      </c>
      <c r="AE245" s="1">
        <v>1</v>
      </c>
      <c r="AF245" s="1" t="s">
        <v>45</v>
      </c>
      <c r="AG245" s="22" t="s">
        <v>45</v>
      </c>
      <c r="AH245" s="1">
        <v>6</v>
      </c>
      <c r="AI245" s="1">
        <v>2</v>
      </c>
      <c r="AJ245" s="22">
        <v>4</v>
      </c>
      <c r="AK245" s="34" t="s">
        <v>681</v>
      </c>
      <c r="AL245" s="34" t="s">
        <v>844</v>
      </c>
      <c r="AM245" s="8">
        <f t="shared" si="22"/>
        <v>-1.9102056363678834</v>
      </c>
      <c r="AN245" s="8">
        <f t="shared" si="23"/>
        <v>-0.77379653524513359</v>
      </c>
      <c r="AO245">
        <f t="shared" si="24"/>
        <v>0</v>
      </c>
      <c r="AP245" s="6">
        <f t="shared" si="25"/>
        <v>0</v>
      </c>
      <c r="AQ245" s="8">
        <f>($AM$3*AM245+$AN$3*AN245+$AO$3*AO245+$AP$3*AP245)+$I$3*VLOOKUP(I245,COND!$A$2:$E$7,4,FALSE)+$J$3*VLOOKUP(J245,COND!$A$2:$C$7,2,FALSE)+$K$3*VLOOKUP(K245,COND!$A$2:$C$7,3,FALSE)+IF(AND($B$2&gt;0,$E245&lt;20),$B$2*25,0)</f>
        <v>108.37342101342161</v>
      </c>
      <c r="AR245" s="26">
        <f t="shared" si="26"/>
        <v>5.5445680496190801E-2</v>
      </c>
      <c r="AS245" t="str">
        <f t="shared" si="27"/>
        <v>2B</v>
      </c>
      <c r="AT245">
        <v>800</v>
      </c>
      <c r="AU245">
        <v>800</v>
      </c>
      <c r="AW245" t="str">
        <f t="shared" si="28"/>
        <v>Unlikely</v>
      </c>
      <c r="AY245" t="str">
        <f>IF(VLOOKUP($A245,'Draft List'!$D$4:$AC$1177,AY$3,FALSE)&lt;&gt;0,VLOOKUP($A245,'Draft List'!$D$4:$AC$1177,AY$3,FALSE),"")</f>
        <v/>
      </c>
      <c r="AZ245" t="str">
        <f>IF(VLOOKUP($A245,'Draft List'!$D$4:$AC$1177,AZ$3,FALSE)&lt;&gt;0,VLOOKUP($A245,'Draft List'!$D$4:$AC$1177,AZ$3,FALSE),"")</f>
        <v/>
      </c>
      <c r="BA245" t="str">
        <f>IF(VLOOKUP($A245,'Draft List'!$D$4:$AC$1177,BA$3,FALSE)&lt;&gt;0,VLOOKUP($A245,'Draft List'!$D$4:$AC$1177,BA$3,FALSE),"")</f>
        <v/>
      </c>
      <c r="BB245" t="str">
        <f>IF(VLOOKUP($A245,'Draft List'!$D$4:$AC$1177,BB$3,FALSE)&lt;&gt;0,VLOOKUP($A245,'Draft List'!$D$4:$AC$1177,BB$3,FALSE),"")</f>
        <v/>
      </c>
    </row>
    <row r="246" spans="1:54" ht="15" customHeight="1" x14ac:dyDescent="0.3">
      <c r="A246" s="1">
        <v>6194</v>
      </c>
      <c r="B246" s="1" t="s">
        <v>51</v>
      </c>
      <c r="C246" s="1" t="s">
        <v>868</v>
      </c>
      <c r="D246" s="1" t="s">
        <v>1284</v>
      </c>
      <c r="E246" s="1">
        <v>18</v>
      </c>
      <c r="F246" s="1" t="s">
        <v>54</v>
      </c>
      <c r="G246" s="1" t="s">
        <v>42</v>
      </c>
      <c r="H246" s="22" t="s">
        <v>878</v>
      </c>
      <c r="I246" s="45" t="s">
        <v>43</v>
      </c>
      <c r="J246" s="1" t="s">
        <v>48</v>
      </c>
      <c r="K246" s="22" t="s">
        <v>48</v>
      </c>
      <c r="L246" s="1">
        <v>1</v>
      </c>
      <c r="M246" s="1">
        <v>1</v>
      </c>
      <c r="N246" s="1">
        <v>2</v>
      </c>
      <c r="O246" s="1">
        <v>2</v>
      </c>
      <c r="P246" s="22">
        <v>1</v>
      </c>
      <c r="Q246" s="1">
        <v>2</v>
      </c>
      <c r="R246" s="1">
        <v>3</v>
      </c>
      <c r="S246" s="1">
        <v>2</v>
      </c>
      <c r="T246" s="1">
        <v>5</v>
      </c>
      <c r="U246" s="22">
        <v>3</v>
      </c>
      <c r="V246" s="1">
        <v>4</v>
      </c>
      <c r="W246" s="1">
        <v>5</v>
      </c>
      <c r="X246" s="1">
        <v>1</v>
      </c>
      <c r="Y246" s="22">
        <v>1</v>
      </c>
      <c r="Z246" s="1" t="s">
        <v>45</v>
      </c>
      <c r="AA246" s="1" t="s">
        <v>45</v>
      </c>
      <c r="AB246" s="1" t="s">
        <v>45</v>
      </c>
      <c r="AC246" s="1" t="s">
        <v>45</v>
      </c>
      <c r="AD246" s="1" t="s">
        <v>45</v>
      </c>
      <c r="AE246" s="1">
        <v>1</v>
      </c>
      <c r="AF246" s="1" t="s">
        <v>45</v>
      </c>
      <c r="AG246" s="22" t="s">
        <v>45</v>
      </c>
      <c r="AH246" s="1">
        <v>3</v>
      </c>
      <c r="AI246" s="1">
        <v>6</v>
      </c>
      <c r="AJ246" s="22">
        <v>8</v>
      </c>
      <c r="AK246" s="34" t="s">
        <v>727</v>
      </c>
      <c r="AL246" s="34" t="s">
        <v>48</v>
      </c>
      <c r="AM246" s="8">
        <f t="shared" si="22"/>
        <v>-1.9115723057940897</v>
      </c>
      <c r="AN246" s="8">
        <f t="shared" si="23"/>
        <v>-1.1377353806910979</v>
      </c>
      <c r="AO246">
        <f t="shared" si="24"/>
        <v>1</v>
      </c>
      <c r="AP246" s="6">
        <f t="shared" si="25"/>
        <v>0</v>
      </c>
      <c r="AQ246" s="8">
        <f>($AM$3*AM246+$AN$3*AN246+$AO$3*AO246+$AP$3*AP246)+$I$3*VLOOKUP(I246,COND!$A$2:$E$7,4,FALSE)+$J$3*VLOOKUP(J246,COND!$A$2:$C$7,2,FALSE)+$K$3*VLOOKUP(K246,COND!$A$2:$C$7,3,FALSE)+IF(AND($B$2&gt;0,$E246&lt;20),$B$2*25,0)</f>
        <v>108.32268486779408</v>
      </c>
      <c r="AR246" s="26">
        <f t="shared" si="26"/>
        <v>4.4847469123898795E-2</v>
      </c>
      <c r="AS246" t="str">
        <f t="shared" si="27"/>
        <v>LF</v>
      </c>
      <c r="AT246">
        <v>800</v>
      </c>
      <c r="AU246">
        <v>800</v>
      </c>
      <c r="AW246" t="str">
        <f t="shared" si="28"/>
        <v>Unlikely</v>
      </c>
      <c r="AY246" t="str">
        <f>IF(VLOOKUP($A246,'Draft List'!$D$4:$AC$1177,AY$3,FALSE)&lt;&gt;0,VLOOKUP($A246,'Draft List'!$D$4:$AC$1177,AY$3,FALSE),"")</f>
        <v/>
      </c>
      <c r="AZ246" t="str">
        <f>IF(VLOOKUP($A246,'Draft List'!$D$4:$AC$1177,AZ$3,FALSE)&lt;&gt;0,VLOOKUP($A246,'Draft List'!$D$4:$AC$1177,AZ$3,FALSE),"")</f>
        <v/>
      </c>
      <c r="BA246" t="str">
        <f>IF(VLOOKUP($A246,'Draft List'!$D$4:$AC$1177,BA$3,FALSE)&lt;&gt;0,VLOOKUP($A246,'Draft List'!$D$4:$AC$1177,BA$3,FALSE),"")</f>
        <v/>
      </c>
      <c r="BB246" t="str">
        <f>IF(VLOOKUP($A246,'Draft List'!$D$4:$AC$1177,BB$3,FALSE)&lt;&gt;0,VLOOKUP($A246,'Draft List'!$D$4:$AC$1177,BB$3,FALSE),"")</f>
        <v/>
      </c>
    </row>
    <row r="247" spans="1:54" ht="15" customHeight="1" x14ac:dyDescent="0.3">
      <c r="A247" s="1">
        <v>12567</v>
      </c>
      <c r="B247" s="1" t="s">
        <v>67</v>
      </c>
      <c r="C247" s="1" t="s">
        <v>443</v>
      </c>
      <c r="D247" s="1" t="s">
        <v>209</v>
      </c>
      <c r="E247" s="1">
        <v>18</v>
      </c>
      <c r="F247" s="1" t="s">
        <v>54</v>
      </c>
      <c r="G247" s="1" t="s">
        <v>54</v>
      </c>
      <c r="H247" s="22" t="s">
        <v>878</v>
      </c>
      <c r="I247" s="45" t="s">
        <v>43</v>
      </c>
      <c r="J247" s="1" t="s">
        <v>44</v>
      </c>
      <c r="K247" s="22" t="s">
        <v>43</v>
      </c>
      <c r="L247" s="1">
        <v>1</v>
      </c>
      <c r="M247" s="1">
        <v>1</v>
      </c>
      <c r="N247" s="1">
        <v>2</v>
      </c>
      <c r="O247" s="1">
        <v>1</v>
      </c>
      <c r="P247" s="22">
        <v>1</v>
      </c>
      <c r="Q247" s="1">
        <v>3</v>
      </c>
      <c r="R247" s="1">
        <v>2</v>
      </c>
      <c r="S247" s="1">
        <v>2</v>
      </c>
      <c r="T247" s="1">
        <v>4</v>
      </c>
      <c r="U247" s="22">
        <v>5</v>
      </c>
      <c r="V247" s="1">
        <v>7</v>
      </c>
      <c r="W247" s="1">
        <v>9</v>
      </c>
      <c r="X247" s="1">
        <v>1</v>
      </c>
      <c r="Y247" s="22">
        <v>1</v>
      </c>
      <c r="Z247" s="1" t="s">
        <v>45</v>
      </c>
      <c r="AA247" s="1" t="s">
        <v>45</v>
      </c>
      <c r="AB247" s="1" t="s">
        <v>45</v>
      </c>
      <c r="AC247" s="1" t="s">
        <v>45</v>
      </c>
      <c r="AD247" s="1" t="s">
        <v>45</v>
      </c>
      <c r="AE247" s="1" t="s">
        <v>45</v>
      </c>
      <c r="AF247" s="1" t="s">
        <v>45</v>
      </c>
      <c r="AG247" s="22">
        <v>2</v>
      </c>
      <c r="AH247" s="1">
        <v>1</v>
      </c>
      <c r="AI247" s="1">
        <v>4</v>
      </c>
      <c r="AJ247" s="22">
        <v>3</v>
      </c>
      <c r="AK247" s="34" t="s">
        <v>875</v>
      </c>
      <c r="AL247" s="34" t="s">
        <v>48</v>
      </c>
      <c r="AM247" s="8">
        <f t="shared" si="22"/>
        <v>-2.0012818558036707</v>
      </c>
      <c r="AN247" s="8">
        <f t="shared" si="23"/>
        <v>-0.8759162944825406</v>
      </c>
      <c r="AO247">
        <f t="shared" si="24"/>
        <v>0</v>
      </c>
      <c r="AP247" s="6">
        <f t="shared" si="25"/>
        <v>0</v>
      </c>
      <c r="AQ247" s="8">
        <f>($AM$3*AM247+$AN$3*AN247+$AO$3*AO247+$AP$3*AP247)+$I$3*VLOOKUP(I247,COND!$A$2:$E$7,4,FALSE)+$J$3*VLOOKUP(J247,COND!$A$2:$C$7,2,FALSE)+$K$3*VLOOKUP(K247,COND!$A$2:$C$7,3,FALSE)+IF(AND($B$2&gt;0,$E247&lt;20),$B$2*25,0)</f>
        <v>108.28887628062915</v>
      </c>
      <c r="AR247" s="26">
        <f t="shared" si="26"/>
        <v>3.7785234723931527E-2</v>
      </c>
      <c r="AS247" t="str">
        <f t="shared" si="27"/>
        <v>RF</v>
      </c>
      <c r="AT247">
        <v>800</v>
      </c>
      <c r="AU247">
        <v>800</v>
      </c>
      <c r="AW247" t="str">
        <f t="shared" si="28"/>
        <v>Unlikely</v>
      </c>
      <c r="AY247" t="str">
        <f>IF(VLOOKUP($A247,'Draft List'!$D$4:$AC$1177,AY$3,FALSE)&lt;&gt;0,VLOOKUP($A247,'Draft List'!$D$4:$AC$1177,AY$3,FALSE),"")</f>
        <v/>
      </c>
      <c r="AZ247" t="str">
        <f>IF(VLOOKUP($A247,'Draft List'!$D$4:$AC$1177,AZ$3,FALSE)&lt;&gt;0,VLOOKUP($A247,'Draft List'!$D$4:$AC$1177,AZ$3,FALSE),"")</f>
        <v/>
      </c>
      <c r="BA247" t="str">
        <f>IF(VLOOKUP($A247,'Draft List'!$D$4:$AC$1177,BA$3,FALSE)&lt;&gt;0,VLOOKUP($A247,'Draft List'!$D$4:$AC$1177,BA$3,FALSE),"")</f>
        <v/>
      </c>
      <c r="BB247" t="str">
        <f>IF(VLOOKUP($A247,'Draft List'!$D$4:$AC$1177,BB$3,FALSE)&lt;&gt;0,VLOOKUP($A247,'Draft List'!$D$4:$AC$1177,BB$3,FALSE),"")</f>
        <v/>
      </c>
    </row>
    <row r="248" spans="1:54" ht="15" customHeight="1" x14ac:dyDescent="0.3">
      <c r="A248" s="1">
        <v>10772</v>
      </c>
      <c r="B248" s="1" t="s">
        <v>87</v>
      </c>
      <c r="C248" s="1" t="s">
        <v>1152</v>
      </c>
      <c r="D248" s="1" t="s">
        <v>1265</v>
      </c>
      <c r="E248" s="1">
        <v>18</v>
      </c>
      <c r="F248" s="1" t="s">
        <v>42</v>
      </c>
      <c r="G248" s="1" t="s">
        <v>42</v>
      </c>
      <c r="H248" s="22" t="s">
        <v>853</v>
      </c>
      <c r="I248" s="45" t="s">
        <v>43</v>
      </c>
      <c r="J248" s="1" t="s">
        <v>43</v>
      </c>
      <c r="K248" s="22" t="s">
        <v>43</v>
      </c>
      <c r="L248" s="1">
        <v>1</v>
      </c>
      <c r="M248" s="1">
        <v>2</v>
      </c>
      <c r="N248" s="1">
        <v>2</v>
      </c>
      <c r="O248" s="1">
        <v>2</v>
      </c>
      <c r="P248" s="22">
        <v>1</v>
      </c>
      <c r="Q248" s="1">
        <v>2</v>
      </c>
      <c r="R248" s="1">
        <v>4</v>
      </c>
      <c r="S248" s="1">
        <v>4</v>
      </c>
      <c r="T248" s="1">
        <v>5</v>
      </c>
      <c r="U248" s="22">
        <v>2</v>
      </c>
      <c r="V248" s="1">
        <v>2</v>
      </c>
      <c r="W248" s="1">
        <v>2</v>
      </c>
      <c r="X248" s="1">
        <v>6</v>
      </c>
      <c r="Y248" s="22">
        <v>6</v>
      </c>
      <c r="Z248" s="1" t="s">
        <v>45</v>
      </c>
      <c r="AA248" s="1" t="s">
        <v>45</v>
      </c>
      <c r="AB248" s="1" t="s">
        <v>45</v>
      </c>
      <c r="AC248" s="1" t="s">
        <v>45</v>
      </c>
      <c r="AD248" s="1" t="s">
        <v>45</v>
      </c>
      <c r="AE248" s="1" t="s">
        <v>45</v>
      </c>
      <c r="AF248" s="1" t="s">
        <v>45</v>
      </c>
      <c r="AG248" s="22" t="s">
        <v>45</v>
      </c>
      <c r="AH248" s="1">
        <v>1</v>
      </c>
      <c r="AI248" s="1">
        <v>2</v>
      </c>
      <c r="AJ248" s="22">
        <v>2</v>
      </c>
      <c r="AK248" s="34" t="s">
        <v>875</v>
      </c>
      <c r="AL248" s="34" t="s">
        <v>48</v>
      </c>
      <c r="AM248" s="8">
        <f t="shared" si="22"/>
        <v>-1.8605124261753858</v>
      </c>
      <c r="AN248" s="8">
        <f t="shared" si="23"/>
        <v>-0.96056885284167481</v>
      </c>
      <c r="AO248">
        <f t="shared" si="24"/>
        <v>0</v>
      </c>
      <c r="AP248" s="6">
        <f t="shared" si="25"/>
        <v>0</v>
      </c>
      <c r="AQ248" s="8">
        <f>($AM$3*AM248+$AN$3*AN248+$AO$3*AO248+$AP$3*AP248)+$I$3*VLOOKUP(I248,COND!$A$2:$E$7,4,FALSE)+$J$3*VLOOKUP(J248,COND!$A$2:$C$7,2,FALSE)+$K$3*VLOOKUP(K248,COND!$A$2:$C$7,3,FALSE)+IF(AND($B$2&gt;0,$E248&lt;20),$B$2*25,0)</f>
        <v>108.28712252328236</v>
      </c>
      <c r="AR248" s="26">
        <f t="shared" si="26"/>
        <v>3.7418894497903157E-2</v>
      </c>
      <c r="AS248" t="str">
        <f t="shared" si="27"/>
        <v>DH</v>
      </c>
      <c r="AT248">
        <v>800</v>
      </c>
      <c r="AU248">
        <v>800</v>
      </c>
      <c r="AW248" t="str">
        <f t="shared" si="28"/>
        <v>Unlikely</v>
      </c>
      <c r="AY248">
        <f>IF(VLOOKUP($A248,'Draft List'!$D$4:$AC$1177,AY$3,FALSE)&lt;&gt;0,VLOOKUP($A248,'Draft List'!$D$4:$AC$1177,AY$3,FALSE),"")</f>
        <v>450</v>
      </c>
      <c r="AZ248">
        <f>IF(VLOOKUP($A248,'Draft List'!$D$4:$AC$1177,AZ$3,FALSE)&lt;&gt;0,VLOOKUP($A248,'Draft List'!$D$4:$AC$1177,AZ$3,FALSE),"")</f>
        <v>15</v>
      </c>
      <c r="BA248">
        <f>IF(VLOOKUP($A248,'Draft List'!$D$4:$AC$1177,BA$3,FALSE)&lt;&gt;0,VLOOKUP($A248,'Draft List'!$D$4:$AC$1177,BA$3,FALSE),"")</f>
        <v>14</v>
      </c>
      <c r="BB248" t="str">
        <f>IF(VLOOKUP($A248,'Draft List'!$D$4:$AC$1177,BB$3,FALSE)&lt;&gt;0,VLOOKUP($A248,'Draft List'!$D$4:$AC$1177,BB$3,FALSE),"")</f>
        <v>Palm Springs Codgers</v>
      </c>
    </row>
    <row r="249" spans="1:54" ht="15" customHeight="1" x14ac:dyDescent="0.3">
      <c r="A249" s="1">
        <v>7920</v>
      </c>
      <c r="B249" s="1" t="s">
        <v>51</v>
      </c>
      <c r="C249" s="1" t="s">
        <v>186</v>
      </c>
      <c r="D249" s="1" t="s">
        <v>1232</v>
      </c>
      <c r="E249" s="1">
        <v>18</v>
      </c>
      <c r="F249" s="1" t="s">
        <v>63</v>
      </c>
      <c r="G249" s="1" t="s">
        <v>42</v>
      </c>
      <c r="H249" s="22" t="s">
        <v>878</v>
      </c>
      <c r="I249" s="45" t="s">
        <v>43</v>
      </c>
      <c r="J249" s="1" t="s">
        <v>44</v>
      </c>
      <c r="K249" s="22" t="s">
        <v>43</v>
      </c>
      <c r="L249" s="1">
        <v>1</v>
      </c>
      <c r="M249" s="1">
        <v>2</v>
      </c>
      <c r="N249" s="1">
        <v>2</v>
      </c>
      <c r="O249" s="1">
        <v>1</v>
      </c>
      <c r="P249" s="22">
        <v>1</v>
      </c>
      <c r="Q249" s="1">
        <v>2</v>
      </c>
      <c r="R249" s="1">
        <v>4</v>
      </c>
      <c r="S249" s="1">
        <v>5</v>
      </c>
      <c r="T249" s="1">
        <v>5</v>
      </c>
      <c r="U249" s="22">
        <v>2</v>
      </c>
      <c r="V249" s="1">
        <v>4</v>
      </c>
      <c r="W249" s="1">
        <v>7</v>
      </c>
      <c r="X249" s="1">
        <v>1</v>
      </c>
      <c r="Y249" s="22">
        <v>1</v>
      </c>
      <c r="Z249" s="1" t="s">
        <v>45</v>
      </c>
      <c r="AA249" s="1" t="s">
        <v>45</v>
      </c>
      <c r="AB249" s="1" t="s">
        <v>45</v>
      </c>
      <c r="AC249" s="1" t="s">
        <v>45</v>
      </c>
      <c r="AD249" s="1" t="s">
        <v>45</v>
      </c>
      <c r="AE249" s="1" t="s">
        <v>45</v>
      </c>
      <c r="AF249" s="1" t="s">
        <v>45</v>
      </c>
      <c r="AG249" s="22" t="s">
        <v>45</v>
      </c>
      <c r="AH249" s="1">
        <v>1</v>
      </c>
      <c r="AI249" s="1">
        <v>5</v>
      </c>
      <c r="AJ249" s="22">
        <v>3</v>
      </c>
      <c r="AK249" s="34" t="s">
        <v>707</v>
      </c>
      <c r="AL249" s="34" t="s">
        <v>844</v>
      </c>
      <c r="AM249" s="8">
        <f t="shared" si="22"/>
        <v>-1.9502219761849671</v>
      </c>
      <c r="AN249" s="8">
        <f t="shared" si="23"/>
        <v>-0.87750735881777331</v>
      </c>
      <c r="AO249">
        <f t="shared" si="24"/>
        <v>0</v>
      </c>
      <c r="AP249" s="6">
        <f t="shared" si="25"/>
        <v>0</v>
      </c>
      <c r="AQ249" s="8">
        <f>($AM$3*AM249+$AN$3*AN249+$AO$3*AO249+$AP$3*AP249)+$I$3*VLOOKUP(I249,COND!$A$2:$E$7,4,FALSE)+$J$3*VLOOKUP(J249,COND!$A$2:$C$7,2,FALSE)+$K$3*VLOOKUP(K249,COND!$A$2:$C$7,3,FALSE)+IF(AND($B$2&gt;0,$E249&lt;20),$B$2*25,0)</f>
        <v>108.27488949656822</v>
      </c>
      <c r="AR249" s="26">
        <f t="shared" si="26"/>
        <v>3.4863552517627891E-2</v>
      </c>
      <c r="AS249" t="str">
        <f t="shared" si="27"/>
        <v>DH</v>
      </c>
      <c r="AT249">
        <v>800</v>
      </c>
      <c r="AU249">
        <v>800</v>
      </c>
      <c r="AW249" t="str">
        <f t="shared" si="28"/>
        <v>Unlikely</v>
      </c>
      <c r="AY249" t="str">
        <f>IF(VLOOKUP($A249,'Draft List'!$D$4:$AC$1177,AY$3,FALSE)&lt;&gt;0,VLOOKUP($A249,'Draft List'!$D$4:$AC$1177,AY$3,FALSE),"")</f>
        <v/>
      </c>
      <c r="AZ249" t="str">
        <f>IF(VLOOKUP($A249,'Draft List'!$D$4:$AC$1177,AZ$3,FALSE)&lt;&gt;0,VLOOKUP($A249,'Draft List'!$D$4:$AC$1177,AZ$3,FALSE),"")</f>
        <v/>
      </c>
      <c r="BA249" t="str">
        <f>IF(VLOOKUP($A249,'Draft List'!$D$4:$AC$1177,BA$3,FALSE)&lt;&gt;0,VLOOKUP($A249,'Draft List'!$D$4:$AC$1177,BA$3,FALSE),"")</f>
        <v/>
      </c>
      <c r="BB249" t="str">
        <f>IF(VLOOKUP($A249,'Draft List'!$D$4:$AC$1177,BB$3,FALSE)&lt;&gt;0,VLOOKUP($A249,'Draft List'!$D$4:$AC$1177,BB$3,FALSE),"")</f>
        <v/>
      </c>
    </row>
    <row r="250" spans="1:54" ht="15" customHeight="1" x14ac:dyDescent="0.3">
      <c r="A250" s="1">
        <v>9597</v>
      </c>
      <c r="B250" s="1" t="s">
        <v>87</v>
      </c>
      <c r="C250" s="1" t="s">
        <v>537</v>
      </c>
      <c r="D250" s="1" t="s">
        <v>1269</v>
      </c>
      <c r="E250" s="1">
        <v>18</v>
      </c>
      <c r="F250" s="1" t="s">
        <v>42</v>
      </c>
      <c r="G250" s="1" t="s">
        <v>42</v>
      </c>
      <c r="H250" s="22" t="s">
        <v>853</v>
      </c>
      <c r="I250" s="45" t="s">
        <v>44</v>
      </c>
      <c r="J250" s="1" t="s">
        <v>44</v>
      </c>
      <c r="K250" s="22" t="s">
        <v>43</v>
      </c>
      <c r="L250" s="1">
        <v>1</v>
      </c>
      <c r="M250" s="1">
        <v>1</v>
      </c>
      <c r="N250" s="1">
        <v>2</v>
      </c>
      <c r="O250" s="1">
        <v>3</v>
      </c>
      <c r="P250" s="22">
        <v>1</v>
      </c>
      <c r="Q250" s="1">
        <v>2</v>
      </c>
      <c r="R250" s="1">
        <v>4</v>
      </c>
      <c r="S250" s="1">
        <v>4</v>
      </c>
      <c r="T250" s="1">
        <v>6</v>
      </c>
      <c r="U250" s="22">
        <v>2</v>
      </c>
      <c r="V250" s="1">
        <v>5</v>
      </c>
      <c r="W250" s="1">
        <v>5</v>
      </c>
      <c r="X250" s="1">
        <v>6</v>
      </c>
      <c r="Y250" s="22">
        <v>5</v>
      </c>
      <c r="Z250" s="1" t="s">
        <v>45</v>
      </c>
      <c r="AA250" s="1" t="s">
        <v>45</v>
      </c>
      <c r="AB250" s="1" t="s">
        <v>45</v>
      </c>
      <c r="AC250" s="1" t="s">
        <v>45</v>
      </c>
      <c r="AD250" s="1" t="s">
        <v>45</v>
      </c>
      <c r="AE250" s="1" t="s">
        <v>45</v>
      </c>
      <c r="AF250" s="1" t="s">
        <v>45</v>
      </c>
      <c r="AG250" s="22" t="s">
        <v>45</v>
      </c>
      <c r="AH250" s="1">
        <v>2</v>
      </c>
      <c r="AI250" s="1">
        <v>4</v>
      </c>
      <c r="AJ250" s="22">
        <v>4</v>
      </c>
      <c r="AK250" s="34" t="s">
        <v>691</v>
      </c>
      <c r="AL250" s="34" t="s">
        <v>48</v>
      </c>
      <c r="AM250" s="8">
        <f t="shared" si="22"/>
        <v>-1.8218627557845084</v>
      </c>
      <c r="AN250" s="8">
        <f t="shared" si="23"/>
        <v>-0.87085930283209367</v>
      </c>
      <c r="AO250">
        <f t="shared" si="24"/>
        <v>0</v>
      </c>
      <c r="AP250" s="6">
        <f t="shared" si="25"/>
        <v>0</v>
      </c>
      <c r="AQ250" s="8">
        <f>($AM$3*AM250+$AN$3*AN250+$AO$3*AO250+$AP$3*AP250)+$I$3*VLOOKUP(I250,COND!$A$2:$E$7,4,FALSE)+$J$3*VLOOKUP(J250,COND!$A$2:$C$7,2,FALSE)+$K$3*VLOOKUP(K250,COND!$A$2:$C$7,3,FALSE)+IF(AND($B$2&gt;0,$E250&lt;20),$B$2*25,0)</f>
        <v>108.21750209043643</v>
      </c>
      <c r="AR250" s="26">
        <f t="shared" si="26"/>
        <v>2.2875967478011176E-2</v>
      </c>
      <c r="AS250" t="str">
        <f t="shared" si="27"/>
        <v>DH</v>
      </c>
      <c r="AT250">
        <v>800</v>
      </c>
      <c r="AU250">
        <v>800</v>
      </c>
      <c r="AW250" t="str">
        <f t="shared" si="28"/>
        <v>Unlikely</v>
      </c>
      <c r="AY250">
        <f>IF(VLOOKUP($A250,'Draft List'!$D$4:$AC$1177,AY$3,FALSE)&lt;&gt;0,VLOOKUP($A250,'Draft List'!$D$4:$AC$1177,AY$3,FALSE),"")</f>
        <v>621</v>
      </c>
      <c r="AZ250">
        <f>IF(VLOOKUP($A250,'Draft List'!$D$4:$AC$1177,AZ$3,FALSE)&lt;&gt;0,VLOOKUP($A250,'Draft List'!$D$4:$AC$1177,AZ$3,FALSE),"")</f>
        <v>20</v>
      </c>
      <c r="BA250">
        <f>IF(VLOOKUP($A250,'Draft List'!$D$4:$AC$1177,BA$3,FALSE)&lt;&gt;0,VLOOKUP($A250,'Draft List'!$D$4:$AC$1177,BA$3,FALSE),"")</f>
        <v>25</v>
      </c>
      <c r="BB250" t="str">
        <f>IF(VLOOKUP($A250,'Draft List'!$D$4:$AC$1177,BB$3,FALSE)&lt;&gt;0,VLOOKUP($A250,'Draft List'!$D$4:$AC$1177,BB$3,FALSE),"")</f>
        <v>San Juan Coqui</v>
      </c>
    </row>
    <row r="251" spans="1:54" ht="15" customHeight="1" x14ac:dyDescent="0.3">
      <c r="A251" s="1">
        <v>5484</v>
      </c>
      <c r="B251" s="1" t="s">
        <v>75</v>
      </c>
      <c r="C251" s="1" t="s">
        <v>221</v>
      </c>
      <c r="D251" s="1" t="s">
        <v>668</v>
      </c>
      <c r="E251" s="1">
        <v>18</v>
      </c>
      <c r="F251" s="1" t="s">
        <v>42</v>
      </c>
      <c r="G251" s="1" t="s">
        <v>42</v>
      </c>
      <c r="H251" s="22" t="s">
        <v>861</v>
      </c>
      <c r="I251" s="45" t="s">
        <v>43</v>
      </c>
      <c r="J251" s="1" t="s">
        <v>43</v>
      </c>
      <c r="K251" s="22" t="s">
        <v>43</v>
      </c>
      <c r="L251" s="1">
        <v>1</v>
      </c>
      <c r="M251" s="1">
        <v>1</v>
      </c>
      <c r="N251" s="1">
        <v>2</v>
      </c>
      <c r="O251" s="1">
        <v>1</v>
      </c>
      <c r="P251" s="22">
        <v>1</v>
      </c>
      <c r="Q251" s="1">
        <v>2</v>
      </c>
      <c r="R251" s="1">
        <v>3</v>
      </c>
      <c r="S251" s="1">
        <v>4</v>
      </c>
      <c r="T251" s="1">
        <v>4</v>
      </c>
      <c r="U251" s="22">
        <v>2</v>
      </c>
      <c r="V251" s="1">
        <v>3</v>
      </c>
      <c r="W251" s="1">
        <v>6</v>
      </c>
      <c r="X251" s="1">
        <v>1</v>
      </c>
      <c r="Y251" s="22">
        <v>1</v>
      </c>
      <c r="Z251" s="1" t="s">
        <v>45</v>
      </c>
      <c r="AA251" s="1" t="s">
        <v>45</v>
      </c>
      <c r="AB251" s="1" t="s">
        <v>45</v>
      </c>
      <c r="AC251" s="1" t="s">
        <v>45</v>
      </c>
      <c r="AD251" s="1" t="s">
        <v>45</v>
      </c>
      <c r="AE251" s="1" t="s">
        <v>45</v>
      </c>
      <c r="AF251" s="1">
        <v>6</v>
      </c>
      <c r="AG251" s="22" t="s">
        <v>45</v>
      </c>
      <c r="AH251" s="1">
        <v>8</v>
      </c>
      <c r="AI251" s="1">
        <v>8</v>
      </c>
      <c r="AJ251" s="22">
        <v>9</v>
      </c>
      <c r="AK251" s="34" t="s">
        <v>687</v>
      </c>
      <c r="AL251" s="34" t="s">
        <v>48</v>
      </c>
      <c r="AM251" s="8">
        <f t="shared" si="22"/>
        <v>-2.0012818558036707</v>
      </c>
      <c r="AN251" s="8">
        <f t="shared" si="23"/>
        <v>-1.1013382824699594</v>
      </c>
      <c r="AO251">
        <f t="shared" si="24"/>
        <v>5</v>
      </c>
      <c r="AP251" s="6">
        <f t="shared" si="25"/>
        <v>0.75</v>
      </c>
      <c r="AQ251" s="8">
        <f>($AM$3*AM251+$AN$3*AN251+$AO$3*AO251+$AP$3*AP251)+$I$3*VLOOKUP(I251,COND!$A$2:$E$7,4,FALSE)+$J$3*VLOOKUP(J251,COND!$A$2:$C$7,2,FALSE)+$K$3*VLOOKUP(K251,COND!$A$2:$C$7,3,FALSE)+IF(AND($B$2&gt;0,$E251&lt;20),$B$2*25,0)</f>
        <v>108.16714575811346</v>
      </c>
      <c r="AR251" s="26">
        <f t="shared" si="26"/>
        <v>1.2357094842116469E-2</v>
      </c>
      <c r="AS251" t="str">
        <f t="shared" si="27"/>
        <v>CF</v>
      </c>
      <c r="AT251">
        <v>800</v>
      </c>
      <c r="AU251">
        <v>800</v>
      </c>
      <c r="AW251" t="str">
        <f t="shared" si="28"/>
        <v>Unlikely</v>
      </c>
      <c r="AY251">
        <f>IF(VLOOKUP($A251,'Draft List'!$D$4:$AC$1177,AY$3,FALSE)&lt;&gt;0,VLOOKUP($A251,'Draft List'!$D$4:$AC$1177,AY$3,FALSE),"")</f>
        <v>623</v>
      </c>
      <c r="AZ251">
        <f>IF(VLOOKUP($A251,'Draft List'!$D$4:$AC$1177,AZ$3,FALSE)&lt;&gt;0,VLOOKUP($A251,'Draft List'!$D$4:$AC$1177,AZ$3,FALSE),"")</f>
        <v>20</v>
      </c>
      <c r="BA251">
        <f>IF(VLOOKUP($A251,'Draft List'!$D$4:$AC$1177,BA$3,FALSE)&lt;&gt;0,VLOOKUP($A251,'Draft List'!$D$4:$AC$1177,BA$3,FALSE),"")</f>
        <v>27</v>
      </c>
      <c r="BB251" t="str">
        <f>IF(VLOOKUP($A251,'Draft List'!$D$4:$AC$1177,BB$3,FALSE)&lt;&gt;0,VLOOKUP($A251,'Draft List'!$D$4:$AC$1177,BB$3,FALSE),"")</f>
        <v>Neo-Tokyo Akira</v>
      </c>
    </row>
    <row r="252" spans="1:54" ht="15" customHeight="1" x14ac:dyDescent="0.3">
      <c r="A252" s="1">
        <v>12219</v>
      </c>
      <c r="B252" s="1" t="s">
        <v>67</v>
      </c>
      <c r="C252" s="1" t="s">
        <v>1131</v>
      </c>
      <c r="D252" s="1" t="s">
        <v>162</v>
      </c>
      <c r="E252" s="1">
        <v>18</v>
      </c>
      <c r="F252" s="1" t="s">
        <v>42</v>
      </c>
      <c r="G252" s="1" t="s">
        <v>42</v>
      </c>
      <c r="H252" s="22" t="s">
        <v>861</v>
      </c>
      <c r="I252" s="45" t="s">
        <v>44</v>
      </c>
      <c r="J252" s="1" t="s">
        <v>43</v>
      </c>
      <c r="K252" s="22" t="s">
        <v>43</v>
      </c>
      <c r="L252" s="1">
        <v>1</v>
      </c>
      <c r="M252" s="1">
        <v>1</v>
      </c>
      <c r="N252" s="1">
        <v>2</v>
      </c>
      <c r="O252" s="1">
        <v>1</v>
      </c>
      <c r="P252" s="22">
        <v>1</v>
      </c>
      <c r="Q252" s="1">
        <v>3</v>
      </c>
      <c r="R252" s="1">
        <v>4</v>
      </c>
      <c r="S252" s="1">
        <v>2</v>
      </c>
      <c r="T252" s="1">
        <v>2</v>
      </c>
      <c r="U252" s="22">
        <v>4</v>
      </c>
      <c r="V252" s="1">
        <v>9</v>
      </c>
      <c r="W252" s="1">
        <v>10</v>
      </c>
      <c r="X252" s="1">
        <v>1</v>
      </c>
      <c r="Y252" s="22">
        <v>1</v>
      </c>
      <c r="Z252" s="1" t="s">
        <v>45</v>
      </c>
      <c r="AA252" s="1" t="s">
        <v>45</v>
      </c>
      <c r="AB252" s="1" t="s">
        <v>45</v>
      </c>
      <c r="AC252" s="1" t="s">
        <v>45</v>
      </c>
      <c r="AD252" s="1" t="s">
        <v>45</v>
      </c>
      <c r="AE252" s="1" t="s">
        <v>45</v>
      </c>
      <c r="AF252" s="1" t="s">
        <v>45</v>
      </c>
      <c r="AG252" s="22">
        <v>4</v>
      </c>
      <c r="AH252" s="1">
        <v>7</v>
      </c>
      <c r="AI252" s="1">
        <v>8</v>
      </c>
      <c r="AJ252" s="22">
        <v>5</v>
      </c>
      <c r="AK252" s="34" t="s">
        <v>910</v>
      </c>
      <c r="AL252" s="34" t="s">
        <v>844</v>
      </c>
      <c r="AM252" s="8">
        <f t="shared" si="22"/>
        <v>-2.0012818558036707</v>
      </c>
      <c r="AN252" s="8">
        <f t="shared" si="23"/>
        <v>-0.99323197508137906</v>
      </c>
      <c r="AO252">
        <f t="shared" si="24"/>
        <v>2</v>
      </c>
      <c r="AP252" s="6">
        <f t="shared" si="25"/>
        <v>0</v>
      </c>
      <c r="AQ252" s="8">
        <f>($AM$3*AM252+$AN$3*AN252+$AO$3*AO252+$AP$3*AP252)+$I$3*VLOOKUP(I252,COND!$A$2:$E$7,4,FALSE)+$J$3*VLOOKUP(J252,COND!$A$2:$C$7,2,FALSE)+$K$3*VLOOKUP(K252,COND!$A$2:$C$7,3,FALSE)+IF(AND($B$2&gt;0,$E252&lt;20),$B$2*25,0)</f>
        <v>108.06442144677642</v>
      </c>
      <c r="AR252" s="26">
        <f t="shared" si="26"/>
        <v>-9.1008608452480492E-3</v>
      </c>
      <c r="AS252" t="str">
        <f t="shared" si="27"/>
        <v>RF</v>
      </c>
      <c r="AT252">
        <v>800</v>
      </c>
      <c r="AU252">
        <v>800</v>
      </c>
      <c r="AW252" t="str">
        <f t="shared" si="28"/>
        <v>Unlikely</v>
      </c>
      <c r="AY252">
        <f>IF(VLOOKUP($A252,'Draft List'!$D$4:$AC$1177,AY$3,FALSE)&lt;&gt;0,VLOOKUP($A252,'Draft List'!$D$4:$AC$1177,AY$3,FALSE),"")</f>
        <v>594</v>
      </c>
      <c r="AZ252">
        <f>IF(VLOOKUP($A252,'Draft List'!$D$4:$AC$1177,AZ$3,FALSE)&lt;&gt;0,VLOOKUP($A252,'Draft List'!$D$4:$AC$1177,AZ$3,FALSE),"")</f>
        <v>19</v>
      </c>
      <c r="BA252">
        <f>IF(VLOOKUP($A252,'Draft List'!$D$4:$AC$1177,BA$3,FALSE)&lt;&gt;0,VLOOKUP($A252,'Draft List'!$D$4:$AC$1177,BA$3,FALSE),"")</f>
        <v>30</v>
      </c>
      <c r="BB252" t="str">
        <f>IF(VLOOKUP($A252,'Draft List'!$D$4:$AC$1177,BB$3,FALSE)&lt;&gt;0,VLOOKUP($A252,'Draft List'!$D$4:$AC$1177,BB$3,FALSE),"")</f>
        <v>West Virginia Alleghenies</v>
      </c>
    </row>
    <row r="253" spans="1:54" ht="15" customHeight="1" x14ac:dyDescent="0.3">
      <c r="A253" s="1">
        <v>16126</v>
      </c>
      <c r="B253" s="1" t="s">
        <v>87</v>
      </c>
      <c r="C253" s="1" t="s">
        <v>1326</v>
      </c>
      <c r="D253" s="1" t="s">
        <v>1327</v>
      </c>
      <c r="E253" s="1">
        <v>18</v>
      </c>
      <c r="F253" s="1" t="s">
        <v>42</v>
      </c>
      <c r="G253" s="1" t="s">
        <v>42</v>
      </c>
      <c r="H253" s="22" t="s">
        <v>853</v>
      </c>
      <c r="I253" s="45" t="s">
        <v>48</v>
      </c>
      <c r="J253" s="1" t="s">
        <v>43</v>
      </c>
      <c r="K253" s="22" t="s">
        <v>43</v>
      </c>
      <c r="L253" s="1">
        <v>1</v>
      </c>
      <c r="M253" s="1">
        <v>1</v>
      </c>
      <c r="N253" s="1">
        <v>2</v>
      </c>
      <c r="O253" s="1">
        <v>2</v>
      </c>
      <c r="P253" s="22">
        <v>1</v>
      </c>
      <c r="Q253" s="1">
        <v>2</v>
      </c>
      <c r="R253" s="1">
        <v>3</v>
      </c>
      <c r="S253" s="1">
        <v>3</v>
      </c>
      <c r="T253" s="1">
        <v>6</v>
      </c>
      <c r="U253" s="22">
        <v>2</v>
      </c>
      <c r="V253" s="1">
        <v>1</v>
      </c>
      <c r="W253" s="1">
        <v>1</v>
      </c>
      <c r="X253" s="1">
        <v>3</v>
      </c>
      <c r="Y253" s="22">
        <v>6</v>
      </c>
      <c r="Z253" s="1" t="s">
        <v>45</v>
      </c>
      <c r="AA253" s="1" t="s">
        <v>45</v>
      </c>
      <c r="AB253" s="1" t="s">
        <v>45</v>
      </c>
      <c r="AC253" s="1" t="s">
        <v>45</v>
      </c>
      <c r="AD253" s="1" t="s">
        <v>45</v>
      </c>
      <c r="AE253" s="1" t="s">
        <v>45</v>
      </c>
      <c r="AF253" s="1" t="s">
        <v>45</v>
      </c>
      <c r="AG253" s="22" t="s">
        <v>45</v>
      </c>
      <c r="AH253" s="1">
        <v>4</v>
      </c>
      <c r="AI253" s="1">
        <v>2</v>
      </c>
      <c r="AJ253" s="22">
        <v>1</v>
      </c>
      <c r="AK253" s="34" t="s">
        <v>875</v>
      </c>
      <c r="AL253" s="34" t="s">
        <v>48</v>
      </c>
      <c r="AM253" s="8">
        <f t="shared" si="22"/>
        <v>-1.9115723057940897</v>
      </c>
      <c r="AN253" s="8">
        <f t="shared" si="23"/>
        <v>-1.0049806764746987</v>
      </c>
      <c r="AO253">
        <f t="shared" si="24"/>
        <v>0</v>
      </c>
      <c r="AP253" s="6">
        <f t="shared" si="25"/>
        <v>0</v>
      </c>
      <c r="AQ253" s="8">
        <f>($AM$3*AM253+$AN$3*AN253+$AO$3*AO253+$AP$3*AP253)+$I$3*VLOOKUP(I253,COND!$A$2:$E$7,4,FALSE)+$J$3*VLOOKUP(J253,COND!$A$2:$C$7,2,FALSE)+$K$3*VLOOKUP(K253,COND!$A$2:$C$7,3,FALSE)+IF(AND($B$2&gt;0,$E253&lt;20),$B$2*25,0)</f>
        <v>107.97407465172421</v>
      </c>
      <c r="AR253" s="26">
        <f t="shared" si="26"/>
        <v>-2.7973292302734178E-2</v>
      </c>
      <c r="AS253" t="str">
        <f t="shared" si="27"/>
        <v>DH</v>
      </c>
      <c r="AT253">
        <v>800</v>
      </c>
      <c r="AU253">
        <v>800</v>
      </c>
      <c r="AW253" t="str">
        <f t="shared" si="28"/>
        <v>Unlikely</v>
      </c>
      <c r="AY253" t="str">
        <f>IF(VLOOKUP($A253,'Draft List'!$D$4:$AC$1177,AY$3,FALSE)&lt;&gt;0,VLOOKUP($A253,'Draft List'!$D$4:$AC$1177,AY$3,FALSE),"")</f>
        <v/>
      </c>
      <c r="AZ253" t="str">
        <f>IF(VLOOKUP($A253,'Draft List'!$D$4:$AC$1177,AZ$3,FALSE)&lt;&gt;0,VLOOKUP($A253,'Draft List'!$D$4:$AC$1177,AZ$3,FALSE),"")</f>
        <v/>
      </c>
      <c r="BA253" t="str">
        <f>IF(VLOOKUP($A253,'Draft List'!$D$4:$AC$1177,BA$3,FALSE)&lt;&gt;0,VLOOKUP($A253,'Draft List'!$D$4:$AC$1177,BA$3,FALSE),"")</f>
        <v/>
      </c>
      <c r="BB253" t="str">
        <f>IF(VLOOKUP($A253,'Draft List'!$D$4:$AC$1177,BB$3,FALSE)&lt;&gt;0,VLOOKUP($A253,'Draft List'!$D$4:$AC$1177,BB$3,FALSE),"")</f>
        <v/>
      </c>
    </row>
    <row r="254" spans="1:54" ht="15" customHeight="1" x14ac:dyDescent="0.3">
      <c r="A254" s="1">
        <v>13119</v>
      </c>
      <c r="B254" s="1" t="s">
        <v>67</v>
      </c>
      <c r="C254" s="1" t="s">
        <v>622</v>
      </c>
      <c r="D254" s="1" t="s">
        <v>1099</v>
      </c>
      <c r="E254" s="1">
        <v>18</v>
      </c>
      <c r="F254" s="1" t="s">
        <v>42</v>
      </c>
      <c r="G254" s="1" t="s">
        <v>42</v>
      </c>
      <c r="H254" s="22" t="s">
        <v>878</v>
      </c>
      <c r="I254" s="45" t="s">
        <v>43</v>
      </c>
      <c r="J254" s="1" t="s">
        <v>44</v>
      </c>
      <c r="K254" s="22" t="s">
        <v>43</v>
      </c>
      <c r="L254" s="1">
        <v>1</v>
      </c>
      <c r="M254" s="1">
        <v>1</v>
      </c>
      <c r="N254" s="1">
        <v>2</v>
      </c>
      <c r="O254" s="1">
        <v>1</v>
      </c>
      <c r="P254" s="22">
        <v>2</v>
      </c>
      <c r="Q254" s="1">
        <v>3</v>
      </c>
      <c r="R254" s="1">
        <v>3</v>
      </c>
      <c r="S254" s="1">
        <v>2</v>
      </c>
      <c r="T254" s="1">
        <v>3</v>
      </c>
      <c r="U254" s="22">
        <v>5</v>
      </c>
      <c r="V254" s="1">
        <v>6</v>
      </c>
      <c r="W254" s="1">
        <v>7</v>
      </c>
      <c r="X254" s="1">
        <v>1</v>
      </c>
      <c r="Y254" s="22">
        <v>1</v>
      </c>
      <c r="Z254" s="1" t="s">
        <v>45</v>
      </c>
      <c r="AA254" s="1" t="s">
        <v>45</v>
      </c>
      <c r="AB254" s="1" t="s">
        <v>45</v>
      </c>
      <c r="AC254" s="1" t="s">
        <v>45</v>
      </c>
      <c r="AD254" s="1" t="s">
        <v>45</v>
      </c>
      <c r="AE254" s="1" t="s">
        <v>45</v>
      </c>
      <c r="AF254" s="1" t="s">
        <v>45</v>
      </c>
      <c r="AG254" s="22">
        <v>4</v>
      </c>
      <c r="AH254" s="1">
        <v>5</v>
      </c>
      <c r="AI254" s="1">
        <v>5</v>
      </c>
      <c r="AJ254" s="22">
        <v>5</v>
      </c>
      <c r="AK254" s="34" t="s">
        <v>908</v>
      </c>
      <c r="AL254" s="34" t="s">
        <v>48</v>
      </c>
      <c r="AM254" s="8">
        <f t="shared" si="22"/>
        <v>-1.961265515986587</v>
      </c>
      <c r="AN254" s="8">
        <f t="shared" si="23"/>
        <v>-0.91456596487341812</v>
      </c>
      <c r="AO254">
        <f t="shared" si="24"/>
        <v>0</v>
      </c>
      <c r="AP254" s="6">
        <f t="shared" si="25"/>
        <v>0</v>
      </c>
      <c r="AQ254" s="8">
        <f>($AM$3*AM254+$AN$3*AN254+$AO$3*AO254+$AP$3*AP254)+$I$3*VLOOKUP(I254,COND!$A$2:$E$7,4,FALSE)+$J$3*VLOOKUP(J254,COND!$A$2:$C$7,2,FALSE)+$K$3*VLOOKUP(K254,COND!$A$2:$C$7,3,FALSE)+IF(AND($B$2&gt;0,$E254&lt;20),$B$2*25,0)</f>
        <v>107.82908186992032</v>
      </c>
      <c r="AR254" s="26">
        <f t="shared" si="26"/>
        <v>-5.8260657060308869E-2</v>
      </c>
      <c r="AS254" t="str">
        <f t="shared" si="27"/>
        <v>RF</v>
      </c>
      <c r="AT254">
        <v>800</v>
      </c>
      <c r="AU254">
        <v>800</v>
      </c>
      <c r="AW254" t="str">
        <f t="shared" si="28"/>
        <v>Unlikely</v>
      </c>
      <c r="AY254">
        <f>IF(VLOOKUP($A254,'Draft List'!$D$4:$AC$1177,AY$3,FALSE)&lt;&gt;0,VLOOKUP($A254,'Draft List'!$D$4:$AC$1177,AY$3,FALSE),"")</f>
        <v>589</v>
      </c>
      <c r="AZ254">
        <f>IF(VLOOKUP($A254,'Draft List'!$D$4:$AC$1177,AZ$3,FALSE)&lt;&gt;0,VLOOKUP($A254,'Draft List'!$D$4:$AC$1177,AZ$3,FALSE),"")</f>
        <v>19</v>
      </c>
      <c r="BA254">
        <f>IF(VLOOKUP($A254,'Draft List'!$D$4:$AC$1177,BA$3,FALSE)&lt;&gt;0,VLOOKUP($A254,'Draft List'!$D$4:$AC$1177,BA$3,FALSE),"")</f>
        <v>25</v>
      </c>
      <c r="BB254" t="str">
        <f>IF(VLOOKUP($A254,'Draft List'!$D$4:$AC$1177,BB$3,FALSE)&lt;&gt;0,VLOOKUP($A254,'Draft List'!$D$4:$AC$1177,BB$3,FALSE),"")</f>
        <v>San Juan Coqui</v>
      </c>
    </row>
    <row r="255" spans="1:54" ht="15" customHeight="1" x14ac:dyDescent="0.3">
      <c r="A255" s="1">
        <v>8032</v>
      </c>
      <c r="B255" s="1" t="s">
        <v>75</v>
      </c>
      <c r="C255" s="1" t="s">
        <v>303</v>
      </c>
      <c r="D255" s="1" t="s">
        <v>936</v>
      </c>
      <c r="E255" s="1">
        <v>18</v>
      </c>
      <c r="F255" s="1" t="s">
        <v>42</v>
      </c>
      <c r="G255" s="1" t="s">
        <v>42</v>
      </c>
      <c r="H255" s="22" t="s">
        <v>853</v>
      </c>
      <c r="I255" s="45" t="s">
        <v>43</v>
      </c>
      <c r="J255" s="1" t="s">
        <v>44</v>
      </c>
      <c r="K255" s="22" t="s">
        <v>43</v>
      </c>
      <c r="L255" s="1">
        <v>1</v>
      </c>
      <c r="M255" s="1">
        <v>1</v>
      </c>
      <c r="N255" s="1">
        <v>2</v>
      </c>
      <c r="O255" s="1">
        <v>1</v>
      </c>
      <c r="P255" s="22">
        <v>1</v>
      </c>
      <c r="Q255" s="1">
        <v>2</v>
      </c>
      <c r="R255" s="1">
        <v>4</v>
      </c>
      <c r="S255" s="1">
        <v>4</v>
      </c>
      <c r="T255" s="1">
        <v>4</v>
      </c>
      <c r="U255" s="22">
        <v>3</v>
      </c>
      <c r="V255" s="1">
        <v>3</v>
      </c>
      <c r="W255" s="1">
        <v>5</v>
      </c>
      <c r="X255" s="1">
        <v>1</v>
      </c>
      <c r="Y255" s="22">
        <v>1</v>
      </c>
      <c r="Z255" s="1" t="s">
        <v>45</v>
      </c>
      <c r="AA255" s="1" t="s">
        <v>45</v>
      </c>
      <c r="AB255" s="1" t="s">
        <v>45</v>
      </c>
      <c r="AC255" s="1" t="s">
        <v>45</v>
      </c>
      <c r="AD255" s="1" t="s">
        <v>45</v>
      </c>
      <c r="AE255" s="1" t="s">
        <v>45</v>
      </c>
      <c r="AF255" s="1">
        <v>5</v>
      </c>
      <c r="AG255" s="22" t="s">
        <v>45</v>
      </c>
      <c r="AH255" s="1">
        <v>9</v>
      </c>
      <c r="AI255" s="1">
        <v>7</v>
      </c>
      <c r="AJ255" s="22">
        <v>5</v>
      </c>
      <c r="AK255" s="34" t="s">
        <v>687</v>
      </c>
      <c r="AL255" s="34" t="s">
        <v>844</v>
      </c>
      <c r="AM255" s="8">
        <f t="shared" si="22"/>
        <v>-2.0012818558036707</v>
      </c>
      <c r="AN255" s="8">
        <f t="shared" si="23"/>
        <v>-1.0102620630341723</v>
      </c>
      <c r="AO255">
        <f t="shared" si="24"/>
        <v>2</v>
      </c>
      <c r="AP255" s="6">
        <f t="shared" si="25"/>
        <v>0.75</v>
      </c>
      <c r="AQ255" s="8">
        <f>($AM$3*AM255+$AN$3*AN255+$AO$3*AO255+$AP$3*AP255)+$I$3*VLOOKUP(I255,COND!$A$2:$E$7,4,FALSE)+$J$3*VLOOKUP(J255,COND!$A$2:$C$7,2,FALSE)+$K$3*VLOOKUP(K255,COND!$A$2:$C$7,3,FALSE)+IF(AND($B$2&gt;0,$E255&lt;20),$B$2*25,0)</f>
        <v>107.7600603913429</v>
      </c>
      <c r="AR255" s="26">
        <f t="shared" si="26"/>
        <v>-7.267846925601272E-2</v>
      </c>
      <c r="AS255" t="str">
        <f t="shared" si="27"/>
        <v>CF</v>
      </c>
      <c r="AT255">
        <v>800</v>
      </c>
      <c r="AU255">
        <v>800</v>
      </c>
      <c r="AW255" t="str">
        <f t="shared" si="28"/>
        <v>Unlikely</v>
      </c>
      <c r="AY255">
        <f>IF(VLOOKUP($A255,'Draft List'!$D$4:$AC$1177,AY$3,FALSE)&lt;&gt;0,VLOOKUP($A255,'Draft List'!$D$4:$AC$1177,AY$3,FALSE),"")</f>
        <v>531</v>
      </c>
      <c r="AZ255">
        <f>IF(VLOOKUP($A255,'Draft List'!$D$4:$AC$1177,AZ$3,FALSE)&lt;&gt;0,VLOOKUP($A255,'Draft List'!$D$4:$AC$1177,AZ$3,FALSE),"")</f>
        <v>17</v>
      </c>
      <c r="BA255">
        <f>IF(VLOOKUP($A255,'Draft List'!$D$4:$AC$1177,BA$3,FALSE)&lt;&gt;0,VLOOKUP($A255,'Draft List'!$D$4:$AC$1177,BA$3,FALSE),"")</f>
        <v>31</v>
      </c>
      <c r="BB255" t="str">
        <f>IF(VLOOKUP($A255,'Draft List'!$D$4:$AC$1177,BB$3,FALSE)&lt;&gt;0,VLOOKUP($A255,'Draft List'!$D$4:$AC$1177,BB$3,FALSE),"")</f>
        <v>Niihama-shi Ghosts</v>
      </c>
    </row>
    <row r="256" spans="1:54" ht="15" customHeight="1" x14ac:dyDescent="0.3">
      <c r="A256" s="1">
        <v>14169</v>
      </c>
      <c r="B256" s="1" t="s">
        <v>87</v>
      </c>
      <c r="C256" s="1" t="s">
        <v>1346</v>
      </c>
      <c r="D256" s="1" t="s">
        <v>967</v>
      </c>
      <c r="E256" s="1">
        <v>18</v>
      </c>
      <c r="F256" s="1" t="s">
        <v>42</v>
      </c>
      <c r="G256" s="1" t="s">
        <v>42</v>
      </c>
      <c r="H256" s="22" t="s">
        <v>853</v>
      </c>
      <c r="I256" s="45" t="s">
        <v>43</v>
      </c>
      <c r="J256" s="1" t="s">
        <v>44</v>
      </c>
      <c r="K256" s="22" t="s">
        <v>43</v>
      </c>
      <c r="L256" s="1">
        <v>1</v>
      </c>
      <c r="M256" s="1">
        <v>1</v>
      </c>
      <c r="N256" s="1">
        <v>2</v>
      </c>
      <c r="O256" s="1">
        <v>2</v>
      </c>
      <c r="P256" s="22">
        <v>1</v>
      </c>
      <c r="Q256" s="1">
        <v>2</v>
      </c>
      <c r="R256" s="1">
        <v>3</v>
      </c>
      <c r="S256" s="1">
        <v>4</v>
      </c>
      <c r="T256" s="1">
        <v>6</v>
      </c>
      <c r="U256" s="22">
        <v>2</v>
      </c>
      <c r="V256" s="1">
        <v>5</v>
      </c>
      <c r="W256" s="1">
        <v>4</v>
      </c>
      <c r="X256" s="1">
        <v>5</v>
      </c>
      <c r="Y256" s="22">
        <v>5</v>
      </c>
      <c r="Z256" s="1" t="s">
        <v>45</v>
      </c>
      <c r="AA256" s="1" t="s">
        <v>45</v>
      </c>
      <c r="AB256" s="1" t="s">
        <v>45</v>
      </c>
      <c r="AC256" s="1" t="s">
        <v>45</v>
      </c>
      <c r="AD256" s="1" t="s">
        <v>45</v>
      </c>
      <c r="AE256" s="1" t="s">
        <v>45</v>
      </c>
      <c r="AF256" s="1" t="s">
        <v>45</v>
      </c>
      <c r="AG256" s="22" t="s">
        <v>45</v>
      </c>
      <c r="AH256" s="1">
        <v>1</v>
      </c>
      <c r="AI256" s="1">
        <v>1</v>
      </c>
      <c r="AJ256" s="22">
        <v>1</v>
      </c>
      <c r="AK256" s="34" t="s">
        <v>875</v>
      </c>
      <c r="AL256" s="34" t="s">
        <v>844</v>
      </c>
      <c r="AM256" s="8">
        <f t="shared" si="22"/>
        <v>-1.9115723057940897</v>
      </c>
      <c r="AN256" s="8">
        <f t="shared" si="23"/>
        <v>-0.92191918245079729</v>
      </c>
      <c r="AO256">
        <f t="shared" si="24"/>
        <v>0</v>
      </c>
      <c r="AP256" s="6">
        <f t="shared" si="25"/>
        <v>0</v>
      </c>
      <c r="AQ256" s="8">
        <f>($AM$3*AM256+$AN$3*AN256+$AO$3*AO256+$AP$3*AP256)+$I$3*VLOOKUP(I256,COND!$A$2:$E$7,4,FALSE)+$J$3*VLOOKUP(J256,COND!$A$2:$C$7,2,FALSE)+$K$3*VLOOKUP(K256,COND!$A$2:$C$7,3,FALSE)+IF(AND($B$2&gt;0,$E256&lt;20),$B$2*25,0)</f>
        <v>107.74581258001103</v>
      </c>
      <c r="AR256" s="26">
        <f t="shared" si="26"/>
        <v>-7.5654677129513043E-2</v>
      </c>
      <c r="AS256" t="str">
        <f t="shared" si="27"/>
        <v>DH</v>
      </c>
      <c r="AT256">
        <v>800</v>
      </c>
      <c r="AU256">
        <v>800</v>
      </c>
      <c r="AW256" t="str">
        <f t="shared" si="28"/>
        <v>Unlikely</v>
      </c>
      <c r="AY256" t="str">
        <f>IF(VLOOKUP($A256,'Draft List'!$D$4:$AC$1177,AY$3,FALSE)&lt;&gt;0,VLOOKUP($A256,'Draft List'!$D$4:$AC$1177,AY$3,FALSE),"")</f>
        <v/>
      </c>
      <c r="AZ256" t="str">
        <f>IF(VLOOKUP($A256,'Draft List'!$D$4:$AC$1177,AZ$3,FALSE)&lt;&gt;0,VLOOKUP($A256,'Draft List'!$D$4:$AC$1177,AZ$3,FALSE),"")</f>
        <v/>
      </c>
      <c r="BA256" t="str">
        <f>IF(VLOOKUP($A256,'Draft List'!$D$4:$AC$1177,BA$3,FALSE)&lt;&gt;0,VLOOKUP($A256,'Draft List'!$D$4:$AC$1177,BA$3,FALSE),"")</f>
        <v/>
      </c>
      <c r="BB256" t="str">
        <f>IF(VLOOKUP($A256,'Draft List'!$D$4:$AC$1177,BB$3,FALSE)&lt;&gt;0,VLOOKUP($A256,'Draft List'!$D$4:$AC$1177,BB$3,FALSE),"")</f>
        <v/>
      </c>
    </row>
    <row r="257" spans="1:54" ht="15" customHeight="1" x14ac:dyDescent="0.3">
      <c r="A257" s="1">
        <v>12052</v>
      </c>
      <c r="B257" s="1" t="s">
        <v>70</v>
      </c>
      <c r="C257" s="1" t="s">
        <v>722</v>
      </c>
      <c r="D257" s="1" t="s">
        <v>648</v>
      </c>
      <c r="E257" s="1">
        <v>18</v>
      </c>
      <c r="F257" s="1" t="s">
        <v>42</v>
      </c>
      <c r="G257" s="1" t="s">
        <v>42</v>
      </c>
      <c r="H257" s="22" t="s">
        <v>853</v>
      </c>
      <c r="I257" s="45" t="s">
        <v>48</v>
      </c>
      <c r="J257" s="1" t="s">
        <v>43</v>
      </c>
      <c r="K257" s="22" t="s">
        <v>43</v>
      </c>
      <c r="L257" s="1">
        <v>1</v>
      </c>
      <c r="M257" s="1">
        <v>1</v>
      </c>
      <c r="N257" s="1">
        <v>2</v>
      </c>
      <c r="O257" s="1">
        <v>1</v>
      </c>
      <c r="P257" s="22">
        <v>1</v>
      </c>
      <c r="Q257" s="1">
        <v>2</v>
      </c>
      <c r="R257" s="1">
        <v>4</v>
      </c>
      <c r="S257" s="1">
        <v>3</v>
      </c>
      <c r="T257" s="1">
        <v>4</v>
      </c>
      <c r="U257" s="22">
        <v>3</v>
      </c>
      <c r="V257" s="1">
        <v>10</v>
      </c>
      <c r="W257" s="1">
        <v>9</v>
      </c>
      <c r="X257" s="1">
        <v>1</v>
      </c>
      <c r="Y257" s="22">
        <v>1</v>
      </c>
      <c r="Z257" s="1" t="s">
        <v>45</v>
      </c>
      <c r="AA257" s="1" t="s">
        <v>45</v>
      </c>
      <c r="AB257" s="1" t="s">
        <v>45</v>
      </c>
      <c r="AC257" s="1">
        <v>3</v>
      </c>
      <c r="AD257" s="1" t="s">
        <v>45</v>
      </c>
      <c r="AE257" s="1" t="s">
        <v>45</v>
      </c>
      <c r="AF257" s="1" t="s">
        <v>45</v>
      </c>
      <c r="AG257" s="22" t="s">
        <v>45</v>
      </c>
      <c r="AH257" s="1">
        <v>8</v>
      </c>
      <c r="AI257" s="1">
        <v>10</v>
      </c>
      <c r="AJ257" s="22">
        <v>10</v>
      </c>
      <c r="AK257" s="34" t="s">
        <v>687</v>
      </c>
      <c r="AL257" s="34" t="s">
        <v>844</v>
      </c>
      <c r="AM257" s="8">
        <f t="shared" si="22"/>
        <v>-2.0012818558036707</v>
      </c>
      <c r="AN257" s="8">
        <f t="shared" si="23"/>
        <v>-1.0933235570580737</v>
      </c>
      <c r="AO257">
        <f t="shared" si="24"/>
        <v>5</v>
      </c>
      <c r="AP257" s="6">
        <f t="shared" si="25"/>
        <v>0</v>
      </c>
      <c r="AQ257" s="8">
        <f>($AM$3*AM257+$AN$3*AN257+$AO$3*AO257+$AP$3*AP257)+$I$3*VLOOKUP(I257,COND!$A$2:$E$7,4,FALSE)+$J$3*VLOOKUP(J257,COND!$A$2:$C$7,2,FALSE)+$K$3*VLOOKUP(K257,COND!$A$2:$C$7,3,FALSE)+IF(AND($B$2&gt;0,$E257&lt;20),$B$2*25,0)</f>
        <v>107.73832246305608</v>
      </c>
      <c r="AR257" s="26">
        <f t="shared" si="26"/>
        <v>-7.7219278494279189E-2</v>
      </c>
      <c r="AS257" t="str">
        <f t="shared" si="27"/>
        <v>3B</v>
      </c>
      <c r="AT257">
        <v>800</v>
      </c>
      <c r="AU257">
        <v>800</v>
      </c>
      <c r="AW257" t="str">
        <f t="shared" si="28"/>
        <v>Unlikely</v>
      </c>
      <c r="AY257">
        <f>IF(VLOOKUP($A257,'Draft List'!$D$4:$AC$1177,AY$3,FALSE)&lt;&gt;0,VLOOKUP($A257,'Draft List'!$D$4:$AC$1177,AY$3,FALSE),"")</f>
        <v>403</v>
      </c>
      <c r="AZ257">
        <f>IF(VLOOKUP($A257,'Draft List'!$D$4:$AC$1177,AZ$3,FALSE)&lt;&gt;0,VLOOKUP($A257,'Draft List'!$D$4:$AC$1177,AZ$3,FALSE),"")</f>
        <v>13</v>
      </c>
      <c r="BA257">
        <f>IF(VLOOKUP($A257,'Draft List'!$D$4:$AC$1177,BA$3,FALSE)&lt;&gt;0,VLOOKUP($A257,'Draft List'!$D$4:$AC$1177,BA$3,FALSE),"")</f>
        <v>31</v>
      </c>
      <c r="BB257" t="str">
        <f>IF(VLOOKUP($A257,'Draft List'!$D$4:$AC$1177,BB$3,FALSE)&lt;&gt;0,VLOOKUP($A257,'Draft List'!$D$4:$AC$1177,BB$3,FALSE),"")</f>
        <v>Niihama-shi Ghosts</v>
      </c>
    </row>
    <row r="258" spans="1:54" ht="15" customHeight="1" x14ac:dyDescent="0.3">
      <c r="A258" s="1">
        <v>12379</v>
      </c>
      <c r="B258" s="1" t="s">
        <v>70</v>
      </c>
      <c r="C258" s="1" t="s">
        <v>1330</v>
      </c>
      <c r="D258" s="1" t="s">
        <v>418</v>
      </c>
      <c r="E258" s="1">
        <v>18</v>
      </c>
      <c r="F258" s="1" t="s">
        <v>42</v>
      </c>
      <c r="G258" s="1" t="s">
        <v>42</v>
      </c>
      <c r="H258" s="22" t="s">
        <v>861</v>
      </c>
      <c r="I258" s="45" t="s">
        <v>43</v>
      </c>
      <c r="J258" s="1" t="s">
        <v>43</v>
      </c>
      <c r="K258" s="22" t="s">
        <v>43</v>
      </c>
      <c r="L258" s="1">
        <v>1</v>
      </c>
      <c r="M258" s="1">
        <v>1</v>
      </c>
      <c r="N258" s="1">
        <v>2</v>
      </c>
      <c r="O258" s="1">
        <v>2</v>
      </c>
      <c r="P258" s="22">
        <v>2</v>
      </c>
      <c r="Q258" s="1">
        <v>2</v>
      </c>
      <c r="R258" s="1">
        <v>3</v>
      </c>
      <c r="S258" s="1">
        <v>4</v>
      </c>
      <c r="T258" s="1">
        <v>4</v>
      </c>
      <c r="U258" s="22">
        <v>4</v>
      </c>
      <c r="V258" s="1">
        <v>7</v>
      </c>
      <c r="W258" s="1">
        <v>6</v>
      </c>
      <c r="X258" s="1">
        <v>1</v>
      </c>
      <c r="Y258" s="22">
        <v>1</v>
      </c>
      <c r="Z258" s="1" t="s">
        <v>45</v>
      </c>
      <c r="AA258" s="1" t="s">
        <v>45</v>
      </c>
      <c r="AB258" s="1" t="s">
        <v>45</v>
      </c>
      <c r="AC258" s="1">
        <v>3</v>
      </c>
      <c r="AD258" s="1" t="s">
        <v>45</v>
      </c>
      <c r="AE258" s="1" t="s">
        <v>45</v>
      </c>
      <c r="AF258" s="1" t="s">
        <v>45</v>
      </c>
      <c r="AG258" s="22" t="s">
        <v>45</v>
      </c>
      <c r="AH258" s="1">
        <v>7</v>
      </c>
      <c r="AI258" s="1">
        <v>7</v>
      </c>
      <c r="AJ258" s="22">
        <v>7</v>
      </c>
      <c r="AK258" s="34" t="s">
        <v>922</v>
      </c>
      <c r="AL258" s="34" t="s">
        <v>48</v>
      </c>
      <c r="AM258" s="8">
        <f t="shared" si="22"/>
        <v>-1.871555965977006</v>
      </c>
      <c r="AN258" s="8">
        <f t="shared" si="23"/>
        <v>-1.0213056028357923</v>
      </c>
      <c r="AO258">
        <f t="shared" si="24"/>
        <v>1</v>
      </c>
      <c r="AP258" s="6">
        <f t="shared" si="25"/>
        <v>0</v>
      </c>
      <c r="AQ258" s="8">
        <f>($AM$3*AM258+$AN$3*AN258+$AO$3*AO258+$AP$3*AP258)+$I$3*VLOOKUP(I258,COND!$A$2:$E$7,4,FALSE)+$J$3*VLOOKUP(J258,COND!$A$2:$C$7,2,FALSE)+$K$3*VLOOKUP(K258,COND!$A$2:$C$7,3,FALSE)+IF(AND($B$2&gt;0,$E258&lt;20),$B$2*25,0)</f>
        <v>107.72384383603946</v>
      </c>
      <c r="AR258" s="26">
        <f t="shared" si="26"/>
        <v>-8.0243701173707507E-2</v>
      </c>
      <c r="AS258" t="str">
        <f t="shared" si="27"/>
        <v>3B</v>
      </c>
      <c r="AT258">
        <v>800</v>
      </c>
      <c r="AU258">
        <v>800</v>
      </c>
      <c r="AW258" t="str">
        <f t="shared" si="28"/>
        <v>Unlikely</v>
      </c>
      <c r="AY258">
        <f>IF(VLOOKUP($A258,'Draft List'!$D$4:$AC$1177,AY$3,FALSE)&lt;&gt;0,VLOOKUP($A258,'Draft List'!$D$4:$AC$1177,AY$3,FALSE),"")</f>
        <v>452</v>
      </c>
      <c r="AZ258">
        <f>IF(VLOOKUP($A258,'Draft List'!$D$4:$AC$1177,AZ$3,FALSE)&lt;&gt;0,VLOOKUP($A258,'Draft List'!$D$4:$AC$1177,AZ$3,FALSE),"")</f>
        <v>15</v>
      </c>
      <c r="BA258">
        <f>IF(VLOOKUP($A258,'Draft List'!$D$4:$AC$1177,BA$3,FALSE)&lt;&gt;0,VLOOKUP($A258,'Draft List'!$D$4:$AC$1177,BA$3,FALSE),"")</f>
        <v>16</v>
      </c>
      <c r="BB258" t="str">
        <f>IF(VLOOKUP($A258,'Draft List'!$D$4:$AC$1177,BB$3,FALSE)&lt;&gt;0,VLOOKUP($A258,'Draft List'!$D$4:$AC$1177,BB$3,FALSE),"")</f>
        <v>Reno Zephyrs</v>
      </c>
    </row>
    <row r="259" spans="1:54" ht="15" customHeight="1" x14ac:dyDescent="0.3">
      <c r="A259" s="1">
        <v>12627</v>
      </c>
      <c r="B259" s="1" t="s">
        <v>75</v>
      </c>
      <c r="C259" s="1" t="s">
        <v>157</v>
      </c>
      <c r="D259" s="1" t="s">
        <v>1265</v>
      </c>
      <c r="E259" s="1">
        <v>18</v>
      </c>
      <c r="F259" s="1" t="s">
        <v>54</v>
      </c>
      <c r="G259" s="1" t="s">
        <v>42</v>
      </c>
      <c r="H259" s="22" t="s">
        <v>878</v>
      </c>
      <c r="I259" s="45" t="s">
        <v>43</v>
      </c>
      <c r="J259" s="1" t="s">
        <v>48</v>
      </c>
      <c r="K259" s="22" t="s">
        <v>43</v>
      </c>
      <c r="L259" s="1">
        <v>1</v>
      </c>
      <c r="M259" s="1">
        <v>1</v>
      </c>
      <c r="N259" s="1">
        <v>2</v>
      </c>
      <c r="O259" s="1">
        <v>1</v>
      </c>
      <c r="P259" s="22">
        <v>1</v>
      </c>
      <c r="Q259" s="1">
        <v>2</v>
      </c>
      <c r="R259" s="1">
        <v>2</v>
      </c>
      <c r="S259" s="1">
        <v>3</v>
      </c>
      <c r="T259" s="1">
        <v>5</v>
      </c>
      <c r="U259" s="22">
        <v>2</v>
      </c>
      <c r="V259" s="1">
        <v>3</v>
      </c>
      <c r="W259" s="1">
        <v>6</v>
      </c>
      <c r="X259" s="1">
        <v>1</v>
      </c>
      <c r="Y259" s="22">
        <v>1</v>
      </c>
      <c r="Z259" s="1" t="s">
        <v>45</v>
      </c>
      <c r="AA259" s="1" t="s">
        <v>45</v>
      </c>
      <c r="AB259" s="1" t="s">
        <v>45</v>
      </c>
      <c r="AC259" s="1" t="s">
        <v>45</v>
      </c>
      <c r="AD259" s="1" t="s">
        <v>45</v>
      </c>
      <c r="AE259" s="1">
        <v>4</v>
      </c>
      <c r="AF259" s="1">
        <v>1</v>
      </c>
      <c r="AG259" s="22">
        <v>2</v>
      </c>
      <c r="AH259" s="1">
        <v>7</v>
      </c>
      <c r="AI259" s="1">
        <v>9</v>
      </c>
      <c r="AJ259" s="22">
        <v>9</v>
      </c>
      <c r="AK259" s="34" t="s">
        <v>977</v>
      </c>
      <c r="AL259" s="34" t="s">
        <v>844</v>
      </c>
      <c r="AM259" s="8">
        <f t="shared" si="22"/>
        <v>-2.0012818558036707</v>
      </c>
      <c r="AN259" s="8">
        <f t="shared" si="23"/>
        <v>-1.1457501061029833</v>
      </c>
      <c r="AO259">
        <f t="shared" si="24"/>
        <v>4</v>
      </c>
      <c r="AP259" s="6">
        <f t="shared" si="25"/>
        <v>0</v>
      </c>
      <c r="AQ259" s="8">
        <f>($AM$3*AM259+$AN$3*AN259+$AO$3*AO259+$AP$3*AP259)+$I$3*VLOOKUP(I259,COND!$A$2:$E$7,4,FALSE)+$J$3*VLOOKUP(J259,COND!$A$2:$C$7,2,FALSE)+$K$3*VLOOKUP(K259,COND!$A$2:$C$7,3,FALSE)+IF(AND($B$2&gt;0,$E259&lt;20),$B$2*25,0)</f>
        <v>107.7175372078505</v>
      </c>
      <c r="AR259" s="26">
        <f t="shared" si="26"/>
        <v>-8.1561085018428597E-2</v>
      </c>
      <c r="AS259" t="str">
        <f t="shared" si="27"/>
        <v>LF</v>
      </c>
      <c r="AT259">
        <v>800</v>
      </c>
      <c r="AU259">
        <v>800</v>
      </c>
      <c r="AW259" t="str">
        <f t="shared" si="28"/>
        <v>Unlikely</v>
      </c>
      <c r="AY259" t="str">
        <f>IF(VLOOKUP($A259,'Draft List'!$D$4:$AC$1177,AY$3,FALSE)&lt;&gt;0,VLOOKUP($A259,'Draft List'!$D$4:$AC$1177,AY$3,FALSE),"")</f>
        <v/>
      </c>
      <c r="AZ259" t="str">
        <f>IF(VLOOKUP($A259,'Draft List'!$D$4:$AC$1177,AZ$3,FALSE)&lt;&gt;0,VLOOKUP($A259,'Draft List'!$D$4:$AC$1177,AZ$3,FALSE),"")</f>
        <v/>
      </c>
      <c r="BA259" t="str">
        <f>IF(VLOOKUP($A259,'Draft List'!$D$4:$AC$1177,BA$3,FALSE)&lt;&gt;0,VLOOKUP($A259,'Draft List'!$D$4:$AC$1177,BA$3,FALSE),"")</f>
        <v/>
      </c>
      <c r="BB259" t="str">
        <f>IF(VLOOKUP($A259,'Draft List'!$D$4:$AC$1177,BB$3,FALSE)&lt;&gt;0,VLOOKUP($A259,'Draft List'!$D$4:$AC$1177,BB$3,FALSE),"")</f>
        <v/>
      </c>
    </row>
    <row r="260" spans="1:54" ht="15" customHeight="1" x14ac:dyDescent="0.3">
      <c r="A260" s="1">
        <v>12553</v>
      </c>
      <c r="B260" s="1" t="s">
        <v>72</v>
      </c>
      <c r="C260" s="1" t="s">
        <v>444</v>
      </c>
      <c r="D260" s="1" t="s">
        <v>497</v>
      </c>
      <c r="E260" s="1">
        <v>18</v>
      </c>
      <c r="F260" s="1" t="s">
        <v>42</v>
      </c>
      <c r="G260" s="1" t="s">
        <v>42</v>
      </c>
      <c r="H260" s="22" t="s">
        <v>878</v>
      </c>
      <c r="I260" s="45" t="s">
        <v>43</v>
      </c>
      <c r="J260" s="1" t="s">
        <v>48</v>
      </c>
      <c r="K260" s="22" t="s">
        <v>43</v>
      </c>
      <c r="L260" s="1">
        <v>1</v>
      </c>
      <c r="M260" s="1">
        <v>1</v>
      </c>
      <c r="N260" s="1">
        <v>2</v>
      </c>
      <c r="O260" s="1">
        <v>1</v>
      </c>
      <c r="P260" s="22">
        <v>1</v>
      </c>
      <c r="Q260" s="1">
        <v>2</v>
      </c>
      <c r="R260" s="1">
        <v>4</v>
      </c>
      <c r="S260" s="1">
        <v>3</v>
      </c>
      <c r="T260" s="1">
        <v>4</v>
      </c>
      <c r="U260" s="22">
        <v>3</v>
      </c>
      <c r="V260" s="1">
        <v>4</v>
      </c>
      <c r="W260" s="1">
        <v>2</v>
      </c>
      <c r="X260" s="1">
        <v>1</v>
      </c>
      <c r="Y260" s="22">
        <v>1</v>
      </c>
      <c r="Z260" s="1" t="s">
        <v>45</v>
      </c>
      <c r="AA260" s="1" t="s">
        <v>45</v>
      </c>
      <c r="AB260" s="1">
        <v>1</v>
      </c>
      <c r="AC260" s="1" t="s">
        <v>45</v>
      </c>
      <c r="AD260" s="1" t="s">
        <v>45</v>
      </c>
      <c r="AE260" s="1" t="s">
        <v>45</v>
      </c>
      <c r="AF260" s="1" t="s">
        <v>45</v>
      </c>
      <c r="AG260" s="22" t="s">
        <v>45</v>
      </c>
      <c r="AH260" s="1">
        <v>2</v>
      </c>
      <c r="AI260" s="1">
        <v>4</v>
      </c>
      <c r="AJ260" s="22">
        <v>1</v>
      </c>
      <c r="AK260" s="34" t="s">
        <v>875</v>
      </c>
      <c r="AL260" s="34" t="s">
        <v>48</v>
      </c>
      <c r="AM260" s="8">
        <f t="shared" si="22"/>
        <v>-2.0012818558036707</v>
      </c>
      <c r="AN260" s="8">
        <f t="shared" si="23"/>
        <v>-1.0933235570580737</v>
      </c>
      <c r="AO260">
        <f t="shared" si="24"/>
        <v>0</v>
      </c>
      <c r="AP260" s="6">
        <f t="shared" si="25"/>
        <v>0</v>
      </c>
      <c r="AQ260" s="8">
        <f>($AM$3*AM260+$AN$3*AN260+$AO$3*AO260+$AP$3*AP260)+$I$3*VLOOKUP(I260,COND!$A$2:$E$7,4,FALSE)+$J$3*VLOOKUP(J260,COND!$A$2:$C$7,2,FALSE)+$K$3*VLOOKUP(K260,COND!$A$2:$C$7,3,FALSE)+IF(AND($B$2&gt;0,$E260&lt;20),$B$2*25,0)</f>
        <v>107.67998912972274</v>
      </c>
      <c r="AR260" s="26">
        <f t="shared" si="26"/>
        <v>-8.9404457109457228E-2</v>
      </c>
      <c r="AS260" t="str">
        <f t="shared" si="27"/>
        <v>2B</v>
      </c>
      <c r="AT260">
        <v>800</v>
      </c>
      <c r="AU260">
        <v>800</v>
      </c>
      <c r="AW260" t="str">
        <f t="shared" si="28"/>
        <v>Unlikely</v>
      </c>
      <c r="AY260" t="str">
        <f>IF(VLOOKUP($A260,'Draft List'!$D$4:$AC$1177,AY$3,FALSE)&lt;&gt;0,VLOOKUP($A260,'Draft List'!$D$4:$AC$1177,AY$3,FALSE),"")</f>
        <v/>
      </c>
      <c r="AZ260" t="str">
        <f>IF(VLOOKUP($A260,'Draft List'!$D$4:$AC$1177,AZ$3,FALSE)&lt;&gt;0,VLOOKUP($A260,'Draft List'!$D$4:$AC$1177,AZ$3,FALSE),"")</f>
        <v/>
      </c>
      <c r="BA260" t="str">
        <f>IF(VLOOKUP($A260,'Draft List'!$D$4:$AC$1177,BA$3,FALSE)&lt;&gt;0,VLOOKUP($A260,'Draft List'!$D$4:$AC$1177,BA$3,FALSE),"")</f>
        <v/>
      </c>
      <c r="BB260" t="str">
        <f>IF(VLOOKUP($A260,'Draft List'!$D$4:$AC$1177,BB$3,FALSE)&lt;&gt;0,VLOOKUP($A260,'Draft List'!$D$4:$AC$1177,BB$3,FALSE),"")</f>
        <v/>
      </c>
    </row>
    <row r="261" spans="1:54" ht="15" customHeight="1" x14ac:dyDescent="0.3">
      <c r="A261" s="1">
        <v>12892</v>
      </c>
      <c r="B261" s="1" t="s">
        <v>70</v>
      </c>
      <c r="C261" s="1" t="s">
        <v>717</v>
      </c>
      <c r="D261" s="1" t="s">
        <v>1282</v>
      </c>
      <c r="E261" s="1">
        <v>18</v>
      </c>
      <c r="F261" s="1" t="s">
        <v>63</v>
      </c>
      <c r="G261" s="1" t="s">
        <v>42</v>
      </c>
      <c r="H261" s="22" t="s">
        <v>853</v>
      </c>
      <c r="I261" s="45" t="s">
        <v>43</v>
      </c>
      <c r="J261" s="1" t="s">
        <v>43</v>
      </c>
      <c r="K261" s="22" t="s">
        <v>44</v>
      </c>
      <c r="L261" s="1">
        <v>1</v>
      </c>
      <c r="M261" s="1">
        <v>1</v>
      </c>
      <c r="N261" s="1">
        <v>3</v>
      </c>
      <c r="O261" s="1">
        <v>1</v>
      </c>
      <c r="P261" s="22">
        <v>1</v>
      </c>
      <c r="Q261" s="1">
        <v>2</v>
      </c>
      <c r="R261" s="1">
        <v>4</v>
      </c>
      <c r="S261" s="1">
        <v>4</v>
      </c>
      <c r="T261" s="1">
        <v>4</v>
      </c>
      <c r="U261" s="22">
        <v>3</v>
      </c>
      <c r="V261" s="1">
        <v>10</v>
      </c>
      <c r="W261" s="1">
        <v>10</v>
      </c>
      <c r="X261" s="1">
        <v>1</v>
      </c>
      <c r="Y261" s="22">
        <v>1</v>
      </c>
      <c r="Z261" s="1" t="s">
        <v>45</v>
      </c>
      <c r="AA261" s="1" t="s">
        <v>45</v>
      </c>
      <c r="AB261" s="1" t="s">
        <v>45</v>
      </c>
      <c r="AC261" s="1">
        <v>5</v>
      </c>
      <c r="AD261" s="1" t="s">
        <v>45</v>
      </c>
      <c r="AE261" s="1" t="s">
        <v>45</v>
      </c>
      <c r="AF261" s="1" t="s">
        <v>45</v>
      </c>
      <c r="AG261" s="22" t="s">
        <v>45</v>
      </c>
      <c r="AH261" s="1">
        <v>5</v>
      </c>
      <c r="AI261" s="1">
        <v>4</v>
      </c>
      <c r="AJ261" s="22">
        <v>7</v>
      </c>
      <c r="AK261" s="34" t="s">
        <v>938</v>
      </c>
      <c r="AL261" s="34" t="s">
        <v>844</v>
      </c>
      <c r="AM261" s="8">
        <f t="shared" ref="AM261:AM324" si="29">($L$3*(L261-$Q$1)/$Q$2+$M$3*(M261-$R$1)/$R$2+$N$3*(N261-$S$1)/$S$2+$O$3*(O261-$T$1)/$T$2+$P$3*(P261-$U$1)/$U$2)/(SUM($L$3:$P$3))</f>
        <v>-1.9182203617797693</v>
      </c>
      <c r="AN261" s="8">
        <f t="shared" ref="AN261:AN324" si="30">($L$3*(Q261-$Q$1)/$Q$2+$M$3*(R261-$R$1)/$R$2+$N$3*(S261-$S$1)/$S$2+$O$3*(T261-$T$1)/$T$2+$P$3*(U261-$U$1)/$U$2)/(SUM($L$3:$P$3))</f>
        <v>-1.0102620630341723</v>
      </c>
      <c r="AO261">
        <f t="shared" ref="AO261:AO324" si="31">IF(AVERAGE(AH261:AI261)&gt;9,1,0)+IF(AVERAGE(AH261:AI261)&gt;7,1,0)+IF(AH261&gt;7,1,0)+IF(AI261&gt;7,1,0)+IF(AJ261&gt;8,1,0)+IF(AJ261&gt;6,1,0)</f>
        <v>1</v>
      </c>
      <c r="AP261" s="6">
        <f t="shared" ref="AP261:AP324" si="32">MIN(2,IF(OR(Z261="-",X261&lt;5),0,1+IF(Y261&gt;7,0.35,IF(Y261&gt;5,0.1,0))+IF(Z261&gt;7,1+IF(X261&gt;7,0.25,0),IF(Z261&gt;4,0.5+IF(X261&gt;7,0.25,0),0+IF(X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0.75</v>
      </c>
      <c r="AQ261" s="8">
        <f>($AM$3*AM261+$AN$3*AN261+$AO$3*AO261+$AP$3*AP261)+$I$3*VLOOKUP(I261,COND!$A$2:$E$7,4,FALSE)+$J$3*VLOOKUP(J261,COND!$A$2:$C$7,2,FALSE)+$K$3*VLOOKUP(K261,COND!$A$2:$C$7,3,FALSE)+IF(AND($B$2&gt;0,$E261&lt;20),$B$2*25,0)</f>
        <v>107.60169987407862</v>
      </c>
      <c r="AR261" s="26">
        <f t="shared" ref="AR261:AR324" si="33">STANDARDIZE(AQ261,AVERAGE($AQ$5:$AQ$581),STDEVP($AQ$5:$AQ$581))</f>
        <v>-0.10575820391527849</v>
      </c>
      <c r="AS261" t="str">
        <f t="shared" ref="AS261:AS324" si="34">IF(AND(Z261&lt;&gt;"-",Y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3B</v>
      </c>
      <c r="AT261">
        <v>800</v>
      </c>
      <c r="AU261">
        <v>800</v>
      </c>
      <c r="AW261" t="str">
        <f t="shared" ref="AW261:AW324" si="35">IF(AND($Q261&gt;=6,AVERAGE($S261:$T261)&gt;=6),"Likely",IF(OR($Q261&gt;6,AND($Q261=6,AVERAGE($S261:$T261)&gt;=3),AND($Q261&gt;=5,AVERAGE($S261:$T261)&gt;=5),AVERAGE($Q261,$S261:$T261)&gt;5),"Possible","Unlikely"))</f>
        <v>Unlikely</v>
      </c>
      <c r="AY261">
        <f>IF(VLOOKUP($A261,'Draft List'!$D$4:$AC$1177,AY$3,FALSE)&lt;&gt;0,VLOOKUP($A261,'Draft List'!$D$4:$AC$1177,AY$3,FALSE),"")</f>
        <v>388</v>
      </c>
      <c r="AZ261">
        <f>IF(VLOOKUP($A261,'Draft List'!$D$4:$AC$1177,AZ$3,FALSE)&lt;&gt;0,VLOOKUP($A261,'Draft List'!$D$4:$AC$1177,AZ$3,FALSE),"")</f>
        <v>13</v>
      </c>
      <c r="BA261">
        <f>IF(VLOOKUP($A261,'Draft List'!$D$4:$AC$1177,BA$3,FALSE)&lt;&gt;0,VLOOKUP($A261,'Draft List'!$D$4:$AC$1177,BA$3,FALSE),"")</f>
        <v>16</v>
      </c>
      <c r="BB261" t="str">
        <f>IF(VLOOKUP($A261,'Draft List'!$D$4:$AC$1177,BB$3,FALSE)&lt;&gt;0,VLOOKUP($A261,'Draft List'!$D$4:$AC$1177,BB$3,FALSE),"")</f>
        <v>Reno Zephyrs</v>
      </c>
    </row>
    <row r="262" spans="1:54" ht="15" customHeight="1" x14ac:dyDescent="0.3">
      <c r="A262" s="1">
        <v>14017</v>
      </c>
      <c r="B262" s="1" t="s">
        <v>88</v>
      </c>
      <c r="C262" s="1" t="s">
        <v>786</v>
      </c>
      <c r="D262" s="1" t="s">
        <v>1219</v>
      </c>
      <c r="E262" s="1">
        <v>18</v>
      </c>
      <c r="F262" s="1" t="s">
        <v>54</v>
      </c>
      <c r="G262" s="1" t="s">
        <v>54</v>
      </c>
      <c r="H262" s="22" t="s">
        <v>878</v>
      </c>
      <c r="I262" s="45" t="s">
        <v>44</v>
      </c>
      <c r="J262" s="1" t="s">
        <v>48</v>
      </c>
      <c r="K262" s="22" t="s">
        <v>43</v>
      </c>
      <c r="L262" s="1">
        <v>2</v>
      </c>
      <c r="M262" s="1">
        <v>2</v>
      </c>
      <c r="N262" s="1">
        <v>2</v>
      </c>
      <c r="O262" s="1">
        <v>1</v>
      </c>
      <c r="P262" s="22">
        <v>1</v>
      </c>
      <c r="Q262" s="1">
        <v>3</v>
      </c>
      <c r="R262" s="1">
        <v>2</v>
      </c>
      <c r="S262" s="1">
        <v>2</v>
      </c>
      <c r="T262" s="1">
        <v>2</v>
      </c>
      <c r="U262" s="22">
        <v>4</v>
      </c>
      <c r="V262" s="1">
        <v>7</v>
      </c>
      <c r="W262" s="1">
        <v>2</v>
      </c>
      <c r="X262" s="1">
        <v>1</v>
      </c>
      <c r="Y262" s="22">
        <v>1</v>
      </c>
      <c r="Z262" s="1" t="s">
        <v>45</v>
      </c>
      <c r="AA262" s="1">
        <v>1</v>
      </c>
      <c r="AB262" s="1" t="s">
        <v>45</v>
      </c>
      <c r="AC262" s="1" t="s">
        <v>45</v>
      </c>
      <c r="AD262" s="1" t="s">
        <v>45</v>
      </c>
      <c r="AE262" s="1" t="s">
        <v>45</v>
      </c>
      <c r="AF262" s="1" t="s">
        <v>45</v>
      </c>
      <c r="AG262" s="22" t="s">
        <v>45</v>
      </c>
      <c r="AH262" s="1">
        <v>2</v>
      </c>
      <c r="AI262" s="1">
        <v>1</v>
      </c>
      <c r="AJ262" s="22">
        <v>3</v>
      </c>
      <c r="AK262" s="34" t="s">
        <v>875</v>
      </c>
      <c r="AL262" s="34" t="s">
        <v>48</v>
      </c>
      <c r="AM262" s="8">
        <f t="shared" si="29"/>
        <v>-1.6276661399822923</v>
      </c>
      <c r="AN262" s="8">
        <f t="shared" si="30"/>
        <v>-1.0953517343187862</v>
      </c>
      <c r="AO262">
        <f t="shared" si="31"/>
        <v>0</v>
      </c>
      <c r="AP262" s="6">
        <f t="shared" si="32"/>
        <v>0</v>
      </c>
      <c r="AQ262" s="8">
        <f>($AM$3*AM262+$AN$3*AN262+$AO$3*AO262+$AP$3*AP262)+$I$3*VLOOKUP(I262,COND!$A$2:$E$7,4,FALSE)+$J$3*VLOOKUP(J262,COND!$A$2:$C$7,2,FALSE)+$K$3*VLOOKUP(K262,COND!$A$2:$C$7,3,FALSE)+IF(AND($B$2&gt;0,$E262&lt;20),$B$2*25,0)</f>
        <v>107.54301257417634</v>
      </c>
      <c r="AR262" s="26">
        <f t="shared" si="33"/>
        <v>-0.11801732217387886</v>
      </c>
      <c r="AS262" t="str">
        <f t="shared" si="34"/>
        <v>1B</v>
      </c>
      <c r="AT262">
        <v>800</v>
      </c>
      <c r="AU262">
        <v>800</v>
      </c>
      <c r="AW262" t="str">
        <f t="shared" si="35"/>
        <v>Unlikely</v>
      </c>
      <c r="AY262" t="str">
        <f>IF(VLOOKUP($A262,'Draft List'!$D$4:$AC$1177,AY$3,FALSE)&lt;&gt;0,VLOOKUP($A262,'Draft List'!$D$4:$AC$1177,AY$3,FALSE),"")</f>
        <v/>
      </c>
      <c r="AZ262" t="str">
        <f>IF(VLOOKUP($A262,'Draft List'!$D$4:$AC$1177,AZ$3,FALSE)&lt;&gt;0,VLOOKUP($A262,'Draft List'!$D$4:$AC$1177,AZ$3,FALSE),"")</f>
        <v/>
      </c>
      <c r="BA262" t="str">
        <f>IF(VLOOKUP($A262,'Draft List'!$D$4:$AC$1177,BA$3,FALSE)&lt;&gt;0,VLOOKUP($A262,'Draft List'!$D$4:$AC$1177,BA$3,FALSE),"")</f>
        <v/>
      </c>
      <c r="BB262" t="str">
        <f>IF(VLOOKUP($A262,'Draft List'!$D$4:$AC$1177,BB$3,FALSE)&lt;&gt;0,VLOOKUP($A262,'Draft List'!$D$4:$AC$1177,BB$3,FALSE),"")</f>
        <v/>
      </c>
    </row>
    <row r="263" spans="1:54" ht="15" customHeight="1" x14ac:dyDescent="0.3">
      <c r="A263" s="1">
        <v>13952</v>
      </c>
      <c r="B263" s="1" t="s">
        <v>72</v>
      </c>
      <c r="C263" s="1" t="s">
        <v>646</v>
      </c>
      <c r="D263" s="1" t="s">
        <v>1336</v>
      </c>
      <c r="E263" s="1">
        <v>18</v>
      </c>
      <c r="F263" s="1" t="s">
        <v>42</v>
      </c>
      <c r="G263" s="1" t="s">
        <v>42</v>
      </c>
      <c r="H263" s="22" t="s">
        <v>878</v>
      </c>
      <c r="I263" s="45" t="s">
        <v>43</v>
      </c>
      <c r="J263" s="1" t="s">
        <v>43</v>
      </c>
      <c r="K263" s="22" t="s">
        <v>43</v>
      </c>
      <c r="L263" s="1">
        <v>1</v>
      </c>
      <c r="M263" s="1">
        <v>2</v>
      </c>
      <c r="N263" s="1">
        <v>2</v>
      </c>
      <c r="O263" s="1">
        <v>2</v>
      </c>
      <c r="P263" s="22">
        <v>1</v>
      </c>
      <c r="Q263" s="1">
        <v>2</v>
      </c>
      <c r="R263" s="1">
        <v>5</v>
      </c>
      <c r="S263" s="1">
        <v>3</v>
      </c>
      <c r="T263" s="1">
        <v>4</v>
      </c>
      <c r="U263" s="22">
        <v>3</v>
      </c>
      <c r="V263" s="1">
        <v>2</v>
      </c>
      <c r="W263" s="1">
        <v>1</v>
      </c>
      <c r="X263" s="1">
        <v>1</v>
      </c>
      <c r="Y263" s="22">
        <v>1</v>
      </c>
      <c r="Z263" s="1" t="s">
        <v>45</v>
      </c>
      <c r="AA263" s="1" t="s">
        <v>45</v>
      </c>
      <c r="AB263" s="1">
        <v>2</v>
      </c>
      <c r="AC263" s="1" t="s">
        <v>45</v>
      </c>
      <c r="AD263" s="1" t="s">
        <v>45</v>
      </c>
      <c r="AE263" s="1" t="s">
        <v>45</v>
      </c>
      <c r="AF263" s="1" t="s">
        <v>45</v>
      </c>
      <c r="AG263" s="22" t="s">
        <v>45</v>
      </c>
      <c r="AH263" s="1">
        <v>8</v>
      </c>
      <c r="AI263" s="1">
        <v>6</v>
      </c>
      <c r="AJ263" s="22">
        <v>5</v>
      </c>
      <c r="AK263" s="34" t="s">
        <v>977</v>
      </c>
      <c r="AL263" s="34" t="s">
        <v>48</v>
      </c>
      <c r="AM263" s="8">
        <f t="shared" si="29"/>
        <v>-1.8605124261753858</v>
      </c>
      <c r="AN263" s="8">
        <f t="shared" si="30"/>
        <v>-1.0422636774393703</v>
      </c>
      <c r="AO263">
        <f t="shared" si="31"/>
        <v>1</v>
      </c>
      <c r="AP263" s="6">
        <f t="shared" si="32"/>
        <v>0</v>
      </c>
      <c r="AQ263" s="8">
        <f>($AM$3*AM263+$AN$3*AN263+$AO$3*AO263+$AP$3*AP263)+$I$3*VLOOKUP(I263,COND!$A$2:$E$7,4,FALSE)+$J$3*VLOOKUP(J263,COND!$A$2:$C$7,2,FALSE)+$K$3*VLOOKUP(K263,COND!$A$2:$C$7,3,FALSE)+IF(AND($B$2&gt;0,$E263&lt;20),$B$2*25,0)</f>
        <v>107.47345129477668</v>
      </c>
      <c r="AR263" s="26">
        <f t="shared" si="33"/>
        <v>-0.13254789270276734</v>
      </c>
      <c r="AS263" t="str">
        <f t="shared" si="34"/>
        <v>2B</v>
      </c>
      <c r="AT263">
        <v>800</v>
      </c>
      <c r="AU263">
        <v>800</v>
      </c>
      <c r="AW263" t="str">
        <f t="shared" si="35"/>
        <v>Unlikely</v>
      </c>
      <c r="AY263">
        <f>IF(VLOOKUP($A263,'Draft List'!$D$4:$AC$1177,AY$3,FALSE)&lt;&gt;0,VLOOKUP($A263,'Draft List'!$D$4:$AC$1177,AY$3,FALSE),"")</f>
        <v>514</v>
      </c>
      <c r="AZ263">
        <f>IF(VLOOKUP($A263,'Draft List'!$D$4:$AC$1177,AZ$3,FALSE)&lt;&gt;0,VLOOKUP($A263,'Draft List'!$D$4:$AC$1177,AZ$3,FALSE),"")</f>
        <v>17</v>
      </c>
      <c r="BA263">
        <f>IF(VLOOKUP($A263,'Draft List'!$D$4:$AC$1177,BA$3,FALSE)&lt;&gt;0,VLOOKUP($A263,'Draft List'!$D$4:$AC$1177,BA$3,FALSE),"")</f>
        <v>14</v>
      </c>
      <c r="BB263" t="str">
        <f>IF(VLOOKUP($A263,'Draft List'!$D$4:$AC$1177,BB$3,FALSE)&lt;&gt;0,VLOOKUP($A263,'Draft List'!$D$4:$AC$1177,BB$3,FALSE),"")</f>
        <v>Palm Springs Codgers</v>
      </c>
    </row>
    <row r="264" spans="1:54" ht="15" customHeight="1" x14ac:dyDescent="0.3">
      <c r="A264" s="1">
        <v>12290</v>
      </c>
      <c r="B264" s="1" t="s">
        <v>51</v>
      </c>
      <c r="C264" s="1" t="s">
        <v>214</v>
      </c>
      <c r="D264" s="1" t="s">
        <v>1132</v>
      </c>
      <c r="E264" s="1">
        <v>18</v>
      </c>
      <c r="F264" s="1" t="s">
        <v>54</v>
      </c>
      <c r="G264" s="1" t="s">
        <v>54</v>
      </c>
      <c r="H264" s="22" t="s">
        <v>878</v>
      </c>
      <c r="I264" s="45" t="s">
        <v>43</v>
      </c>
      <c r="J264" s="1" t="s">
        <v>43</v>
      </c>
      <c r="K264" s="22" t="s">
        <v>48</v>
      </c>
      <c r="L264" s="1">
        <v>1</v>
      </c>
      <c r="M264" s="1">
        <v>1</v>
      </c>
      <c r="N264" s="1">
        <v>2</v>
      </c>
      <c r="O264" s="1">
        <v>1</v>
      </c>
      <c r="P264" s="22">
        <v>1</v>
      </c>
      <c r="Q264" s="1">
        <v>2</v>
      </c>
      <c r="R264" s="1">
        <v>3</v>
      </c>
      <c r="S264" s="1">
        <v>4</v>
      </c>
      <c r="T264" s="1">
        <v>3</v>
      </c>
      <c r="U264" s="22">
        <v>4</v>
      </c>
      <c r="V264" s="1">
        <v>4</v>
      </c>
      <c r="W264" s="1">
        <v>5</v>
      </c>
      <c r="X264" s="1">
        <v>1</v>
      </c>
      <c r="Y264" s="22">
        <v>1</v>
      </c>
      <c r="Z264" s="1" t="s">
        <v>45</v>
      </c>
      <c r="AA264" s="1" t="s">
        <v>45</v>
      </c>
      <c r="AB264" s="1" t="s">
        <v>45</v>
      </c>
      <c r="AC264" s="1" t="s">
        <v>45</v>
      </c>
      <c r="AD264" s="1" t="s">
        <v>45</v>
      </c>
      <c r="AE264" s="1">
        <v>3</v>
      </c>
      <c r="AF264" s="1" t="s">
        <v>45</v>
      </c>
      <c r="AG264" s="22" t="s">
        <v>45</v>
      </c>
      <c r="AH264" s="1">
        <v>4</v>
      </c>
      <c r="AI264" s="1">
        <v>3</v>
      </c>
      <c r="AJ264" s="22">
        <v>5</v>
      </c>
      <c r="AK264" s="34" t="s">
        <v>875</v>
      </c>
      <c r="AL264" s="34" t="s">
        <v>48</v>
      </c>
      <c r="AM264" s="8">
        <f t="shared" si="29"/>
        <v>-2.0012818558036707</v>
      </c>
      <c r="AN264" s="8">
        <f t="shared" si="30"/>
        <v>-1.1110151528453736</v>
      </c>
      <c r="AO264">
        <f t="shared" si="31"/>
        <v>0</v>
      </c>
      <c r="AP264" s="6">
        <f t="shared" si="32"/>
        <v>0</v>
      </c>
      <c r="AQ264" s="8">
        <f>($AM$3*AM264+$AN$3*AN264+$AO$3*AO264+$AP$3*AP264)+$I$3*VLOOKUP(I264,COND!$A$2:$E$7,4,FALSE)+$J$3*VLOOKUP(J264,COND!$A$2:$C$7,2,FALSE)+$K$3*VLOOKUP(K264,COND!$A$2:$C$7,3,FALSE)+IF(AND($B$2&gt;0,$E264&lt;20),$B$2*25,0)</f>
        <v>107.46768998027515</v>
      </c>
      <c r="AR264" s="26">
        <f t="shared" si="33"/>
        <v>-0.13375136663864129</v>
      </c>
      <c r="AS264" t="str">
        <f t="shared" si="34"/>
        <v>LF</v>
      </c>
      <c r="AT264">
        <v>800</v>
      </c>
      <c r="AU264">
        <v>800</v>
      </c>
      <c r="AW264" t="str">
        <f t="shared" si="35"/>
        <v>Unlikely</v>
      </c>
      <c r="AY264">
        <f>IF(VLOOKUP($A264,'Draft List'!$D$4:$AC$1177,AY$3,FALSE)&lt;&gt;0,VLOOKUP($A264,'Draft List'!$D$4:$AC$1177,AY$3,FALSE),"")</f>
        <v>557</v>
      </c>
      <c r="AZ264">
        <f>IF(VLOOKUP($A264,'Draft List'!$D$4:$AC$1177,AZ$3,FALSE)&lt;&gt;0,VLOOKUP($A264,'Draft List'!$D$4:$AC$1177,AZ$3,FALSE),"")</f>
        <v>18</v>
      </c>
      <c r="BA264">
        <f>IF(VLOOKUP($A264,'Draft List'!$D$4:$AC$1177,BA$3,FALSE)&lt;&gt;0,VLOOKUP($A264,'Draft List'!$D$4:$AC$1177,BA$3,FALSE),"")</f>
        <v>25</v>
      </c>
      <c r="BB264" t="str">
        <f>IF(VLOOKUP($A264,'Draft List'!$D$4:$AC$1177,BB$3,FALSE)&lt;&gt;0,VLOOKUP($A264,'Draft List'!$D$4:$AC$1177,BB$3,FALSE),"")</f>
        <v>San Juan Coqui</v>
      </c>
    </row>
    <row r="265" spans="1:54" ht="15" customHeight="1" x14ac:dyDescent="0.3">
      <c r="A265" s="1">
        <v>6152</v>
      </c>
      <c r="B265" s="1" t="s">
        <v>51</v>
      </c>
      <c r="C265" s="1" t="s">
        <v>209</v>
      </c>
      <c r="D265" s="1" t="s">
        <v>1311</v>
      </c>
      <c r="E265" s="1">
        <v>18</v>
      </c>
      <c r="F265" s="1" t="s">
        <v>42</v>
      </c>
      <c r="G265" s="1" t="s">
        <v>42</v>
      </c>
      <c r="H265" s="22" t="s">
        <v>861</v>
      </c>
      <c r="I265" s="45" t="s">
        <v>43</v>
      </c>
      <c r="J265" s="1" t="s">
        <v>43</v>
      </c>
      <c r="K265" s="22" t="s">
        <v>43</v>
      </c>
      <c r="L265" s="1">
        <v>1</v>
      </c>
      <c r="M265" s="1">
        <v>2</v>
      </c>
      <c r="N265" s="1">
        <v>3</v>
      </c>
      <c r="O265" s="1">
        <v>2</v>
      </c>
      <c r="P265" s="22">
        <v>1</v>
      </c>
      <c r="Q265" s="1">
        <v>2</v>
      </c>
      <c r="R265" s="1">
        <v>3</v>
      </c>
      <c r="S265" s="1">
        <v>4</v>
      </c>
      <c r="T265" s="1">
        <v>4</v>
      </c>
      <c r="U265" s="22">
        <v>3</v>
      </c>
      <c r="V265" s="1">
        <v>7</v>
      </c>
      <c r="W265" s="1">
        <v>9</v>
      </c>
      <c r="X265" s="1">
        <v>1</v>
      </c>
      <c r="Y265" s="22">
        <v>1</v>
      </c>
      <c r="Z265" s="1" t="s">
        <v>45</v>
      </c>
      <c r="AA265" s="1" t="s">
        <v>45</v>
      </c>
      <c r="AB265" s="1" t="s">
        <v>45</v>
      </c>
      <c r="AC265" s="1" t="s">
        <v>45</v>
      </c>
      <c r="AD265" s="1" t="s">
        <v>45</v>
      </c>
      <c r="AE265" s="1">
        <v>3</v>
      </c>
      <c r="AF265" s="1">
        <v>1</v>
      </c>
      <c r="AG265" s="22" t="s">
        <v>45</v>
      </c>
      <c r="AH265" s="1">
        <v>2</v>
      </c>
      <c r="AI265" s="1">
        <v>10</v>
      </c>
      <c r="AJ265" s="22">
        <v>7</v>
      </c>
      <c r="AK265" s="34" t="s">
        <v>896</v>
      </c>
      <c r="AL265" s="34" t="s">
        <v>48</v>
      </c>
      <c r="AM265" s="8">
        <f t="shared" si="29"/>
        <v>-1.7774509321514844</v>
      </c>
      <c r="AN265" s="8">
        <f t="shared" si="30"/>
        <v>-1.0613219426528759</v>
      </c>
      <c r="AO265">
        <f t="shared" si="31"/>
        <v>2</v>
      </c>
      <c r="AP265" s="6">
        <f t="shared" si="32"/>
        <v>0</v>
      </c>
      <c r="AQ265" s="8">
        <f>($AM$3*AM265+$AN$3*AN265+$AO$3*AO265+$AP$3*AP265)+$I$3*VLOOKUP(I265,COND!$A$2:$E$7,4,FALSE)+$J$3*VLOOKUP(J265,COND!$A$2:$C$7,2,FALSE)+$K$3*VLOOKUP(K265,COND!$A$2:$C$7,3,FALSE)+IF(AND($B$2&gt;0,$E265&lt;20),$B$2*25,0)</f>
        <v>107.41972492828367</v>
      </c>
      <c r="AR265" s="26">
        <f t="shared" si="33"/>
        <v>-0.14377072765239809</v>
      </c>
      <c r="AS265" t="str">
        <f t="shared" si="34"/>
        <v>LF</v>
      </c>
      <c r="AT265">
        <v>800</v>
      </c>
      <c r="AU265">
        <v>800</v>
      </c>
      <c r="AW265" t="str">
        <f t="shared" si="35"/>
        <v>Unlikely</v>
      </c>
      <c r="AY265" t="str">
        <f>IF(VLOOKUP($A265,'Draft List'!$D$4:$AC$1177,AY$3,FALSE)&lt;&gt;0,VLOOKUP($A265,'Draft List'!$D$4:$AC$1177,AY$3,FALSE),"")</f>
        <v/>
      </c>
      <c r="AZ265" t="str">
        <f>IF(VLOOKUP($A265,'Draft List'!$D$4:$AC$1177,AZ$3,FALSE)&lt;&gt;0,VLOOKUP($A265,'Draft List'!$D$4:$AC$1177,AZ$3,FALSE),"")</f>
        <v/>
      </c>
      <c r="BA265" t="str">
        <f>IF(VLOOKUP($A265,'Draft List'!$D$4:$AC$1177,BA$3,FALSE)&lt;&gt;0,VLOOKUP($A265,'Draft List'!$D$4:$AC$1177,BA$3,FALSE),"")</f>
        <v/>
      </c>
      <c r="BB265" t="str">
        <f>IF(VLOOKUP($A265,'Draft List'!$D$4:$AC$1177,BB$3,FALSE)&lt;&gt;0,VLOOKUP($A265,'Draft List'!$D$4:$AC$1177,BB$3,FALSE),"")</f>
        <v/>
      </c>
    </row>
    <row r="266" spans="1:54" ht="15" customHeight="1" x14ac:dyDescent="0.3">
      <c r="A266" s="1">
        <v>13205</v>
      </c>
      <c r="B266" s="1" t="s">
        <v>88</v>
      </c>
      <c r="C266" s="1" t="s">
        <v>474</v>
      </c>
      <c r="D266" s="1" t="s">
        <v>1011</v>
      </c>
      <c r="E266" s="1">
        <v>18</v>
      </c>
      <c r="F266" s="1" t="s">
        <v>42</v>
      </c>
      <c r="G266" s="1" t="s">
        <v>42</v>
      </c>
      <c r="H266" s="22" t="s">
        <v>878</v>
      </c>
      <c r="I266" s="45" t="s">
        <v>43</v>
      </c>
      <c r="J266" s="1" t="s">
        <v>44</v>
      </c>
      <c r="K266" s="22" t="s">
        <v>43</v>
      </c>
      <c r="L266" s="1">
        <v>1</v>
      </c>
      <c r="M266" s="1">
        <v>1</v>
      </c>
      <c r="N266" s="1">
        <v>2</v>
      </c>
      <c r="O266" s="1">
        <v>2</v>
      </c>
      <c r="P266" s="22">
        <v>1</v>
      </c>
      <c r="Q266" s="1">
        <v>3</v>
      </c>
      <c r="R266" s="1">
        <v>2</v>
      </c>
      <c r="S266" s="1">
        <v>2</v>
      </c>
      <c r="T266" s="1">
        <v>4</v>
      </c>
      <c r="U266" s="22">
        <v>3</v>
      </c>
      <c r="V266" s="1">
        <v>5</v>
      </c>
      <c r="W266" s="1">
        <v>2</v>
      </c>
      <c r="X266" s="1">
        <v>1</v>
      </c>
      <c r="Y266" s="22">
        <v>1</v>
      </c>
      <c r="Z266" s="1" t="s">
        <v>45</v>
      </c>
      <c r="AA266" s="1" t="s">
        <v>45</v>
      </c>
      <c r="AB266" s="1" t="s">
        <v>45</v>
      </c>
      <c r="AC266" s="1" t="s">
        <v>45</v>
      </c>
      <c r="AD266" s="1" t="s">
        <v>45</v>
      </c>
      <c r="AE266" s="1" t="s">
        <v>45</v>
      </c>
      <c r="AF266" s="1" t="s">
        <v>45</v>
      </c>
      <c r="AG266" s="22" t="s">
        <v>45</v>
      </c>
      <c r="AH266" s="1">
        <v>1</v>
      </c>
      <c r="AI266" s="1">
        <v>1</v>
      </c>
      <c r="AJ266" s="22">
        <v>1</v>
      </c>
      <c r="AK266" s="34" t="s">
        <v>875</v>
      </c>
      <c r="AL266" s="34" t="s">
        <v>48</v>
      </c>
      <c r="AM266" s="8">
        <f t="shared" si="29"/>
        <v>-1.9115723057940897</v>
      </c>
      <c r="AN266" s="8">
        <f t="shared" si="30"/>
        <v>-0.95594897411670754</v>
      </c>
      <c r="AO266">
        <f t="shared" si="31"/>
        <v>0</v>
      </c>
      <c r="AP266" s="6">
        <f t="shared" si="32"/>
        <v>0</v>
      </c>
      <c r="AQ266" s="8">
        <f>($AM$3*AM266+$AN$3*AN266+$AO$3*AO266+$AP$3*AP266)+$I$3*VLOOKUP(I266,COND!$A$2:$E$7,4,FALSE)+$J$3*VLOOKUP(J266,COND!$A$2:$C$7,2,FALSE)+$K$3*VLOOKUP(K266,COND!$A$2:$C$7,3,FALSE)+IF(AND($B$2&gt;0,$E266&lt;20),$B$2*25,0)</f>
        <v>107.33745508002011</v>
      </c>
      <c r="AR266" s="26">
        <f t="shared" si="33"/>
        <v>-0.16095597557928487</v>
      </c>
      <c r="AS266" t="str">
        <f t="shared" si="34"/>
        <v>DH</v>
      </c>
      <c r="AT266">
        <v>800</v>
      </c>
      <c r="AU266">
        <v>800</v>
      </c>
      <c r="AW266" t="str">
        <f t="shared" si="35"/>
        <v>Unlikely</v>
      </c>
      <c r="AY266" t="str">
        <f>IF(VLOOKUP($A266,'Draft List'!$D$4:$AC$1177,AY$3,FALSE)&lt;&gt;0,VLOOKUP($A266,'Draft List'!$D$4:$AC$1177,AY$3,FALSE),"")</f>
        <v/>
      </c>
      <c r="AZ266" t="str">
        <f>IF(VLOOKUP($A266,'Draft List'!$D$4:$AC$1177,AZ$3,FALSE)&lt;&gt;0,VLOOKUP($A266,'Draft List'!$D$4:$AC$1177,AZ$3,FALSE),"")</f>
        <v/>
      </c>
      <c r="BA266" t="str">
        <f>IF(VLOOKUP($A266,'Draft List'!$D$4:$AC$1177,BA$3,FALSE)&lt;&gt;0,VLOOKUP($A266,'Draft List'!$D$4:$AC$1177,BA$3,FALSE),"")</f>
        <v/>
      </c>
      <c r="BB266" t="str">
        <f>IF(VLOOKUP($A266,'Draft List'!$D$4:$AC$1177,BB$3,FALSE)&lt;&gt;0,VLOOKUP($A266,'Draft List'!$D$4:$AC$1177,BB$3,FALSE),"")</f>
        <v/>
      </c>
    </row>
    <row r="267" spans="1:54" ht="15" customHeight="1" x14ac:dyDescent="0.3">
      <c r="A267" s="1">
        <v>6173</v>
      </c>
      <c r="B267" s="1" t="s">
        <v>88</v>
      </c>
      <c r="C267" s="1" t="s">
        <v>1275</v>
      </c>
      <c r="D267" s="1" t="s">
        <v>1276</v>
      </c>
      <c r="E267" s="1">
        <v>18</v>
      </c>
      <c r="F267" s="1" t="s">
        <v>54</v>
      </c>
      <c r="G267" s="1" t="s">
        <v>42</v>
      </c>
      <c r="H267" s="22" t="s">
        <v>878</v>
      </c>
      <c r="I267" s="45" t="s">
        <v>43</v>
      </c>
      <c r="J267" s="1" t="s">
        <v>43</v>
      </c>
      <c r="K267" s="22" t="s">
        <v>43</v>
      </c>
      <c r="L267" s="1">
        <v>1</v>
      </c>
      <c r="M267" s="1">
        <v>2</v>
      </c>
      <c r="N267" s="1">
        <v>2</v>
      </c>
      <c r="O267" s="1">
        <v>2</v>
      </c>
      <c r="P267" s="22">
        <v>1</v>
      </c>
      <c r="Q267" s="1">
        <v>2</v>
      </c>
      <c r="R267" s="1">
        <v>3</v>
      </c>
      <c r="S267" s="1">
        <v>3</v>
      </c>
      <c r="T267" s="1">
        <v>5</v>
      </c>
      <c r="U267" s="22">
        <v>3</v>
      </c>
      <c r="V267" s="1">
        <v>3</v>
      </c>
      <c r="W267" s="1">
        <v>2</v>
      </c>
      <c r="X267" s="1">
        <v>3</v>
      </c>
      <c r="Y267" s="22">
        <v>3</v>
      </c>
      <c r="Z267" s="1" t="s">
        <v>45</v>
      </c>
      <c r="AA267" s="1">
        <v>2</v>
      </c>
      <c r="AB267" s="1" t="s">
        <v>45</v>
      </c>
      <c r="AC267" s="1" t="s">
        <v>45</v>
      </c>
      <c r="AD267" s="1" t="s">
        <v>45</v>
      </c>
      <c r="AE267" s="1" t="s">
        <v>45</v>
      </c>
      <c r="AF267" s="1" t="s">
        <v>45</v>
      </c>
      <c r="AG267" s="22" t="s">
        <v>45</v>
      </c>
      <c r="AH267" s="1">
        <v>4</v>
      </c>
      <c r="AI267" s="1">
        <v>3</v>
      </c>
      <c r="AJ267" s="22">
        <v>1</v>
      </c>
      <c r="AK267" s="34" t="s">
        <v>977</v>
      </c>
      <c r="AL267" s="34" t="s">
        <v>48</v>
      </c>
      <c r="AM267" s="8">
        <f t="shared" si="29"/>
        <v>-1.8605124261753858</v>
      </c>
      <c r="AN267" s="8">
        <f t="shared" si="30"/>
        <v>-1.0546738866671965</v>
      </c>
      <c r="AO267">
        <f t="shared" si="31"/>
        <v>0</v>
      </c>
      <c r="AP267" s="6">
        <f t="shared" si="32"/>
        <v>0</v>
      </c>
      <c r="AQ267" s="8">
        <f>($AM$3*AM267+$AN$3*AN267+$AO$3*AO267+$AP$3*AP267)+$I$3*VLOOKUP(I267,COND!$A$2:$E$7,4,FALSE)+$J$3*VLOOKUP(J267,COND!$A$2:$C$7,2,FALSE)+$K$3*VLOOKUP(K267,COND!$A$2:$C$7,3,FALSE)+IF(AND($B$2&gt;0,$E267&lt;20),$B$2*25,0)</f>
        <v>107.15786211737611</v>
      </c>
      <c r="AR267" s="26">
        <f t="shared" si="33"/>
        <v>-0.19847092977092928</v>
      </c>
      <c r="AS267" t="str">
        <f t="shared" si="34"/>
        <v>1B</v>
      </c>
      <c r="AT267">
        <v>800</v>
      </c>
      <c r="AU267">
        <v>800</v>
      </c>
      <c r="AW267" t="str">
        <f t="shared" si="35"/>
        <v>Unlikely</v>
      </c>
      <c r="AY267" t="str">
        <f>IF(VLOOKUP($A267,'Draft List'!$D$4:$AC$1177,AY$3,FALSE)&lt;&gt;0,VLOOKUP($A267,'Draft List'!$D$4:$AC$1177,AY$3,FALSE),"")</f>
        <v/>
      </c>
      <c r="AZ267" t="str">
        <f>IF(VLOOKUP($A267,'Draft List'!$D$4:$AC$1177,AZ$3,FALSE)&lt;&gt;0,VLOOKUP($A267,'Draft List'!$D$4:$AC$1177,AZ$3,FALSE),"")</f>
        <v/>
      </c>
      <c r="BA267" t="str">
        <f>IF(VLOOKUP($A267,'Draft List'!$D$4:$AC$1177,BA$3,FALSE)&lt;&gt;0,VLOOKUP($A267,'Draft List'!$D$4:$AC$1177,BA$3,FALSE),"")</f>
        <v/>
      </c>
      <c r="BB267" t="str">
        <f>IF(VLOOKUP($A267,'Draft List'!$D$4:$AC$1177,BB$3,FALSE)&lt;&gt;0,VLOOKUP($A267,'Draft List'!$D$4:$AC$1177,BB$3,FALSE),"")</f>
        <v/>
      </c>
    </row>
    <row r="268" spans="1:54" ht="15" customHeight="1" x14ac:dyDescent="0.3">
      <c r="A268" s="1">
        <v>10820</v>
      </c>
      <c r="B268" s="1" t="s">
        <v>87</v>
      </c>
      <c r="C268" s="1" t="s">
        <v>536</v>
      </c>
      <c r="D268" s="1" t="s">
        <v>1243</v>
      </c>
      <c r="E268" s="1">
        <v>18</v>
      </c>
      <c r="F268" s="1" t="s">
        <v>42</v>
      </c>
      <c r="G268" s="1" t="s">
        <v>42</v>
      </c>
      <c r="H268" s="22" t="s">
        <v>853</v>
      </c>
      <c r="I268" s="45" t="s">
        <v>43</v>
      </c>
      <c r="J268" s="1" t="s">
        <v>44</v>
      </c>
      <c r="K268" s="22" t="s">
        <v>43</v>
      </c>
      <c r="L268" s="1">
        <v>1</v>
      </c>
      <c r="M268" s="1">
        <v>2</v>
      </c>
      <c r="N268" s="1">
        <v>2</v>
      </c>
      <c r="O268" s="1">
        <v>2</v>
      </c>
      <c r="P268" s="22">
        <v>1</v>
      </c>
      <c r="Q268" s="1">
        <v>2</v>
      </c>
      <c r="R268" s="1">
        <v>3</v>
      </c>
      <c r="S268" s="1">
        <v>4</v>
      </c>
      <c r="T268" s="1">
        <v>5</v>
      </c>
      <c r="U268" s="22">
        <v>3</v>
      </c>
      <c r="V268" s="1">
        <v>4</v>
      </c>
      <c r="W268" s="1">
        <v>3</v>
      </c>
      <c r="X268" s="1">
        <v>5</v>
      </c>
      <c r="Y268" s="22">
        <v>6</v>
      </c>
      <c r="Z268" s="1" t="s">
        <v>45</v>
      </c>
      <c r="AA268" s="1" t="s">
        <v>45</v>
      </c>
      <c r="AB268" s="1" t="s">
        <v>45</v>
      </c>
      <c r="AC268" s="1" t="s">
        <v>45</v>
      </c>
      <c r="AD268" s="1" t="s">
        <v>45</v>
      </c>
      <c r="AE268" s="1" t="s">
        <v>45</v>
      </c>
      <c r="AF268" s="1" t="s">
        <v>45</v>
      </c>
      <c r="AG268" s="22" t="s">
        <v>45</v>
      </c>
      <c r="AH268" s="1">
        <v>1</v>
      </c>
      <c r="AI268" s="1">
        <v>2</v>
      </c>
      <c r="AJ268" s="22">
        <v>3</v>
      </c>
      <c r="AK268" s="34" t="s">
        <v>687</v>
      </c>
      <c r="AL268" s="34" t="s">
        <v>844</v>
      </c>
      <c r="AM268" s="8">
        <f t="shared" si="29"/>
        <v>-1.8605124261753858</v>
      </c>
      <c r="AN268" s="8">
        <f t="shared" si="30"/>
        <v>-0.97161239264329491</v>
      </c>
      <c r="AO268">
        <f t="shared" si="31"/>
        <v>0</v>
      </c>
      <c r="AP268" s="6">
        <f t="shared" si="32"/>
        <v>0</v>
      </c>
      <c r="AQ268" s="8">
        <f>($AM$3*AM268+$AN$3*AN268+$AO$3*AO268+$AP$3*AP268)+$I$3*VLOOKUP(I268,COND!$A$2:$E$7,4,FALSE)+$J$3*VLOOKUP(J268,COND!$A$2:$C$7,2,FALSE)+$K$3*VLOOKUP(K268,COND!$A$2:$C$7,3,FALSE)+IF(AND($B$2&gt;0,$E268&lt;20),$B$2*25,0)</f>
        <v>107.15460004566293</v>
      </c>
      <c r="AR268" s="26">
        <f t="shared" si="33"/>
        <v>-0.19915233993916853</v>
      </c>
      <c r="AS268" t="str">
        <f t="shared" si="34"/>
        <v>DH</v>
      </c>
      <c r="AT268">
        <v>800</v>
      </c>
      <c r="AU268">
        <v>800</v>
      </c>
      <c r="AW268" t="str">
        <f t="shared" si="35"/>
        <v>Unlikely</v>
      </c>
      <c r="AY268" t="str">
        <f>IF(VLOOKUP($A268,'Draft List'!$D$4:$AC$1177,AY$3,FALSE)&lt;&gt;0,VLOOKUP($A268,'Draft List'!$D$4:$AC$1177,AY$3,FALSE),"")</f>
        <v/>
      </c>
      <c r="AZ268" t="str">
        <f>IF(VLOOKUP($A268,'Draft List'!$D$4:$AC$1177,AZ$3,FALSE)&lt;&gt;0,VLOOKUP($A268,'Draft List'!$D$4:$AC$1177,AZ$3,FALSE),"")</f>
        <v/>
      </c>
      <c r="BA268" t="str">
        <f>IF(VLOOKUP($A268,'Draft List'!$D$4:$AC$1177,BA$3,FALSE)&lt;&gt;0,VLOOKUP($A268,'Draft List'!$D$4:$AC$1177,BA$3,FALSE),"")</f>
        <v/>
      </c>
      <c r="BB268" t="str">
        <f>IF(VLOOKUP($A268,'Draft List'!$D$4:$AC$1177,BB$3,FALSE)&lt;&gt;0,VLOOKUP($A268,'Draft List'!$D$4:$AC$1177,BB$3,FALSE),"")</f>
        <v/>
      </c>
    </row>
    <row r="269" spans="1:54" ht="15" customHeight="1" x14ac:dyDescent="0.3">
      <c r="A269" s="1">
        <v>11308</v>
      </c>
      <c r="B269" s="1" t="s">
        <v>51</v>
      </c>
      <c r="C269" s="1" t="s">
        <v>1332</v>
      </c>
      <c r="D269" s="1" t="s">
        <v>433</v>
      </c>
      <c r="E269" s="1">
        <v>18</v>
      </c>
      <c r="F269" s="1" t="s">
        <v>42</v>
      </c>
      <c r="G269" s="1" t="s">
        <v>42</v>
      </c>
      <c r="H269" s="22" t="s">
        <v>878</v>
      </c>
      <c r="I269" s="45" t="s">
        <v>43</v>
      </c>
      <c r="J269" s="1" t="s">
        <v>44</v>
      </c>
      <c r="K269" s="22" t="s">
        <v>43</v>
      </c>
      <c r="L269" s="1">
        <v>1</v>
      </c>
      <c r="M269" s="1">
        <v>2</v>
      </c>
      <c r="N269" s="1">
        <v>3</v>
      </c>
      <c r="O269" s="1">
        <v>1</v>
      </c>
      <c r="P269" s="22">
        <v>1</v>
      </c>
      <c r="Q269" s="1">
        <v>2</v>
      </c>
      <c r="R269" s="1">
        <v>3</v>
      </c>
      <c r="S269" s="1">
        <v>5</v>
      </c>
      <c r="T269" s="1">
        <v>4</v>
      </c>
      <c r="U269" s="22">
        <v>3</v>
      </c>
      <c r="V269" s="1">
        <v>6</v>
      </c>
      <c r="W269" s="1">
        <v>9</v>
      </c>
      <c r="X269" s="1">
        <v>1</v>
      </c>
      <c r="Y269" s="22">
        <v>1</v>
      </c>
      <c r="Z269" s="1" t="s">
        <v>45</v>
      </c>
      <c r="AA269" s="1" t="s">
        <v>45</v>
      </c>
      <c r="AB269" s="1" t="s">
        <v>45</v>
      </c>
      <c r="AC269" s="1" t="s">
        <v>45</v>
      </c>
      <c r="AD269" s="1" t="s">
        <v>45</v>
      </c>
      <c r="AE269" s="1">
        <v>1</v>
      </c>
      <c r="AF269" s="1" t="s">
        <v>45</v>
      </c>
      <c r="AG269" s="22" t="s">
        <v>45</v>
      </c>
      <c r="AH269" s="1">
        <v>2</v>
      </c>
      <c r="AI269" s="1">
        <v>1</v>
      </c>
      <c r="AJ269" s="22">
        <v>1</v>
      </c>
      <c r="AK269" s="34" t="s">
        <v>875</v>
      </c>
      <c r="AL269" s="34" t="s">
        <v>48</v>
      </c>
      <c r="AM269" s="8">
        <f t="shared" si="29"/>
        <v>-1.8671604821610654</v>
      </c>
      <c r="AN269" s="8">
        <f t="shared" si="30"/>
        <v>-0.97826044862897443</v>
      </c>
      <c r="AO269">
        <f t="shared" si="31"/>
        <v>0</v>
      </c>
      <c r="AP269" s="6">
        <f t="shared" si="32"/>
        <v>0</v>
      </c>
      <c r="AQ269" s="8">
        <f>($AM$3*AM269+$AN$3*AN269+$AO$3*AO269+$AP$3*AP269)+$I$3*VLOOKUP(I269,COND!$A$2:$E$7,4,FALSE)+$J$3*VLOOKUP(J269,COND!$A$2:$C$7,2,FALSE)+$K$3*VLOOKUP(K269,COND!$A$2:$C$7,3,FALSE)+IF(AND($B$2&gt;0,$E269&lt;20),$B$2*25,0)</f>
        <v>107.0741585682362</v>
      </c>
      <c r="AR269" s="26">
        <f t="shared" si="33"/>
        <v>-0.21595566171939948</v>
      </c>
      <c r="AS269" t="str">
        <f t="shared" si="34"/>
        <v>LF</v>
      </c>
      <c r="AT269">
        <v>800</v>
      </c>
      <c r="AU269">
        <v>800</v>
      </c>
      <c r="AW269" t="str">
        <f t="shared" si="35"/>
        <v>Unlikely</v>
      </c>
      <c r="AY269">
        <f>IF(VLOOKUP($A269,'Draft List'!$D$4:$AC$1177,AY$3,FALSE)&lt;&gt;0,VLOOKUP($A269,'Draft List'!$D$4:$AC$1177,AY$3,FALSE),"")</f>
        <v>504</v>
      </c>
      <c r="AZ269">
        <f>IF(VLOOKUP($A269,'Draft List'!$D$4:$AC$1177,AZ$3,FALSE)&lt;&gt;0,VLOOKUP($A269,'Draft List'!$D$4:$AC$1177,AZ$3,FALSE),"")</f>
        <v>17</v>
      </c>
      <c r="BA269">
        <f>IF(VLOOKUP($A269,'Draft List'!$D$4:$AC$1177,BA$3,FALSE)&lt;&gt;0,VLOOKUP($A269,'Draft List'!$D$4:$AC$1177,BA$3,FALSE),"")</f>
        <v>4</v>
      </c>
      <c r="BB269" t="str">
        <f>IF(VLOOKUP($A269,'Draft List'!$D$4:$AC$1177,BB$3,FALSE)&lt;&gt;0,VLOOKUP($A269,'Draft List'!$D$4:$AC$1177,BB$3,FALSE),"")</f>
        <v>Manchester Maulers</v>
      </c>
    </row>
    <row r="270" spans="1:54" ht="15" customHeight="1" x14ac:dyDescent="0.3">
      <c r="A270" s="1">
        <v>7219</v>
      </c>
      <c r="B270" s="1" t="s">
        <v>51</v>
      </c>
      <c r="C270" s="1" t="s">
        <v>359</v>
      </c>
      <c r="D270" s="1" t="s">
        <v>808</v>
      </c>
      <c r="E270" s="1">
        <v>18</v>
      </c>
      <c r="F270" s="1" t="s">
        <v>54</v>
      </c>
      <c r="G270" s="1" t="s">
        <v>54</v>
      </c>
      <c r="H270" s="22" t="s">
        <v>878</v>
      </c>
      <c r="I270" s="45" t="s">
        <v>43</v>
      </c>
      <c r="J270" s="1" t="s">
        <v>48</v>
      </c>
      <c r="K270" s="22" t="s">
        <v>43</v>
      </c>
      <c r="L270" s="1">
        <v>1</v>
      </c>
      <c r="M270" s="1">
        <v>1</v>
      </c>
      <c r="N270" s="1">
        <v>2</v>
      </c>
      <c r="O270" s="1">
        <v>1</v>
      </c>
      <c r="P270" s="22">
        <v>1</v>
      </c>
      <c r="Q270" s="1">
        <v>2</v>
      </c>
      <c r="R270" s="1">
        <v>2</v>
      </c>
      <c r="S270" s="1">
        <v>3</v>
      </c>
      <c r="T270" s="1">
        <v>5</v>
      </c>
      <c r="U270" s="22">
        <v>2</v>
      </c>
      <c r="V270" s="1">
        <v>6</v>
      </c>
      <c r="W270" s="1">
        <v>9</v>
      </c>
      <c r="X270" s="1">
        <v>1</v>
      </c>
      <c r="Y270" s="22">
        <v>1</v>
      </c>
      <c r="Z270" s="1" t="s">
        <v>45</v>
      </c>
      <c r="AA270" s="1" t="s">
        <v>45</v>
      </c>
      <c r="AB270" s="1" t="s">
        <v>45</v>
      </c>
      <c r="AC270" s="1" t="s">
        <v>45</v>
      </c>
      <c r="AD270" s="1" t="s">
        <v>45</v>
      </c>
      <c r="AE270" s="1">
        <v>2</v>
      </c>
      <c r="AF270" s="1" t="s">
        <v>45</v>
      </c>
      <c r="AG270" s="22">
        <v>1</v>
      </c>
      <c r="AH270" s="1">
        <v>4</v>
      </c>
      <c r="AI270" s="1">
        <v>3</v>
      </c>
      <c r="AJ270" s="22">
        <v>1</v>
      </c>
      <c r="AK270" s="34" t="s">
        <v>875</v>
      </c>
      <c r="AL270" s="34" t="s">
        <v>844</v>
      </c>
      <c r="AM270" s="8">
        <f t="shared" si="29"/>
        <v>-2.0012818558036707</v>
      </c>
      <c r="AN270" s="8">
        <f t="shared" si="30"/>
        <v>-1.1457501061029833</v>
      </c>
      <c r="AO270">
        <f t="shared" si="31"/>
        <v>0</v>
      </c>
      <c r="AP270" s="6">
        <f t="shared" si="32"/>
        <v>0</v>
      </c>
      <c r="AQ270" s="8">
        <f>($AM$3*AM270+$AN$3*AN270+$AO$3*AO270+$AP$3*AP270)+$I$3*VLOOKUP(I270,COND!$A$2:$E$7,4,FALSE)+$J$3*VLOOKUP(J270,COND!$A$2:$C$7,2,FALSE)+$K$3*VLOOKUP(K270,COND!$A$2:$C$7,3,FALSE)+IF(AND($B$2&gt;0,$E270&lt;20),$B$2*25,0)</f>
        <v>107.05087054118383</v>
      </c>
      <c r="AR270" s="26">
        <f t="shared" si="33"/>
        <v>-0.2208202691918838</v>
      </c>
      <c r="AS270" t="str">
        <f t="shared" si="34"/>
        <v>LF</v>
      </c>
      <c r="AT270">
        <v>800</v>
      </c>
      <c r="AU270">
        <v>800</v>
      </c>
      <c r="AW270" t="str">
        <f t="shared" si="35"/>
        <v>Unlikely</v>
      </c>
      <c r="AY270" t="str">
        <f>IF(VLOOKUP($A270,'Draft List'!$D$4:$AC$1177,AY$3,FALSE)&lt;&gt;0,VLOOKUP($A270,'Draft List'!$D$4:$AC$1177,AY$3,FALSE),"")</f>
        <v/>
      </c>
      <c r="AZ270" t="str">
        <f>IF(VLOOKUP($A270,'Draft List'!$D$4:$AC$1177,AZ$3,FALSE)&lt;&gt;0,VLOOKUP($A270,'Draft List'!$D$4:$AC$1177,AZ$3,FALSE),"")</f>
        <v/>
      </c>
      <c r="BA270" t="str">
        <f>IF(VLOOKUP($A270,'Draft List'!$D$4:$AC$1177,BA$3,FALSE)&lt;&gt;0,VLOOKUP($A270,'Draft List'!$D$4:$AC$1177,BA$3,FALSE),"")</f>
        <v/>
      </c>
      <c r="BB270" t="str">
        <f>IF(VLOOKUP($A270,'Draft List'!$D$4:$AC$1177,BB$3,FALSE)&lt;&gt;0,VLOOKUP($A270,'Draft List'!$D$4:$AC$1177,BB$3,FALSE),"")</f>
        <v/>
      </c>
    </row>
    <row r="271" spans="1:54" ht="15" customHeight="1" x14ac:dyDescent="0.3">
      <c r="A271" s="1">
        <v>11889</v>
      </c>
      <c r="B271" s="1" t="s">
        <v>51</v>
      </c>
      <c r="C271" s="1" t="s">
        <v>827</v>
      </c>
      <c r="D271" s="1" t="s">
        <v>1291</v>
      </c>
      <c r="E271" s="1">
        <v>18</v>
      </c>
      <c r="F271" s="1" t="s">
        <v>54</v>
      </c>
      <c r="G271" s="1" t="s">
        <v>54</v>
      </c>
      <c r="H271" s="22" t="s">
        <v>861</v>
      </c>
      <c r="I271" s="45" t="s">
        <v>43</v>
      </c>
      <c r="J271" s="1" t="s">
        <v>43</v>
      </c>
      <c r="K271" s="22" t="s">
        <v>43</v>
      </c>
      <c r="L271" s="1">
        <v>1</v>
      </c>
      <c r="M271" s="1">
        <v>1</v>
      </c>
      <c r="N271" s="1">
        <v>2</v>
      </c>
      <c r="O271" s="1">
        <v>2</v>
      </c>
      <c r="P271" s="22">
        <v>1</v>
      </c>
      <c r="Q271" s="1">
        <v>2</v>
      </c>
      <c r="R271" s="1">
        <v>3</v>
      </c>
      <c r="S271" s="1">
        <v>3</v>
      </c>
      <c r="T271" s="1">
        <v>5</v>
      </c>
      <c r="U271" s="22">
        <v>2</v>
      </c>
      <c r="V271" s="1">
        <v>3</v>
      </c>
      <c r="W271" s="1">
        <v>5</v>
      </c>
      <c r="X271" s="1">
        <v>1</v>
      </c>
      <c r="Y271" s="22">
        <v>1</v>
      </c>
      <c r="Z271" s="1" t="s">
        <v>45</v>
      </c>
      <c r="AA271" s="1" t="s">
        <v>45</v>
      </c>
      <c r="AB271" s="1" t="s">
        <v>45</v>
      </c>
      <c r="AC271" s="1" t="s">
        <v>45</v>
      </c>
      <c r="AD271" s="1" t="s">
        <v>45</v>
      </c>
      <c r="AE271" s="1">
        <v>3</v>
      </c>
      <c r="AF271" s="1" t="s">
        <v>45</v>
      </c>
      <c r="AG271" s="22" t="s">
        <v>45</v>
      </c>
      <c r="AH271" s="1">
        <v>8</v>
      </c>
      <c r="AI271" s="1">
        <v>7</v>
      </c>
      <c r="AJ271" s="22">
        <v>6</v>
      </c>
      <c r="AK271" s="34" t="s">
        <v>875</v>
      </c>
      <c r="AL271" s="34" t="s">
        <v>48</v>
      </c>
      <c r="AM271" s="8">
        <f t="shared" si="29"/>
        <v>-1.9115723057940897</v>
      </c>
      <c r="AN271" s="8">
        <f t="shared" si="30"/>
        <v>-1.0946902264842799</v>
      </c>
      <c r="AO271">
        <f t="shared" si="31"/>
        <v>2</v>
      </c>
      <c r="AP271" s="6">
        <f t="shared" si="32"/>
        <v>0</v>
      </c>
      <c r="AQ271" s="8">
        <f>($AM$3*AM271+$AN$3*AN271+$AO$3*AO271+$AP$3*AP271)+$I$3*VLOOKUP(I271,COND!$A$2:$E$7,4,FALSE)+$J$3*VLOOKUP(J271,COND!$A$2:$C$7,2,FALSE)+$K$3*VLOOKUP(K271,COND!$A$2:$C$7,3,FALSE)+IF(AND($B$2&gt;0,$E271&lt;20),$B$2*25,0)</f>
        <v>107.00589338494257</v>
      </c>
      <c r="AR271" s="26">
        <f t="shared" si="33"/>
        <v>-0.23021549231878344</v>
      </c>
      <c r="AS271" t="str">
        <f t="shared" si="34"/>
        <v>LF</v>
      </c>
      <c r="AT271">
        <v>800</v>
      </c>
      <c r="AU271">
        <v>800</v>
      </c>
      <c r="AW271" t="str">
        <f t="shared" si="35"/>
        <v>Unlikely</v>
      </c>
      <c r="AY271" t="str">
        <f>IF(VLOOKUP($A271,'Draft List'!$D$4:$AC$1177,AY$3,FALSE)&lt;&gt;0,VLOOKUP($A271,'Draft List'!$D$4:$AC$1177,AY$3,FALSE),"")</f>
        <v/>
      </c>
      <c r="AZ271" t="str">
        <f>IF(VLOOKUP($A271,'Draft List'!$D$4:$AC$1177,AZ$3,FALSE)&lt;&gt;0,VLOOKUP($A271,'Draft List'!$D$4:$AC$1177,AZ$3,FALSE),"")</f>
        <v/>
      </c>
      <c r="BA271" t="str">
        <f>IF(VLOOKUP($A271,'Draft List'!$D$4:$AC$1177,BA$3,FALSE)&lt;&gt;0,VLOOKUP($A271,'Draft List'!$D$4:$AC$1177,BA$3,FALSE),"")</f>
        <v/>
      </c>
      <c r="BB271" t="str">
        <f>IF(VLOOKUP($A271,'Draft List'!$D$4:$AC$1177,BB$3,FALSE)&lt;&gt;0,VLOOKUP($A271,'Draft List'!$D$4:$AC$1177,BB$3,FALSE),"")</f>
        <v/>
      </c>
    </row>
    <row r="272" spans="1:54" ht="15" customHeight="1" x14ac:dyDescent="0.3">
      <c r="A272" s="1">
        <v>12918</v>
      </c>
      <c r="B272" s="1" t="s">
        <v>67</v>
      </c>
      <c r="C272" s="1" t="s">
        <v>1294</v>
      </c>
      <c r="D272" s="1" t="s">
        <v>823</v>
      </c>
      <c r="E272" s="1">
        <v>18</v>
      </c>
      <c r="F272" s="1" t="s">
        <v>42</v>
      </c>
      <c r="G272" s="1" t="s">
        <v>42</v>
      </c>
      <c r="H272" s="22" t="s">
        <v>878</v>
      </c>
      <c r="I272" s="45" t="s">
        <v>43</v>
      </c>
      <c r="J272" s="1" t="s">
        <v>43</v>
      </c>
      <c r="K272" s="22" t="s">
        <v>43</v>
      </c>
      <c r="L272" s="1">
        <v>1</v>
      </c>
      <c r="M272" s="1">
        <v>1</v>
      </c>
      <c r="N272" s="1">
        <v>2</v>
      </c>
      <c r="O272" s="1">
        <v>1</v>
      </c>
      <c r="P272" s="22">
        <v>1</v>
      </c>
      <c r="Q272" s="1">
        <v>2</v>
      </c>
      <c r="R272" s="1">
        <v>3</v>
      </c>
      <c r="S272" s="1">
        <v>3</v>
      </c>
      <c r="T272" s="1">
        <v>4</v>
      </c>
      <c r="U272" s="22">
        <v>3</v>
      </c>
      <c r="V272" s="1">
        <v>6</v>
      </c>
      <c r="W272" s="1">
        <v>9</v>
      </c>
      <c r="X272" s="1">
        <v>1</v>
      </c>
      <c r="Y272" s="22">
        <v>1</v>
      </c>
      <c r="Z272" s="1" t="s">
        <v>45</v>
      </c>
      <c r="AA272" s="1" t="s">
        <v>45</v>
      </c>
      <c r="AB272" s="1" t="s">
        <v>45</v>
      </c>
      <c r="AC272" s="1" t="s">
        <v>45</v>
      </c>
      <c r="AD272" s="1" t="s">
        <v>45</v>
      </c>
      <c r="AE272" s="1" t="s">
        <v>45</v>
      </c>
      <c r="AF272" s="1" t="s">
        <v>45</v>
      </c>
      <c r="AG272" s="22">
        <v>4</v>
      </c>
      <c r="AH272" s="1">
        <v>10</v>
      </c>
      <c r="AI272" s="1">
        <v>8</v>
      </c>
      <c r="AJ272" s="22">
        <v>9</v>
      </c>
      <c r="AK272" s="34" t="s">
        <v>875</v>
      </c>
      <c r="AL272" s="34" t="s">
        <v>48</v>
      </c>
      <c r="AM272" s="8">
        <f t="shared" si="29"/>
        <v>-2.0012818558036707</v>
      </c>
      <c r="AN272" s="8">
        <f t="shared" si="30"/>
        <v>-1.1443834366767773</v>
      </c>
      <c r="AO272">
        <f t="shared" si="31"/>
        <v>5</v>
      </c>
      <c r="AP272" s="6">
        <f t="shared" si="32"/>
        <v>0</v>
      </c>
      <c r="AQ272" s="8">
        <f>($AM$3*AM272+$AN$3*AN272+$AO$3*AO272+$AP$3*AP272)+$I$3*VLOOKUP(I272,COND!$A$2:$E$7,4,FALSE)+$J$3*VLOOKUP(J272,COND!$A$2:$C$7,2,FALSE)+$K$3*VLOOKUP(K272,COND!$A$2:$C$7,3,FALSE)+IF(AND($B$2&gt;0,$E272&lt;20),$B$2*25,0)</f>
        <v>106.90060390763165</v>
      </c>
      <c r="AR272" s="26">
        <f t="shared" si="33"/>
        <v>-0.25220928238733537</v>
      </c>
      <c r="AS272" t="str">
        <f t="shared" si="34"/>
        <v>RF</v>
      </c>
      <c r="AT272">
        <v>800</v>
      </c>
      <c r="AU272">
        <v>800</v>
      </c>
      <c r="AW272" t="str">
        <f t="shared" si="35"/>
        <v>Unlikely</v>
      </c>
      <c r="AY272">
        <f>IF(VLOOKUP($A272,'Draft List'!$D$4:$AC$1177,AY$3,FALSE)&lt;&gt;0,VLOOKUP($A272,'Draft List'!$D$4:$AC$1177,AY$3,FALSE),"")</f>
        <v>591</v>
      </c>
      <c r="AZ272">
        <f>IF(VLOOKUP($A272,'Draft List'!$D$4:$AC$1177,AZ$3,FALSE)&lt;&gt;0,VLOOKUP($A272,'Draft List'!$D$4:$AC$1177,AZ$3,FALSE),"")</f>
        <v>19</v>
      </c>
      <c r="BA272">
        <f>IF(VLOOKUP($A272,'Draft List'!$D$4:$AC$1177,BA$3,FALSE)&lt;&gt;0,VLOOKUP($A272,'Draft List'!$D$4:$AC$1177,BA$3,FALSE),"")</f>
        <v>27</v>
      </c>
      <c r="BB272" t="str">
        <f>IF(VLOOKUP($A272,'Draft List'!$D$4:$AC$1177,BB$3,FALSE)&lt;&gt;0,VLOOKUP($A272,'Draft List'!$D$4:$AC$1177,BB$3,FALSE),"")</f>
        <v>Neo-Tokyo Akira</v>
      </c>
    </row>
    <row r="273" spans="1:54" ht="15" customHeight="1" x14ac:dyDescent="0.3">
      <c r="A273" s="1">
        <v>7310</v>
      </c>
      <c r="B273" s="1" t="s">
        <v>88</v>
      </c>
      <c r="C273" s="1" t="s">
        <v>883</v>
      </c>
      <c r="D273" s="1" t="s">
        <v>759</v>
      </c>
      <c r="E273" s="1">
        <v>18</v>
      </c>
      <c r="F273" s="1" t="s">
        <v>63</v>
      </c>
      <c r="G273" s="1" t="s">
        <v>42</v>
      </c>
      <c r="H273" s="22" t="s">
        <v>878</v>
      </c>
      <c r="I273" s="45" t="s">
        <v>43</v>
      </c>
      <c r="J273" s="1" t="s">
        <v>48</v>
      </c>
      <c r="K273" s="22" t="s">
        <v>43</v>
      </c>
      <c r="L273" s="1">
        <v>1</v>
      </c>
      <c r="M273" s="1">
        <v>1</v>
      </c>
      <c r="N273" s="1">
        <v>2</v>
      </c>
      <c r="O273" s="1">
        <v>1</v>
      </c>
      <c r="P273" s="22">
        <v>1</v>
      </c>
      <c r="Q273" s="1">
        <v>2</v>
      </c>
      <c r="R273" s="1">
        <v>4</v>
      </c>
      <c r="S273" s="1">
        <v>3</v>
      </c>
      <c r="T273" s="1">
        <v>4</v>
      </c>
      <c r="U273" s="22">
        <v>1</v>
      </c>
      <c r="V273" s="1">
        <v>3</v>
      </c>
      <c r="W273" s="1">
        <v>3</v>
      </c>
      <c r="X273" s="1">
        <v>4</v>
      </c>
      <c r="Y273" s="22">
        <v>3</v>
      </c>
      <c r="Z273" s="1" t="s">
        <v>45</v>
      </c>
      <c r="AA273" s="1">
        <v>1</v>
      </c>
      <c r="AB273" s="1" t="s">
        <v>45</v>
      </c>
      <c r="AC273" s="1" t="s">
        <v>45</v>
      </c>
      <c r="AD273" s="1" t="s">
        <v>45</v>
      </c>
      <c r="AE273" s="1" t="s">
        <v>45</v>
      </c>
      <c r="AF273" s="1" t="s">
        <v>45</v>
      </c>
      <c r="AG273" s="22" t="s">
        <v>45</v>
      </c>
      <c r="AH273" s="1">
        <v>2</v>
      </c>
      <c r="AI273" s="1">
        <v>3</v>
      </c>
      <c r="AJ273" s="22">
        <v>4</v>
      </c>
      <c r="AK273" s="34" t="s">
        <v>922</v>
      </c>
      <c r="AL273" s="34" t="s">
        <v>48</v>
      </c>
      <c r="AM273" s="8">
        <f t="shared" si="29"/>
        <v>-2.0012818558036707</v>
      </c>
      <c r="AN273" s="8">
        <f t="shared" si="30"/>
        <v>-1.1733562366922408</v>
      </c>
      <c r="AO273">
        <f t="shared" si="31"/>
        <v>0</v>
      </c>
      <c r="AP273" s="6">
        <f t="shared" si="32"/>
        <v>0</v>
      </c>
      <c r="AQ273" s="8">
        <f>($AM$3*AM273+$AN$3*AN273+$AO$3*AO273+$AP$3*AP273)+$I$3*VLOOKUP(I273,COND!$A$2:$E$7,4,FALSE)+$J$3*VLOOKUP(J273,COND!$A$2:$C$7,2,FALSE)+$K$3*VLOOKUP(K273,COND!$A$2:$C$7,3,FALSE)+IF(AND($B$2&gt;0,$E273&lt;20),$B$2*25,0)</f>
        <v>106.71959697411275</v>
      </c>
      <c r="AR273" s="26">
        <f t="shared" si="33"/>
        <v>-0.29001959922470666</v>
      </c>
      <c r="AS273" t="str">
        <f t="shared" si="34"/>
        <v>1B</v>
      </c>
      <c r="AT273">
        <v>800</v>
      </c>
      <c r="AU273">
        <v>800</v>
      </c>
      <c r="AW273" t="str">
        <f t="shared" si="35"/>
        <v>Unlikely</v>
      </c>
      <c r="AY273" t="str">
        <f>IF(VLOOKUP($A273,'Draft List'!$D$4:$AC$1177,AY$3,FALSE)&lt;&gt;0,VLOOKUP($A273,'Draft List'!$D$4:$AC$1177,AY$3,FALSE),"")</f>
        <v/>
      </c>
      <c r="AZ273" t="str">
        <f>IF(VLOOKUP($A273,'Draft List'!$D$4:$AC$1177,AZ$3,FALSE)&lt;&gt;0,VLOOKUP($A273,'Draft List'!$D$4:$AC$1177,AZ$3,FALSE),"")</f>
        <v/>
      </c>
      <c r="BA273" t="str">
        <f>IF(VLOOKUP($A273,'Draft List'!$D$4:$AC$1177,BA$3,FALSE)&lt;&gt;0,VLOOKUP($A273,'Draft List'!$D$4:$AC$1177,BA$3,FALSE),"")</f>
        <v/>
      </c>
      <c r="BB273" t="str">
        <f>IF(VLOOKUP($A273,'Draft List'!$D$4:$AC$1177,BB$3,FALSE)&lt;&gt;0,VLOOKUP($A273,'Draft List'!$D$4:$AC$1177,BB$3,FALSE),"")</f>
        <v/>
      </c>
    </row>
    <row r="274" spans="1:54" ht="15" customHeight="1" x14ac:dyDescent="0.3">
      <c r="A274" s="1">
        <v>7335</v>
      </c>
      <c r="B274" s="1" t="s">
        <v>87</v>
      </c>
      <c r="C274" s="1" t="s">
        <v>429</v>
      </c>
      <c r="D274" s="1" t="s">
        <v>1333</v>
      </c>
      <c r="E274" s="1">
        <v>18</v>
      </c>
      <c r="F274" s="1" t="s">
        <v>42</v>
      </c>
      <c r="G274" s="1" t="s">
        <v>42</v>
      </c>
      <c r="H274" s="22" t="s">
        <v>853</v>
      </c>
      <c r="I274" s="45" t="s">
        <v>48</v>
      </c>
      <c r="J274" s="1" t="s">
        <v>43</v>
      </c>
      <c r="K274" s="22" t="s">
        <v>43</v>
      </c>
      <c r="L274" s="1">
        <v>1</v>
      </c>
      <c r="M274" s="1">
        <v>1</v>
      </c>
      <c r="N274" s="1">
        <v>2</v>
      </c>
      <c r="O274" s="1">
        <v>1</v>
      </c>
      <c r="P274" s="22">
        <v>1</v>
      </c>
      <c r="Q274" s="1">
        <v>2</v>
      </c>
      <c r="R274" s="1">
        <v>2</v>
      </c>
      <c r="S274" s="1">
        <v>4</v>
      </c>
      <c r="T274" s="1">
        <v>4</v>
      </c>
      <c r="U274" s="22">
        <v>3</v>
      </c>
      <c r="V274" s="1">
        <v>2</v>
      </c>
      <c r="W274" s="1">
        <v>2</v>
      </c>
      <c r="X274" s="1">
        <v>6</v>
      </c>
      <c r="Y274" s="22">
        <v>5</v>
      </c>
      <c r="Z274" s="1" t="s">
        <v>45</v>
      </c>
      <c r="AA274" s="1" t="s">
        <v>45</v>
      </c>
      <c r="AB274" s="1" t="s">
        <v>45</v>
      </c>
      <c r="AC274" s="1" t="s">
        <v>45</v>
      </c>
      <c r="AD274" s="1" t="s">
        <v>45</v>
      </c>
      <c r="AE274" s="1" t="s">
        <v>45</v>
      </c>
      <c r="AF274" s="1" t="s">
        <v>45</v>
      </c>
      <c r="AG274" s="22" t="s">
        <v>45</v>
      </c>
      <c r="AH274" s="1">
        <v>1</v>
      </c>
      <c r="AI274" s="1">
        <v>2</v>
      </c>
      <c r="AJ274" s="22">
        <v>2</v>
      </c>
      <c r="AK274" s="34" t="s">
        <v>922</v>
      </c>
      <c r="AL274" s="34" t="s">
        <v>48</v>
      </c>
      <c r="AM274" s="8">
        <f t="shared" si="29"/>
        <v>-2.0012818558036707</v>
      </c>
      <c r="AN274" s="8">
        <f t="shared" si="30"/>
        <v>-1.1123818222715793</v>
      </c>
      <c r="AO274">
        <f t="shared" si="31"/>
        <v>0</v>
      </c>
      <c r="AP274" s="6">
        <f t="shared" si="32"/>
        <v>0</v>
      </c>
      <c r="AQ274" s="8">
        <f>($AM$3*AM274+$AN$3*AN274+$AO$3*AO274+$AP$3*AP274)+$I$3*VLOOKUP(I274,COND!$A$2:$E$7,4,FALSE)+$J$3*VLOOKUP(J274,COND!$A$2:$C$7,2,FALSE)+$K$3*VLOOKUP(K274,COND!$A$2:$C$7,3,FALSE)+IF(AND($B$2&gt;0,$E274&lt;20),$B$2*25,0)</f>
        <v>106.67628994716068</v>
      </c>
      <c r="AR274" s="26">
        <f t="shared" si="33"/>
        <v>-0.29906595108819001</v>
      </c>
      <c r="AS274" t="str">
        <f t="shared" si="34"/>
        <v>DH</v>
      </c>
      <c r="AT274">
        <v>800</v>
      </c>
      <c r="AU274">
        <v>800</v>
      </c>
      <c r="AW274" t="str">
        <f t="shared" si="35"/>
        <v>Unlikely</v>
      </c>
      <c r="AY274" t="str">
        <f>IF(VLOOKUP($A274,'Draft List'!$D$4:$AC$1177,AY$3,FALSE)&lt;&gt;0,VLOOKUP($A274,'Draft List'!$D$4:$AC$1177,AY$3,FALSE),"")</f>
        <v/>
      </c>
      <c r="AZ274" t="str">
        <f>IF(VLOOKUP($A274,'Draft List'!$D$4:$AC$1177,AZ$3,FALSE)&lt;&gt;0,VLOOKUP($A274,'Draft List'!$D$4:$AC$1177,AZ$3,FALSE),"")</f>
        <v/>
      </c>
      <c r="BA274" t="str">
        <f>IF(VLOOKUP($A274,'Draft List'!$D$4:$AC$1177,BA$3,FALSE)&lt;&gt;0,VLOOKUP($A274,'Draft List'!$D$4:$AC$1177,BA$3,FALSE),"")</f>
        <v/>
      </c>
      <c r="BB274" t="str">
        <f>IF(VLOOKUP($A274,'Draft List'!$D$4:$AC$1177,BB$3,FALSE)&lt;&gt;0,VLOOKUP($A274,'Draft List'!$D$4:$AC$1177,BB$3,FALSE),"")</f>
        <v/>
      </c>
    </row>
    <row r="275" spans="1:54" ht="15" customHeight="1" x14ac:dyDescent="0.3">
      <c r="A275" s="1">
        <v>12607</v>
      </c>
      <c r="B275" s="1" t="s">
        <v>88</v>
      </c>
      <c r="C275" s="1" t="s">
        <v>1034</v>
      </c>
      <c r="D275" s="1" t="s">
        <v>1035</v>
      </c>
      <c r="E275" s="1">
        <v>18</v>
      </c>
      <c r="F275" s="1" t="s">
        <v>54</v>
      </c>
      <c r="G275" s="1" t="s">
        <v>54</v>
      </c>
      <c r="H275" s="22" t="s">
        <v>878</v>
      </c>
      <c r="I275" s="45" t="s">
        <v>43</v>
      </c>
      <c r="J275" s="1" t="s">
        <v>48</v>
      </c>
      <c r="K275" s="22" t="s">
        <v>43</v>
      </c>
      <c r="L275" s="1">
        <v>2</v>
      </c>
      <c r="M275" s="1">
        <v>1</v>
      </c>
      <c r="N275" s="1">
        <v>2</v>
      </c>
      <c r="O275" s="1">
        <v>1</v>
      </c>
      <c r="P275" s="22">
        <v>1</v>
      </c>
      <c r="Q275" s="1">
        <v>3</v>
      </c>
      <c r="R275" s="1">
        <v>2</v>
      </c>
      <c r="S275" s="1">
        <v>2</v>
      </c>
      <c r="T275" s="1">
        <v>1</v>
      </c>
      <c r="U275" s="22">
        <v>4</v>
      </c>
      <c r="V275" s="1">
        <v>6</v>
      </c>
      <c r="W275" s="1">
        <v>4</v>
      </c>
      <c r="X275" s="1">
        <v>1</v>
      </c>
      <c r="Y275" s="22">
        <v>1</v>
      </c>
      <c r="Z275" s="1" t="s">
        <v>45</v>
      </c>
      <c r="AA275" s="1">
        <v>1</v>
      </c>
      <c r="AB275" s="1" t="s">
        <v>45</v>
      </c>
      <c r="AC275" s="1" t="s">
        <v>45</v>
      </c>
      <c r="AD275" s="1" t="s">
        <v>45</v>
      </c>
      <c r="AE275" s="1" t="s">
        <v>45</v>
      </c>
      <c r="AF275" s="1" t="s">
        <v>45</v>
      </c>
      <c r="AG275" s="22" t="s">
        <v>45</v>
      </c>
      <c r="AH275" s="1">
        <v>2</v>
      </c>
      <c r="AI275" s="1">
        <v>1</v>
      </c>
      <c r="AJ275" s="22">
        <v>2</v>
      </c>
      <c r="AK275" s="34" t="s">
        <v>896</v>
      </c>
      <c r="AL275" s="34" t="s">
        <v>48</v>
      </c>
      <c r="AM275" s="8">
        <f t="shared" si="29"/>
        <v>-1.6787260196009959</v>
      </c>
      <c r="AN275" s="8">
        <f t="shared" si="30"/>
        <v>-1.185061284328367</v>
      </c>
      <c r="AO275">
        <f t="shared" si="31"/>
        <v>0</v>
      </c>
      <c r="AP275" s="6">
        <f t="shared" si="32"/>
        <v>0</v>
      </c>
      <c r="AQ275" s="8">
        <f>($AM$3*AM275+$AN$3*AN275+$AO$3*AO275+$AP$3*AP275)+$I$3*VLOOKUP(I275,COND!$A$2:$E$7,4,FALSE)+$J$3*VLOOKUP(J275,COND!$A$2:$C$7,2,FALSE)+$K$3*VLOOKUP(K275,COND!$A$2:$C$7,3,FALSE)+IF(AND($B$2&gt;0,$E275&lt;20),$B$2*25,0)</f>
        <v>106.61139198609951</v>
      </c>
      <c r="AR275" s="26">
        <f t="shared" si="33"/>
        <v>-0.31262240675604031</v>
      </c>
      <c r="AS275" t="str">
        <f t="shared" si="34"/>
        <v>1B</v>
      </c>
      <c r="AT275">
        <v>800</v>
      </c>
      <c r="AU275">
        <v>800</v>
      </c>
      <c r="AW275" t="str">
        <f t="shared" si="35"/>
        <v>Unlikely</v>
      </c>
      <c r="AY275">
        <f>IF(VLOOKUP($A275,'Draft List'!$D$4:$AC$1177,AY$3,FALSE)&lt;&gt;0,VLOOKUP($A275,'Draft List'!$D$4:$AC$1177,AY$3,FALSE),"")</f>
        <v>484</v>
      </c>
      <c r="AZ275">
        <f>IF(VLOOKUP($A275,'Draft List'!$D$4:$AC$1177,AZ$3,FALSE)&lt;&gt;0,VLOOKUP($A275,'Draft List'!$D$4:$AC$1177,AZ$3,FALSE),"")</f>
        <v>16</v>
      </c>
      <c r="BA275">
        <f>IF(VLOOKUP($A275,'Draft List'!$D$4:$AC$1177,BA$3,FALSE)&lt;&gt;0,VLOOKUP($A275,'Draft List'!$D$4:$AC$1177,BA$3,FALSE),"")</f>
        <v>16</v>
      </c>
      <c r="BB275" t="str">
        <f>IF(VLOOKUP($A275,'Draft List'!$D$4:$AC$1177,BB$3,FALSE)&lt;&gt;0,VLOOKUP($A275,'Draft List'!$D$4:$AC$1177,BB$3,FALSE),"")</f>
        <v>Reno Zephyrs</v>
      </c>
    </row>
    <row r="276" spans="1:54" ht="15" customHeight="1" x14ac:dyDescent="0.3">
      <c r="A276" s="1">
        <v>5541</v>
      </c>
      <c r="B276" s="1" t="s">
        <v>87</v>
      </c>
      <c r="C276" s="1" t="s">
        <v>134</v>
      </c>
      <c r="D276" s="1" t="s">
        <v>1265</v>
      </c>
      <c r="E276" s="1">
        <v>18</v>
      </c>
      <c r="F276" s="1" t="s">
        <v>42</v>
      </c>
      <c r="G276" s="1" t="s">
        <v>42</v>
      </c>
      <c r="H276" s="22" t="s">
        <v>861</v>
      </c>
      <c r="I276" s="45" t="s">
        <v>44</v>
      </c>
      <c r="J276" s="1" t="s">
        <v>44</v>
      </c>
      <c r="K276" s="22" t="s">
        <v>48</v>
      </c>
      <c r="L276" s="1">
        <v>1</v>
      </c>
      <c r="M276" s="1">
        <v>1</v>
      </c>
      <c r="N276" s="1">
        <v>2</v>
      </c>
      <c r="O276" s="1">
        <v>1</v>
      </c>
      <c r="P276" s="22">
        <v>1</v>
      </c>
      <c r="Q276" s="1">
        <v>2</v>
      </c>
      <c r="R276" s="1">
        <v>4</v>
      </c>
      <c r="S276" s="1">
        <v>3</v>
      </c>
      <c r="T276" s="1">
        <v>4</v>
      </c>
      <c r="U276" s="22">
        <v>3</v>
      </c>
      <c r="V276" s="1">
        <v>1</v>
      </c>
      <c r="W276" s="1">
        <v>1</v>
      </c>
      <c r="X276" s="1">
        <v>4</v>
      </c>
      <c r="Y276" s="22">
        <v>6</v>
      </c>
      <c r="Z276" s="1" t="s">
        <v>45</v>
      </c>
      <c r="AA276" s="1" t="s">
        <v>45</v>
      </c>
      <c r="AB276" s="1" t="s">
        <v>45</v>
      </c>
      <c r="AC276" s="1" t="s">
        <v>45</v>
      </c>
      <c r="AD276" s="1" t="s">
        <v>45</v>
      </c>
      <c r="AE276" s="1" t="s">
        <v>45</v>
      </c>
      <c r="AF276" s="1" t="s">
        <v>45</v>
      </c>
      <c r="AG276" s="22" t="s">
        <v>45</v>
      </c>
      <c r="AH276" s="1">
        <v>3</v>
      </c>
      <c r="AI276" s="1">
        <v>2</v>
      </c>
      <c r="AJ276" s="22">
        <v>1</v>
      </c>
      <c r="AK276" s="34" t="s">
        <v>695</v>
      </c>
      <c r="AL276" s="34" t="s">
        <v>48</v>
      </c>
      <c r="AM276" s="8">
        <f t="shared" si="29"/>
        <v>-2.0012818558036707</v>
      </c>
      <c r="AN276" s="8">
        <f t="shared" si="30"/>
        <v>-1.0933235570580737</v>
      </c>
      <c r="AO276">
        <f t="shared" si="31"/>
        <v>0</v>
      </c>
      <c r="AP276" s="6">
        <f t="shared" si="32"/>
        <v>0</v>
      </c>
      <c r="AQ276" s="8">
        <f>($AM$3*AM276+$AN$3*AN276+$AO$3*AO276+$AP$3*AP276)+$I$3*VLOOKUP(I276,COND!$A$2:$E$7,4,FALSE)+$J$3*VLOOKUP(J276,COND!$A$2:$C$7,2,FALSE)+$K$3*VLOOKUP(K276,COND!$A$2:$C$7,3,FALSE)+IF(AND($B$2&gt;0,$E276&lt;20),$B$2*25,0)</f>
        <v>106.52998912972275</v>
      </c>
      <c r="AR276" s="26">
        <f t="shared" si="33"/>
        <v>-0.32962654980866396</v>
      </c>
      <c r="AS276" t="str">
        <f t="shared" si="34"/>
        <v>DH</v>
      </c>
      <c r="AT276">
        <v>800</v>
      </c>
      <c r="AU276">
        <v>800</v>
      </c>
      <c r="AW276" t="str">
        <f t="shared" si="35"/>
        <v>Unlikely</v>
      </c>
      <c r="AY276" t="str">
        <f>IF(VLOOKUP($A276,'Draft List'!$D$4:$AC$1177,AY$3,FALSE)&lt;&gt;0,VLOOKUP($A276,'Draft List'!$D$4:$AC$1177,AY$3,FALSE),"")</f>
        <v/>
      </c>
      <c r="AZ276" t="str">
        <f>IF(VLOOKUP($A276,'Draft List'!$D$4:$AC$1177,AZ$3,FALSE)&lt;&gt;0,VLOOKUP($A276,'Draft List'!$D$4:$AC$1177,AZ$3,FALSE),"")</f>
        <v/>
      </c>
      <c r="BA276" t="str">
        <f>IF(VLOOKUP($A276,'Draft List'!$D$4:$AC$1177,BA$3,FALSE)&lt;&gt;0,VLOOKUP($A276,'Draft List'!$D$4:$AC$1177,BA$3,FALSE),"")</f>
        <v/>
      </c>
      <c r="BB276" t="str">
        <f>IF(VLOOKUP($A276,'Draft List'!$D$4:$AC$1177,BB$3,FALSE)&lt;&gt;0,VLOOKUP($A276,'Draft List'!$D$4:$AC$1177,BB$3,FALSE),"")</f>
        <v/>
      </c>
    </row>
    <row r="277" spans="1:54" ht="15" customHeight="1" x14ac:dyDescent="0.3">
      <c r="A277" s="1">
        <v>12180</v>
      </c>
      <c r="B277" s="1" t="s">
        <v>88</v>
      </c>
      <c r="C277" s="1" t="s">
        <v>379</v>
      </c>
      <c r="D277" s="1" t="s">
        <v>1268</v>
      </c>
      <c r="E277" s="1">
        <v>18</v>
      </c>
      <c r="F277" s="1" t="s">
        <v>42</v>
      </c>
      <c r="G277" s="1" t="s">
        <v>54</v>
      </c>
      <c r="H277" s="22" t="s">
        <v>878</v>
      </c>
      <c r="I277" s="45" t="s">
        <v>43</v>
      </c>
      <c r="J277" s="1" t="s">
        <v>43</v>
      </c>
      <c r="K277" s="22" t="s">
        <v>43</v>
      </c>
      <c r="L277" s="1">
        <v>1</v>
      </c>
      <c r="M277" s="1">
        <v>1</v>
      </c>
      <c r="N277" s="1">
        <v>2</v>
      </c>
      <c r="O277" s="1">
        <v>1</v>
      </c>
      <c r="P277" s="22">
        <v>1</v>
      </c>
      <c r="Q277" s="1">
        <v>2</v>
      </c>
      <c r="R277" s="1">
        <v>2</v>
      </c>
      <c r="S277" s="1">
        <v>4</v>
      </c>
      <c r="T277" s="1">
        <v>4</v>
      </c>
      <c r="U277" s="22">
        <v>3</v>
      </c>
      <c r="V277" s="1">
        <v>2</v>
      </c>
      <c r="W277" s="1">
        <v>2</v>
      </c>
      <c r="X277" s="1">
        <v>1</v>
      </c>
      <c r="Y277" s="22">
        <v>1</v>
      </c>
      <c r="Z277" s="1" t="s">
        <v>45</v>
      </c>
      <c r="AA277" s="1">
        <v>2</v>
      </c>
      <c r="AB277" s="1" t="s">
        <v>45</v>
      </c>
      <c r="AC277" s="1" t="s">
        <v>45</v>
      </c>
      <c r="AD277" s="1" t="s">
        <v>45</v>
      </c>
      <c r="AE277" s="1" t="s">
        <v>45</v>
      </c>
      <c r="AF277" s="1" t="s">
        <v>45</v>
      </c>
      <c r="AG277" s="22" t="s">
        <v>45</v>
      </c>
      <c r="AH277" s="1">
        <v>2</v>
      </c>
      <c r="AI277" s="1">
        <v>5</v>
      </c>
      <c r="AJ277" s="22">
        <v>3</v>
      </c>
      <c r="AK277" s="34" t="s">
        <v>681</v>
      </c>
      <c r="AL277" s="34" t="s">
        <v>844</v>
      </c>
      <c r="AM277" s="8">
        <f t="shared" si="29"/>
        <v>-2.0012818558036707</v>
      </c>
      <c r="AN277" s="8">
        <f t="shared" si="30"/>
        <v>-1.1123818222715793</v>
      </c>
      <c r="AO277">
        <f t="shared" si="31"/>
        <v>0</v>
      </c>
      <c r="AP277" s="6">
        <f t="shared" si="32"/>
        <v>0</v>
      </c>
      <c r="AQ277" s="8">
        <f>($AM$3*AM277+$AN$3*AN277+$AO$3*AO277+$AP$3*AP277)+$I$3*VLOOKUP(I277,COND!$A$2:$E$7,4,FALSE)+$J$3*VLOOKUP(J277,COND!$A$2:$C$7,2,FALSE)+$K$3*VLOOKUP(K277,COND!$A$2:$C$7,3,FALSE)+IF(AND($B$2&gt;0,$E277&lt;20),$B$2*25,0)</f>
        <v>106.45128994716069</v>
      </c>
      <c r="AR277" s="26">
        <f t="shared" si="33"/>
        <v>-0.34606592574672962</v>
      </c>
      <c r="AS277" t="str">
        <f t="shared" si="34"/>
        <v>1B</v>
      </c>
      <c r="AT277">
        <v>800</v>
      </c>
      <c r="AU277">
        <v>800</v>
      </c>
      <c r="AW277" t="str">
        <f t="shared" si="35"/>
        <v>Unlikely</v>
      </c>
      <c r="AY277" t="str">
        <f>IF(VLOOKUP($A277,'Draft List'!$D$4:$AC$1177,AY$3,FALSE)&lt;&gt;0,VLOOKUP($A277,'Draft List'!$D$4:$AC$1177,AY$3,FALSE),"")</f>
        <v/>
      </c>
      <c r="AZ277" t="str">
        <f>IF(VLOOKUP($A277,'Draft List'!$D$4:$AC$1177,AZ$3,FALSE)&lt;&gt;0,VLOOKUP($A277,'Draft List'!$D$4:$AC$1177,AZ$3,FALSE),"")</f>
        <v/>
      </c>
      <c r="BA277" t="str">
        <f>IF(VLOOKUP($A277,'Draft List'!$D$4:$AC$1177,BA$3,FALSE)&lt;&gt;0,VLOOKUP($A277,'Draft List'!$D$4:$AC$1177,BA$3,FALSE),"")</f>
        <v/>
      </c>
      <c r="BB277" t="str">
        <f>IF(VLOOKUP($A277,'Draft List'!$D$4:$AC$1177,BB$3,FALSE)&lt;&gt;0,VLOOKUP($A277,'Draft List'!$D$4:$AC$1177,BB$3,FALSE),"")</f>
        <v/>
      </c>
    </row>
    <row r="278" spans="1:54" ht="15" customHeight="1" x14ac:dyDescent="0.3">
      <c r="A278" s="1">
        <v>12583</v>
      </c>
      <c r="B278" s="1" t="s">
        <v>88</v>
      </c>
      <c r="C278" s="1" t="s">
        <v>1066</v>
      </c>
      <c r="D278" s="1" t="s">
        <v>1324</v>
      </c>
      <c r="E278" s="1">
        <v>18</v>
      </c>
      <c r="F278" s="1" t="s">
        <v>54</v>
      </c>
      <c r="G278" s="1" t="s">
        <v>54</v>
      </c>
      <c r="H278" s="22" t="s">
        <v>878</v>
      </c>
      <c r="I278" s="45" t="s">
        <v>43</v>
      </c>
      <c r="J278" s="1" t="s">
        <v>44</v>
      </c>
      <c r="K278" s="22" t="s">
        <v>43</v>
      </c>
      <c r="L278" s="1">
        <v>1</v>
      </c>
      <c r="M278" s="1">
        <v>1</v>
      </c>
      <c r="N278" s="1">
        <v>2</v>
      </c>
      <c r="O278" s="1">
        <v>1</v>
      </c>
      <c r="P278" s="22">
        <v>1</v>
      </c>
      <c r="Q278" s="1">
        <v>2</v>
      </c>
      <c r="R278" s="1">
        <v>2</v>
      </c>
      <c r="S278" s="1">
        <v>5</v>
      </c>
      <c r="T278" s="1">
        <v>4</v>
      </c>
      <c r="U278" s="22">
        <v>3</v>
      </c>
      <c r="V278" s="1">
        <v>4</v>
      </c>
      <c r="W278" s="1">
        <v>1</v>
      </c>
      <c r="X278" s="1">
        <v>1</v>
      </c>
      <c r="Y278" s="22">
        <v>1</v>
      </c>
      <c r="Z278" s="1" t="s">
        <v>45</v>
      </c>
      <c r="AA278" s="1">
        <v>1</v>
      </c>
      <c r="AB278" s="1" t="s">
        <v>45</v>
      </c>
      <c r="AC278" s="1" t="s">
        <v>45</v>
      </c>
      <c r="AD278" s="1" t="s">
        <v>45</v>
      </c>
      <c r="AE278" s="1" t="s">
        <v>45</v>
      </c>
      <c r="AF278" s="1" t="s">
        <v>45</v>
      </c>
      <c r="AG278" s="22" t="s">
        <v>45</v>
      </c>
      <c r="AH278" s="1">
        <v>1</v>
      </c>
      <c r="AI278" s="1">
        <v>2</v>
      </c>
      <c r="AJ278" s="22">
        <v>1</v>
      </c>
      <c r="AK278" s="34" t="s">
        <v>875</v>
      </c>
      <c r="AL278" s="34" t="s">
        <v>844</v>
      </c>
      <c r="AM278" s="8">
        <f t="shared" si="29"/>
        <v>-2.0012818558036707</v>
      </c>
      <c r="AN278" s="8">
        <f t="shared" si="30"/>
        <v>-1.0293203282476779</v>
      </c>
      <c r="AO278">
        <f t="shared" si="31"/>
        <v>0</v>
      </c>
      <c r="AP278" s="6">
        <f t="shared" si="32"/>
        <v>0</v>
      </c>
      <c r="AQ278" s="8">
        <f>($AM$3*AM278+$AN$3*AN278+$AO$3*AO278+$AP$3*AP278)+$I$3*VLOOKUP(I278,COND!$A$2:$E$7,4,FALSE)+$J$3*VLOOKUP(J278,COND!$A$2:$C$7,2,FALSE)+$K$3*VLOOKUP(K278,COND!$A$2:$C$7,3,FALSE)+IF(AND($B$2&gt;0,$E278&lt;20),$B$2*25,0)</f>
        <v>106.44802787544751</v>
      </c>
      <c r="AR278" s="26">
        <f t="shared" si="33"/>
        <v>-0.34674733591496887</v>
      </c>
      <c r="AS278" t="str">
        <f t="shared" si="34"/>
        <v>1B</v>
      </c>
      <c r="AT278">
        <v>800</v>
      </c>
      <c r="AU278">
        <v>800</v>
      </c>
      <c r="AW278" t="str">
        <f t="shared" si="35"/>
        <v>Unlikely</v>
      </c>
      <c r="AY278">
        <f>IF(VLOOKUP($A278,'Draft List'!$D$4:$AC$1177,AY$3,FALSE)&lt;&gt;0,VLOOKUP($A278,'Draft List'!$D$4:$AC$1177,AY$3,FALSE),"")</f>
        <v>472</v>
      </c>
      <c r="AZ278">
        <f>IF(VLOOKUP($A278,'Draft List'!$D$4:$AC$1177,AZ$3,FALSE)&lt;&gt;0,VLOOKUP($A278,'Draft List'!$D$4:$AC$1177,AZ$3,FALSE),"")</f>
        <v>16</v>
      </c>
      <c r="BA278">
        <f>IF(VLOOKUP($A278,'Draft List'!$D$4:$AC$1177,BA$3,FALSE)&lt;&gt;0,VLOOKUP($A278,'Draft List'!$D$4:$AC$1177,BA$3,FALSE),"")</f>
        <v>4</v>
      </c>
      <c r="BB278" t="str">
        <f>IF(VLOOKUP($A278,'Draft List'!$D$4:$AC$1177,BB$3,FALSE)&lt;&gt;0,VLOOKUP($A278,'Draft List'!$D$4:$AC$1177,BB$3,FALSE),"")</f>
        <v>Manchester Maulers</v>
      </c>
    </row>
    <row r="279" spans="1:54" ht="15" customHeight="1" x14ac:dyDescent="0.3">
      <c r="A279" s="1">
        <v>9555</v>
      </c>
      <c r="B279" s="1" t="s">
        <v>72</v>
      </c>
      <c r="C279" s="1" t="s">
        <v>1143</v>
      </c>
      <c r="D279" s="1" t="s">
        <v>634</v>
      </c>
      <c r="E279" s="1">
        <v>18</v>
      </c>
      <c r="F279" s="1" t="s">
        <v>42</v>
      </c>
      <c r="G279" s="1" t="s">
        <v>42</v>
      </c>
      <c r="H279" s="22" t="s">
        <v>878</v>
      </c>
      <c r="I279" s="45" t="s">
        <v>48</v>
      </c>
      <c r="J279" s="1" t="s">
        <v>43</v>
      </c>
      <c r="K279" s="22" t="s">
        <v>43</v>
      </c>
      <c r="L279" s="1">
        <v>1</v>
      </c>
      <c r="M279" s="1">
        <v>1</v>
      </c>
      <c r="N279" s="1">
        <v>2</v>
      </c>
      <c r="O279" s="1">
        <v>2</v>
      </c>
      <c r="P279" s="22">
        <v>1</v>
      </c>
      <c r="Q279" s="1">
        <v>2</v>
      </c>
      <c r="R279" s="1">
        <v>2</v>
      </c>
      <c r="S279" s="1">
        <v>3</v>
      </c>
      <c r="T279" s="1">
        <v>5</v>
      </c>
      <c r="U279" s="22">
        <v>2</v>
      </c>
      <c r="V279" s="1">
        <v>3</v>
      </c>
      <c r="W279" s="1">
        <v>2</v>
      </c>
      <c r="X279" s="1">
        <v>1</v>
      </c>
      <c r="Y279" s="22">
        <v>1</v>
      </c>
      <c r="Z279" s="1" t="s">
        <v>45</v>
      </c>
      <c r="AA279" s="1" t="s">
        <v>45</v>
      </c>
      <c r="AB279" s="1">
        <v>1</v>
      </c>
      <c r="AC279" s="1" t="s">
        <v>45</v>
      </c>
      <c r="AD279" s="1" t="s">
        <v>45</v>
      </c>
      <c r="AE279" s="1" t="s">
        <v>45</v>
      </c>
      <c r="AF279" s="1" t="s">
        <v>45</v>
      </c>
      <c r="AG279" s="22" t="s">
        <v>45</v>
      </c>
      <c r="AH279" s="1">
        <v>7</v>
      </c>
      <c r="AI279" s="1">
        <v>2</v>
      </c>
      <c r="AJ279" s="22">
        <v>4</v>
      </c>
      <c r="AK279" s="34" t="s">
        <v>977</v>
      </c>
      <c r="AL279" s="34" t="s">
        <v>48</v>
      </c>
      <c r="AM279" s="8">
        <f t="shared" si="29"/>
        <v>-1.9115723057940897</v>
      </c>
      <c r="AN279" s="8">
        <f t="shared" si="30"/>
        <v>-1.1457501061029833</v>
      </c>
      <c r="AO279">
        <f t="shared" si="31"/>
        <v>0</v>
      </c>
      <c r="AP279" s="6">
        <f t="shared" si="32"/>
        <v>0</v>
      </c>
      <c r="AQ279" s="8">
        <f>($AM$3*AM279+$AN$3*AN279+$AO$3*AO279+$AP$3*AP279)+$I$3*VLOOKUP(I279,COND!$A$2:$E$7,4,FALSE)+$J$3*VLOOKUP(J279,COND!$A$2:$C$7,2,FALSE)+$K$3*VLOOKUP(K279,COND!$A$2:$C$7,3,FALSE)+IF(AND($B$2&gt;0,$E279&lt;20),$B$2*25,0)</f>
        <v>106.28484149618478</v>
      </c>
      <c r="AR279" s="26">
        <f t="shared" si="33"/>
        <v>-0.38083513898148952</v>
      </c>
      <c r="AS279" t="str">
        <f t="shared" si="34"/>
        <v>2B</v>
      </c>
      <c r="AT279">
        <v>800</v>
      </c>
      <c r="AU279">
        <v>800</v>
      </c>
      <c r="AW279" t="str">
        <f t="shared" si="35"/>
        <v>Unlikely</v>
      </c>
      <c r="AY279" t="str">
        <f>IF(VLOOKUP($A279,'Draft List'!$D$4:$AC$1177,AY$3,FALSE)&lt;&gt;0,VLOOKUP($A279,'Draft List'!$D$4:$AC$1177,AY$3,FALSE),"")</f>
        <v/>
      </c>
      <c r="AZ279" t="str">
        <f>IF(VLOOKUP($A279,'Draft List'!$D$4:$AC$1177,AZ$3,FALSE)&lt;&gt;0,VLOOKUP($A279,'Draft List'!$D$4:$AC$1177,AZ$3,FALSE),"")</f>
        <v/>
      </c>
      <c r="BA279" t="str">
        <f>IF(VLOOKUP($A279,'Draft List'!$D$4:$AC$1177,BA$3,FALSE)&lt;&gt;0,VLOOKUP($A279,'Draft List'!$D$4:$AC$1177,BA$3,FALSE),"")</f>
        <v/>
      </c>
      <c r="BB279" t="str">
        <f>IF(VLOOKUP($A279,'Draft List'!$D$4:$AC$1177,BB$3,FALSE)&lt;&gt;0,VLOOKUP($A279,'Draft List'!$D$4:$AC$1177,BB$3,FALSE),"")</f>
        <v/>
      </c>
    </row>
    <row r="280" spans="1:54" ht="15" customHeight="1" x14ac:dyDescent="0.3">
      <c r="A280" s="1">
        <v>10865</v>
      </c>
      <c r="B280" s="1" t="s">
        <v>87</v>
      </c>
      <c r="C280" s="1" t="s">
        <v>1304</v>
      </c>
      <c r="D280" s="1" t="s">
        <v>1349</v>
      </c>
      <c r="E280" s="1">
        <v>18</v>
      </c>
      <c r="F280" s="1" t="s">
        <v>42</v>
      </c>
      <c r="G280" s="1" t="s">
        <v>42</v>
      </c>
      <c r="H280" s="22" t="s">
        <v>861</v>
      </c>
      <c r="I280" s="45" t="s">
        <v>44</v>
      </c>
      <c r="J280" s="1" t="s">
        <v>44</v>
      </c>
      <c r="K280" s="22" t="s">
        <v>43</v>
      </c>
      <c r="L280" s="1">
        <v>1</v>
      </c>
      <c r="M280" s="1">
        <v>1</v>
      </c>
      <c r="N280" s="1">
        <v>2</v>
      </c>
      <c r="O280" s="1">
        <v>2</v>
      </c>
      <c r="P280" s="22">
        <v>1</v>
      </c>
      <c r="Q280" s="1">
        <v>2</v>
      </c>
      <c r="R280" s="1">
        <v>4</v>
      </c>
      <c r="S280" s="1">
        <v>3</v>
      </c>
      <c r="T280" s="1">
        <v>5</v>
      </c>
      <c r="U280" s="22">
        <v>2</v>
      </c>
      <c r="V280" s="1">
        <v>2</v>
      </c>
      <c r="W280" s="1">
        <v>2</v>
      </c>
      <c r="X280" s="1">
        <v>3</v>
      </c>
      <c r="Y280" s="22">
        <v>4</v>
      </c>
      <c r="Z280" s="1" t="s">
        <v>45</v>
      </c>
      <c r="AA280" s="1" t="s">
        <v>45</v>
      </c>
      <c r="AB280" s="1" t="s">
        <v>45</v>
      </c>
      <c r="AC280" s="1" t="s">
        <v>45</v>
      </c>
      <c r="AD280" s="1" t="s">
        <v>45</v>
      </c>
      <c r="AE280" s="1" t="s">
        <v>45</v>
      </c>
      <c r="AF280" s="1" t="s">
        <v>45</v>
      </c>
      <c r="AG280" s="22" t="s">
        <v>45</v>
      </c>
      <c r="AH280" s="1">
        <v>1</v>
      </c>
      <c r="AI280" s="1">
        <v>3</v>
      </c>
      <c r="AJ280" s="22">
        <v>4</v>
      </c>
      <c r="AK280" s="34" t="s">
        <v>896</v>
      </c>
      <c r="AL280" s="34" t="s">
        <v>844</v>
      </c>
      <c r="AM280" s="8">
        <f t="shared" si="29"/>
        <v>-1.9115723057940897</v>
      </c>
      <c r="AN280" s="8">
        <f t="shared" si="30"/>
        <v>-1.0436303468655763</v>
      </c>
      <c r="AO280">
        <f t="shared" si="31"/>
        <v>0</v>
      </c>
      <c r="AP280" s="6">
        <f t="shared" si="32"/>
        <v>0</v>
      </c>
      <c r="AQ280" s="8">
        <f>($AM$3*AM280+$AN$3*AN280+$AO$3*AO280+$AP$3*AP280)+$I$3*VLOOKUP(I280,COND!$A$2:$E$7,4,FALSE)+$J$3*VLOOKUP(J280,COND!$A$2:$C$7,2,FALSE)+$K$3*VLOOKUP(K280,COND!$A$2:$C$7,3,FALSE)+IF(AND($B$2&gt;0,$E280&lt;20),$B$2*25,0)</f>
        <v>106.13527860703368</v>
      </c>
      <c r="AR280" s="26">
        <f t="shared" si="33"/>
        <v>-0.41207714787019972</v>
      </c>
      <c r="AS280" t="str">
        <f t="shared" si="34"/>
        <v>DH</v>
      </c>
      <c r="AT280">
        <v>800</v>
      </c>
      <c r="AU280">
        <v>800</v>
      </c>
      <c r="AW280" t="str">
        <f t="shared" si="35"/>
        <v>Unlikely</v>
      </c>
      <c r="AY280" t="str">
        <f>IF(VLOOKUP($A280,'Draft List'!$D$4:$AC$1177,AY$3,FALSE)&lt;&gt;0,VLOOKUP($A280,'Draft List'!$D$4:$AC$1177,AY$3,FALSE),"")</f>
        <v/>
      </c>
      <c r="AZ280" t="str">
        <f>IF(VLOOKUP($A280,'Draft List'!$D$4:$AC$1177,AZ$3,FALSE)&lt;&gt;0,VLOOKUP($A280,'Draft List'!$D$4:$AC$1177,AZ$3,FALSE),"")</f>
        <v/>
      </c>
      <c r="BA280" t="str">
        <f>IF(VLOOKUP($A280,'Draft List'!$D$4:$AC$1177,BA$3,FALSE)&lt;&gt;0,VLOOKUP($A280,'Draft List'!$D$4:$AC$1177,BA$3,FALSE),"")</f>
        <v/>
      </c>
      <c r="BB280" t="str">
        <f>IF(VLOOKUP($A280,'Draft List'!$D$4:$AC$1177,BB$3,FALSE)&lt;&gt;0,VLOOKUP($A280,'Draft List'!$D$4:$AC$1177,BB$3,FALSE),"")</f>
        <v/>
      </c>
    </row>
    <row r="281" spans="1:54" ht="15" customHeight="1" x14ac:dyDescent="0.3">
      <c r="A281" s="1">
        <v>11905</v>
      </c>
      <c r="B281" s="1" t="s">
        <v>67</v>
      </c>
      <c r="C281" s="1" t="s">
        <v>1348</v>
      </c>
      <c r="D281" s="1" t="s">
        <v>967</v>
      </c>
      <c r="E281" s="1">
        <v>18</v>
      </c>
      <c r="F281" s="1" t="s">
        <v>42</v>
      </c>
      <c r="G281" s="1" t="s">
        <v>42</v>
      </c>
      <c r="H281" s="22" t="s">
        <v>878</v>
      </c>
      <c r="I281" s="45" t="s">
        <v>43</v>
      </c>
      <c r="J281" s="1" t="s">
        <v>44</v>
      </c>
      <c r="K281" s="22" t="s">
        <v>43</v>
      </c>
      <c r="L281" s="1">
        <v>1</v>
      </c>
      <c r="M281" s="1">
        <v>2</v>
      </c>
      <c r="N281" s="1">
        <v>3</v>
      </c>
      <c r="O281" s="1">
        <v>2</v>
      </c>
      <c r="P281" s="22">
        <v>1</v>
      </c>
      <c r="Q281" s="1">
        <v>2</v>
      </c>
      <c r="R281" s="1">
        <v>3</v>
      </c>
      <c r="S281" s="1">
        <v>5</v>
      </c>
      <c r="T281" s="1">
        <v>4</v>
      </c>
      <c r="U281" s="22">
        <v>1</v>
      </c>
      <c r="V281" s="1">
        <v>5</v>
      </c>
      <c r="W281" s="1">
        <v>7</v>
      </c>
      <c r="X281" s="1">
        <v>1</v>
      </c>
      <c r="Y281" s="22">
        <v>1</v>
      </c>
      <c r="Z281" s="1" t="s">
        <v>45</v>
      </c>
      <c r="AA281" s="1" t="s">
        <v>45</v>
      </c>
      <c r="AB281" s="1" t="s">
        <v>45</v>
      </c>
      <c r="AC281" s="1" t="s">
        <v>45</v>
      </c>
      <c r="AD281" s="1" t="s">
        <v>45</v>
      </c>
      <c r="AE281" s="1" t="s">
        <v>45</v>
      </c>
      <c r="AF281" s="1" t="s">
        <v>45</v>
      </c>
      <c r="AG281" s="22">
        <v>2</v>
      </c>
      <c r="AH281" s="1">
        <v>1</v>
      </c>
      <c r="AI281" s="1">
        <v>1</v>
      </c>
      <c r="AJ281" s="22">
        <v>1</v>
      </c>
      <c r="AK281" s="34" t="s">
        <v>875</v>
      </c>
      <c r="AL281" s="34" t="s">
        <v>844</v>
      </c>
      <c r="AM281" s="8">
        <f t="shared" si="29"/>
        <v>-1.7774509321514844</v>
      </c>
      <c r="AN281" s="8">
        <f t="shared" si="30"/>
        <v>-1.0582931282631414</v>
      </c>
      <c r="AO281">
        <f t="shared" si="31"/>
        <v>0</v>
      </c>
      <c r="AP281" s="6">
        <f t="shared" si="32"/>
        <v>0</v>
      </c>
      <c r="AQ281" s="8">
        <f>($AM$3*AM281+$AN$3*AN281+$AO$3*AO281+$AP$3*AP281)+$I$3*VLOOKUP(I281,COND!$A$2:$E$7,4,FALSE)+$J$3*VLOOKUP(J281,COND!$A$2:$C$7,2,FALSE)+$K$3*VLOOKUP(K281,COND!$A$2:$C$7,3,FALSE)+IF(AND($B$2&gt;0,$E281&lt;20),$B$2*25,0)</f>
        <v>106.12273736762715</v>
      </c>
      <c r="AR281" s="26">
        <f t="shared" si="33"/>
        <v>-0.41469687202261585</v>
      </c>
      <c r="AS281" t="str">
        <f t="shared" si="34"/>
        <v>RF</v>
      </c>
      <c r="AT281">
        <v>800</v>
      </c>
      <c r="AU281">
        <v>800</v>
      </c>
      <c r="AW281" t="str">
        <f t="shared" si="35"/>
        <v>Unlikely</v>
      </c>
      <c r="AY281">
        <f>IF(VLOOKUP($A281,'Draft List'!$D$4:$AC$1177,AY$3,FALSE)&lt;&gt;0,VLOOKUP($A281,'Draft List'!$D$4:$AC$1177,AY$3,FALSE),"")</f>
        <v>358</v>
      </c>
      <c r="AZ281">
        <f>IF(VLOOKUP($A281,'Draft List'!$D$4:$AC$1177,AZ$3,FALSE)&lt;&gt;0,VLOOKUP($A281,'Draft List'!$D$4:$AC$1177,AZ$3,FALSE),"")</f>
        <v>12</v>
      </c>
      <c r="BA281">
        <f>IF(VLOOKUP($A281,'Draft List'!$D$4:$AC$1177,BA$3,FALSE)&lt;&gt;0,VLOOKUP($A281,'Draft List'!$D$4:$AC$1177,BA$3,FALSE),"")</f>
        <v>18</v>
      </c>
      <c r="BB281" t="str">
        <f>IF(VLOOKUP($A281,'Draft List'!$D$4:$AC$1177,BB$3,FALSE)&lt;&gt;0,VLOOKUP($A281,'Draft List'!$D$4:$AC$1177,BB$3,FALSE),"")</f>
        <v>Crystal Lake Sandgnats</v>
      </c>
    </row>
    <row r="282" spans="1:54" ht="15" customHeight="1" x14ac:dyDescent="0.3">
      <c r="A282" s="1">
        <v>12755</v>
      </c>
      <c r="B282" s="1" t="s">
        <v>51</v>
      </c>
      <c r="C282" s="1" t="s">
        <v>1307</v>
      </c>
      <c r="D282" s="1" t="s">
        <v>1308</v>
      </c>
      <c r="E282" s="1">
        <v>18</v>
      </c>
      <c r="F282" s="1" t="s">
        <v>54</v>
      </c>
      <c r="G282" s="1" t="s">
        <v>54</v>
      </c>
      <c r="H282" s="22" t="s">
        <v>878</v>
      </c>
      <c r="I282" s="45" t="s">
        <v>43</v>
      </c>
      <c r="J282" s="1" t="s">
        <v>43</v>
      </c>
      <c r="K282" s="22" t="s">
        <v>43</v>
      </c>
      <c r="L282" s="1">
        <v>1</v>
      </c>
      <c r="M282" s="1">
        <v>1</v>
      </c>
      <c r="N282" s="1">
        <v>2</v>
      </c>
      <c r="O282" s="1">
        <v>1</v>
      </c>
      <c r="P282" s="22">
        <v>1</v>
      </c>
      <c r="Q282" s="1">
        <v>2</v>
      </c>
      <c r="R282" s="1">
        <v>4</v>
      </c>
      <c r="S282" s="1">
        <v>4</v>
      </c>
      <c r="T282" s="1">
        <v>3</v>
      </c>
      <c r="U282" s="22">
        <v>2</v>
      </c>
      <c r="V282" s="1">
        <v>7</v>
      </c>
      <c r="W282" s="1">
        <v>9</v>
      </c>
      <c r="X282" s="1">
        <v>1</v>
      </c>
      <c r="Y282" s="22">
        <v>1</v>
      </c>
      <c r="Z282" s="1" t="s">
        <v>45</v>
      </c>
      <c r="AA282" s="1" t="s">
        <v>45</v>
      </c>
      <c r="AB282" s="1" t="s">
        <v>45</v>
      </c>
      <c r="AC282" s="1" t="s">
        <v>45</v>
      </c>
      <c r="AD282" s="1" t="s">
        <v>45</v>
      </c>
      <c r="AE282" s="1">
        <v>2</v>
      </c>
      <c r="AF282" s="1" t="s">
        <v>45</v>
      </c>
      <c r="AG282" s="22" t="s">
        <v>45</v>
      </c>
      <c r="AH282" s="1">
        <v>2</v>
      </c>
      <c r="AI282" s="1">
        <v>2</v>
      </c>
      <c r="AJ282" s="22">
        <v>3</v>
      </c>
      <c r="AK282" s="34" t="s">
        <v>875</v>
      </c>
      <c r="AL282" s="34" t="s">
        <v>48</v>
      </c>
      <c r="AM282" s="8">
        <f t="shared" si="29"/>
        <v>-2.0012818558036707</v>
      </c>
      <c r="AN282" s="8">
        <f t="shared" si="30"/>
        <v>-1.139987952860837</v>
      </c>
      <c r="AO282">
        <f t="shared" si="31"/>
        <v>0</v>
      </c>
      <c r="AP282" s="6">
        <f t="shared" si="32"/>
        <v>0</v>
      </c>
      <c r="AQ282" s="8">
        <f>($AM$3*AM282+$AN$3*AN282+$AO$3*AO282+$AP$3*AP282)+$I$3*VLOOKUP(I282,COND!$A$2:$E$7,4,FALSE)+$J$3*VLOOKUP(J282,COND!$A$2:$C$7,2,FALSE)+$K$3*VLOOKUP(K282,COND!$A$2:$C$7,3,FALSE)+IF(AND($B$2&gt;0,$E282&lt;20),$B$2*25,0)</f>
        <v>106.1200163800896</v>
      </c>
      <c r="AR282" s="26">
        <f t="shared" si="33"/>
        <v>-0.41526525577955548</v>
      </c>
      <c r="AS282" t="str">
        <f t="shared" si="34"/>
        <v>LF</v>
      </c>
      <c r="AT282">
        <v>800</v>
      </c>
      <c r="AU282">
        <v>800</v>
      </c>
      <c r="AW282" t="str">
        <f t="shared" si="35"/>
        <v>Unlikely</v>
      </c>
      <c r="AY282">
        <f>IF(VLOOKUP($A282,'Draft List'!$D$4:$AC$1177,AY$3,FALSE)&lt;&gt;0,VLOOKUP($A282,'Draft List'!$D$4:$AC$1177,AY$3,FALSE),"")</f>
        <v>448</v>
      </c>
      <c r="AZ282">
        <f>IF(VLOOKUP($A282,'Draft List'!$D$4:$AC$1177,AZ$3,FALSE)&lt;&gt;0,VLOOKUP($A282,'Draft List'!$D$4:$AC$1177,AZ$3,FALSE),"")</f>
        <v>15</v>
      </c>
      <c r="BA282">
        <f>IF(VLOOKUP($A282,'Draft List'!$D$4:$AC$1177,BA$3,FALSE)&lt;&gt;0,VLOOKUP($A282,'Draft List'!$D$4:$AC$1177,BA$3,FALSE),"")</f>
        <v>12</v>
      </c>
      <c r="BB282" t="str">
        <f>IF(VLOOKUP($A282,'Draft List'!$D$4:$AC$1177,BB$3,FALSE)&lt;&gt;0,VLOOKUP($A282,'Draft List'!$D$4:$AC$1177,BB$3,FALSE),"")</f>
        <v>Okinawa Shisa</v>
      </c>
    </row>
    <row r="283" spans="1:54" ht="15" customHeight="1" x14ac:dyDescent="0.3">
      <c r="A283" s="1">
        <v>10875</v>
      </c>
      <c r="B283" s="1" t="s">
        <v>75</v>
      </c>
      <c r="C283" s="1" t="s">
        <v>919</v>
      </c>
      <c r="D283" s="1" t="s">
        <v>891</v>
      </c>
      <c r="E283" s="1">
        <v>18</v>
      </c>
      <c r="F283" s="1" t="s">
        <v>42</v>
      </c>
      <c r="G283" s="1" t="s">
        <v>42</v>
      </c>
      <c r="H283" s="22" t="s">
        <v>861</v>
      </c>
      <c r="I283" s="45" t="s">
        <v>43</v>
      </c>
      <c r="J283" s="1" t="s">
        <v>44</v>
      </c>
      <c r="K283" s="22" t="s">
        <v>43</v>
      </c>
      <c r="L283" s="1">
        <v>1</v>
      </c>
      <c r="M283" s="1">
        <v>1</v>
      </c>
      <c r="N283" s="1">
        <v>3</v>
      </c>
      <c r="O283" s="1">
        <v>2</v>
      </c>
      <c r="P283" s="22">
        <v>1</v>
      </c>
      <c r="Q283" s="1">
        <v>2</v>
      </c>
      <c r="R283" s="1">
        <v>3</v>
      </c>
      <c r="S283" s="1">
        <v>4</v>
      </c>
      <c r="T283" s="1">
        <v>3</v>
      </c>
      <c r="U283" s="22">
        <v>3</v>
      </c>
      <c r="V283" s="1">
        <v>6</v>
      </c>
      <c r="W283" s="1">
        <v>7</v>
      </c>
      <c r="X283" s="1">
        <v>1</v>
      </c>
      <c r="Y283" s="22">
        <v>1</v>
      </c>
      <c r="Z283" s="1" t="s">
        <v>45</v>
      </c>
      <c r="AA283" s="1" t="s">
        <v>45</v>
      </c>
      <c r="AB283" s="1" t="s">
        <v>45</v>
      </c>
      <c r="AC283" s="1" t="s">
        <v>45</v>
      </c>
      <c r="AD283" s="1" t="s">
        <v>45</v>
      </c>
      <c r="AE283" s="1" t="s">
        <v>45</v>
      </c>
      <c r="AF283" s="1">
        <v>2</v>
      </c>
      <c r="AG283" s="22" t="s">
        <v>45</v>
      </c>
      <c r="AH283" s="1">
        <v>8</v>
      </c>
      <c r="AI283" s="1">
        <v>8</v>
      </c>
      <c r="AJ283" s="22">
        <v>10</v>
      </c>
      <c r="AK283" s="34" t="s">
        <v>896</v>
      </c>
      <c r="AL283" s="34" t="s">
        <v>844</v>
      </c>
      <c r="AM283" s="8">
        <f t="shared" si="29"/>
        <v>-1.828510811770188</v>
      </c>
      <c r="AN283" s="8">
        <f t="shared" si="30"/>
        <v>-1.151031492662457</v>
      </c>
      <c r="AO283">
        <f t="shared" si="31"/>
        <v>5</v>
      </c>
      <c r="AP283" s="6">
        <f t="shared" si="32"/>
        <v>0</v>
      </c>
      <c r="AQ283" s="8">
        <f>($AM$3*AM283+$AN$3*AN283+$AO$3*AO283+$AP$3*AP283)+$I$3*VLOOKUP(I283,COND!$A$2:$E$7,4,FALSE)+$J$3*VLOOKUP(J283,COND!$A$2:$C$7,2,FALSE)+$K$3*VLOOKUP(K283,COND!$A$2:$C$7,3,FALSE)+IF(AND($B$2&gt;0,$E283&lt;20),$B$2*25,0)</f>
        <v>105.83810434020683</v>
      </c>
      <c r="AR283" s="26">
        <f t="shared" si="33"/>
        <v>-0.47415351680367857</v>
      </c>
      <c r="AS283" t="str">
        <f t="shared" si="34"/>
        <v>CF</v>
      </c>
      <c r="AT283">
        <v>800</v>
      </c>
      <c r="AU283">
        <v>800</v>
      </c>
      <c r="AW283" t="str">
        <f t="shared" si="35"/>
        <v>Unlikely</v>
      </c>
      <c r="AY283" t="str">
        <f>IF(VLOOKUP($A283,'Draft List'!$D$4:$AC$1177,AY$3,FALSE)&lt;&gt;0,VLOOKUP($A283,'Draft List'!$D$4:$AC$1177,AY$3,FALSE),"")</f>
        <v/>
      </c>
      <c r="AZ283" t="str">
        <f>IF(VLOOKUP($A283,'Draft List'!$D$4:$AC$1177,AZ$3,FALSE)&lt;&gt;0,VLOOKUP($A283,'Draft List'!$D$4:$AC$1177,AZ$3,FALSE),"")</f>
        <v/>
      </c>
      <c r="BA283" t="str">
        <f>IF(VLOOKUP($A283,'Draft List'!$D$4:$AC$1177,BA$3,FALSE)&lt;&gt;0,VLOOKUP($A283,'Draft List'!$D$4:$AC$1177,BA$3,FALSE),"")</f>
        <v/>
      </c>
      <c r="BB283" t="str">
        <f>IF(VLOOKUP($A283,'Draft List'!$D$4:$AC$1177,BB$3,FALSE)&lt;&gt;0,VLOOKUP($A283,'Draft List'!$D$4:$AC$1177,BB$3,FALSE),"")</f>
        <v/>
      </c>
    </row>
    <row r="284" spans="1:54" ht="15" customHeight="1" x14ac:dyDescent="0.3">
      <c r="A284" s="1">
        <v>15355</v>
      </c>
      <c r="B284" s="1" t="s">
        <v>87</v>
      </c>
      <c r="C284" s="1" t="s">
        <v>200</v>
      </c>
      <c r="D284" s="1" t="s">
        <v>1300</v>
      </c>
      <c r="E284" s="1">
        <v>18</v>
      </c>
      <c r="F284" s="1" t="s">
        <v>42</v>
      </c>
      <c r="G284" s="1" t="s">
        <v>42</v>
      </c>
      <c r="H284" s="22" t="s">
        <v>853</v>
      </c>
      <c r="I284" s="45" t="s">
        <v>43</v>
      </c>
      <c r="J284" s="1" t="s">
        <v>44</v>
      </c>
      <c r="K284" s="22" t="s">
        <v>44</v>
      </c>
      <c r="L284" s="1">
        <v>1</v>
      </c>
      <c r="M284" s="1">
        <v>2</v>
      </c>
      <c r="N284" s="1">
        <v>2</v>
      </c>
      <c r="O284" s="1">
        <v>2</v>
      </c>
      <c r="P284" s="22">
        <v>1</v>
      </c>
      <c r="Q284" s="1">
        <v>2</v>
      </c>
      <c r="R284" s="1">
        <v>3</v>
      </c>
      <c r="S284" s="1">
        <v>4</v>
      </c>
      <c r="T284" s="1">
        <v>5</v>
      </c>
      <c r="U284" s="22">
        <v>2</v>
      </c>
      <c r="V284" s="1">
        <v>3</v>
      </c>
      <c r="W284" s="1">
        <v>3</v>
      </c>
      <c r="X284" s="1">
        <v>4</v>
      </c>
      <c r="Y284" s="22">
        <v>5</v>
      </c>
      <c r="Z284" s="1" t="s">
        <v>45</v>
      </c>
      <c r="AA284" s="1" t="s">
        <v>45</v>
      </c>
      <c r="AB284" s="1" t="s">
        <v>45</v>
      </c>
      <c r="AC284" s="1" t="s">
        <v>45</v>
      </c>
      <c r="AD284" s="1" t="s">
        <v>45</v>
      </c>
      <c r="AE284" s="1" t="s">
        <v>45</v>
      </c>
      <c r="AF284" s="1" t="s">
        <v>45</v>
      </c>
      <c r="AG284" s="22" t="s">
        <v>45</v>
      </c>
      <c r="AH284" s="1">
        <v>1</v>
      </c>
      <c r="AI284" s="1">
        <v>2</v>
      </c>
      <c r="AJ284" s="22">
        <v>1</v>
      </c>
      <c r="AK284" s="34" t="s">
        <v>875</v>
      </c>
      <c r="AL284" s="34" t="s">
        <v>844</v>
      </c>
      <c r="AM284" s="8">
        <f t="shared" si="29"/>
        <v>-1.8605124261753858</v>
      </c>
      <c r="AN284" s="8">
        <f t="shared" si="30"/>
        <v>-1.0116287324603783</v>
      </c>
      <c r="AO284">
        <f t="shared" si="31"/>
        <v>0</v>
      </c>
      <c r="AP284" s="6">
        <f t="shared" si="32"/>
        <v>0</v>
      </c>
      <c r="AQ284" s="8">
        <f>($AM$3*AM284+$AN$3*AN284+$AO$3*AO284+$AP$3*AP284)+$I$3*VLOOKUP(I284,COND!$A$2:$E$7,4,FALSE)+$J$3*VLOOKUP(J284,COND!$A$2:$C$7,2,FALSE)+$K$3*VLOOKUP(K284,COND!$A$2:$C$7,3,FALSE)+IF(AND($B$2&gt;0,$E284&lt;20),$B$2*25,0)</f>
        <v>105.67440396785793</v>
      </c>
      <c r="AR284" s="26">
        <f t="shared" si="33"/>
        <v>-0.50834868725697602</v>
      </c>
      <c r="AS284" t="str">
        <f t="shared" si="34"/>
        <v>DH</v>
      </c>
      <c r="AT284">
        <v>800</v>
      </c>
      <c r="AU284">
        <v>800</v>
      </c>
      <c r="AW284" t="str">
        <f t="shared" si="35"/>
        <v>Unlikely</v>
      </c>
      <c r="AY284">
        <f>IF(VLOOKUP($A284,'Draft List'!$D$4:$AC$1177,AY$3,FALSE)&lt;&gt;0,VLOOKUP($A284,'Draft List'!$D$4:$AC$1177,AY$3,FALSE),"")</f>
        <v>506</v>
      </c>
      <c r="AZ284">
        <f>IF(VLOOKUP($A284,'Draft List'!$D$4:$AC$1177,AZ$3,FALSE)&lt;&gt;0,VLOOKUP($A284,'Draft List'!$D$4:$AC$1177,AZ$3,FALSE),"")</f>
        <v>17</v>
      </c>
      <c r="BA284">
        <f>IF(VLOOKUP($A284,'Draft List'!$D$4:$AC$1177,BA$3,FALSE)&lt;&gt;0,VLOOKUP($A284,'Draft List'!$D$4:$AC$1177,BA$3,FALSE),"")</f>
        <v>6</v>
      </c>
      <c r="BB284" t="str">
        <f>IF(VLOOKUP($A284,'Draft List'!$D$4:$AC$1177,BB$3,FALSE)&lt;&gt;0,VLOOKUP($A284,'Draft List'!$D$4:$AC$1177,BB$3,FALSE),"")</f>
        <v>Scottish Claymores</v>
      </c>
    </row>
    <row r="285" spans="1:54" ht="15" customHeight="1" x14ac:dyDescent="0.3">
      <c r="A285" s="1">
        <v>13754</v>
      </c>
      <c r="B285" s="1" t="s">
        <v>87</v>
      </c>
      <c r="C285" s="1" t="s">
        <v>529</v>
      </c>
      <c r="D285" s="1" t="s">
        <v>1303</v>
      </c>
      <c r="E285" s="1">
        <v>18</v>
      </c>
      <c r="F285" s="1" t="s">
        <v>42</v>
      </c>
      <c r="G285" s="1" t="s">
        <v>42</v>
      </c>
      <c r="H285" s="22" t="s">
        <v>861</v>
      </c>
      <c r="I285" s="45" t="s">
        <v>43</v>
      </c>
      <c r="J285" s="1" t="s">
        <v>43</v>
      </c>
      <c r="K285" s="22" t="s">
        <v>43</v>
      </c>
      <c r="L285" s="1">
        <v>1</v>
      </c>
      <c r="M285" s="1">
        <v>2</v>
      </c>
      <c r="N285" s="1">
        <v>2</v>
      </c>
      <c r="O285" s="1">
        <v>1</v>
      </c>
      <c r="P285" s="22">
        <v>1</v>
      </c>
      <c r="Q285" s="1">
        <v>2</v>
      </c>
      <c r="R285" s="1">
        <v>3</v>
      </c>
      <c r="S285" s="1">
        <v>3</v>
      </c>
      <c r="T285" s="1">
        <v>4</v>
      </c>
      <c r="U285" s="22">
        <v>2</v>
      </c>
      <c r="V285" s="1">
        <v>6</v>
      </c>
      <c r="W285" s="1">
        <v>7</v>
      </c>
      <c r="X285" s="1">
        <v>7</v>
      </c>
      <c r="Y285" s="22">
        <v>5</v>
      </c>
      <c r="Z285" s="1" t="s">
        <v>45</v>
      </c>
      <c r="AA285" s="1" t="s">
        <v>45</v>
      </c>
      <c r="AB285" s="1" t="s">
        <v>45</v>
      </c>
      <c r="AC285" s="1" t="s">
        <v>45</v>
      </c>
      <c r="AD285" s="1" t="s">
        <v>45</v>
      </c>
      <c r="AE285" s="1" t="s">
        <v>45</v>
      </c>
      <c r="AF285" s="1" t="s">
        <v>45</v>
      </c>
      <c r="AG285" s="22" t="s">
        <v>45</v>
      </c>
      <c r="AH285" s="1">
        <v>3</v>
      </c>
      <c r="AI285" s="1">
        <v>5</v>
      </c>
      <c r="AJ285" s="22">
        <v>3</v>
      </c>
      <c r="AK285" s="34" t="s">
        <v>875</v>
      </c>
      <c r="AL285" s="34" t="s">
        <v>844</v>
      </c>
      <c r="AM285" s="8">
        <f t="shared" si="29"/>
        <v>-1.9502219761849671</v>
      </c>
      <c r="AN285" s="8">
        <f t="shared" si="30"/>
        <v>-1.1843997764938607</v>
      </c>
      <c r="AO285">
        <f t="shared" si="31"/>
        <v>0</v>
      </c>
      <c r="AP285" s="6">
        <f t="shared" si="32"/>
        <v>0</v>
      </c>
      <c r="AQ285" s="8">
        <f>($AM$3*AM285+$AN$3*AN285+$AO$3*AO285+$AP$3*AP285)+$I$3*VLOOKUP(I285,COND!$A$2:$E$7,4,FALSE)+$J$3*VLOOKUP(J285,COND!$A$2:$C$7,2,FALSE)+$K$3*VLOOKUP(K285,COND!$A$2:$C$7,3,FALSE)+IF(AND($B$2&gt;0,$E285&lt;20),$B$2*25,0)</f>
        <v>105.59218048445517</v>
      </c>
      <c r="AR285" s="26">
        <f t="shared" si="33"/>
        <v>-0.52552425008482728</v>
      </c>
      <c r="AS285" t="str">
        <f t="shared" si="34"/>
        <v>DH</v>
      </c>
      <c r="AT285">
        <v>800</v>
      </c>
      <c r="AU285">
        <v>800</v>
      </c>
      <c r="AW285" t="str">
        <f t="shared" si="35"/>
        <v>Unlikely</v>
      </c>
      <c r="AY285" t="str">
        <f>IF(VLOOKUP($A285,'Draft List'!$D$4:$AC$1177,AY$3,FALSE)&lt;&gt;0,VLOOKUP($A285,'Draft List'!$D$4:$AC$1177,AY$3,FALSE),"")</f>
        <v/>
      </c>
      <c r="AZ285" t="str">
        <f>IF(VLOOKUP($A285,'Draft List'!$D$4:$AC$1177,AZ$3,FALSE)&lt;&gt;0,VLOOKUP($A285,'Draft List'!$D$4:$AC$1177,AZ$3,FALSE),"")</f>
        <v/>
      </c>
      <c r="BA285" t="str">
        <f>IF(VLOOKUP($A285,'Draft List'!$D$4:$AC$1177,BA$3,FALSE)&lt;&gt;0,VLOOKUP($A285,'Draft List'!$D$4:$AC$1177,BA$3,FALSE),"")</f>
        <v/>
      </c>
      <c r="BB285" t="str">
        <f>IF(VLOOKUP($A285,'Draft List'!$D$4:$AC$1177,BB$3,FALSE)&lt;&gt;0,VLOOKUP($A285,'Draft List'!$D$4:$AC$1177,BB$3,FALSE),"")</f>
        <v/>
      </c>
    </row>
    <row r="286" spans="1:54" ht="15" customHeight="1" x14ac:dyDescent="0.3">
      <c r="A286" s="1">
        <v>8073</v>
      </c>
      <c r="B286" s="1" t="s">
        <v>72</v>
      </c>
      <c r="C286" s="1" t="s">
        <v>206</v>
      </c>
      <c r="D286" s="1" t="s">
        <v>671</v>
      </c>
      <c r="E286" s="1">
        <v>18</v>
      </c>
      <c r="F286" s="1" t="s">
        <v>42</v>
      </c>
      <c r="G286" s="1" t="s">
        <v>42</v>
      </c>
      <c r="H286" s="22" t="s">
        <v>878</v>
      </c>
      <c r="I286" s="45" t="s">
        <v>43</v>
      </c>
      <c r="J286" s="1" t="s">
        <v>43</v>
      </c>
      <c r="K286" s="22" t="s">
        <v>43</v>
      </c>
      <c r="L286" s="1">
        <v>1</v>
      </c>
      <c r="M286" s="1">
        <v>1</v>
      </c>
      <c r="N286" s="1">
        <v>2</v>
      </c>
      <c r="O286" s="1">
        <v>2</v>
      </c>
      <c r="P286" s="22">
        <v>1</v>
      </c>
      <c r="Q286" s="1">
        <v>2</v>
      </c>
      <c r="R286" s="1">
        <v>2</v>
      </c>
      <c r="S286" s="1">
        <v>2</v>
      </c>
      <c r="T286" s="1">
        <v>5</v>
      </c>
      <c r="U286" s="22">
        <v>3</v>
      </c>
      <c r="V286" s="1">
        <v>3</v>
      </c>
      <c r="W286" s="1">
        <v>2</v>
      </c>
      <c r="X286" s="1">
        <v>1</v>
      </c>
      <c r="Y286" s="22">
        <v>1</v>
      </c>
      <c r="Z286" s="1" t="s">
        <v>45</v>
      </c>
      <c r="AA286" s="1">
        <v>2</v>
      </c>
      <c r="AB286" s="1">
        <v>2</v>
      </c>
      <c r="AC286" s="1" t="s">
        <v>45</v>
      </c>
      <c r="AD286" s="1" t="s">
        <v>45</v>
      </c>
      <c r="AE286" s="1" t="s">
        <v>45</v>
      </c>
      <c r="AF286" s="1" t="s">
        <v>45</v>
      </c>
      <c r="AG286" s="22" t="s">
        <v>45</v>
      </c>
      <c r="AH286" s="1">
        <v>6</v>
      </c>
      <c r="AI286" s="1">
        <v>5</v>
      </c>
      <c r="AJ286" s="22">
        <v>4</v>
      </c>
      <c r="AK286" s="34" t="s">
        <v>922</v>
      </c>
      <c r="AL286" s="34" t="s">
        <v>48</v>
      </c>
      <c r="AM286" s="8">
        <f t="shared" si="29"/>
        <v>-1.9115723057940897</v>
      </c>
      <c r="AN286" s="8">
        <f t="shared" si="30"/>
        <v>-1.1887952603098013</v>
      </c>
      <c r="AO286">
        <f t="shared" si="31"/>
        <v>0</v>
      </c>
      <c r="AP286" s="6">
        <f t="shared" si="32"/>
        <v>0</v>
      </c>
      <c r="AQ286" s="8">
        <f>($AM$3*AM286+$AN$3*AN286+$AO$3*AO286+$AP$3*AP286)+$I$3*VLOOKUP(I286,COND!$A$2:$E$7,4,FALSE)+$J$3*VLOOKUP(J286,COND!$A$2:$C$7,2,FALSE)+$K$3*VLOOKUP(K286,COND!$A$2:$C$7,3,FALSE)+IF(AND($B$2&gt;0,$E286&lt;20),$B$2*25,0)</f>
        <v>105.54329964570297</v>
      </c>
      <c r="AR286" s="26">
        <f t="shared" si="33"/>
        <v>-0.53573490867434492</v>
      </c>
      <c r="AS286" t="str">
        <f t="shared" si="34"/>
        <v>2B</v>
      </c>
      <c r="AT286">
        <v>800</v>
      </c>
      <c r="AU286">
        <v>800</v>
      </c>
      <c r="AW286" t="str">
        <f t="shared" si="35"/>
        <v>Unlikely</v>
      </c>
      <c r="AY286" t="str">
        <f>IF(VLOOKUP($A286,'Draft List'!$D$4:$AC$1177,AY$3,FALSE)&lt;&gt;0,VLOOKUP($A286,'Draft List'!$D$4:$AC$1177,AY$3,FALSE),"")</f>
        <v/>
      </c>
      <c r="AZ286" t="str">
        <f>IF(VLOOKUP($A286,'Draft List'!$D$4:$AC$1177,AZ$3,FALSE)&lt;&gt;0,VLOOKUP($A286,'Draft List'!$D$4:$AC$1177,AZ$3,FALSE),"")</f>
        <v/>
      </c>
      <c r="BA286" t="str">
        <f>IF(VLOOKUP($A286,'Draft List'!$D$4:$AC$1177,BA$3,FALSE)&lt;&gt;0,VLOOKUP($A286,'Draft List'!$D$4:$AC$1177,BA$3,FALSE),"")</f>
        <v/>
      </c>
      <c r="BB286" t="str">
        <f>IF(VLOOKUP($A286,'Draft List'!$D$4:$AC$1177,BB$3,FALSE)&lt;&gt;0,VLOOKUP($A286,'Draft List'!$D$4:$AC$1177,BB$3,FALSE),"")</f>
        <v/>
      </c>
    </row>
    <row r="287" spans="1:54" ht="15" customHeight="1" x14ac:dyDescent="0.3">
      <c r="A287" s="1">
        <v>6921</v>
      </c>
      <c r="B287" s="1" t="s">
        <v>88</v>
      </c>
      <c r="C287" s="1" t="s">
        <v>1278</v>
      </c>
      <c r="D287" s="1" t="s">
        <v>1279</v>
      </c>
      <c r="E287" s="1">
        <v>18</v>
      </c>
      <c r="F287" s="1" t="s">
        <v>54</v>
      </c>
      <c r="G287" s="1" t="s">
        <v>42</v>
      </c>
      <c r="H287" s="22" t="s">
        <v>878</v>
      </c>
      <c r="I287" s="45" t="s">
        <v>43</v>
      </c>
      <c r="J287" s="1" t="s">
        <v>44</v>
      </c>
      <c r="K287" s="22" t="s">
        <v>43</v>
      </c>
      <c r="L287" s="1">
        <v>1</v>
      </c>
      <c r="M287" s="1">
        <v>1</v>
      </c>
      <c r="N287" s="1">
        <v>2</v>
      </c>
      <c r="O287" s="1">
        <v>1</v>
      </c>
      <c r="P287" s="22">
        <v>1</v>
      </c>
      <c r="Q287" s="1">
        <v>2</v>
      </c>
      <c r="R287" s="1">
        <v>2</v>
      </c>
      <c r="S287" s="1">
        <v>4</v>
      </c>
      <c r="T287" s="1">
        <v>4</v>
      </c>
      <c r="U287" s="22">
        <v>3</v>
      </c>
      <c r="V287" s="1">
        <v>3</v>
      </c>
      <c r="W287" s="1">
        <v>1</v>
      </c>
      <c r="X287" s="1">
        <v>1</v>
      </c>
      <c r="Y287" s="22">
        <v>1</v>
      </c>
      <c r="Z287" s="1" t="s">
        <v>45</v>
      </c>
      <c r="AA287" s="1">
        <v>1</v>
      </c>
      <c r="AB287" s="1" t="s">
        <v>45</v>
      </c>
      <c r="AC287" s="1" t="s">
        <v>45</v>
      </c>
      <c r="AD287" s="1" t="s">
        <v>45</v>
      </c>
      <c r="AE287" s="1" t="s">
        <v>45</v>
      </c>
      <c r="AF287" s="1" t="s">
        <v>45</v>
      </c>
      <c r="AG287" s="22" t="s">
        <v>45</v>
      </c>
      <c r="AH287" s="1">
        <v>1</v>
      </c>
      <c r="AI287" s="1">
        <v>3</v>
      </c>
      <c r="AJ287" s="22">
        <v>5</v>
      </c>
      <c r="AK287" s="34" t="s">
        <v>922</v>
      </c>
      <c r="AL287" s="34" t="s">
        <v>48</v>
      </c>
      <c r="AM287" s="8">
        <f t="shared" si="29"/>
        <v>-2.0012818558036707</v>
      </c>
      <c r="AN287" s="8">
        <f t="shared" si="30"/>
        <v>-1.1123818222715793</v>
      </c>
      <c r="AO287">
        <f t="shared" si="31"/>
        <v>0</v>
      </c>
      <c r="AP287" s="6">
        <f t="shared" si="32"/>
        <v>0</v>
      </c>
      <c r="AQ287" s="8">
        <f>($AM$3*AM287+$AN$3*AN287+$AO$3*AO287+$AP$3*AP287)+$I$3*VLOOKUP(I287,COND!$A$2:$E$7,4,FALSE)+$J$3*VLOOKUP(J287,COND!$A$2:$C$7,2,FALSE)+$K$3*VLOOKUP(K287,COND!$A$2:$C$7,3,FALSE)+IF(AND($B$2&gt;0,$E287&lt;20),$B$2*25,0)</f>
        <v>105.45128994716069</v>
      </c>
      <c r="AR287" s="26">
        <f t="shared" si="33"/>
        <v>-0.55495470200691099</v>
      </c>
      <c r="AS287" t="str">
        <f t="shared" si="34"/>
        <v>1B</v>
      </c>
      <c r="AT287">
        <v>800</v>
      </c>
      <c r="AU287">
        <v>800</v>
      </c>
      <c r="AW287" t="str">
        <f t="shared" si="35"/>
        <v>Unlikely</v>
      </c>
      <c r="AY287" t="str">
        <f>IF(VLOOKUP($A287,'Draft List'!$D$4:$AC$1177,AY$3,FALSE)&lt;&gt;0,VLOOKUP($A287,'Draft List'!$D$4:$AC$1177,AY$3,FALSE),"")</f>
        <v/>
      </c>
      <c r="AZ287" t="str">
        <f>IF(VLOOKUP($A287,'Draft List'!$D$4:$AC$1177,AZ$3,FALSE)&lt;&gt;0,VLOOKUP($A287,'Draft List'!$D$4:$AC$1177,AZ$3,FALSE),"")</f>
        <v/>
      </c>
      <c r="BA287" t="str">
        <f>IF(VLOOKUP($A287,'Draft List'!$D$4:$AC$1177,BA$3,FALSE)&lt;&gt;0,VLOOKUP($A287,'Draft List'!$D$4:$AC$1177,BA$3,FALSE),"")</f>
        <v/>
      </c>
      <c r="BB287" t="str">
        <f>IF(VLOOKUP($A287,'Draft List'!$D$4:$AC$1177,BB$3,FALSE)&lt;&gt;0,VLOOKUP($A287,'Draft List'!$D$4:$AC$1177,BB$3,FALSE),"")</f>
        <v/>
      </c>
    </row>
    <row r="288" spans="1:54" ht="15" customHeight="1" x14ac:dyDescent="0.3">
      <c r="A288" s="1">
        <v>12216</v>
      </c>
      <c r="B288" s="1" t="s">
        <v>87</v>
      </c>
      <c r="C288" s="1" t="s">
        <v>659</v>
      </c>
      <c r="D288" s="1" t="s">
        <v>1285</v>
      </c>
      <c r="E288" s="1">
        <v>18</v>
      </c>
      <c r="F288" s="1" t="s">
        <v>54</v>
      </c>
      <c r="G288" s="1" t="s">
        <v>42</v>
      </c>
      <c r="H288" s="22" t="s">
        <v>878</v>
      </c>
      <c r="I288" s="45" t="s">
        <v>43</v>
      </c>
      <c r="J288" s="1" t="s">
        <v>43</v>
      </c>
      <c r="K288" s="22" t="s">
        <v>43</v>
      </c>
      <c r="L288" s="1">
        <v>1</v>
      </c>
      <c r="M288" s="1">
        <v>1</v>
      </c>
      <c r="N288" s="1">
        <v>2</v>
      </c>
      <c r="O288" s="1">
        <v>1</v>
      </c>
      <c r="P288" s="22">
        <v>1</v>
      </c>
      <c r="Q288" s="1">
        <v>2</v>
      </c>
      <c r="R288" s="1">
        <v>4</v>
      </c>
      <c r="S288" s="1">
        <v>2</v>
      </c>
      <c r="T288" s="1">
        <v>4</v>
      </c>
      <c r="U288" s="22">
        <v>2</v>
      </c>
      <c r="V288" s="1">
        <v>4</v>
      </c>
      <c r="W288" s="1">
        <v>4</v>
      </c>
      <c r="X288" s="1">
        <v>6</v>
      </c>
      <c r="Y288" s="22">
        <v>6</v>
      </c>
      <c r="Z288" s="1" t="s">
        <v>45</v>
      </c>
      <c r="AA288" s="1" t="s">
        <v>45</v>
      </c>
      <c r="AB288" s="1" t="s">
        <v>45</v>
      </c>
      <c r="AC288" s="1" t="s">
        <v>45</v>
      </c>
      <c r="AD288" s="1" t="s">
        <v>45</v>
      </c>
      <c r="AE288" s="1" t="s">
        <v>45</v>
      </c>
      <c r="AF288" s="1" t="s">
        <v>45</v>
      </c>
      <c r="AG288" s="22" t="s">
        <v>45</v>
      </c>
      <c r="AH288" s="1">
        <v>4</v>
      </c>
      <c r="AI288" s="1">
        <v>4</v>
      </c>
      <c r="AJ288" s="22">
        <v>3</v>
      </c>
      <c r="AK288" s="34" t="s">
        <v>896</v>
      </c>
      <c r="AL288" s="34" t="s">
        <v>844</v>
      </c>
      <c r="AM288" s="8">
        <f t="shared" si="29"/>
        <v>-2.0012818558036707</v>
      </c>
      <c r="AN288" s="8">
        <f t="shared" si="30"/>
        <v>-1.2164013908990587</v>
      </c>
      <c r="AO288">
        <f t="shared" si="31"/>
        <v>0</v>
      </c>
      <c r="AP288" s="6">
        <f t="shared" si="32"/>
        <v>0</v>
      </c>
      <c r="AQ288" s="8">
        <f>($AM$3*AM288+$AN$3*AN288+$AO$3*AO288+$AP$3*AP288)+$I$3*VLOOKUP(I288,COND!$A$2:$E$7,4,FALSE)+$J$3*VLOOKUP(J288,COND!$A$2:$C$7,2,FALSE)+$K$3*VLOOKUP(K288,COND!$A$2:$C$7,3,FALSE)+IF(AND($B$2&gt;0,$E288&lt;20),$B$2*25,0)</f>
        <v>105.20305512363093</v>
      </c>
      <c r="AR288" s="26">
        <f t="shared" si="33"/>
        <v>-0.60680817051920388</v>
      </c>
      <c r="AS288" t="str">
        <f t="shared" si="34"/>
        <v>DH</v>
      </c>
      <c r="AT288">
        <v>800</v>
      </c>
      <c r="AU288">
        <v>800</v>
      </c>
      <c r="AW288" t="str">
        <f t="shared" si="35"/>
        <v>Unlikely</v>
      </c>
      <c r="AY288" t="str">
        <f>IF(VLOOKUP($A288,'Draft List'!$D$4:$AC$1177,AY$3,FALSE)&lt;&gt;0,VLOOKUP($A288,'Draft List'!$D$4:$AC$1177,AY$3,FALSE),"")</f>
        <v/>
      </c>
      <c r="AZ288" t="str">
        <f>IF(VLOOKUP($A288,'Draft List'!$D$4:$AC$1177,AZ$3,FALSE)&lt;&gt;0,VLOOKUP($A288,'Draft List'!$D$4:$AC$1177,AZ$3,FALSE),"")</f>
        <v/>
      </c>
      <c r="BA288" t="str">
        <f>IF(VLOOKUP($A288,'Draft List'!$D$4:$AC$1177,BA$3,FALSE)&lt;&gt;0,VLOOKUP($A288,'Draft List'!$D$4:$AC$1177,BA$3,FALSE),"")</f>
        <v/>
      </c>
      <c r="BB288" t="str">
        <f>IF(VLOOKUP($A288,'Draft List'!$D$4:$AC$1177,BB$3,FALSE)&lt;&gt;0,VLOOKUP($A288,'Draft List'!$D$4:$AC$1177,BB$3,FALSE),"")</f>
        <v/>
      </c>
    </row>
    <row r="289" spans="1:54" ht="15" customHeight="1" x14ac:dyDescent="0.3">
      <c r="A289" s="1">
        <v>6215</v>
      </c>
      <c r="B289" s="1" t="s">
        <v>88</v>
      </c>
      <c r="C289" s="1" t="s">
        <v>1323</v>
      </c>
      <c r="D289" s="1" t="s">
        <v>1186</v>
      </c>
      <c r="E289" s="1">
        <v>18</v>
      </c>
      <c r="F289" s="1" t="s">
        <v>42</v>
      </c>
      <c r="G289" s="1" t="s">
        <v>42</v>
      </c>
      <c r="H289" s="22" t="s">
        <v>878</v>
      </c>
      <c r="I289" s="45" t="s">
        <v>43</v>
      </c>
      <c r="J289" s="1" t="s">
        <v>43</v>
      </c>
      <c r="K289" s="22" t="s">
        <v>43</v>
      </c>
      <c r="L289" s="1">
        <v>1</v>
      </c>
      <c r="M289" s="1">
        <v>1</v>
      </c>
      <c r="N289" s="1">
        <v>2</v>
      </c>
      <c r="O289" s="1">
        <v>1</v>
      </c>
      <c r="P289" s="22">
        <v>1</v>
      </c>
      <c r="Q289" s="1">
        <v>2</v>
      </c>
      <c r="R289" s="1">
        <v>3</v>
      </c>
      <c r="S289" s="1">
        <v>3</v>
      </c>
      <c r="T289" s="1">
        <v>4</v>
      </c>
      <c r="U289" s="22">
        <v>1</v>
      </c>
      <c r="V289" s="1">
        <v>9</v>
      </c>
      <c r="W289" s="1">
        <v>8</v>
      </c>
      <c r="X289" s="1">
        <v>7</v>
      </c>
      <c r="Y289" s="22">
        <v>3</v>
      </c>
      <c r="Z289" s="1" t="s">
        <v>45</v>
      </c>
      <c r="AA289" s="1">
        <v>1</v>
      </c>
      <c r="AB289" s="1" t="s">
        <v>45</v>
      </c>
      <c r="AC289" s="1" t="s">
        <v>45</v>
      </c>
      <c r="AD289" s="1" t="s">
        <v>45</v>
      </c>
      <c r="AE289" s="1" t="s">
        <v>45</v>
      </c>
      <c r="AF289" s="1" t="s">
        <v>45</v>
      </c>
      <c r="AG289" s="22" t="s">
        <v>45</v>
      </c>
      <c r="AH289" s="1">
        <v>1</v>
      </c>
      <c r="AI289" s="1">
        <v>5</v>
      </c>
      <c r="AJ289" s="22">
        <v>4</v>
      </c>
      <c r="AK289" s="34" t="s">
        <v>875</v>
      </c>
      <c r="AL289" s="34" t="s">
        <v>48</v>
      </c>
      <c r="AM289" s="8">
        <f t="shared" si="29"/>
        <v>-2.0012818558036707</v>
      </c>
      <c r="AN289" s="8">
        <f t="shared" si="30"/>
        <v>-1.2244161163109442</v>
      </c>
      <c r="AO289">
        <f t="shared" si="31"/>
        <v>0</v>
      </c>
      <c r="AP289" s="6">
        <f t="shared" si="32"/>
        <v>0</v>
      </c>
      <c r="AQ289" s="8">
        <f>($AM$3*AM289+$AN$3*AN289+$AO$3*AO289+$AP$3*AP289)+$I$3*VLOOKUP(I289,COND!$A$2:$E$7,4,FALSE)+$J$3*VLOOKUP(J289,COND!$A$2:$C$7,2,FALSE)+$K$3*VLOOKUP(K289,COND!$A$2:$C$7,3,FALSE)+IF(AND($B$2&gt;0,$E289&lt;20),$B$2*25,0)</f>
        <v>105.1068784186883</v>
      </c>
      <c r="AR289" s="26">
        <f t="shared" si="33"/>
        <v>-0.6268984047194075</v>
      </c>
      <c r="AS289" t="str">
        <f t="shared" si="34"/>
        <v>1B</v>
      </c>
      <c r="AT289">
        <v>800</v>
      </c>
      <c r="AU289">
        <v>800</v>
      </c>
      <c r="AW289" t="str">
        <f t="shared" si="35"/>
        <v>Unlikely</v>
      </c>
      <c r="AY289" t="str">
        <f>IF(VLOOKUP($A289,'Draft List'!$D$4:$AC$1177,AY$3,FALSE)&lt;&gt;0,VLOOKUP($A289,'Draft List'!$D$4:$AC$1177,AY$3,FALSE),"")</f>
        <v/>
      </c>
      <c r="AZ289" t="str">
        <f>IF(VLOOKUP($A289,'Draft List'!$D$4:$AC$1177,AZ$3,FALSE)&lt;&gt;0,VLOOKUP($A289,'Draft List'!$D$4:$AC$1177,AZ$3,FALSE),"")</f>
        <v/>
      </c>
      <c r="BA289" t="str">
        <f>IF(VLOOKUP($A289,'Draft List'!$D$4:$AC$1177,BA$3,FALSE)&lt;&gt;0,VLOOKUP($A289,'Draft List'!$D$4:$AC$1177,BA$3,FALSE),"")</f>
        <v/>
      </c>
      <c r="BB289" t="str">
        <f>IF(VLOOKUP($A289,'Draft List'!$D$4:$AC$1177,BB$3,FALSE)&lt;&gt;0,VLOOKUP($A289,'Draft List'!$D$4:$AC$1177,BB$3,FALSE),"")</f>
        <v/>
      </c>
    </row>
    <row r="290" spans="1:54" ht="15" customHeight="1" x14ac:dyDescent="0.3">
      <c r="A290" s="1">
        <v>5816</v>
      </c>
      <c r="B290" s="1" t="s">
        <v>88</v>
      </c>
      <c r="C290" s="1" t="s">
        <v>1061</v>
      </c>
      <c r="D290" s="1" t="s">
        <v>1062</v>
      </c>
      <c r="E290" s="1">
        <v>18</v>
      </c>
      <c r="F290" s="1" t="s">
        <v>42</v>
      </c>
      <c r="G290" s="1" t="s">
        <v>42</v>
      </c>
      <c r="H290" s="22" t="s">
        <v>878</v>
      </c>
      <c r="I290" s="45" t="s">
        <v>43</v>
      </c>
      <c r="J290" s="1" t="s">
        <v>44</v>
      </c>
      <c r="K290" s="22" t="s">
        <v>43</v>
      </c>
      <c r="L290" s="1">
        <v>2</v>
      </c>
      <c r="M290" s="1">
        <v>1</v>
      </c>
      <c r="N290" s="1">
        <v>2</v>
      </c>
      <c r="O290" s="1">
        <v>1</v>
      </c>
      <c r="P290" s="22">
        <v>2</v>
      </c>
      <c r="Q290" s="1">
        <v>3</v>
      </c>
      <c r="R290" s="1">
        <v>2</v>
      </c>
      <c r="S290" s="1">
        <v>2</v>
      </c>
      <c r="T290" s="1">
        <v>1</v>
      </c>
      <c r="U290" s="22">
        <v>5</v>
      </c>
      <c r="V290" s="1">
        <v>6</v>
      </c>
      <c r="W290" s="1">
        <v>2</v>
      </c>
      <c r="X290" s="1">
        <v>1</v>
      </c>
      <c r="Y290" s="22">
        <v>1</v>
      </c>
      <c r="Z290" s="1" t="s">
        <v>45</v>
      </c>
      <c r="AA290" s="1" t="s">
        <v>45</v>
      </c>
      <c r="AB290" s="1" t="s">
        <v>45</v>
      </c>
      <c r="AC290" s="1" t="s">
        <v>45</v>
      </c>
      <c r="AD290" s="1" t="s">
        <v>45</v>
      </c>
      <c r="AE290" s="1" t="s">
        <v>45</v>
      </c>
      <c r="AF290" s="1" t="s">
        <v>45</v>
      </c>
      <c r="AG290" s="22" t="s">
        <v>45</v>
      </c>
      <c r="AH290" s="1">
        <v>1</v>
      </c>
      <c r="AI290" s="1">
        <v>1</v>
      </c>
      <c r="AJ290" s="22">
        <v>1</v>
      </c>
      <c r="AK290" s="34" t="s">
        <v>896</v>
      </c>
      <c r="AL290" s="34" t="s">
        <v>48</v>
      </c>
      <c r="AM290" s="8">
        <f t="shared" si="29"/>
        <v>-1.6387096797839125</v>
      </c>
      <c r="AN290" s="8">
        <f t="shared" si="30"/>
        <v>-1.1450449445112836</v>
      </c>
      <c r="AO290">
        <f t="shared" si="31"/>
        <v>0</v>
      </c>
      <c r="AP290" s="6">
        <f t="shared" si="32"/>
        <v>0</v>
      </c>
      <c r="AQ290" s="8">
        <f>($AM$3*AM290+$AN$3*AN290+$AO$3*AO290+$AP$3*AP290)+$I$3*VLOOKUP(I290,COND!$A$2:$E$7,4,FALSE)+$J$3*VLOOKUP(J290,COND!$A$2:$C$7,2,FALSE)+$K$3*VLOOKUP(K290,COND!$A$2:$C$7,3,FALSE)+IF(AND($B$2&gt;0,$E290&lt;20),$B$2*25,0)</f>
        <v>105.0955896978862</v>
      </c>
      <c r="AR290" s="26">
        <f t="shared" si="33"/>
        <v>-0.6292564917933009</v>
      </c>
      <c r="AS290" t="str">
        <f t="shared" si="34"/>
        <v>DH</v>
      </c>
      <c r="AT290">
        <v>800</v>
      </c>
      <c r="AU290">
        <v>800</v>
      </c>
      <c r="AW290" t="str">
        <f t="shared" si="35"/>
        <v>Unlikely</v>
      </c>
      <c r="AY290" t="str">
        <f>IF(VLOOKUP($A290,'Draft List'!$D$4:$AC$1177,AY$3,FALSE)&lt;&gt;0,VLOOKUP($A290,'Draft List'!$D$4:$AC$1177,AY$3,FALSE),"")</f>
        <v/>
      </c>
      <c r="AZ290" t="str">
        <f>IF(VLOOKUP($A290,'Draft List'!$D$4:$AC$1177,AZ$3,FALSE)&lt;&gt;0,VLOOKUP($A290,'Draft List'!$D$4:$AC$1177,AZ$3,FALSE),"")</f>
        <v/>
      </c>
      <c r="BA290" t="str">
        <f>IF(VLOOKUP($A290,'Draft List'!$D$4:$AC$1177,BA$3,FALSE)&lt;&gt;0,VLOOKUP($A290,'Draft List'!$D$4:$AC$1177,BA$3,FALSE),"")</f>
        <v/>
      </c>
      <c r="BB290" t="str">
        <f>IF(VLOOKUP($A290,'Draft List'!$D$4:$AC$1177,BB$3,FALSE)&lt;&gt;0,VLOOKUP($A290,'Draft List'!$D$4:$AC$1177,BB$3,FALSE),"")</f>
        <v/>
      </c>
    </row>
    <row r="291" spans="1:54" ht="15" customHeight="1" x14ac:dyDescent="0.3">
      <c r="A291" s="1">
        <v>6993</v>
      </c>
      <c r="B291" s="1" t="s">
        <v>88</v>
      </c>
      <c r="C291" s="1" t="s">
        <v>629</v>
      </c>
      <c r="D291" s="1" t="s">
        <v>348</v>
      </c>
      <c r="E291" s="1">
        <v>18</v>
      </c>
      <c r="F291" s="1" t="s">
        <v>42</v>
      </c>
      <c r="G291" s="1" t="s">
        <v>42</v>
      </c>
      <c r="H291" s="22" t="s">
        <v>878</v>
      </c>
      <c r="I291" s="45" t="s">
        <v>43</v>
      </c>
      <c r="J291" s="1" t="s">
        <v>43</v>
      </c>
      <c r="K291" s="22" t="s">
        <v>43</v>
      </c>
      <c r="L291" s="1">
        <v>1</v>
      </c>
      <c r="M291" s="1">
        <v>1</v>
      </c>
      <c r="N291" s="1">
        <v>2</v>
      </c>
      <c r="O291" s="1">
        <v>1</v>
      </c>
      <c r="P291" s="22">
        <v>1</v>
      </c>
      <c r="Q291" s="1">
        <v>2</v>
      </c>
      <c r="R291" s="1">
        <v>3</v>
      </c>
      <c r="S291" s="1">
        <v>2</v>
      </c>
      <c r="T291" s="1">
        <v>4</v>
      </c>
      <c r="U291" s="22">
        <v>3</v>
      </c>
      <c r="V291" s="1">
        <v>3</v>
      </c>
      <c r="W291" s="1">
        <v>3</v>
      </c>
      <c r="X291" s="1">
        <v>1</v>
      </c>
      <c r="Y291" s="22">
        <v>1</v>
      </c>
      <c r="Z291" s="1" t="s">
        <v>45</v>
      </c>
      <c r="AA291" s="1">
        <v>2</v>
      </c>
      <c r="AB291" s="1" t="s">
        <v>45</v>
      </c>
      <c r="AC291" s="1" t="s">
        <v>45</v>
      </c>
      <c r="AD291" s="1" t="s">
        <v>45</v>
      </c>
      <c r="AE291" s="1" t="s">
        <v>45</v>
      </c>
      <c r="AF291" s="1" t="s">
        <v>45</v>
      </c>
      <c r="AG291" s="22" t="s">
        <v>45</v>
      </c>
      <c r="AH291" s="1">
        <v>2</v>
      </c>
      <c r="AI291" s="1">
        <v>3</v>
      </c>
      <c r="AJ291" s="22">
        <v>1</v>
      </c>
      <c r="AK291" s="34" t="s">
        <v>896</v>
      </c>
      <c r="AL291" s="34" t="s">
        <v>844</v>
      </c>
      <c r="AM291" s="8">
        <f t="shared" si="29"/>
        <v>-2.0012818558036707</v>
      </c>
      <c r="AN291" s="8">
        <f t="shared" si="30"/>
        <v>-1.2274449307006789</v>
      </c>
      <c r="AO291">
        <f t="shared" si="31"/>
        <v>0</v>
      </c>
      <c r="AP291" s="6">
        <f t="shared" si="32"/>
        <v>0</v>
      </c>
      <c r="AQ291" s="8">
        <f>($AM$3*AM291+$AN$3*AN291+$AO$3*AO291+$AP$3*AP291)+$I$3*VLOOKUP(I291,COND!$A$2:$E$7,4,FALSE)+$J$3*VLOOKUP(J291,COND!$A$2:$C$7,2,FALSE)+$K$3*VLOOKUP(K291,COND!$A$2:$C$7,3,FALSE)+IF(AND($B$2&gt;0,$E291&lt;20),$B$2*25,0)</f>
        <v>105.07053264601149</v>
      </c>
      <c r="AR291" s="26">
        <f t="shared" si="33"/>
        <v>-0.63449062869609718</v>
      </c>
      <c r="AS291" t="str">
        <f t="shared" si="34"/>
        <v>1B</v>
      </c>
      <c r="AT291">
        <v>800</v>
      </c>
      <c r="AU291">
        <v>800</v>
      </c>
      <c r="AW291" t="str">
        <f t="shared" si="35"/>
        <v>Unlikely</v>
      </c>
      <c r="AY291" t="str">
        <f>IF(VLOOKUP($A291,'Draft List'!$D$4:$AC$1177,AY$3,FALSE)&lt;&gt;0,VLOOKUP($A291,'Draft List'!$D$4:$AC$1177,AY$3,FALSE),"")</f>
        <v/>
      </c>
      <c r="AZ291" t="str">
        <f>IF(VLOOKUP($A291,'Draft List'!$D$4:$AC$1177,AZ$3,FALSE)&lt;&gt;0,VLOOKUP($A291,'Draft List'!$D$4:$AC$1177,AZ$3,FALSE),"")</f>
        <v/>
      </c>
      <c r="BA291" t="str">
        <f>IF(VLOOKUP($A291,'Draft List'!$D$4:$AC$1177,BA$3,FALSE)&lt;&gt;0,VLOOKUP($A291,'Draft List'!$D$4:$AC$1177,BA$3,FALSE),"")</f>
        <v/>
      </c>
      <c r="BB291" t="str">
        <f>IF(VLOOKUP($A291,'Draft List'!$D$4:$AC$1177,BB$3,FALSE)&lt;&gt;0,VLOOKUP($A291,'Draft List'!$D$4:$AC$1177,BB$3,FALSE),"")</f>
        <v/>
      </c>
    </row>
    <row r="292" spans="1:54" ht="15" customHeight="1" x14ac:dyDescent="0.3">
      <c r="A292" s="1">
        <v>5727</v>
      </c>
      <c r="B292" s="1" t="s">
        <v>87</v>
      </c>
      <c r="C292" s="1" t="s">
        <v>509</v>
      </c>
      <c r="D292" s="1" t="s">
        <v>1299</v>
      </c>
      <c r="E292" s="1">
        <v>18</v>
      </c>
      <c r="F292" s="1" t="s">
        <v>42</v>
      </c>
      <c r="G292" s="1" t="s">
        <v>42</v>
      </c>
      <c r="H292" s="22" t="s">
        <v>861</v>
      </c>
      <c r="I292" s="45" t="s">
        <v>43</v>
      </c>
      <c r="J292" s="1" t="s">
        <v>44</v>
      </c>
      <c r="K292" s="22" t="s">
        <v>43</v>
      </c>
      <c r="L292" s="1">
        <v>1</v>
      </c>
      <c r="M292" s="1">
        <v>1</v>
      </c>
      <c r="N292" s="1">
        <v>2</v>
      </c>
      <c r="O292" s="1">
        <v>1</v>
      </c>
      <c r="P292" s="22">
        <v>1</v>
      </c>
      <c r="Q292" s="1">
        <v>2</v>
      </c>
      <c r="R292" s="1">
        <v>3</v>
      </c>
      <c r="S292" s="1">
        <v>3</v>
      </c>
      <c r="T292" s="1">
        <v>4</v>
      </c>
      <c r="U292" s="22">
        <v>3</v>
      </c>
      <c r="V292" s="1">
        <v>2</v>
      </c>
      <c r="W292" s="1">
        <v>2</v>
      </c>
      <c r="X292" s="1">
        <v>4</v>
      </c>
      <c r="Y292" s="22">
        <v>6</v>
      </c>
      <c r="Z292" s="1" t="s">
        <v>45</v>
      </c>
      <c r="AA292" s="1" t="s">
        <v>45</v>
      </c>
      <c r="AB292" s="1" t="s">
        <v>45</v>
      </c>
      <c r="AC292" s="1" t="s">
        <v>45</v>
      </c>
      <c r="AD292" s="1" t="s">
        <v>45</v>
      </c>
      <c r="AE292" s="1" t="s">
        <v>45</v>
      </c>
      <c r="AF292" s="1" t="s">
        <v>45</v>
      </c>
      <c r="AG292" s="22" t="s">
        <v>45</v>
      </c>
      <c r="AH292" s="1">
        <v>1</v>
      </c>
      <c r="AI292" s="1">
        <v>1</v>
      </c>
      <c r="AJ292" s="22">
        <v>1</v>
      </c>
      <c r="AK292" s="34" t="s">
        <v>875</v>
      </c>
      <c r="AL292" s="34" t="s">
        <v>48</v>
      </c>
      <c r="AM292" s="8">
        <f t="shared" si="29"/>
        <v>-2.0012818558036707</v>
      </c>
      <c r="AN292" s="8">
        <f t="shared" si="30"/>
        <v>-1.1443834366767773</v>
      </c>
      <c r="AO292">
        <f t="shared" si="31"/>
        <v>0</v>
      </c>
      <c r="AP292" s="6">
        <f t="shared" si="32"/>
        <v>0</v>
      </c>
      <c r="AQ292" s="8">
        <f>($AM$3*AM292+$AN$3*AN292+$AO$3*AO292+$AP$3*AP292)+$I$3*VLOOKUP(I292,COND!$A$2:$E$7,4,FALSE)+$J$3*VLOOKUP(J292,COND!$A$2:$C$7,2,FALSE)+$K$3*VLOOKUP(K292,COND!$A$2:$C$7,3,FALSE)+IF(AND($B$2&gt;0,$E292&lt;20),$B$2*25,0)</f>
        <v>105.06727057429831</v>
      </c>
      <c r="AR292" s="26">
        <f t="shared" si="33"/>
        <v>-0.63517203886433649</v>
      </c>
      <c r="AS292" t="str">
        <f t="shared" si="34"/>
        <v>DH</v>
      </c>
      <c r="AT292">
        <v>800</v>
      </c>
      <c r="AU292">
        <v>800</v>
      </c>
      <c r="AW292" t="str">
        <f t="shared" si="35"/>
        <v>Unlikely</v>
      </c>
      <c r="AY292" t="str">
        <f>IF(VLOOKUP($A292,'Draft List'!$D$4:$AC$1177,AY$3,FALSE)&lt;&gt;0,VLOOKUP($A292,'Draft List'!$D$4:$AC$1177,AY$3,FALSE),"")</f>
        <v/>
      </c>
      <c r="AZ292" t="str">
        <f>IF(VLOOKUP($A292,'Draft List'!$D$4:$AC$1177,AZ$3,FALSE)&lt;&gt;0,VLOOKUP($A292,'Draft List'!$D$4:$AC$1177,AZ$3,FALSE),"")</f>
        <v/>
      </c>
      <c r="BA292" t="str">
        <f>IF(VLOOKUP($A292,'Draft List'!$D$4:$AC$1177,BA$3,FALSE)&lt;&gt;0,VLOOKUP($A292,'Draft List'!$D$4:$AC$1177,BA$3,FALSE),"")</f>
        <v/>
      </c>
      <c r="BB292" t="str">
        <f>IF(VLOOKUP($A292,'Draft List'!$D$4:$AC$1177,BB$3,FALSE)&lt;&gt;0,VLOOKUP($A292,'Draft List'!$D$4:$AC$1177,BB$3,FALSE),"")</f>
        <v/>
      </c>
    </row>
    <row r="293" spans="1:54" ht="15" customHeight="1" x14ac:dyDescent="0.3">
      <c r="A293" s="1">
        <v>9660</v>
      </c>
      <c r="B293" s="1" t="s">
        <v>88</v>
      </c>
      <c r="C293" s="1" t="s">
        <v>1296</v>
      </c>
      <c r="D293" s="1" t="s">
        <v>1116</v>
      </c>
      <c r="E293" s="1">
        <v>18</v>
      </c>
      <c r="F293" s="1" t="s">
        <v>42</v>
      </c>
      <c r="G293" s="1" t="s">
        <v>42</v>
      </c>
      <c r="H293" s="22" t="s">
        <v>878</v>
      </c>
      <c r="I293" s="45" t="s">
        <v>43</v>
      </c>
      <c r="J293" s="1" t="s">
        <v>48</v>
      </c>
      <c r="K293" s="22" t="s">
        <v>43</v>
      </c>
      <c r="L293" s="1">
        <v>1</v>
      </c>
      <c r="M293" s="1">
        <v>1</v>
      </c>
      <c r="N293" s="1">
        <v>2</v>
      </c>
      <c r="O293" s="1">
        <v>1</v>
      </c>
      <c r="P293" s="22">
        <v>1</v>
      </c>
      <c r="Q293" s="1">
        <v>2</v>
      </c>
      <c r="R293" s="1">
        <v>2</v>
      </c>
      <c r="S293" s="1">
        <v>2</v>
      </c>
      <c r="T293" s="1">
        <v>4</v>
      </c>
      <c r="U293" s="22">
        <v>2</v>
      </c>
      <c r="V293" s="1">
        <v>5</v>
      </c>
      <c r="W293" s="1">
        <v>2</v>
      </c>
      <c r="X293" s="1">
        <v>1</v>
      </c>
      <c r="Y293" s="22">
        <v>1</v>
      </c>
      <c r="Z293" s="1" t="s">
        <v>45</v>
      </c>
      <c r="AA293" s="1">
        <v>1</v>
      </c>
      <c r="AB293" s="1" t="s">
        <v>45</v>
      </c>
      <c r="AC293" s="1" t="s">
        <v>45</v>
      </c>
      <c r="AD293" s="1" t="s">
        <v>45</v>
      </c>
      <c r="AE293" s="1" t="s">
        <v>45</v>
      </c>
      <c r="AF293" s="1" t="s">
        <v>45</v>
      </c>
      <c r="AG293" s="22" t="s">
        <v>45</v>
      </c>
      <c r="AH293" s="1">
        <v>1</v>
      </c>
      <c r="AI293" s="1">
        <v>4</v>
      </c>
      <c r="AJ293" s="22">
        <v>5</v>
      </c>
      <c r="AK293" s="34" t="s">
        <v>875</v>
      </c>
      <c r="AL293" s="34" t="s">
        <v>844</v>
      </c>
      <c r="AM293" s="8">
        <f t="shared" si="29"/>
        <v>-2.0012818558036707</v>
      </c>
      <c r="AN293" s="8">
        <f t="shared" si="30"/>
        <v>-1.3185211501364655</v>
      </c>
      <c r="AO293">
        <f t="shared" si="31"/>
        <v>0</v>
      </c>
      <c r="AP293" s="6">
        <f t="shared" si="32"/>
        <v>0</v>
      </c>
      <c r="AQ293" s="8">
        <f>($AM$3*AM293+$AN$3*AN293+$AO$3*AO293+$AP$3*AP293)+$I$3*VLOOKUP(I293,COND!$A$2:$E$7,4,FALSE)+$J$3*VLOOKUP(J293,COND!$A$2:$C$7,2,FALSE)+$K$3*VLOOKUP(K293,COND!$A$2:$C$7,3,FALSE)+IF(AND($B$2&gt;0,$E293&lt;20),$B$2*25,0)</f>
        <v>104.97761801278205</v>
      </c>
      <c r="AR293" s="26">
        <f t="shared" si="33"/>
        <v>-0.65389945272805861</v>
      </c>
      <c r="AS293" t="str">
        <f t="shared" si="34"/>
        <v>1B</v>
      </c>
      <c r="AT293">
        <v>800</v>
      </c>
      <c r="AU293">
        <v>800</v>
      </c>
      <c r="AW293" t="str">
        <f t="shared" si="35"/>
        <v>Unlikely</v>
      </c>
      <c r="AY293" t="str">
        <f>IF(VLOOKUP($A293,'Draft List'!$D$4:$AC$1177,AY$3,FALSE)&lt;&gt;0,VLOOKUP($A293,'Draft List'!$D$4:$AC$1177,AY$3,FALSE),"")</f>
        <v/>
      </c>
      <c r="AZ293" t="str">
        <f>IF(VLOOKUP($A293,'Draft List'!$D$4:$AC$1177,AZ$3,FALSE)&lt;&gt;0,VLOOKUP($A293,'Draft List'!$D$4:$AC$1177,AZ$3,FALSE),"")</f>
        <v/>
      </c>
      <c r="BA293" t="str">
        <f>IF(VLOOKUP($A293,'Draft List'!$D$4:$AC$1177,BA$3,FALSE)&lt;&gt;0,VLOOKUP($A293,'Draft List'!$D$4:$AC$1177,BA$3,FALSE),"")</f>
        <v/>
      </c>
      <c r="BB293" t="str">
        <f>IF(VLOOKUP($A293,'Draft List'!$D$4:$AC$1177,BB$3,FALSE)&lt;&gt;0,VLOOKUP($A293,'Draft List'!$D$4:$AC$1177,BB$3,FALSE),"")</f>
        <v/>
      </c>
    </row>
    <row r="294" spans="1:54" ht="15" customHeight="1" x14ac:dyDescent="0.3">
      <c r="A294" s="1">
        <v>12535</v>
      </c>
      <c r="B294" s="1" t="s">
        <v>87</v>
      </c>
      <c r="C294" s="1" t="s">
        <v>132</v>
      </c>
      <c r="D294" s="1" t="s">
        <v>652</v>
      </c>
      <c r="E294" s="1">
        <v>18</v>
      </c>
      <c r="F294" s="1" t="s">
        <v>42</v>
      </c>
      <c r="G294" s="1" t="s">
        <v>42</v>
      </c>
      <c r="H294" s="22" t="s">
        <v>878</v>
      </c>
      <c r="I294" s="45" t="s">
        <v>43</v>
      </c>
      <c r="J294" s="1" t="s">
        <v>48</v>
      </c>
      <c r="K294" s="22" t="s">
        <v>44</v>
      </c>
      <c r="L294" s="1">
        <v>1</v>
      </c>
      <c r="M294" s="1">
        <v>1</v>
      </c>
      <c r="N294" s="1">
        <v>2</v>
      </c>
      <c r="O294" s="1">
        <v>1</v>
      </c>
      <c r="P294" s="22">
        <v>1</v>
      </c>
      <c r="Q294" s="1">
        <v>2</v>
      </c>
      <c r="R294" s="1">
        <v>2</v>
      </c>
      <c r="S294" s="1">
        <v>4</v>
      </c>
      <c r="T294" s="1">
        <v>3</v>
      </c>
      <c r="U294" s="22">
        <v>2</v>
      </c>
      <c r="V294" s="1">
        <v>3</v>
      </c>
      <c r="W294" s="1">
        <v>4</v>
      </c>
      <c r="X294" s="1">
        <v>5</v>
      </c>
      <c r="Y294" s="22">
        <v>4</v>
      </c>
      <c r="Z294" s="1" t="s">
        <v>45</v>
      </c>
      <c r="AA294" s="1" t="s">
        <v>45</v>
      </c>
      <c r="AB294" s="1" t="s">
        <v>45</v>
      </c>
      <c r="AC294" s="1" t="s">
        <v>45</v>
      </c>
      <c r="AD294" s="1" t="s">
        <v>45</v>
      </c>
      <c r="AE294" s="1" t="s">
        <v>45</v>
      </c>
      <c r="AF294" s="1" t="s">
        <v>45</v>
      </c>
      <c r="AG294" s="22" t="s">
        <v>45</v>
      </c>
      <c r="AH294" s="1">
        <v>1</v>
      </c>
      <c r="AI294" s="1">
        <v>1</v>
      </c>
      <c r="AJ294" s="22">
        <v>1</v>
      </c>
      <c r="AK294" s="34" t="s">
        <v>875</v>
      </c>
      <c r="AL294" s="34" t="s">
        <v>48</v>
      </c>
      <c r="AM294" s="8">
        <f t="shared" si="29"/>
        <v>-2.0012818558036707</v>
      </c>
      <c r="AN294" s="8">
        <f t="shared" si="30"/>
        <v>-1.242107712098244</v>
      </c>
      <c r="AO294">
        <f t="shared" si="31"/>
        <v>0</v>
      </c>
      <c r="AP294" s="6">
        <f t="shared" si="32"/>
        <v>0</v>
      </c>
      <c r="AQ294" s="8">
        <f>($AM$3*AM294+$AN$3*AN294+$AO$3*AO294+$AP$3*AP294)+$I$3*VLOOKUP(I294,COND!$A$2:$E$7,4,FALSE)+$J$3*VLOOKUP(J294,COND!$A$2:$C$7,2,FALSE)+$K$3*VLOOKUP(K294,COND!$A$2:$C$7,3,FALSE)+IF(AND($B$2&gt;0,$E294&lt;20),$B$2*25,0)</f>
        <v>104.89457926924071</v>
      </c>
      <c r="AR294" s="26">
        <f t="shared" si="33"/>
        <v>-0.67124531424859157</v>
      </c>
      <c r="AS294" t="str">
        <f t="shared" si="34"/>
        <v>DH</v>
      </c>
      <c r="AT294">
        <v>800</v>
      </c>
      <c r="AU294">
        <v>800</v>
      </c>
      <c r="AW294" t="str">
        <f t="shared" si="35"/>
        <v>Unlikely</v>
      </c>
      <c r="AY294" t="str">
        <f>IF(VLOOKUP($A294,'Draft List'!$D$4:$AC$1177,AY$3,FALSE)&lt;&gt;0,VLOOKUP($A294,'Draft List'!$D$4:$AC$1177,AY$3,FALSE),"")</f>
        <v/>
      </c>
      <c r="AZ294" t="str">
        <f>IF(VLOOKUP($A294,'Draft List'!$D$4:$AC$1177,AZ$3,FALSE)&lt;&gt;0,VLOOKUP($A294,'Draft List'!$D$4:$AC$1177,AZ$3,FALSE),"")</f>
        <v/>
      </c>
      <c r="BA294" t="str">
        <f>IF(VLOOKUP($A294,'Draft List'!$D$4:$AC$1177,BA$3,FALSE)&lt;&gt;0,VLOOKUP($A294,'Draft List'!$D$4:$AC$1177,BA$3,FALSE),"")</f>
        <v/>
      </c>
      <c r="BB294" t="str">
        <f>IF(VLOOKUP($A294,'Draft List'!$D$4:$AC$1177,BB$3,FALSE)&lt;&gt;0,VLOOKUP($A294,'Draft List'!$D$4:$AC$1177,BB$3,FALSE),"")</f>
        <v/>
      </c>
    </row>
    <row r="295" spans="1:54" ht="15" customHeight="1" x14ac:dyDescent="0.3">
      <c r="A295" s="1">
        <v>12105</v>
      </c>
      <c r="B295" s="1" t="s">
        <v>75</v>
      </c>
      <c r="C295" s="1" t="s">
        <v>1258</v>
      </c>
      <c r="D295" s="1" t="s">
        <v>1259</v>
      </c>
      <c r="E295" s="1">
        <v>18</v>
      </c>
      <c r="F295" s="1" t="s">
        <v>42</v>
      </c>
      <c r="G295" s="1" t="s">
        <v>54</v>
      </c>
      <c r="H295" s="22" t="s">
        <v>878</v>
      </c>
      <c r="I295" s="45" t="s">
        <v>43</v>
      </c>
      <c r="J295" s="1" t="s">
        <v>44</v>
      </c>
      <c r="K295" s="22" t="s">
        <v>43</v>
      </c>
      <c r="L295" s="1">
        <v>1</v>
      </c>
      <c r="M295" s="1">
        <v>1</v>
      </c>
      <c r="N295" s="1">
        <v>2</v>
      </c>
      <c r="O295" s="1">
        <v>1</v>
      </c>
      <c r="P295" s="22">
        <v>1</v>
      </c>
      <c r="Q295" s="1">
        <v>2</v>
      </c>
      <c r="R295" s="1">
        <v>3</v>
      </c>
      <c r="S295" s="1">
        <v>3</v>
      </c>
      <c r="T295" s="1">
        <v>4</v>
      </c>
      <c r="U295" s="22">
        <v>2</v>
      </c>
      <c r="V295" s="1">
        <v>5</v>
      </c>
      <c r="W295" s="1">
        <v>6</v>
      </c>
      <c r="X295" s="1">
        <v>1</v>
      </c>
      <c r="Y295" s="22">
        <v>1</v>
      </c>
      <c r="Z295" s="1" t="s">
        <v>45</v>
      </c>
      <c r="AA295" s="1" t="s">
        <v>45</v>
      </c>
      <c r="AB295" s="1" t="s">
        <v>45</v>
      </c>
      <c r="AC295" s="1" t="s">
        <v>45</v>
      </c>
      <c r="AD295" s="1" t="s">
        <v>45</v>
      </c>
      <c r="AE295" s="1">
        <v>3</v>
      </c>
      <c r="AF295" s="1">
        <v>3</v>
      </c>
      <c r="AG295" s="22" t="s">
        <v>45</v>
      </c>
      <c r="AH295" s="1">
        <v>7</v>
      </c>
      <c r="AI295" s="1">
        <v>6</v>
      </c>
      <c r="AJ295" s="22">
        <v>7</v>
      </c>
      <c r="AK295" s="34" t="s">
        <v>922</v>
      </c>
      <c r="AL295" s="34" t="s">
        <v>48</v>
      </c>
      <c r="AM295" s="8">
        <f t="shared" si="29"/>
        <v>-2.0012818558036707</v>
      </c>
      <c r="AN295" s="8">
        <f t="shared" si="30"/>
        <v>-1.1843997764938607</v>
      </c>
      <c r="AO295">
        <f t="shared" si="31"/>
        <v>1</v>
      </c>
      <c r="AP295" s="6">
        <f t="shared" si="32"/>
        <v>0</v>
      </c>
      <c r="AQ295" s="8">
        <f>($AM$3*AM295+$AN$3*AN295+$AO$3*AO295+$AP$3*AP295)+$I$3*VLOOKUP(I295,COND!$A$2:$E$7,4,FALSE)+$J$3*VLOOKUP(J295,COND!$A$2:$C$7,2,FALSE)+$K$3*VLOOKUP(K295,COND!$A$2:$C$7,3,FALSE)+IF(AND($B$2&gt;0,$E295&lt;20),$B$2*25,0)</f>
        <v>104.75374116315997</v>
      </c>
      <c r="AR295" s="26">
        <f t="shared" si="33"/>
        <v>-0.70066481387859814</v>
      </c>
      <c r="AS295" t="str">
        <f t="shared" si="34"/>
        <v>CF</v>
      </c>
      <c r="AT295">
        <v>800</v>
      </c>
      <c r="AU295">
        <v>800</v>
      </c>
      <c r="AW295" t="str">
        <f t="shared" si="35"/>
        <v>Unlikely</v>
      </c>
      <c r="AY295">
        <f>IF(VLOOKUP($A295,'Draft List'!$D$4:$AC$1177,AY$3,FALSE)&lt;&gt;0,VLOOKUP($A295,'Draft List'!$D$4:$AC$1177,AY$3,FALSE),"")</f>
        <v>570</v>
      </c>
      <c r="AZ295">
        <f>IF(VLOOKUP($A295,'Draft List'!$D$4:$AC$1177,AZ$3,FALSE)&lt;&gt;0,VLOOKUP($A295,'Draft List'!$D$4:$AC$1177,AZ$3,FALSE),"")</f>
        <v>19</v>
      </c>
      <c r="BA295">
        <f>IF(VLOOKUP($A295,'Draft List'!$D$4:$AC$1177,BA$3,FALSE)&lt;&gt;0,VLOOKUP($A295,'Draft List'!$D$4:$AC$1177,BA$3,FALSE),"")</f>
        <v>6</v>
      </c>
      <c r="BB295" t="str">
        <f>IF(VLOOKUP($A295,'Draft List'!$D$4:$AC$1177,BB$3,FALSE)&lt;&gt;0,VLOOKUP($A295,'Draft List'!$D$4:$AC$1177,BB$3,FALSE),"")</f>
        <v>Scottish Claymores</v>
      </c>
    </row>
    <row r="296" spans="1:54" ht="15" customHeight="1" x14ac:dyDescent="0.3">
      <c r="A296" s="1">
        <v>12355</v>
      </c>
      <c r="B296" s="1" t="s">
        <v>72</v>
      </c>
      <c r="C296" s="1" t="s">
        <v>621</v>
      </c>
      <c r="D296" s="1" t="s">
        <v>1233</v>
      </c>
      <c r="E296" s="1">
        <v>18</v>
      </c>
      <c r="F296" s="1" t="s">
        <v>42</v>
      </c>
      <c r="G296" s="1" t="s">
        <v>42</v>
      </c>
      <c r="H296" s="22" t="s">
        <v>878</v>
      </c>
      <c r="I296" s="45" t="s">
        <v>43</v>
      </c>
      <c r="J296" s="1" t="s">
        <v>44</v>
      </c>
      <c r="K296" s="22" t="s">
        <v>43</v>
      </c>
      <c r="L296" s="1">
        <v>1</v>
      </c>
      <c r="M296" s="1">
        <v>1</v>
      </c>
      <c r="N296" s="1">
        <v>2</v>
      </c>
      <c r="O296" s="1">
        <v>1</v>
      </c>
      <c r="P296" s="22">
        <v>1</v>
      </c>
      <c r="Q296" s="1">
        <v>2</v>
      </c>
      <c r="R296" s="1">
        <v>3</v>
      </c>
      <c r="S296" s="1">
        <v>2</v>
      </c>
      <c r="T296" s="1">
        <v>4</v>
      </c>
      <c r="U296" s="22">
        <v>4</v>
      </c>
      <c r="V296" s="1">
        <v>4</v>
      </c>
      <c r="W296" s="1">
        <v>3</v>
      </c>
      <c r="X296" s="1">
        <v>1</v>
      </c>
      <c r="Y296" s="22">
        <v>1</v>
      </c>
      <c r="Z296" s="1" t="s">
        <v>45</v>
      </c>
      <c r="AA296" s="1" t="s">
        <v>45</v>
      </c>
      <c r="AB296" s="1">
        <v>1</v>
      </c>
      <c r="AC296" s="1" t="s">
        <v>45</v>
      </c>
      <c r="AD296" s="1" t="s">
        <v>45</v>
      </c>
      <c r="AE296" s="1" t="s">
        <v>45</v>
      </c>
      <c r="AF296" s="1" t="s">
        <v>45</v>
      </c>
      <c r="AG296" s="22" t="s">
        <v>45</v>
      </c>
      <c r="AH296" s="1">
        <v>8</v>
      </c>
      <c r="AI296" s="1">
        <v>3</v>
      </c>
      <c r="AJ296" s="22">
        <v>5</v>
      </c>
      <c r="AK296" s="34" t="s">
        <v>727</v>
      </c>
      <c r="AL296" s="34" t="s">
        <v>844</v>
      </c>
      <c r="AM296" s="8">
        <f t="shared" si="29"/>
        <v>-2.0012818558036707</v>
      </c>
      <c r="AN296" s="8">
        <f t="shared" si="30"/>
        <v>-1.1874285908835953</v>
      </c>
      <c r="AO296">
        <f t="shared" si="31"/>
        <v>1</v>
      </c>
      <c r="AP296" s="6">
        <f t="shared" si="32"/>
        <v>0</v>
      </c>
      <c r="AQ296" s="8">
        <f>($AM$3*AM296+$AN$3*AN296+$AO$3*AO296+$AP$3*AP296)+$I$3*VLOOKUP(I296,COND!$A$2:$E$7,4,FALSE)+$J$3*VLOOKUP(J296,COND!$A$2:$C$7,2,FALSE)+$K$3*VLOOKUP(K296,COND!$A$2:$C$7,3,FALSE)+IF(AND($B$2&gt;0,$E296&lt;20),$B$2*25,0)</f>
        <v>104.71739539048315</v>
      </c>
      <c r="AR296" s="26">
        <f t="shared" si="33"/>
        <v>-0.70825703785529071</v>
      </c>
      <c r="AS296" t="str">
        <f t="shared" si="34"/>
        <v>2B</v>
      </c>
      <c r="AT296">
        <v>800</v>
      </c>
      <c r="AU296">
        <v>800</v>
      </c>
      <c r="AW296" t="str">
        <f t="shared" si="35"/>
        <v>Unlikely</v>
      </c>
      <c r="AY296">
        <f>IF(VLOOKUP($A296,'Draft List'!$D$4:$AC$1177,AY$3,FALSE)&lt;&gt;0,VLOOKUP($A296,'Draft List'!$D$4:$AC$1177,AY$3,FALSE),"")</f>
        <v>454</v>
      </c>
      <c r="AZ296">
        <f>IF(VLOOKUP($A296,'Draft List'!$D$4:$AC$1177,AZ$3,FALSE)&lt;&gt;0,VLOOKUP($A296,'Draft List'!$D$4:$AC$1177,AZ$3,FALSE),"")</f>
        <v>15</v>
      </c>
      <c r="BA296">
        <f>IF(VLOOKUP($A296,'Draft List'!$D$4:$AC$1177,BA$3,FALSE)&lt;&gt;0,VLOOKUP($A296,'Draft List'!$D$4:$AC$1177,BA$3,FALSE),"")</f>
        <v>18</v>
      </c>
      <c r="BB296" t="str">
        <f>IF(VLOOKUP($A296,'Draft List'!$D$4:$AC$1177,BB$3,FALSE)&lt;&gt;0,VLOOKUP($A296,'Draft List'!$D$4:$AC$1177,BB$3,FALSE),"")</f>
        <v>Florida Farstriders</v>
      </c>
    </row>
    <row r="297" spans="1:54" ht="15" customHeight="1" x14ac:dyDescent="0.3">
      <c r="A297" s="1">
        <v>10765</v>
      </c>
      <c r="B297" s="1" t="s">
        <v>88</v>
      </c>
      <c r="C297" s="1" t="s">
        <v>143</v>
      </c>
      <c r="D297" s="1" t="s">
        <v>1214</v>
      </c>
      <c r="E297" s="1">
        <v>18</v>
      </c>
      <c r="F297" s="1" t="s">
        <v>54</v>
      </c>
      <c r="G297" s="1" t="s">
        <v>42</v>
      </c>
      <c r="H297" s="22" t="s">
        <v>878</v>
      </c>
      <c r="I297" s="45" t="s">
        <v>43</v>
      </c>
      <c r="J297" s="1" t="s">
        <v>44</v>
      </c>
      <c r="K297" s="22" t="s">
        <v>43</v>
      </c>
      <c r="L297" s="1">
        <v>1</v>
      </c>
      <c r="M297" s="1">
        <v>1</v>
      </c>
      <c r="N297" s="1">
        <v>2</v>
      </c>
      <c r="O297" s="1">
        <v>1</v>
      </c>
      <c r="P297" s="22">
        <v>1</v>
      </c>
      <c r="Q297" s="1">
        <v>3</v>
      </c>
      <c r="R297" s="1">
        <v>2</v>
      </c>
      <c r="S297" s="1">
        <v>2</v>
      </c>
      <c r="T297" s="1">
        <v>1</v>
      </c>
      <c r="U297" s="22">
        <v>4</v>
      </c>
      <c r="V297" s="1">
        <v>8</v>
      </c>
      <c r="W297" s="1">
        <v>3</v>
      </c>
      <c r="X297" s="1">
        <v>1</v>
      </c>
      <c r="Y297" s="22">
        <v>1</v>
      </c>
      <c r="Z297" s="1" t="s">
        <v>45</v>
      </c>
      <c r="AA297" s="1" t="s">
        <v>45</v>
      </c>
      <c r="AB297" s="1" t="s">
        <v>45</v>
      </c>
      <c r="AC297" s="1" t="s">
        <v>45</v>
      </c>
      <c r="AD297" s="1" t="s">
        <v>45</v>
      </c>
      <c r="AE297" s="1" t="s">
        <v>45</v>
      </c>
      <c r="AF297" s="1" t="s">
        <v>45</v>
      </c>
      <c r="AG297" s="22" t="s">
        <v>45</v>
      </c>
      <c r="AH297" s="1">
        <v>1</v>
      </c>
      <c r="AI297" s="1">
        <v>1</v>
      </c>
      <c r="AJ297" s="22">
        <v>1</v>
      </c>
      <c r="AK297" s="34" t="s">
        <v>922</v>
      </c>
      <c r="AL297" s="34" t="s">
        <v>48</v>
      </c>
      <c r="AM297" s="8">
        <f t="shared" si="29"/>
        <v>-2.0012818558036707</v>
      </c>
      <c r="AN297" s="8">
        <f t="shared" si="30"/>
        <v>-1.185061284328367</v>
      </c>
      <c r="AO297">
        <f t="shared" si="31"/>
        <v>0</v>
      </c>
      <c r="AP297" s="6">
        <f t="shared" si="32"/>
        <v>0</v>
      </c>
      <c r="AQ297" s="8">
        <f>($AM$3*AM297+$AN$3*AN297+$AO$3*AO297+$AP$3*AP297)+$I$3*VLOOKUP(I297,COND!$A$2:$E$7,4,FALSE)+$J$3*VLOOKUP(J297,COND!$A$2:$C$7,2,FALSE)+$K$3*VLOOKUP(K297,COND!$A$2:$C$7,3,FALSE)+IF(AND($B$2&gt;0,$E297&lt;20),$B$2*25,0)</f>
        <v>104.57913640247924</v>
      </c>
      <c r="AR297" s="26">
        <f t="shared" si="33"/>
        <v>-0.73713778866639901</v>
      </c>
      <c r="AS297" t="str">
        <f t="shared" si="34"/>
        <v>DH</v>
      </c>
      <c r="AT297">
        <v>800</v>
      </c>
      <c r="AU297">
        <v>800</v>
      </c>
      <c r="AW297" t="str">
        <f t="shared" si="35"/>
        <v>Unlikely</v>
      </c>
      <c r="AY297">
        <f>IF(VLOOKUP($A297,'Draft List'!$D$4:$AC$1177,AY$3,FALSE)&lt;&gt;0,VLOOKUP($A297,'Draft List'!$D$4:$AC$1177,AY$3,FALSE),"")</f>
        <v>406</v>
      </c>
      <c r="AZ297">
        <f>IF(VLOOKUP($A297,'Draft List'!$D$4:$AC$1177,AZ$3,FALSE)&lt;&gt;0,VLOOKUP($A297,'Draft List'!$D$4:$AC$1177,AZ$3,FALSE),"")</f>
        <v>14</v>
      </c>
      <c r="BA297">
        <f>IF(VLOOKUP($A297,'Draft List'!$D$4:$AC$1177,BA$3,FALSE)&lt;&gt;0,VLOOKUP($A297,'Draft List'!$D$4:$AC$1177,BA$3,FALSE),"")</f>
        <v>2</v>
      </c>
      <c r="BB297" t="str">
        <f>IF(VLOOKUP($A297,'Draft List'!$D$4:$AC$1177,BB$3,FALSE)&lt;&gt;0,VLOOKUP($A297,'Draft List'!$D$4:$AC$1177,BB$3,FALSE),"")</f>
        <v>Duluth Warriors</v>
      </c>
    </row>
    <row r="298" spans="1:54" ht="15" customHeight="1" x14ac:dyDescent="0.3">
      <c r="A298" s="1">
        <v>16429</v>
      </c>
      <c r="B298" s="1" t="s">
        <v>51</v>
      </c>
      <c r="C298" s="1" t="s">
        <v>1319</v>
      </c>
      <c r="D298" s="1" t="s">
        <v>1320</v>
      </c>
      <c r="E298" s="1">
        <v>18</v>
      </c>
      <c r="F298" s="1" t="s">
        <v>54</v>
      </c>
      <c r="G298" s="1" t="s">
        <v>42</v>
      </c>
      <c r="H298" s="22" t="s">
        <v>878</v>
      </c>
      <c r="I298" s="45" t="s">
        <v>43</v>
      </c>
      <c r="J298" s="1" t="s">
        <v>44</v>
      </c>
      <c r="K298" s="22" t="s">
        <v>43</v>
      </c>
      <c r="L298" s="1">
        <v>1</v>
      </c>
      <c r="M298" s="1">
        <v>1</v>
      </c>
      <c r="N298" s="1">
        <v>2</v>
      </c>
      <c r="O298" s="1">
        <v>2</v>
      </c>
      <c r="P298" s="22">
        <v>2</v>
      </c>
      <c r="Q298" s="1">
        <v>2</v>
      </c>
      <c r="R298" s="1">
        <v>3</v>
      </c>
      <c r="S298" s="1">
        <v>2</v>
      </c>
      <c r="T298" s="1">
        <v>4</v>
      </c>
      <c r="U298" s="22">
        <v>4</v>
      </c>
      <c r="V298" s="1">
        <v>6</v>
      </c>
      <c r="W298" s="1">
        <v>4</v>
      </c>
      <c r="X298" s="1">
        <v>1</v>
      </c>
      <c r="Y298" s="22">
        <v>1</v>
      </c>
      <c r="Z298" s="1" t="s">
        <v>45</v>
      </c>
      <c r="AA298" s="1" t="s">
        <v>45</v>
      </c>
      <c r="AB298" s="1">
        <v>1</v>
      </c>
      <c r="AC298" s="1" t="s">
        <v>45</v>
      </c>
      <c r="AD298" s="1" t="s">
        <v>45</v>
      </c>
      <c r="AE298" s="1">
        <v>1</v>
      </c>
      <c r="AF298" s="1" t="s">
        <v>45</v>
      </c>
      <c r="AG298" s="22" t="s">
        <v>45</v>
      </c>
      <c r="AH298" s="1">
        <v>2</v>
      </c>
      <c r="AI298" s="1">
        <v>6</v>
      </c>
      <c r="AJ298" s="22">
        <v>5</v>
      </c>
      <c r="AK298" s="34" t="s">
        <v>922</v>
      </c>
      <c r="AL298" s="34" t="s">
        <v>844</v>
      </c>
      <c r="AM298" s="8">
        <f t="shared" si="29"/>
        <v>-1.871555965977006</v>
      </c>
      <c r="AN298" s="8">
        <f t="shared" si="30"/>
        <v>-1.1874285908835953</v>
      </c>
      <c r="AO298">
        <f t="shared" si="31"/>
        <v>0</v>
      </c>
      <c r="AP298" s="6">
        <f t="shared" si="32"/>
        <v>0</v>
      </c>
      <c r="AQ298" s="8">
        <f>($AM$3*AM298+$AN$3*AN298+$AO$3*AO298+$AP$3*AP298)+$I$3*VLOOKUP(I298,COND!$A$2:$E$7,4,FALSE)+$J$3*VLOOKUP(J298,COND!$A$2:$C$7,2,FALSE)+$K$3*VLOOKUP(K298,COND!$A$2:$C$7,3,FALSE)+IF(AND($B$2&gt;0,$E298&lt;20),$B$2*25,0)</f>
        <v>104.56370131279915</v>
      </c>
      <c r="AR298" s="26">
        <f t="shared" si="33"/>
        <v>-0.74036200566113752</v>
      </c>
      <c r="AS298" t="str">
        <f t="shared" si="34"/>
        <v>2B</v>
      </c>
      <c r="AT298">
        <v>800</v>
      </c>
      <c r="AU298">
        <v>800</v>
      </c>
      <c r="AW298" t="str">
        <f t="shared" si="35"/>
        <v>Unlikely</v>
      </c>
      <c r="AY298" t="str">
        <f>IF(VLOOKUP($A298,'Draft List'!$D$4:$AC$1177,AY$3,FALSE)&lt;&gt;0,VLOOKUP($A298,'Draft List'!$D$4:$AC$1177,AY$3,FALSE),"")</f>
        <v/>
      </c>
      <c r="AZ298" t="str">
        <f>IF(VLOOKUP($A298,'Draft List'!$D$4:$AC$1177,AZ$3,FALSE)&lt;&gt;0,VLOOKUP($A298,'Draft List'!$D$4:$AC$1177,AZ$3,FALSE),"")</f>
        <v/>
      </c>
      <c r="BA298" t="str">
        <f>IF(VLOOKUP($A298,'Draft List'!$D$4:$AC$1177,BA$3,FALSE)&lt;&gt;0,VLOOKUP($A298,'Draft List'!$D$4:$AC$1177,BA$3,FALSE),"")</f>
        <v/>
      </c>
      <c r="BB298" t="str">
        <f>IF(VLOOKUP($A298,'Draft List'!$D$4:$AC$1177,BB$3,FALSE)&lt;&gt;0,VLOOKUP($A298,'Draft List'!$D$4:$AC$1177,BB$3,FALSE),"")</f>
        <v/>
      </c>
    </row>
    <row r="299" spans="1:54" ht="15" customHeight="1" x14ac:dyDescent="0.3">
      <c r="A299" s="1">
        <v>11510</v>
      </c>
      <c r="B299" s="1" t="s">
        <v>67</v>
      </c>
      <c r="C299" s="1" t="s">
        <v>172</v>
      </c>
      <c r="D299" s="1" t="s">
        <v>946</v>
      </c>
      <c r="E299" s="1">
        <v>21</v>
      </c>
      <c r="F299" s="1" t="s">
        <v>54</v>
      </c>
      <c r="G299" s="1" t="s">
        <v>54</v>
      </c>
      <c r="H299" s="22" t="s">
        <v>853</v>
      </c>
      <c r="I299" s="45" t="s">
        <v>43</v>
      </c>
      <c r="J299" s="1" t="s">
        <v>43</v>
      </c>
      <c r="K299" s="22" t="s">
        <v>43</v>
      </c>
      <c r="L299" s="1">
        <v>2</v>
      </c>
      <c r="M299" s="1">
        <v>3</v>
      </c>
      <c r="N299" s="1">
        <v>3</v>
      </c>
      <c r="O299" s="1">
        <v>3</v>
      </c>
      <c r="P299" s="22">
        <v>1</v>
      </c>
      <c r="Q299" s="1">
        <v>4</v>
      </c>
      <c r="R299" s="1">
        <v>4</v>
      </c>
      <c r="S299" s="1">
        <v>4</v>
      </c>
      <c r="T299" s="1">
        <v>5</v>
      </c>
      <c r="U299" s="22">
        <v>4</v>
      </c>
      <c r="V299" s="1">
        <v>5</v>
      </c>
      <c r="W299" s="1">
        <v>7</v>
      </c>
      <c r="X299" s="1">
        <v>1</v>
      </c>
      <c r="Y299" s="22">
        <v>1</v>
      </c>
      <c r="Z299" s="1" t="s">
        <v>45</v>
      </c>
      <c r="AA299" s="1" t="s">
        <v>45</v>
      </c>
      <c r="AB299" s="1" t="s">
        <v>45</v>
      </c>
      <c r="AC299" s="1" t="s">
        <v>45</v>
      </c>
      <c r="AD299" s="1" t="s">
        <v>45</v>
      </c>
      <c r="AE299" s="1" t="s">
        <v>45</v>
      </c>
      <c r="AF299" s="1" t="s">
        <v>45</v>
      </c>
      <c r="AG299" s="22">
        <v>3</v>
      </c>
      <c r="AH299" s="1">
        <v>3</v>
      </c>
      <c r="AI299" s="1">
        <v>3</v>
      </c>
      <c r="AJ299" s="22">
        <v>4</v>
      </c>
      <c r="AK299" s="34" t="s">
        <v>882</v>
      </c>
      <c r="AL299" s="34" t="s">
        <v>48</v>
      </c>
      <c r="AM299" s="8">
        <f t="shared" si="29"/>
        <v>-1.3141256663205254</v>
      </c>
      <c r="AN299" s="8">
        <f t="shared" si="30"/>
        <v>-0.23542450080215838</v>
      </c>
      <c r="AO299">
        <f t="shared" si="31"/>
        <v>0</v>
      </c>
      <c r="AP299" s="6">
        <f t="shared" si="32"/>
        <v>0</v>
      </c>
      <c r="AQ299" s="8">
        <f>($AM$3*AM299+$AN$3*AN299+$AO$3*AO299+$AP$3*AP299)+$I$3*VLOOKUP(I299,COND!$A$2:$E$7,4,FALSE)+$J$3*VLOOKUP(J299,COND!$A$2:$C$7,2,FALSE)+$K$3*VLOOKUP(K299,COND!$A$2:$C$7,3,FALSE)+IF(AND($B$2&gt;0,$E299&lt;20),$B$2*25,0)</f>
        <v>112.04349342374205</v>
      </c>
      <c r="AR299" s="26">
        <f t="shared" si="33"/>
        <v>0.82208261507428226</v>
      </c>
      <c r="AS299" t="str">
        <f t="shared" si="34"/>
        <v>RF</v>
      </c>
      <c r="AT299">
        <v>800</v>
      </c>
      <c r="AU299">
        <v>800</v>
      </c>
      <c r="AW299" t="str">
        <f t="shared" si="35"/>
        <v>Unlikely</v>
      </c>
      <c r="AY299">
        <f>IF(VLOOKUP($A299,'Draft List'!$D$4:$AC$1177,AY$3,FALSE)&lt;&gt;0,VLOOKUP($A299,'Draft List'!$D$4:$AC$1177,AY$3,FALSE),"")</f>
        <v>447</v>
      </c>
      <c r="AZ299">
        <f>IF(VLOOKUP($A299,'Draft List'!$D$4:$AC$1177,AZ$3,FALSE)&lt;&gt;0,VLOOKUP($A299,'Draft List'!$D$4:$AC$1177,AZ$3,FALSE),"")</f>
        <v>15</v>
      </c>
      <c r="BA299">
        <f>IF(VLOOKUP($A299,'Draft List'!$D$4:$AC$1177,BA$3,FALSE)&lt;&gt;0,VLOOKUP($A299,'Draft List'!$D$4:$AC$1177,BA$3,FALSE),"")</f>
        <v>11</v>
      </c>
      <c r="BB299" t="str">
        <f>IF(VLOOKUP($A299,'Draft List'!$D$4:$AC$1177,BB$3,FALSE)&lt;&gt;0,VLOOKUP($A299,'Draft List'!$D$4:$AC$1177,BB$3,FALSE),"")</f>
        <v>Amsterdam Lions</v>
      </c>
    </row>
    <row r="300" spans="1:54" ht="15" customHeight="1" x14ac:dyDescent="0.3">
      <c r="A300" s="1">
        <v>11038</v>
      </c>
      <c r="B300" s="1" t="s">
        <v>87</v>
      </c>
      <c r="C300" s="1" t="s">
        <v>188</v>
      </c>
      <c r="D300" s="1" t="s">
        <v>1235</v>
      </c>
      <c r="E300" s="1">
        <v>18</v>
      </c>
      <c r="F300" s="1" t="s">
        <v>42</v>
      </c>
      <c r="G300" s="1" t="s">
        <v>42</v>
      </c>
      <c r="H300" s="22" t="s">
        <v>861</v>
      </c>
      <c r="I300" s="45" t="s">
        <v>43</v>
      </c>
      <c r="J300" s="1" t="s">
        <v>44</v>
      </c>
      <c r="K300" s="22" t="s">
        <v>43</v>
      </c>
      <c r="L300" s="1">
        <v>1</v>
      </c>
      <c r="M300" s="1">
        <v>1</v>
      </c>
      <c r="N300" s="1">
        <v>2</v>
      </c>
      <c r="O300" s="1">
        <v>1</v>
      </c>
      <c r="P300" s="22">
        <v>1</v>
      </c>
      <c r="Q300" s="1">
        <v>2</v>
      </c>
      <c r="R300" s="1">
        <v>2</v>
      </c>
      <c r="S300" s="1">
        <v>3</v>
      </c>
      <c r="T300" s="1">
        <v>4</v>
      </c>
      <c r="U300" s="22">
        <v>3</v>
      </c>
      <c r="V300" s="1">
        <v>2</v>
      </c>
      <c r="W300" s="1">
        <v>2</v>
      </c>
      <c r="X300" s="1">
        <v>4</v>
      </c>
      <c r="Y300" s="22">
        <v>6</v>
      </c>
      <c r="Z300" s="1" t="s">
        <v>45</v>
      </c>
      <c r="AA300" s="1" t="s">
        <v>45</v>
      </c>
      <c r="AB300" s="1" t="s">
        <v>45</v>
      </c>
      <c r="AC300" s="1" t="s">
        <v>45</v>
      </c>
      <c r="AD300" s="1" t="s">
        <v>45</v>
      </c>
      <c r="AE300" s="1" t="s">
        <v>45</v>
      </c>
      <c r="AF300" s="1" t="s">
        <v>45</v>
      </c>
      <c r="AG300" s="22" t="s">
        <v>45</v>
      </c>
      <c r="AH300" s="1">
        <v>3</v>
      </c>
      <c r="AI300" s="1">
        <v>3</v>
      </c>
      <c r="AJ300" s="22">
        <v>3</v>
      </c>
      <c r="AK300" s="34" t="s">
        <v>875</v>
      </c>
      <c r="AL300" s="34" t="s">
        <v>48</v>
      </c>
      <c r="AM300" s="8">
        <f t="shared" si="29"/>
        <v>-2.0012818558036707</v>
      </c>
      <c r="AN300" s="8">
        <f t="shared" si="30"/>
        <v>-1.1954433162954807</v>
      </c>
      <c r="AO300">
        <f t="shared" si="31"/>
        <v>0</v>
      </c>
      <c r="AP300" s="6">
        <f t="shared" si="32"/>
        <v>0</v>
      </c>
      <c r="AQ300" s="8">
        <f>($AM$3*AM300+$AN$3*AN300+$AO$3*AO300+$AP$3*AP300)+$I$3*VLOOKUP(I300,COND!$A$2:$E$7,4,FALSE)+$J$3*VLOOKUP(J300,COND!$A$2:$C$7,2,FALSE)+$K$3*VLOOKUP(K300,COND!$A$2:$C$7,3,FALSE)+IF(AND($B$2&gt;0,$E300&lt;20),$B$2*25,0)</f>
        <v>104.45455201887387</v>
      </c>
      <c r="AR300" s="26">
        <f t="shared" si="33"/>
        <v>-0.76316206809885301</v>
      </c>
      <c r="AS300" t="str">
        <f t="shared" si="34"/>
        <v>DH</v>
      </c>
      <c r="AT300">
        <v>800</v>
      </c>
      <c r="AU300">
        <v>800</v>
      </c>
      <c r="AW300" t="str">
        <f t="shared" si="35"/>
        <v>Unlikely</v>
      </c>
      <c r="AY300" t="str">
        <f>IF(VLOOKUP($A300,'Draft List'!$D$4:$AC$1177,AY$3,FALSE)&lt;&gt;0,VLOOKUP($A300,'Draft List'!$D$4:$AC$1177,AY$3,FALSE),"")</f>
        <v/>
      </c>
      <c r="AZ300" t="str">
        <f>IF(VLOOKUP($A300,'Draft List'!$D$4:$AC$1177,AZ$3,FALSE)&lt;&gt;0,VLOOKUP($A300,'Draft List'!$D$4:$AC$1177,AZ$3,FALSE),"")</f>
        <v/>
      </c>
      <c r="BA300" t="str">
        <f>IF(VLOOKUP($A300,'Draft List'!$D$4:$AC$1177,BA$3,FALSE)&lt;&gt;0,VLOOKUP($A300,'Draft List'!$D$4:$AC$1177,BA$3,FALSE),"")</f>
        <v/>
      </c>
      <c r="BB300" t="str">
        <f>IF(VLOOKUP($A300,'Draft List'!$D$4:$AC$1177,BB$3,FALSE)&lt;&gt;0,VLOOKUP($A300,'Draft List'!$D$4:$AC$1177,BB$3,FALSE),"")</f>
        <v/>
      </c>
    </row>
    <row r="301" spans="1:54" ht="15" customHeight="1" x14ac:dyDescent="0.3">
      <c r="A301" s="1">
        <v>14563</v>
      </c>
      <c r="B301" s="1" t="s">
        <v>51</v>
      </c>
      <c r="C301" s="1" t="s">
        <v>359</v>
      </c>
      <c r="D301" s="1" t="s">
        <v>439</v>
      </c>
      <c r="E301" s="1">
        <v>22</v>
      </c>
      <c r="F301" s="1" t="s">
        <v>42</v>
      </c>
      <c r="G301" s="1" t="s">
        <v>42</v>
      </c>
      <c r="H301" s="22" t="s">
        <v>853</v>
      </c>
      <c r="I301" s="45" t="s">
        <v>43</v>
      </c>
      <c r="J301" s="1" t="s">
        <v>43</v>
      </c>
      <c r="K301" s="22" t="s">
        <v>48</v>
      </c>
      <c r="L301" s="1">
        <v>3</v>
      </c>
      <c r="M301" s="1">
        <v>4</v>
      </c>
      <c r="N301" s="1">
        <v>3</v>
      </c>
      <c r="O301" s="1">
        <v>3</v>
      </c>
      <c r="P301" s="22">
        <v>4</v>
      </c>
      <c r="Q301" s="1">
        <v>4</v>
      </c>
      <c r="R301" s="1">
        <v>4</v>
      </c>
      <c r="S301" s="1">
        <v>3</v>
      </c>
      <c r="T301" s="1">
        <v>4</v>
      </c>
      <c r="U301" s="22">
        <v>5</v>
      </c>
      <c r="V301" s="1">
        <v>5</v>
      </c>
      <c r="W301" s="1">
        <v>7</v>
      </c>
      <c r="X301" s="1">
        <v>1</v>
      </c>
      <c r="Y301" s="22">
        <v>1</v>
      </c>
      <c r="Z301" s="1" t="s">
        <v>45</v>
      </c>
      <c r="AA301" s="1" t="s">
        <v>45</v>
      </c>
      <c r="AB301" s="1" t="s">
        <v>45</v>
      </c>
      <c r="AC301" s="1" t="s">
        <v>45</v>
      </c>
      <c r="AD301" s="1" t="s">
        <v>45</v>
      </c>
      <c r="AE301" s="1">
        <v>2</v>
      </c>
      <c r="AF301" s="1" t="s">
        <v>45</v>
      </c>
      <c r="AG301" s="22" t="s">
        <v>45</v>
      </c>
      <c r="AH301" s="1">
        <v>4</v>
      </c>
      <c r="AI301" s="1">
        <v>5</v>
      </c>
      <c r="AJ301" s="22">
        <v>7</v>
      </c>
      <c r="AK301" s="34" t="s">
        <v>45</v>
      </c>
      <c r="AL301" s="34" t="s">
        <v>844</v>
      </c>
      <c r="AM301" s="8">
        <f t="shared" si="29"/>
        <v>-0.82046093104789664</v>
      </c>
      <c r="AN301" s="8">
        <f t="shared" si="30"/>
        <v>-0.36817920501855744</v>
      </c>
      <c r="AO301">
        <f t="shared" si="31"/>
        <v>1</v>
      </c>
      <c r="AP301" s="6">
        <f t="shared" si="32"/>
        <v>0</v>
      </c>
      <c r="AQ301" s="8">
        <f>($AM$3*AM301+$AN$3*AN301+$AO$3*AO301+$AP$3*AP301)+$I$3*VLOOKUP(I301,COND!$A$2:$E$7,4,FALSE)+$J$3*VLOOKUP(J301,COND!$A$2:$C$7,2,FALSE)+$K$3*VLOOKUP(K301,COND!$A$2:$C$7,3,FALSE)+IF(AND($B$2&gt;0,$E301&lt;20),$B$2*25,0)</f>
        <v>111.66647011333919</v>
      </c>
      <c r="AR301" s="26">
        <f t="shared" si="33"/>
        <v>0.74332667714266598</v>
      </c>
      <c r="AS301" t="str">
        <f t="shared" si="34"/>
        <v>LF</v>
      </c>
      <c r="AT301">
        <v>800</v>
      </c>
      <c r="AU301">
        <v>800</v>
      </c>
      <c r="AW301" t="str">
        <f t="shared" si="35"/>
        <v>Unlikely</v>
      </c>
      <c r="AY301">
        <f>IF(VLOOKUP($A301,'Draft List'!$D$4:$AC$1177,AY$3,FALSE)&lt;&gt;0,VLOOKUP($A301,'Draft List'!$D$4:$AC$1177,AY$3,FALSE),"")</f>
        <v>543</v>
      </c>
      <c r="AZ301">
        <f>IF(VLOOKUP($A301,'Draft List'!$D$4:$AC$1177,AZ$3,FALSE)&lt;&gt;0,VLOOKUP($A301,'Draft List'!$D$4:$AC$1177,AZ$3,FALSE),"")</f>
        <v>18</v>
      </c>
      <c r="BA301">
        <f>IF(VLOOKUP($A301,'Draft List'!$D$4:$AC$1177,BA$3,FALSE)&lt;&gt;0,VLOOKUP($A301,'Draft List'!$D$4:$AC$1177,BA$3,FALSE),"")</f>
        <v>11</v>
      </c>
      <c r="BB301" t="str">
        <f>IF(VLOOKUP($A301,'Draft List'!$D$4:$AC$1177,BB$3,FALSE)&lt;&gt;0,VLOOKUP($A301,'Draft List'!$D$4:$AC$1177,BB$3,FALSE),"")</f>
        <v>Amsterdam Lions</v>
      </c>
    </row>
    <row r="302" spans="1:54" ht="15" customHeight="1" x14ac:dyDescent="0.3">
      <c r="A302" s="1">
        <v>12334</v>
      </c>
      <c r="B302" s="1" t="s">
        <v>87</v>
      </c>
      <c r="C302" s="1" t="s">
        <v>905</v>
      </c>
      <c r="D302" s="1" t="s">
        <v>1237</v>
      </c>
      <c r="E302" s="1">
        <v>18</v>
      </c>
      <c r="F302" s="1" t="s">
        <v>63</v>
      </c>
      <c r="G302" s="1" t="s">
        <v>42</v>
      </c>
      <c r="H302" s="22" t="s">
        <v>878</v>
      </c>
      <c r="I302" s="45" t="s">
        <v>43</v>
      </c>
      <c r="J302" s="1" t="s">
        <v>43</v>
      </c>
      <c r="K302" s="22" t="s">
        <v>44</v>
      </c>
      <c r="L302" s="1">
        <v>1</v>
      </c>
      <c r="M302" s="1">
        <v>1</v>
      </c>
      <c r="N302" s="1">
        <v>2</v>
      </c>
      <c r="O302" s="1">
        <v>1</v>
      </c>
      <c r="P302" s="22">
        <v>1</v>
      </c>
      <c r="Q302" s="1">
        <v>2</v>
      </c>
      <c r="R302" s="1">
        <v>2</v>
      </c>
      <c r="S302" s="1">
        <v>3</v>
      </c>
      <c r="T302" s="1">
        <v>3</v>
      </c>
      <c r="U302" s="22">
        <v>2</v>
      </c>
      <c r="V302" s="1">
        <v>4</v>
      </c>
      <c r="W302" s="1">
        <v>4</v>
      </c>
      <c r="X302" s="1">
        <v>6</v>
      </c>
      <c r="Y302" s="22">
        <v>7</v>
      </c>
      <c r="Z302" s="1">
        <v>3</v>
      </c>
      <c r="AA302" s="1" t="s">
        <v>45</v>
      </c>
      <c r="AB302" s="1" t="s">
        <v>45</v>
      </c>
      <c r="AC302" s="1" t="s">
        <v>45</v>
      </c>
      <c r="AD302" s="1" t="s">
        <v>45</v>
      </c>
      <c r="AE302" s="1" t="s">
        <v>45</v>
      </c>
      <c r="AF302" s="1" t="s">
        <v>45</v>
      </c>
      <c r="AG302" s="22" t="s">
        <v>45</v>
      </c>
      <c r="AH302" s="1">
        <v>1</v>
      </c>
      <c r="AI302" s="1">
        <v>4</v>
      </c>
      <c r="AJ302" s="22">
        <v>5</v>
      </c>
      <c r="AK302" s="34" t="s">
        <v>938</v>
      </c>
      <c r="AL302" s="34" t="s">
        <v>48</v>
      </c>
      <c r="AM302" s="8">
        <f t="shared" si="29"/>
        <v>-2.0012818558036707</v>
      </c>
      <c r="AN302" s="8">
        <f t="shared" si="30"/>
        <v>-1.3251692061221452</v>
      </c>
      <c r="AO302">
        <f t="shared" si="31"/>
        <v>0</v>
      </c>
      <c r="AP302" s="6">
        <f t="shared" si="32"/>
        <v>1.1000000000000001</v>
      </c>
      <c r="AQ302" s="8">
        <f>($AM$3*AM302+$AN$3*AN302+$AO$3*AO302+$AP$3*AP302)+$I$3*VLOOKUP(I302,COND!$A$2:$E$7,4,FALSE)+$J$3*VLOOKUP(J302,COND!$A$2:$C$7,2,FALSE)+$K$3*VLOOKUP(K302,COND!$A$2:$C$7,3,FALSE)+IF(AND($B$2&gt;0,$E302&lt;20),$B$2*25,0)</f>
        <v>103.9978413409539</v>
      </c>
      <c r="AR302" s="26">
        <f t="shared" si="33"/>
        <v>-0.85856380271451371</v>
      </c>
      <c r="AS302" t="str">
        <f t="shared" si="34"/>
        <v>C</v>
      </c>
      <c r="AT302">
        <v>800</v>
      </c>
      <c r="AU302">
        <v>800</v>
      </c>
      <c r="AW302" t="str">
        <f t="shared" si="35"/>
        <v>Unlikely</v>
      </c>
      <c r="AY302" t="str">
        <f>IF(VLOOKUP($A302,'Draft List'!$D$4:$AC$1177,AY$3,FALSE)&lt;&gt;0,VLOOKUP($A302,'Draft List'!$D$4:$AC$1177,AY$3,FALSE),"")</f>
        <v/>
      </c>
      <c r="AZ302" t="str">
        <f>IF(VLOOKUP($A302,'Draft List'!$D$4:$AC$1177,AZ$3,FALSE)&lt;&gt;0,VLOOKUP($A302,'Draft List'!$D$4:$AC$1177,AZ$3,FALSE),"")</f>
        <v/>
      </c>
      <c r="BA302" t="str">
        <f>IF(VLOOKUP($A302,'Draft List'!$D$4:$AC$1177,BA$3,FALSE)&lt;&gt;0,VLOOKUP($A302,'Draft List'!$D$4:$AC$1177,BA$3,FALSE),"")</f>
        <v/>
      </c>
      <c r="BB302" t="str">
        <f>IF(VLOOKUP($A302,'Draft List'!$D$4:$AC$1177,BB$3,FALSE)&lt;&gt;0,VLOOKUP($A302,'Draft List'!$D$4:$AC$1177,BB$3,FALSE),"")</f>
        <v/>
      </c>
    </row>
    <row r="303" spans="1:54" ht="15" customHeight="1" x14ac:dyDescent="0.3">
      <c r="A303" s="1">
        <v>5192</v>
      </c>
      <c r="B303" s="1" t="s">
        <v>87</v>
      </c>
      <c r="C303" s="1" t="s">
        <v>883</v>
      </c>
      <c r="D303" s="1" t="s">
        <v>183</v>
      </c>
      <c r="E303" s="1">
        <v>18</v>
      </c>
      <c r="F303" s="1" t="s">
        <v>42</v>
      </c>
      <c r="G303" s="1" t="s">
        <v>42</v>
      </c>
      <c r="H303" s="22" t="s">
        <v>861</v>
      </c>
      <c r="I303" s="45" t="s">
        <v>43</v>
      </c>
      <c r="J303" s="1" t="s">
        <v>44</v>
      </c>
      <c r="K303" s="22" t="s">
        <v>43</v>
      </c>
      <c r="L303" s="1">
        <v>1</v>
      </c>
      <c r="M303" s="1">
        <v>1</v>
      </c>
      <c r="N303" s="1">
        <v>2</v>
      </c>
      <c r="O303" s="1">
        <v>1</v>
      </c>
      <c r="P303" s="22">
        <v>1</v>
      </c>
      <c r="Q303" s="1">
        <v>2</v>
      </c>
      <c r="R303" s="1">
        <v>3</v>
      </c>
      <c r="S303" s="1">
        <v>3</v>
      </c>
      <c r="T303" s="1">
        <v>3</v>
      </c>
      <c r="U303" s="22">
        <v>3</v>
      </c>
      <c r="V303" s="1">
        <v>3</v>
      </c>
      <c r="W303" s="1">
        <v>3</v>
      </c>
      <c r="X303" s="1">
        <v>4</v>
      </c>
      <c r="Y303" s="22">
        <v>8</v>
      </c>
      <c r="Z303" s="1" t="s">
        <v>45</v>
      </c>
      <c r="AA303" s="1" t="s">
        <v>45</v>
      </c>
      <c r="AB303" s="1" t="s">
        <v>45</v>
      </c>
      <c r="AC303" s="1" t="s">
        <v>45</v>
      </c>
      <c r="AD303" s="1" t="s">
        <v>45</v>
      </c>
      <c r="AE303" s="1" t="s">
        <v>45</v>
      </c>
      <c r="AF303" s="1" t="s">
        <v>45</v>
      </c>
      <c r="AG303" s="22" t="s">
        <v>45</v>
      </c>
      <c r="AH303" s="1">
        <v>1</v>
      </c>
      <c r="AI303" s="1">
        <v>1</v>
      </c>
      <c r="AJ303" s="22">
        <v>1</v>
      </c>
      <c r="AK303" s="34" t="s">
        <v>687</v>
      </c>
      <c r="AL303" s="34" t="s">
        <v>48</v>
      </c>
      <c r="AM303" s="8">
        <f t="shared" si="29"/>
        <v>-2.0012818558036707</v>
      </c>
      <c r="AN303" s="8">
        <f t="shared" si="30"/>
        <v>-1.2340929866863586</v>
      </c>
      <c r="AO303">
        <f t="shared" si="31"/>
        <v>0</v>
      </c>
      <c r="AP303" s="6">
        <f t="shared" si="32"/>
        <v>0</v>
      </c>
      <c r="AQ303" s="8">
        <f>($AM$3*AM303+$AN$3*AN303+$AO$3*AO303+$AP$3*AP303)+$I$3*VLOOKUP(I303,COND!$A$2:$E$7,4,FALSE)+$J$3*VLOOKUP(J303,COND!$A$2:$C$7,2,FALSE)+$K$3*VLOOKUP(K303,COND!$A$2:$C$7,3,FALSE)+IF(AND($B$2&gt;0,$E303&lt;20),$B$2*25,0)</f>
        <v>103.99075597418333</v>
      </c>
      <c r="AR303" s="26">
        <f t="shared" si="33"/>
        <v>-0.86004385630857216</v>
      </c>
      <c r="AS303" t="str">
        <f t="shared" si="34"/>
        <v>DH</v>
      </c>
      <c r="AT303">
        <v>800</v>
      </c>
      <c r="AU303">
        <v>800</v>
      </c>
      <c r="AW303" t="str">
        <f t="shared" si="35"/>
        <v>Unlikely</v>
      </c>
      <c r="AY303" t="str">
        <f>IF(VLOOKUP($A303,'Draft List'!$D$4:$AC$1177,AY$3,FALSE)&lt;&gt;0,VLOOKUP($A303,'Draft List'!$D$4:$AC$1177,AY$3,FALSE),"")</f>
        <v/>
      </c>
      <c r="AZ303" t="str">
        <f>IF(VLOOKUP($A303,'Draft List'!$D$4:$AC$1177,AZ$3,FALSE)&lt;&gt;0,VLOOKUP($A303,'Draft List'!$D$4:$AC$1177,AZ$3,FALSE),"")</f>
        <v/>
      </c>
      <c r="BA303" t="str">
        <f>IF(VLOOKUP($A303,'Draft List'!$D$4:$AC$1177,BA$3,FALSE)&lt;&gt;0,VLOOKUP($A303,'Draft List'!$D$4:$AC$1177,BA$3,FALSE),"")</f>
        <v/>
      </c>
      <c r="BB303" t="str">
        <f>IF(VLOOKUP($A303,'Draft List'!$D$4:$AC$1177,BB$3,FALSE)&lt;&gt;0,VLOOKUP($A303,'Draft List'!$D$4:$AC$1177,BB$3,FALSE),"")</f>
        <v/>
      </c>
    </row>
    <row r="304" spans="1:54" ht="15" customHeight="1" x14ac:dyDescent="0.3">
      <c r="A304" s="1">
        <v>2975</v>
      </c>
      <c r="B304" s="1" t="s">
        <v>88</v>
      </c>
      <c r="C304" s="1" t="s">
        <v>618</v>
      </c>
      <c r="D304" s="1" t="s">
        <v>811</v>
      </c>
      <c r="E304" s="1">
        <v>23</v>
      </c>
      <c r="F304" s="1" t="s">
        <v>42</v>
      </c>
      <c r="G304" s="1" t="s">
        <v>42</v>
      </c>
      <c r="H304" s="22" t="s">
        <v>853</v>
      </c>
      <c r="I304" s="45" t="s">
        <v>43</v>
      </c>
      <c r="J304" s="1" t="s">
        <v>43</v>
      </c>
      <c r="K304" s="22" t="s">
        <v>43</v>
      </c>
      <c r="L304" s="1">
        <v>3</v>
      </c>
      <c r="M304" s="1">
        <v>3</v>
      </c>
      <c r="N304" s="1">
        <v>3</v>
      </c>
      <c r="O304" s="1">
        <v>4</v>
      </c>
      <c r="P304" s="22">
        <v>2</v>
      </c>
      <c r="Q304" s="1">
        <v>4</v>
      </c>
      <c r="R304" s="1">
        <v>3</v>
      </c>
      <c r="S304" s="1">
        <v>4</v>
      </c>
      <c r="T304" s="1">
        <v>5</v>
      </c>
      <c r="U304" s="22">
        <v>4</v>
      </c>
      <c r="V304" s="1">
        <v>4</v>
      </c>
      <c r="W304" s="1">
        <v>1</v>
      </c>
      <c r="X304" s="1">
        <v>1</v>
      </c>
      <c r="Y304" s="22">
        <v>1</v>
      </c>
      <c r="Z304" s="1" t="s">
        <v>45</v>
      </c>
      <c r="AA304" s="1">
        <v>3</v>
      </c>
      <c r="AB304" s="1" t="s">
        <v>45</v>
      </c>
      <c r="AC304" s="1" t="s">
        <v>45</v>
      </c>
      <c r="AD304" s="1" t="s">
        <v>45</v>
      </c>
      <c r="AE304" s="1" t="s">
        <v>45</v>
      </c>
      <c r="AF304" s="1" t="s">
        <v>45</v>
      </c>
      <c r="AG304" s="22" t="s">
        <v>45</v>
      </c>
      <c r="AH304" s="1">
        <v>2</v>
      </c>
      <c r="AI304" s="1">
        <v>1</v>
      </c>
      <c r="AJ304" s="22">
        <v>1</v>
      </c>
      <c r="AK304" s="34" t="s">
        <v>45</v>
      </c>
      <c r="AL304" s="34" t="s">
        <v>844</v>
      </c>
      <c r="AM304" s="8">
        <f t="shared" si="29"/>
        <v>-0.86184394029118594</v>
      </c>
      <c r="AN304" s="8">
        <f t="shared" si="30"/>
        <v>-0.28648438042086183</v>
      </c>
      <c r="AO304">
        <f t="shared" si="31"/>
        <v>0</v>
      </c>
      <c r="AP304" s="6">
        <f t="shared" si="32"/>
        <v>0</v>
      </c>
      <c r="AQ304" s="8">
        <f>($AM$3*AM304+$AN$3*AN304+$AO$3*AO304+$AP$3*AP304)+$I$3*VLOOKUP(I304,COND!$A$2:$E$7,4,FALSE)+$J$3*VLOOKUP(J304,COND!$A$2:$C$7,2,FALSE)+$K$3*VLOOKUP(K304,COND!$A$2:$C$7,3,FALSE)+IF(AND($B$2&gt;0,$E304&lt;20),$B$2*25,0)</f>
        <v>111.47600304092055</v>
      </c>
      <c r="AR304" s="26">
        <f t="shared" si="33"/>
        <v>0.70354024346727662</v>
      </c>
      <c r="AS304" t="str">
        <f t="shared" si="34"/>
        <v>1B</v>
      </c>
      <c r="AT304">
        <v>800</v>
      </c>
      <c r="AU304">
        <v>800</v>
      </c>
      <c r="AW304" t="str">
        <f t="shared" si="35"/>
        <v>Unlikely</v>
      </c>
      <c r="AY304">
        <f>IF(VLOOKUP($A304,'Draft List'!$D$4:$AC$1177,AY$3,FALSE)&lt;&gt;0,VLOOKUP($A304,'Draft List'!$D$4:$AC$1177,AY$3,FALSE),"")</f>
        <v>575</v>
      </c>
      <c r="AZ304">
        <f>IF(VLOOKUP($A304,'Draft List'!$D$4:$AC$1177,AZ$3,FALSE)&lt;&gt;0,VLOOKUP($A304,'Draft List'!$D$4:$AC$1177,AZ$3,FALSE),"")</f>
        <v>19</v>
      </c>
      <c r="BA304">
        <f>IF(VLOOKUP($A304,'Draft List'!$D$4:$AC$1177,BA$3,FALSE)&lt;&gt;0,VLOOKUP($A304,'Draft List'!$D$4:$AC$1177,BA$3,FALSE),"")</f>
        <v>11</v>
      </c>
      <c r="BB304" t="str">
        <f>IF(VLOOKUP($A304,'Draft List'!$D$4:$AC$1177,BB$3,FALSE)&lt;&gt;0,VLOOKUP($A304,'Draft List'!$D$4:$AC$1177,BB$3,FALSE),"")</f>
        <v>Amsterdam Lions</v>
      </c>
    </row>
    <row r="305" spans="1:54" ht="15" customHeight="1" x14ac:dyDescent="0.3">
      <c r="A305" s="1">
        <v>7355</v>
      </c>
      <c r="B305" s="1" t="s">
        <v>88</v>
      </c>
      <c r="C305" s="1" t="s">
        <v>164</v>
      </c>
      <c r="D305" s="1" t="s">
        <v>488</v>
      </c>
      <c r="E305" s="1">
        <v>18</v>
      </c>
      <c r="F305" s="1" t="s">
        <v>54</v>
      </c>
      <c r="G305" s="1" t="s">
        <v>54</v>
      </c>
      <c r="H305" s="22" t="s">
        <v>878</v>
      </c>
      <c r="I305" s="45" t="s">
        <v>43</v>
      </c>
      <c r="J305" s="1" t="s">
        <v>44</v>
      </c>
      <c r="K305" s="22" t="s">
        <v>43</v>
      </c>
      <c r="L305" s="1">
        <v>1</v>
      </c>
      <c r="M305" s="1">
        <v>1</v>
      </c>
      <c r="N305" s="1">
        <v>2</v>
      </c>
      <c r="O305" s="1">
        <v>1</v>
      </c>
      <c r="P305" s="22">
        <v>1</v>
      </c>
      <c r="Q305" s="1">
        <v>3</v>
      </c>
      <c r="R305" s="1">
        <v>1</v>
      </c>
      <c r="S305" s="1">
        <v>2</v>
      </c>
      <c r="T305" s="1">
        <v>1</v>
      </c>
      <c r="U305" s="22">
        <v>4</v>
      </c>
      <c r="V305" s="1">
        <v>6</v>
      </c>
      <c r="W305" s="1">
        <v>1</v>
      </c>
      <c r="X305" s="1">
        <v>1</v>
      </c>
      <c r="Y305" s="22">
        <v>1</v>
      </c>
      <c r="Z305" s="1" t="s">
        <v>45</v>
      </c>
      <c r="AA305" s="1" t="s">
        <v>45</v>
      </c>
      <c r="AB305" s="1" t="s">
        <v>45</v>
      </c>
      <c r="AC305" s="1" t="s">
        <v>45</v>
      </c>
      <c r="AD305" s="1" t="s">
        <v>45</v>
      </c>
      <c r="AE305" s="1" t="s">
        <v>45</v>
      </c>
      <c r="AF305" s="1" t="s">
        <v>45</v>
      </c>
      <c r="AG305" s="22" t="s">
        <v>45</v>
      </c>
      <c r="AH305" s="1">
        <v>1</v>
      </c>
      <c r="AI305" s="1">
        <v>1</v>
      </c>
      <c r="AJ305" s="22">
        <v>2</v>
      </c>
      <c r="AK305" s="34" t="s">
        <v>922</v>
      </c>
      <c r="AL305" s="34" t="s">
        <v>844</v>
      </c>
      <c r="AM305" s="8">
        <f t="shared" si="29"/>
        <v>-2.0012818558036707</v>
      </c>
      <c r="AN305" s="8">
        <f t="shared" si="30"/>
        <v>-1.2361211639470706</v>
      </c>
      <c r="AO305">
        <f t="shared" si="31"/>
        <v>0</v>
      </c>
      <c r="AP305" s="6">
        <f t="shared" si="32"/>
        <v>0</v>
      </c>
      <c r="AQ305" s="8">
        <f>($AM$3*AM305+$AN$3*AN305+$AO$3*AO305+$AP$3*AP305)+$I$3*VLOOKUP(I305,COND!$A$2:$E$7,4,FALSE)+$J$3*VLOOKUP(J305,COND!$A$2:$C$7,2,FALSE)+$K$3*VLOOKUP(K305,COND!$A$2:$C$7,3,FALSE)+IF(AND($B$2&gt;0,$E305&lt;20),$B$2*25,0)</f>
        <v>103.96641784705479</v>
      </c>
      <c r="AR305" s="26">
        <f t="shared" si="33"/>
        <v>-0.86512781790091853</v>
      </c>
      <c r="AS305" t="str">
        <f t="shared" si="34"/>
        <v>DH</v>
      </c>
      <c r="AT305">
        <v>800</v>
      </c>
      <c r="AU305">
        <v>800</v>
      </c>
      <c r="AW305" t="str">
        <f t="shared" si="35"/>
        <v>Unlikely</v>
      </c>
      <c r="AY305" t="str">
        <f>IF(VLOOKUP($A305,'Draft List'!$D$4:$AC$1177,AY$3,FALSE)&lt;&gt;0,VLOOKUP($A305,'Draft List'!$D$4:$AC$1177,AY$3,FALSE),"")</f>
        <v/>
      </c>
      <c r="AZ305" t="str">
        <f>IF(VLOOKUP($A305,'Draft List'!$D$4:$AC$1177,AZ$3,FALSE)&lt;&gt;0,VLOOKUP($A305,'Draft List'!$D$4:$AC$1177,AZ$3,FALSE),"")</f>
        <v/>
      </c>
      <c r="BA305" t="str">
        <f>IF(VLOOKUP($A305,'Draft List'!$D$4:$AC$1177,BA$3,FALSE)&lt;&gt;0,VLOOKUP($A305,'Draft List'!$D$4:$AC$1177,BA$3,FALSE),"")</f>
        <v/>
      </c>
      <c r="BB305" t="str">
        <f>IF(VLOOKUP($A305,'Draft List'!$D$4:$AC$1177,BB$3,FALSE)&lt;&gt;0,VLOOKUP($A305,'Draft List'!$D$4:$AC$1177,BB$3,FALSE),"")</f>
        <v/>
      </c>
    </row>
    <row r="306" spans="1:54" ht="15" customHeight="1" x14ac:dyDescent="0.3">
      <c r="A306" s="1">
        <v>8711</v>
      </c>
      <c r="B306" s="1" t="s">
        <v>87</v>
      </c>
      <c r="C306" s="1" t="s">
        <v>1241</v>
      </c>
      <c r="D306" s="1" t="s">
        <v>493</v>
      </c>
      <c r="E306" s="1">
        <v>18</v>
      </c>
      <c r="F306" s="1" t="s">
        <v>42</v>
      </c>
      <c r="G306" s="1" t="s">
        <v>42</v>
      </c>
      <c r="H306" s="22" t="s">
        <v>878</v>
      </c>
      <c r="I306" s="45" t="s">
        <v>43</v>
      </c>
      <c r="J306" s="1" t="s">
        <v>43</v>
      </c>
      <c r="K306" s="22" t="s">
        <v>43</v>
      </c>
      <c r="L306" s="1">
        <v>1</v>
      </c>
      <c r="M306" s="1">
        <v>1</v>
      </c>
      <c r="N306" s="1">
        <v>2</v>
      </c>
      <c r="O306" s="1">
        <v>1</v>
      </c>
      <c r="P306" s="22">
        <v>1</v>
      </c>
      <c r="Q306" s="1">
        <v>2</v>
      </c>
      <c r="R306" s="1">
        <v>2</v>
      </c>
      <c r="S306" s="1">
        <v>3</v>
      </c>
      <c r="T306" s="1">
        <v>3</v>
      </c>
      <c r="U306" s="22">
        <v>2</v>
      </c>
      <c r="V306" s="1">
        <v>3</v>
      </c>
      <c r="W306" s="1">
        <v>3</v>
      </c>
      <c r="X306" s="1">
        <v>4</v>
      </c>
      <c r="Y306" s="22">
        <v>8</v>
      </c>
      <c r="Z306" s="1">
        <v>2</v>
      </c>
      <c r="AA306" s="1" t="s">
        <v>45</v>
      </c>
      <c r="AB306" s="1" t="s">
        <v>45</v>
      </c>
      <c r="AC306" s="1" t="s">
        <v>45</v>
      </c>
      <c r="AD306" s="1" t="s">
        <v>45</v>
      </c>
      <c r="AE306" s="1" t="s">
        <v>45</v>
      </c>
      <c r="AF306" s="1" t="s">
        <v>45</v>
      </c>
      <c r="AG306" s="22" t="s">
        <v>45</v>
      </c>
      <c r="AH306" s="1">
        <v>1</v>
      </c>
      <c r="AI306" s="1">
        <v>1</v>
      </c>
      <c r="AJ306" s="22">
        <v>1</v>
      </c>
      <c r="AK306" s="34" t="s">
        <v>681</v>
      </c>
      <c r="AL306" s="34" t="s">
        <v>48</v>
      </c>
      <c r="AM306" s="8">
        <f t="shared" si="29"/>
        <v>-2.0012818558036707</v>
      </c>
      <c r="AN306" s="8">
        <f t="shared" si="30"/>
        <v>-1.3251692061221452</v>
      </c>
      <c r="AO306">
        <f t="shared" si="31"/>
        <v>0</v>
      </c>
      <c r="AP306" s="6">
        <f t="shared" si="32"/>
        <v>0</v>
      </c>
      <c r="AQ306" s="8">
        <f>($AM$3*AM306+$AN$3*AN306+$AO$3*AO306+$AP$3*AP306)+$I$3*VLOOKUP(I306,COND!$A$2:$E$7,4,FALSE)+$J$3*VLOOKUP(J306,COND!$A$2:$C$7,2,FALSE)+$K$3*VLOOKUP(K306,COND!$A$2:$C$7,3,FALSE)+IF(AND($B$2&gt;0,$E306&lt;20),$B$2*25,0)</f>
        <v>103.89784134095389</v>
      </c>
      <c r="AR306" s="26">
        <f t="shared" si="33"/>
        <v>-0.8794526803405337</v>
      </c>
      <c r="AS306" t="str">
        <f t="shared" si="34"/>
        <v>C</v>
      </c>
      <c r="AT306">
        <v>800</v>
      </c>
      <c r="AU306">
        <v>800</v>
      </c>
      <c r="AW306" t="str">
        <f t="shared" si="35"/>
        <v>Unlikely</v>
      </c>
      <c r="AY306" t="str">
        <f>IF(VLOOKUP($A306,'Draft List'!$D$4:$AC$1177,AY$3,FALSE)&lt;&gt;0,VLOOKUP($A306,'Draft List'!$D$4:$AC$1177,AY$3,FALSE),"")</f>
        <v/>
      </c>
      <c r="AZ306" t="str">
        <f>IF(VLOOKUP($A306,'Draft List'!$D$4:$AC$1177,AZ$3,FALSE)&lt;&gt;0,VLOOKUP($A306,'Draft List'!$D$4:$AC$1177,AZ$3,FALSE),"")</f>
        <v/>
      </c>
      <c r="BA306" t="str">
        <f>IF(VLOOKUP($A306,'Draft List'!$D$4:$AC$1177,BA$3,FALSE)&lt;&gt;0,VLOOKUP($A306,'Draft List'!$D$4:$AC$1177,BA$3,FALSE),"")</f>
        <v/>
      </c>
      <c r="BB306" t="str">
        <f>IF(VLOOKUP($A306,'Draft List'!$D$4:$AC$1177,BB$3,FALSE)&lt;&gt;0,VLOOKUP($A306,'Draft List'!$D$4:$AC$1177,BB$3,FALSE),"")</f>
        <v/>
      </c>
    </row>
    <row r="307" spans="1:54" ht="15" customHeight="1" x14ac:dyDescent="0.3">
      <c r="A307" s="1">
        <v>11378</v>
      </c>
      <c r="B307" s="1" t="s">
        <v>51</v>
      </c>
      <c r="C307" s="1" t="s">
        <v>924</v>
      </c>
      <c r="D307" s="1" t="s">
        <v>850</v>
      </c>
      <c r="E307" s="1">
        <v>22</v>
      </c>
      <c r="F307" s="1" t="s">
        <v>54</v>
      </c>
      <c r="G307" s="1" t="s">
        <v>54</v>
      </c>
      <c r="H307" s="22" t="s">
        <v>853</v>
      </c>
      <c r="I307" s="45" t="s">
        <v>43</v>
      </c>
      <c r="J307" s="1" t="s">
        <v>43</v>
      </c>
      <c r="K307" s="22" t="s">
        <v>43</v>
      </c>
      <c r="L307" s="1">
        <v>3</v>
      </c>
      <c r="M307" s="1">
        <v>5</v>
      </c>
      <c r="N307" s="1">
        <v>2</v>
      </c>
      <c r="O307" s="1">
        <v>4</v>
      </c>
      <c r="P307" s="22">
        <v>3</v>
      </c>
      <c r="Q307" s="1">
        <v>4</v>
      </c>
      <c r="R307" s="1">
        <v>5</v>
      </c>
      <c r="S307" s="1">
        <v>2</v>
      </c>
      <c r="T307" s="1">
        <v>5</v>
      </c>
      <c r="U307" s="22">
        <v>5</v>
      </c>
      <c r="V307" s="1">
        <v>2</v>
      </c>
      <c r="W307" s="1">
        <v>6</v>
      </c>
      <c r="X307" s="1">
        <v>1</v>
      </c>
      <c r="Y307" s="22">
        <v>1</v>
      </c>
      <c r="Z307" s="1" t="s">
        <v>45</v>
      </c>
      <c r="AA307" s="1" t="s">
        <v>45</v>
      </c>
      <c r="AB307" s="1" t="s">
        <v>45</v>
      </c>
      <c r="AC307" s="1" t="s">
        <v>45</v>
      </c>
      <c r="AD307" s="1" t="s">
        <v>45</v>
      </c>
      <c r="AE307" s="1">
        <v>4</v>
      </c>
      <c r="AF307" s="1" t="s">
        <v>45</v>
      </c>
      <c r="AG307" s="22" t="s">
        <v>45</v>
      </c>
      <c r="AH307" s="1">
        <v>3</v>
      </c>
      <c r="AI307" s="1">
        <v>3</v>
      </c>
      <c r="AJ307" s="22">
        <v>2</v>
      </c>
      <c r="AK307" s="34" t="s">
        <v>45</v>
      </c>
      <c r="AL307" s="34" t="s">
        <v>48</v>
      </c>
      <c r="AM307" s="8">
        <f t="shared" si="29"/>
        <v>-0.80276933526059713</v>
      </c>
      <c r="AN307" s="8">
        <f t="shared" si="30"/>
        <v>-0.31047126941417441</v>
      </c>
      <c r="AO307">
        <f t="shared" si="31"/>
        <v>0</v>
      </c>
      <c r="AP307" s="6">
        <f t="shared" si="32"/>
        <v>0</v>
      </c>
      <c r="AQ307" s="8">
        <f>($AM$3*AM307+$AN$3*AN307+$AO$3*AO307+$AP$3*AP307)+$I$3*VLOOKUP(I307,COND!$A$2:$E$7,4,FALSE)+$J$3*VLOOKUP(J307,COND!$A$2:$C$7,2,FALSE)+$K$3*VLOOKUP(K307,COND!$A$2:$C$7,3,FALSE)+IF(AND($B$2&gt;0,$E307&lt;20),$B$2*25,0)</f>
        <v>111.19406783350385</v>
      </c>
      <c r="AR307" s="26">
        <f t="shared" si="33"/>
        <v>0.64464714300534287</v>
      </c>
      <c r="AS307" t="str">
        <f t="shared" si="34"/>
        <v>LF</v>
      </c>
      <c r="AT307">
        <v>800</v>
      </c>
      <c r="AU307">
        <v>800</v>
      </c>
      <c r="AW307" t="str">
        <f t="shared" si="35"/>
        <v>Unlikely</v>
      </c>
      <c r="AY307">
        <f>IF(VLOOKUP($A307,'Draft List'!$D$4:$AC$1177,AY$3,FALSE)&lt;&gt;0,VLOOKUP($A307,'Draft List'!$D$4:$AC$1177,AY$3,FALSE),"")</f>
        <v>607</v>
      </c>
      <c r="AZ307">
        <f>IF(VLOOKUP($A307,'Draft List'!$D$4:$AC$1177,AZ$3,FALSE)&lt;&gt;0,VLOOKUP($A307,'Draft List'!$D$4:$AC$1177,AZ$3,FALSE),"")</f>
        <v>20</v>
      </c>
      <c r="BA307">
        <f>IF(VLOOKUP($A307,'Draft List'!$D$4:$AC$1177,BA$3,FALSE)&lt;&gt;0,VLOOKUP($A307,'Draft List'!$D$4:$AC$1177,BA$3,FALSE),"")</f>
        <v>11</v>
      </c>
      <c r="BB307" t="str">
        <f>IF(VLOOKUP($A307,'Draft List'!$D$4:$AC$1177,BB$3,FALSE)&lt;&gt;0,VLOOKUP($A307,'Draft List'!$D$4:$AC$1177,BB$3,FALSE),"")</f>
        <v>Amsterdam Lions</v>
      </c>
    </row>
    <row r="308" spans="1:54" ht="15" customHeight="1" x14ac:dyDescent="0.3">
      <c r="A308" s="1">
        <v>9258</v>
      </c>
      <c r="B308" s="1" t="s">
        <v>67</v>
      </c>
      <c r="C308" s="1" t="s">
        <v>444</v>
      </c>
      <c r="D308" s="1" t="s">
        <v>911</v>
      </c>
      <c r="E308" s="1">
        <v>21</v>
      </c>
      <c r="F308" s="1" t="s">
        <v>42</v>
      </c>
      <c r="G308" s="1" t="s">
        <v>42</v>
      </c>
      <c r="H308" s="22" t="s">
        <v>853</v>
      </c>
      <c r="I308" s="45" t="s">
        <v>48</v>
      </c>
      <c r="J308" s="1" t="s">
        <v>43</v>
      </c>
      <c r="K308" s="22" t="s">
        <v>43</v>
      </c>
      <c r="L308" s="1">
        <v>2</v>
      </c>
      <c r="M308" s="1">
        <v>3</v>
      </c>
      <c r="N308" s="1">
        <v>2</v>
      </c>
      <c r="O308" s="1">
        <v>2</v>
      </c>
      <c r="P308" s="22">
        <v>2</v>
      </c>
      <c r="Q308" s="1">
        <v>4</v>
      </c>
      <c r="R308" s="1">
        <v>4</v>
      </c>
      <c r="S308" s="1">
        <v>3</v>
      </c>
      <c r="T308" s="1">
        <v>4</v>
      </c>
      <c r="U308" s="22">
        <v>4</v>
      </c>
      <c r="V308" s="1">
        <v>4</v>
      </c>
      <c r="W308" s="1">
        <v>7</v>
      </c>
      <c r="X308" s="1">
        <v>1</v>
      </c>
      <c r="Y308" s="22">
        <v>1</v>
      </c>
      <c r="Z308" s="1" t="s">
        <v>45</v>
      </c>
      <c r="AA308" s="1" t="s">
        <v>45</v>
      </c>
      <c r="AB308" s="1" t="s">
        <v>45</v>
      </c>
      <c r="AC308" s="1" t="s">
        <v>45</v>
      </c>
      <c r="AD308" s="1" t="s">
        <v>45</v>
      </c>
      <c r="AE308" s="1" t="s">
        <v>45</v>
      </c>
      <c r="AF308" s="1">
        <v>2</v>
      </c>
      <c r="AG308" s="22">
        <v>5</v>
      </c>
      <c r="AH308" s="1">
        <v>10</v>
      </c>
      <c r="AI308" s="1">
        <v>7</v>
      </c>
      <c r="AJ308" s="22">
        <v>8</v>
      </c>
      <c r="AK308" s="34" t="s">
        <v>45</v>
      </c>
      <c r="AL308" s="34" t="s">
        <v>844</v>
      </c>
      <c r="AM308" s="8">
        <f t="shared" si="29"/>
        <v>-1.4468803705369244</v>
      </c>
      <c r="AN308" s="8">
        <f t="shared" si="30"/>
        <v>-0.40819554483564086</v>
      </c>
      <c r="AO308">
        <f t="shared" si="31"/>
        <v>3</v>
      </c>
      <c r="AP308" s="6">
        <f t="shared" si="32"/>
        <v>0.5</v>
      </c>
      <c r="AQ308" s="8">
        <f>($AM$3*AM308+$AN$3*AN308+$AO$3*AO308+$AP$3*AP308)+$I$3*VLOOKUP(I308,COND!$A$2:$E$7,4,FALSE)+$J$3*VLOOKUP(J308,COND!$A$2:$C$7,2,FALSE)+$K$3*VLOOKUP(K308,COND!$A$2:$C$7,3,FALSE)+IF(AND($B$2&gt;0,$E308&lt;20),$B$2*25,0)</f>
        <v>111.18196542491862</v>
      </c>
      <c r="AR308" s="26">
        <f t="shared" si="33"/>
        <v>0.64211908568617238</v>
      </c>
      <c r="AS308" t="str">
        <f t="shared" si="34"/>
        <v>RF</v>
      </c>
      <c r="AT308">
        <v>800</v>
      </c>
      <c r="AU308">
        <v>800</v>
      </c>
      <c r="AW308" t="str">
        <f t="shared" si="35"/>
        <v>Unlikely</v>
      </c>
      <c r="AY308">
        <f>IF(VLOOKUP($A308,'Draft List'!$D$4:$AC$1177,AY$3,FALSE)&lt;&gt;0,VLOOKUP($A308,'Draft List'!$D$4:$AC$1177,AY$3,FALSE),"")</f>
        <v>392</v>
      </c>
      <c r="AZ308">
        <f>IF(VLOOKUP($A308,'Draft List'!$D$4:$AC$1177,AZ$3,FALSE)&lt;&gt;0,VLOOKUP($A308,'Draft List'!$D$4:$AC$1177,AZ$3,FALSE),"")</f>
        <v>13</v>
      </c>
      <c r="BA308">
        <f>IF(VLOOKUP($A308,'Draft List'!$D$4:$AC$1177,BA$3,FALSE)&lt;&gt;0,VLOOKUP($A308,'Draft List'!$D$4:$AC$1177,BA$3,FALSE),"")</f>
        <v>20</v>
      </c>
      <c r="BB308" t="str">
        <f>IF(VLOOKUP($A308,'Draft List'!$D$4:$AC$1177,BB$3,FALSE)&lt;&gt;0,VLOOKUP($A308,'Draft List'!$D$4:$AC$1177,BB$3,FALSE),"")</f>
        <v>New Orleans Trendsetters</v>
      </c>
    </row>
    <row r="309" spans="1:54" ht="15" customHeight="1" x14ac:dyDescent="0.3">
      <c r="A309" s="1">
        <v>12322</v>
      </c>
      <c r="B309" s="1" t="s">
        <v>73</v>
      </c>
      <c r="C309" s="1" t="s">
        <v>1245</v>
      </c>
      <c r="D309" s="1" t="s">
        <v>1246</v>
      </c>
      <c r="E309" s="1">
        <v>18</v>
      </c>
      <c r="F309" s="1" t="s">
        <v>54</v>
      </c>
      <c r="G309" s="1" t="s">
        <v>42</v>
      </c>
      <c r="H309" s="22" t="s">
        <v>878</v>
      </c>
      <c r="I309" s="45" t="s">
        <v>43</v>
      </c>
      <c r="J309" s="1" t="s">
        <v>44</v>
      </c>
      <c r="K309" s="22" t="s">
        <v>43</v>
      </c>
      <c r="L309" s="1">
        <v>1</v>
      </c>
      <c r="M309" s="1">
        <v>2</v>
      </c>
      <c r="N309" s="1">
        <v>2</v>
      </c>
      <c r="O309" s="1">
        <v>1</v>
      </c>
      <c r="P309" s="22">
        <v>3</v>
      </c>
      <c r="Q309" s="1">
        <v>2</v>
      </c>
      <c r="R309" s="1">
        <v>4</v>
      </c>
      <c r="S309" s="1">
        <v>2</v>
      </c>
      <c r="T309" s="1">
        <v>2</v>
      </c>
      <c r="U309" s="22">
        <v>5</v>
      </c>
      <c r="V309" s="1">
        <v>4</v>
      </c>
      <c r="W309" s="1">
        <v>4</v>
      </c>
      <c r="X309" s="1">
        <v>1</v>
      </c>
      <c r="Y309" s="22">
        <v>1</v>
      </c>
      <c r="Z309" s="1" t="s">
        <v>45</v>
      </c>
      <c r="AA309" s="1" t="s">
        <v>45</v>
      </c>
      <c r="AB309" s="1">
        <v>3</v>
      </c>
      <c r="AC309" s="1" t="s">
        <v>45</v>
      </c>
      <c r="AD309" s="1">
        <v>2</v>
      </c>
      <c r="AE309" s="1" t="s">
        <v>45</v>
      </c>
      <c r="AF309" s="1" t="s">
        <v>45</v>
      </c>
      <c r="AG309" s="22" t="s">
        <v>45</v>
      </c>
      <c r="AH309" s="1">
        <v>9</v>
      </c>
      <c r="AI309" s="1">
        <v>5</v>
      </c>
      <c r="AJ309" s="22">
        <v>2</v>
      </c>
      <c r="AK309" s="34" t="s">
        <v>910</v>
      </c>
      <c r="AL309" s="34" t="s">
        <v>48</v>
      </c>
      <c r="AM309" s="8">
        <f t="shared" si="29"/>
        <v>-1.8701892965508</v>
      </c>
      <c r="AN309" s="8">
        <f t="shared" si="30"/>
        <v>-1.2757714714669706</v>
      </c>
      <c r="AO309">
        <f t="shared" si="31"/>
        <v>1</v>
      </c>
      <c r="AP309" s="6">
        <f t="shared" si="32"/>
        <v>0</v>
      </c>
      <c r="AQ309" s="8">
        <f>($AM$3*AM309+$AN$3*AN309+$AO$3*AO309+$AP$3*AP309)+$I$3*VLOOKUP(I309,COND!$A$2:$E$7,4,FALSE)+$J$3*VLOOKUP(J309,COND!$A$2:$C$7,2,FALSE)+$K$3*VLOOKUP(K309,COND!$A$2:$C$7,3,FALSE)+IF(AND($B$2&gt;0,$E309&lt;20),$B$2*25,0)</f>
        <v>103.67039007940794</v>
      </c>
      <c r="AR309" s="26">
        <f t="shared" si="33"/>
        <v>-0.92696469602370191</v>
      </c>
      <c r="AS309" t="str">
        <f t="shared" si="34"/>
        <v>2B</v>
      </c>
      <c r="AT309">
        <v>800</v>
      </c>
      <c r="AU309">
        <v>800</v>
      </c>
      <c r="AW309" t="str">
        <f t="shared" si="35"/>
        <v>Unlikely</v>
      </c>
      <c r="AY309" t="str">
        <f>IF(VLOOKUP($A309,'Draft List'!$D$4:$AC$1177,AY$3,FALSE)&lt;&gt;0,VLOOKUP($A309,'Draft List'!$D$4:$AC$1177,AY$3,FALSE),"")</f>
        <v/>
      </c>
      <c r="AZ309" t="str">
        <f>IF(VLOOKUP($A309,'Draft List'!$D$4:$AC$1177,AZ$3,FALSE)&lt;&gt;0,VLOOKUP($A309,'Draft List'!$D$4:$AC$1177,AZ$3,FALSE),"")</f>
        <v/>
      </c>
      <c r="BA309" t="str">
        <f>IF(VLOOKUP($A309,'Draft List'!$D$4:$AC$1177,BA$3,FALSE)&lt;&gt;0,VLOOKUP($A309,'Draft List'!$D$4:$AC$1177,BA$3,FALSE),"")</f>
        <v/>
      </c>
      <c r="BB309" t="str">
        <f>IF(VLOOKUP($A309,'Draft List'!$D$4:$AC$1177,BB$3,FALSE)&lt;&gt;0,VLOOKUP($A309,'Draft List'!$D$4:$AC$1177,BB$3,FALSE),"")</f>
        <v/>
      </c>
    </row>
    <row r="310" spans="1:54" ht="15" customHeight="1" x14ac:dyDescent="0.3">
      <c r="A310" s="1">
        <v>10502</v>
      </c>
      <c r="B310" s="1" t="s">
        <v>67</v>
      </c>
      <c r="C310" s="1" t="s">
        <v>178</v>
      </c>
      <c r="D310" s="1" t="s">
        <v>508</v>
      </c>
      <c r="E310" s="1">
        <v>21</v>
      </c>
      <c r="F310" s="1" t="s">
        <v>54</v>
      </c>
      <c r="G310" s="1" t="s">
        <v>54</v>
      </c>
      <c r="H310" s="22" t="s">
        <v>853</v>
      </c>
      <c r="I310" s="45" t="s">
        <v>48</v>
      </c>
      <c r="J310" s="1" t="s">
        <v>43</v>
      </c>
      <c r="K310" s="22" t="s">
        <v>43</v>
      </c>
      <c r="L310" s="1">
        <v>2</v>
      </c>
      <c r="M310" s="1">
        <v>3</v>
      </c>
      <c r="N310" s="1">
        <v>2</v>
      </c>
      <c r="O310" s="1">
        <v>2</v>
      </c>
      <c r="P310" s="22">
        <v>1</v>
      </c>
      <c r="Q310" s="1">
        <v>4</v>
      </c>
      <c r="R310" s="1">
        <v>5</v>
      </c>
      <c r="S310" s="1">
        <v>2</v>
      </c>
      <c r="T310" s="1">
        <v>4</v>
      </c>
      <c r="U310" s="22">
        <v>4</v>
      </c>
      <c r="V310" s="1">
        <v>6</v>
      </c>
      <c r="W310" s="1">
        <v>10</v>
      </c>
      <c r="X310" s="1">
        <v>1</v>
      </c>
      <c r="Y310" s="22">
        <v>1</v>
      </c>
      <c r="Z310" s="1" t="s">
        <v>45</v>
      </c>
      <c r="AA310" s="1" t="s">
        <v>45</v>
      </c>
      <c r="AB310" s="1" t="s">
        <v>45</v>
      </c>
      <c r="AC310" s="1" t="s">
        <v>45</v>
      </c>
      <c r="AD310" s="1" t="s">
        <v>45</v>
      </c>
      <c r="AE310" s="1" t="s">
        <v>45</v>
      </c>
      <c r="AF310" s="1" t="s">
        <v>45</v>
      </c>
      <c r="AG310" s="22">
        <v>7</v>
      </c>
      <c r="AH310" s="1">
        <v>9</v>
      </c>
      <c r="AI310" s="1">
        <v>9</v>
      </c>
      <c r="AJ310" s="22">
        <v>7</v>
      </c>
      <c r="AK310" s="34" t="s">
        <v>707</v>
      </c>
      <c r="AL310" s="34" t="s">
        <v>48</v>
      </c>
      <c r="AM310" s="8">
        <f t="shared" si="29"/>
        <v>-1.4868967103540081</v>
      </c>
      <c r="AN310" s="8">
        <f t="shared" si="30"/>
        <v>-0.44019715924083891</v>
      </c>
      <c r="AO310">
        <f t="shared" si="31"/>
        <v>4</v>
      </c>
      <c r="AP310" s="6">
        <f t="shared" si="32"/>
        <v>0.65</v>
      </c>
      <c r="AQ310" s="8">
        <f>($AM$3*AM310+$AN$3*AN310+$AO$3*AO310+$AP$3*AP310)+$I$3*VLOOKUP(I310,COND!$A$2:$E$7,4,FALSE)+$J$3*VLOOKUP(J310,COND!$A$2:$C$7,2,FALSE)+$K$3*VLOOKUP(K310,COND!$A$2:$C$7,3,FALSE)+IF(AND($B$2&gt;0,$E310&lt;20),$B$2*25,0)</f>
        <v>111.11061108474119</v>
      </c>
      <c r="AR310" s="26">
        <f t="shared" si="33"/>
        <v>0.62721396488565806</v>
      </c>
      <c r="AS310" t="str">
        <f t="shared" si="34"/>
        <v>RF</v>
      </c>
      <c r="AT310">
        <v>800</v>
      </c>
      <c r="AU310">
        <v>800</v>
      </c>
      <c r="AW310" t="str">
        <f t="shared" si="35"/>
        <v>Unlikely</v>
      </c>
      <c r="AY310">
        <f>IF(VLOOKUP($A310,'Draft List'!$D$4:$AC$1177,AY$3,FALSE)&lt;&gt;0,VLOOKUP($A310,'Draft List'!$D$4:$AC$1177,AY$3,FALSE),"")</f>
        <v>360</v>
      </c>
      <c r="AZ310">
        <f>IF(VLOOKUP($A310,'Draft List'!$D$4:$AC$1177,AZ$3,FALSE)&lt;&gt;0,VLOOKUP($A310,'Draft List'!$D$4:$AC$1177,AZ$3,FALSE),"")</f>
        <v>12</v>
      </c>
      <c r="BA310">
        <f>IF(VLOOKUP($A310,'Draft List'!$D$4:$AC$1177,BA$3,FALSE)&lt;&gt;0,VLOOKUP($A310,'Draft List'!$D$4:$AC$1177,BA$3,FALSE),"")</f>
        <v>20</v>
      </c>
      <c r="BB310" t="str">
        <f>IF(VLOOKUP($A310,'Draft List'!$D$4:$AC$1177,BB$3,FALSE)&lt;&gt;0,VLOOKUP($A310,'Draft List'!$D$4:$AC$1177,BB$3,FALSE),"")</f>
        <v>New Orleans Trendsetters</v>
      </c>
    </row>
    <row r="311" spans="1:54" ht="15" customHeight="1" x14ac:dyDescent="0.3">
      <c r="A311" s="1">
        <v>13143</v>
      </c>
      <c r="B311" s="1" t="s">
        <v>88</v>
      </c>
      <c r="C311" s="1" t="s">
        <v>377</v>
      </c>
      <c r="D311" s="1" t="s">
        <v>887</v>
      </c>
      <c r="E311" s="1">
        <v>22</v>
      </c>
      <c r="F311" s="1" t="s">
        <v>54</v>
      </c>
      <c r="G311" s="1" t="s">
        <v>54</v>
      </c>
      <c r="H311" s="22" t="s">
        <v>861</v>
      </c>
      <c r="I311" s="45" t="s">
        <v>43</v>
      </c>
      <c r="J311" s="1" t="s">
        <v>48</v>
      </c>
      <c r="K311" s="22" t="s">
        <v>43</v>
      </c>
      <c r="L311" s="1">
        <v>3</v>
      </c>
      <c r="M311" s="1">
        <v>3</v>
      </c>
      <c r="N311" s="1">
        <v>2</v>
      </c>
      <c r="O311" s="1">
        <v>3</v>
      </c>
      <c r="P311" s="22">
        <v>3</v>
      </c>
      <c r="Q311" s="1">
        <v>4</v>
      </c>
      <c r="R311" s="1">
        <v>3</v>
      </c>
      <c r="S311" s="1">
        <v>3</v>
      </c>
      <c r="T311" s="1">
        <v>4</v>
      </c>
      <c r="U311" s="22">
        <v>5</v>
      </c>
      <c r="V311" s="1">
        <v>5</v>
      </c>
      <c r="W311" s="1">
        <v>3</v>
      </c>
      <c r="X311" s="1">
        <v>1</v>
      </c>
      <c r="Y311" s="22">
        <v>1</v>
      </c>
      <c r="Z311" s="1" t="s">
        <v>45</v>
      </c>
      <c r="AA311" s="1">
        <v>1</v>
      </c>
      <c r="AB311" s="1" t="s">
        <v>45</v>
      </c>
      <c r="AC311" s="1" t="s">
        <v>45</v>
      </c>
      <c r="AD311" s="1" t="s">
        <v>45</v>
      </c>
      <c r="AE311" s="1" t="s">
        <v>45</v>
      </c>
      <c r="AF311" s="1" t="s">
        <v>45</v>
      </c>
      <c r="AG311" s="22" t="s">
        <v>45</v>
      </c>
      <c r="AH311" s="1">
        <v>1</v>
      </c>
      <c r="AI311" s="1">
        <v>1</v>
      </c>
      <c r="AJ311" s="22">
        <v>1</v>
      </c>
      <c r="AK311" s="34" t="s">
        <v>45</v>
      </c>
      <c r="AL311" s="34" t="s">
        <v>48</v>
      </c>
      <c r="AM311" s="8">
        <f t="shared" si="29"/>
        <v>-0.99459864450758517</v>
      </c>
      <c r="AN311" s="8">
        <f t="shared" si="30"/>
        <v>-0.41923908463726089</v>
      </c>
      <c r="AO311">
        <f t="shared" si="31"/>
        <v>0</v>
      </c>
      <c r="AP311" s="6">
        <f t="shared" si="32"/>
        <v>0</v>
      </c>
      <c r="AQ311" s="8">
        <f>($AM$3*AM311+$AN$3*AN311+$AO$3*AO311+$AP$3*AP311)+$I$3*VLOOKUP(I311,COND!$A$2:$E$7,4,FALSE)+$J$3*VLOOKUP(J311,COND!$A$2:$C$7,2,FALSE)+$K$3*VLOOKUP(K311,COND!$A$2:$C$7,3,FALSE)+IF(AND($B$2&gt;0,$E311&lt;20),$B$2*25,0)</f>
        <v>110.86967111990211</v>
      </c>
      <c r="AR311" s="26">
        <f t="shared" si="33"/>
        <v>0.57688431047825028</v>
      </c>
      <c r="AS311" t="str">
        <f t="shared" si="34"/>
        <v>1B</v>
      </c>
      <c r="AT311">
        <v>800</v>
      </c>
      <c r="AU311">
        <v>800</v>
      </c>
      <c r="AW311" t="str">
        <f t="shared" si="35"/>
        <v>Unlikely</v>
      </c>
      <c r="AY311" t="str">
        <f>IF(VLOOKUP($A311,'Draft List'!$D$4:$AC$1177,AY$3,FALSE)&lt;&gt;0,VLOOKUP($A311,'Draft List'!$D$4:$AC$1177,AY$3,FALSE),"")</f>
        <v/>
      </c>
      <c r="AZ311" t="str">
        <f>IF(VLOOKUP($A311,'Draft List'!$D$4:$AC$1177,AZ$3,FALSE)&lt;&gt;0,VLOOKUP($A311,'Draft List'!$D$4:$AC$1177,AZ$3,FALSE),"")</f>
        <v/>
      </c>
      <c r="BA311" t="str">
        <f>IF(VLOOKUP($A311,'Draft List'!$D$4:$AC$1177,BA$3,FALSE)&lt;&gt;0,VLOOKUP($A311,'Draft List'!$D$4:$AC$1177,BA$3,FALSE),"")</f>
        <v/>
      </c>
      <c r="BB311" t="str">
        <f>IF(VLOOKUP($A311,'Draft List'!$D$4:$AC$1177,BB$3,FALSE)&lt;&gt;0,VLOOKUP($A311,'Draft List'!$D$4:$AC$1177,BB$3,FALSE),"")</f>
        <v/>
      </c>
    </row>
    <row r="312" spans="1:54" ht="15" customHeight="1" x14ac:dyDescent="0.3">
      <c r="A312" s="1">
        <v>2084</v>
      </c>
      <c r="B312" s="1" t="s">
        <v>51</v>
      </c>
      <c r="C312" s="1" t="s">
        <v>134</v>
      </c>
      <c r="D312" s="1" t="s">
        <v>142</v>
      </c>
      <c r="E312" s="1">
        <v>22</v>
      </c>
      <c r="F312" s="1" t="s">
        <v>54</v>
      </c>
      <c r="G312" s="1" t="s">
        <v>54</v>
      </c>
      <c r="H312" s="22" t="s">
        <v>853</v>
      </c>
      <c r="I312" s="45" t="s">
        <v>43</v>
      </c>
      <c r="J312" s="1" t="s">
        <v>43</v>
      </c>
      <c r="K312" s="22" t="s">
        <v>43</v>
      </c>
      <c r="L312" s="1">
        <v>2</v>
      </c>
      <c r="M312" s="1">
        <v>3</v>
      </c>
      <c r="N312" s="1">
        <v>3</v>
      </c>
      <c r="O312" s="1">
        <v>3</v>
      </c>
      <c r="P312" s="22">
        <v>4</v>
      </c>
      <c r="Q312" s="1">
        <v>4</v>
      </c>
      <c r="R312" s="1">
        <v>4</v>
      </c>
      <c r="S312" s="1">
        <v>3</v>
      </c>
      <c r="T312" s="1">
        <v>4</v>
      </c>
      <c r="U312" s="22">
        <v>5</v>
      </c>
      <c r="V312" s="1">
        <v>5</v>
      </c>
      <c r="W312" s="1">
        <v>8</v>
      </c>
      <c r="X312" s="1">
        <v>1</v>
      </c>
      <c r="Y312" s="22">
        <v>1</v>
      </c>
      <c r="Z312" s="1" t="s">
        <v>45</v>
      </c>
      <c r="AA312" s="1" t="s">
        <v>45</v>
      </c>
      <c r="AB312" s="1" t="s">
        <v>45</v>
      </c>
      <c r="AC312" s="1" t="s">
        <v>45</v>
      </c>
      <c r="AD312" s="1" t="s">
        <v>45</v>
      </c>
      <c r="AE312" s="1">
        <v>1</v>
      </c>
      <c r="AF312" s="1" t="s">
        <v>45</v>
      </c>
      <c r="AG312" s="22" t="s">
        <v>45</v>
      </c>
      <c r="AH312" s="1">
        <v>3</v>
      </c>
      <c r="AI312" s="1">
        <v>5</v>
      </c>
      <c r="AJ312" s="22">
        <v>7</v>
      </c>
      <c r="AK312" s="34" t="s">
        <v>45</v>
      </c>
      <c r="AL312" s="34" t="s">
        <v>844</v>
      </c>
      <c r="AM312" s="8">
        <f t="shared" si="29"/>
        <v>-1.1940766468692749</v>
      </c>
      <c r="AN312" s="8">
        <f t="shared" si="30"/>
        <v>-0.36817920501855744</v>
      </c>
      <c r="AO312">
        <f t="shared" si="31"/>
        <v>1</v>
      </c>
      <c r="AP312" s="6">
        <f t="shared" si="32"/>
        <v>0</v>
      </c>
      <c r="AQ312" s="8">
        <f>($AM$3*AM312+$AN$3*AN312+$AO$3*AO312+$AP$3*AP312)+$I$3*VLOOKUP(I312,COND!$A$2:$E$7,4,FALSE)+$J$3*VLOOKUP(J312,COND!$A$2:$C$7,2,FALSE)+$K$3*VLOOKUP(K312,COND!$A$2:$C$7,3,FALSE)+IF(AND($B$2&gt;0,$E312&lt;20),$B$2*25,0)</f>
        <v>110.62910854175705</v>
      </c>
      <c r="AR312" s="26">
        <f t="shared" si="33"/>
        <v>0.52663348791553455</v>
      </c>
      <c r="AS312" t="str">
        <f t="shared" si="34"/>
        <v>LF</v>
      </c>
      <c r="AT312">
        <v>800</v>
      </c>
      <c r="AU312">
        <v>800</v>
      </c>
      <c r="AW312" t="str">
        <f t="shared" si="35"/>
        <v>Unlikely</v>
      </c>
      <c r="AY312" t="str">
        <f>IF(VLOOKUP($A312,'Draft List'!$D$4:$AC$1177,AY$3,FALSE)&lt;&gt;0,VLOOKUP($A312,'Draft List'!$D$4:$AC$1177,AY$3,FALSE),"")</f>
        <v/>
      </c>
      <c r="AZ312" t="str">
        <f>IF(VLOOKUP($A312,'Draft List'!$D$4:$AC$1177,AZ$3,FALSE)&lt;&gt;0,VLOOKUP($A312,'Draft List'!$D$4:$AC$1177,AZ$3,FALSE),"")</f>
        <v/>
      </c>
      <c r="BA312" t="str">
        <f>IF(VLOOKUP($A312,'Draft List'!$D$4:$AC$1177,BA$3,FALSE)&lt;&gt;0,VLOOKUP($A312,'Draft List'!$D$4:$AC$1177,BA$3,FALSE),"")</f>
        <v/>
      </c>
      <c r="BB312" t="str">
        <f>IF(VLOOKUP($A312,'Draft List'!$D$4:$AC$1177,BB$3,FALSE)&lt;&gt;0,VLOOKUP($A312,'Draft List'!$D$4:$AC$1177,BB$3,FALSE),"")</f>
        <v/>
      </c>
    </row>
    <row r="313" spans="1:54" ht="15" customHeight="1" x14ac:dyDescent="0.3">
      <c r="A313" s="1">
        <v>5055</v>
      </c>
      <c r="B313" s="1" t="s">
        <v>88</v>
      </c>
      <c r="C313" s="1" t="s">
        <v>926</v>
      </c>
      <c r="D313" s="1" t="s">
        <v>336</v>
      </c>
      <c r="E313" s="1">
        <v>21</v>
      </c>
      <c r="F313" s="1" t="s">
        <v>54</v>
      </c>
      <c r="G313" s="1" t="s">
        <v>54</v>
      </c>
      <c r="H313" s="22" t="s">
        <v>853</v>
      </c>
      <c r="I313" s="45" t="s">
        <v>43</v>
      </c>
      <c r="J313" s="1" t="s">
        <v>44</v>
      </c>
      <c r="K313" s="22" t="s">
        <v>43</v>
      </c>
      <c r="L313" s="1">
        <v>2</v>
      </c>
      <c r="M313" s="1">
        <v>3</v>
      </c>
      <c r="N313" s="1">
        <v>3</v>
      </c>
      <c r="O313" s="1">
        <v>3</v>
      </c>
      <c r="P313" s="22">
        <v>2</v>
      </c>
      <c r="Q313" s="1">
        <v>4</v>
      </c>
      <c r="R313" s="1">
        <v>3</v>
      </c>
      <c r="S313" s="1">
        <v>4</v>
      </c>
      <c r="T313" s="1">
        <v>5</v>
      </c>
      <c r="U313" s="22">
        <v>4</v>
      </c>
      <c r="V313" s="1">
        <v>3</v>
      </c>
      <c r="W313" s="1">
        <v>1</v>
      </c>
      <c r="X313" s="1">
        <v>1</v>
      </c>
      <c r="Y313" s="22">
        <v>1</v>
      </c>
      <c r="Z313" s="1" t="s">
        <v>45</v>
      </c>
      <c r="AA313" s="1">
        <v>3</v>
      </c>
      <c r="AB313" s="1" t="s">
        <v>45</v>
      </c>
      <c r="AC313" s="1" t="s">
        <v>45</v>
      </c>
      <c r="AD313" s="1" t="s">
        <v>45</v>
      </c>
      <c r="AE313" s="1" t="s">
        <v>45</v>
      </c>
      <c r="AF313" s="1" t="s">
        <v>45</v>
      </c>
      <c r="AG313" s="22" t="s">
        <v>45</v>
      </c>
      <c r="AH313" s="1">
        <v>1</v>
      </c>
      <c r="AI313" s="1">
        <v>1</v>
      </c>
      <c r="AJ313" s="22">
        <v>1</v>
      </c>
      <c r="AK313" s="34" t="s">
        <v>45</v>
      </c>
      <c r="AL313" s="34" t="s">
        <v>48</v>
      </c>
      <c r="AM313" s="8">
        <f t="shared" si="29"/>
        <v>-1.2741093265034418</v>
      </c>
      <c r="AN313" s="8">
        <f t="shared" si="30"/>
        <v>-0.28648438042086183</v>
      </c>
      <c r="AO313">
        <f t="shared" si="31"/>
        <v>0</v>
      </c>
      <c r="AP313" s="6">
        <f t="shared" si="32"/>
        <v>0</v>
      </c>
      <c r="AQ313" s="8">
        <f>($AM$3*AM313+$AN$3*AN313+$AO$3*AO313+$AP$3*AP313)+$I$3*VLOOKUP(I313,COND!$A$2:$E$7,4,FALSE)+$J$3*VLOOKUP(J313,COND!$A$2:$C$7,2,FALSE)+$K$3*VLOOKUP(K313,COND!$A$2:$C$7,3,FALSE)+IF(AND($B$2&gt;0,$E313&lt;20),$B$2*25,0)</f>
        <v>110.43477650229931</v>
      </c>
      <c r="AR313" s="26">
        <f t="shared" si="33"/>
        <v>0.48603970600506319</v>
      </c>
      <c r="AS313" t="str">
        <f t="shared" si="34"/>
        <v>1B</v>
      </c>
      <c r="AT313">
        <v>800</v>
      </c>
      <c r="AU313">
        <v>800</v>
      </c>
      <c r="AW313" t="str">
        <f t="shared" si="35"/>
        <v>Unlikely</v>
      </c>
      <c r="AY313">
        <f>IF(VLOOKUP($A313,'Draft List'!$D$4:$AC$1177,AY$3,FALSE)&lt;&gt;0,VLOOKUP($A313,'Draft List'!$D$4:$AC$1177,AY$3,FALSE),"")</f>
        <v>444</v>
      </c>
      <c r="AZ313">
        <f>IF(VLOOKUP($A313,'Draft List'!$D$4:$AC$1177,AZ$3,FALSE)&lt;&gt;0,VLOOKUP($A313,'Draft List'!$D$4:$AC$1177,AZ$3,FALSE),"")</f>
        <v>15</v>
      </c>
      <c r="BA313">
        <f>IF(VLOOKUP($A313,'Draft List'!$D$4:$AC$1177,BA$3,FALSE)&lt;&gt;0,VLOOKUP($A313,'Draft List'!$D$4:$AC$1177,BA$3,FALSE),"")</f>
        <v>8</v>
      </c>
      <c r="BB313" t="str">
        <f>IF(VLOOKUP($A313,'Draft List'!$D$4:$AC$1177,BB$3,FALSE)&lt;&gt;0,VLOOKUP($A313,'Draft List'!$D$4:$AC$1177,BB$3,FALSE),"")</f>
        <v>San Antonio Calzones of Laredo</v>
      </c>
    </row>
    <row r="314" spans="1:54" ht="15" customHeight="1" x14ac:dyDescent="0.3">
      <c r="A314" s="1">
        <v>10909</v>
      </c>
      <c r="B314" s="1" t="s">
        <v>88</v>
      </c>
      <c r="C314" s="1" t="s">
        <v>377</v>
      </c>
      <c r="D314" s="1" t="s">
        <v>947</v>
      </c>
      <c r="E314" s="1">
        <v>22</v>
      </c>
      <c r="F314" s="1" t="s">
        <v>42</v>
      </c>
      <c r="G314" s="1" t="s">
        <v>42</v>
      </c>
      <c r="H314" s="22" t="s">
        <v>853</v>
      </c>
      <c r="I314" s="45" t="s">
        <v>43</v>
      </c>
      <c r="J314" s="1" t="s">
        <v>44</v>
      </c>
      <c r="K314" s="22" t="s">
        <v>43</v>
      </c>
      <c r="L314" s="1">
        <v>2</v>
      </c>
      <c r="M314" s="1">
        <v>2</v>
      </c>
      <c r="N314" s="1">
        <v>2</v>
      </c>
      <c r="O314" s="1">
        <v>3</v>
      </c>
      <c r="P314" s="22">
        <v>3</v>
      </c>
      <c r="Q314" s="1">
        <v>4</v>
      </c>
      <c r="R314" s="1">
        <v>3</v>
      </c>
      <c r="S314" s="1">
        <v>4</v>
      </c>
      <c r="T314" s="1">
        <v>5</v>
      </c>
      <c r="U314" s="22">
        <v>4</v>
      </c>
      <c r="V314" s="1">
        <v>4</v>
      </c>
      <c r="W314" s="1">
        <v>1</v>
      </c>
      <c r="X314" s="1">
        <v>1</v>
      </c>
      <c r="Y314" s="22">
        <v>1</v>
      </c>
      <c r="Z314" s="1" t="s">
        <v>45</v>
      </c>
      <c r="AA314" s="1">
        <v>6</v>
      </c>
      <c r="AB314" s="1" t="s">
        <v>45</v>
      </c>
      <c r="AC314" s="1" t="s">
        <v>45</v>
      </c>
      <c r="AD314" s="1" t="s">
        <v>45</v>
      </c>
      <c r="AE314" s="1" t="s">
        <v>45</v>
      </c>
      <c r="AF314" s="1" t="s">
        <v>45</v>
      </c>
      <c r="AG314" s="22" t="s">
        <v>45</v>
      </c>
      <c r="AH314" s="1">
        <v>2</v>
      </c>
      <c r="AI314" s="1">
        <v>1</v>
      </c>
      <c r="AJ314" s="22">
        <v>1</v>
      </c>
      <c r="AK314" s="34" t="s">
        <v>45</v>
      </c>
      <c r="AL314" s="34" t="s">
        <v>844</v>
      </c>
      <c r="AM314" s="8">
        <f t="shared" si="29"/>
        <v>-1.3682143603289634</v>
      </c>
      <c r="AN314" s="8">
        <f t="shared" si="30"/>
        <v>-0.28648438042086183</v>
      </c>
      <c r="AO314">
        <f t="shared" si="31"/>
        <v>0</v>
      </c>
      <c r="AP314" s="6">
        <f t="shared" si="32"/>
        <v>0</v>
      </c>
      <c r="AQ314" s="8">
        <f>($AM$3*AM314+$AN$3*AN314+$AO$3*AO314+$AP$3*AP314)+$I$3*VLOOKUP(I314,COND!$A$2:$E$7,4,FALSE)+$J$3*VLOOKUP(J314,COND!$A$2:$C$7,2,FALSE)+$K$3*VLOOKUP(K314,COND!$A$2:$C$7,3,FALSE)+IF(AND($B$2&gt;0,$E314&lt;20),$B$2*25,0)</f>
        <v>110.42536599891676</v>
      </c>
      <c r="AR314" s="26">
        <f t="shared" si="33"/>
        <v>0.48407395746948917</v>
      </c>
      <c r="AS314" t="str">
        <f t="shared" si="34"/>
        <v>1B</v>
      </c>
      <c r="AT314">
        <v>800</v>
      </c>
      <c r="AU314">
        <v>800</v>
      </c>
      <c r="AW314" t="str">
        <f t="shared" si="35"/>
        <v>Unlikely</v>
      </c>
      <c r="AY314">
        <f>IF(VLOOKUP($A314,'Draft List'!$D$4:$AC$1177,AY$3,FALSE)&lt;&gt;0,VLOOKUP($A314,'Draft List'!$D$4:$AC$1177,AY$3,FALSE),"")</f>
        <v>471</v>
      </c>
      <c r="AZ314">
        <f>IF(VLOOKUP($A314,'Draft List'!$D$4:$AC$1177,AZ$3,FALSE)&lt;&gt;0,VLOOKUP($A314,'Draft List'!$D$4:$AC$1177,AZ$3,FALSE),"")</f>
        <v>16</v>
      </c>
      <c r="BA314">
        <f>IF(VLOOKUP($A314,'Draft List'!$D$4:$AC$1177,BA$3,FALSE)&lt;&gt;0,VLOOKUP($A314,'Draft List'!$D$4:$AC$1177,BA$3,FALSE),"")</f>
        <v>3</v>
      </c>
      <c r="BB314" t="str">
        <f>IF(VLOOKUP($A314,'Draft List'!$D$4:$AC$1177,BB$3,FALSE)&lt;&gt;0,VLOOKUP($A314,'Draft List'!$D$4:$AC$1177,BB$3,FALSE),"")</f>
        <v>Arlington Bureaucrats</v>
      </c>
    </row>
    <row r="315" spans="1:54" ht="15" customHeight="1" x14ac:dyDescent="0.3">
      <c r="A315" s="1">
        <v>12582</v>
      </c>
      <c r="B315" s="1" t="s">
        <v>67</v>
      </c>
      <c r="C315" s="1" t="s">
        <v>501</v>
      </c>
      <c r="D315" s="1" t="s">
        <v>1257</v>
      </c>
      <c r="E315" s="1">
        <v>18</v>
      </c>
      <c r="F315" s="1" t="s">
        <v>54</v>
      </c>
      <c r="G315" s="1" t="s">
        <v>54</v>
      </c>
      <c r="H315" s="22" t="s">
        <v>878</v>
      </c>
      <c r="I315" s="45" t="s">
        <v>44</v>
      </c>
      <c r="J315" s="1" t="s">
        <v>44</v>
      </c>
      <c r="K315" s="22" t="s">
        <v>44</v>
      </c>
      <c r="L315" s="1">
        <v>1</v>
      </c>
      <c r="M315" s="1">
        <v>1</v>
      </c>
      <c r="N315" s="1">
        <v>2</v>
      </c>
      <c r="O315" s="1">
        <v>1</v>
      </c>
      <c r="P315" s="22">
        <v>1</v>
      </c>
      <c r="Q315" s="1">
        <v>2</v>
      </c>
      <c r="R315" s="1">
        <v>2</v>
      </c>
      <c r="S315" s="1">
        <v>2</v>
      </c>
      <c r="T315" s="1">
        <v>5</v>
      </c>
      <c r="U315" s="22">
        <v>2</v>
      </c>
      <c r="V315" s="1">
        <v>6</v>
      </c>
      <c r="W315" s="1">
        <v>10</v>
      </c>
      <c r="X315" s="1">
        <v>1</v>
      </c>
      <c r="Y315" s="22">
        <v>1</v>
      </c>
      <c r="Z315" s="1" t="s">
        <v>45</v>
      </c>
      <c r="AA315" s="1" t="s">
        <v>45</v>
      </c>
      <c r="AB315" s="1" t="s">
        <v>45</v>
      </c>
      <c r="AC315" s="1" t="s">
        <v>45</v>
      </c>
      <c r="AD315" s="1" t="s">
        <v>45</v>
      </c>
      <c r="AE315" s="1" t="s">
        <v>45</v>
      </c>
      <c r="AF315" s="1" t="s">
        <v>45</v>
      </c>
      <c r="AG315" s="22">
        <v>3</v>
      </c>
      <c r="AH315" s="1">
        <v>3</v>
      </c>
      <c r="AI315" s="1">
        <v>4</v>
      </c>
      <c r="AJ315" s="22">
        <v>3</v>
      </c>
      <c r="AK315" s="34" t="s">
        <v>875</v>
      </c>
      <c r="AL315" s="34" t="s">
        <v>844</v>
      </c>
      <c r="AM315" s="8">
        <f t="shared" si="29"/>
        <v>-2.0012818558036707</v>
      </c>
      <c r="AN315" s="8">
        <f t="shared" si="30"/>
        <v>-1.2288116001268847</v>
      </c>
      <c r="AO315">
        <f t="shared" si="31"/>
        <v>0</v>
      </c>
      <c r="AP315" s="6">
        <f t="shared" si="32"/>
        <v>0</v>
      </c>
      <c r="AQ315" s="8">
        <f>($AM$3*AM315+$AN$3*AN315+$AO$3*AO315+$AP$3*AP315)+$I$3*VLOOKUP(I315,COND!$A$2:$E$7,4,FALSE)+$J$3*VLOOKUP(J315,COND!$A$2:$C$7,2,FALSE)+$K$3*VLOOKUP(K315,COND!$A$2:$C$7,3,FALSE)+IF(AND($B$2&gt;0,$E315&lt;20),$B$2*25,0)</f>
        <v>102.90413261289702</v>
      </c>
      <c r="AR315" s="26">
        <f t="shared" si="33"/>
        <v>-1.0870272805033951</v>
      </c>
      <c r="AS315" t="str">
        <f t="shared" si="34"/>
        <v>RF</v>
      </c>
      <c r="AT315">
        <v>800</v>
      </c>
      <c r="AU315">
        <v>800</v>
      </c>
      <c r="AW315" t="str">
        <f t="shared" si="35"/>
        <v>Unlikely</v>
      </c>
      <c r="AY315" t="str">
        <f>IF(VLOOKUP($A315,'Draft List'!$D$4:$AC$1177,AY$3,FALSE)&lt;&gt;0,VLOOKUP($A315,'Draft List'!$D$4:$AC$1177,AY$3,FALSE),"")</f>
        <v/>
      </c>
      <c r="AZ315" t="str">
        <f>IF(VLOOKUP($A315,'Draft List'!$D$4:$AC$1177,AZ$3,FALSE)&lt;&gt;0,VLOOKUP($A315,'Draft List'!$D$4:$AC$1177,AZ$3,FALSE),"")</f>
        <v/>
      </c>
      <c r="BA315" t="str">
        <f>IF(VLOOKUP($A315,'Draft List'!$D$4:$AC$1177,BA$3,FALSE)&lt;&gt;0,VLOOKUP($A315,'Draft List'!$D$4:$AC$1177,BA$3,FALSE),"")</f>
        <v/>
      </c>
      <c r="BB315" t="str">
        <f>IF(VLOOKUP($A315,'Draft List'!$D$4:$AC$1177,BB$3,FALSE)&lt;&gt;0,VLOOKUP($A315,'Draft List'!$D$4:$AC$1177,BB$3,FALSE),"")</f>
        <v/>
      </c>
    </row>
    <row r="316" spans="1:54" ht="15" customHeight="1" x14ac:dyDescent="0.3">
      <c r="A316" s="1">
        <v>9935</v>
      </c>
      <c r="B316" s="1" t="s">
        <v>88</v>
      </c>
      <c r="C316" s="1" t="s">
        <v>1322</v>
      </c>
      <c r="D316" s="1" t="s">
        <v>932</v>
      </c>
      <c r="E316" s="1">
        <v>18</v>
      </c>
      <c r="F316" s="1" t="s">
        <v>63</v>
      </c>
      <c r="G316" s="1" t="s">
        <v>42</v>
      </c>
      <c r="H316" s="22" t="s">
        <v>878</v>
      </c>
      <c r="I316" s="45" t="s">
        <v>43</v>
      </c>
      <c r="J316" s="1" t="s">
        <v>48</v>
      </c>
      <c r="K316" s="22" t="s">
        <v>43</v>
      </c>
      <c r="L316" s="1">
        <v>1</v>
      </c>
      <c r="M316" s="1">
        <v>2</v>
      </c>
      <c r="N316" s="1">
        <v>2</v>
      </c>
      <c r="O316" s="1">
        <v>1</v>
      </c>
      <c r="P316" s="22">
        <v>1</v>
      </c>
      <c r="Q316" s="1">
        <v>2</v>
      </c>
      <c r="R316" s="1">
        <v>3</v>
      </c>
      <c r="S316" s="1">
        <v>2</v>
      </c>
      <c r="T316" s="1">
        <v>1</v>
      </c>
      <c r="U316" s="22">
        <v>3</v>
      </c>
      <c r="V316" s="1">
        <v>7</v>
      </c>
      <c r="W316" s="1">
        <v>2</v>
      </c>
      <c r="X316" s="1">
        <v>1</v>
      </c>
      <c r="Y316" s="22">
        <v>1</v>
      </c>
      <c r="Z316" s="1" t="s">
        <v>45</v>
      </c>
      <c r="AA316" s="1" t="s">
        <v>45</v>
      </c>
      <c r="AB316" s="1" t="s">
        <v>45</v>
      </c>
      <c r="AC316" s="1" t="s">
        <v>45</v>
      </c>
      <c r="AD316" s="1" t="s">
        <v>45</v>
      </c>
      <c r="AE316" s="1" t="s">
        <v>45</v>
      </c>
      <c r="AF316" s="1" t="s">
        <v>45</v>
      </c>
      <c r="AG316" s="22" t="s">
        <v>45</v>
      </c>
      <c r="AH316" s="1">
        <v>1</v>
      </c>
      <c r="AI316" s="1">
        <v>2</v>
      </c>
      <c r="AJ316" s="22">
        <v>2</v>
      </c>
      <c r="AK316" s="34" t="s">
        <v>875</v>
      </c>
      <c r="AL316" s="34" t="s">
        <v>48</v>
      </c>
      <c r="AM316" s="8">
        <f t="shared" si="29"/>
        <v>-1.9502219761849671</v>
      </c>
      <c r="AN316" s="8">
        <f t="shared" si="30"/>
        <v>-1.496573580729422</v>
      </c>
      <c r="AO316">
        <f t="shared" si="31"/>
        <v>0</v>
      </c>
      <c r="AP316" s="6">
        <f t="shared" si="32"/>
        <v>0</v>
      </c>
      <c r="AQ316" s="8">
        <f>($AM$3*AM316+$AN$3*AN316+$AO$3*AO316+$AP$3*AP316)+$I$3*VLOOKUP(I316,COND!$A$2:$E$7,4,FALSE)+$J$3*VLOOKUP(J316,COND!$A$2:$C$7,2,FALSE)+$K$3*VLOOKUP(K316,COND!$A$2:$C$7,3,FALSE)+IF(AND($B$2&gt;0,$E316&lt;20),$B$2*25,0)</f>
        <v>102.84609483362844</v>
      </c>
      <c r="AR316" s="26">
        <f t="shared" si="33"/>
        <v>-1.0991507211916662</v>
      </c>
      <c r="AS316" t="str">
        <f t="shared" si="34"/>
        <v>DH</v>
      </c>
      <c r="AT316">
        <v>800</v>
      </c>
      <c r="AU316">
        <v>800</v>
      </c>
      <c r="AW316" t="str">
        <f t="shared" si="35"/>
        <v>Unlikely</v>
      </c>
      <c r="AY316">
        <f>IF(VLOOKUP($A316,'Draft List'!$D$4:$AC$1177,AY$3,FALSE)&lt;&gt;0,VLOOKUP($A316,'Draft List'!$D$4:$AC$1177,AY$3,FALSE),"")</f>
        <v>417</v>
      </c>
      <c r="AZ316">
        <f>IF(VLOOKUP($A316,'Draft List'!$D$4:$AC$1177,AZ$3,FALSE)&lt;&gt;0,VLOOKUP($A316,'Draft List'!$D$4:$AC$1177,AZ$3,FALSE),"")</f>
        <v>14</v>
      </c>
      <c r="BA316">
        <f>IF(VLOOKUP($A316,'Draft List'!$D$4:$AC$1177,BA$3,FALSE)&lt;&gt;0,VLOOKUP($A316,'Draft List'!$D$4:$AC$1177,BA$3,FALSE),"")</f>
        <v>13</v>
      </c>
      <c r="BB316" t="str">
        <f>IF(VLOOKUP($A316,'Draft List'!$D$4:$AC$1177,BB$3,FALSE)&lt;&gt;0,VLOOKUP($A316,'Draft List'!$D$4:$AC$1177,BB$3,FALSE),"")</f>
        <v>Toyama Wind Dancers</v>
      </c>
    </row>
    <row r="317" spans="1:54" ht="15" customHeight="1" x14ac:dyDescent="0.3">
      <c r="A317" s="1">
        <v>5569</v>
      </c>
      <c r="B317" s="1" t="s">
        <v>51</v>
      </c>
      <c r="C317" s="1" t="s">
        <v>134</v>
      </c>
      <c r="D317" s="1" t="s">
        <v>711</v>
      </c>
      <c r="E317" s="1">
        <v>21</v>
      </c>
      <c r="F317" s="1" t="s">
        <v>42</v>
      </c>
      <c r="G317" s="1" t="s">
        <v>54</v>
      </c>
      <c r="H317" s="22" t="s">
        <v>853</v>
      </c>
      <c r="I317" s="45" t="s">
        <v>43</v>
      </c>
      <c r="J317" s="1" t="s">
        <v>43</v>
      </c>
      <c r="K317" s="22" t="s">
        <v>48</v>
      </c>
      <c r="L317" s="1">
        <v>2</v>
      </c>
      <c r="M317" s="1">
        <v>3</v>
      </c>
      <c r="N317" s="1">
        <v>2</v>
      </c>
      <c r="O317" s="1">
        <v>2</v>
      </c>
      <c r="P317" s="22">
        <v>2</v>
      </c>
      <c r="Q317" s="1">
        <v>4</v>
      </c>
      <c r="R317" s="1">
        <v>4</v>
      </c>
      <c r="S317" s="1">
        <v>2</v>
      </c>
      <c r="T317" s="1">
        <v>4</v>
      </c>
      <c r="U317" s="22">
        <v>4</v>
      </c>
      <c r="V317" s="1">
        <v>2</v>
      </c>
      <c r="W317" s="1">
        <v>5</v>
      </c>
      <c r="X317" s="1">
        <v>1</v>
      </c>
      <c r="Y317" s="22">
        <v>1</v>
      </c>
      <c r="Z317" s="1" t="s">
        <v>45</v>
      </c>
      <c r="AA317" s="1" t="s">
        <v>45</v>
      </c>
      <c r="AB317" s="1" t="s">
        <v>45</v>
      </c>
      <c r="AC317" s="1" t="s">
        <v>45</v>
      </c>
      <c r="AD317" s="1" t="s">
        <v>45</v>
      </c>
      <c r="AE317" s="1">
        <v>2</v>
      </c>
      <c r="AF317" s="1" t="s">
        <v>45</v>
      </c>
      <c r="AG317" s="22">
        <v>1</v>
      </c>
      <c r="AH317" s="1">
        <v>2</v>
      </c>
      <c r="AI317" s="1">
        <v>1</v>
      </c>
      <c r="AJ317" s="22">
        <v>1</v>
      </c>
      <c r="AK317" s="34" t="s">
        <v>45</v>
      </c>
      <c r="AL317" s="34" t="s">
        <v>844</v>
      </c>
      <c r="AM317" s="8">
        <f t="shared" si="29"/>
        <v>-1.4468803705369244</v>
      </c>
      <c r="AN317" s="8">
        <f t="shared" si="30"/>
        <v>-0.49125703885954242</v>
      </c>
      <c r="AO317">
        <f t="shared" si="31"/>
        <v>0</v>
      </c>
      <c r="AP317" s="6">
        <f t="shared" si="32"/>
        <v>0</v>
      </c>
      <c r="AQ317" s="8">
        <f>($AM$3*AM317+$AN$3*AN317+$AO$3*AO317+$AP$3*AP317)+$I$3*VLOOKUP(I317,COND!$A$2:$E$7,4,FALSE)+$J$3*VLOOKUP(J317,COND!$A$2:$C$7,2,FALSE)+$K$3*VLOOKUP(K317,COND!$A$2:$C$7,3,FALSE)+IF(AND($B$2&gt;0,$E317&lt;20),$B$2*25,0)</f>
        <v>109.9602274966318</v>
      </c>
      <c r="AR317" s="26">
        <f t="shared" si="33"/>
        <v>0.38691174493569069</v>
      </c>
      <c r="AS317" t="str">
        <f t="shared" si="34"/>
        <v>LF</v>
      </c>
      <c r="AT317">
        <v>800</v>
      </c>
      <c r="AU317">
        <v>800</v>
      </c>
      <c r="AW317" t="str">
        <f t="shared" si="35"/>
        <v>Unlikely</v>
      </c>
      <c r="AY317">
        <f>IF(VLOOKUP($A317,'Draft List'!$D$4:$AC$1177,AY$3,FALSE)&lt;&gt;0,VLOOKUP($A317,'Draft List'!$D$4:$AC$1177,AY$3,FALSE),"")</f>
        <v>611</v>
      </c>
      <c r="AZ317">
        <f>IF(VLOOKUP($A317,'Draft List'!$D$4:$AC$1177,AZ$3,FALSE)&lt;&gt;0,VLOOKUP($A317,'Draft List'!$D$4:$AC$1177,AZ$3,FALSE),"")</f>
        <v>20</v>
      </c>
      <c r="BA317">
        <f>IF(VLOOKUP($A317,'Draft List'!$D$4:$AC$1177,BA$3,FALSE)&lt;&gt;0,VLOOKUP($A317,'Draft List'!$D$4:$AC$1177,BA$3,FALSE),"")</f>
        <v>15</v>
      </c>
      <c r="BB317" t="str">
        <f>IF(VLOOKUP($A317,'Draft List'!$D$4:$AC$1177,BB$3,FALSE)&lt;&gt;0,VLOOKUP($A317,'Draft List'!$D$4:$AC$1177,BB$3,FALSE),"")</f>
        <v>London Underground</v>
      </c>
    </row>
    <row r="318" spans="1:54" ht="15" customHeight="1" x14ac:dyDescent="0.3">
      <c r="A318" s="1">
        <v>6339</v>
      </c>
      <c r="B318" s="1" t="s">
        <v>88</v>
      </c>
      <c r="C318" s="1" t="s">
        <v>1039</v>
      </c>
      <c r="D318" s="1" t="s">
        <v>416</v>
      </c>
      <c r="E318" s="1">
        <v>21</v>
      </c>
      <c r="F318" s="1" t="s">
        <v>54</v>
      </c>
      <c r="G318" s="1" t="s">
        <v>54</v>
      </c>
      <c r="H318" s="22" t="s">
        <v>853</v>
      </c>
      <c r="I318" s="45" t="s">
        <v>43</v>
      </c>
      <c r="J318" s="1" t="s">
        <v>43</v>
      </c>
      <c r="K318" s="22" t="s">
        <v>43</v>
      </c>
      <c r="L318" s="1">
        <v>2</v>
      </c>
      <c r="M318" s="1">
        <v>4</v>
      </c>
      <c r="N318" s="1">
        <v>3</v>
      </c>
      <c r="O318" s="1">
        <v>4</v>
      </c>
      <c r="P318" s="22">
        <v>2</v>
      </c>
      <c r="Q318" s="1">
        <v>3</v>
      </c>
      <c r="R318" s="1">
        <v>4</v>
      </c>
      <c r="S318" s="1">
        <v>5</v>
      </c>
      <c r="T318" s="1">
        <v>6</v>
      </c>
      <c r="U318" s="22">
        <v>3</v>
      </c>
      <c r="V318" s="1">
        <v>4</v>
      </c>
      <c r="W318" s="1">
        <v>6</v>
      </c>
      <c r="X318" s="1">
        <v>1</v>
      </c>
      <c r="Y318" s="22">
        <v>1</v>
      </c>
      <c r="Z318" s="1" t="s">
        <v>45</v>
      </c>
      <c r="AA318" s="1">
        <v>2</v>
      </c>
      <c r="AB318" s="1" t="s">
        <v>45</v>
      </c>
      <c r="AC318" s="1" t="s">
        <v>45</v>
      </c>
      <c r="AD318" s="1" t="s">
        <v>45</v>
      </c>
      <c r="AE318" s="1" t="s">
        <v>45</v>
      </c>
      <c r="AF318" s="1" t="s">
        <v>45</v>
      </c>
      <c r="AG318" s="22" t="s">
        <v>45</v>
      </c>
      <c r="AH318" s="1">
        <v>9</v>
      </c>
      <c r="AI318" s="1">
        <v>5</v>
      </c>
      <c r="AJ318" s="22">
        <v>2</v>
      </c>
      <c r="AK318" s="34" t="s">
        <v>882</v>
      </c>
      <c r="AL318" s="34" t="s">
        <v>48</v>
      </c>
      <c r="AM318" s="8">
        <f t="shared" si="29"/>
        <v>-1.1333398968751573</v>
      </c>
      <c r="AN318" s="8">
        <f t="shared" si="30"/>
        <v>-0.42522563278843395</v>
      </c>
      <c r="AO318">
        <f t="shared" si="31"/>
        <v>1</v>
      </c>
      <c r="AP318" s="6">
        <f t="shared" si="32"/>
        <v>0</v>
      </c>
      <c r="AQ318" s="8">
        <f>($AM$3*AM318+$AN$3*AN318+$AO$3*AO318+$AP$3*AP318)+$I$3*VLOOKUP(I318,COND!$A$2:$E$7,4,FALSE)+$J$3*VLOOKUP(J318,COND!$A$2:$C$7,2,FALSE)+$K$3*VLOOKUP(K318,COND!$A$2:$C$7,3,FALSE)+IF(AND($B$2&gt;0,$E318&lt;20),$B$2*25,0)</f>
        <v>109.95062508351793</v>
      </c>
      <c r="AR318" s="26">
        <f t="shared" si="33"/>
        <v>0.38490590861119017</v>
      </c>
      <c r="AS318" t="str">
        <f t="shared" si="34"/>
        <v>1B</v>
      </c>
      <c r="AT318">
        <v>800</v>
      </c>
      <c r="AU318">
        <v>800</v>
      </c>
      <c r="AW318" t="str">
        <f t="shared" si="35"/>
        <v>Unlikely</v>
      </c>
      <c r="AY318" t="str">
        <f>IF(VLOOKUP($A318,'Draft List'!$D$4:$AC$1177,AY$3,FALSE)&lt;&gt;0,VLOOKUP($A318,'Draft List'!$D$4:$AC$1177,AY$3,FALSE),"")</f>
        <v/>
      </c>
      <c r="AZ318" t="str">
        <f>IF(VLOOKUP($A318,'Draft List'!$D$4:$AC$1177,AZ$3,FALSE)&lt;&gt;0,VLOOKUP($A318,'Draft List'!$D$4:$AC$1177,AZ$3,FALSE),"")</f>
        <v/>
      </c>
      <c r="BA318" t="str">
        <f>IF(VLOOKUP($A318,'Draft List'!$D$4:$AC$1177,BA$3,FALSE)&lt;&gt;0,VLOOKUP($A318,'Draft List'!$D$4:$AC$1177,BA$3,FALSE),"")</f>
        <v/>
      </c>
      <c r="BB318" t="str">
        <f>IF(VLOOKUP($A318,'Draft List'!$D$4:$AC$1177,BB$3,FALSE)&lt;&gt;0,VLOOKUP($A318,'Draft List'!$D$4:$AC$1177,BB$3,FALSE),"")</f>
        <v/>
      </c>
    </row>
    <row r="319" spans="1:54" ht="15" customHeight="1" x14ac:dyDescent="0.3">
      <c r="A319" s="1">
        <v>13472</v>
      </c>
      <c r="B319" s="1" t="s">
        <v>88</v>
      </c>
      <c r="C319" s="1" t="s">
        <v>1301</v>
      </c>
      <c r="D319" s="1" t="s">
        <v>1302</v>
      </c>
      <c r="E319" s="1">
        <v>18</v>
      </c>
      <c r="F319" s="1" t="s">
        <v>42</v>
      </c>
      <c r="G319" s="1" t="s">
        <v>42</v>
      </c>
      <c r="H319" s="22" t="s">
        <v>878</v>
      </c>
      <c r="I319" s="45" t="s">
        <v>43</v>
      </c>
      <c r="J319" s="1" t="s">
        <v>48</v>
      </c>
      <c r="K319" s="22" t="s">
        <v>43</v>
      </c>
      <c r="L319" s="1">
        <v>1</v>
      </c>
      <c r="M319" s="1">
        <v>1</v>
      </c>
      <c r="N319" s="1">
        <v>2</v>
      </c>
      <c r="O319" s="1">
        <v>1</v>
      </c>
      <c r="P319" s="22">
        <v>1</v>
      </c>
      <c r="Q319" s="1">
        <v>2</v>
      </c>
      <c r="R319" s="1">
        <v>2</v>
      </c>
      <c r="S319" s="1">
        <v>2</v>
      </c>
      <c r="T319" s="1">
        <v>1</v>
      </c>
      <c r="U319" s="22">
        <v>3</v>
      </c>
      <c r="V319" s="1">
        <v>5</v>
      </c>
      <c r="W319" s="1">
        <v>3</v>
      </c>
      <c r="X319" s="1">
        <v>1</v>
      </c>
      <c r="Y319" s="22">
        <v>1</v>
      </c>
      <c r="Z319" s="1" t="s">
        <v>45</v>
      </c>
      <c r="AA319" s="1">
        <v>1</v>
      </c>
      <c r="AB319" s="1" t="s">
        <v>45</v>
      </c>
      <c r="AC319" s="1" t="s">
        <v>45</v>
      </c>
      <c r="AD319" s="1" t="s">
        <v>45</v>
      </c>
      <c r="AE319" s="1" t="s">
        <v>45</v>
      </c>
      <c r="AF319" s="1" t="s">
        <v>45</v>
      </c>
      <c r="AG319" s="22" t="s">
        <v>45</v>
      </c>
      <c r="AH319" s="1">
        <v>5</v>
      </c>
      <c r="AI319" s="1">
        <v>3</v>
      </c>
      <c r="AJ319" s="22">
        <v>2</v>
      </c>
      <c r="AK319" s="34" t="s">
        <v>875</v>
      </c>
      <c r="AL319" s="34" t="s">
        <v>844</v>
      </c>
      <c r="AM319" s="8">
        <f t="shared" si="29"/>
        <v>-2.0012818558036707</v>
      </c>
      <c r="AN319" s="8">
        <f t="shared" si="30"/>
        <v>-1.5476334603481254</v>
      </c>
      <c r="AO319">
        <f t="shared" si="31"/>
        <v>0</v>
      </c>
      <c r="AP319" s="6">
        <f t="shared" si="32"/>
        <v>0</v>
      </c>
      <c r="AQ319" s="8">
        <f>($AM$3*AM319+$AN$3*AN319+$AO$3*AO319+$AP$3*AP319)+$I$3*VLOOKUP(I319,COND!$A$2:$E$7,4,FALSE)+$J$3*VLOOKUP(J319,COND!$A$2:$C$7,2,FALSE)+$K$3*VLOOKUP(K319,COND!$A$2:$C$7,3,FALSE)+IF(AND($B$2&gt;0,$E319&lt;20),$B$2*25,0)</f>
        <v>102.22827029024212</v>
      </c>
      <c r="AR319" s="26">
        <f t="shared" si="33"/>
        <v>-1.2282073340031396</v>
      </c>
      <c r="AS319" t="str">
        <f t="shared" si="34"/>
        <v>1B</v>
      </c>
      <c r="AT319">
        <v>800</v>
      </c>
      <c r="AU319">
        <v>800</v>
      </c>
      <c r="AW319" t="str">
        <f t="shared" si="35"/>
        <v>Unlikely</v>
      </c>
      <c r="AY319" t="str">
        <f>IF(VLOOKUP($A319,'Draft List'!$D$4:$AC$1177,AY$3,FALSE)&lt;&gt;0,VLOOKUP($A319,'Draft List'!$D$4:$AC$1177,AY$3,FALSE),"")</f>
        <v/>
      </c>
      <c r="AZ319" t="str">
        <f>IF(VLOOKUP($A319,'Draft List'!$D$4:$AC$1177,AZ$3,FALSE)&lt;&gt;0,VLOOKUP($A319,'Draft List'!$D$4:$AC$1177,AZ$3,FALSE),"")</f>
        <v/>
      </c>
      <c r="BA319" t="str">
        <f>IF(VLOOKUP($A319,'Draft List'!$D$4:$AC$1177,BA$3,FALSE)&lt;&gt;0,VLOOKUP($A319,'Draft List'!$D$4:$AC$1177,BA$3,FALSE),"")</f>
        <v/>
      </c>
      <c r="BB319" t="str">
        <f>IF(VLOOKUP($A319,'Draft List'!$D$4:$AC$1177,BB$3,FALSE)&lt;&gt;0,VLOOKUP($A319,'Draft List'!$D$4:$AC$1177,BB$3,FALSE),"")</f>
        <v/>
      </c>
    </row>
    <row r="320" spans="1:54" ht="15" customHeight="1" x14ac:dyDescent="0.3">
      <c r="A320" s="1">
        <v>16868</v>
      </c>
      <c r="B320" s="1" t="s">
        <v>88</v>
      </c>
      <c r="C320" s="1" t="s">
        <v>481</v>
      </c>
      <c r="D320" s="1" t="s">
        <v>1141</v>
      </c>
      <c r="E320" s="1">
        <v>22</v>
      </c>
      <c r="F320" s="1" t="s">
        <v>54</v>
      </c>
      <c r="G320" s="1" t="s">
        <v>42</v>
      </c>
      <c r="H320" s="22" t="s">
        <v>853</v>
      </c>
      <c r="I320" s="45" t="s">
        <v>43</v>
      </c>
      <c r="J320" s="1" t="s">
        <v>44</v>
      </c>
      <c r="K320" s="22" t="s">
        <v>48</v>
      </c>
      <c r="L320" s="1">
        <v>2</v>
      </c>
      <c r="M320" s="1">
        <v>2</v>
      </c>
      <c r="N320" s="1">
        <v>3</v>
      </c>
      <c r="O320" s="1">
        <v>5</v>
      </c>
      <c r="P320" s="22">
        <v>1</v>
      </c>
      <c r="Q320" s="1">
        <v>3</v>
      </c>
      <c r="R320" s="1">
        <v>2</v>
      </c>
      <c r="S320" s="1">
        <v>4</v>
      </c>
      <c r="T320" s="1">
        <v>7</v>
      </c>
      <c r="U320" s="22">
        <v>3</v>
      </c>
      <c r="V320" s="1">
        <v>6</v>
      </c>
      <c r="W320" s="1">
        <v>5</v>
      </c>
      <c r="X320" s="1">
        <v>5</v>
      </c>
      <c r="Y320" s="22">
        <v>4</v>
      </c>
      <c r="Z320" s="1">
        <v>1</v>
      </c>
      <c r="AA320" s="1">
        <v>2</v>
      </c>
      <c r="AB320" s="1" t="s">
        <v>45</v>
      </c>
      <c r="AC320" s="1" t="s">
        <v>45</v>
      </c>
      <c r="AD320" s="1" t="s">
        <v>45</v>
      </c>
      <c r="AE320" s="1" t="s">
        <v>45</v>
      </c>
      <c r="AF320" s="1" t="s">
        <v>45</v>
      </c>
      <c r="AG320" s="22" t="s">
        <v>45</v>
      </c>
      <c r="AH320" s="1">
        <v>1</v>
      </c>
      <c r="AI320" s="1">
        <v>1</v>
      </c>
      <c r="AJ320" s="22">
        <v>1</v>
      </c>
      <c r="AK320" s="34" t="s">
        <v>45</v>
      </c>
      <c r="AL320" s="34" t="s">
        <v>48</v>
      </c>
      <c r="AM320" s="8">
        <f t="shared" si="29"/>
        <v>-1.1857664459200667</v>
      </c>
      <c r="AN320" s="8">
        <f t="shared" si="30"/>
        <v>-0.52069733604016155</v>
      </c>
      <c r="AO320">
        <f t="shared" si="31"/>
        <v>0</v>
      </c>
      <c r="AP320" s="6">
        <f t="shared" si="32"/>
        <v>1</v>
      </c>
      <c r="AQ320" s="8">
        <f>($AM$3*AM320+$AN$3*AN320+$AO$3*AO320+$AP$3*AP320)+$I$3*VLOOKUP(I320,COND!$A$2:$E$7,4,FALSE)+$J$3*VLOOKUP(J320,COND!$A$2:$C$7,2,FALSE)+$K$3*VLOOKUP(K320,COND!$A$2:$C$7,3,FALSE)+IF(AND($B$2&gt;0,$E320&lt;20),$B$2*25,0)</f>
        <v>109.63305532292605</v>
      </c>
      <c r="AR320" s="26">
        <f t="shared" si="33"/>
        <v>0.31856914994391361</v>
      </c>
      <c r="AS320" t="str">
        <f t="shared" si="34"/>
        <v>C</v>
      </c>
      <c r="AT320">
        <v>800</v>
      </c>
      <c r="AU320">
        <v>800</v>
      </c>
      <c r="AW320" t="str">
        <f t="shared" si="35"/>
        <v>Unlikely</v>
      </c>
      <c r="AY320">
        <f>IF(VLOOKUP($A320,'Draft List'!$D$4:$AC$1177,AY$3,FALSE)&lt;&gt;0,VLOOKUP($A320,'Draft List'!$D$4:$AC$1177,AY$3,FALSE),"")</f>
        <v>542</v>
      </c>
      <c r="AZ320">
        <f>IF(VLOOKUP($A320,'Draft List'!$D$4:$AC$1177,AZ$3,FALSE)&lt;&gt;0,VLOOKUP($A320,'Draft List'!$D$4:$AC$1177,AZ$3,FALSE),"")</f>
        <v>18</v>
      </c>
      <c r="BA320">
        <f>IF(VLOOKUP($A320,'Draft List'!$D$4:$AC$1177,BA$3,FALSE)&lt;&gt;0,VLOOKUP($A320,'Draft List'!$D$4:$AC$1177,BA$3,FALSE),"")</f>
        <v>10</v>
      </c>
      <c r="BB320" t="str">
        <f>IF(VLOOKUP($A320,'Draft List'!$D$4:$AC$1177,BB$3,FALSE)&lt;&gt;0,VLOOKUP($A320,'Draft List'!$D$4:$AC$1177,BB$3,FALSE),"")</f>
        <v>Tempe Knights</v>
      </c>
    </row>
    <row r="321" spans="1:54" ht="15" customHeight="1" x14ac:dyDescent="0.3">
      <c r="A321" s="1">
        <v>6341</v>
      </c>
      <c r="B321" s="1" t="s">
        <v>87</v>
      </c>
      <c r="C321" s="1" t="s">
        <v>165</v>
      </c>
      <c r="D321" s="1" t="s">
        <v>1111</v>
      </c>
      <c r="E321" s="1">
        <v>21</v>
      </c>
      <c r="F321" s="1" t="s">
        <v>42</v>
      </c>
      <c r="G321" s="1" t="s">
        <v>42</v>
      </c>
      <c r="H321" s="22" t="s">
        <v>841</v>
      </c>
      <c r="I321" s="45" t="s">
        <v>43</v>
      </c>
      <c r="J321" s="1" t="s">
        <v>44</v>
      </c>
      <c r="K321" s="22" t="s">
        <v>43</v>
      </c>
      <c r="L321" s="1">
        <v>2</v>
      </c>
      <c r="M321" s="1">
        <v>5</v>
      </c>
      <c r="N321" s="1">
        <v>3</v>
      </c>
      <c r="O321" s="1">
        <v>5</v>
      </c>
      <c r="P321" s="22">
        <v>1</v>
      </c>
      <c r="Q321" s="1">
        <v>3</v>
      </c>
      <c r="R321" s="1">
        <v>6</v>
      </c>
      <c r="S321" s="1">
        <v>4</v>
      </c>
      <c r="T321" s="1">
        <v>7</v>
      </c>
      <c r="U321" s="22">
        <v>2</v>
      </c>
      <c r="V321" s="1">
        <v>2</v>
      </c>
      <c r="W321" s="1">
        <v>3</v>
      </c>
      <c r="X321" s="1">
        <v>4</v>
      </c>
      <c r="Y321" s="22">
        <v>8</v>
      </c>
      <c r="Z321" s="1">
        <v>2</v>
      </c>
      <c r="AA321" s="1" t="s">
        <v>45</v>
      </c>
      <c r="AB321" s="1" t="s">
        <v>45</v>
      </c>
      <c r="AC321" s="1" t="s">
        <v>45</v>
      </c>
      <c r="AD321" s="1" t="s">
        <v>45</v>
      </c>
      <c r="AE321" s="1" t="s">
        <v>45</v>
      </c>
      <c r="AF321" s="1" t="s">
        <v>45</v>
      </c>
      <c r="AG321" s="22" t="s">
        <v>45</v>
      </c>
      <c r="AH321" s="1">
        <v>1</v>
      </c>
      <c r="AI321" s="1">
        <v>1</v>
      </c>
      <c r="AJ321" s="22">
        <v>1</v>
      </c>
      <c r="AK321" s="34" t="s">
        <v>874</v>
      </c>
      <c r="AL321" s="34" t="s">
        <v>48</v>
      </c>
      <c r="AM321" s="8">
        <f t="shared" si="29"/>
        <v>-1.0325868070639563</v>
      </c>
      <c r="AN321" s="8">
        <f t="shared" si="30"/>
        <v>-0.35647415738243088</v>
      </c>
      <c r="AO321">
        <f t="shared" si="31"/>
        <v>0</v>
      </c>
      <c r="AP321" s="6">
        <f t="shared" si="32"/>
        <v>0</v>
      </c>
      <c r="AQ321" s="8">
        <f>($AM$3*AM321+$AN$3*AN321+$AO$3*AO321+$AP$3*AP321)+$I$3*VLOOKUP(I321,COND!$A$2:$E$7,4,FALSE)+$J$3*VLOOKUP(J321,COND!$A$2:$C$7,2,FALSE)+$K$3*VLOOKUP(K321,COND!$A$2:$C$7,3,FALSE)+IF(AND($B$2&gt;0,$E321&lt;20),$B$2*25,0)</f>
        <v>109.61905143070443</v>
      </c>
      <c r="AR321" s="26">
        <f t="shared" si="33"/>
        <v>0.31564389403485921</v>
      </c>
      <c r="AS321" t="str">
        <f t="shared" si="34"/>
        <v>C</v>
      </c>
      <c r="AT321">
        <v>800</v>
      </c>
      <c r="AU321">
        <v>800</v>
      </c>
      <c r="AW321" t="str">
        <f t="shared" si="35"/>
        <v>Unlikely</v>
      </c>
      <c r="AY321">
        <f>IF(VLOOKUP($A321,'Draft List'!$D$4:$AC$1177,AY$3,FALSE)&lt;&gt;0,VLOOKUP($A321,'Draft List'!$D$4:$AC$1177,AY$3,FALSE),"")</f>
        <v>400</v>
      </c>
      <c r="AZ321">
        <f>IF(VLOOKUP($A321,'Draft List'!$D$4:$AC$1177,AZ$3,FALSE)&lt;&gt;0,VLOOKUP($A321,'Draft List'!$D$4:$AC$1177,AZ$3,FALSE),"")</f>
        <v>13</v>
      </c>
      <c r="BA321">
        <f>IF(VLOOKUP($A321,'Draft List'!$D$4:$AC$1177,BA$3,FALSE)&lt;&gt;0,VLOOKUP($A321,'Draft List'!$D$4:$AC$1177,BA$3,FALSE),"")</f>
        <v>28</v>
      </c>
      <c r="BB321" t="str">
        <f>IF(VLOOKUP($A321,'Draft List'!$D$4:$AC$1177,BB$3,FALSE)&lt;&gt;0,VLOOKUP($A321,'Draft List'!$D$4:$AC$1177,BB$3,FALSE),"")</f>
        <v>Shin Seiki Evas</v>
      </c>
    </row>
    <row r="322" spans="1:54" ht="15" customHeight="1" x14ac:dyDescent="0.3">
      <c r="A322" s="1">
        <v>13362</v>
      </c>
      <c r="B322" s="1" t="s">
        <v>72</v>
      </c>
      <c r="C322" s="1" t="s">
        <v>883</v>
      </c>
      <c r="D322" s="1" t="s">
        <v>1116</v>
      </c>
      <c r="E322" s="1">
        <v>21</v>
      </c>
      <c r="F322" s="1" t="s">
        <v>63</v>
      </c>
      <c r="G322" s="1" t="s">
        <v>42</v>
      </c>
      <c r="H322" s="22" t="s">
        <v>853</v>
      </c>
      <c r="I322" s="45" t="s">
        <v>43</v>
      </c>
      <c r="J322" s="1" t="s">
        <v>48</v>
      </c>
      <c r="K322" s="22" t="s">
        <v>43</v>
      </c>
      <c r="L322" s="1">
        <v>2</v>
      </c>
      <c r="M322" s="1">
        <v>3</v>
      </c>
      <c r="N322" s="1">
        <v>2</v>
      </c>
      <c r="O322" s="1">
        <v>4</v>
      </c>
      <c r="P322" s="22">
        <v>1</v>
      </c>
      <c r="Q322" s="1">
        <v>3</v>
      </c>
      <c r="R322" s="1">
        <v>3</v>
      </c>
      <c r="S322" s="1">
        <v>3</v>
      </c>
      <c r="T322" s="1">
        <v>7</v>
      </c>
      <c r="U322" s="22">
        <v>3</v>
      </c>
      <c r="V322" s="1">
        <v>5</v>
      </c>
      <c r="W322" s="1">
        <v>4</v>
      </c>
      <c r="X322" s="1">
        <v>1</v>
      </c>
      <c r="Y322" s="22">
        <v>1</v>
      </c>
      <c r="Z322" s="1" t="s">
        <v>45</v>
      </c>
      <c r="AA322" s="1" t="s">
        <v>45</v>
      </c>
      <c r="AB322" s="1">
        <v>4</v>
      </c>
      <c r="AC322" s="1" t="s">
        <v>45</v>
      </c>
      <c r="AD322" s="1">
        <v>1</v>
      </c>
      <c r="AE322" s="1" t="s">
        <v>45</v>
      </c>
      <c r="AF322" s="1" t="s">
        <v>45</v>
      </c>
      <c r="AG322" s="22">
        <v>3</v>
      </c>
      <c r="AH322" s="1">
        <v>10</v>
      </c>
      <c r="AI322" s="1">
        <v>6</v>
      </c>
      <c r="AJ322" s="22">
        <v>4</v>
      </c>
      <c r="AK322" s="34" t="s">
        <v>45</v>
      </c>
      <c r="AL322" s="34" t="s">
        <v>844</v>
      </c>
      <c r="AM322" s="8">
        <f t="shared" si="29"/>
        <v>-1.3074776103348458</v>
      </c>
      <c r="AN322" s="8">
        <f t="shared" si="30"/>
        <v>-0.55269895044535944</v>
      </c>
      <c r="AO322">
        <f t="shared" si="31"/>
        <v>2</v>
      </c>
      <c r="AP322" s="6">
        <f t="shared" si="32"/>
        <v>0</v>
      </c>
      <c r="AQ322" s="8">
        <f>($AM$3*AM322+$AN$3*AN322+$AO$3*AO322+$AP$3*AP322)+$I$3*VLOOKUP(I322,COND!$A$2:$E$7,4,FALSE)+$J$3*VLOOKUP(J322,COND!$A$2:$C$7,2,FALSE)+$K$3*VLOOKUP(K322,COND!$A$2:$C$7,3,FALSE)+IF(AND($B$2&gt;0,$E322&lt;20),$B$2*25,0)</f>
        <v>109.57019816695554</v>
      </c>
      <c r="AR322" s="26">
        <f t="shared" si="33"/>
        <v>0.30543899555403647</v>
      </c>
      <c r="AS322" t="str">
        <f t="shared" si="34"/>
        <v>2B</v>
      </c>
      <c r="AT322">
        <v>800</v>
      </c>
      <c r="AU322">
        <v>800</v>
      </c>
      <c r="AW322" t="str">
        <f t="shared" si="35"/>
        <v>Unlikely</v>
      </c>
      <c r="AY322">
        <f>IF(VLOOKUP($A322,'Draft List'!$D$4:$AC$1177,AY$3,FALSE)&lt;&gt;0,VLOOKUP($A322,'Draft List'!$D$4:$AC$1177,AY$3,FALSE),"")</f>
        <v>483</v>
      </c>
      <c r="AZ322">
        <f>IF(VLOOKUP($A322,'Draft List'!$D$4:$AC$1177,AZ$3,FALSE)&lt;&gt;0,VLOOKUP($A322,'Draft List'!$D$4:$AC$1177,AZ$3,FALSE),"")</f>
        <v>16</v>
      </c>
      <c r="BA322">
        <f>IF(VLOOKUP($A322,'Draft List'!$D$4:$AC$1177,BA$3,FALSE)&lt;&gt;0,VLOOKUP($A322,'Draft List'!$D$4:$AC$1177,BA$3,FALSE),"")</f>
        <v>15</v>
      </c>
      <c r="BB322" t="str">
        <f>IF(VLOOKUP($A322,'Draft List'!$D$4:$AC$1177,BB$3,FALSE)&lt;&gt;0,VLOOKUP($A322,'Draft List'!$D$4:$AC$1177,BB$3,FALSE),"")</f>
        <v>London Underground</v>
      </c>
    </row>
    <row r="323" spans="1:54" ht="15" customHeight="1" x14ac:dyDescent="0.3">
      <c r="A323" s="1">
        <v>16994</v>
      </c>
      <c r="B323" s="1" t="s">
        <v>87</v>
      </c>
      <c r="C323" s="1" t="s">
        <v>1212</v>
      </c>
      <c r="D323" s="1" t="s">
        <v>1213</v>
      </c>
      <c r="E323" s="1">
        <v>22</v>
      </c>
      <c r="F323" s="1" t="s">
        <v>54</v>
      </c>
      <c r="G323" s="1" t="s">
        <v>42</v>
      </c>
      <c r="H323" s="22" t="s">
        <v>841</v>
      </c>
      <c r="I323" s="45" t="s">
        <v>43</v>
      </c>
      <c r="J323" s="1" t="s">
        <v>43</v>
      </c>
      <c r="K323" s="22" t="s">
        <v>43</v>
      </c>
      <c r="L323" s="1">
        <v>2</v>
      </c>
      <c r="M323" s="1">
        <v>5</v>
      </c>
      <c r="N323" s="1">
        <v>3</v>
      </c>
      <c r="O323" s="1">
        <v>5</v>
      </c>
      <c r="P323" s="22">
        <v>3</v>
      </c>
      <c r="Q323" s="1">
        <v>3</v>
      </c>
      <c r="R323" s="1">
        <v>5</v>
      </c>
      <c r="S323" s="1">
        <v>4</v>
      </c>
      <c r="T323" s="1">
        <v>6</v>
      </c>
      <c r="U323" s="22">
        <v>3</v>
      </c>
      <c r="V323" s="1">
        <v>2</v>
      </c>
      <c r="W323" s="1">
        <v>4</v>
      </c>
      <c r="X323" s="1">
        <v>5</v>
      </c>
      <c r="Y323" s="22">
        <v>5</v>
      </c>
      <c r="Z323" s="1" t="s">
        <v>45</v>
      </c>
      <c r="AA323" s="1" t="s">
        <v>45</v>
      </c>
      <c r="AB323" s="1" t="s">
        <v>45</v>
      </c>
      <c r="AC323" s="1" t="s">
        <v>45</v>
      </c>
      <c r="AD323" s="1" t="s">
        <v>45</v>
      </c>
      <c r="AE323" s="1" t="s">
        <v>45</v>
      </c>
      <c r="AF323" s="1" t="s">
        <v>45</v>
      </c>
      <c r="AG323" s="22" t="s">
        <v>45</v>
      </c>
      <c r="AH323" s="1">
        <v>1</v>
      </c>
      <c r="AI323" s="1">
        <v>4</v>
      </c>
      <c r="AJ323" s="22">
        <v>4</v>
      </c>
      <c r="AK323" s="34" t="s">
        <v>45</v>
      </c>
      <c r="AL323" s="34" t="s">
        <v>48</v>
      </c>
      <c r="AM323" s="8">
        <f t="shared" si="29"/>
        <v>-0.9525541274297894</v>
      </c>
      <c r="AN323" s="8">
        <f t="shared" si="30"/>
        <v>-0.457227247193632</v>
      </c>
      <c r="AO323">
        <f t="shared" si="31"/>
        <v>0</v>
      </c>
      <c r="AP323" s="6">
        <f t="shared" si="32"/>
        <v>0</v>
      </c>
      <c r="AQ323" s="8">
        <f>($AM$3*AM323+$AN$3*AN323+$AO$3*AO323+$AP$3*AP323)+$I$3*VLOOKUP(I323,COND!$A$2:$E$7,4,FALSE)+$J$3*VLOOKUP(J323,COND!$A$2:$C$7,2,FALSE)+$K$3*VLOOKUP(K323,COND!$A$2:$C$7,3,FALSE)+IF(AND($B$2&gt;0,$E323&lt;20),$B$2*25,0)</f>
        <v>109.41801762093344</v>
      </c>
      <c r="AR323" s="26">
        <f t="shared" si="33"/>
        <v>0.27365018752487491</v>
      </c>
      <c r="AS323" t="str">
        <f t="shared" si="34"/>
        <v>DH</v>
      </c>
      <c r="AT323">
        <v>800</v>
      </c>
      <c r="AU323">
        <v>800</v>
      </c>
      <c r="AW323" t="str">
        <f t="shared" si="35"/>
        <v>Unlikely</v>
      </c>
      <c r="AY323">
        <f>IF(VLOOKUP($A323,'Draft List'!$D$4:$AC$1177,AY$3,FALSE)&lt;&gt;0,VLOOKUP($A323,'Draft List'!$D$4:$AC$1177,AY$3,FALSE),"")</f>
        <v>478</v>
      </c>
      <c r="AZ323">
        <f>IF(VLOOKUP($A323,'Draft List'!$D$4:$AC$1177,AZ$3,FALSE)&lt;&gt;0,VLOOKUP($A323,'Draft List'!$D$4:$AC$1177,AZ$3,FALSE),"")</f>
        <v>16</v>
      </c>
      <c r="BA323">
        <f>IF(VLOOKUP($A323,'Draft List'!$D$4:$AC$1177,BA$3,FALSE)&lt;&gt;0,VLOOKUP($A323,'Draft List'!$D$4:$AC$1177,BA$3,FALSE),"")</f>
        <v>10</v>
      </c>
      <c r="BB323" t="str">
        <f>IF(VLOOKUP($A323,'Draft List'!$D$4:$AC$1177,BB$3,FALSE)&lt;&gt;0,VLOOKUP($A323,'Draft List'!$D$4:$AC$1177,BB$3,FALSE),"")</f>
        <v>Tempe Knights</v>
      </c>
    </row>
    <row r="324" spans="1:54" ht="15" customHeight="1" x14ac:dyDescent="0.3">
      <c r="A324" s="1">
        <v>15550</v>
      </c>
      <c r="B324" s="1" t="s">
        <v>87</v>
      </c>
      <c r="C324" s="1" t="s">
        <v>219</v>
      </c>
      <c r="D324" s="1" t="s">
        <v>1342</v>
      </c>
      <c r="E324" s="1">
        <v>18</v>
      </c>
      <c r="F324" s="1" t="s">
        <v>42</v>
      </c>
      <c r="G324" s="1" t="s">
        <v>42</v>
      </c>
      <c r="H324" s="22" t="s">
        <v>878</v>
      </c>
      <c r="I324" s="45" t="s">
        <v>43</v>
      </c>
      <c r="J324" s="1" t="s">
        <v>44</v>
      </c>
      <c r="K324" s="22" t="s">
        <v>43</v>
      </c>
      <c r="L324" s="1">
        <v>1</v>
      </c>
      <c r="M324" s="1">
        <v>1</v>
      </c>
      <c r="N324" s="1">
        <v>2</v>
      </c>
      <c r="O324" s="1">
        <v>1</v>
      </c>
      <c r="P324" s="22">
        <v>1</v>
      </c>
      <c r="Q324" s="1">
        <v>2</v>
      </c>
      <c r="R324" s="1">
        <v>2</v>
      </c>
      <c r="S324" s="1">
        <v>2</v>
      </c>
      <c r="T324" s="1">
        <v>3</v>
      </c>
      <c r="U324" s="22">
        <v>2</v>
      </c>
      <c r="V324" s="1">
        <v>6</v>
      </c>
      <c r="W324" s="1">
        <v>6</v>
      </c>
      <c r="X324" s="1">
        <v>7</v>
      </c>
      <c r="Y324" s="22">
        <v>4</v>
      </c>
      <c r="Z324" s="1" t="s">
        <v>45</v>
      </c>
      <c r="AA324" s="1" t="s">
        <v>45</v>
      </c>
      <c r="AB324" s="1" t="s">
        <v>45</v>
      </c>
      <c r="AC324" s="1" t="s">
        <v>45</v>
      </c>
      <c r="AD324" s="1" t="s">
        <v>45</v>
      </c>
      <c r="AE324" s="1" t="s">
        <v>45</v>
      </c>
      <c r="AF324" s="1" t="s">
        <v>45</v>
      </c>
      <c r="AG324" s="22" t="s">
        <v>45</v>
      </c>
      <c r="AH324" s="1">
        <v>1</v>
      </c>
      <c r="AI324" s="1">
        <v>1</v>
      </c>
      <c r="AJ324" s="22">
        <v>1</v>
      </c>
      <c r="AK324" s="34" t="s">
        <v>875</v>
      </c>
      <c r="AL324" s="34" t="s">
        <v>844</v>
      </c>
      <c r="AM324" s="8">
        <f t="shared" si="29"/>
        <v>-2.0012818558036707</v>
      </c>
      <c r="AN324" s="8">
        <f t="shared" si="30"/>
        <v>-1.4082307001460468</v>
      </c>
      <c r="AO324">
        <f t="shared" si="31"/>
        <v>0</v>
      </c>
      <c r="AP324" s="6">
        <f t="shared" si="32"/>
        <v>0</v>
      </c>
      <c r="AQ324" s="8">
        <f>($AM$3*AM324+$AN$3*AN324+$AO$3*AO324+$AP$3*AP324)+$I$3*VLOOKUP(I324,COND!$A$2:$E$7,4,FALSE)+$J$3*VLOOKUP(J324,COND!$A$2:$C$7,2,FALSE)+$K$3*VLOOKUP(K324,COND!$A$2:$C$7,3,FALSE)+IF(AND($B$2&gt;0,$E324&lt;20),$B$2*25,0)</f>
        <v>101.90110341266707</v>
      </c>
      <c r="AR324" s="26">
        <f t="shared" si="33"/>
        <v>-1.2965488226926571</v>
      </c>
      <c r="AS324" t="str">
        <f t="shared" si="34"/>
        <v>DH</v>
      </c>
      <c r="AT324">
        <v>800</v>
      </c>
      <c r="AU324">
        <v>800</v>
      </c>
      <c r="AW324" t="str">
        <f t="shared" si="35"/>
        <v>Unlikely</v>
      </c>
      <c r="AY324" t="str">
        <f>IF(VLOOKUP($A324,'Draft List'!$D$4:$AC$1177,AY$3,FALSE)&lt;&gt;0,VLOOKUP($A324,'Draft List'!$D$4:$AC$1177,AY$3,FALSE),"")</f>
        <v/>
      </c>
      <c r="AZ324" t="str">
        <f>IF(VLOOKUP($A324,'Draft List'!$D$4:$AC$1177,AZ$3,FALSE)&lt;&gt;0,VLOOKUP($A324,'Draft List'!$D$4:$AC$1177,AZ$3,FALSE),"")</f>
        <v/>
      </c>
      <c r="BA324" t="str">
        <f>IF(VLOOKUP($A324,'Draft List'!$D$4:$AC$1177,BA$3,FALSE)&lt;&gt;0,VLOOKUP($A324,'Draft List'!$D$4:$AC$1177,BA$3,FALSE),"")</f>
        <v/>
      </c>
      <c r="BB324" t="str">
        <f>IF(VLOOKUP($A324,'Draft List'!$D$4:$AC$1177,BB$3,FALSE)&lt;&gt;0,VLOOKUP($A324,'Draft List'!$D$4:$AC$1177,BB$3,FALSE),"")</f>
        <v/>
      </c>
    </row>
    <row r="325" spans="1:54" ht="15" customHeight="1" x14ac:dyDescent="0.3">
      <c r="A325" s="1">
        <v>15758</v>
      </c>
      <c r="B325" s="1" t="s">
        <v>51</v>
      </c>
      <c r="C325" s="1" t="s">
        <v>358</v>
      </c>
      <c r="D325" s="1" t="s">
        <v>651</v>
      </c>
      <c r="E325" s="1">
        <v>21</v>
      </c>
      <c r="F325" s="1" t="s">
        <v>54</v>
      </c>
      <c r="G325" s="1" t="s">
        <v>54</v>
      </c>
      <c r="H325" s="22" t="s">
        <v>853</v>
      </c>
      <c r="I325" s="45" t="s">
        <v>43</v>
      </c>
      <c r="J325" s="1" t="s">
        <v>43</v>
      </c>
      <c r="K325" s="22" t="s">
        <v>43</v>
      </c>
      <c r="L325" s="1">
        <v>2</v>
      </c>
      <c r="M325" s="1">
        <v>2</v>
      </c>
      <c r="N325" s="1">
        <v>3</v>
      </c>
      <c r="O325" s="1">
        <v>3</v>
      </c>
      <c r="P325" s="22">
        <v>2</v>
      </c>
      <c r="Q325" s="1">
        <v>3</v>
      </c>
      <c r="R325" s="1">
        <v>4</v>
      </c>
      <c r="S325" s="1">
        <v>4</v>
      </c>
      <c r="T325" s="1">
        <v>6</v>
      </c>
      <c r="U325" s="22">
        <v>4</v>
      </c>
      <c r="V325" s="1">
        <v>5</v>
      </c>
      <c r="W325" s="1">
        <v>6</v>
      </c>
      <c r="X325" s="1">
        <v>1</v>
      </c>
      <c r="Y325" s="22">
        <v>1</v>
      </c>
      <c r="Z325" s="1" t="s">
        <v>45</v>
      </c>
      <c r="AA325" s="1" t="s">
        <v>45</v>
      </c>
      <c r="AB325" s="1" t="s">
        <v>45</v>
      </c>
      <c r="AC325" s="1" t="s">
        <v>45</v>
      </c>
      <c r="AD325" s="1" t="s">
        <v>45</v>
      </c>
      <c r="AE325" s="1">
        <v>6</v>
      </c>
      <c r="AF325" s="1" t="s">
        <v>45</v>
      </c>
      <c r="AG325" s="22">
        <v>3</v>
      </c>
      <c r="AH325" s="1">
        <v>5</v>
      </c>
      <c r="AI325" s="1">
        <v>3</v>
      </c>
      <c r="AJ325" s="22">
        <v>5</v>
      </c>
      <c r="AK325" s="34" t="s">
        <v>45</v>
      </c>
      <c r="AL325" s="34" t="s">
        <v>844</v>
      </c>
      <c r="AM325" s="8">
        <f t="shared" ref="AM325:AM388" si="36">($L$3*(L325-$Q$1)/$Q$2+$M$3*(M325-$R$1)/$R$2+$N$3*(N325-$S$1)/$S$2+$O$3*(O325-$T$1)/$T$2+$P$3*(P325-$U$1)/$U$2)/(SUM($L$3:$P$3))</f>
        <v>-1.3251692061221452</v>
      </c>
      <c r="AN325" s="8">
        <f t="shared" ref="AN325:AN388" si="37">($L$3*(Q325-$Q$1)/$Q$2+$M$3*(R325-$R$1)/$R$2+$N$3*(S325-$S$1)/$S$2+$O$3*(T325-$T$1)/$T$2+$P$3*(U325-$U$1)/$U$2)/(SUM($L$3:$P$3))</f>
        <v>-0.46827078699525204</v>
      </c>
      <c r="AO325">
        <f t="shared" ref="AO325:AO388" si="38">IF(AVERAGE(AH325:AI325)&gt;9,1,0)+IF(AVERAGE(AH325:AI325)&gt;7,1,0)+IF(AH325&gt;7,1,0)+IF(AI325&gt;7,1,0)+IF(AJ325&gt;8,1,0)+IF(AJ325&gt;6,1,0)</f>
        <v>0</v>
      </c>
      <c r="AP325" s="6">
        <f t="shared" ref="AP325:AP388" si="39">MIN(2,IF(OR(Z325="-",X325&lt;5),0,1+IF(Y325&gt;7,0.35,IF(Y325&gt;5,0.1,0))+IF(Z325&gt;7,1+IF(X325&gt;7,0.25,0),IF(Z325&gt;4,0.5+IF(X325&gt;7,0.25,0),0+IF(X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</v>
      </c>
      <c r="AQ325" s="8">
        <f>($AM$3*AM325+$AN$3*AN325+$AO$3*AO325+$AP$3*AP325)+$I$3*VLOOKUP(I325,COND!$A$2:$E$7,4,FALSE)+$J$3*VLOOKUP(J325,COND!$A$2:$C$7,2,FALSE)+$K$3*VLOOKUP(K325,COND!$A$2:$C$7,3,FALSE)+IF(AND($B$2&gt;0,$E325&lt;20),$B$2*25,0)</f>
        <v>109.24823363544476</v>
      </c>
      <c r="AR325" s="26">
        <f t="shared" ref="AR325:AR388" si="40">STANDARDIZE(AQ325,AVERAGE($AQ$5:$AQ$581),STDEVP($AQ$5:$AQ$581))</f>
        <v>0.23818421856756858</v>
      </c>
      <c r="AS325" t="str">
        <f t="shared" ref="AS325:AS388" si="41">IF(AND(Z325&lt;&gt;"-",Y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LF</v>
      </c>
      <c r="AT325">
        <v>800</v>
      </c>
      <c r="AU325">
        <v>800</v>
      </c>
      <c r="AW325" t="str">
        <f t="shared" ref="AW325:AW388" si="42">IF(AND($Q325&gt;=6,AVERAGE($S325:$T325)&gt;=6),"Likely",IF(OR($Q325&gt;6,AND($Q325=6,AVERAGE($S325:$T325)&gt;=3),AND($Q325&gt;=5,AVERAGE($S325:$T325)&gt;=5),AVERAGE($Q325,$S325:$T325)&gt;5),"Possible","Unlikely"))</f>
        <v>Unlikely</v>
      </c>
      <c r="AY325">
        <f>IF(VLOOKUP($A325,'Draft List'!$D$4:$AC$1177,AY$3,FALSE)&lt;&gt;0,VLOOKUP($A325,'Draft List'!$D$4:$AC$1177,AY$3,FALSE),"")</f>
        <v>411</v>
      </c>
      <c r="AZ325">
        <f>IF(VLOOKUP($A325,'Draft List'!$D$4:$AC$1177,AZ$3,FALSE)&lt;&gt;0,VLOOKUP($A325,'Draft List'!$D$4:$AC$1177,AZ$3,FALSE),"")</f>
        <v>14</v>
      </c>
      <c r="BA325">
        <f>IF(VLOOKUP($A325,'Draft List'!$D$4:$AC$1177,BA$3,FALSE)&lt;&gt;0,VLOOKUP($A325,'Draft List'!$D$4:$AC$1177,BA$3,FALSE),"")</f>
        <v>7</v>
      </c>
      <c r="BB325" t="str">
        <f>IF(VLOOKUP($A325,'Draft List'!$D$4:$AC$1177,BB$3,FALSE)&lt;&gt;0,VLOOKUP($A325,'Draft List'!$D$4:$AC$1177,BB$3,FALSE),"")</f>
        <v>Madison Malts</v>
      </c>
    </row>
    <row r="326" spans="1:54" ht="15" customHeight="1" x14ac:dyDescent="0.3">
      <c r="A326" s="1">
        <v>13230</v>
      </c>
      <c r="B326" s="1" t="s">
        <v>51</v>
      </c>
      <c r="C326" s="1" t="s">
        <v>625</v>
      </c>
      <c r="D326" s="1" t="s">
        <v>927</v>
      </c>
      <c r="E326" s="1">
        <v>21</v>
      </c>
      <c r="F326" s="1" t="s">
        <v>42</v>
      </c>
      <c r="G326" s="1" t="s">
        <v>54</v>
      </c>
      <c r="H326" s="22" t="s">
        <v>853</v>
      </c>
      <c r="I326" s="45" t="s">
        <v>44</v>
      </c>
      <c r="J326" s="1" t="s">
        <v>48</v>
      </c>
      <c r="K326" s="22" t="s">
        <v>43</v>
      </c>
      <c r="L326" s="1">
        <v>2</v>
      </c>
      <c r="M326" s="1">
        <v>2</v>
      </c>
      <c r="N326" s="1">
        <v>2</v>
      </c>
      <c r="O326" s="1">
        <v>2</v>
      </c>
      <c r="P326" s="22">
        <v>2</v>
      </c>
      <c r="Q326" s="1">
        <v>4</v>
      </c>
      <c r="R326" s="1">
        <v>3</v>
      </c>
      <c r="S326" s="1">
        <v>2</v>
      </c>
      <c r="T326" s="1">
        <v>4</v>
      </c>
      <c r="U326" s="22">
        <v>4</v>
      </c>
      <c r="V326" s="1">
        <v>4</v>
      </c>
      <c r="W326" s="1">
        <v>6</v>
      </c>
      <c r="X326" s="1">
        <v>1</v>
      </c>
      <c r="Y326" s="22">
        <v>1</v>
      </c>
      <c r="Z326" s="1" t="s">
        <v>45</v>
      </c>
      <c r="AA326" s="1" t="s">
        <v>45</v>
      </c>
      <c r="AB326" s="1" t="s">
        <v>45</v>
      </c>
      <c r="AC326" s="1" t="s">
        <v>45</v>
      </c>
      <c r="AD326" s="1" t="s">
        <v>45</v>
      </c>
      <c r="AE326" s="1">
        <v>3</v>
      </c>
      <c r="AF326" s="1" t="s">
        <v>45</v>
      </c>
      <c r="AG326" s="22" t="s">
        <v>45</v>
      </c>
      <c r="AH326" s="1">
        <v>4</v>
      </c>
      <c r="AI326" s="1">
        <v>1</v>
      </c>
      <c r="AJ326" s="22">
        <v>1</v>
      </c>
      <c r="AK326" s="34" t="s">
        <v>874</v>
      </c>
      <c r="AL326" s="34" t="s">
        <v>48</v>
      </c>
      <c r="AM326" s="8">
        <f t="shared" si="36"/>
        <v>-1.4979402501556278</v>
      </c>
      <c r="AN326" s="8">
        <f t="shared" si="37"/>
        <v>-0.54231691847824581</v>
      </c>
      <c r="AO326">
        <f t="shared" si="38"/>
        <v>0</v>
      </c>
      <c r="AP326" s="6">
        <f t="shared" si="39"/>
        <v>0</v>
      </c>
      <c r="AQ326" s="8">
        <f>($AM$3*AM326+$AN$3*AN326+$AO$3*AO326+$AP$3*AP326)+$I$3*VLOOKUP(I326,COND!$A$2:$E$7,4,FALSE)+$J$3*VLOOKUP(J326,COND!$A$2:$C$7,2,FALSE)+$K$3*VLOOKUP(K326,COND!$A$2:$C$7,3,FALSE)+IF(AND($B$2&gt;0,$E326&lt;20),$B$2*25,0)</f>
        <v>109.19240295324549</v>
      </c>
      <c r="AR326" s="26">
        <f t="shared" si="40"/>
        <v>0.22652181568519167</v>
      </c>
      <c r="AS326" t="str">
        <f t="shared" si="41"/>
        <v>LF</v>
      </c>
      <c r="AT326">
        <v>800</v>
      </c>
      <c r="AU326">
        <v>800</v>
      </c>
      <c r="AW326" t="str">
        <f t="shared" si="42"/>
        <v>Unlikely</v>
      </c>
      <c r="AY326">
        <f>IF(VLOOKUP($A326,'Draft List'!$D$4:$AC$1177,AY$3,FALSE)&lt;&gt;0,VLOOKUP($A326,'Draft List'!$D$4:$AC$1177,AY$3,FALSE),"")</f>
        <v>547</v>
      </c>
      <c r="AZ326">
        <f>IF(VLOOKUP($A326,'Draft List'!$D$4:$AC$1177,AZ$3,FALSE)&lt;&gt;0,VLOOKUP($A326,'Draft List'!$D$4:$AC$1177,AZ$3,FALSE),"")</f>
        <v>18</v>
      </c>
      <c r="BA326">
        <f>IF(VLOOKUP($A326,'Draft List'!$D$4:$AC$1177,BA$3,FALSE)&lt;&gt;0,VLOOKUP($A326,'Draft List'!$D$4:$AC$1177,BA$3,FALSE),"")</f>
        <v>15</v>
      </c>
      <c r="BB326" t="str">
        <f>IF(VLOOKUP($A326,'Draft List'!$D$4:$AC$1177,BB$3,FALSE)&lt;&gt;0,VLOOKUP($A326,'Draft List'!$D$4:$AC$1177,BB$3,FALSE),"")</f>
        <v>London Underground</v>
      </c>
    </row>
    <row r="327" spans="1:54" ht="15" customHeight="1" x14ac:dyDescent="0.3">
      <c r="A327" s="1">
        <v>9243</v>
      </c>
      <c r="B327" s="1" t="s">
        <v>73</v>
      </c>
      <c r="C327" s="1" t="s">
        <v>189</v>
      </c>
      <c r="D327" s="1" t="s">
        <v>996</v>
      </c>
      <c r="E327" s="1">
        <v>21</v>
      </c>
      <c r="F327" s="1" t="s">
        <v>63</v>
      </c>
      <c r="G327" s="1" t="s">
        <v>42</v>
      </c>
      <c r="H327" s="22" t="s">
        <v>853</v>
      </c>
      <c r="I327" s="45" t="s">
        <v>44</v>
      </c>
      <c r="J327" s="1" t="s">
        <v>44</v>
      </c>
      <c r="K327" s="22" t="s">
        <v>48</v>
      </c>
      <c r="L327" s="1">
        <v>2</v>
      </c>
      <c r="M327" s="1">
        <v>4</v>
      </c>
      <c r="N327" s="1">
        <v>2</v>
      </c>
      <c r="O327" s="1">
        <v>4</v>
      </c>
      <c r="P327" s="22">
        <v>1</v>
      </c>
      <c r="Q327" s="1">
        <v>3</v>
      </c>
      <c r="R327" s="1">
        <v>5</v>
      </c>
      <c r="S327" s="1">
        <v>2</v>
      </c>
      <c r="T327" s="1">
        <v>6</v>
      </c>
      <c r="U327" s="22">
        <v>4</v>
      </c>
      <c r="V327" s="1">
        <v>8</v>
      </c>
      <c r="W327" s="1">
        <v>8</v>
      </c>
      <c r="X327" s="1">
        <v>1</v>
      </c>
      <c r="Y327" s="22">
        <v>1</v>
      </c>
      <c r="Z327" s="1" t="s">
        <v>45</v>
      </c>
      <c r="AA327" s="1" t="s">
        <v>45</v>
      </c>
      <c r="AB327" s="1" t="s">
        <v>45</v>
      </c>
      <c r="AC327" s="1" t="s">
        <v>45</v>
      </c>
      <c r="AD327" s="1">
        <v>7</v>
      </c>
      <c r="AE327" s="1" t="s">
        <v>45</v>
      </c>
      <c r="AF327" s="1" t="s">
        <v>45</v>
      </c>
      <c r="AG327" s="22" t="s">
        <v>45</v>
      </c>
      <c r="AH327" s="1">
        <v>5</v>
      </c>
      <c r="AI327" s="1">
        <v>8</v>
      </c>
      <c r="AJ327" s="22">
        <v>8</v>
      </c>
      <c r="AK327" s="34" t="s">
        <v>45</v>
      </c>
      <c r="AL327" s="34" t="s">
        <v>48</v>
      </c>
      <c r="AM327" s="8">
        <f t="shared" si="36"/>
        <v>-1.2564177307161419</v>
      </c>
      <c r="AN327" s="8">
        <f t="shared" si="37"/>
        <v>-0.58333389542435155</v>
      </c>
      <c r="AO327">
        <f t="shared" si="38"/>
        <v>2</v>
      </c>
      <c r="AP327" s="6">
        <f t="shared" si="39"/>
        <v>1</v>
      </c>
      <c r="AQ327" s="8">
        <f>($AM$3*AM327+$AN$3*AN327+$AO$3*AO327+$AP$3*AP327)+$I$3*VLOOKUP(I327,COND!$A$2:$E$7,4,FALSE)+$J$3*VLOOKUP(J327,COND!$A$2:$C$7,2,FALSE)+$K$3*VLOOKUP(K327,COND!$A$2:$C$7,3,FALSE)+IF(AND($B$2&gt;0,$E327&lt;20),$B$2*25,0)</f>
        <v>109.05768481516949</v>
      </c>
      <c r="AR327" s="26">
        <f t="shared" si="40"/>
        <v>0.19838070868244667</v>
      </c>
      <c r="AS327" t="str">
        <f t="shared" si="41"/>
        <v>SS</v>
      </c>
      <c r="AT327">
        <v>800</v>
      </c>
      <c r="AU327">
        <v>800</v>
      </c>
      <c r="AW327" t="str">
        <f t="shared" si="42"/>
        <v>Unlikely</v>
      </c>
      <c r="AY327">
        <f>IF(VLOOKUP($A327,'Draft List'!$D$4:$AC$1177,AY$3,FALSE)&lt;&gt;0,VLOOKUP($A327,'Draft List'!$D$4:$AC$1177,AY$3,FALSE),"")</f>
        <v>456</v>
      </c>
      <c r="AZ327">
        <f>IF(VLOOKUP($A327,'Draft List'!$D$4:$AC$1177,AZ$3,FALSE)&lt;&gt;0,VLOOKUP($A327,'Draft List'!$D$4:$AC$1177,AZ$3,FALSE),"")</f>
        <v>15</v>
      </c>
      <c r="BA327">
        <f>IF(VLOOKUP($A327,'Draft List'!$D$4:$AC$1177,BA$3,FALSE)&lt;&gt;0,VLOOKUP($A327,'Draft List'!$D$4:$AC$1177,BA$3,FALSE),"")</f>
        <v>20</v>
      </c>
      <c r="BB327" t="str">
        <f>IF(VLOOKUP($A327,'Draft List'!$D$4:$AC$1177,BB$3,FALSE)&lt;&gt;0,VLOOKUP($A327,'Draft List'!$D$4:$AC$1177,BB$3,FALSE),"")</f>
        <v>New Orleans Trendsetters</v>
      </c>
    </row>
    <row r="328" spans="1:54" ht="15" customHeight="1" x14ac:dyDescent="0.3">
      <c r="A328" s="1">
        <v>8830</v>
      </c>
      <c r="B328" s="1" t="s">
        <v>51</v>
      </c>
      <c r="C328" s="1" t="s">
        <v>141</v>
      </c>
      <c r="D328" s="1" t="s">
        <v>1204</v>
      </c>
      <c r="E328" s="1">
        <v>20</v>
      </c>
      <c r="F328" s="1" t="s">
        <v>42</v>
      </c>
      <c r="G328" s="1" t="s">
        <v>42</v>
      </c>
      <c r="H328" s="22" t="s">
        <v>853</v>
      </c>
      <c r="I328" s="45" t="s">
        <v>43</v>
      </c>
      <c r="J328" s="1" t="s">
        <v>43</v>
      </c>
      <c r="K328" s="22" t="s">
        <v>44</v>
      </c>
      <c r="L328" s="1">
        <v>2</v>
      </c>
      <c r="M328" s="1">
        <v>4</v>
      </c>
      <c r="N328" s="1">
        <v>2</v>
      </c>
      <c r="O328" s="1">
        <v>3</v>
      </c>
      <c r="P328" s="22">
        <v>1</v>
      </c>
      <c r="Q328" s="1">
        <v>3</v>
      </c>
      <c r="R328" s="1">
        <v>6</v>
      </c>
      <c r="S328" s="1">
        <v>4</v>
      </c>
      <c r="T328" s="1">
        <v>6</v>
      </c>
      <c r="U328" s="22">
        <v>3</v>
      </c>
      <c r="V328" s="1">
        <v>6</v>
      </c>
      <c r="W328" s="1">
        <v>9</v>
      </c>
      <c r="X328" s="1">
        <v>1</v>
      </c>
      <c r="Y328" s="22">
        <v>1</v>
      </c>
      <c r="Z328" s="1" t="s">
        <v>45</v>
      </c>
      <c r="AA328" s="1" t="s">
        <v>45</v>
      </c>
      <c r="AB328" s="1" t="s">
        <v>45</v>
      </c>
      <c r="AC328" s="1" t="s">
        <v>45</v>
      </c>
      <c r="AD328" s="1" t="s">
        <v>45</v>
      </c>
      <c r="AE328" s="1">
        <v>2</v>
      </c>
      <c r="AF328" s="1" t="s">
        <v>45</v>
      </c>
      <c r="AG328" s="22" t="s">
        <v>45</v>
      </c>
      <c r="AH328" s="1">
        <v>1</v>
      </c>
      <c r="AI328" s="1">
        <v>1</v>
      </c>
      <c r="AJ328" s="22">
        <v>1</v>
      </c>
      <c r="AK328" s="34" t="s">
        <v>707</v>
      </c>
      <c r="AL328" s="34" t="s">
        <v>48</v>
      </c>
      <c r="AM328" s="8">
        <f t="shared" si="36"/>
        <v>-1.3461272807257232</v>
      </c>
      <c r="AN328" s="8">
        <f t="shared" si="37"/>
        <v>-0.40616736757492844</v>
      </c>
      <c r="AO328">
        <f t="shared" si="38"/>
        <v>0</v>
      </c>
      <c r="AP328" s="6">
        <f t="shared" si="39"/>
        <v>0</v>
      </c>
      <c r="AQ328" s="8">
        <f>($AM$3*AM328+$AN$3*AN328+$AO$3*AO328+$AP$3*AP328)+$I$3*VLOOKUP(I328,COND!$A$2:$E$7,4,FALSE)+$J$3*VLOOKUP(J328,COND!$A$2:$C$7,2,FALSE)+$K$3*VLOOKUP(K328,COND!$A$2:$C$7,3,FALSE)+IF(AND($B$2&gt;0,$E328&lt;20),$B$2*25,0)</f>
        <v>108.99137886102829</v>
      </c>
      <c r="AR328" s="26">
        <f t="shared" si="40"/>
        <v>0.18453013906312776</v>
      </c>
      <c r="AS328" t="str">
        <f t="shared" si="41"/>
        <v>LF</v>
      </c>
      <c r="AT328">
        <v>800</v>
      </c>
      <c r="AU328">
        <v>800</v>
      </c>
      <c r="AW328" t="str">
        <f t="shared" si="42"/>
        <v>Unlikely</v>
      </c>
      <c r="AY328">
        <f>IF(VLOOKUP($A328,'Draft List'!$D$4:$AC$1177,AY$3,FALSE)&lt;&gt;0,VLOOKUP($A328,'Draft List'!$D$4:$AC$1177,AY$3,FALSE),"")</f>
        <v>532</v>
      </c>
      <c r="AZ328">
        <f>IF(VLOOKUP($A328,'Draft List'!$D$4:$AC$1177,AZ$3,FALSE)&lt;&gt;0,VLOOKUP($A328,'Draft List'!$D$4:$AC$1177,AZ$3,FALSE),"")</f>
        <v>17</v>
      </c>
      <c r="BA328">
        <f>IF(VLOOKUP($A328,'Draft List'!$D$4:$AC$1177,BA$3,FALSE)&lt;&gt;0,VLOOKUP($A328,'Draft List'!$D$4:$AC$1177,BA$3,FALSE),"")</f>
        <v>32</v>
      </c>
      <c r="BB328" t="str">
        <f>IF(VLOOKUP($A328,'Draft List'!$D$4:$AC$1177,BB$3,FALSE)&lt;&gt;0,VLOOKUP($A328,'Draft List'!$D$4:$AC$1177,BB$3,FALSE),"")</f>
        <v>Tempe Knights</v>
      </c>
    </row>
    <row r="329" spans="1:54" ht="15" customHeight="1" x14ac:dyDescent="0.3">
      <c r="A329" s="1">
        <v>16974</v>
      </c>
      <c r="B329" s="1" t="s">
        <v>88</v>
      </c>
      <c r="C329" s="1" t="s">
        <v>939</v>
      </c>
      <c r="D329" s="1" t="s">
        <v>940</v>
      </c>
      <c r="E329" s="1">
        <v>22</v>
      </c>
      <c r="F329" s="1" t="s">
        <v>63</v>
      </c>
      <c r="G329" s="1" t="s">
        <v>42</v>
      </c>
      <c r="H329" s="22" t="s">
        <v>861</v>
      </c>
      <c r="I329" s="45" t="s">
        <v>44</v>
      </c>
      <c r="J329" s="1" t="s">
        <v>44</v>
      </c>
      <c r="K329" s="22" t="s">
        <v>43</v>
      </c>
      <c r="L329" s="1">
        <v>3</v>
      </c>
      <c r="M329" s="1">
        <v>3</v>
      </c>
      <c r="N329" s="1">
        <v>2</v>
      </c>
      <c r="O329" s="1">
        <v>4</v>
      </c>
      <c r="P329" s="22">
        <v>4</v>
      </c>
      <c r="Q329" s="1">
        <v>4</v>
      </c>
      <c r="R329" s="1">
        <v>3</v>
      </c>
      <c r="S329" s="1">
        <v>2</v>
      </c>
      <c r="T329" s="1">
        <v>5</v>
      </c>
      <c r="U329" s="22">
        <v>5</v>
      </c>
      <c r="V329" s="1">
        <v>2</v>
      </c>
      <c r="W329" s="1">
        <v>4</v>
      </c>
      <c r="X329" s="1">
        <v>1</v>
      </c>
      <c r="Y329" s="22">
        <v>1</v>
      </c>
      <c r="Z329" s="1" t="s">
        <v>45</v>
      </c>
      <c r="AA329" s="1">
        <v>3</v>
      </c>
      <c r="AB329" s="1" t="s">
        <v>45</v>
      </c>
      <c r="AC329" s="1" t="s">
        <v>45</v>
      </c>
      <c r="AD329" s="1" t="s">
        <v>45</v>
      </c>
      <c r="AE329" s="1" t="s">
        <v>45</v>
      </c>
      <c r="AF329" s="1" t="s">
        <v>45</v>
      </c>
      <c r="AG329" s="22" t="s">
        <v>45</v>
      </c>
      <c r="AH329" s="1">
        <v>1</v>
      </c>
      <c r="AI329" s="1">
        <v>1</v>
      </c>
      <c r="AJ329" s="22">
        <v>1</v>
      </c>
      <c r="AK329" s="34" t="s">
        <v>45</v>
      </c>
      <c r="AL329" s="34" t="s">
        <v>844</v>
      </c>
      <c r="AM329" s="8">
        <f t="shared" si="36"/>
        <v>-0.8648727546809204</v>
      </c>
      <c r="AN329" s="8">
        <f t="shared" si="37"/>
        <v>-0.41259102865158137</v>
      </c>
      <c r="AO329">
        <f t="shared" si="38"/>
        <v>0</v>
      </c>
      <c r="AP329" s="6">
        <f t="shared" si="39"/>
        <v>0</v>
      </c>
      <c r="AQ329" s="8">
        <f>($AM$3*AM329+$AN$3*AN329+$AO$3*AO329+$AP$3*AP329)+$I$3*VLOOKUP(I329,COND!$A$2:$E$7,4,FALSE)+$J$3*VLOOKUP(J329,COND!$A$2:$C$7,2,FALSE)+$K$3*VLOOKUP(K329,COND!$A$2:$C$7,3,FALSE)+IF(AND($B$2&gt;0,$E329&lt;20),$B$2*25,0)</f>
        <v>108.81242038071294</v>
      </c>
      <c r="AR329" s="26">
        <f t="shared" si="40"/>
        <v>0.14714772110867072</v>
      </c>
      <c r="AS329" t="str">
        <f t="shared" si="41"/>
        <v>1B</v>
      </c>
      <c r="AT329">
        <v>800</v>
      </c>
      <c r="AU329">
        <v>800</v>
      </c>
      <c r="AW329" t="str">
        <f t="shared" si="42"/>
        <v>Unlikely</v>
      </c>
      <c r="AY329" t="str">
        <f>IF(VLOOKUP($A329,'Draft List'!$D$4:$AC$1177,AY$3,FALSE)&lt;&gt;0,VLOOKUP($A329,'Draft List'!$D$4:$AC$1177,AY$3,FALSE),"")</f>
        <v/>
      </c>
      <c r="AZ329" t="str">
        <f>IF(VLOOKUP($A329,'Draft List'!$D$4:$AC$1177,AZ$3,FALSE)&lt;&gt;0,VLOOKUP($A329,'Draft List'!$D$4:$AC$1177,AZ$3,FALSE),"")</f>
        <v/>
      </c>
      <c r="BA329" t="str">
        <f>IF(VLOOKUP($A329,'Draft List'!$D$4:$AC$1177,BA$3,FALSE)&lt;&gt;0,VLOOKUP($A329,'Draft List'!$D$4:$AC$1177,BA$3,FALSE),"")</f>
        <v/>
      </c>
      <c r="BB329" t="str">
        <f>IF(VLOOKUP($A329,'Draft List'!$D$4:$AC$1177,BB$3,FALSE)&lt;&gt;0,VLOOKUP($A329,'Draft List'!$D$4:$AC$1177,BB$3,FALSE),"")</f>
        <v/>
      </c>
    </row>
    <row r="330" spans="1:54" ht="15" customHeight="1" x14ac:dyDescent="0.3">
      <c r="A330" s="1">
        <v>7269</v>
      </c>
      <c r="B330" s="1" t="s">
        <v>70</v>
      </c>
      <c r="C330" s="1" t="s">
        <v>359</v>
      </c>
      <c r="D330" s="1" t="s">
        <v>1097</v>
      </c>
      <c r="E330" s="1">
        <v>21</v>
      </c>
      <c r="F330" s="1" t="s">
        <v>42</v>
      </c>
      <c r="G330" s="1" t="s">
        <v>42</v>
      </c>
      <c r="H330" s="22" t="s">
        <v>853</v>
      </c>
      <c r="I330" s="45" t="s">
        <v>43</v>
      </c>
      <c r="J330" s="1" t="s">
        <v>43</v>
      </c>
      <c r="K330" s="22" t="s">
        <v>43</v>
      </c>
      <c r="L330" s="1">
        <v>2</v>
      </c>
      <c r="M330" s="1">
        <v>4</v>
      </c>
      <c r="N330" s="1">
        <v>3</v>
      </c>
      <c r="O330" s="1">
        <v>3</v>
      </c>
      <c r="P330" s="22">
        <v>1</v>
      </c>
      <c r="Q330" s="1">
        <v>3</v>
      </c>
      <c r="R330" s="1">
        <v>4</v>
      </c>
      <c r="S330" s="1">
        <v>4</v>
      </c>
      <c r="T330" s="1">
        <v>5</v>
      </c>
      <c r="U330" s="22">
        <v>3</v>
      </c>
      <c r="V330" s="1">
        <v>9</v>
      </c>
      <c r="W330" s="1">
        <v>9</v>
      </c>
      <c r="X330" s="1">
        <v>1</v>
      </c>
      <c r="Y330" s="22">
        <v>1</v>
      </c>
      <c r="Z330" s="1" t="s">
        <v>45</v>
      </c>
      <c r="AA330" s="1" t="s">
        <v>45</v>
      </c>
      <c r="AB330" s="1" t="s">
        <v>45</v>
      </c>
      <c r="AC330" s="1">
        <v>5</v>
      </c>
      <c r="AD330" s="1" t="s">
        <v>45</v>
      </c>
      <c r="AE330" s="1" t="s">
        <v>45</v>
      </c>
      <c r="AF330" s="1">
        <v>1</v>
      </c>
      <c r="AG330" s="22" t="s">
        <v>45</v>
      </c>
      <c r="AH330" s="1">
        <v>2</v>
      </c>
      <c r="AI330" s="1">
        <v>8</v>
      </c>
      <c r="AJ330" s="22">
        <v>7</v>
      </c>
      <c r="AK330" s="34" t="s">
        <v>45</v>
      </c>
      <c r="AL330" s="34" t="s">
        <v>48</v>
      </c>
      <c r="AM330" s="8">
        <f t="shared" si="36"/>
        <v>-1.2630657867018216</v>
      </c>
      <c r="AN330" s="8">
        <f t="shared" si="37"/>
        <v>-0.59799667682191648</v>
      </c>
      <c r="AO330">
        <f t="shared" si="38"/>
        <v>2</v>
      </c>
      <c r="AP330" s="6">
        <f t="shared" si="39"/>
        <v>0.75</v>
      </c>
      <c r="AQ330" s="8">
        <f>($AM$3*AM330+$AN$3*AN330+$AO$3*AO330+$AP$3*AP330)+$I$3*VLOOKUP(I330,COND!$A$2:$E$7,4,FALSE)+$J$3*VLOOKUP(J330,COND!$A$2:$C$7,2,FALSE)+$K$3*VLOOKUP(K330,COND!$A$2:$C$7,3,FALSE)+IF(AND($B$2&gt;0,$E330&lt;20),$B$2*25,0)</f>
        <v>108.78106663280016</v>
      </c>
      <c r="AR330" s="26">
        <f t="shared" si="40"/>
        <v>0.14059827507600103</v>
      </c>
      <c r="AS330" t="str">
        <f t="shared" si="41"/>
        <v>3B</v>
      </c>
      <c r="AT330">
        <v>800</v>
      </c>
      <c r="AU330">
        <v>800</v>
      </c>
      <c r="AW330" t="str">
        <f t="shared" si="42"/>
        <v>Unlikely</v>
      </c>
      <c r="AY330">
        <f>IF(VLOOKUP($A330,'Draft List'!$D$4:$AC$1177,AY$3,FALSE)&lt;&gt;0,VLOOKUP($A330,'Draft List'!$D$4:$AC$1177,AY$3,FALSE),"")</f>
        <v>510</v>
      </c>
      <c r="AZ330">
        <f>IF(VLOOKUP($A330,'Draft List'!$D$4:$AC$1177,AZ$3,FALSE)&lt;&gt;0,VLOOKUP($A330,'Draft List'!$D$4:$AC$1177,AZ$3,FALSE),"")</f>
        <v>17</v>
      </c>
      <c r="BA330">
        <f>IF(VLOOKUP($A330,'Draft List'!$D$4:$AC$1177,BA$3,FALSE)&lt;&gt;0,VLOOKUP($A330,'Draft List'!$D$4:$AC$1177,BA$3,FALSE),"")</f>
        <v>10</v>
      </c>
      <c r="BB330" t="str">
        <f>IF(VLOOKUP($A330,'Draft List'!$D$4:$AC$1177,BB$3,FALSE)&lt;&gt;0,VLOOKUP($A330,'Draft List'!$D$4:$AC$1177,BB$3,FALSE),"")</f>
        <v>Tempe Knights</v>
      </c>
    </row>
    <row r="331" spans="1:54" ht="15" customHeight="1" x14ac:dyDescent="0.3">
      <c r="A331" s="1">
        <v>11084</v>
      </c>
      <c r="B331" s="1" t="s">
        <v>88</v>
      </c>
      <c r="C331" s="1" t="s">
        <v>128</v>
      </c>
      <c r="D331" s="1" t="s">
        <v>936</v>
      </c>
      <c r="E331" s="1">
        <v>21</v>
      </c>
      <c r="F331" s="1" t="s">
        <v>42</v>
      </c>
      <c r="G331" s="1" t="s">
        <v>42</v>
      </c>
      <c r="H331" s="22" t="s">
        <v>853</v>
      </c>
      <c r="I331" s="45" t="s">
        <v>48</v>
      </c>
      <c r="J331" s="1" t="s">
        <v>43</v>
      </c>
      <c r="K331" s="22" t="s">
        <v>43</v>
      </c>
      <c r="L331" s="1">
        <v>2</v>
      </c>
      <c r="M331" s="1">
        <v>3</v>
      </c>
      <c r="N331" s="1">
        <v>3</v>
      </c>
      <c r="O331" s="1">
        <v>3</v>
      </c>
      <c r="P331" s="22">
        <v>1</v>
      </c>
      <c r="Q331" s="1">
        <v>3</v>
      </c>
      <c r="R331" s="1">
        <v>5</v>
      </c>
      <c r="S331" s="1">
        <v>4</v>
      </c>
      <c r="T331" s="1">
        <v>5</v>
      </c>
      <c r="U331" s="22">
        <v>3</v>
      </c>
      <c r="V331" s="1">
        <v>7</v>
      </c>
      <c r="W331" s="1">
        <v>6</v>
      </c>
      <c r="X331" s="1">
        <v>1</v>
      </c>
      <c r="Y331" s="22">
        <v>1</v>
      </c>
      <c r="Z331" s="1" t="s">
        <v>45</v>
      </c>
      <c r="AA331" s="1">
        <v>8</v>
      </c>
      <c r="AB331" s="1" t="s">
        <v>45</v>
      </c>
      <c r="AC331" s="1">
        <v>2</v>
      </c>
      <c r="AD331" s="1" t="s">
        <v>45</v>
      </c>
      <c r="AE331" s="1" t="s">
        <v>45</v>
      </c>
      <c r="AF331" s="1" t="s">
        <v>45</v>
      </c>
      <c r="AG331" s="22" t="s">
        <v>45</v>
      </c>
      <c r="AH331" s="1">
        <v>2</v>
      </c>
      <c r="AI331" s="1">
        <v>5</v>
      </c>
      <c r="AJ331" s="22">
        <v>1</v>
      </c>
      <c r="AK331" s="34" t="s">
        <v>707</v>
      </c>
      <c r="AL331" s="34" t="s">
        <v>844</v>
      </c>
      <c r="AM331" s="8">
        <f t="shared" si="36"/>
        <v>-1.3141256663205254</v>
      </c>
      <c r="AN331" s="8">
        <f t="shared" si="37"/>
        <v>-0.54693679720321298</v>
      </c>
      <c r="AO331">
        <f t="shared" si="38"/>
        <v>0</v>
      </c>
      <c r="AP331" s="6">
        <f t="shared" si="39"/>
        <v>0.25</v>
      </c>
      <c r="AQ331" s="8">
        <f>($AM$3*AM331+$AN$3*AN331+$AO$3*AO331+$AP$3*AP331)+$I$3*VLOOKUP(I331,COND!$A$2:$E$7,4,FALSE)+$J$3*VLOOKUP(J331,COND!$A$2:$C$7,2,FALSE)+$K$3*VLOOKUP(K331,COND!$A$2:$C$7,3,FALSE)+IF(AND($B$2&gt;0,$E331&lt;20),$B$2*25,0)</f>
        <v>108.78034586692939</v>
      </c>
      <c r="AR331" s="26">
        <f t="shared" si="40"/>
        <v>0.1404477151752864</v>
      </c>
      <c r="AS331" t="str">
        <f t="shared" si="41"/>
        <v>1B</v>
      </c>
      <c r="AT331">
        <v>800</v>
      </c>
      <c r="AU331">
        <v>800</v>
      </c>
      <c r="AW331" t="str">
        <f t="shared" si="42"/>
        <v>Unlikely</v>
      </c>
      <c r="AY331">
        <f>IF(VLOOKUP($A331,'Draft List'!$D$4:$AC$1177,AY$3,FALSE)&lt;&gt;0,VLOOKUP($A331,'Draft List'!$D$4:$AC$1177,AY$3,FALSE),"")</f>
        <v>584</v>
      </c>
      <c r="AZ331">
        <f>IF(VLOOKUP($A331,'Draft List'!$D$4:$AC$1177,AZ$3,FALSE)&lt;&gt;0,VLOOKUP($A331,'Draft List'!$D$4:$AC$1177,AZ$3,FALSE),"")</f>
        <v>19</v>
      </c>
      <c r="BA331">
        <f>IF(VLOOKUP($A331,'Draft List'!$D$4:$AC$1177,BA$3,FALSE)&lt;&gt;0,VLOOKUP($A331,'Draft List'!$D$4:$AC$1177,BA$3,FALSE),"")</f>
        <v>20</v>
      </c>
      <c r="BB331" t="str">
        <f>IF(VLOOKUP($A331,'Draft List'!$D$4:$AC$1177,BB$3,FALSE)&lt;&gt;0,VLOOKUP($A331,'Draft List'!$D$4:$AC$1177,BB$3,FALSE),"")</f>
        <v>New Orleans Trendsetters</v>
      </c>
    </row>
    <row r="332" spans="1:54" ht="15" customHeight="1" x14ac:dyDescent="0.3">
      <c r="A332" s="1">
        <v>6404</v>
      </c>
      <c r="B332" s="1" t="s">
        <v>88</v>
      </c>
      <c r="C332" s="1" t="s">
        <v>942</v>
      </c>
      <c r="D332" s="1" t="s">
        <v>780</v>
      </c>
      <c r="E332" s="1">
        <v>21</v>
      </c>
      <c r="F332" s="1" t="s">
        <v>42</v>
      </c>
      <c r="G332" s="1" t="s">
        <v>42</v>
      </c>
      <c r="H332" s="22" t="s">
        <v>861</v>
      </c>
      <c r="I332" s="45" t="s">
        <v>43</v>
      </c>
      <c r="J332" s="1" t="s">
        <v>44</v>
      </c>
      <c r="K332" s="22" t="s">
        <v>48</v>
      </c>
      <c r="L332" s="1">
        <v>2</v>
      </c>
      <c r="M332" s="1">
        <v>2</v>
      </c>
      <c r="N332" s="1">
        <v>3</v>
      </c>
      <c r="O332" s="1">
        <v>4</v>
      </c>
      <c r="P332" s="22">
        <v>1</v>
      </c>
      <c r="Q332" s="1">
        <v>3</v>
      </c>
      <c r="R332" s="1">
        <v>3</v>
      </c>
      <c r="S332" s="1">
        <v>4</v>
      </c>
      <c r="T332" s="1">
        <v>7</v>
      </c>
      <c r="U332" s="22">
        <v>2</v>
      </c>
      <c r="V332" s="1">
        <v>3</v>
      </c>
      <c r="W332" s="1">
        <v>3</v>
      </c>
      <c r="X332" s="1">
        <v>4</v>
      </c>
      <c r="Y332" s="22">
        <v>6</v>
      </c>
      <c r="Z332" s="1" t="s">
        <v>45</v>
      </c>
      <c r="AA332" s="1">
        <v>2</v>
      </c>
      <c r="AB332" s="1" t="s">
        <v>45</v>
      </c>
      <c r="AC332" s="1" t="s">
        <v>45</v>
      </c>
      <c r="AD332" s="1" t="s">
        <v>45</v>
      </c>
      <c r="AE332" s="1" t="s">
        <v>45</v>
      </c>
      <c r="AF332" s="1" t="s">
        <v>45</v>
      </c>
      <c r="AG332" s="22" t="s">
        <v>45</v>
      </c>
      <c r="AH332" s="1">
        <v>3</v>
      </c>
      <c r="AI332" s="1">
        <v>1</v>
      </c>
      <c r="AJ332" s="22">
        <v>1</v>
      </c>
      <c r="AK332" s="34" t="s">
        <v>45</v>
      </c>
      <c r="AL332" s="34" t="s">
        <v>48</v>
      </c>
      <c r="AM332" s="8">
        <f t="shared" si="36"/>
        <v>-1.2754759959296478</v>
      </c>
      <c r="AN332" s="8">
        <f t="shared" si="37"/>
        <v>-0.50965379623854146</v>
      </c>
      <c r="AO332">
        <f t="shared" si="38"/>
        <v>0</v>
      </c>
      <c r="AP332" s="6">
        <f t="shared" si="39"/>
        <v>0</v>
      </c>
      <c r="AQ332" s="8">
        <f>($AM$3*AM332+$AN$3*AN332+$AO$3*AO332+$AP$3*AP332)+$I$3*VLOOKUP(I332,COND!$A$2:$E$7,4,FALSE)+$J$3*VLOOKUP(J332,COND!$A$2:$C$7,2,FALSE)+$K$3*VLOOKUP(K332,COND!$A$2:$C$7,3,FALSE)+IF(AND($B$2&gt;0,$E332&lt;20),$B$2*25,0)</f>
        <v>108.75660684554454</v>
      </c>
      <c r="AR332" s="26">
        <f t="shared" si="40"/>
        <v>0.13548890004858963</v>
      </c>
      <c r="AS332" t="str">
        <f t="shared" si="41"/>
        <v>1B</v>
      </c>
      <c r="AT332">
        <v>800</v>
      </c>
      <c r="AU332">
        <v>800</v>
      </c>
      <c r="AW332" t="str">
        <f t="shared" si="42"/>
        <v>Unlikely</v>
      </c>
      <c r="AY332" t="str">
        <f>IF(VLOOKUP($A332,'Draft List'!$D$4:$AC$1177,AY$3,FALSE)&lt;&gt;0,VLOOKUP($A332,'Draft List'!$D$4:$AC$1177,AY$3,FALSE),"")</f>
        <v/>
      </c>
      <c r="AZ332" t="str">
        <f>IF(VLOOKUP($A332,'Draft List'!$D$4:$AC$1177,AZ$3,FALSE)&lt;&gt;0,VLOOKUP($A332,'Draft List'!$D$4:$AC$1177,AZ$3,FALSE),"")</f>
        <v/>
      </c>
      <c r="BA332" t="str">
        <f>IF(VLOOKUP($A332,'Draft List'!$D$4:$AC$1177,BA$3,FALSE)&lt;&gt;0,VLOOKUP($A332,'Draft List'!$D$4:$AC$1177,BA$3,FALSE),"")</f>
        <v/>
      </c>
      <c r="BB332" t="str">
        <f>IF(VLOOKUP($A332,'Draft List'!$D$4:$AC$1177,BB$3,FALSE)&lt;&gt;0,VLOOKUP($A332,'Draft List'!$D$4:$AC$1177,BB$3,FALSE),"")</f>
        <v/>
      </c>
    </row>
    <row r="333" spans="1:54" ht="15" customHeight="1" x14ac:dyDescent="0.3">
      <c r="A333" s="1">
        <v>11765</v>
      </c>
      <c r="B333" s="1" t="s">
        <v>75</v>
      </c>
      <c r="C333" s="1" t="s">
        <v>145</v>
      </c>
      <c r="D333" s="1" t="s">
        <v>505</v>
      </c>
      <c r="E333" s="1">
        <v>21</v>
      </c>
      <c r="F333" s="1" t="s">
        <v>54</v>
      </c>
      <c r="G333" s="1" t="s">
        <v>54</v>
      </c>
      <c r="H333" s="22" t="s">
        <v>861</v>
      </c>
      <c r="I333" s="45" t="s">
        <v>43</v>
      </c>
      <c r="J333" s="1" t="s">
        <v>43</v>
      </c>
      <c r="K333" s="22" t="s">
        <v>43</v>
      </c>
      <c r="L333" s="1">
        <v>2</v>
      </c>
      <c r="M333" s="1">
        <v>1</v>
      </c>
      <c r="N333" s="1">
        <v>2</v>
      </c>
      <c r="O333" s="1">
        <v>1</v>
      </c>
      <c r="P333" s="22">
        <v>2</v>
      </c>
      <c r="Q333" s="1">
        <v>4</v>
      </c>
      <c r="R333" s="1">
        <v>3</v>
      </c>
      <c r="S333" s="1">
        <v>2</v>
      </c>
      <c r="T333" s="1">
        <v>4</v>
      </c>
      <c r="U333" s="22">
        <v>4</v>
      </c>
      <c r="V333" s="1">
        <v>4</v>
      </c>
      <c r="W333" s="1">
        <v>6</v>
      </c>
      <c r="X333" s="1">
        <v>1</v>
      </c>
      <c r="Y333" s="22">
        <v>1</v>
      </c>
      <c r="Z333" s="1" t="s">
        <v>45</v>
      </c>
      <c r="AA333" s="1" t="s">
        <v>45</v>
      </c>
      <c r="AB333" s="1" t="s">
        <v>45</v>
      </c>
      <c r="AC333" s="1" t="s">
        <v>45</v>
      </c>
      <c r="AD333" s="1" t="s">
        <v>45</v>
      </c>
      <c r="AE333" s="1" t="s">
        <v>45</v>
      </c>
      <c r="AF333" s="1">
        <v>3</v>
      </c>
      <c r="AG333" s="22" t="s">
        <v>45</v>
      </c>
      <c r="AH333" s="1">
        <v>8</v>
      </c>
      <c r="AI333" s="1">
        <v>6</v>
      </c>
      <c r="AJ333" s="22">
        <v>8</v>
      </c>
      <c r="AK333" s="34" t="s">
        <v>882</v>
      </c>
      <c r="AL333" s="34" t="s">
        <v>48</v>
      </c>
      <c r="AM333" s="8">
        <f t="shared" si="36"/>
        <v>-1.6387096797839125</v>
      </c>
      <c r="AN333" s="8">
        <f t="shared" si="37"/>
        <v>-0.54231691847824581</v>
      </c>
      <c r="AO333">
        <f t="shared" si="38"/>
        <v>2</v>
      </c>
      <c r="AP333" s="6">
        <f t="shared" si="39"/>
        <v>0</v>
      </c>
      <c r="AQ333" s="8">
        <f>($AM$3*AM333+$AN$3*AN333+$AO$3*AO333+$AP$3*AP333)+$I$3*VLOOKUP(I333,COND!$A$2:$E$7,4,FALSE)+$J$3*VLOOKUP(J333,COND!$A$2:$C$7,2,FALSE)+$K$3*VLOOKUP(K333,COND!$A$2:$C$7,3,FALSE)+IF(AND($B$2&gt;0,$E333&lt;20),$B$2*25,0)</f>
        <v>108.66165934361599</v>
      </c>
      <c r="AR333" s="26">
        <f t="shared" si="40"/>
        <v>0.11565543256177478</v>
      </c>
      <c r="AS333" t="str">
        <f t="shared" si="41"/>
        <v>CF</v>
      </c>
      <c r="AT333">
        <v>800</v>
      </c>
      <c r="AU333">
        <v>800</v>
      </c>
      <c r="AW333" t="str">
        <f t="shared" si="42"/>
        <v>Unlikely</v>
      </c>
      <c r="AY333" t="str">
        <f>IF(VLOOKUP($A333,'Draft List'!$D$4:$AC$1177,AY$3,FALSE)&lt;&gt;0,VLOOKUP($A333,'Draft List'!$D$4:$AC$1177,AY$3,FALSE),"")</f>
        <v/>
      </c>
      <c r="AZ333" t="str">
        <f>IF(VLOOKUP($A333,'Draft List'!$D$4:$AC$1177,AZ$3,FALSE)&lt;&gt;0,VLOOKUP($A333,'Draft List'!$D$4:$AC$1177,AZ$3,FALSE),"")</f>
        <v/>
      </c>
      <c r="BA333" t="str">
        <f>IF(VLOOKUP($A333,'Draft List'!$D$4:$AC$1177,BA$3,FALSE)&lt;&gt;0,VLOOKUP($A333,'Draft List'!$D$4:$AC$1177,BA$3,FALSE),"")</f>
        <v/>
      </c>
      <c r="BB333" t="str">
        <f>IF(VLOOKUP($A333,'Draft List'!$D$4:$AC$1177,BB$3,FALSE)&lt;&gt;0,VLOOKUP($A333,'Draft List'!$D$4:$AC$1177,BB$3,FALSE),"")</f>
        <v/>
      </c>
    </row>
    <row r="334" spans="1:54" ht="15" customHeight="1" x14ac:dyDescent="0.3">
      <c r="A334" s="1">
        <v>7498</v>
      </c>
      <c r="B334" s="1" t="s">
        <v>51</v>
      </c>
      <c r="C334" s="1" t="s">
        <v>352</v>
      </c>
      <c r="D334" s="1" t="s">
        <v>873</v>
      </c>
      <c r="E334" s="1">
        <v>22</v>
      </c>
      <c r="F334" s="1" t="s">
        <v>54</v>
      </c>
      <c r="G334" s="1" t="s">
        <v>54</v>
      </c>
      <c r="H334" s="22" t="s">
        <v>861</v>
      </c>
      <c r="I334" s="45" t="s">
        <v>43</v>
      </c>
      <c r="J334" s="1" t="s">
        <v>43</v>
      </c>
      <c r="K334" s="22" t="s">
        <v>43</v>
      </c>
      <c r="L334" s="1">
        <v>2</v>
      </c>
      <c r="M334" s="1">
        <v>3</v>
      </c>
      <c r="N334" s="1">
        <v>2</v>
      </c>
      <c r="O334" s="1">
        <v>2</v>
      </c>
      <c r="P334" s="22">
        <v>3</v>
      </c>
      <c r="Q334" s="1">
        <v>4</v>
      </c>
      <c r="R334" s="1">
        <v>4</v>
      </c>
      <c r="S334" s="1">
        <v>2</v>
      </c>
      <c r="T334" s="1">
        <v>3</v>
      </c>
      <c r="U334" s="22">
        <v>5</v>
      </c>
      <c r="V334" s="1">
        <v>6</v>
      </c>
      <c r="W334" s="1">
        <v>7</v>
      </c>
      <c r="X334" s="1">
        <v>1</v>
      </c>
      <c r="Y334" s="22">
        <v>1</v>
      </c>
      <c r="Z334" s="1" t="s">
        <v>45</v>
      </c>
      <c r="AA334" s="1" t="s">
        <v>45</v>
      </c>
      <c r="AB334" s="1" t="s">
        <v>45</v>
      </c>
      <c r="AC334" s="1" t="s">
        <v>45</v>
      </c>
      <c r="AD334" s="1" t="s">
        <v>45</v>
      </c>
      <c r="AE334" s="1">
        <v>4</v>
      </c>
      <c r="AF334" s="1" t="s">
        <v>45</v>
      </c>
      <c r="AG334" s="22" t="s">
        <v>45</v>
      </c>
      <c r="AH334" s="1">
        <v>5</v>
      </c>
      <c r="AI334" s="1">
        <v>5</v>
      </c>
      <c r="AJ334" s="22">
        <v>8</v>
      </c>
      <c r="AK334" s="34" t="s">
        <v>45</v>
      </c>
      <c r="AL334" s="34" t="s">
        <v>48</v>
      </c>
      <c r="AM334" s="8">
        <f t="shared" si="36"/>
        <v>-1.406864030719841</v>
      </c>
      <c r="AN334" s="8">
        <f t="shared" si="37"/>
        <v>-0.54095024905204003</v>
      </c>
      <c r="AO334">
        <f t="shared" si="38"/>
        <v>1</v>
      </c>
      <c r="AP334" s="6">
        <f t="shared" si="39"/>
        <v>0</v>
      </c>
      <c r="AQ334" s="8">
        <f>($AM$3*AM334+$AN$3*AN334+$AO$3*AO334+$AP$3*AP334)+$I$3*VLOOKUP(I334,COND!$A$2:$E$7,4,FALSE)+$J$3*VLOOKUP(J334,COND!$A$2:$C$7,2,FALSE)+$K$3*VLOOKUP(K334,COND!$A$2:$C$7,3,FALSE)+IF(AND($B$2&gt;0,$E334&lt;20),$B$2*25,0)</f>
        <v>108.5345772749702</v>
      </c>
      <c r="AR334" s="26">
        <f t="shared" si="40"/>
        <v>8.9109414757743144E-2</v>
      </c>
      <c r="AS334" t="str">
        <f t="shared" si="41"/>
        <v>LF</v>
      </c>
      <c r="AT334">
        <v>800</v>
      </c>
      <c r="AU334">
        <v>800</v>
      </c>
      <c r="AW334" t="str">
        <f t="shared" si="42"/>
        <v>Unlikely</v>
      </c>
      <c r="AY334" t="str">
        <f>IF(VLOOKUP($A334,'Draft List'!$D$4:$AC$1177,AY$3,FALSE)&lt;&gt;0,VLOOKUP($A334,'Draft List'!$D$4:$AC$1177,AY$3,FALSE),"")</f>
        <v/>
      </c>
      <c r="AZ334" t="str">
        <f>IF(VLOOKUP($A334,'Draft List'!$D$4:$AC$1177,AZ$3,FALSE)&lt;&gt;0,VLOOKUP($A334,'Draft List'!$D$4:$AC$1177,AZ$3,FALSE),"")</f>
        <v/>
      </c>
      <c r="BA334" t="str">
        <f>IF(VLOOKUP($A334,'Draft List'!$D$4:$AC$1177,BA$3,FALSE)&lt;&gt;0,VLOOKUP($A334,'Draft List'!$D$4:$AC$1177,BA$3,FALSE),"")</f>
        <v/>
      </c>
      <c r="BB334" t="str">
        <f>IF(VLOOKUP($A334,'Draft List'!$D$4:$AC$1177,BB$3,FALSE)&lt;&gt;0,VLOOKUP($A334,'Draft List'!$D$4:$AC$1177,BB$3,FALSE),"")</f>
        <v/>
      </c>
    </row>
    <row r="335" spans="1:54" ht="15" customHeight="1" x14ac:dyDescent="0.3">
      <c r="A335" s="1">
        <v>12704</v>
      </c>
      <c r="B335" s="1" t="s">
        <v>72</v>
      </c>
      <c r="C335" s="1" t="s">
        <v>1087</v>
      </c>
      <c r="D335" s="1" t="s">
        <v>692</v>
      </c>
      <c r="E335" s="1">
        <v>21</v>
      </c>
      <c r="F335" s="1" t="s">
        <v>42</v>
      </c>
      <c r="G335" s="1" t="s">
        <v>42</v>
      </c>
      <c r="H335" s="22" t="s">
        <v>853</v>
      </c>
      <c r="I335" s="45" t="s">
        <v>43</v>
      </c>
      <c r="J335" s="1" t="s">
        <v>44</v>
      </c>
      <c r="K335" s="22" t="s">
        <v>48</v>
      </c>
      <c r="L335" s="1">
        <v>1</v>
      </c>
      <c r="M335" s="1">
        <v>3</v>
      </c>
      <c r="N335" s="1">
        <v>2</v>
      </c>
      <c r="O335" s="1">
        <v>2</v>
      </c>
      <c r="P335" s="22">
        <v>1</v>
      </c>
      <c r="Q335" s="1">
        <v>3</v>
      </c>
      <c r="R335" s="1">
        <v>5</v>
      </c>
      <c r="S335" s="1">
        <v>3</v>
      </c>
      <c r="T335" s="1">
        <v>5</v>
      </c>
      <c r="U335" s="22">
        <v>3</v>
      </c>
      <c r="V335" s="1">
        <v>4</v>
      </c>
      <c r="W335" s="1">
        <v>3</v>
      </c>
      <c r="X335" s="1">
        <v>1</v>
      </c>
      <c r="Y335" s="22">
        <v>1</v>
      </c>
      <c r="Z335" s="1" t="s">
        <v>45</v>
      </c>
      <c r="AA335" s="1" t="s">
        <v>45</v>
      </c>
      <c r="AB335" s="1">
        <v>5</v>
      </c>
      <c r="AC335" s="1" t="s">
        <v>45</v>
      </c>
      <c r="AD335" s="1">
        <v>1</v>
      </c>
      <c r="AE335" s="1" t="s">
        <v>45</v>
      </c>
      <c r="AF335" s="1" t="s">
        <v>45</v>
      </c>
      <c r="AG335" s="22" t="s">
        <v>45</v>
      </c>
      <c r="AH335" s="1">
        <v>8</v>
      </c>
      <c r="AI335" s="1">
        <v>9</v>
      </c>
      <c r="AJ335" s="22">
        <v>7</v>
      </c>
      <c r="AK335" s="34" t="s">
        <v>681</v>
      </c>
      <c r="AL335" s="34" t="s">
        <v>844</v>
      </c>
      <c r="AM335" s="8">
        <f t="shared" si="36"/>
        <v>-1.8094525465566824</v>
      </c>
      <c r="AN335" s="8">
        <f t="shared" si="37"/>
        <v>-0.62999829122711448</v>
      </c>
      <c r="AO335">
        <f t="shared" si="38"/>
        <v>4</v>
      </c>
      <c r="AP335" s="6">
        <f t="shared" si="39"/>
        <v>0.6</v>
      </c>
      <c r="AQ335" s="8">
        <f>($AM$3*AM335+$AN$3*AN335+$AO$3*AO335+$AP$3*AP335)+$I$3*VLOOKUP(I335,COND!$A$2:$E$7,4,FALSE)+$J$3*VLOOKUP(J335,COND!$A$2:$C$7,2,FALSE)+$K$3*VLOOKUP(K335,COND!$A$2:$C$7,3,FALSE)+IF(AND($B$2&gt;0,$E335&lt;20),$B$2*25,0)</f>
        <v>108.52574191728563</v>
      </c>
      <c r="AR335" s="26">
        <f t="shared" si="40"/>
        <v>8.7263807703191337E-2</v>
      </c>
      <c r="AS335" t="str">
        <f t="shared" si="41"/>
        <v>2B</v>
      </c>
      <c r="AT335">
        <v>800</v>
      </c>
      <c r="AU335">
        <v>800</v>
      </c>
      <c r="AW335" t="str">
        <f t="shared" si="42"/>
        <v>Unlikely</v>
      </c>
      <c r="AY335">
        <f>IF(VLOOKUP($A335,'Draft List'!$D$4:$AC$1177,AY$3,FALSE)&lt;&gt;0,VLOOKUP($A335,'Draft List'!$D$4:$AC$1177,AY$3,FALSE),"")</f>
        <v>399</v>
      </c>
      <c r="AZ335">
        <f>IF(VLOOKUP($A335,'Draft List'!$D$4:$AC$1177,AZ$3,FALSE)&lt;&gt;0,VLOOKUP($A335,'Draft List'!$D$4:$AC$1177,AZ$3,FALSE),"")</f>
        <v>13</v>
      </c>
      <c r="BA335">
        <f>IF(VLOOKUP($A335,'Draft List'!$D$4:$AC$1177,BA$3,FALSE)&lt;&gt;0,VLOOKUP($A335,'Draft List'!$D$4:$AC$1177,BA$3,FALSE),"")</f>
        <v>27</v>
      </c>
      <c r="BB335" t="str">
        <f>IF(VLOOKUP($A335,'Draft List'!$D$4:$AC$1177,BB$3,FALSE)&lt;&gt;0,VLOOKUP($A335,'Draft List'!$D$4:$AC$1177,BB$3,FALSE),"")</f>
        <v>Neo-Tokyo Akira</v>
      </c>
    </row>
    <row r="336" spans="1:54" ht="15" customHeight="1" x14ac:dyDescent="0.3">
      <c r="A336" s="1">
        <v>6311</v>
      </c>
      <c r="B336" s="1" t="s">
        <v>87</v>
      </c>
      <c r="C336" s="1" t="s">
        <v>131</v>
      </c>
      <c r="D336" s="1" t="s">
        <v>404</v>
      </c>
      <c r="E336" s="1">
        <v>21</v>
      </c>
      <c r="F336" s="1" t="s">
        <v>63</v>
      </c>
      <c r="G336" s="1" t="s">
        <v>42</v>
      </c>
      <c r="H336" s="22" t="s">
        <v>841</v>
      </c>
      <c r="I336" s="45" t="s">
        <v>44</v>
      </c>
      <c r="J336" s="1" t="s">
        <v>44</v>
      </c>
      <c r="K336" s="22" t="s">
        <v>48</v>
      </c>
      <c r="L336" s="1">
        <v>2</v>
      </c>
      <c r="M336" s="1">
        <v>3</v>
      </c>
      <c r="N336" s="1">
        <v>3</v>
      </c>
      <c r="O336" s="1">
        <v>4</v>
      </c>
      <c r="P336" s="22">
        <v>1</v>
      </c>
      <c r="Q336" s="1">
        <v>3</v>
      </c>
      <c r="R336" s="1">
        <v>4</v>
      </c>
      <c r="S336" s="1">
        <v>3</v>
      </c>
      <c r="T336" s="1">
        <v>6</v>
      </c>
      <c r="U336" s="22">
        <v>2</v>
      </c>
      <c r="V336" s="1">
        <v>6</v>
      </c>
      <c r="W336" s="1">
        <v>6</v>
      </c>
      <c r="X336" s="1">
        <v>8</v>
      </c>
      <c r="Y336" s="22">
        <v>5</v>
      </c>
      <c r="Z336" s="1">
        <v>2</v>
      </c>
      <c r="AA336" s="1" t="s">
        <v>45</v>
      </c>
      <c r="AB336" s="1" t="s">
        <v>45</v>
      </c>
      <c r="AC336" s="1" t="s">
        <v>45</v>
      </c>
      <c r="AD336" s="1" t="s">
        <v>45</v>
      </c>
      <c r="AE336" s="1" t="s">
        <v>45</v>
      </c>
      <c r="AF336" s="1" t="s">
        <v>45</v>
      </c>
      <c r="AG336" s="22" t="s">
        <v>45</v>
      </c>
      <c r="AH336" s="1">
        <v>1</v>
      </c>
      <c r="AI336" s="1">
        <v>2</v>
      </c>
      <c r="AJ336" s="22">
        <v>1</v>
      </c>
      <c r="AK336" s="34" t="s">
        <v>45</v>
      </c>
      <c r="AL336" s="34" t="s">
        <v>48</v>
      </c>
      <c r="AM336" s="8">
        <f t="shared" si="36"/>
        <v>-1.2244161163109442</v>
      </c>
      <c r="AN336" s="8">
        <f t="shared" si="37"/>
        <v>-0.63136496065332037</v>
      </c>
      <c r="AO336">
        <f t="shared" si="38"/>
        <v>0</v>
      </c>
      <c r="AP336" s="6">
        <f t="shared" si="39"/>
        <v>1.25</v>
      </c>
      <c r="AQ336" s="8">
        <f>($AM$3*AM336+$AN$3*AN336+$AO$3*AO336+$AP$3*AP336)+$I$3*VLOOKUP(I336,COND!$A$2:$E$7,4,FALSE)+$J$3*VLOOKUP(J336,COND!$A$2:$C$7,2,FALSE)+$K$3*VLOOKUP(K336,COND!$A$2:$C$7,3,FALSE)+IF(AND($B$2&gt;0,$E336&lt;20),$B$2*25,0)</f>
        <v>108.40117886052906</v>
      </c>
      <c r="AR336" s="26">
        <f t="shared" si="40"/>
        <v>6.1243983210083661E-2</v>
      </c>
      <c r="AS336" t="str">
        <f t="shared" si="41"/>
        <v>C</v>
      </c>
      <c r="AT336">
        <v>800</v>
      </c>
      <c r="AU336">
        <v>800</v>
      </c>
      <c r="AW336" t="str">
        <f t="shared" si="42"/>
        <v>Unlikely</v>
      </c>
      <c r="AY336">
        <f>IF(VLOOKUP($A336,'Draft List'!$D$4:$AC$1177,AY$3,FALSE)&lt;&gt;0,VLOOKUP($A336,'Draft List'!$D$4:$AC$1177,AY$3,FALSE),"")</f>
        <v>368</v>
      </c>
      <c r="AZ336">
        <f>IF(VLOOKUP($A336,'Draft List'!$D$4:$AC$1177,AZ$3,FALSE)&lt;&gt;0,VLOOKUP($A336,'Draft List'!$D$4:$AC$1177,AZ$3,FALSE),"")</f>
        <v>12</v>
      </c>
      <c r="BA336">
        <f>IF(VLOOKUP($A336,'Draft List'!$D$4:$AC$1177,BA$3,FALSE)&lt;&gt;0,VLOOKUP($A336,'Draft List'!$D$4:$AC$1177,BA$3,FALSE),"")</f>
        <v>28</v>
      </c>
      <c r="BB336" t="str">
        <f>IF(VLOOKUP($A336,'Draft List'!$D$4:$AC$1177,BB$3,FALSE)&lt;&gt;0,VLOOKUP($A336,'Draft List'!$D$4:$AC$1177,BB$3,FALSE),"")</f>
        <v>Shin Seiki Evas</v>
      </c>
    </row>
    <row r="337" spans="1:54" ht="15" customHeight="1" x14ac:dyDescent="0.3">
      <c r="A337" s="1">
        <v>7480</v>
      </c>
      <c r="B337" s="1" t="s">
        <v>51</v>
      </c>
      <c r="C337" s="1" t="s">
        <v>220</v>
      </c>
      <c r="D337" s="1" t="s">
        <v>668</v>
      </c>
      <c r="E337" s="1">
        <v>21</v>
      </c>
      <c r="F337" s="1" t="s">
        <v>63</v>
      </c>
      <c r="G337" s="1" t="s">
        <v>42</v>
      </c>
      <c r="H337" s="22" t="s">
        <v>853</v>
      </c>
      <c r="I337" s="45" t="s">
        <v>44</v>
      </c>
      <c r="J337" s="1" t="s">
        <v>43</v>
      </c>
      <c r="K337" s="22" t="s">
        <v>48</v>
      </c>
      <c r="L337" s="1">
        <v>2</v>
      </c>
      <c r="M337" s="1">
        <v>2</v>
      </c>
      <c r="N337" s="1">
        <v>3</v>
      </c>
      <c r="O337" s="1">
        <v>2</v>
      </c>
      <c r="P337" s="22">
        <v>2</v>
      </c>
      <c r="Q337" s="1">
        <v>3</v>
      </c>
      <c r="R337" s="1">
        <v>3</v>
      </c>
      <c r="S337" s="1">
        <v>4</v>
      </c>
      <c r="T337" s="1">
        <v>5</v>
      </c>
      <c r="U337" s="22">
        <v>4</v>
      </c>
      <c r="V337" s="1">
        <v>7</v>
      </c>
      <c r="W337" s="1">
        <v>8</v>
      </c>
      <c r="X337" s="1">
        <v>1</v>
      </c>
      <c r="Y337" s="22">
        <v>1</v>
      </c>
      <c r="Z337" s="1" t="s">
        <v>45</v>
      </c>
      <c r="AA337" s="1" t="s">
        <v>45</v>
      </c>
      <c r="AB337" s="1" t="s">
        <v>45</v>
      </c>
      <c r="AC337" s="1" t="s">
        <v>45</v>
      </c>
      <c r="AD337" s="1" t="s">
        <v>45</v>
      </c>
      <c r="AE337" s="1">
        <v>3</v>
      </c>
      <c r="AF337" s="1" t="s">
        <v>45</v>
      </c>
      <c r="AG337" s="22" t="s">
        <v>45</v>
      </c>
      <c r="AH337" s="1">
        <v>5</v>
      </c>
      <c r="AI337" s="1">
        <v>4</v>
      </c>
      <c r="AJ337" s="22">
        <v>6</v>
      </c>
      <c r="AK337" s="34" t="s">
        <v>874</v>
      </c>
      <c r="AL337" s="34" t="s">
        <v>48</v>
      </c>
      <c r="AM337" s="8">
        <f t="shared" si="36"/>
        <v>-1.414878756131726</v>
      </c>
      <c r="AN337" s="8">
        <f t="shared" si="37"/>
        <v>-0.60904021662353647</v>
      </c>
      <c r="AO337">
        <f t="shared" si="38"/>
        <v>0</v>
      </c>
      <c r="AP337" s="6">
        <f t="shared" si="39"/>
        <v>0</v>
      </c>
      <c r="AQ337" s="8">
        <f>($AM$3*AM337+$AN$3*AN337+$AO$3*AO337+$AP$3*AP337)+$I$3*VLOOKUP(I337,COND!$A$2:$E$7,4,FALSE)+$J$3*VLOOKUP(J337,COND!$A$2:$C$7,2,FALSE)+$K$3*VLOOKUP(K337,COND!$A$2:$C$7,3,FALSE)+IF(AND($B$2&gt;0,$E337&lt;20),$B$2*25,0)</f>
        <v>108.4000295249044</v>
      </c>
      <c r="AR337" s="26">
        <f t="shared" si="40"/>
        <v>6.1003899897936129E-2</v>
      </c>
      <c r="AS337" t="str">
        <f t="shared" si="41"/>
        <v>LF</v>
      </c>
      <c r="AT337">
        <v>800</v>
      </c>
      <c r="AU337">
        <v>800</v>
      </c>
      <c r="AW337" t="str">
        <f t="shared" si="42"/>
        <v>Unlikely</v>
      </c>
      <c r="AY337" t="str">
        <f>IF(VLOOKUP($A337,'Draft List'!$D$4:$AC$1177,AY$3,FALSE)&lt;&gt;0,VLOOKUP($A337,'Draft List'!$D$4:$AC$1177,AY$3,FALSE),"")</f>
        <v/>
      </c>
      <c r="AZ337" t="str">
        <f>IF(VLOOKUP($A337,'Draft List'!$D$4:$AC$1177,AZ$3,FALSE)&lt;&gt;0,VLOOKUP($A337,'Draft List'!$D$4:$AC$1177,AZ$3,FALSE),"")</f>
        <v/>
      </c>
      <c r="BA337" t="str">
        <f>IF(VLOOKUP($A337,'Draft List'!$D$4:$AC$1177,BA$3,FALSE)&lt;&gt;0,VLOOKUP($A337,'Draft List'!$D$4:$AC$1177,BA$3,FALSE),"")</f>
        <v/>
      </c>
      <c r="BB337" t="str">
        <f>IF(VLOOKUP($A337,'Draft List'!$D$4:$AC$1177,BB$3,FALSE)&lt;&gt;0,VLOOKUP($A337,'Draft List'!$D$4:$AC$1177,BB$3,FALSE),"")</f>
        <v/>
      </c>
    </row>
    <row r="338" spans="1:54" ht="15" customHeight="1" x14ac:dyDescent="0.3">
      <c r="A338" s="1">
        <v>16882</v>
      </c>
      <c r="B338" s="1" t="s">
        <v>87</v>
      </c>
      <c r="C338" s="1" t="s">
        <v>1169</v>
      </c>
      <c r="D338" s="1" t="s">
        <v>1170</v>
      </c>
      <c r="E338" s="1">
        <v>22</v>
      </c>
      <c r="F338" s="1" t="s">
        <v>63</v>
      </c>
      <c r="G338" s="1" t="s">
        <v>42</v>
      </c>
      <c r="H338" s="22" t="s">
        <v>853</v>
      </c>
      <c r="I338" s="45" t="s">
        <v>43</v>
      </c>
      <c r="J338" s="1" t="s">
        <v>48</v>
      </c>
      <c r="K338" s="22" t="s">
        <v>43</v>
      </c>
      <c r="L338" s="1">
        <v>2</v>
      </c>
      <c r="M338" s="1">
        <v>3</v>
      </c>
      <c r="N338" s="1">
        <v>3</v>
      </c>
      <c r="O338" s="1">
        <v>3</v>
      </c>
      <c r="P338" s="22">
        <v>1</v>
      </c>
      <c r="Q338" s="1">
        <v>3</v>
      </c>
      <c r="R338" s="1">
        <v>4</v>
      </c>
      <c r="S338" s="1">
        <v>3</v>
      </c>
      <c r="T338" s="1">
        <v>4</v>
      </c>
      <c r="U338" s="22">
        <v>3</v>
      </c>
      <c r="V338" s="1">
        <v>7</v>
      </c>
      <c r="W338" s="1">
        <v>6</v>
      </c>
      <c r="X338" s="1">
        <v>8</v>
      </c>
      <c r="Y338" s="22">
        <v>5</v>
      </c>
      <c r="Z338" s="1">
        <v>5</v>
      </c>
      <c r="AA338" s="1" t="s">
        <v>45</v>
      </c>
      <c r="AB338" s="1" t="s">
        <v>45</v>
      </c>
      <c r="AC338" s="1" t="s">
        <v>45</v>
      </c>
      <c r="AD338" s="1" t="s">
        <v>45</v>
      </c>
      <c r="AE338" s="1" t="s">
        <v>45</v>
      </c>
      <c r="AF338" s="1" t="s">
        <v>45</v>
      </c>
      <c r="AG338" s="22" t="s">
        <v>45</v>
      </c>
      <c r="AH338" s="1">
        <v>1</v>
      </c>
      <c r="AI338" s="1">
        <v>2</v>
      </c>
      <c r="AJ338" s="22">
        <v>1</v>
      </c>
      <c r="AK338" s="34" t="s">
        <v>45</v>
      </c>
      <c r="AL338" s="34" t="s">
        <v>48</v>
      </c>
      <c r="AM338" s="8">
        <f t="shared" si="36"/>
        <v>-1.3141256663205254</v>
      </c>
      <c r="AN338" s="8">
        <f t="shared" si="37"/>
        <v>-0.77076772085539913</v>
      </c>
      <c r="AO338">
        <f t="shared" si="38"/>
        <v>0</v>
      </c>
      <c r="AP338" s="6">
        <f t="shared" si="39"/>
        <v>1.75</v>
      </c>
      <c r="AQ338" s="8">
        <f>($AM$3*AM338+$AN$3*AN338+$AO$3*AO338+$AP$3*AP338)+$I$3*VLOOKUP(I338,COND!$A$2:$E$7,4,FALSE)+$J$3*VLOOKUP(J338,COND!$A$2:$C$7,2,FALSE)+$K$3*VLOOKUP(K338,COND!$A$2:$C$7,3,FALSE)+IF(AND($B$2&gt;0,$E338&lt;20),$B$2*25,0)</f>
        <v>108.36937478310315</v>
      </c>
      <c r="AR338" s="26">
        <f t="shared" si="40"/>
        <v>5.4600468396502691E-2</v>
      </c>
      <c r="AS338" t="str">
        <f t="shared" si="41"/>
        <v>C</v>
      </c>
      <c r="AT338">
        <v>800</v>
      </c>
      <c r="AU338">
        <v>800</v>
      </c>
      <c r="AW338" t="str">
        <f t="shared" si="42"/>
        <v>Unlikely</v>
      </c>
      <c r="AY338" t="str">
        <f>IF(VLOOKUP($A338,'Draft List'!$D$4:$AC$1177,AY$3,FALSE)&lt;&gt;0,VLOOKUP($A338,'Draft List'!$D$4:$AC$1177,AY$3,FALSE),"")</f>
        <v/>
      </c>
      <c r="AZ338" t="str">
        <f>IF(VLOOKUP($A338,'Draft List'!$D$4:$AC$1177,AZ$3,FALSE)&lt;&gt;0,VLOOKUP($A338,'Draft List'!$D$4:$AC$1177,AZ$3,FALSE),"")</f>
        <v/>
      </c>
      <c r="BA338" t="str">
        <f>IF(VLOOKUP($A338,'Draft List'!$D$4:$AC$1177,BA$3,FALSE)&lt;&gt;0,VLOOKUP($A338,'Draft List'!$D$4:$AC$1177,BA$3,FALSE),"")</f>
        <v/>
      </c>
      <c r="BB338" t="str">
        <f>IF(VLOOKUP($A338,'Draft List'!$D$4:$AC$1177,BB$3,FALSE)&lt;&gt;0,VLOOKUP($A338,'Draft List'!$D$4:$AC$1177,BB$3,FALSE),"")</f>
        <v/>
      </c>
    </row>
    <row r="339" spans="1:54" ht="15" customHeight="1" x14ac:dyDescent="0.3">
      <c r="A339" s="1">
        <v>6386</v>
      </c>
      <c r="B339" s="1" t="s">
        <v>87</v>
      </c>
      <c r="C339" s="1" t="s">
        <v>1044</v>
      </c>
      <c r="D339" s="1" t="s">
        <v>1045</v>
      </c>
      <c r="E339" s="1">
        <v>21</v>
      </c>
      <c r="F339" s="1" t="s">
        <v>42</v>
      </c>
      <c r="G339" s="1" t="s">
        <v>42</v>
      </c>
      <c r="H339" s="22" t="s">
        <v>853</v>
      </c>
      <c r="I339" s="45" t="s">
        <v>43</v>
      </c>
      <c r="J339" s="1" t="s">
        <v>44</v>
      </c>
      <c r="K339" s="22" t="s">
        <v>43</v>
      </c>
      <c r="L339" s="1">
        <v>2</v>
      </c>
      <c r="M339" s="1">
        <v>3</v>
      </c>
      <c r="N339" s="1">
        <v>3</v>
      </c>
      <c r="O339" s="1">
        <v>4</v>
      </c>
      <c r="P339" s="22">
        <v>3</v>
      </c>
      <c r="Q339" s="1">
        <v>3</v>
      </c>
      <c r="R339" s="1">
        <v>3</v>
      </c>
      <c r="S339" s="1">
        <v>3</v>
      </c>
      <c r="T339" s="1">
        <v>6</v>
      </c>
      <c r="U339" s="22">
        <v>5</v>
      </c>
      <c r="V339" s="1">
        <v>1</v>
      </c>
      <c r="W339" s="1">
        <v>1</v>
      </c>
      <c r="X339" s="1">
        <v>7</v>
      </c>
      <c r="Y339" s="22">
        <v>6</v>
      </c>
      <c r="Z339" s="1">
        <v>2</v>
      </c>
      <c r="AA339" s="1" t="s">
        <v>45</v>
      </c>
      <c r="AB339" s="1" t="s">
        <v>45</v>
      </c>
      <c r="AC339" s="1" t="s">
        <v>45</v>
      </c>
      <c r="AD339" s="1" t="s">
        <v>45</v>
      </c>
      <c r="AE339" s="1" t="s">
        <v>45</v>
      </c>
      <c r="AF339" s="1" t="s">
        <v>45</v>
      </c>
      <c r="AG339" s="22" t="s">
        <v>45</v>
      </c>
      <c r="AH339" s="1">
        <v>1</v>
      </c>
      <c r="AI339" s="1">
        <v>3</v>
      </c>
      <c r="AJ339" s="22">
        <v>1</v>
      </c>
      <c r="AK339" s="34" t="s">
        <v>45</v>
      </c>
      <c r="AL339" s="34" t="s">
        <v>48</v>
      </c>
      <c r="AM339" s="8">
        <f t="shared" si="36"/>
        <v>-1.1443834366767773</v>
      </c>
      <c r="AN339" s="8">
        <f t="shared" si="37"/>
        <v>-0.56237582082077353</v>
      </c>
      <c r="AO339">
        <f t="shared" si="38"/>
        <v>0</v>
      </c>
      <c r="AP339" s="6">
        <f t="shared" si="39"/>
        <v>1.1000000000000001</v>
      </c>
      <c r="AQ339" s="8">
        <f>($AM$3*AM339+$AN$3*AN339+$AO$3*AO339+$AP$3*AP339)+$I$3*VLOOKUP(I339,COND!$A$2:$E$7,4,FALSE)+$J$3*VLOOKUP(J339,COND!$A$2:$C$7,2,FALSE)+$K$3*VLOOKUP(K339,COND!$A$2:$C$7,3,FALSE)+IF(AND($B$2&gt;0,$E339&lt;20),$B$2*25,0)</f>
        <v>108.23705180648304</v>
      </c>
      <c r="AR339" s="26">
        <f t="shared" si="40"/>
        <v>2.6959683739221949E-2</v>
      </c>
      <c r="AS339" t="str">
        <f t="shared" si="41"/>
        <v>C</v>
      </c>
      <c r="AT339">
        <v>800</v>
      </c>
      <c r="AU339">
        <v>800</v>
      </c>
      <c r="AW339" t="str">
        <f t="shared" si="42"/>
        <v>Unlikely</v>
      </c>
      <c r="AY339" t="str">
        <f>IF(VLOOKUP($A339,'Draft List'!$D$4:$AC$1177,AY$3,FALSE)&lt;&gt;0,VLOOKUP($A339,'Draft List'!$D$4:$AC$1177,AY$3,FALSE),"")</f>
        <v/>
      </c>
      <c r="AZ339" t="str">
        <f>IF(VLOOKUP($A339,'Draft List'!$D$4:$AC$1177,AZ$3,FALSE)&lt;&gt;0,VLOOKUP($A339,'Draft List'!$D$4:$AC$1177,AZ$3,FALSE),"")</f>
        <v/>
      </c>
      <c r="BA339" t="str">
        <f>IF(VLOOKUP($A339,'Draft List'!$D$4:$AC$1177,BA$3,FALSE)&lt;&gt;0,VLOOKUP($A339,'Draft List'!$D$4:$AC$1177,BA$3,FALSE),"")</f>
        <v/>
      </c>
      <c r="BB339" t="str">
        <f>IF(VLOOKUP($A339,'Draft List'!$D$4:$AC$1177,BB$3,FALSE)&lt;&gt;0,VLOOKUP($A339,'Draft List'!$D$4:$AC$1177,BB$3,FALSE),"")</f>
        <v/>
      </c>
    </row>
    <row r="340" spans="1:54" ht="15" customHeight="1" x14ac:dyDescent="0.3">
      <c r="A340" s="1">
        <v>5623</v>
      </c>
      <c r="B340" s="1" t="s">
        <v>70</v>
      </c>
      <c r="C340" s="1" t="s">
        <v>342</v>
      </c>
      <c r="D340" s="1" t="s">
        <v>947</v>
      </c>
      <c r="E340" s="1">
        <v>21</v>
      </c>
      <c r="F340" s="1" t="s">
        <v>42</v>
      </c>
      <c r="G340" s="1" t="s">
        <v>42</v>
      </c>
      <c r="H340" s="22" t="s">
        <v>853</v>
      </c>
      <c r="I340" s="45" t="s">
        <v>43</v>
      </c>
      <c r="J340" s="1" t="s">
        <v>43</v>
      </c>
      <c r="K340" s="22" t="s">
        <v>43</v>
      </c>
      <c r="L340" s="1">
        <v>2</v>
      </c>
      <c r="M340" s="1">
        <v>2</v>
      </c>
      <c r="N340" s="1">
        <v>2</v>
      </c>
      <c r="O340" s="1">
        <v>2</v>
      </c>
      <c r="P340" s="22">
        <v>1</v>
      </c>
      <c r="Q340" s="1">
        <v>3</v>
      </c>
      <c r="R340" s="1">
        <v>4</v>
      </c>
      <c r="S340" s="1">
        <v>4</v>
      </c>
      <c r="T340" s="1">
        <v>5</v>
      </c>
      <c r="U340" s="22">
        <v>4</v>
      </c>
      <c r="V340" s="1">
        <v>9</v>
      </c>
      <c r="W340" s="1">
        <v>8</v>
      </c>
      <c r="X340" s="1">
        <v>2</v>
      </c>
      <c r="Y340" s="22">
        <v>1</v>
      </c>
      <c r="Z340" s="1" t="s">
        <v>45</v>
      </c>
      <c r="AA340" s="1" t="s">
        <v>45</v>
      </c>
      <c r="AB340" s="1" t="s">
        <v>45</v>
      </c>
      <c r="AC340" s="1">
        <v>2</v>
      </c>
      <c r="AD340" s="1" t="s">
        <v>45</v>
      </c>
      <c r="AE340" s="1" t="s">
        <v>45</v>
      </c>
      <c r="AF340" s="1" t="s">
        <v>45</v>
      </c>
      <c r="AG340" s="22" t="s">
        <v>45</v>
      </c>
      <c r="AH340" s="1">
        <v>3</v>
      </c>
      <c r="AI340" s="1">
        <v>5</v>
      </c>
      <c r="AJ340" s="22">
        <v>2</v>
      </c>
      <c r="AK340" s="34" t="s">
        <v>707</v>
      </c>
      <c r="AL340" s="34" t="s">
        <v>48</v>
      </c>
      <c r="AM340" s="8">
        <f t="shared" si="36"/>
        <v>-1.5379565899727115</v>
      </c>
      <c r="AN340" s="8">
        <f t="shared" si="37"/>
        <v>-0.55798033700483307</v>
      </c>
      <c r="AO340">
        <f t="shared" si="38"/>
        <v>0</v>
      </c>
      <c r="AP340" s="6">
        <f t="shared" si="39"/>
        <v>0</v>
      </c>
      <c r="AQ340" s="8">
        <f>($AM$3*AM340+$AN$3*AN340+$AO$3*AO340+$AP$3*AP340)+$I$3*VLOOKUP(I340,COND!$A$2:$E$7,4,FALSE)+$J$3*VLOOKUP(J340,COND!$A$2:$C$7,2,FALSE)+$K$3*VLOOKUP(K340,COND!$A$2:$C$7,3,FALSE)+IF(AND($B$2&gt;0,$E340&lt;20),$B$2*25,0)</f>
        <v>108.15044029694474</v>
      </c>
      <c r="AR340" s="26">
        <f t="shared" si="40"/>
        <v>8.8675115017192562E-3</v>
      </c>
      <c r="AS340" t="str">
        <f t="shared" si="41"/>
        <v>3B</v>
      </c>
      <c r="AT340">
        <v>800</v>
      </c>
      <c r="AU340">
        <v>800</v>
      </c>
      <c r="AW340" t="str">
        <f t="shared" si="42"/>
        <v>Unlikely</v>
      </c>
      <c r="AY340">
        <f>IF(VLOOKUP($A340,'Draft List'!$D$4:$AC$1177,AY$3,FALSE)&lt;&gt;0,VLOOKUP($A340,'Draft List'!$D$4:$AC$1177,AY$3,FALSE),"")</f>
        <v>426</v>
      </c>
      <c r="AZ340">
        <f>IF(VLOOKUP($A340,'Draft List'!$D$4:$AC$1177,AZ$3,FALSE)&lt;&gt;0,VLOOKUP($A340,'Draft List'!$D$4:$AC$1177,AZ$3,FALSE),"")</f>
        <v>14</v>
      </c>
      <c r="BA340">
        <f>IF(VLOOKUP($A340,'Draft List'!$D$4:$AC$1177,BA$3,FALSE)&lt;&gt;0,VLOOKUP($A340,'Draft List'!$D$4:$AC$1177,BA$3,FALSE),"")</f>
        <v>22</v>
      </c>
      <c r="BB340" t="str">
        <f>IF(VLOOKUP($A340,'Draft List'!$D$4:$AC$1177,BB$3,FALSE)&lt;&gt;0,VLOOKUP($A340,'Draft List'!$D$4:$AC$1177,BB$3,FALSE),"")</f>
        <v>Bakersfield Bears</v>
      </c>
    </row>
    <row r="341" spans="1:54" ht="15" customHeight="1" x14ac:dyDescent="0.3">
      <c r="A341" s="1">
        <v>11376</v>
      </c>
      <c r="B341" s="1" t="s">
        <v>88</v>
      </c>
      <c r="C341" s="1" t="s">
        <v>349</v>
      </c>
      <c r="D341" s="1" t="s">
        <v>1108</v>
      </c>
      <c r="E341" s="1">
        <v>22</v>
      </c>
      <c r="F341" s="1" t="s">
        <v>42</v>
      </c>
      <c r="G341" s="1" t="s">
        <v>42</v>
      </c>
      <c r="H341" s="22" t="s">
        <v>861</v>
      </c>
      <c r="I341" s="45" t="s">
        <v>43</v>
      </c>
      <c r="J341" s="1" t="s">
        <v>48</v>
      </c>
      <c r="K341" s="22" t="s">
        <v>43</v>
      </c>
      <c r="L341" s="1">
        <v>2</v>
      </c>
      <c r="M341" s="1">
        <v>3</v>
      </c>
      <c r="N341" s="1">
        <v>3</v>
      </c>
      <c r="O341" s="1">
        <v>2</v>
      </c>
      <c r="P341" s="22">
        <v>1</v>
      </c>
      <c r="Q341" s="1">
        <v>3</v>
      </c>
      <c r="R341" s="1">
        <v>3</v>
      </c>
      <c r="S341" s="1">
        <v>4</v>
      </c>
      <c r="T341" s="1">
        <v>5</v>
      </c>
      <c r="U341" s="22">
        <v>3</v>
      </c>
      <c r="V341" s="1">
        <v>3</v>
      </c>
      <c r="W341" s="1">
        <v>3</v>
      </c>
      <c r="X341" s="1">
        <v>4</v>
      </c>
      <c r="Y341" s="22">
        <v>5</v>
      </c>
      <c r="Z341" s="1" t="s">
        <v>45</v>
      </c>
      <c r="AA341" s="1">
        <v>1</v>
      </c>
      <c r="AB341" s="1" t="s">
        <v>45</v>
      </c>
      <c r="AC341" s="1" t="s">
        <v>45</v>
      </c>
      <c r="AD341" s="1" t="s">
        <v>45</v>
      </c>
      <c r="AE341" s="1" t="s">
        <v>45</v>
      </c>
      <c r="AF341" s="1" t="s">
        <v>45</v>
      </c>
      <c r="AG341" s="22" t="s">
        <v>45</v>
      </c>
      <c r="AH341" s="1">
        <v>1</v>
      </c>
      <c r="AI341" s="1">
        <v>1</v>
      </c>
      <c r="AJ341" s="22">
        <v>2</v>
      </c>
      <c r="AK341" s="34" t="s">
        <v>45</v>
      </c>
      <c r="AL341" s="34" t="s">
        <v>48</v>
      </c>
      <c r="AM341" s="8">
        <f t="shared" si="36"/>
        <v>-1.4038352163301062</v>
      </c>
      <c r="AN341" s="8">
        <f t="shared" si="37"/>
        <v>-0.64905655644061999</v>
      </c>
      <c r="AO341">
        <f t="shared" si="38"/>
        <v>0</v>
      </c>
      <c r="AP341" s="6">
        <f t="shared" si="39"/>
        <v>0</v>
      </c>
      <c r="AQ341" s="8">
        <f>($AM$3*AM341+$AN$3*AN341+$AO$3*AO341+$AP$3*AP341)+$I$3*VLOOKUP(I341,COND!$A$2:$E$7,4,FALSE)+$J$3*VLOOKUP(J341,COND!$A$2:$C$7,2,FALSE)+$K$3*VLOOKUP(K341,COND!$A$2:$C$7,3,FALSE)+IF(AND($B$2&gt;0,$E341&lt;20),$B$2*25,0)</f>
        <v>108.07093780107955</v>
      </c>
      <c r="AR341" s="26">
        <f t="shared" si="40"/>
        <v>-7.7396675691893835E-3</v>
      </c>
      <c r="AS341" t="str">
        <f t="shared" si="41"/>
        <v>1B</v>
      </c>
      <c r="AT341">
        <v>800</v>
      </c>
      <c r="AU341">
        <v>800</v>
      </c>
      <c r="AW341" t="str">
        <f t="shared" si="42"/>
        <v>Unlikely</v>
      </c>
      <c r="AY341">
        <f>IF(VLOOKUP($A341,'Draft List'!$D$4:$AC$1177,AY$3,FALSE)&lt;&gt;0,VLOOKUP($A341,'Draft List'!$D$4:$AC$1177,AY$3,FALSE),"")</f>
        <v>451</v>
      </c>
      <c r="AZ341">
        <f>IF(VLOOKUP($A341,'Draft List'!$D$4:$AC$1177,AZ$3,FALSE)&lt;&gt;0,VLOOKUP($A341,'Draft List'!$D$4:$AC$1177,AZ$3,FALSE),"")</f>
        <v>15</v>
      </c>
      <c r="BA341">
        <f>IF(VLOOKUP($A341,'Draft List'!$D$4:$AC$1177,BA$3,FALSE)&lt;&gt;0,VLOOKUP($A341,'Draft List'!$D$4:$AC$1177,BA$3,FALSE),"")</f>
        <v>15</v>
      </c>
      <c r="BB341" t="str">
        <f>IF(VLOOKUP($A341,'Draft List'!$D$4:$AC$1177,BB$3,FALSE)&lt;&gt;0,VLOOKUP($A341,'Draft List'!$D$4:$AC$1177,BB$3,FALSE),"")</f>
        <v>London Underground</v>
      </c>
    </row>
    <row r="342" spans="1:54" ht="15" customHeight="1" x14ac:dyDescent="0.3">
      <c r="A342" s="1">
        <v>8908</v>
      </c>
      <c r="B342" s="1" t="s">
        <v>70</v>
      </c>
      <c r="C342" s="1" t="s">
        <v>184</v>
      </c>
      <c r="D342" s="1" t="s">
        <v>984</v>
      </c>
      <c r="E342" s="1">
        <v>21</v>
      </c>
      <c r="F342" s="1" t="s">
        <v>54</v>
      </c>
      <c r="G342" s="1" t="s">
        <v>42</v>
      </c>
      <c r="H342" s="22" t="s">
        <v>861</v>
      </c>
      <c r="I342" s="45" t="s">
        <v>43</v>
      </c>
      <c r="J342" s="1" t="s">
        <v>43</v>
      </c>
      <c r="K342" s="22" t="s">
        <v>43</v>
      </c>
      <c r="L342" s="1">
        <v>2</v>
      </c>
      <c r="M342" s="1">
        <v>3</v>
      </c>
      <c r="N342" s="1">
        <v>3</v>
      </c>
      <c r="O342" s="1">
        <v>3</v>
      </c>
      <c r="P342" s="22">
        <v>3</v>
      </c>
      <c r="Q342" s="1">
        <v>3</v>
      </c>
      <c r="R342" s="1">
        <v>3</v>
      </c>
      <c r="S342" s="1">
        <v>4</v>
      </c>
      <c r="T342" s="1">
        <v>5</v>
      </c>
      <c r="U342" s="22">
        <v>5</v>
      </c>
      <c r="V342" s="1">
        <v>6</v>
      </c>
      <c r="W342" s="1">
        <v>6</v>
      </c>
      <c r="X342" s="1">
        <v>1</v>
      </c>
      <c r="Y342" s="22">
        <v>1</v>
      </c>
      <c r="Z342" s="1" t="s">
        <v>45</v>
      </c>
      <c r="AA342" s="1" t="s">
        <v>45</v>
      </c>
      <c r="AB342" s="1" t="s">
        <v>45</v>
      </c>
      <c r="AC342" s="1" t="s">
        <v>45</v>
      </c>
      <c r="AD342" s="1" t="s">
        <v>45</v>
      </c>
      <c r="AE342" s="1" t="s">
        <v>45</v>
      </c>
      <c r="AF342" s="1" t="s">
        <v>45</v>
      </c>
      <c r="AG342" s="22" t="s">
        <v>45</v>
      </c>
      <c r="AH342" s="1">
        <v>1</v>
      </c>
      <c r="AI342" s="1">
        <v>3</v>
      </c>
      <c r="AJ342" s="22">
        <v>1</v>
      </c>
      <c r="AK342" s="34" t="s">
        <v>874</v>
      </c>
      <c r="AL342" s="34" t="s">
        <v>48</v>
      </c>
      <c r="AM342" s="8">
        <f t="shared" si="36"/>
        <v>-1.2340929866863586</v>
      </c>
      <c r="AN342" s="8">
        <f t="shared" si="37"/>
        <v>-0.56902387680645306</v>
      </c>
      <c r="AO342">
        <f t="shared" si="38"/>
        <v>0</v>
      </c>
      <c r="AP342" s="6">
        <f t="shared" si="39"/>
        <v>0</v>
      </c>
      <c r="AQ342" s="8">
        <f>($AM$3*AM342+$AN$3*AN342+$AO$3*AO342+$AP$3*AP342)+$I$3*VLOOKUP(I342,COND!$A$2:$E$7,4,FALSE)+$J$3*VLOOKUP(J342,COND!$A$2:$C$7,2,FALSE)+$K$3*VLOOKUP(K342,COND!$A$2:$C$7,3,FALSE)+IF(AND($B$2&gt;0,$E342&lt;20),$B$2*25,0)</f>
        <v>108.04830417965393</v>
      </c>
      <c r="AR342" s="26">
        <f t="shared" si="40"/>
        <v>-1.2467577051124706E-2</v>
      </c>
      <c r="AS342" t="str">
        <f t="shared" si="41"/>
        <v>DH</v>
      </c>
      <c r="AT342">
        <v>800</v>
      </c>
      <c r="AU342">
        <v>800</v>
      </c>
      <c r="AW342" t="str">
        <f t="shared" si="42"/>
        <v>Unlikely</v>
      </c>
      <c r="AY342" t="str">
        <f>IF(VLOOKUP($A342,'Draft List'!$D$4:$AC$1177,AY$3,FALSE)&lt;&gt;0,VLOOKUP($A342,'Draft List'!$D$4:$AC$1177,AY$3,FALSE),"")</f>
        <v/>
      </c>
      <c r="AZ342" t="str">
        <f>IF(VLOOKUP($A342,'Draft List'!$D$4:$AC$1177,AZ$3,FALSE)&lt;&gt;0,VLOOKUP($A342,'Draft List'!$D$4:$AC$1177,AZ$3,FALSE),"")</f>
        <v/>
      </c>
      <c r="BA342" t="str">
        <f>IF(VLOOKUP($A342,'Draft List'!$D$4:$AC$1177,BA$3,FALSE)&lt;&gt;0,VLOOKUP($A342,'Draft List'!$D$4:$AC$1177,BA$3,FALSE),"")</f>
        <v/>
      </c>
      <c r="BB342" t="str">
        <f>IF(VLOOKUP($A342,'Draft List'!$D$4:$AC$1177,BB$3,FALSE)&lt;&gt;0,VLOOKUP($A342,'Draft List'!$D$4:$AC$1177,BB$3,FALSE),"")</f>
        <v/>
      </c>
    </row>
    <row r="343" spans="1:54" ht="15" customHeight="1" x14ac:dyDescent="0.3">
      <c r="A343" s="1">
        <v>10392</v>
      </c>
      <c r="B343" s="1" t="s">
        <v>70</v>
      </c>
      <c r="C343" s="1" t="s">
        <v>1018</v>
      </c>
      <c r="D343" s="1" t="s">
        <v>394</v>
      </c>
      <c r="E343" s="1">
        <v>21</v>
      </c>
      <c r="F343" s="1" t="s">
        <v>63</v>
      </c>
      <c r="G343" s="1" t="s">
        <v>42</v>
      </c>
      <c r="H343" s="22" t="s">
        <v>861</v>
      </c>
      <c r="I343" s="45" t="s">
        <v>44</v>
      </c>
      <c r="J343" s="1" t="s">
        <v>48</v>
      </c>
      <c r="K343" s="22" t="s">
        <v>43</v>
      </c>
      <c r="L343" s="1">
        <v>2</v>
      </c>
      <c r="M343" s="1">
        <v>2</v>
      </c>
      <c r="N343" s="1">
        <v>3</v>
      </c>
      <c r="O343" s="1">
        <v>2</v>
      </c>
      <c r="P343" s="22">
        <v>2</v>
      </c>
      <c r="Q343" s="1">
        <v>3</v>
      </c>
      <c r="R343" s="1">
        <v>3</v>
      </c>
      <c r="S343" s="1">
        <v>4</v>
      </c>
      <c r="T343" s="1">
        <v>4</v>
      </c>
      <c r="U343" s="22">
        <v>4</v>
      </c>
      <c r="V343" s="1">
        <v>6</v>
      </c>
      <c r="W343" s="1">
        <v>7</v>
      </c>
      <c r="X343" s="1">
        <v>1</v>
      </c>
      <c r="Y343" s="22">
        <v>1</v>
      </c>
      <c r="Z343" s="1" t="s">
        <v>45</v>
      </c>
      <c r="AA343" s="1" t="s">
        <v>45</v>
      </c>
      <c r="AB343" s="1" t="s">
        <v>45</v>
      </c>
      <c r="AC343" s="1">
        <v>1</v>
      </c>
      <c r="AD343" s="1" t="s">
        <v>45</v>
      </c>
      <c r="AE343" s="1" t="s">
        <v>45</v>
      </c>
      <c r="AF343" s="1" t="s">
        <v>45</v>
      </c>
      <c r="AG343" s="22" t="s">
        <v>45</v>
      </c>
      <c r="AH343" s="1">
        <v>10</v>
      </c>
      <c r="AI343" s="1">
        <v>10</v>
      </c>
      <c r="AJ343" s="22">
        <v>6</v>
      </c>
      <c r="AK343" s="34" t="s">
        <v>882</v>
      </c>
      <c r="AL343" s="34" t="s">
        <v>844</v>
      </c>
      <c r="AM343" s="8">
        <f t="shared" si="36"/>
        <v>-1.414878756131726</v>
      </c>
      <c r="AN343" s="8">
        <f t="shared" si="37"/>
        <v>-0.6987497666331175</v>
      </c>
      <c r="AO343">
        <f t="shared" si="38"/>
        <v>4</v>
      </c>
      <c r="AP343" s="6">
        <f t="shared" si="39"/>
        <v>0</v>
      </c>
      <c r="AQ343" s="8">
        <f>($AM$3*AM343+$AN$3*AN343+$AO$3*AO343+$AP$3*AP343)+$I$3*VLOOKUP(I343,COND!$A$2:$E$7,4,FALSE)+$J$3*VLOOKUP(J343,COND!$A$2:$C$7,2,FALSE)+$K$3*VLOOKUP(K343,COND!$A$2:$C$7,3,FALSE)+IF(AND($B$2&gt;0,$E343&lt;20),$B$2*25,0)</f>
        <v>107.99018159145609</v>
      </c>
      <c r="AR343" s="26">
        <f t="shared" si="40"/>
        <v>-2.460873337284443E-2</v>
      </c>
      <c r="AS343" t="str">
        <f t="shared" si="41"/>
        <v>3B</v>
      </c>
      <c r="AT343">
        <v>800</v>
      </c>
      <c r="AU343">
        <v>800</v>
      </c>
      <c r="AW343" t="str">
        <f t="shared" si="42"/>
        <v>Unlikely</v>
      </c>
      <c r="AY343" t="str">
        <f>IF(VLOOKUP($A343,'Draft List'!$D$4:$AC$1177,AY$3,FALSE)&lt;&gt;0,VLOOKUP($A343,'Draft List'!$D$4:$AC$1177,AY$3,FALSE),"")</f>
        <v/>
      </c>
      <c r="AZ343" t="str">
        <f>IF(VLOOKUP($A343,'Draft List'!$D$4:$AC$1177,AZ$3,FALSE)&lt;&gt;0,VLOOKUP($A343,'Draft List'!$D$4:$AC$1177,AZ$3,FALSE),"")</f>
        <v/>
      </c>
      <c r="BA343" t="str">
        <f>IF(VLOOKUP($A343,'Draft List'!$D$4:$AC$1177,BA$3,FALSE)&lt;&gt;0,VLOOKUP($A343,'Draft List'!$D$4:$AC$1177,BA$3,FALSE),"")</f>
        <v/>
      </c>
      <c r="BB343" t="str">
        <f>IF(VLOOKUP($A343,'Draft List'!$D$4:$AC$1177,BB$3,FALSE)&lt;&gt;0,VLOOKUP($A343,'Draft List'!$D$4:$AC$1177,BB$3,FALSE),"")</f>
        <v/>
      </c>
    </row>
    <row r="344" spans="1:54" ht="15" customHeight="1" x14ac:dyDescent="0.3">
      <c r="A344" s="1">
        <v>9230</v>
      </c>
      <c r="B344" s="1" t="s">
        <v>87</v>
      </c>
      <c r="C344" s="1" t="s">
        <v>302</v>
      </c>
      <c r="D344" s="1" t="s">
        <v>985</v>
      </c>
      <c r="E344" s="1">
        <v>21</v>
      </c>
      <c r="F344" s="1" t="s">
        <v>42</v>
      </c>
      <c r="G344" s="1" t="s">
        <v>42</v>
      </c>
      <c r="H344" s="22" t="s">
        <v>853</v>
      </c>
      <c r="I344" s="45" t="s">
        <v>43</v>
      </c>
      <c r="J344" s="1" t="s">
        <v>43</v>
      </c>
      <c r="K344" s="22" t="s">
        <v>43</v>
      </c>
      <c r="L344" s="1">
        <v>1</v>
      </c>
      <c r="M344" s="1">
        <v>3</v>
      </c>
      <c r="N344" s="1">
        <v>2</v>
      </c>
      <c r="O344" s="1">
        <v>3</v>
      </c>
      <c r="P344" s="22">
        <v>1</v>
      </c>
      <c r="Q344" s="1">
        <v>3</v>
      </c>
      <c r="R344" s="1">
        <v>3</v>
      </c>
      <c r="S344" s="1">
        <v>3</v>
      </c>
      <c r="T344" s="1">
        <v>6</v>
      </c>
      <c r="U344" s="22">
        <v>2</v>
      </c>
      <c r="V344" s="1">
        <v>4</v>
      </c>
      <c r="W344" s="1">
        <v>4</v>
      </c>
      <c r="X344" s="1">
        <v>6</v>
      </c>
      <c r="Y344" s="22">
        <v>8</v>
      </c>
      <c r="Z344" s="1">
        <v>2</v>
      </c>
      <c r="AA344" s="1" t="s">
        <v>45</v>
      </c>
      <c r="AB344" s="1" t="s">
        <v>45</v>
      </c>
      <c r="AC344" s="1" t="s">
        <v>45</v>
      </c>
      <c r="AD344" s="1" t="s">
        <v>45</v>
      </c>
      <c r="AE344" s="1" t="s">
        <v>45</v>
      </c>
      <c r="AF344" s="1" t="s">
        <v>45</v>
      </c>
      <c r="AG344" s="22" t="s">
        <v>45</v>
      </c>
      <c r="AH344" s="1">
        <v>4</v>
      </c>
      <c r="AI344" s="1">
        <v>4</v>
      </c>
      <c r="AJ344" s="22">
        <v>3</v>
      </c>
      <c r="AK344" s="34" t="s">
        <v>882</v>
      </c>
      <c r="AL344" s="34" t="s">
        <v>48</v>
      </c>
      <c r="AM344" s="8">
        <f t="shared" si="36"/>
        <v>-1.7197429965471014</v>
      </c>
      <c r="AN344" s="8">
        <f t="shared" si="37"/>
        <v>-0.68242484027202388</v>
      </c>
      <c r="AO344">
        <f t="shared" si="38"/>
        <v>0</v>
      </c>
      <c r="AP344" s="6">
        <f t="shared" si="39"/>
        <v>1.35</v>
      </c>
      <c r="AQ344" s="8">
        <f>($AM$3*AM344+$AN$3*AN344+$AO$3*AO344+$AP$3*AP344)+$I$3*VLOOKUP(I344,COND!$A$2:$E$7,4,FALSE)+$J$3*VLOOKUP(J344,COND!$A$2:$C$7,2,FALSE)+$K$3*VLOOKUP(K344,COND!$A$2:$C$7,3,FALSE)+IF(AND($B$2&gt;0,$E344&lt;20),$B$2*25,0)</f>
        <v>107.988927617081</v>
      </c>
      <c r="AR344" s="26">
        <f t="shared" si="40"/>
        <v>-2.4870674545518445E-2</v>
      </c>
      <c r="AS344" t="str">
        <f t="shared" si="41"/>
        <v>C</v>
      </c>
      <c r="AT344">
        <v>800</v>
      </c>
      <c r="AU344">
        <v>800</v>
      </c>
      <c r="AW344" t="str">
        <f t="shared" si="42"/>
        <v>Unlikely</v>
      </c>
      <c r="AY344">
        <f>IF(VLOOKUP($A344,'Draft List'!$D$4:$AC$1177,AY$3,FALSE)&lt;&gt;0,VLOOKUP($A344,'Draft List'!$D$4:$AC$1177,AY$3,FALSE),"")</f>
        <v>593</v>
      </c>
      <c r="AZ344">
        <f>IF(VLOOKUP($A344,'Draft List'!$D$4:$AC$1177,AZ$3,FALSE)&lt;&gt;0,VLOOKUP($A344,'Draft List'!$D$4:$AC$1177,AZ$3,FALSE),"")</f>
        <v>19</v>
      </c>
      <c r="BA344">
        <f>IF(VLOOKUP($A344,'Draft List'!$D$4:$AC$1177,BA$3,FALSE)&lt;&gt;0,VLOOKUP($A344,'Draft List'!$D$4:$AC$1177,BA$3,FALSE),"")</f>
        <v>29</v>
      </c>
      <c r="BB344" t="str">
        <f>IF(VLOOKUP($A344,'Draft List'!$D$4:$AC$1177,BB$3,FALSE)&lt;&gt;0,VLOOKUP($A344,'Draft List'!$D$4:$AC$1177,BB$3,FALSE),"")</f>
        <v>Kentucky Thoroughbreds</v>
      </c>
    </row>
    <row r="345" spans="1:54" ht="15" customHeight="1" x14ac:dyDescent="0.3">
      <c r="A345" s="1">
        <v>6306</v>
      </c>
      <c r="B345" s="1" t="s">
        <v>88</v>
      </c>
      <c r="C345" s="1" t="s">
        <v>1183</v>
      </c>
      <c r="D345" s="1" t="s">
        <v>1184</v>
      </c>
      <c r="E345" s="1">
        <v>21</v>
      </c>
      <c r="F345" s="1" t="s">
        <v>63</v>
      </c>
      <c r="G345" s="1" t="s">
        <v>42</v>
      </c>
      <c r="H345" s="22" t="s">
        <v>861</v>
      </c>
      <c r="I345" s="45" t="s">
        <v>48</v>
      </c>
      <c r="J345" s="1" t="s">
        <v>43</v>
      </c>
      <c r="K345" s="22" t="s">
        <v>43</v>
      </c>
      <c r="L345" s="1">
        <v>2</v>
      </c>
      <c r="M345" s="1">
        <v>4</v>
      </c>
      <c r="N345" s="1">
        <v>3</v>
      </c>
      <c r="O345" s="1">
        <v>3</v>
      </c>
      <c r="P345" s="22">
        <v>2</v>
      </c>
      <c r="Q345" s="1">
        <v>3</v>
      </c>
      <c r="R345" s="1">
        <v>5</v>
      </c>
      <c r="S345" s="1">
        <v>4</v>
      </c>
      <c r="T345" s="1">
        <v>4</v>
      </c>
      <c r="U345" s="22">
        <v>4</v>
      </c>
      <c r="V345" s="1">
        <v>5</v>
      </c>
      <c r="W345" s="1">
        <v>4</v>
      </c>
      <c r="X345" s="1">
        <v>5</v>
      </c>
      <c r="Y345" s="22">
        <v>3</v>
      </c>
      <c r="Z345" s="1" t="s">
        <v>45</v>
      </c>
      <c r="AA345" s="1">
        <v>1</v>
      </c>
      <c r="AB345" s="1" t="s">
        <v>45</v>
      </c>
      <c r="AC345" s="1" t="s">
        <v>45</v>
      </c>
      <c r="AD345" s="1" t="s">
        <v>45</v>
      </c>
      <c r="AE345" s="1" t="s">
        <v>45</v>
      </c>
      <c r="AF345" s="1" t="s">
        <v>45</v>
      </c>
      <c r="AG345" s="22" t="s">
        <v>45</v>
      </c>
      <c r="AH345" s="1">
        <v>1</v>
      </c>
      <c r="AI345" s="1">
        <v>1</v>
      </c>
      <c r="AJ345" s="22">
        <v>1</v>
      </c>
      <c r="AK345" s="34" t="s">
        <v>874</v>
      </c>
      <c r="AL345" s="34" t="s">
        <v>844</v>
      </c>
      <c r="AM345" s="8">
        <f t="shared" si="36"/>
        <v>-1.2230494468847384</v>
      </c>
      <c r="AN345" s="8">
        <f t="shared" si="37"/>
        <v>-0.59663000739571059</v>
      </c>
      <c r="AO345">
        <f t="shared" si="38"/>
        <v>0</v>
      </c>
      <c r="AP345" s="6">
        <f t="shared" si="39"/>
        <v>0</v>
      </c>
      <c r="AQ345" s="8">
        <f>($AM$3*AM345+$AN$3*AN345+$AO$3*AO345+$AP$3*AP345)+$I$3*VLOOKUP(I345,COND!$A$2:$E$7,4,FALSE)+$J$3*VLOOKUP(J345,COND!$A$2:$C$7,2,FALSE)+$K$3*VLOOKUP(K345,COND!$A$2:$C$7,3,FALSE)+IF(AND($B$2&gt;0,$E345&lt;20),$B$2*25,0)</f>
        <v>107.94313496656299</v>
      </c>
      <c r="AR345" s="26">
        <f t="shared" si="40"/>
        <v>-3.4436245273935656E-2</v>
      </c>
      <c r="AS345" t="str">
        <f t="shared" si="41"/>
        <v>1B</v>
      </c>
      <c r="AT345">
        <v>800</v>
      </c>
      <c r="AU345">
        <v>800</v>
      </c>
      <c r="AW345" t="str">
        <f t="shared" si="42"/>
        <v>Unlikely</v>
      </c>
      <c r="AY345">
        <f>IF(VLOOKUP($A345,'Draft List'!$D$4:$AC$1177,AY$3,FALSE)&lt;&gt;0,VLOOKUP($A345,'Draft List'!$D$4:$AC$1177,AY$3,FALSE),"")</f>
        <v>573</v>
      </c>
      <c r="AZ345">
        <f>IF(VLOOKUP($A345,'Draft List'!$D$4:$AC$1177,AZ$3,FALSE)&lt;&gt;0,VLOOKUP($A345,'Draft List'!$D$4:$AC$1177,AZ$3,FALSE),"")</f>
        <v>19</v>
      </c>
      <c r="BA345">
        <f>IF(VLOOKUP($A345,'Draft List'!$D$4:$AC$1177,BA$3,FALSE)&lt;&gt;0,VLOOKUP($A345,'Draft List'!$D$4:$AC$1177,BA$3,FALSE),"")</f>
        <v>9</v>
      </c>
      <c r="BB345" t="str">
        <f>IF(VLOOKUP($A345,'Draft List'!$D$4:$AC$1177,BB$3,FALSE)&lt;&gt;0,VLOOKUP($A345,'Draft List'!$D$4:$AC$1177,BB$3,FALSE),"")</f>
        <v>Niihama-shi Ghosts</v>
      </c>
    </row>
    <row r="346" spans="1:54" ht="15" customHeight="1" x14ac:dyDescent="0.3">
      <c r="A346" s="1">
        <v>7874</v>
      </c>
      <c r="B346" s="1" t="s">
        <v>87</v>
      </c>
      <c r="C346" s="1" t="s">
        <v>1105</v>
      </c>
      <c r="D346" s="1" t="s">
        <v>1106</v>
      </c>
      <c r="E346" s="1">
        <v>22</v>
      </c>
      <c r="F346" s="1" t="s">
        <v>42</v>
      </c>
      <c r="G346" s="1" t="s">
        <v>42</v>
      </c>
      <c r="H346" s="22" t="s">
        <v>853</v>
      </c>
      <c r="I346" s="45" t="s">
        <v>43</v>
      </c>
      <c r="J346" s="1" t="s">
        <v>48</v>
      </c>
      <c r="K346" s="22" t="s">
        <v>44</v>
      </c>
      <c r="L346" s="1">
        <v>2</v>
      </c>
      <c r="M346" s="1">
        <v>2</v>
      </c>
      <c r="N346" s="1">
        <v>2</v>
      </c>
      <c r="O346" s="1">
        <v>3</v>
      </c>
      <c r="P346" s="22">
        <v>2</v>
      </c>
      <c r="Q346" s="1">
        <v>3</v>
      </c>
      <c r="R346" s="1">
        <v>3</v>
      </c>
      <c r="S346" s="1">
        <v>3</v>
      </c>
      <c r="T346" s="1">
        <v>5</v>
      </c>
      <c r="U346" s="22">
        <v>3</v>
      </c>
      <c r="V346" s="1">
        <v>9</v>
      </c>
      <c r="W346" s="1">
        <v>8</v>
      </c>
      <c r="X346" s="1">
        <v>10</v>
      </c>
      <c r="Y346" s="22">
        <v>6</v>
      </c>
      <c r="Z346" s="1">
        <v>5</v>
      </c>
      <c r="AA346" s="1" t="s">
        <v>45</v>
      </c>
      <c r="AB346" s="1" t="s">
        <v>45</v>
      </c>
      <c r="AC346" s="1" t="s">
        <v>45</v>
      </c>
      <c r="AD346" s="1" t="s">
        <v>45</v>
      </c>
      <c r="AE346" s="1" t="s">
        <v>45</v>
      </c>
      <c r="AF346" s="1" t="s">
        <v>45</v>
      </c>
      <c r="AG346" s="22" t="s">
        <v>45</v>
      </c>
      <c r="AH346" s="1">
        <v>1</v>
      </c>
      <c r="AI346" s="1">
        <v>1</v>
      </c>
      <c r="AJ346" s="22">
        <v>1</v>
      </c>
      <c r="AK346" s="34" t="s">
        <v>45</v>
      </c>
      <c r="AL346" s="34" t="s">
        <v>48</v>
      </c>
      <c r="AM346" s="8">
        <f t="shared" si="36"/>
        <v>-1.4082307001460468</v>
      </c>
      <c r="AN346" s="8">
        <f t="shared" si="37"/>
        <v>-0.73211805046452161</v>
      </c>
      <c r="AO346">
        <f t="shared" si="38"/>
        <v>0</v>
      </c>
      <c r="AP346" s="6">
        <f t="shared" si="39"/>
        <v>1.85</v>
      </c>
      <c r="AQ346" s="8">
        <f>($AM$3*AM346+$AN$3*AN346+$AO$3*AO346+$AP$3*AP346)+$I$3*VLOOKUP(I346,COND!$A$2:$E$7,4,FALSE)+$J$3*VLOOKUP(J346,COND!$A$2:$C$7,2,FALSE)+$K$3*VLOOKUP(K346,COND!$A$2:$C$7,3,FALSE)+IF(AND($B$2&gt;0,$E346&lt;20),$B$2*25,0)</f>
        <v>107.92376032441113</v>
      </c>
      <c r="AR346" s="26">
        <f t="shared" si="40"/>
        <v>-3.8483390563516552E-2</v>
      </c>
      <c r="AS346" t="str">
        <f t="shared" si="41"/>
        <v>C</v>
      </c>
      <c r="AT346">
        <v>800</v>
      </c>
      <c r="AU346">
        <v>800</v>
      </c>
      <c r="AW346" t="str">
        <f t="shared" si="42"/>
        <v>Unlikely</v>
      </c>
      <c r="AY346" t="str">
        <f>IF(VLOOKUP($A346,'Draft List'!$D$4:$AC$1177,AY$3,FALSE)&lt;&gt;0,VLOOKUP($A346,'Draft List'!$D$4:$AC$1177,AY$3,FALSE),"")</f>
        <v/>
      </c>
      <c r="AZ346" t="str">
        <f>IF(VLOOKUP($A346,'Draft List'!$D$4:$AC$1177,AZ$3,FALSE)&lt;&gt;0,VLOOKUP($A346,'Draft List'!$D$4:$AC$1177,AZ$3,FALSE),"")</f>
        <v/>
      </c>
      <c r="BA346" t="str">
        <f>IF(VLOOKUP($A346,'Draft List'!$D$4:$AC$1177,BA$3,FALSE)&lt;&gt;0,VLOOKUP($A346,'Draft List'!$D$4:$AC$1177,BA$3,FALSE),"")</f>
        <v/>
      </c>
      <c r="BB346" t="str">
        <f>IF(VLOOKUP($A346,'Draft List'!$D$4:$AC$1177,BB$3,FALSE)&lt;&gt;0,VLOOKUP($A346,'Draft List'!$D$4:$AC$1177,BB$3,FALSE),"")</f>
        <v/>
      </c>
    </row>
    <row r="347" spans="1:54" ht="15" customHeight="1" x14ac:dyDescent="0.3">
      <c r="A347" s="1">
        <v>8492</v>
      </c>
      <c r="B347" s="1" t="s">
        <v>72</v>
      </c>
      <c r="C347" s="1" t="s">
        <v>624</v>
      </c>
      <c r="D347" s="1" t="s">
        <v>665</v>
      </c>
      <c r="E347" s="1">
        <v>21</v>
      </c>
      <c r="F347" s="1" t="s">
        <v>42</v>
      </c>
      <c r="G347" s="1" t="s">
        <v>42</v>
      </c>
      <c r="H347" s="22" t="s">
        <v>853</v>
      </c>
      <c r="I347" s="45" t="s">
        <v>43</v>
      </c>
      <c r="J347" s="1" t="s">
        <v>43</v>
      </c>
      <c r="K347" s="22" t="s">
        <v>43</v>
      </c>
      <c r="L347" s="1">
        <v>1</v>
      </c>
      <c r="M347" s="1">
        <v>3</v>
      </c>
      <c r="N347" s="1">
        <v>2</v>
      </c>
      <c r="O347" s="1">
        <v>3</v>
      </c>
      <c r="P347" s="22">
        <v>1</v>
      </c>
      <c r="Q347" s="1">
        <v>3</v>
      </c>
      <c r="R347" s="1">
        <v>4</v>
      </c>
      <c r="S347" s="1">
        <v>3</v>
      </c>
      <c r="T347" s="1">
        <v>5</v>
      </c>
      <c r="U347" s="22">
        <v>3</v>
      </c>
      <c r="V347" s="1">
        <v>7</v>
      </c>
      <c r="W347" s="1">
        <v>3</v>
      </c>
      <c r="X347" s="1">
        <v>1</v>
      </c>
      <c r="Y347" s="22">
        <v>1</v>
      </c>
      <c r="Z347" s="1" t="s">
        <v>45</v>
      </c>
      <c r="AA347" s="1" t="s">
        <v>45</v>
      </c>
      <c r="AB347" s="1">
        <v>5</v>
      </c>
      <c r="AC347" s="1">
        <v>5</v>
      </c>
      <c r="AD347" s="1" t="s">
        <v>45</v>
      </c>
      <c r="AE347" s="1" t="s">
        <v>45</v>
      </c>
      <c r="AF347" s="1" t="s">
        <v>45</v>
      </c>
      <c r="AG347" s="22" t="s">
        <v>45</v>
      </c>
      <c r="AH347" s="1">
        <v>6</v>
      </c>
      <c r="AI347" s="1">
        <v>7</v>
      </c>
      <c r="AJ347" s="22">
        <v>7</v>
      </c>
      <c r="AK347" s="34" t="s">
        <v>45</v>
      </c>
      <c r="AL347" s="34" t="s">
        <v>48</v>
      </c>
      <c r="AM347" s="8">
        <f t="shared" si="36"/>
        <v>-1.7197429965471014</v>
      </c>
      <c r="AN347" s="8">
        <f t="shared" si="37"/>
        <v>-0.6810581708458181</v>
      </c>
      <c r="AO347">
        <f t="shared" si="38"/>
        <v>1</v>
      </c>
      <c r="AP347" s="6">
        <f t="shared" si="39"/>
        <v>1.1000000000000001</v>
      </c>
      <c r="AQ347" s="8">
        <f>($AM$3*AM347+$AN$3*AN347+$AO$3*AO347+$AP$3*AP347)+$I$3*VLOOKUP(I347,COND!$A$2:$E$7,4,FALSE)+$J$3*VLOOKUP(J347,COND!$A$2:$C$7,2,FALSE)+$K$3*VLOOKUP(K347,COND!$A$2:$C$7,3,FALSE)+IF(AND($B$2&gt;0,$E347&lt;20),$B$2*25,0)</f>
        <v>107.92199431686214</v>
      </c>
      <c r="AR347" s="26">
        <f t="shared" si="40"/>
        <v>-3.8852289719292207E-2</v>
      </c>
      <c r="AS347" t="str">
        <f t="shared" si="41"/>
        <v>2B</v>
      </c>
      <c r="AT347">
        <v>800</v>
      </c>
      <c r="AU347">
        <v>800</v>
      </c>
      <c r="AW347" t="str">
        <f t="shared" si="42"/>
        <v>Unlikely</v>
      </c>
      <c r="AY347">
        <f>IF(VLOOKUP($A347,'Draft List'!$D$4:$AC$1177,AY$3,FALSE)&lt;&gt;0,VLOOKUP($A347,'Draft List'!$D$4:$AC$1177,AY$3,FALSE),"")</f>
        <v>517</v>
      </c>
      <c r="AZ347">
        <f>IF(VLOOKUP($A347,'Draft List'!$D$4:$AC$1177,AZ$3,FALSE)&lt;&gt;0,VLOOKUP($A347,'Draft List'!$D$4:$AC$1177,AZ$3,FALSE),"")</f>
        <v>17</v>
      </c>
      <c r="BA347">
        <f>IF(VLOOKUP($A347,'Draft List'!$D$4:$AC$1177,BA$3,FALSE)&lt;&gt;0,VLOOKUP($A347,'Draft List'!$D$4:$AC$1177,BA$3,FALSE),"")</f>
        <v>17</v>
      </c>
      <c r="BB347" t="str">
        <f>IF(VLOOKUP($A347,'Draft List'!$D$4:$AC$1177,BB$3,FALSE)&lt;&gt;0,VLOOKUP($A347,'Draft List'!$D$4:$AC$1177,BB$3,FALSE),"")</f>
        <v>Aurora Borealis</v>
      </c>
    </row>
    <row r="348" spans="1:54" ht="15" customHeight="1" x14ac:dyDescent="0.3">
      <c r="A348" s="1">
        <v>13170</v>
      </c>
      <c r="B348" s="1" t="s">
        <v>75</v>
      </c>
      <c r="C348" s="1" t="s">
        <v>1119</v>
      </c>
      <c r="D348" s="1" t="s">
        <v>1120</v>
      </c>
      <c r="E348" s="1">
        <v>21</v>
      </c>
      <c r="F348" s="1" t="s">
        <v>42</v>
      </c>
      <c r="G348" s="1" t="s">
        <v>42</v>
      </c>
      <c r="H348" s="22" t="s">
        <v>853</v>
      </c>
      <c r="I348" s="45" t="s">
        <v>43</v>
      </c>
      <c r="J348" s="1" t="s">
        <v>43</v>
      </c>
      <c r="K348" s="22" t="s">
        <v>48</v>
      </c>
      <c r="L348" s="1">
        <v>2</v>
      </c>
      <c r="M348" s="1">
        <v>5</v>
      </c>
      <c r="N348" s="1">
        <v>2</v>
      </c>
      <c r="O348" s="1">
        <v>2</v>
      </c>
      <c r="P348" s="22">
        <v>2</v>
      </c>
      <c r="Q348" s="1">
        <v>3</v>
      </c>
      <c r="R348" s="1">
        <v>5</v>
      </c>
      <c r="S348" s="1">
        <v>3</v>
      </c>
      <c r="T348" s="1">
        <v>4</v>
      </c>
      <c r="U348" s="22">
        <v>3</v>
      </c>
      <c r="V348" s="1">
        <v>6</v>
      </c>
      <c r="W348" s="1">
        <v>6</v>
      </c>
      <c r="X348" s="1">
        <v>1</v>
      </c>
      <c r="Y348" s="22">
        <v>1</v>
      </c>
      <c r="Z348" s="1" t="s">
        <v>45</v>
      </c>
      <c r="AA348" s="1" t="s">
        <v>45</v>
      </c>
      <c r="AB348" s="1">
        <v>3</v>
      </c>
      <c r="AC348" s="1" t="s">
        <v>45</v>
      </c>
      <c r="AD348" s="1">
        <v>1</v>
      </c>
      <c r="AE348" s="1">
        <v>1</v>
      </c>
      <c r="AF348" s="1">
        <v>4</v>
      </c>
      <c r="AG348" s="22" t="s">
        <v>45</v>
      </c>
      <c r="AH348" s="1">
        <v>9</v>
      </c>
      <c r="AI348" s="1">
        <v>9</v>
      </c>
      <c r="AJ348" s="22">
        <v>7</v>
      </c>
      <c r="AK348" s="34" t="s">
        <v>45</v>
      </c>
      <c r="AL348" s="34" t="s">
        <v>844</v>
      </c>
      <c r="AM348" s="8">
        <f t="shared" si="36"/>
        <v>-1.3447606112995172</v>
      </c>
      <c r="AN348" s="8">
        <f t="shared" si="37"/>
        <v>-0.71970784123669562</v>
      </c>
      <c r="AO348">
        <f t="shared" si="38"/>
        <v>4</v>
      </c>
      <c r="AP348" s="6">
        <f t="shared" si="39"/>
        <v>0</v>
      </c>
      <c r="AQ348" s="8">
        <f>($AM$3*AM348+$AN$3*AN348+$AO$3*AO348+$AP$3*AP348)+$I$3*VLOOKUP(I348,COND!$A$2:$E$7,4,FALSE)+$J$3*VLOOKUP(J348,COND!$A$2:$C$7,2,FALSE)+$K$3*VLOOKUP(K348,COND!$A$2:$C$7,3,FALSE)+IF(AND($B$2&gt;0,$E348&lt;20),$B$2*25,0)</f>
        <v>107.89569651069637</v>
      </c>
      <c r="AR348" s="26">
        <f t="shared" si="40"/>
        <v>-4.4345606267587753E-2</v>
      </c>
      <c r="AS348" t="str">
        <f t="shared" si="41"/>
        <v>2B</v>
      </c>
      <c r="AT348">
        <v>800</v>
      </c>
      <c r="AU348">
        <v>800</v>
      </c>
      <c r="AW348" t="str">
        <f t="shared" si="42"/>
        <v>Unlikely</v>
      </c>
      <c r="AY348">
        <f>IF(VLOOKUP($A348,'Draft List'!$D$4:$AC$1177,AY$3,FALSE)&lt;&gt;0,VLOOKUP($A348,'Draft List'!$D$4:$AC$1177,AY$3,FALSE),"")</f>
        <v>453</v>
      </c>
      <c r="AZ348">
        <f>IF(VLOOKUP($A348,'Draft List'!$D$4:$AC$1177,AZ$3,FALSE)&lt;&gt;0,VLOOKUP($A348,'Draft List'!$D$4:$AC$1177,AZ$3,FALSE),"")</f>
        <v>15</v>
      </c>
      <c r="BA348">
        <f>IF(VLOOKUP($A348,'Draft List'!$D$4:$AC$1177,BA$3,FALSE)&lt;&gt;0,VLOOKUP($A348,'Draft List'!$D$4:$AC$1177,BA$3,FALSE),"")</f>
        <v>17</v>
      </c>
      <c r="BB348" t="str">
        <f>IF(VLOOKUP($A348,'Draft List'!$D$4:$AC$1177,BB$3,FALSE)&lt;&gt;0,VLOOKUP($A348,'Draft List'!$D$4:$AC$1177,BB$3,FALSE),"")</f>
        <v>Aurora Borealis</v>
      </c>
    </row>
    <row r="349" spans="1:54" ht="15" customHeight="1" x14ac:dyDescent="0.3">
      <c r="A349" s="1">
        <v>8460</v>
      </c>
      <c r="B349" s="1" t="s">
        <v>73</v>
      </c>
      <c r="C349" s="1" t="s">
        <v>214</v>
      </c>
      <c r="D349" s="1" t="s">
        <v>1151</v>
      </c>
      <c r="E349" s="1">
        <v>22</v>
      </c>
      <c r="F349" s="1" t="s">
        <v>42</v>
      </c>
      <c r="G349" s="1" t="s">
        <v>42</v>
      </c>
      <c r="H349" s="22" t="s">
        <v>853</v>
      </c>
      <c r="I349" s="45" t="s">
        <v>43</v>
      </c>
      <c r="J349" s="1" t="s">
        <v>43</v>
      </c>
      <c r="K349" s="22" t="s">
        <v>43</v>
      </c>
      <c r="L349" s="1">
        <v>2</v>
      </c>
      <c r="M349" s="1">
        <v>3</v>
      </c>
      <c r="N349" s="1">
        <v>3</v>
      </c>
      <c r="O349" s="1">
        <v>3</v>
      </c>
      <c r="P349" s="22">
        <v>1</v>
      </c>
      <c r="Q349" s="1">
        <v>3</v>
      </c>
      <c r="R349" s="1">
        <v>4</v>
      </c>
      <c r="S349" s="1">
        <v>3</v>
      </c>
      <c r="T349" s="1">
        <v>5</v>
      </c>
      <c r="U349" s="22">
        <v>3</v>
      </c>
      <c r="V349" s="1">
        <v>6</v>
      </c>
      <c r="W349" s="1">
        <v>7</v>
      </c>
      <c r="X349" s="1">
        <v>1</v>
      </c>
      <c r="Y349" s="22">
        <v>1</v>
      </c>
      <c r="Z349" s="1" t="s">
        <v>45</v>
      </c>
      <c r="AA349" s="1" t="s">
        <v>45</v>
      </c>
      <c r="AB349" s="1" t="s">
        <v>45</v>
      </c>
      <c r="AC349" s="1" t="s">
        <v>45</v>
      </c>
      <c r="AD349" s="1">
        <v>6</v>
      </c>
      <c r="AE349" s="1" t="s">
        <v>45</v>
      </c>
      <c r="AF349" s="1">
        <v>1</v>
      </c>
      <c r="AG349" s="22" t="s">
        <v>45</v>
      </c>
      <c r="AH349" s="1">
        <v>6</v>
      </c>
      <c r="AI349" s="1">
        <v>8</v>
      </c>
      <c r="AJ349" s="22">
        <v>6</v>
      </c>
      <c r="AK349" s="34" t="s">
        <v>45</v>
      </c>
      <c r="AL349" s="34" t="s">
        <v>48</v>
      </c>
      <c r="AM349" s="8">
        <f t="shared" si="36"/>
        <v>-1.3141256663205254</v>
      </c>
      <c r="AN349" s="8">
        <f t="shared" si="37"/>
        <v>-0.6810581708458181</v>
      </c>
      <c r="AO349">
        <f t="shared" si="38"/>
        <v>1</v>
      </c>
      <c r="AP349" s="6">
        <f t="shared" si="39"/>
        <v>1</v>
      </c>
      <c r="AQ349" s="8">
        <f>($AM$3*AM349+$AN$3*AN349+$AO$3*AO349+$AP$3*AP349)+$I$3*VLOOKUP(I349,COND!$A$2:$E$7,4,FALSE)+$J$3*VLOOKUP(J349,COND!$A$2:$C$7,2,FALSE)+$K$3*VLOOKUP(K349,COND!$A$2:$C$7,3,FALSE)+IF(AND($B$2&gt;0,$E349&lt;20),$B$2*25,0)</f>
        <v>107.8625560498848</v>
      </c>
      <c r="AR349" s="26">
        <f t="shared" si="40"/>
        <v>-5.1268276571214307E-2</v>
      </c>
      <c r="AS349" t="str">
        <f t="shared" si="41"/>
        <v>SS</v>
      </c>
      <c r="AT349">
        <v>800</v>
      </c>
      <c r="AU349">
        <v>800</v>
      </c>
      <c r="AW349" t="str">
        <f t="shared" si="42"/>
        <v>Unlikely</v>
      </c>
      <c r="AY349" t="str">
        <f>IF(VLOOKUP($A349,'Draft List'!$D$4:$AC$1177,AY$3,FALSE)&lt;&gt;0,VLOOKUP($A349,'Draft List'!$D$4:$AC$1177,AY$3,FALSE),"")</f>
        <v/>
      </c>
      <c r="AZ349" t="str">
        <f>IF(VLOOKUP($A349,'Draft List'!$D$4:$AC$1177,AZ$3,FALSE)&lt;&gt;0,VLOOKUP($A349,'Draft List'!$D$4:$AC$1177,AZ$3,FALSE),"")</f>
        <v/>
      </c>
      <c r="BA349" t="str">
        <f>IF(VLOOKUP($A349,'Draft List'!$D$4:$AC$1177,BA$3,FALSE)&lt;&gt;0,VLOOKUP($A349,'Draft List'!$D$4:$AC$1177,BA$3,FALSE),"")</f>
        <v/>
      </c>
      <c r="BB349" t="str">
        <f>IF(VLOOKUP($A349,'Draft List'!$D$4:$AC$1177,BB$3,FALSE)&lt;&gt;0,VLOOKUP($A349,'Draft List'!$D$4:$AC$1177,BB$3,FALSE),"")</f>
        <v/>
      </c>
    </row>
    <row r="350" spans="1:54" ht="15" customHeight="1" x14ac:dyDescent="0.3">
      <c r="A350" s="1">
        <v>9816</v>
      </c>
      <c r="B350" s="1" t="s">
        <v>88</v>
      </c>
      <c r="C350" s="1" t="s">
        <v>305</v>
      </c>
      <c r="D350" s="1" t="s">
        <v>1031</v>
      </c>
      <c r="E350" s="1">
        <v>21</v>
      </c>
      <c r="F350" s="1" t="s">
        <v>42</v>
      </c>
      <c r="G350" s="1" t="s">
        <v>54</v>
      </c>
      <c r="H350" s="22" t="s">
        <v>853</v>
      </c>
      <c r="I350" s="45" t="s">
        <v>43</v>
      </c>
      <c r="J350" s="1" t="s">
        <v>43</v>
      </c>
      <c r="K350" s="22" t="s">
        <v>43</v>
      </c>
      <c r="L350" s="1">
        <v>2</v>
      </c>
      <c r="M350" s="1">
        <v>5</v>
      </c>
      <c r="N350" s="1">
        <v>3</v>
      </c>
      <c r="O350" s="1">
        <v>3</v>
      </c>
      <c r="P350" s="22">
        <v>1</v>
      </c>
      <c r="Q350" s="1">
        <v>3</v>
      </c>
      <c r="R350" s="1">
        <v>6</v>
      </c>
      <c r="S350" s="1">
        <v>4</v>
      </c>
      <c r="T350" s="1">
        <v>4</v>
      </c>
      <c r="U350" s="22">
        <v>3</v>
      </c>
      <c r="V350" s="1">
        <v>1</v>
      </c>
      <c r="W350" s="1">
        <v>2</v>
      </c>
      <c r="X350" s="1">
        <v>1</v>
      </c>
      <c r="Y350" s="22">
        <v>1</v>
      </c>
      <c r="Z350" s="1" t="s">
        <v>45</v>
      </c>
      <c r="AA350" s="1">
        <v>1</v>
      </c>
      <c r="AB350" s="1" t="s">
        <v>45</v>
      </c>
      <c r="AC350" s="1" t="s">
        <v>45</v>
      </c>
      <c r="AD350" s="1" t="s">
        <v>45</v>
      </c>
      <c r="AE350" s="1" t="s">
        <v>45</v>
      </c>
      <c r="AF350" s="1" t="s">
        <v>45</v>
      </c>
      <c r="AG350" s="22" t="s">
        <v>45</v>
      </c>
      <c r="AH350" s="1">
        <v>2</v>
      </c>
      <c r="AI350" s="1">
        <v>2</v>
      </c>
      <c r="AJ350" s="22">
        <v>1</v>
      </c>
      <c r="AK350" s="34" t="s">
        <v>45</v>
      </c>
      <c r="AL350" s="34" t="s">
        <v>48</v>
      </c>
      <c r="AM350" s="8">
        <f t="shared" si="36"/>
        <v>-1.2120059070831184</v>
      </c>
      <c r="AN350" s="8">
        <f t="shared" si="37"/>
        <v>-0.5855864675940905</v>
      </c>
      <c r="AO350">
        <f t="shared" si="38"/>
        <v>0</v>
      </c>
      <c r="AP350" s="6">
        <f t="shared" si="39"/>
        <v>0</v>
      </c>
      <c r="AQ350" s="8">
        <f>($AM$3*AM350+$AN$3*AN350+$AO$3*AO350+$AP$3*AP350)+$I$3*VLOOKUP(I350,COND!$A$2:$E$7,4,FALSE)+$J$3*VLOOKUP(J350,COND!$A$2:$C$7,2,FALSE)+$K$3*VLOOKUP(K350,COND!$A$2:$C$7,3,FALSE)+IF(AND($B$2&gt;0,$E350&lt;20),$B$2*25,0)</f>
        <v>107.8517617981626</v>
      </c>
      <c r="AR350" s="26">
        <f t="shared" si="40"/>
        <v>-5.3523074604109613E-2</v>
      </c>
      <c r="AS350" t="str">
        <f t="shared" si="41"/>
        <v>1B</v>
      </c>
      <c r="AT350">
        <v>800</v>
      </c>
      <c r="AU350">
        <v>800</v>
      </c>
      <c r="AW350" t="str">
        <f t="shared" si="42"/>
        <v>Unlikely</v>
      </c>
      <c r="AY350" t="str">
        <f>IF(VLOOKUP($A350,'Draft List'!$D$4:$AC$1177,AY$3,FALSE)&lt;&gt;0,VLOOKUP($A350,'Draft List'!$D$4:$AC$1177,AY$3,FALSE),"")</f>
        <v/>
      </c>
      <c r="AZ350" t="str">
        <f>IF(VLOOKUP($A350,'Draft List'!$D$4:$AC$1177,AZ$3,FALSE)&lt;&gt;0,VLOOKUP($A350,'Draft List'!$D$4:$AC$1177,AZ$3,FALSE),"")</f>
        <v/>
      </c>
      <c r="BA350" t="str">
        <f>IF(VLOOKUP($A350,'Draft List'!$D$4:$AC$1177,BA$3,FALSE)&lt;&gt;0,VLOOKUP($A350,'Draft List'!$D$4:$AC$1177,BA$3,FALSE),"")</f>
        <v/>
      </c>
      <c r="BB350" t="str">
        <f>IF(VLOOKUP($A350,'Draft List'!$D$4:$AC$1177,BB$3,FALSE)&lt;&gt;0,VLOOKUP($A350,'Draft List'!$D$4:$AC$1177,BB$3,FALSE),"")</f>
        <v/>
      </c>
    </row>
    <row r="351" spans="1:54" ht="15" customHeight="1" x14ac:dyDescent="0.3">
      <c r="A351" s="1">
        <v>13054</v>
      </c>
      <c r="B351" s="1" t="s">
        <v>88</v>
      </c>
      <c r="C351" s="1" t="s">
        <v>890</v>
      </c>
      <c r="D351" s="1" t="s">
        <v>891</v>
      </c>
      <c r="E351" s="1">
        <v>22</v>
      </c>
      <c r="F351" s="1" t="s">
        <v>54</v>
      </c>
      <c r="G351" s="1" t="s">
        <v>54</v>
      </c>
      <c r="H351" s="22" t="s">
        <v>878</v>
      </c>
      <c r="I351" s="45" t="s">
        <v>43</v>
      </c>
      <c r="J351" s="1" t="s">
        <v>48</v>
      </c>
      <c r="K351" s="22" t="s">
        <v>43</v>
      </c>
      <c r="L351" s="1">
        <v>3</v>
      </c>
      <c r="M351" s="1">
        <v>3</v>
      </c>
      <c r="N351" s="1">
        <v>2</v>
      </c>
      <c r="O351" s="1">
        <v>2</v>
      </c>
      <c r="P351" s="22">
        <v>4</v>
      </c>
      <c r="Q351" s="1">
        <v>4</v>
      </c>
      <c r="R351" s="1">
        <v>3</v>
      </c>
      <c r="S351" s="1">
        <v>2</v>
      </c>
      <c r="T351" s="1">
        <v>2</v>
      </c>
      <c r="U351" s="22">
        <v>5</v>
      </c>
      <c r="V351" s="1">
        <v>9</v>
      </c>
      <c r="W351" s="1">
        <v>1</v>
      </c>
      <c r="X351" s="1">
        <v>1</v>
      </c>
      <c r="Y351" s="22">
        <v>1</v>
      </c>
      <c r="Z351" s="1" t="s">
        <v>45</v>
      </c>
      <c r="AA351" s="1" t="s">
        <v>45</v>
      </c>
      <c r="AB351" s="1" t="s">
        <v>45</v>
      </c>
      <c r="AC351" s="1" t="s">
        <v>45</v>
      </c>
      <c r="AD351" s="1" t="s">
        <v>45</v>
      </c>
      <c r="AE351" s="1" t="s">
        <v>45</v>
      </c>
      <c r="AF351" s="1" t="s">
        <v>45</v>
      </c>
      <c r="AG351" s="22" t="s">
        <v>45</v>
      </c>
      <c r="AH351" s="1">
        <v>2</v>
      </c>
      <c r="AI351" s="1">
        <v>1</v>
      </c>
      <c r="AJ351" s="22">
        <v>1</v>
      </c>
      <c r="AK351" s="34" t="s">
        <v>45</v>
      </c>
      <c r="AL351" s="34" t="s">
        <v>48</v>
      </c>
      <c r="AM351" s="8">
        <f t="shared" si="36"/>
        <v>-1.0442918547000826</v>
      </c>
      <c r="AN351" s="8">
        <f t="shared" si="37"/>
        <v>-0.68171967868032435</v>
      </c>
      <c r="AO351">
        <f t="shared" si="38"/>
        <v>0</v>
      </c>
      <c r="AP351" s="6">
        <f t="shared" si="39"/>
        <v>0</v>
      </c>
      <c r="AQ351" s="8">
        <f>($AM$3*AM351+$AN$3*AN351+$AO$3*AO351+$AP$3*AP351)+$I$3*VLOOKUP(I351,COND!$A$2:$E$7,4,FALSE)+$J$3*VLOOKUP(J351,COND!$A$2:$C$7,2,FALSE)+$K$3*VLOOKUP(K351,COND!$A$2:$C$7,3,FALSE)+IF(AND($B$2&gt;0,$E351&lt;20),$B$2*25,0)</f>
        <v>107.71493467036609</v>
      </c>
      <c r="AR351" s="26">
        <f t="shared" si="40"/>
        <v>-8.2104725888717575E-2</v>
      </c>
      <c r="AS351" t="str">
        <f t="shared" si="41"/>
        <v>DH</v>
      </c>
      <c r="AT351">
        <v>800</v>
      </c>
      <c r="AU351">
        <v>800</v>
      </c>
      <c r="AW351" t="str">
        <f t="shared" si="42"/>
        <v>Unlikely</v>
      </c>
      <c r="AY351" t="str">
        <f>IF(VLOOKUP($A351,'Draft List'!$D$4:$AC$1177,AY$3,FALSE)&lt;&gt;0,VLOOKUP($A351,'Draft List'!$D$4:$AC$1177,AY$3,FALSE),"")</f>
        <v/>
      </c>
      <c r="AZ351" t="str">
        <f>IF(VLOOKUP($A351,'Draft List'!$D$4:$AC$1177,AZ$3,FALSE)&lt;&gt;0,VLOOKUP($A351,'Draft List'!$D$4:$AC$1177,AZ$3,FALSE),"")</f>
        <v/>
      </c>
      <c r="BA351" t="str">
        <f>IF(VLOOKUP($A351,'Draft List'!$D$4:$AC$1177,BA$3,FALSE)&lt;&gt;0,VLOOKUP($A351,'Draft List'!$D$4:$AC$1177,BA$3,FALSE),"")</f>
        <v/>
      </c>
      <c r="BB351" t="str">
        <f>IF(VLOOKUP($A351,'Draft List'!$D$4:$AC$1177,BB$3,FALSE)&lt;&gt;0,VLOOKUP($A351,'Draft List'!$D$4:$AC$1177,BB$3,FALSE),"")</f>
        <v/>
      </c>
    </row>
    <row r="352" spans="1:54" ht="15" customHeight="1" x14ac:dyDescent="0.3">
      <c r="A352" s="1">
        <v>11319</v>
      </c>
      <c r="B352" s="1" t="s">
        <v>88</v>
      </c>
      <c r="C352" s="1" t="s">
        <v>186</v>
      </c>
      <c r="D352" s="1" t="s">
        <v>338</v>
      </c>
      <c r="E352" s="1">
        <v>21</v>
      </c>
      <c r="F352" s="1" t="s">
        <v>42</v>
      </c>
      <c r="G352" s="1" t="s">
        <v>42</v>
      </c>
      <c r="H352" s="22" t="s">
        <v>861</v>
      </c>
      <c r="I352" s="45" t="s">
        <v>43</v>
      </c>
      <c r="J352" s="1" t="s">
        <v>44</v>
      </c>
      <c r="K352" s="22" t="s">
        <v>48</v>
      </c>
      <c r="L352" s="1">
        <v>3</v>
      </c>
      <c r="M352" s="1">
        <v>2</v>
      </c>
      <c r="N352" s="1">
        <v>2</v>
      </c>
      <c r="O352" s="1">
        <v>1</v>
      </c>
      <c r="P352" s="22">
        <v>3</v>
      </c>
      <c r="Q352" s="1">
        <v>4</v>
      </c>
      <c r="R352" s="1">
        <v>3</v>
      </c>
      <c r="S352" s="1">
        <v>3</v>
      </c>
      <c r="T352" s="1">
        <v>2</v>
      </c>
      <c r="U352" s="22">
        <v>5</v>
      </c>
      <c r="V352" s="1">
        <v>5</v>
      </c>
      <c r="W352" s="1">
        <v>3</v>
      </c>
      <c r="X352" s="1">
        <v>1</v>
      </c>
      <c r="Y352" s="22">
        <v>1</v>
      </c>
      <c r="Z352" s="1" t="s">
        <v>45</v>
      </c>
      <c r="AA352" s="1" t="s">
        <v>45</v>
      </c>
      <c r="AB352" s="1" t="s">
        <v>45</v>
      </c>
      <c r="AC352" s="1" t="s">
        <v>45</v>
      </c>
      <c r="AD352" s="1" t="s">
        <v>45</v>
      </c>
      <c r="AE352" s="1" t="s">
        <v>45</v>
      </c>
      <c r="AF352" s="1" t="s">
        <v>45</v>
      </c>
      <c r="AG352" s="22" t="s">
        <v>45</v>
      </c>
      <c r="AH352" s="1">
        <v>2</v>
      </c>
      <c r="AI352" s="1">
        <v>1</v>
      </c>
      <c r="AJ352" s="22">
        <v>1</v>
      </c>
      <c r="AK352" s="34" t="s">
        <v>882</v>
      </c>
      <c r="AL352" s="34" t="s">
        <v>48</v>
      </c>
      <c r="AM352" s="8">
        <f t="shared" si="36"/>
        <v>-1.2250776241454506</v>
      </c>
      <c r="AN352" s="8">
        <f t="shared" si="37"/>
        <v>-0.59865818465642295</v>
      </c>
      <c r="AO352">
        <f t="shared" si="38"/>
        <v>0</v>
      </c>
      <c r="AP352" s="6">
        <f t="shared" si="39"/>
        <v>0</v>
      </c>
      <c r="AQ352" s="8">
        <f>($AM$3*AM352+$AN$3*AN352+$AO$3*AO352+$AP$3*AP352)+$I$3*VLOOKUP(I352,COND!$A$2:$E$7,4,FALSE)+$J$3*VLOOKUP(J352,COND!$A$2:$C$7,2,FALSE)+$K$3*VLOOKUP(K352,COND!$A$2:$C$7,3,FALSE)+IF(AND($B$2&gt;0,$E352&lt;20),$B$2*25,0)</f>
        <v>107.69359402170838</v>
      </c>
      <c r="AR352" s="26">
        <f t="shared" si="40"/>
        <v>-8.6562547871425685E-2</v>
      </c>
      <c r="AS352" t="str">
        <f t="shared" si="41"/>
        <v>DH</v>
      </c>
      <c r="AT352">
        <v>800</v>
      </c>
      <c r="AU352">
        <v>800</v>
      </c>
      <c r="AW352" t="str">
        <f t="shared" si="42"/>
        <v>Unlikely</v>
      </c>
      <c r="AY352" t="str">
        <f>IF(VLOOKUP($A352,'Draft List'!$D$4:$AC$1177,AY$3,FALSE)&lt;&gt;0,VLOOKUP($A352,'Draft List'!$D$4:$AC$1177,AY$3,FALSE),"")</f>
        <v/>
      </c>
      <c r="AZ352" t="str">
        <f>IF(VLOOKUP($A352,'Draft List'!$D$4:$AC$1177,AZ$3,FALSE)&lt;&gt;0,VLOOKUP($A352,'Draft List'!$D$4:$AC$1177,AZ$3,FALSE),"")</f>
        <v/>
      </c>
      <c r="BA352" t="str">
        <f>IF(VLOOKUP($A352,'Draft List'!$D$4:$AC$1177,BA$3,FALSE)&lt;&gt;0,VLOOKUP($A352,'Draft List'!$D$4:$AC$1177,BA$3,FALSE),"")</f>
        <v/>
      </c>
      <c r="BB352" t="str">
        <f>IF(VLOOKUP($A352,'Draft List'!$D$4:$AC$1177,BB$3,FALSE)&lt;&gt;0,VLOOKUP($A352,'Draft List'!$D$4:$AC$1177,BB$3,FALSE),"")</f>
        <v/>
      </c>
    </row>
    <row r="353" spans="1:54" ht="15" customHeight="1" x14ac:dyDescent="0.3">
      <c r="A353" s="1">
        <v>4943</v>
      </c>
      <c r="B353" s="1" t="s">
        <v>88</v>
      </c>
      <c r="C353" s="1" t="s">
        <v>185</v>
      </c>
      <c r="D353" s="1" t="s">
        <v>157</v>
      </c>
      <c r="E353" s="1">
        <v>21</v>
      </c>
      <c r="F353" s="1" t="s">
        <v>42</v>
      </c>
      <c r="G353" s="1" t="s">
        <v>42</v>
      </c>
      <c r="H353" s="22" t="s">
        <v>853</v>
      </c>
      <c r="I353" s="45" t="s">
        <v>43</v>
      </c>
      <c r="J353" s="1" t="s">
        <v>43</v>
      </c>
      <c r="K353" s="22" t="s">
        <v>44</v>
      </c>
      <c r="L353" s="1">
        <v>2</v>
      </c>
      <c r="M353" s="1">
        <v>1</v>
      </c>
      <c r="N353" s="1">
        <v>2</v>
      </c>
      <c r="O353" s="1">
        <v>1</v>
      </c>
      <c r="P353" s="22">
        <v>1</v>
      </c>
      <c r="Q353" s="1">
        <v>4</v>
      </c>
      <c r="R353" s="1">
        <v>2</v>
      </c>
      <c r="S353" s="1">
        <v>4</v>
      </c>
      <c r="T353" s="1">
        <v>3</v>
      </c>
      <c r="U353" s="22">
        <v>4</v>
      </c>
      <c r="V353" s="1">
        <v>3</v>
      </c>
      <c r="W353" s="1">
        <v>3</v>
      </c>
      <c r="X353" s="1">
        <v>1</v>
      </c>
      <c r="Y353" s="22">
        <v>1</v>
      </c>
      <c r="Z353" s="1" t="s">
        <v>45</v>
      </c>
      <c r="AA353" s="1">
        <v>3</v>
      </c>
      <c r="AB353" s="1" t="s">
        <v>45</v>
      </c>
      <c r="AC353" s="1" t="s">
        <v>45</v>
      </c>
      <c r="AD353" s="1" t="s">
        <v>45</v>
      </c>
      <c r="AE353" s="1" t="s">
        <v>45</v>
      </c>
      <c r="AF353" s="1" t="s">
        <v>45</v>
      </c>
      <c r="AG353" s="22" t="s">
        <v>45</v>
      </c>
      <c r="AH353" s="1">
        <v>1</v>
      </c>
      <c r="AI353" s="1">
        <v>1</v>
      </c>
      <c r="AJ353" s="22">
        <v>1</v>
      </c>
      <c r="AK353" s="34" t="s">
        <v>45</v>
      </c>
      <c r="AL353" s="34" t="s">
        <v>844</v>
      </c>
      <c r="AM353" s="8">
        <f t="shared" si="36"/>
        <v>-1.6787260196009959</v>
      </c>
      <c r="AN353" s="8">
        <f t="shared" si="37"/>
        <v>-0.51696336005872734</v>
      </c>
      <c r="AO353">
        <f t="shared" si="38"/>
        <v>0</v>
      </c>
      <c r="AP353" s="6">
        <f t="shared" si="39"/>
        <v>0</v>
      </c>
      <c r="AQ353" s="8">
        <f>($AM$3*AM353+$AN$3*AN353+$AO$3*AO353+$AP$3*AP353)+$I$3*VLOOKUP(I353,COND!$A$2:$E$7,4,FALSE)+$J$3*VLOOKUP(J353,COND!$A$2:$C$7,2,FALSE)+$K$3*VLOOKUP(K353,COND!$A$2:$C$7,3,FALSE)+IF(AND($B$2&gt;0,$E353&lt;20),$B$2*25,0)</f>
        <v>107.62856707733518</v>
      </c>
      <c r="AR353" s="26">
        <f t="shared" si="40"/>
        <v>-0.10014594670548262</v>
      </c>
      <c r="AS353" t="str">
        <f t="shared" si="41"/>
        <v>1B</v>
      </c>
      <c r="AT353">
        <v>800</v>
      </c>
      <c r="AU353">
        <v>800</v>
      </c>
      <c r="AW353" t="str">
        <f t="shared" si="42"/>
        <v>Unlikely</v>
      </c>
      <c r="AY353">
        <f>IF(VLOOKUP($A353,'Draft List'!$D$4:$AC$1177,AY$3,FALSE)&lt;&gt;0,VLOOKUP($A353,'Draft List'!$D$4:$AC$1177,AY$3,FALSE),"")</f>
        <v>384</v>
      </c>
      <c r="AZ353">
        <f>IF(VLOOKUP($A353,'Draft List'!$D$4:$AC$1177,AZ$3,FALSE)&lt;&gt;0,VLOOKUP($A353,'Draft List'!$D$4:$AC$1177,AZ$3,FALSE),"")</f>
        <v>13</v>
      </c>
      <c r="BA353">
        <f>IF(VLOOKUP($A353,'Draft List'!$D$4:$AC$1177,BA$3,FALSE)&lt;&gt;0,VLOOKUP($A353,'Draft List'!$D$4:$AC$1177,BA$3,FALSE),"")</f>
        <v>12</v>
      </c>
      <c r="BB353" t="str">
        <f>IF(VLOOKUP($A353,'Draft List'!$D$4:$AC$1177,BB$3,FALSE)&lt;&gt;0,VLOOKUP($A353,'Draft List'!$D$4:$AC$1177,BB$3,FALSE),"")</f>
        <v>Okinawa Shisa</v>
      </c>
    </row>
    <row r="354" spans="1:54" ht="15" customHeight="1" x14ac:dyDescent="0.3">
      <c r="A354" s="1">
        <v>7142</v>
      </c>
      <c r="B354" s="1" t="s">
        <v>88</v>
      </c>
      <c r="C354" s="1" t="s">
        <v>1072</v>
      </c>
      <c r="D354" s="1" t="s">
        <v>1073</v>
      </c>
      <c r="E354" s="1">
        <v>22</v>
      </c>
      <c r="F354" s="1" t="s">
        <v>42</v>
      </c>
      <c r="G354" s="1" t="s">
        <v>42</v>
      </c>
      <c r="H354" s="22" t="s">
        <v>861</v>
      </c>
      <c r="I354" s="45" t="s">
        <v>43</v>
      </c>
      <c r="J354" s="1" t="s">
        <v>48</v>
      </c>
      <c r="K354" s="22" t="s">
        <v>48</v>
      </c>
      <c r="L354" s="1">
        <v>2</v>
      </c>
      <c r="M354" s="1">
        <v>4</v>
      </c>
      <c r="N354" s="1">
        <v>2</v>
      </c>
      <c r="O354" s="1">
        <v>2</v>
      </c>
      <c r="P354" s="22">
        <v>1</v>
      </c>
      <c r="Q354" s="1">
        <v>3</v>
      </c>
      <c r="R354" s="1">
        <v>4</v>
      </c>
      <c r="S354" s="1">
        <v>3</v>
      </c>
      <c r="T354" s="1">
        <v>4</v>
      </c>
      <c r="U354" s="22">
        <v>3</v>
      </c>
      <c r="V354" s="1">
        <v>3</v>
      </c>
      <c r="W354" s="1">
        <v>3</v>
      </c>
      <c r="X354" s="1">
        <v>5</v>
      </c>
      <c r="Y354" s="22">
        <v>4</v>
      </c>
      <c r="Z354" s="1" t="s">
        <v>45</v>
      </c>
      <c r="AA354" s="1">
        <v>1</v>
      </c>
      <c r="AB354" s="1" t="s">
        <v>45</v>
      </c>
      <c r="AC354" s="1" t="s">
        <v>45</v>
      </c>
      <c r="AD354" s="1" t="s">
        <v>45</v>
      </c>
      <c r="AE354" s="1" t="s">
        <v>45</v>
      </c>
      <c r="AF354" s="1" t="s">
        <v>45</v>
      </c>
      <c r="AG354" s="22" t="s">
        <v>45</v>
      </c>
      <c r="AH354" s="1">
        <v>1</v>
      </c>
      <c r="AI354" s="1">
        <v>1</v>
      </c>
      <c r="AJ354" s="22">
        <v>1</v>
      </c>
      <c r="AK354" s="34" t="s">
        <v>45</v>
      </c>
      <c r="AL354" s="34" t="s">
        <v>48</v>
      </c>
      <c r="AM354" s="8">
        <f t="shared" si="36"/>
        <v>-1.4358368307353042</v>
      </c>
      <c r="AN354" s="8">
        <f t="shared" si="37"/>
        <v>-0.77076772085539913</v>
      </c>
      <c r="AO354">
        <f t="shared" si="38"/>
        <v>0</v>
      </c>
      <c r="AP354" s="6">
        <f t="shared" si="39"/>
        <v>0</v>
      </c>
      <c r="AQ354" s="8">
        <f>($AM$3*AM354+$AN$3*AN354+$AO$3*AO354+$AP$3*AP354)+$I$3*VLOOKUP(I354,COND!$A$2:$E$7,4,FALSE)+$J$3*VLOOKUP(J354,COND!$A$2:$C$7,2,FALSE)+$K$3*VLOOKUP(K354,COND!$A$2:$C$7,3,FALSE)+IF(AND($B$2&gt;0,$E354&lt;20),$B$2*25,0)</f>
        <v>107.60720366666169</v>
      </c>
      <c r="AR354" s="26">
        <f t="shared" si="40"/>
        <v>-0.10460852341781106</v>
      </c>
      <c r="AS354" t="str">
        <f t="shared" si="41"/>
        <v>1B</v>
      </c>
      <c r="AT354">
        <v>800</v>
      </c>
      <c r="AU354">
        <v>800</v>
      </c>
      <c r="AW354" t="str">
        <f t="shared" si="42"/>
        <v>Unlikely</v>
      </c>
      <c r="AY354" t="str">
        <f>IF(VLOOKUP($A354,'Draft List'!$D$4:$AC$1177,AY$3,FALSE)&lt;&gt;0,VLOOKUP($A354,'Draft List'!$D$4:$AC$1177,AY$3,FALSE),"")</f>
        <v/>
      </c>
      <c r="AZ354" t="str">
        <f>IF(VLOOKUP($A354,'Draft List'!$D$4:$AC$1177,AZ$3,FALSE)&lt;&gt;0,VLOOKUP($A354,'Draft List'!$D$4:$AC$1177,AZ$3,FALSE),"")</f>
        <v/>
      </c>
      <c r="BA354" t="str">
        <f>IF(VLOOKUP($A354,'Draft List'!$D$4:$AC$1177,BA$3,FALSE)&lt;&gt;0,VLOOKUP($A354,'Draft List'!$D$4:$AC$1177,BA$3,FALSE),"")</f>
        <v/>
      </c>
      <c r="BB354" t="str">
        <f>IF(VLOOKUP($A354,'Draft List'!$D$4:$AC$1177,BB$3,FALSE)&lt;&gt;0,VLOOKUP($A354,'Draft List'!$D$4:$AC$1177,BB$3,FALSE),"")</f>
        <v/>
      </c>
    </row>
    <row r="355" spans="1:54" ht="15" customHeight="1" x14ac:dyDescent="0.3">
      <c r="A355" s="1">
        <v>7189</v>
      </c>
      <c r="B355" s="1" t="s">
        <v>87</v>
      </c>
      <c r="C355" s="1" t="s">
        <v>503</v>
      </c>
      <c r="D355" s="1" t="s">
        <v>666</v>
      </c>
      <c r="E355" s="1">
        <v>21</v>
      </c>
      <c r="F355" s="1" t="s">
        <v>42</v>
      </c>
      <c r="G355" s="1" t="s">
        <v>42</v>
      </c>
      <c r="H355" s="22" t="s">
        <v>853</v>
      </c>
      <c r="I355" s="45" t="s">
        <v>43</v>
      </c>
      <c r="J355" s="1" t="s">
        <v>43</v>
      </c>
      <c r="K355" s="22" t="s">
        <v>43</v>
      </c>
      <c r="L355" s="1">
        <v>2</v>
      </c>
      <c r="M355" s="1">
        <v>2</v>
      </c>
      <c r="N355" s="1">
        <v>3</v>
      </c>
      <c r="O355" s="1">
        <v>4</v>
      </c>
      <c r="P355" s="22">
        <v>2</v>
      </c>
      <c r="Q355" s="1">
        <v>3</v>
      </c>
      <c r="R355" s="1">
        <v>3</v>
      </c>
      <c r="S355" s="1">
        <v>4</v>
      </c>
      <c r="T355" s="1">
        <v>5</v>
      </c>
      <c r="U355" s="22">
        <v>4</v>
      </c>
      <c r="V355" s="1">
        <v>3</v>
      </c>
      <c r="W355" s="1">
        <v>4</v>
      </c>
      <c r="X355" s="1">
        <v>5</v>
      </c>
      <c r="Y355" s="22">
        <v>4</v>
      </c>
      <c r="Z355" s="1" t="s">
        <v>45</v>
      </c>
      <c r="AA355" s="1" t="s">
        <v>45</v>
      </c>
      <c r="AB355" s="1" t="s">
        <v>45</v>
      </c>
      <c r="AC355" s="1" t="s">
        <v>45</v>
      </c>
      <c r="AD355" s="1" t="s">
        <v>45</v>
      </c>
      <c r="AE355" s="1" t="s">
        <v>45</v>
      </c>
      <c r="AF355" s="1" t="s">
        <v>45</v>
      </c>
      <c r="AG355" s="22" t="s">
        <v>45</v>
      </c>
      <c r="AH355" s="1">
        <v>1</v>
      </c>
      <c r="AI355" s="1">
        <v>1</v>
      </c>
      <c r="AJ355" s="22">
        <v>1</v>
      </c>
      <c r="AK355" s="34" t="s">
        <v>45</v>
      </c>
      <c r="AL355" s="34" t="s">
        <v>48</v>
      </c>
      <c r="AM355" s="8">
        <f t="shared" si="36"/>
        <v>-1.2354596561125644</v>
      </c>
      <c r="AN355" s="8">
        <f t="shared" si="37"/>
        <v>-0.60904021662353647</v>
      </c>
      <c r="AO355">
        <f t="shared" si="38"/>
        <v>0</v>
      </c>
      <c r="AP355" s="6">
        <f t="shared" si="39"/>
        <v>0</v>
      </c>
      <c r="AQ355" s="8">
        <f>($AM$3*AM355+$AN$3*AN355+$AO$3*AO355+$AP$3*AP355)+$I$3*VLOOKUP(I355,COND!$A$2:$E$7,4,FALSE)+$J$3*VLOOKUP(J355,COND!$A$2:$C$7,2,FALSE)+$K$3*VLOOKUP(K355,COND!$A$2:$C$7,3,FALSE)+IF(AND($B$2&gt;0,$E355&lt;20),$B$2*25,0)</f>
        <v>107.5679714349063</v>
      </c>
      <c r="AR355" s="26">
        <f t="shared" si="40"/>
        <v>-0.1128036962991507</v>
      </c>
      <c r="AS355" t="str">
        <f t="shared" si="41"/>
        <v>DH</v>
      </c>
      <c r="AT355">
        <v>800</v>
      </c>
      <c r="AU355">
        <v>800</v>
      </c>
      <c r="AW355" t="str">
        <f t="shared" si="42"/>
        <v>Unlikely</v>
      </c>
      <c r="AY355" t="str">
        <f>IF(VLOOKUP($A355,'Draft List'!$D$4:$AC$1177,AY$3,FALSE)&lt;&gt;0,VLOOKUP($A355,'Draft List'!$D$4:$AC$1177,AY$3,FALSE),"")</f>
        <v/>
      </c>
      <c r="AZ355" t="str">
        <f>IF(VLOOKUP($A355,'Draft List'!$D$4:$AC$1177,AZ$3,FALSE)&lt;&gt;0,VLOOKUP($A355,'Draft List'!$D$4:$AC$1177,AZ$3,FALSE),"")</f>
        <v/>
      </c>
      <c r="BA355" t="str">
        <f>IF(VLOOKUP($A355,'Draft List'!$D$4:$AC$1177,BA$3,FALSE)&lt;&gt;0,VLOOKUP($A355,'Draft List'!$D$4:$AC$1177,BA$3,FALSE),"")</f>
        <v/>
      </c>
      <c r="BB355" t="str">
        <f>IF(VLOOKUP($A355,'Draft List'!$D$4:$AC$1177,BB$3,FALSE)&lt;&gt;0,VLOOKUP($A355,'Draft List'!$D$4:$AC$1177,BB$3,FALSE),"")</f>
        <v/>
      </c>
    </row>
    <row r="356" spans="1:54" ht="15" customHeight="1" x14ac:dyDescent="0.3">
      <c r="A356" s="1">
        <v>11614</v>
      </c>
      <c r="B356" s="1" t="s">
        <v>88</v>
      </c>
      <c r="C356" s="1" t="s">
        <v>1166</v>
      </c>
      <c r="D356" s="1" t="s">
        <v>928</v>
      </c>
      <c r="E356" s="1">
        <v>21</v>
      </c>
      <c r="F356" s="1" t="s">
        <v>42</v>
      </c>
      <c r="G356" s="1" t="s">
        <v>42</v>
      </c>
      <c r="H356" s="22" t="s">
        <v>861</v>
      </c>
      <c r="I356" s="45" t="s">
        <v>44</v>
      </c>
      <c r="J356" s="1" t="s">
        <v>48</v>
      </c>
      <c r="K356" s="22" t="s">
        <v>43</v>
      </c>
      <c r="L356" s="1">
        <v>1</v>
      </c>
      <c r="M356" s="1">
        <v>3</v>
      </c>
      <c r="N356" s="1">
        <v>2</v>
      </c>
      <c r="O356" s="1">
        <v>3</v>
      </c>
      <c r="P356" s="22">
        <v>1</v>
      </c>
      <c r="Q356" s="1">
        <v>3</v>
      </c>
      <c r="R356" s="1">
        <v>3</v>
      </c>
      <c r="S356" s="1">
        <v>3</v>
      </c>
      <c r="T356" s="1">
        <v>6</v>
      </c>
      <c r="U356" s="22">
        <v>2</v>
      </c>
      <c r="V356" s="1">
        <v>2</v>
      </c>
      <c r="W356" s="1">
        <v>2</v>
      </c>
      <c r="X356" s="1">
        <v>3</v>
      </c>
      <c r="Y356" s="22">
        <v>6</v>
      </c>
      <c r="Z356" s="1" t="s">
        <v>45</v>
      </c>
      <c r="AA356" s="1">
        <v>1</v>
      </c>
      <c r="AB356" s="1" t="s">
        <v>45</v>
      </c>
      <c r="AC356" s="1" t="s">
        <v>45</v>
      </c>
      <c r="AD356" s="1" t="s">
        <v>45</v>
      </c>
      <c r="AE356" s="1" t="s">
        <v>45</v>
      </c>
      <c r="AF356" s="1" t="s">
        <v>45</v>
      </c>
      <c r="AG356" s="22" t="s">
        <v>45</v>
      </c>
      <c r="AH356" s="1">
        <v>2</v>
      </c>
      <c r="AI356" s="1">
        <v>2</v>
      </c>
      <c r="AJ356" s="22">
        <v>3</v>
      </c>
      <c r="AK356" s="34" t="s">
        <v>45</v>
      </c>
      <c r="AL356" s="34" t="s">
        <v>844</v>
      </c>
      <c r="AM356" s="8">
        <f t="shared" si="36"/>
        <v>-1.7197429965471014</v>
      </c>
      <c r="AN356" s="8">
        <f t="shared" si="37"/>
        <v>-0.68242484027202388</v>
      </c>
      <c r="AO356">
        <f t="shared" si="38"/>
        <v>0</v>
      </c>
      <c r="AP356" s="6">
        <f t="shared" si="39"/>
        <v>0</v>
      </c>
      <c r="AQ356" s="8">
        <f>($AM$3*AM356+$AN$3*AN356+$AO$3*AO356+$AP$3*AP356)+$I$3*VLOOKUP(I356,COND!$A$2:$E$7,4,FALSE)+$J$3*VLOOKUP(J356,COND!$A$2:$C$7,2,FALSE)+$K$3*VLOOKUP(K356,COND!$A$2:$C$7,3,FALSE)+IF(AND($B$2&gt;0,$E356&lt;20),$B$2*25,0)</f>
        <v>107.488927617081</v>
      </c>
      <c r="AR356" s="26">
        <f t="shared" si="40"/>
        <v>-0.1293150626756091</v>
      </c>
      <c r="AS356" t="str">
        <f t="shared" si="41"/>
        <v>1B</v>
      </c>
      <c r="AT356">
        <v>800</v>
      </c>
      <c r="AU356">
        <v>800</v>
      </c>
      <c r="AW356" t="str">
        <f t="shared" si="42"/>
        <v>Unlikely</v>
      </c>
      <c r="AY356">
        <f>IF(VLOOKUP($A356,'Draft List'!$D$4:$AC$1177,AY$3,FALSE)&lt;&gt;0,VLOOKUP($A356,'Draft List'!$D$4:$AC$1177,AY$3,FALSE),"")</f>
        <v>574</v>
      </c>
      <c r="AZ356">
        <f>IF(VLOOKUP($A356,'Draft List'!$D$4:$AC$1177,AZ$3,FALSE)&lt;&gt;0,VLOOKUP($A356,'Draft List'!$D$4:$AC$1177,AZ$3,FALSE),"")</f>
        <v>19</v>
      </c>
      <c r="BA356">
        <f>IF(VLOOKUP($A356,'Draft List'!$D$4:$AC$1177,BA$3,FALSE)&lt;&gt;0,VLOOKUP($A356,'Draft List'!$D$4:$AC$1177,BA$3,FALSE),"")</f>
        <v>10</v>
      </c>
      <c r="BB356" t="str">
        <f>IF(VLOOKUP($A356,'Draft List'!$D$4:$AC$1177,BB$3,FALSE)&lt;&gt;0,VLOOKUP($A356,'Draft List'!$D$4:$AC$1177,BB$3,FALSE),"")</f>
        <v>Tempe Knights</v>
      </c>
    </row>
    <row r="357" spans="1:54" ht="15" customHeight="1" x14ac:dyDescent="0.3">
      <c r="A357" s="1">
        <v>9395</v>
      </c>
      <c r="B357" s="1" t="s">
        <v>72</v>
      </c>
      <c r="C357" s="1" t="s">
        <v>305</v>
      </c>
      <c r="D357" s="1" t="s">
        <v>454</v>
      </c>
      <c r="E357" s="1">
        <v>21</v>
      </c>
      <c r="F357" s="1" t="s">
        <v>42</v>
      </c>
      <c r="G357" s="1" t="s">
        <v>42</v>
      </c>
      <c r="H357" s="22" t="s">
        <v>853</v>
      </c>
      <c r="I357" s="45" t="s">
        <v>43</v>
      </c>
      <c r="J357" s="1" t="s">
        <v>44</v>
      </c>
      <c r="K357" s="22" t="s">
        <v>43</v>
      </c>
      <c r="L357" s="1">
        <v>1</v>
      </c>
      <c r="M357" s="1">
        <v>2</v>
      </c>
      <c r="N357" s="1">
        <v>3</v>
      </c>
      <c r="O357" s="1">
        <v>2</v>
      </c>
      <c r="P357" s="22">
        <v>1</v>
      </c>
      <c r="Q357" s="1">
        <v>3</v>
      </c>
      <c r="R357" s="1">
        <v>3</v>
      </c>
      <c r="S357" s="1">
        <v>4</v>
      </c>
      <c r="T357" s="1">
        <v>5</v>
      </c>
      <c r="U357" s="22">
        <v>3</v>
      </c>
      <c r="V357" s="1">
        <v>6</v>
      </c>
      <c r="W357" s="1">
        <v>4</v>
      </c>
      <c r="X357" s="1">
        <v>1</v>
      </c>
      <c r="Y357" s="22">
        <v>1</v>
      </c>
      <c r="Z357" s="1" t="s">
        <v>45</v>
      </c>
      <c r="AA357" s="1" t="s">
        <v>45</v>
      </c>
      <c r="AB357" s="1">
        <v>6</v>
      </c>
      <c r="AC357" s="1" t="s">
        <v>45</v>
      </c>
      <c r="AD357" s="1" t="s">
        <v>45</v>
      </c>
      <c r="AE357" s="1" t="s">
        <v>45</v>
      </c>
      <c r="AF357" s="1" t="s">
        <v>45</v>
      </c>
      <c r="AG357" s="22" t="s">
        <v>45</v>
      </c>
      <c r="AH357" s="1">
        <v>9</v>
      </c>
      <c r="AI357" s="1">
        <v>10</v>
      </c>
      <c r="AJ357" s="22">
        <v>8</v>
      </c>
      <c r="AK357" s="34" t="s">
        <v>45</v>
      </c>
      <c r="AL357" s="34" t="s">
        <v>844</v>
      </c>
      <c r="AM357" s="8">
        <f t="shared" si="36"/>
        <v>-1.7774509321514844</v>
      </c>
      <c r="AN357" s="8">
        <f t="shared" si="37"/>
        <v>-0.64905655644061999</v>
      </c>
      <c r="AO357">
        <f t="shared" si="38"/>
        <v>5</v>
      </c>
      <c r="AP357" s="6">
        <f t="shared" si="39"/>
        <v>0.6</v>
      </c>
      <c r="AQ357" s="8">
        <f>($AM$3*AM357+$AN$3*AN357+$AO$3*AO357+$AP$3*AP357)+$I$3*VLOOKUP(I357,COND!$A$2:$E$7,4,FALSE)+$J$3*VLOOKUP(J357,COND!$A$2:$C$7,2,FALSE)+$K$3*VLOOKUP(K357,COND!$A$2:$C$7,3,FALSE)+IF(AND($B$2&gt;0,$E357&lt;20),$B$2*25,0)</f>
        <v>107.46690956283075</v>
      </c>
      <c r="AR357" s="26">
        <f t="shared" si="40"/>
        <v>-0.13391438708357478</v>
      </c>
      <c r="AS357" t="str">
        <f t="shared" si="41"/>
        <v>2B</v>
      </c>
      <c r="AT357">
        <v>800</v>
      </c>
      <c r="AU357">
        <v>800</v>
      </c>
      <c r="AW357" t="str">
        <f t="shared" si="42"/>
        <v>Unlikely</v>
      </c>
      <c r="AY357">
        <f>IF(VLOOKUP($A357,'Draft List'!$D$4:$AC$1177,AY$3,FALSE)&lt;&gt;0,VLOOKUP($A357,'Draft List'!$D$4:$AC$1177,AY$3,FALSE),"")</f>
        <v>424</v>
      </c>
      <c r="AZ357">
        <f>IF(VLOOKUP($A357,'Draft List'!$D$4:$AC$1177,AZ$3,FALSE)&lt;&gt;0,VLOOKUP($A357,'Draft List'!$D$4:$AC$1177,AZ$3,FALSE),"")</f>
        <v>14</v>
      </c>
      <c r="BA357">
        <f>IF(VLOOKUP($A357,'Draft List'!$D$4:$AC$1177,BA$3,FALSE)&lt;&gt;0,VLOOKUP($A357,'Draft List'!$D$4:$AC$1177,BA$3,FALSE),"")</f>
        <v>20</v>
      </c>
      <c r="BB357" t="str">
        <f>IF(VLOOKUP($A357,'Draft List'!$D$4:$AC$1177,BB$3,FALSE)&lt;&gt;0,VLOOKUP($A357,'Draft List'!$D$4:$AC$1177,BB$3,FALSE),"")</f>
        <v>New Orleans Trendsetters</v>
      </c>
    </row>
    <row r="358" spans="1:54" ht="15" customHeight="1" x14ac:dyDescent="0.3">
      <c r="A358" s="1">
        <v>17007</v>
      </c>
      <c r="B358" s="1" t="s">
        <v>87</v>
      </c>
      <c r="C358" s="1" t="s">
        <v>478</v>
      </c>
      <c r="D358" s="1" t="s">
        <v>1182</v>
      </c>
      <c r="E358" s="1">
        <v>22</v>
      </c>
      <c r="F358" s="1" t="s">
        <v>42</v>
      </c>
      <c r="G358" s="1" t="s">
        <v>42</v>
      </c>
      <c r="H358" s="22" t="s">
        <v>853</v>
      </c>
      <c r="I358" s="45" t="s">
        <v>48</v>
      </c>
      <c r="J358" s="1" t="s">
        <v>43</v>
      </c>
      <c r="K358" s="22" t="s">
        <v>43</v>
      </c>
      <c r="L358" s="1">
        <v>2</v>
      </c>
      <c r="M358" s="1">
        <v>3</v>
      </c>
      <c r="N358" s="1">
        <v>3</v>
      </c>
      <c r="O358" s="1">
        <v>4</v>
      </c>
      <c r="P358" s="22">
        <v>2</v>
      </c>
      <c r="Q358" s="1">
        <v>3</v>
      </c>
      <c r="R358" s="1">
        <v>3</v>
      </c>
      <c r="S358" s="1">
        <v>3</v>
      </c>
      <c r="T358" s="1">
        <v>5</v>
      </c>
      <c r="U358" s="22">
        <v>3</v>
      </c>
      <c r="V358" s="1">
        <v>5</v>
      </c>
      <c r="W358" s="1">
        <v>5</v>
      </c>
      <c r="X358" s="1">
        <v>7</v>
      </c>
      <c r="Y358" s="22">
        <v>7</v>
      </c>
      <c r="Z358" s="1">
        <v>3</v>
      </c>
      <c r="AA358" s="1" t="s">
        <v>45</v>
      </c>
      <c r="AB358" s="1" t="s">
        <v>45</v>
      </c>
      <c r="AC358" s="1" t="s">
        <v>45</v>
      </c>
      <c r="AD358" s="1" t="s">
        <v>45</v>
      </c>
      <c r="AE358" s="1" t="s">
        <v>45</v>
      </c>
      <c r="AF358" s="1" t="s">
        <v>45</v>
      </c>
      <c r="AG358" s="22" t="s">
        <v>45</v>
      </c>
      <c r="AH358" s="1">
        <v>1</v>
      </c>
      <c r="AI358" s="1">
        <v>2</v>
      </c>
      <c r="AJ358" s="22">
        <v>2</v>
      </c>
      <c r="AK358" s="34" t="s">
        <v>45</v>
      </c>
      <c r="AL358" s="34" t="s">
        <v>844</v>
      </c>
      <c r="AM358" s="8">
        <f t="shared" si="36"/>
        <v>-1.1843997764938607</v>
      </c>
      <c r="AN358" s="8">
        <f t="shared" si="37"/>
        <v>-0.73211805046452161</v>
      </c>
      <c r="AO358">
        <f t="shared" si="38"/>
        <v>0</v>
      </c>
      <c r="AP358" s="6">
        <f t="shared" si="39"/>
        <v>1.1000000000000001</v>
      </c>
      <c r="AQ358" s="8">
        <f>($AM$3*AM358+$AN$3*AN358+$AO$3*AO358+$AP$3*AP358)+$I$3*VLOOKUP(I358,COND!$A$2:$E$7,4,FALSE)+$J$3*VLOOKUP(J358,COND!$A$2:$C$7,2,FALSE)+$K$3*VLOOKUP(K358,COND!$A$2:$C$7,3,FALSE)+IF(AND($B$2&gt;0,$E358&lt;20),$B$2*25,0)</f>
        <v>107.42114341677635</v>
      </c>
      <c r="AR358" s="26">
        <f t="shared" si="40"/>
        <v>-0.14347442132702409</v>
      </c>
      <c r="AS358" t="str">
        <f t="shared" si="41"/>
        <v>C</v>
      </c>
      <c r="AT358">
        <v>800</v>
      </c>
      <c r="AU358">
        <v>800</v>
      </c>
      <c r="AW358" t="str">
        <f t="shared" si="42"/>
        <v>Unlikely</v>
      </c>
      <c r="AY358" t="str">
        <f>IF(VLOOKUP($A358,'Draft List'!$D$4:$AC$1177,AY$3,FALSE)&lt;&gt;0,VLOOKUP($A358,'Draft List'!$D$4:$AC$1177,AY$3,FALSE),"")</f>
        <v/>
      </c>
      <c r="AZ358" t="str">
        <f>IF(VLOOKUP($A358,'Draft List'!$D$4:$AC$1177,AZ$3,FALSE)&lt;&gt;0,VLOOKUP($A358,'Draft List'!$D$4:$AC$1177,AZ$3,FALSE),"")</f>
        <v/>
      </c>
      <c r="BA358" t="str">
        <f>IF(VLOOKUP($A358,'Draft List'!$D$4:$AC$1177,BA$3,FALSE)&lt;&gt;0,VLOOKUP($A358,'Draft List'!$D$4:$AC$1177,BA$3,FALSE),"")</f>
        <v/>
      </c>
      <c r="BB358" t="str">
        <f>IF(VLOOKUP($A358,'Draft List'!$D$4:$AC$1177,BB$3,FALSE)&lt;&gt;0,VLOOKUP($A358,'Draft List'!$D$4:$AC$1177,BB$3,FALSE),"")</f>
        <v/>
      </c>
    </row>
    <row r="359" spans="1:54" ht="15" customHeight="1" x14ac:dyDescent="0.3">
      <c r="A359" s="1">
        <v>9637</v>
      </c>
      <c r="B359" s="1" t="s">
        <v>87</v>
      </c>
      <c r="C359" s="1" t="s">
        <v>174</v>
      </c>
      <c r="D359" s="1" t="s">
        <v>1174</v>
      </c>
      <c r="E359" s="1">
        <v>21</v>
      </c>
      <c r="F359" s="1" t="s">
        <v>63</v>
      </c>
      <c r="G359" s="1" t="s">
        <v>42</v>
      </c>
      <c r="H359" s="22" t="s">
        <v>853</v>
      </c>
      <c r="I359" s="45" t="s">
        <v>43</v>
      </c>
      <c r="J359" s="1" t="s">
        <v>43</v>
      </c>
      <c r="K359" s="22" t="s">
        <v>43</v>
      </c>
      <c r="L359" s="1">
        <v>1</v>
      </c>
      <c r="M359" s="1">
        <v>3</v>
      </c>
      <c r="N359" s="1">
        <v>2</v>
      </c>
      <c r="O359" s="1">
        <v>3</v>
      </c>
      <c r="P359" s="22">
        <v>1</v>
      </c>
      <c r="Q359" s="1">
        <v>3</v>
      </c>
      <c r="R359" s="1">
        <v>4</v>
      </c>
      <c r="S359" s="1">
        <v>3</v>
      </c>
      <c r="T359" s="1">
        <v>5</v>
      </c>
      <c r="U359" s="22">
        <v>2</v>
      </c>
      <c r="V359" s="1">
        <v>4</v>
      </c>
      <c r="W359" s="1">
        <v>4</v>
      </c>
      <c r="X359" s="1">
        <v>6</v>
      </c>
      <c r="Y359" s="22">
        <v>7</v>
      </c>
      <c r="Z359" s="1">
        <v>2</v>
      </c>
      <c r="AA359" s="1" t="s">
        <v>45</v>
      </c>
      <c r="AB359" s="1" t="s">
        <v>45</v>
      </c>
      <c r="AC359" s="1" t="s">
        <v>45</v>
      </c>
      <c r="AD359" s="1" t="s">
        <v>45</v>
      </c>
      <c r="AE359" s="1" t="s">
        <v>45</v>
      </c>
      <c r="AF359" s="1" t="s">
        <v>45</v>
      </c>
      <c r="AG359" s="22" t="s">
        <v>45</v>
      </c>
      <c r="AH359" s="1">
        <v>3</v>
      </c>
      <c r="AI359" s="1">
        <v>1</v>
      </c>
      <c r="AJ359" s="22">
        <v>1</v>
      </c>
      <c r="AK359" s="34" t="s">
        <v>45</v>
      </c>
      <c r="AL359" s="34" t="s">
        <v>844</v>
      </c>
      <c r="AM359" s="8">
        <f t="shared" si="36"/>
        <v>-1.7197429965471014</v>
      </c>
      <c r="AN359" s="8">
        <f t="shared" si="37"/>
        <v>-0.72107451066290151</v>
      </c>
      <c r="AO359">
        <f t="shared" si="38"/>
        <v>0</v>
      </c>
      <c r="AP359" s="6">
        <f t="shared" si="39"/>
        <v>1.1000000000000001</v>
      </c>
      <c r="AQ359" s="8">
        <f>($AM$3*AM359+$AN$3*AN359+$AO$3*AO359+$AP$3*AP359)+$I$3*VLOOKUP(I359,COND!$A$2:$E$7,4,FALSE)+$J$3*VLOOKUP(J359,COND!$A$2:$C$7,2,FALSE)+$K$3*VLOOKUP(K359,COND!$A$2:$C$7,3,FALSE)+IF(AND($B$2&gt;0,$E359&lt;20),$B$2*25,0)</f>
        <v>107.27513157239048</v>
      </c>
      <c r="AR359" s="26">
        <f t="shared" si="40"/>
        <v>-0.17397465682027999</v>
      </c>
      <c r="AS359" t="str">
        <f t="shared" si="41"/>
        <v>C</v>
      </c>
      <c r="AT359">
        <v>800</v>
      </c>
      <c r="AU359">
        <v>800</v>
      </c>
      <c r="AW359" t="str">
        <f t="shared" si="42"/>
        <v>Unlikely</v>
      </c>
      <c r="AY359" t="str">
        <f>IF(VLOOKUP($A359,'Draft List'!$D$4:$AC$1177,AY$3,FALSE)&lt;&gt;0,VLOOKUP($A359,'Draft List'!$D$4:$AC$1177,AY$3,FALSE),"")</f>
        <v/>
      </c>
      <c r="AZ359" t="str">
        <f>IF(VLOOKUP($A359,'Draft List'!$D$4:$AC$1177,AZ$3,FALSE)&lt;&gt;0,VLOOKUP($A359,'Draft List'!$D$4:$AC$1177,AZ$3,FALSE),"")</f>
        <v/>
      </c>
      <c r="BA359" t="str">
        <f>IF(VLOOKUP($A359,'Draft List'!$D$4:$AC$1177,BA$3,FALSE)&lt;&gt;0,VLOOKUP($A359,'Draft List'!$D$4:$AC$1177,BA$3,FALSE),"")</f>
        <v/>
      </c>
      <c r="BB359" t="str">
        <f>IF(VLOOKUP($A359,'Draft List'!$D$4:$AC$1177,BB$3,FALSE)&lt;&gt;0,VLOOKUP($A359,'Draft List'!$D$4:$AC$1177,BB$3,FALSE),"")</f>
        <v/>
      </c>
    </row>
    <row r="360" spans="1:54" ht="15" customHeight="1" x14ac:dyDescent="0.3">
      <c r="A360" s="1">
        <v>11780</v>
      </c>
      <c r="B360" s="1" t="s">
        <v>67</v>
      </c>
      <c r="C360" s="1" t="s">
        <v>181</v>
      </c>
      <c r="D360" s="1" t="s">
        <v>860</v>
      </c>
      <c r="E360" s="1">
        <v>21</v>
      </c>
      <c r="F360" s="1" t="s">
        <v>42</v>
      </c>
      <c r="G360" s="1" t="s">
        <v>42</v>
      </c>
      <c r="H360" s="22" t="s">
        <v>861</v>
      </c>
      <c r="I360" s="45" t="s">
        <v>43</v>
      </c>
      <c r="J360" s="1" t="s">
        <v>44</v>
      </c>
      <c r="K360" s="22" t="s">
        <v>43</v>
      </c>
      <c r="L360" s="1">
        <v>2</v>
      </c>
      <c r="M360" s="1">
        <v>1</v>
      </c>
      <c r="N360" s="1">
        <v>2</v>
      </c>
      <c r="O360" s="1">
        <v>1</v>
      </c>
      <c r="P360" s="22">
        <v>4</v>
      </c>
      <c r="Q360" s="1">
        <v>4</v>
      </c>
      <c r="R360" s="1">
        <v>2</v>
      </c>
      <c r="S360" s="1">
        <v>2</v>
      </c>
      <c r="T360" s="1">
        <v>3</v>
      </c>
      <c r="U360" s="22">
        <v>6</v>
      </c>
      <c r="V360" s="1">
        <v>6</v>
      </c>
      <c r="W360" s="1">
        <v>8</v>
      </c>
      <c r="X360" s="1">
        <v>1</v>
      </c>
      <c r="Y360" s="22">
        <v>1</v>
      </c>
      <c r="Z360" s="1" t="s">
        <v>45</v>
      </c>
      <c r="AA360" s="1" t="s">
        <v>45</v>
      </c>
      <c r="AB360" s="1" t="s">
        <v>45</v>
      </c>
      <c r="AC360" s="1" t="s">
        <v>45</v>
      </c>
      <c r="AD360" s="1" t="s">
        <v>45</v>
      </c>
      <c r="AE360" s="1" t="s">
        <v>45</v>
      </c>
      <c r="AF360" s="1" t="s">
        <v>45</v>
      </c>
      <c r="AG360" s="22">
        <v>5</v>
      </c>
      <c r="AH360" s="1">
        <v>3</v>
      </c>
      <c r="AI360" s="1">
        <v>4</v>
      </c>
      <c r="AJ360" s="22">
        <v>5</v>
      </c>
      <c r="AK360" s="34" t="s">
        <v>45</v>
      </c>
      <c r="AL360" s="34" t="s">
        <v>48</v>
      </c>
      <c r="AM360" s="8">
        <f t="shared" si="36"/>
        <v>-1.5586770001497456</v>
      </c>
      <c r="AN360" s="8">
        <f t="shared" si="37"/>
        <v>-0.60305366847236352</v>
      </c>
      <c r="AO360">
        <f t="shared" si="38"/>
        <v>0</v>
      </c>
      <c r="AP360" s="6">
        <f t="shared" si="39"/>
        <v>0.65</v>
      </c>
      <c r="AQ360" s="8">
        <f>($AM$3*AM360+$AN$3*AN360+$AO$3*AO360+$AP$3*AP360)+$I$3*VLOOKUP(I360,COND!$A$2:$E$7,4,FALSE)+$J$3*VLOOKUP(J360,COND!$A$2:$C$7,2,FALSE)+$K$3*VLOOKUP(K360,COND!$A$2:$C$7,3,FALSE)+IF(AND($B$2&gt;0,$E360&lt;20),$B$2*25,0)</f>
        <v>107.25748827831666</v>
      </c>
      <c r="AR360" s="26">
        <f t="shared" si="40"/>
        <v>-0.17766014292855895</v>
      </c>
      <c r="AS360" t="str">
        <f t="shared" si="41"/>
        <v>RF</v>
      </c>
      <c r="AT360">
        <v>800</v>
      </c>
      <c r="AU360">
        <v>800</v>
      </c>
      <c r="AW360" t="str">
        <f t="shared" si="42"/>
        <v>Unlikely</v>
      </c>
      <c r="AY360">
        <f>IF(VLOOKUP($A360,'Draft List'!$D$4:$AC$1177,AY$3,FALSE)&lt;&gt;0,VLOOKUP($A360,'Draft List'!$D$4:$AC$1177,AY$3,FALSE),"")</f>
        <v>395</v>
      </c>
      <c r="AZ360">
        <f>IF(VLOOKUP($A360,'Draft List'!$D$4:$AC$1177,AZ$3,FALSE)&lt;&gt;0,VLOOKUP($A360,'Draft List'!$D$4:$AC$1177,AZ$3,FALSE),"")</f>
        <v>13</v>
      </c>
      <c r="BA360">
        <f>IF(VLOOKUP($A360,'Draft List'!$D$4:$AC$1177,BA$3,FALSE)&lt;&gt;0,VLOOKUP($A360,'Draft List'!$D$4:$AC$1177,BA$3,FALSE),"")</f>
        <v>23</v>
      </c>
      <c r="BB360" t="str">
        <f>IF(VLOOKUP($A360,'Draft List'!$D$4:$AC$1177,BB$3,FALSE)&lt;&gt;0,VLOOKUP($A360,'Draft List'!$D$4:$AC$1177,BB$3,FALSE),"")</f>
        <v>Fargo Dinosaurs</v>
      </c>
    </row>
    <row r="361" spans="1:54" ht="15" customHeight="1" x14ac:dyDescent="0.3">
      <c r="A361" s="1">
        <v>11224</v>
      </c>
      <c r="B361" s="1" t="s">
        <v>51</v>
      </c>
      <c r="C361" s="1" t="s">
        <v>428</v>
      </c>
      <c r="D361" s="1" t="s">
        <v>1098</v>
      </c>
      <c r="E361" s="1">
        <v>22</v>
      </c>
      <c r="F361" s="1" t="s">
        <v>42</v>
      </c>
      <c r="G361" s="1" t="s">
        <v>54</v>
      </c>
      <c r="H361" s="22" t="s">
        <v>853</v>
      </c>
      <c r="I361" s="45" t="s">
        <v>43</v>
      </c>
      <c r="J361" s="1" t="s">
        <v>43</v>
      </c>
      <c r="K361" s="22" t="s">
        <v>48</v>
      </c>
      <c r="L361" s="1">
        <v>2</v>
      </c>
      <c r="M361" s="1">
        <v>3</v>
      </c>
      <c r="N361" s="1">
        <v>2</v>
      </c>
      <c r="O361" s="1">
        <v>2</v>
      </c>
      <c r="P361" s="22">
        <v>2</v>
      </c>
      <c r="Q361" s="1">
        <v>3</v>
      </c>
      <c r="R361" s="1">
        <v>4</v>
      </c>
      <c r="S361" s="1">
        <v>3</v>
      </c>
      <c r="T361" s="1">
        <v>4</v>
      </c>
      <c r="U361" s="22">
        <v>4</v>
      </c>
      <c r="V361" s="1">
        <v>6</v>
      </c>
      <c r="W361" s="1">
        <v>5</v>
      </c>
      <c r="X361" s="1">
        <v>1</v>
      </c>
      <c r="Y361" s="22">
        <v>1</v>
      </c>
      <c r="Z361" s="1" t="s">
        <v>45</v>
      </c>
      <c r="AA361" s="1" t="s">
        <v>45</v>
      </c>
      <c r="AB361" s="1" t="s">
        <v>45</v>
      </c>
      <c r="AC361" s="1" t="s">
        <v>45</v>
      </c>
      <c r="AD361" s="1" t="s">
        <v>45</v>
      </c>
      <c r="AE361" s="1">
        <v>7</v>
      </c>
      <c r="AF361" s="1">
        <v>1</v>
      </c>
      <c r="AG361" s="22" t="s">
        <v>45</v>
      </c>
      <c r="AH361" s="1">
        <v>10</v>
      </c>
      <c r="AI361" s="1">
        <v>3</v>
      </c>
      <c r="AJ361" s="22">
        <v>1</v>
      </c>
      <c r="AK361" s="34" t="s">
        <v>45</v>
      </c>
      <c r="AL361" s="34" t="s">
        <v>48</v>
      </c>
      <c r="AM361" s="8">
        <f t="shared" si="36"/>
        <v>-1.4468803705369244</v>
      </c>
      <c r="AN361" s="8">
        <f t="shared" si="37"/>
        <v>-0.7307513810383155</v>
      </c>
      <c r="AO361">
        <f t="shared" si="38"/>
        <v>1</v>
      </c>
      <c r="AP361" s="6">
        <f t="shared" si="39"/>
        <v>0</v>
      </c>
      <c r="AQ361" s="8">
        <f>($AM$3*AM361+$AN$3*AN361+$AO$3*AO361+$AP$3*AP361)+$I$3*VLOOKUP(I361,COND!$A$2:$E$7,4,FALSE)+$J$3*VLOOKUP(J361,COND!$A$2:$C$7,2,FALSE)+$K$3*VLOOKUP(K361,COND!$A$2:$C$7,3,FALSE)+IF(AND($B$2&gt;0,$E361&lt;20),$B$2*25,0)</f>
        <v>107.25296205715318</v>
      </c>
      <c r="AR361" s="26">
        <f t="shared" si="40"/>
        <v>-0.17860561972847988</v>
      </c>
      <c r="AS361" t="str">
        <f t="shared" si="41"/>
        <v>LF</v>
      </c>
      <c r="AT361">
        <v>800</v>
      </c>
      <c r="AU361">
        <v>800</v>
      </c>
      <c r="AW361" t="str">
        <f t="shared" si="42"/>
        <v>Unlikely</v>
      </c>
      <c r="AY361">
        <f>IF(VLOOKUP($A361,'Draft List'!$D$4:$AC$1177,AY$3,FALSE)&lt;&gt;0,VLOOKUP($A361,'Draft List'!$D$4:$AC$1177,AY$3,FALSE),"")</f>
        <v>553</v>
      </c>
      <c r="AZ361">
        <f>IF(VLOOKUP($A361,'Draft List'!$D$4:$AC$1177,AZ$3,FALSE)&lt;&gt;0,VLOOKUP($A361,'Draft List'!$D$4:$AC$1177,AZ$3,FALSE),"")</f>
        <v>18</v>
      </c>
      <c r="BA361">
        <f>IF(VLOOKUP($A361,'Draft List'!$D$4:$AC$1177,BA$3,FALSE)&lt;&gt;0,VLOOKUP($A361,'Draft List'!$D$4:$AC$1177,BA$3,FALSE),"")</f>
        <v>21</v>
      </c>
      <c r="BB361" t="str">
        <f>IF(VLOOKUP($A361,'Draft List'!$D$4:$AC$1177,BB$3,FALSE)&lt;&gt;0,VLOOKUP($A361,'Draft List'!$D$4:$AC$1177,BB$3,FALSE),"")</f>
        <v>Florida Farstriders</v>
      </c>
    </row>
    <row r="362" spans="1:54" ht="15" customHeight="1" x14ac:dyDescent="0.3">
      <c r="A362" s="1">
        <v>13195</v>
      </c>
      <c r="B362" s="1" t="s">
        <v>51</v>
      </c>
      <c r="C362" s="1" t="s">
        <v>954</v>
      </c>
      <c r="D362" s="1" t="s">
        <v>763</v>
      </c>
      <c r="E362" s="1">
        <v>21</v>
      </c>
      <c r="F362" s="1" t="s">
        <v>54</v>
      </c>
      <c r="G362" s="1" t="s">
        <v>54</v>
      </c>
      <c r="H362" s="22" t="s">
        <v>853</v>
      </c>
      <c r="I362" s="45" t="s">
        <v>44</v>
      </c>
      <c r="J362" s="1" t="s">
        <v>44</v>
      </c>
      <c r="K362" s="22" t="s">
        <v>43</v>
      </c>
      <c r="L362" s="1">
        <v>2</v>
      </c>
      <c r="M362" s="1">
        <v>3</v>
      </c>
      <c r="N362" s="1">
        <v>2</v>
      </c>
      <c r="O362" s="1">
        <v>2</v>
      </c>
      <c r="P362" s="22">
        <v>2</v>
      </c>
      <c r="Q362" s="1">
        <v>4</v>
      </c>
      <c r="R362" s="1">
        <v>3</v>
      </c>
      <c r="S362" s="1">
        <v>2</v>
      </c>
      <c r="T362" s="1">
        <v>4</v>
      </c>
      <c r="U362" s="22">
        <v>4</v>
      </c>
      <c r="V362" s="1">
        <v>5</v>
      </c>
      <c r="W362" s="1">
        <v>7</v>
      </c>
      <c r="X362" s="1">
        <v>1</v>
      </c>
      <c r="Y362" s="22">
        <v>1</v>
      </c>
      <c r="Z362" s="1" t="s">
        <v>45</v>
      </c>
      <c r="AA362" s="1" t="s">
        <v>45</v>
      </c>
      <c r="AB362" s="1" t="s">
        <v>45</v>
      </c>
      <c r="AC362" s="1" t="s">
        <v>45</v>
      </c>
      <c r="AD362" s="1" t="s">
        <v>45</v>
      </c>
      <c r="AE362" s="1">
        <v>5</v>
      </c>
      <c r="AF362" s="1" t="s">
        <v>45</v>
      </c>
      <c r="AG362" s="22">
        <v>2</v>
      </c>
      <c r="AH362" s="1">
        <v>3</v>
      </c>
      <c r="AI362" s="1">
        <v>1</v>
      </c>
      <c r="AJ362" s="22">
        <v>1</v>
      </c>
      <c r="AK362" s="34" t="s">
        <v>955</v>
      </c>
      <c r="AL362" s="34" t="s">
        <v>48</v>
      </c>
      <c r="AM362" s="8">
        <f t="shared" si="36"/>
        <v>-1.4468803705369244</v>
      </c>
      <c r="AN362" s="8">
        <f t="shared" si="37"/>
        <v>-0.54231691847824581</v>
      </c>
      <c r="AO362">
        <f t="shared" si="38"/>
        <v>0</v>
      </c>
      <c r="AP362" s="6">
        <f t="shared" si="39"/>
        <v>0</v>
      </c>
      <c r="AQ362" s="8">
        <f>($AM$3*AM362+$AN$3*AN362+$AO$3*AO362+$AP$3*AP362)+$I$3*VLOOKUP(I362,COND!$A$2:$E$7,4,FALSE)+$J$3*VLOOKUP(J362,COND!$A$2:$C$7,2,FALSE)+$K$3*VLOOKUP(K362,COND!$A$2:$C$7,3,FALSE)+IF(AND($B$2&gt;0,$E362&lt;20),$B$2*25,0)</f>
        <v>107.19750894120736</v>
      </c>
      <c r="AR362" s="26">
        <f t="shared" si="40"/>
        <v>-0.19018915325821692</v>
      </c>
      <c r="AS362" t="str">
        <f t="shared" si="41"/>
        <v>LF</v>
      </c>
      <c r="AT362">
        <v>800</v>
      </c>
      <c r="AU362">
        <v>800</v>
      </c>
      <c r="AW362" t="str">
        <f t="shared" si="42"/>
        <v>Unlikely</v>
      </c>
      <c r="AY362">
        <f>IF(VLOOKUP($A362,'Draft List'!$D$4:$AC$1177,AY$3,FALSE)&lt;&gt;0,VLOOKUP($A362,'Draft List'!$D$4:$AC$1177,AY$3,FALSE),"")</f>
        <v>427</v>
      </c>
      <c r="AZ362">
        <f>IF(VLOOKUP($A362,'Draft List'!$D$4:$AC$1177,AZ$3,FALSE)&lt;&gt;0,VLOOKUP($A362,'Draft List'!$D$4:$AC$1177,AZ$3,FALSE),"")</f>
        <v>14</v>
      </c>
      <c r="BA362">
        <f>IF(VLOOKUP($A362,'Draft List'!$D$4:$AC$1177,BA$3,FALSE)&lt;&gt;0,VLOOKUP($A362,'Draft List'!$D$4:$AC$1177,BA$3,FALSE),"")</f>
        <v>23</v>
      </c>
      <c r="BB362" t="str">
        <f>IF(VLOOKUP($A362,'Draft List'!$D$4:$AC$1177,BB$3,FALSE)&lt;&gt;0,VLOOKUP($A362,'Draft List'!$D$4:$AC$1177,BB$3,FALSE),"")</f>
        <v>Fargo Dinosaurs</v>
      </c>
    </row>
    <row r="363" spans="1:54" ht="15" customHeight="1" x14ac:dyDescent="0.3">
      <c r="A363" s="1">
        <v>6584</v>
      </c>
      <c r="B363" s="1" t="s">
        <v>88</v>
      </c>
      <c r="C363" s="1" t="s">
        <v>214</v>
      </c>
      <c r="D363" s="1" t="s">
        <v>1216</v>
      </c>
      <c r="E363" s="1">
        <v>23</v>
      </c>
      <c r="F363" s="1" t="s">
        <v>54</v>
      </c>
      <c r="G363" s="1" t="s">
        <v>54</v>
      </c>
      <c r="H363" s="22" t="s">
        <v>878</v>
      </c>
      <c r="I363" s="45" t="s">
        <v>48</v>
      </c>
      <c r="J363" s="1" t="s">
        <v>48</v>
      </c>
      <c r="K363" s="22" t="s">
        <v>43</v>
      </c>
      <c r="L363" s="1">
        <v>2</v>
      </c>
      <c r="M363" s="1">
        <v>3</v>
      </c>
      <c r="N363" s="1">
        <v>2</v>
      </c>
      <c r="O363" s="1">
        <v>3</v>
      </c>
      <c r="P363" s="22">
        <v>4</v>
      </c>
      <c r="Q363" s="1">
        <v>3</v>
      </c>
      <c r="R363" s="1">
        <v>3</v>
      </c>
      <c r="S363" s="1">
        <v>3</v>
      </c>
      <c r="T363" s="1">
        <v>4</v>
      </c>
      <c r="U363" s="22">
        <v>5</v>
      </c>
      <c r="V363" s="1">
        <v>5</v>
      </c>
      <c r="W363" s="1">
        <v>3</v>
      </c>
      <c r="X363" s="1">
        <v>1</v>
      </c>
      <c r="Y363" s="22">
        <v>1</v>
      </c>
      <c r="Z363" s="1" t="s">
        <v>45</v>
      </c>
      <c r="AA363" s="1">
        <v>3</v>
      </c>
      <c r="AB363" s="1" t="s">
        <v>45</v>
      </c>
      <c r="AC363" s="1" t="s">
        <v>45</v>
      </c>
      <c r="AD363" s="1" t="s">
        <v>45</v>
      </c>
      <c r="AE363" s="1" t="s">
        <v>45</v>
      </c>
      <c r="AF363" s="1" t="s">
        <v>45</v>
      </c>
      <c r="AG363" s="22" t="s">
        <v>45</v>
      </c>
      <c r="AH363" s="1">
        <v>1</v>
      </c>
      <c r="AI363" s="1">
        <v>1</v>
      </c>
      <c r="AJ363" s="22">
        <v>2</v>
      </c>
      <c r="AK363" s="34" t="s">
        <v>45</v>
      </c>
      <c r="AL363" s="34" t="s">
        <v>48</v>
      </c>
      <c r="AM363" s="8">
        <f t="shared" si="36"/>
        <v>-1.2771381408931763</v>
      </c>
      <c r="AN363" s="8">
        <f t="shared" si="37"/>
        <v>-0.74179492083993548</v>
      </c>
      <c r="AO363">
        <f t="shared" si="38"/>
        <v>0</v>
      </c>
      <c r="AP363" s="6">
        <f t="shared" si="39"/>
        <v>0</v>
      </c>
      <c r="AQ363" s="8">
        <f>($AM$3*AM363+$AN$3*AN363+$AO$3*AO363+$AP$3*AP363)+$I$3*VLOOKUP(I363,COND!$A$2:$E$7,4,FALSE)+$J$3*VLOOKUP(J363,COND!$A$2:$C$7,2,FALSE)+$K$3*VLOOKUP(K363,COND!$A$2:$C$7,3,FALSE)+IF(AND($B$2&gt;0,$E363&lt;20),$B$2*25,0)</f>
        <v>107.19574713583145</v>
      </c>
      <c r="AR363" s="26">
        <f t="shared" si="40"/>
        <v>-0.19055717462719862</v>
      </c>
      <c r="AS363" t="str">
        <f t="shared" si="41"/>
        <v>1B</v>
      </c>
      <c r="AT363">
        <v>800</v>
      </c>
      <c r="AU363">
        <v>800</v>
      </c>
      <c r="AW363" t="str">
        <f t="shared" si="42"/>
        <v>Unlikely</v>
      </c>
      <c r="AY363" t="str">
        <f>IF(VLOOKUP($A363,'Draft List'!$D$4:$AC$1177,AY$3,FALSE)&lt;&gt;0,VLOOKUP($A363,'Draft List'!$D$4:$AC$1177,AY$3,FALSE),"")</f>
        <v/>
      </c>
      <c r="AZ363" t="str">
        <f>IF(VLOOKUP($A363,'Draft List'!$D$4:$AC$1177,AZ$3,FALSE)&lt;&gt;0,VLOOKUP($A363,'Draft List'!$D$4:$AC$1177,AZ$3,FALSE),"")</f>
        <v/>
      </c>
      <c r="BA363" t="str">
        <f>IF(VLOOKUP($A363,'Draft List'!$D$4:$AC$1177,BA$3,FALSE)&lt;&gt;0,VLOOKUP($A363,'Draft List'!$D$4:$AC$1177,BA$3,FALSE),"")</f>
        <v/>
      </c>
      <c r="BB363" t="str">
        <f>IF(VLOOKUP($A363,'Draft List'!$D$4:$AC$1177,BB$3,FALSE)&lt;&gt;0,VLOOKUP($A363,'Draft List'!$D$4:$AC$1177,BB$3,FALSE),"")</f>
        <v/>
      </c>
    </row>
    <row r="364" spans="1:54" ht="15" customHeight="1" x14ac:dyDescent="0.3">
      <c r="A364" s="1">
        <v>8836</v>
      </c>
      <c r="B364" s="1" t="s">
        <v>87</v>
      </c>
      <c r="C364" s="1" t="s">
        <v>345</v>
      </c>
      <c r="D364" s="1" t="s">
        <v>157</v>
      </c>
      <c r="E364" s="1">
        <v>21</v>
      </c>
      <c r="F364" s="1" t="s">
        <v>42</v>
      </c>
      <c r="G364" s="1" t="s">
        <v>42</v>
      </c>
      <c r="H364" s="22" t="s">
        <v>853</v>
      </c>
      <c r="I364" s="45" t="s">
        <v>43</v>
      </c>
      <c r="J364" s="1" t="s">
        <v>43</v>
      </c>
      <c r="K364" s="22" t="s">
        <v>43</v>
      </c>
      <c r="L364" s="1">
        <v>2</v>
      </c>
      <c r="M364" s="1">
        <v>3</v>
      </c>
      <c r="N364" s="1">
        <v>2</v>
      </c>
      <c r="O364" s="1">
        <v>2</v>
      </c>
      <c r="P364" s="22">
        <v>2</v>
      </c>
      <c r="Q364" s="1">
        <v>3</v>
      </c>
      <c r="R364" s="1">
        <v>4</v>
      </c>
      <c r="S364" s="1">
        <v>3</v>
      </c>
      <c r="T364" s="1">
        <v>4</v>
      </c>
      <c r="U364" s="22">
        <v>4</v>
      </c>
      <c r="V364" s="1">
        <v>4</v>
      </c>
      <c r="W364" s="1">
        <v>4</v>
      </c>
      <c r="X364" s="1">
        <v>6</v>
      </c>
      <c r="Y364" s="22">
        <v>7</v>
      </c>
      <c r="Z364" s="1">
        <v>3</v>
      </c>
      <c r="AA364" s="1" t="s">
        <v>45</v>
      </c>
      <c r="AB364" s="1" t="s">
        <v>45</v>
      </c>
      <c r="AC364" s="1" t="s">
        <v>45</v>
      </c>
      <c r="AD364" s="1" t="s">
        <v>45</v>
      </c>
      <c r="AE364" s="1" t="s">
        <v>45</v>
      </c>
      <c r="AF364" s="1" t="s">
        <v>45</v>
      </c>
      <c r="AG364" s="22" t="s">
        <v>45</v>
      </c>
      <c r="AH364" s="1">
        <v>3</v>
      </c>
      <c r="AI364" s="1">
        <v>1</v>
      </c>
      <c r="AJ364" s="22">
        <v>2</v>
      </c>
      <c r="AK364" s="34" t="s">
        <v>727</v>
      </c>
      <c r="AL364" s="34" t="s">
        <v>844</v>
      </c>
      <c r="AM364" s="8">
        <f t="shared" si="36"/>
        <v>-1.4468803705369244</v>
      </c>
      <c r="AN364" s="8">
        <f t="shared" si="37"/>
        <v>-0.7307513810383155</v>
      </c>
      <c r="AO364">
        <f t="shared" si="38"/>
        <v>0</v>
      </c>
      <c r="AP364" s="6">
        <f t="shared" si="39"/>
        <v>1.1000000000000001</v>
      </c>
      <c r="AQ364" s="8">
        <f>($AM$3*AM364+$AN$3*AN364+$AO$3*AO364+$AP$3*AP364)+$I$3*VLOOKUP(I364,COND!$A$2:$E$7,4,FALSE)+$J$3*VLOOKUP(J364,COND!$A$2:$C$7,2,FALSE)+$K$3*VLOOKUP(K364,COND!$A$2:$C$7,3,FALSE)+IF(AND($B$2&gt;0,$E364&lt;20),$B$2*25,0)</f>
        <v>107.18629539048652</v>
      </c>
      <c r="AR364" s="26">
        <f t="shared" si="40"/>
        <v>-0.19253153814582449</v>
      </c>
      <c r="AS364" t="str">
        <f t="shared" si="41"/>
        <v>C</v>
      </c>
      <c r="AT364">
        <v>800</v>
      </c>
      <c r="AU364">
        <v>800</v>
      </c>
      <c r="AW364" t="str">
        <f t="shared" si="42"/>
        <v>Unlikely</v>
      </c>
      <c r="AY364" t="str">
        <f>IF(VLOOKUP($A364,'Draft List'!$D$4:$AC$1177,AY$3,FALSE)&lt;&gt;0,VLOOKUP($A364,'Draft List'!$D$4:$AC$1177,AY$3,FALSE),"")</f>
        <v/>
      </c>
      <c r="AZ364" t="str">
        <f>IF(VLOOKUP($A364,'Draft List'!$D$4:$AC$1177,AZ$3,FALSE)&lt;&gt;0,VLOOKUP($A364,'Draft List'!$D$4:$AC$1177,AZ$3,FALSE),"")</f>
        <v/>
      </c>
      <c r="BA364" t="str">
        <f>IF(VLOOKUP($A364,'Draft List'!$D$4:$AC$1177,BA$3,FALSE)&lt;&gt;0,VLOOKUP($A364,'Draft List'!$D$4:$AC$1177,BA$3,FALSE),"")</f>
        <v/>
      </c>
      <c r="BB364" t="str">
        <f>IF(VLOOKUP($A364,'Draft List'!$D$4:$AC$1177,BB$3,FALSE)&lt;&gt;0,VLOOKUP($A364,'Draft List'!$D$4:$AC$1177,BB$3,FALSE),"")</f>
        <v/>
      </c>
    </row>
    <row r="365" spans="1:54" ht="15" customHeight="1" x14ac:dyDescent="0.3">
      <c r="A365" s="1">
        <v>7670</v>
      </c>
      <c r="B365" s="1" t="s">
        <v>88</v>
      </c>
      <c r="C365" s="1" t="s">
        <v>479</v>
      </c>
      <c r="D365" s="1" t="s">
        <v>952</v>
      </c>
      <c r="E365" s="1">
        <v>22</v>
      </c>
      <c r="F365" s="1" t="s">
        <v>42</v>
      </c>
      <c r="G365" s="1" t="s">
        <v>42</v>
      </c>
      <c r="H365" s="22" t="s">
        <v>878</v>
      </c>
      <c r="I365" s="45" t="s">
        <v>43</v>
      </c>
      <c r="J365" s="1" t="s">
        <v>43</v>
      </c>
      <c r="K365" s="22" t="s">
        <v>43</v>
      </c>
      <c r="L365" s="1">
        <v>2</v>
      </c>
      <c r="M365" s="1">
        <v>3</v>
      </c>
      <c r="N365" s="1">
        <v>2</v>
      </c>
      <c r="O365" s="1">
        <v>1</v>
      </c>
      <c r="P365" s="22">
        <v>1</v>
      </c>
      <c r="Q365" s="1">
        <v>4</v>
      </c>
      <c r="R365" s="1">
        <v>3</v>
      </c>
      <c r="S365" s="1">
        <v>3</v>
      </c>
      <c r="T365" s="1">
        <v>2</v>
      </c>
      <c r="U365" s="22">
        <v>4</v>
      </c>
      <c r="V365" s="1">
        <v>2</v>
      </c>
      <c r="W365" s="1">
        <v>2</v>
      </c>
      <c r="X365" s="1">
        <v>1</v>
      </c>
      <c r="Y365" s="22">
        <v>1</v>
      </c>
      <c r="Z365" s="1" t="s">
        <v>45</v>
      </c>
      <c r="AA365" s="1">
        <v>1</v>
      </c>
      <c r="AB365" s="1" t="s">
        <v>45</v>
      </c>
      <c r="AC365" s="1" t="s">
        <v>45</v>
      </c>
      <c r="AD365" s="1" t="s">
        <v>45</v>
      </c>
      <c r="AE365" s="1" t="s">
        <v>45</v>
      </c>
      <c r="AF365" s="1" t="s">
        <v>45</v>
      </c>
      <c r="AG365" s="22" t="s">
        <v>45</v>
      </c>
      <c r="AH365" s="1">
        <v>1</v>
      </c>
      <c r="AI365" s="1">
        <v>3</v>
      </c>
      <c r="AJ365" s="22">
        <v>1</v>
      </c>
      <c r="AK365" s="34" t="s">
        <v>45</v>
      </c>
      <c r="AL365" s="34" t="s">
        <v>844</v>
      </c>
      <c r="AM365" s="8">
        <f t="shared" si="36"/>
        <v>-1.5766062603635889</v>
      </c>
      <c r="AN365" s="8">
        <f t="shared" si="37"/>
        <v>-0.63867452447350637</v>
      </c>
      <c r="AO365">
        <f t="shared" si="38"/>
        <v>0</v>
      </c>
      <c r="AP365" s="6">
        <f t="shared" si="39"/>
        <v>0</v>
      </c>
      <c r="AQ365" s="8">
        <f>($AM$3*AM365+$AN$3*AN365+$AO$3*AO365+$AP$3*AP365)+$I$3*VLOOKUP(I365,COND!$A$2:$E$7,4,FALSE)+$J$3*VLOOKUP(J365,COND!$A$2:$C$7,2,FALSE)+$K$3*VLOOKUP(K365,COND!$A$2:$C$7,3,FALSE)+IF(AND($B$2&gt;0,$E365&lt;20),$B$2*25,0)</f>
        <v>107.17824508028156</v>
      </c>
      <c r="AR365" s="26">
        <f t="shared" si="40"/>
        <v>-0.19421315759305444</v>
      </c>
      <c r="AS365" t="str">
        <f t="shared" si="41"/>
        <v>1B</v>
      </c>
      <c r="AT365">
        <v>800</v>
      </c>
      <c r="AU365">
        <v>800</v>
      </c>
      <c r="AW365" t="str">
        <f t="shared" si="42"/>
        <v>Unlikely</v>
      </c>
      <c r="AY365">
        <f>IF(VLOOKUP($A365,'Draft List'!$D$4:$AC$1177,AY$3,FALSE)&lt;&gt;0,VLOOKUP($A365,'Draft List'!$D$4:$AC$1177,AY$3,FALSE),"")</f>
        <v>407</v>
      </c>
      <c r="AZ365">
        <f>IF(VLOOKUP($A365,'Draft List'!$D$4:$AC$1177,AZ$3,FALSE)&lt;&gt;0,VLOOKUP($A365,'Draft List'!$D$4:$AC$1177,AZ$3,FALSE),"")</f>
        <v>14</v>
      </c>
      <c r="BA365">
        <f>IF(VLOOKUP($A365,'Draft List'!$D$4:$AC$1177,BA$3,FALSE)&lt;&gt;0,VLOOKUP($A365,'Draft List'!$D$4:$AC$1177,BA$3,FALSE),"")</f>
        <v>3</v>
      </c>
      <c r="BB365" t="str">
        <f>IF(VLOOKUP($A365,'Draft List'!$D$4:$AC$1177,BB$3,FALSE)&lt;&gt;0,VLOOKUP($A365,'Draft List'!$D$4:$AC$1177,BB$3,FALSE),"")</f>
        <v>Arlington Bureaucrats</v>
      </c>
    </row>
    <row r="366" spans="1:54" ht="15" customHeight="1" x14ac:dyDescent="0.3">
      <c r="A366" s="1">
        <v>8833</v>
      </c>
      <c r="B366" s="1" t="s">
        <v>51</v>
      </c>
      <c r="C366" s="1" t="s">
        <v>426</v>
      </c>
      <c r="D366" s="1" t="s">
        <v>176</v>
      </c>
      <c r="E366" s="1">
        <v>21</v>
      </c>
      <c r="F366" s="1" t="s">
        <v>54</v>
      </c>
      <c r="G366" s="1" t="s">
        <v>54</v>
      </c>
      <c r="H366" s="22" t="s">
        <v>853</v>
      </c>
      <c r="I366" s="45" t="s">
        <v>43</v>
      </c>
      <c r="J366" s="1" t="s">
        <v>43</v>
      </c>
      <c r="K366" s="22" t="s">
        <v>43</v>
      </c>
      <c r="L366" s="1">
        <v>2</v>
      </c>
      <c r="M366" s="1">
        <v>4</v>
      </c>
      <c r="N366" s="1">
        <v>3</v>
      </c>
      <c r="O366" s="1">
        <v>1</v>
      </c>
      <c r="P366" s="22">
        <v>2</v>
      </c>
      <c r="Q366" s="1">
        <v>3</v>
      </c>
      <c r="R366" s="1">
        <v>6</v>
      </c>
      <c r="S366" s="1">
        <v>5</v>
      </c>
      <c r="T366" s="1">
        <v>2</v>
      </c>
      <c r="U366" s="22">
        <v>4</v>
      </c>
      <c r="V366" s="1">
        <v>5</v>
      </c>
      <c r="W366" s="1">
        <v>8</v>
      </c>
      <c r="X366" s="1">
        <v>1</v>
      </c>
      <c r="Y366" s="22">
        <v>1</v>
      </c>
      <c r="Z366" s="1" t="s">
        <v>45</v>
      </c>
      <c r="AA366" s="1" t="s">
        <v>45</v>
      </c>
      <c r="AB366" s="1" t="s">
        <v>45</v>
      </c>
      <c r="AC366" s="1" t="s">
        <v>45</v>
      </c>
      <c r="AD366" s="1" t="s">
        <v>45</v>
      </c>
      <c r="AE366" s="1">
        <v>3</v>
      </c>
      <c r="AF366" s="1" t="s">
        <v>45</v>
      </c>
      <c r="AG366" s="22" t="s">
        <v>45</v>
      </c>
      <c r="AH366" s="1">
        <v>5</v>
      </c>
      <c r="AI366" s="1">
        <v>6</v>
      </c>
      <c r="AJ366" s="22">
        <v>3</v>
      </c>
      <c r="AK366" s="34" t="s">
        <v>882</v>
      </c>
      <c r="AL366" s="34" t="s">
        <v>48</v>
      </c>
      <c r="AM366" s="8">
        <f t="shared" si="36"/>
        <v>-1.4024685469039002</v>
      </c>
      <c r="AN366" s="8">
        <f t="shared" si="37"/>
        <v>-0.64192773377226764</v>
      </c>
      <c r="AO366">
        <f t="shared" si="38"/>
        <v>0</v>
      </c>
      <c r="AP366" s="6">
        <f t="shared" si="39"/>
        <v>0</v>
      </c>
      <c r="AQ366" s="8">
        <f>($AM$3*AM366+$AN$3*AN366+$AO$3*AO366+$AP$3*AP366)+$I$3*VLOOKUP(I366,COND!$A$2:$E$7,4,FALSE)+$J$3*VLOOKUP(J366,COND!$A$2:$C$7,2,FALSE)+$K$3*VLOOKUP(K366,COND!$A$2:$C$7,3,FALSE)+IF(AND($B$2&gt;0,$E366&lt;20),$B$2*25,0)</f>
        <v>107.15662034004239</v>
      </c>
      <c r="AR366" s="26">
        <f t="shared" si="40"/>
        <v>-0.19873032311855721</v>
      </c>
      <c r="AS366" t="str">
        <f t="shared" si="41"/>
        <v>LF</v>
      </c>
      <c r="AT366">
        <v>800</v>
      </c>
      <c r="AU366">
        <v>800</v>
      </c>
      <c r="AW366" t="str">
        <f t="shared" si="42"/>
        <v>Unlikely</v>
      </c>
      <c r="AY366">
        <f>IF(VLOOKUP($A366,'Draft List'!$D$4:$AC$1177,AY$3,FALSE)&lt;&gt;0,VLOOKUP($A366,'Draft List'!$D$4:$AC$1177,AY$3,FALSE),"")</f>
        <v>361</v>
      </c>
      <c r="AZ366">
        <f>IF(VLOOKUP($A366,'Draft List'!$D$4:$AC$1177,AZ$3,FALSE)&lt;&gt;0,VLOOKUP($A366,'Draft List'!$D$4:$AC$1177,AZ$3,FALSE),"")</f>
        <v>12</v>
      </c>
      <c r="BA366">
        <f>IF(VLOOKUP($A366,'Draft List'!$D$4:$AC$1177,BA$3,FALSE)&lt;&gt;0,VLOOKUP($A366,'Draft List'!$D$4:$AC$1177,BA$3,FALSE),"")</f>
        <v>21</v>
      </c>
      <c r="BB366" t="str">
        <f>IF(VLOOKUP($A366,'Draft List'!$D$4:$AC$1177,BB$3,FALSE)&lt;&gt;0,VLOOKUP($A366,'Draft List'!$D$4:$AC$1177,BB$3,FALSE),"")</f>
        <v>Florida Farstriders</v>
      </c>
    </row>
    <row r="367" spans="1:54" ht="15" customHeight="1" x14ac:dyDescent="0.3">
      <c r="A367" s="1">
        <v>400</v>
      </c>
      <c r="B367" s="1" t="s">
        <v>87</v>
      </c>
      <c r="C367" s="1" t="s">
        <v>1143</v>
      </c>
      <c r="D367" s="1" t="s">
        <v>1144</v>
      </c>
      <c r="E367" s="1">
        <v>22</v>
      </c>
      <c r="F367" s="1" t="s">
        <v>63</v>
      </c>
      <c r="G367" s="1" t="s">
        <v>42</v>
      </c>
      <c r="H367" s="22" t="s">
        <v>853</v>
      </c>
      <c r="I367" s="45" t="s">
        <v>43</v>
      </c>
      <c r="J367" s="1" t="s">
        <v>48</v>
      </c>
      <c r="K367" s="22" t="s">
        <v>43</v>
      </c>
      <c r="L367" s="1">
        <v>2</v>
      </c>
      <c r="M367" s="1">
        <v>2</v>
      </c>
      <c r="N367" s="1">
        <v>3</v>
      </c>
      <c r="O367" s="1">
        <v>3</v>
      </c>
      <c r="P367" s="22">
        <v>2</v>
      </c>
      <c r="Q367" s="1">
        <v>3</v>
      </c>
      <c r="R367" s="1">
        <v>3</v>
      </c>
      <c r="S367" s="1">
        <v>3</v>
      </c>
      <c r="T367" s="1">
        <v>4</v>
      </c>
      <c r="U367" s="22">
        <v>3</v>
      </c>
      <c r="V367" s="1">
        <v>3</v>
      </c>
      <c r="W367" s="1">
        <v>2</v>
      </c>
      <c r="X367" s="1">
        <v>5</v>
      </c>
      <c r="Y367" s="22">
        <v>7</v>
      </c>
      <c r="Z367" s="1">
        <v>2</v>
      </c>
      <c r="AA367" s="1" t="s">
        <v>45</v>
      </c>
      <c r="AB367" s="1" t="s">
        <v>45</v>
      </c>
      <c r="AC367" s="1" t="s">
        <v>45</v>
      </c>
      <c r="AD367" s="1" t="s">
        <v>45</v>
      </c>
      <c r="AE367" s="1" t="s">
        <v>45</v>
      </c>
      <c r="AF367" s="1" t="s">
        <v>45</v>
      </c>
      <c r="AG367" s="22" t="s">
        <v>45</v>
      </c>
      <c r="AH367" s="1">
        <v>2</v>
      </c>
      <c r="AI367" s="1">
        <v>2</v>
      </c>
      <c r="AJ367" s="22">
        <v>5</v>
      </c>
      <c r="AK367" s="34" t="s">
        <v>45</v>
      </c>
      <c r="AL367" s="34" t="s">
        <v>844</v>
      </c>
      <c r="AM367" s="8">
        <f t="shared" si="36"/>
        <v>-1.3251692061221452</v>
      </c>
      <c r="AN367" s="8">
        <f t="shared" si="37"/>
        <v>-0.82182760047410253</v>
      </c>
      <c r="AO367">
        <f t="shared" si="38"/>
        <v>0</v>
      </c>
      <c r="AP367" s="6">
        <f t="shared" si="39"/>
        <v>1.1000000000000001</v>
      </c>
      <c r="AQ367" s="8">
        <f>($AM$3*AM367+$AN$3*AN367+$AO$3*AO367+$AP$3*AP367)+$I$3*VLOOKUP(I367,COND!$A$2:$E$7,4,FALSE)+$J$3*VLOOKUP(J367,COND!$A$2:$C$7,2,FALSE)+$K$3*VLOOKUP(K367,COND!$A$2:$C$7,3,FALSE)+IF(AND($B$2&gt;0,$E367&lt;20),$B$2*25,0)</f>
        <v>107.10555187369854</v>
      </c>
      <c r="AR367" s="26">
        <f t="shared" si="40"/>
        <v>-0.20939795255860821</v>
      </c>
      <c r="AS367" t="str">
        <f t="shared" si="41"/>
        <v>C</v>
      </c>
      <c r="AT367">
        <v>800</v>
      </c>
      <c r="AU367">
        <v>800</v>
      </c>
      <c r="AW367" t="str">
        <f t="shared" si="42"/>
        <v>Unlikely</v>
      </c>
      <c r="AY367" t="str">
        <f>IF(VLOOKUP($A367,'Draft List'!$D$4:$AC$1177,AY$3,FALSE)&lt;&gt;0,VLOOKUP($A367,'Draft List'!$D$4:$AC$1177,AY$3,FALSE),"")</f>
        <v/>
      </c>
      <c r="AZ367" t="str">
        <f>IF(VLOOKUP($A367,'Draft List'!$D$4:$AC$1177,AZ$3,FALSE)&lt;&gt;0,VLOOKUP($A367,'Draft List'!$D$4:$AC$1177,AZ$3,FALSE),"")</f>
        <v/>
      </c>
      <c r="BA367" t="str">
        <f>IF(VLOOKUP($A367,'Draft List'!$D$4:$AC$1177,BA$3,FALSE)&lt;&gt;0,VLOOKUP($A367,'Draft List'!$D$4:$AC$1177,BA$3,FALSE),"")</f>
        <v/>
      </c>
      <c r="BB367" t="str">
        <f>IF(VLOOKUP($A367,'Draft List'!$D$4:$AC$1177,BB$3,FALSE)&lt;&gt;0,VLOOKUP($A367,'Draft List'!$D$4:$AC$1177,BB$3,FALSE),"")</f>
        <v/>
      </c>
    </row>
    <row r="368" spans="1:54" ht="15" customHeight="1" x14ac:dyDescent="0.3">
      <c r="A368" s="1">
        <v>10129</v>
      </c>
      <c r="B368" s="1" t="s">
        <v>87</v>
      </c>
      <c r="C368" s="1" t="s">
        <v>144</v>
      </c>
      <c r="D368" s="1" t="s">
        <v>162</v>
      </c>
      <c r="E368" s="1">
        <v>21</v>
      </c>
      <c r="F368" s="1" t="s">
        <v>42</v>
      </c>
      <c r="G368" s="1" t="s">
        <v>42</v>
      </c>
      <c r="H368" s="22" t="s">
        <v>853</v>
      </c>
      <c r="I368" s="45" t="s">
        <v>43</v>
      </c>
      <c r="J368" s="1" t="s">
        <v>43</v>
      </c>
      <c r="K368" s="22" t="s">
        <v>48</v>
      </c>
      <c r="L368" s="1">
        <v>1</v>
      </c>
      <c r="M368" s="1">
        <v>2</v>
      </c>
      <c r="N368" s="1">
        <v>2</v>
      </c>
      <c r="O368" s="1">
        <v>2</v>
      </c>
      <c r="P368" s="22">
        <v>1</v>
      </c>
      <c r="Q368" s="1">
        <v>3</v>
      </c>
      <c r="R368" s="1">
        <v>3</v>
      </c>
      <c r="S368" s="1">
        <v>3</v>
      </c>
      <c r="T368" s="1">
        <v>4</v>
      </c>
      <c r="U368" s="22">
        <v>3</v>
      </c>
      <c r="V368" s="1">
        <v>4</v>
      </c>
      <c r="W368" s="1">
        <v>4</v>
      </c>
      <c r="X368" s="1">
        <v>7</v>
      </c>
      <c r="Y368" s="22">
        <v>6</v>
      </c>
      <c r="Z368" s="1">
        <v>3</v>
      </c>
      <c r="AA368" s="1" t="s">
        <v>45</v>
      </c>
      <c r="AB368" s="1" t="s">
        <v>45</v>
      </c>
      <c r="AC368" s="1" t="s">
        <v>45</v>
      </c>
      <c r="AD368" s="1" t="s">
        <v>45</v>
      </c>
      <c r="AE368" s="1" t="s">
        <v>45</v>
      </c>
      <c r="AF368" s="1">
        <v>1</v>
      </c>
      <c r="AG368" s="22" t="s">
        <v>45</v>
      </c>
      <c r="AH368" s="1">
        <v>1</v>
      </c>
      <c r="AI368" s="1">
        <v>1</v>
      </c>
      <c r="AJ368" s="22">
        <v>2</v>
      </c>
      <c r="AK368" s="34" t="s">
        <v>681</v>
      </c>
      <c r="AL368" s="34" t="s">
        <v>48</v>
      </c>
      <c r="AM368" s="8">
        <f t="shared" si="36"/>
        <v>-1.8605124261753858</v>
      </c>
      <c r="AN368" s="8">
        <f t="shared" si="37"/>
        <v>-0.82182760047410253</v>
      </c>
      <c r="AO368">
        <f t="shared" si="38"/>
        <v>0</v>
      </c>
      <c r="AP368" s="6">
        <f t="shared" si="39"/>
        <v>1.1000000000000001</v>
      </c>
      <c r="AQ368" s="8">
        <f>($AM$3*AM368+$AN$3*AN368+$AO$3*AO368+$AP$3*AP368)+$I$3*VLOOKUP(I368,COND!$A$2:$E$7,4,FALSE)+$J$3*VLOOKUP(J368,COND!$A$2:$C$7,2,FALSE)+$K$3*VLOOKUP(K368,COND!$A$2:$C$7,3,FALSE)+IF(AND($B$2&gt;0,$E368&lt;20),$B$2*25,0)</f>
        <v>107.05201755169323</v>
      </c>
      <c r="AR368" s="26">
        <f t="shared" si="40"/>
        <v>-0.22058067157021785</v>
      </c>
      <c r="AS368" t="str">
        <f t="shared" si="41"/>
        <v>C</v>
      </c>
      <c r="AT368">
        <v>800</v>
      </c>
      <c r="AU368">
        <v>800</v>
      </c>
      <c r="AW368" t="str">
        <f t="shared" si="42"/>
        <v>Unlikely</v>
      </c>
      <c r="AY368">
        <f>IF(VLOOKUP($A368,'Draft List'!$D$4:$AC$1177,AY$3,FALSE)&lt;&gt;0,VLOOKUP($A368,'Draft List'!$D$4:$AC$1177,AY$3,FALSE),"")</f>
        <v>579</v>
      </c>
      <c r="AZ368">
        <f>IF(VLOOKUP($A368,'Draft List'!$D$4:$AC$1177,AZ$3,FALSE)&lt;&gt;0,VLOOKUP($A368,'Draft List'!$D$4:$AC$1177,AZ$3,FALSE),"")</f>
        <v>19</v>
      </c>
      <c r="BA368">
        <f>IF(VLOOKUP($A368,'Draft List'!$D$4:$AC$1177,BA$3,FALSE)&lt;&gt;0,VLOOKUP($A368,'Draft List'!$D$4:$AC$1177,BA$3,FALSE),"")</f>
        <v>15</v>
      </c>
      <c r="BB368" t="str">
        <f>IF(VLOOKUP($A368,'Draft List'!$D$4:$AC$1177,BB$3,FALSE)&lt;&gt;0,VLOOKUP($A368,'Draft List'!$D$4:$AC$1177,BB$3,FALSE),"")</f>
        <v>London Underground</v>
      </c>
    </row>
    <row r="369" spans="1:54" ht="15" customHeight="1" x14ac:dyDescent="0.3">
      <c r="A369" s="1">
        <v>4685</v>
      </c>
      <c r="B369" s="1" t="s">
        <v>67</v>
      </c>
      <c r="C369" s="1" t="s">
        <v>163</v>
      </c>
      <c r="D369" s="1" t="s">
        <v>1028</v>
      </c>
      <c r="E369" s="1">
        <v>21</v>
      </c>
      <c r="F369" s="1" t="s">
        <v>54</v>
      </c>
      <c r="G369" s="1" t="s">
        <v>54</v>
      </c>
      <c r="H369" s="22" t="s">
        <v>853</v>
      </c>
      <c r="I369" s="45" t="s">
        <v>43</v>
      </c>
      <c r="J369" s="1" t="s">
        <v>44</v>
      </c>
      <c r="K369" s="22" t="s">
        <v>43</v>
      </c>
      <c r="L369" s="1">
        <v>1</v>
      </c>
      <c r="M369" s="1">
        <v>2</v>
      </c>
      <c r="N369" s="1">
        <v>3</v>
      </c>
      <c r="O369" s="1">
        <v>3</v>
      </c>
      <c r="P369" s="22">
        <v>1</v>
      </c>
      <c r="Q369" s="1">
        <v>3</v>
      </c>
      <c r="R369" s="1">
        <v>3</v>
      </c>
      <c r="S369" s="1">
        <v>5</v>
      </c>
      <c r="T369" s="1">
        <v>5</v>
      </c>
      <c r="U369" s="22">
        <v>3</v>
      </c>
      <c r="V369" s="1">
        <v>5</v>
      </c>
      <c r="W369" s="1">
        <v>7</v>
      </c>
      <c r="X369" s="1">
        <v>1</v>
      </c>
      <c r="Y369" s="22">
        <v>1</v>
      </c>
      <c r="Z369" s="1" t="s">
        <v>45</v>
      </c>
      <c r="AA369" s="1" t="s">
        <v>45</v>
      </c>
      <c r="AB369" s="1" t="s">
        <v>45</v>
      </c>
      <c r="AC369" s="1" t="s">
        <v>45</v>
      </c>
      <c r="AD369" s="1" t="s">
        <v>45</v>
      </c>
      <c r="AE369" s="1" t="s">
        <v>45</v>
      </c>
      <c r="AF369" s="1" t="s">
        <v>45</v>
      </c>
      <c r="AG369" s="22">
        <v>2</v>
      </c>
      <c r="AH369" s="1">
        <v>3</v>
      </c>
      <c r="AI369" s="1">
        <v>5</v>
      </c>
      <c r="AJ369" s="22">
        <v>2</v>
      </c>
      <c r="AK369" s="34" t="s">
        <v>45</v>
      </c>
      <c r="AL369" s="34" t="s">
        <v>48</v>
      </c>
      <c r="AM369" s="8">
        <f t="shared" si="36"/>
        <v>-1.6877413821419032</v>
      </c>
      <c r="AN369" s="8">
        <f t="shared" si="37"/>
        <v>-0.56599506241671849</v>
      </c>
      <c r="AO369">
        <f t="shared" si="38"/>
        <v>0</v>
      </c>
      <c r="AP369" s="6">
        <f t="shared" si="39"/>
        <v>0</v>
      </c>
      <c r="AQ369" s="8">
        <f>($AM$3*AM369+$AN$3*AN369+$AO$3*AO369+$AP$3*AP369)+$I$3*VLOOKUP(I369,COND!$A$2:$E$7,4,FALSE)+$J$3*VLOOKUP(J369,COND!$A$2:$C$7,2,FALSE)+$K$3*VLOOKUP(K369,COND!$A$2:$C$7,3,FALSE)+IF(AND($B$2&gt;0,$E369&lt;20),$B$2*25,0)</f>
        <v>107.03928511278519</v>
      </c>
      <c r="AR369" s="26">
        <f t="shared" si="40"/>
        <v>-0.22324033515252406</v>
      </c>
      <c r="AS369" t="str">
        <f t="shared" si="41"/>
        <v>RF</v>
      </c>
      <c r="AT369">
        <v>800</v>
      </c>
      <c r="AU369">
        <v>800</v>
      </c>
      <c r="AW369" t="str">
        <f t="shared" si="42"/>
        <v>Unlikely</v>
      </c>
      <c r="AY369">
        <f>IF(VLOOKUP($A369,'Draft List'!$D$4:$AC$1177,AY$3,FALSE)&lt;&gt;0,VLOOKUP($A369,'Draft List'!$D$4:$AC$1177,AY$3,FALSE),"")</f>
        <v>376</v>
      </c>
      <c r="AZ369">
        <f>IF(VLOOKUP($A369,'Draft List'!$D$4:$AC$1177,AZ$3,FALSE)&lt;&gt;0,VLOOKUP($A369,'Draft List'!$D$4:$AC$1177,AZ$3,FALSE),"")</f>
        <v>13</v>
      </c>
      <c r="BA369">
        <f>IF(VLOOKUP($A369,'Draft List'!$D$4:$AC$1177,BA$3,FALSE)&lt;&gt;0,VLOOKUP($A369,'Draft List'!$D$4:$AC$1177,BA$3,FALSE),"")</f>
        <v>4</v>
      </c>
      <c r="BB369" t="str">
        <f>IF(VLOOKUP($A369,'Draft List'!$D$4:$AC$1177,BB$3,FALSE)&lt;&gt;0,VLOOKUP($A369,'Draft List'!$D$4:$AC$1177,BB$3,FALSE),"")</f>
        <v>Manchester Maulers</v>
      </c>
    </row>
    <row r="370" spans="1:54" ht="15" customHeight="1" x14ac:dyDescent="0.3">
      <c r="A370" s="1">
        <v>8678</v>
      </c>
      <c r="B370" s="1" t="s">
        <v>88</v>
      </c>
      <c r="C370" s="1" t="s">
        <v>339</v>
      </c>
      <c r="D370" s="1" t="s">
        <v>200</v>
      </c>
      <c r="E370" s="1">
        <v>21</v>
      </c>
      <c r="F370" s="1" t="s">
        <v>54</v>
      </c>
      <c r="G370" s="1" t="s">
        <v>54</v>
      </c>
      <c r="H370" s="22" t="s">
        <v>853</v>
      </c>
      <c r="I370" s="45" t="s">
        <v>43</v>
      </c>
      <c r="J370" s="1" t="s">
        <v>43</v>
      </c>
      <c r="K370" s="22" t="s">
        <v>43</v>
      </c>
      <c r="L370" s="1">
        <v>1</v>
      </c>
      <c r="M370" s="1">
        <v>1</v>
      </c>
      <c r="N370" s="1">
        <v>3</v>
      </c>
      <c r="O370" s="1">
        <v>2</v>
      </c>
      <c r="P370" s="22">
        <v>1</v>
      </c>
      <c r="Q370" s="1">
        <v>3</v>
      </c>
      <c r="R370" s="1">
        <v>3</v>
      </c>
      <c r="S370" s="1">
        <v>4</v>
      </c>
      <c r="T370" s="1">
        <v>5</v>
      </c>
      <c r="U370" s="22">
        <v>3</v>
      </c>
      <c r="V370" s="1">
        <v>2</v>
      </c>
      <c r="W370" s="1">
        <v>3</v>
      </c>
      <c r="X370" s="1">
        <v>1</v>
      </c>
      <c r="Y370" s="22">
        <v>1</v>
      </c>
      <c r="Z370" s="1" t="s">
        <v>45</v>
      </c>
      <c r="AA370" s="1">
        <v>7</v>
      </c>
      <c r="AB370" s="1" t="s">
        <v>45</v>
      </c>
      <c r="AC370" s="1" t="s">
        <v>45</v>
      </c>
      <c r="AD370" s="1" t="s">
        <v>45</v>
      </c>
      <c r="AE370" s="1" t="s">
        <v>45</v>
      </c>
      <c r="AF370" s="1" t="s">
        <v>45</v>
      </c>
      <c r="AG370" s="22" t="s">
        <v>45</v>
      </c>
      <c r="AH370" s="1">
        <v>7</v>
      </c>
      <c r="AI370" s="1">
        <v>2</v>
      </c>
      <c r="AJ370" s="22">
        <v>2</v>
      </c>
      <c r="AK370" s="34" t="s">
        <v>707</v>
      </c>
      <c r="AL370" s="34" t="s">
        <v>48</v>
      </c>
      <c r="AM370" s="8">
        <f t="shared" si="36"/>
        <v>-1.828510811770188</v>
      </c>
      <c r="AN370" s="8">
        <f t="shared" si="37"/>
        <v>-0.64905655644061999</v>
      </c>
      <c r="AO370">
        <f t="shared" si="38"/>
        <v>0</v>
      </c>
      <c r="AP370" s="6">
        <f t="shared" si="39"/>
        <v>0</v>
      </c>
      <c r="AQ370" s="8">
        <f>($AM$3*AM370+$AN$3*AN370+$AO$3*AO370+$AP$3*AP370)+$I$3*VLOOKUP(I370,COND!$A$2:$E$7,4,FALSE)+$J$3*VLOOKUP(J370,COND!$A$2:$C$7,2,FALSE)+$K$3*VLOOKUP(K370,COND!$A$2:$C$7,3,FALSE)+IF(AND($B$2&gt;0,$E370&lt;20),$B$2*25,0)</f>
        <v>107.02847024153554</v>
      </c>
      <c r="AR370" s="26">
        <f t="shared" si="40"/>
        <v>-0.22549944037327488</v>
      </c>
      <c r="AS370" t="str">
        <f t="shared" si="41"/>
        <v>1B</v>
      </c>
      <c r="AT370">
        <v>800</v>
      </c>
      <c r="AU370">
        <v>800</v>
      </c>
      <c r="AW370" t="str">
        <f t="shared" si="42"/>
        <v>Unlikely</v>
      </c>
      <c r="AY370">
        <f>IF(VLOOKUP($A370,'Draft List'!$D$4:$AC$1177,AY$3,FALSE)&lt;&gt;0,VLOOKUP($A370,'Draft List'!$D$4:$AC$1177,AY$3,FALSE),"")</f>
        <v>439</v>
      </c>
      <c r="AZ370">
        <f>IF(VLOOKUP($A370,'Draft List'!$D$4:$AC$1177,AZ$3,FALSE)&lt;&gt;0,VLOOKUP($A370,'Draft List'!$D$4:$AC$1177,AZ$3,FALSE),"")</f>
        <v>15</v>
      </c>
      <c r="BA370">
        <f>IF(VLOOKUP($A370,'Draft List'!$D$4:$AC$1177,BA$3,FALSE)&lt;&gt;0,VLOOKUP($A370,'Draft List'!$D$4:$AC$1177,BA$3,FALSE),"")</f>
        <v>3</v>
      </c>
      <c r="BB370" t="str">
        <f>IF(VLOOKUP($A370,'Draft List'!$D$4:$AC$1177,BB$3,FALSE)&lt;&gt;0,VLOOKUP($A370,'Draft List'!$D$4:$AC$1177,BB$3,FALSE),"")</f>
        <v>Arlington Bureaucrats</v>
      </c>
    </row>
    <row r="371" spans="1:54" ht="15" customHeight="1" x14ac:dyDescent="0.3">
      <c r="A371" s="1">
        <v>8502</v>
      </c>
      <c r="B371" s="1" t="s">
        <v>67</v>
      </c>
      <c r="C371" s="1" t="s">
        <v>159</v>
      </c>
      <c r="D371" s="1" t="s">
        <v>454</v>
      </c>
      <c r="E371" s="1">
        <v>21</v>
      </c>
      <c r="F371" s="1" t="s">
        <v>63</v>
      </c>
      <c r="G371" s="1" t="s">
        <v>54</v>
      </c>
      <c r="H371" s="22" t="s">
        <v>861</v>
      </c>
      <c r="I371" s="45" t="s">
        <v>48</v>
      </c>
      <c r="J371" s="1" t="s">
        <v>43</v>
      </c>
      <c r="K371" s="22" t="s">
        <v>48</v>
      </c>
      <c r="L371" s="1">
        <v>2</v>
      </c>
      <c r="M371" s="1">
        <v>2</v>
      </c>
      <c r="N371" s="1">
        <v>2</v>
      </c>
      <c r="O371" s="1">
        <v>2</v>
      </c>
      <c r="P371" s="22">
        <v>3</v>
      </c>
      <c r="Q371" s="1">
        <v>3</v>
      </c>
      <c r="R371" s="1">
        <v>3</v>
      </c>
      <c r="S371" s="1">
        <v>2</v>
      </c>
      <c r="T371" s="1">
        <v>4</v>
      </c>
      <c r="U371" s="22">
        <v>4</v>
      </c>
      <c r="V371" s="1">
        <v>8</v>
      </c>
      <c r="W371" s="1">
        <v>10</v>
      </c>
      <c r="X371" s="1">
        <v>1</v>
      </c>
      <c r="Y371" s="22">
        <v>1</v>
      </c>
      <c r="Z371" s="1" t="s">
        <v>45</v>
      </c>
      <c r="AA371" s="1" t="s">
        <v>45</v>
      </c>
      <c r="AB371" s="1" t="s">
        <v>45</v>
      </c>
      <c r="AC371" s="1" t="s">
        <v>45</v>
      </c>
      <c r="AD371" s="1" t="s">
        <v>45</v>
      </c>
      <c r="AE371" s="1">
        <v>2</v>
      </c>
      <c r="AF371" s="1" t="s">
        <v>45</v>
      </c>
      <c r="AG371" s="22">
        <v>5</v>
      </c>
      <c r="AH371" s="1">
        <v>10</v>
      </c>
      <c r="AI371" s="1">
        <v>9</v>
      </c>
      <c r="AJ371" s="22">
        <v>6</v>
      </c>
      <c r="AK371" s="34" t="s">
        <v>45</v>
      </c>
      <c r="AL371" s="34" t="s">
        <v>48</v>
      </c>
      <c r="AM371" s="8">
        <f t="shared" si="36"/>
        <v>-1.4579239103385446</v>
      </c>
      <c r="AN371" s="8">
        <f t="shared" si="37"/>
        <v>-0.8648727546809204</v>
      </c>
      <c r="AO371">
        <f t="shared" si="38"/>
        <v>4</v>
      </c>
      <c r="AP371" s="6">
        <f t="shared" si="39"/>
        <v>0.65</v>
      </c>
      <c r="AQ371" s="8">
        <f>($AM$3*AM371+$AN$3*AN371+$AO$3*AO371+$AP$3*AP371)+$I$3*VLOOKUP(I371,COND!$A$2:$E$7,4,FALSE)+$J$3*VLOOKUP(J371,COND!$A$2:$C$7,2,FALSE)+$K$3*VLOOKUP(K371,COND!$A$2:$C$7,3,FALSE)+IF(AND($B$2&gt;0,$E371&lt;20),$B$2*25,0)</f>
        <v>107.01740121946176</v>
      </c>
      <c r="AR371" s="26">
        <f t="shared" si="40"/>
        <v>-0.22781163484866448</v>
      </c>
      <c r="AS371" t="str">
        <f t="shared" si="41"/>
        <v>RF</v>
      </c>
      <c r="AT371">
        <v>800</v>
      </c>
      <c r="AU371">
        <v>800</v>
      </c>
      <c r="AW371" t="str">
        <f t="shared" si="42"/>
        <v>Unlikely</v>
      </c>
      <c r="AY371">
        <f>IF(VLOOKUP($A371,'Draft List'!$D$4:$AC$1177,AY$3,FALSE)&lt;&gt;0,VLOOKUP($A371,'Draft List'!$D$4:$AC$1177,AY$3,FALSE),"")</f>
        <v>524</v>
      </c>
      <c r="AZ371">
        <f>IF(VLOOKUP($A371,'Draft List'!$D$4:$AC$1177,AZ$3,FALSE)&lt;&gt;0,VLOOKUP($A371,'Draft List'!$D$4:$AC$1177,AZ$3,FALSE),"")</f>
        <v>17</v>
      </c>
      <c r="BA371">
        <f>IF(VLOOKUP($A371,'Draft List'!$D$4:$AC$1177,BA$3,FALSE)&lt;&gt;0,VLOOKUP($A371,'Draft List'!$D$4:$AC$1177,BA$3,FALSE),"")</f>
        <v>24</v>
      </c>
      <c r="BB371" t="str">
        <f>IF(VLOOKUP($A371,'Draft List'!$D$4:$AC$1177,BB$3,FALSE)&lt;&gt;0,VLOOKUP($A371,'Draft List'!$D$4:$AC$1177,BB$3,FALSE),"")</f>
        <v>Hartford Harpoon</v>
      </c>
    </row>
    <row r="372" spans="1:54" ht="15" customHeight="1" x14ac:dyDescent="0.3">
      <c r="A372" s="1">
        <v>4911</v>
      </c>
      <c r="B372" s="1" t="s">
        <v>67</v>
      </c>
      <c r="C372" s="1" t="s">
        <v>344</v>
      </c>
      <c r="D372" s="1" t="s">
        <v>1065</v>
      </c>
      <c r="E372" s="1">
        <v>21</v>
      </c>
      <c r="F372" s="1" t="s">
        <v>63</v>
      </c>
      <c r="G372" s="1" t="s">
        <v>42</v>
      </c>
      <c r="H372" s="22" t="s">
        <v>861</v>
      </c>
      <c r="I372" s="45" t="s">
        <v>43</v>
      </c>
      <c r="J372" s="1" t="s">
        <v>48</v>
      </c>
      <c r="K372" s="22" t="s">
        <v>43</v>
      </c>
      <c r="L372" s="1">
        <v>1</v>
      </c>
      <c r="M372" s="1">
        <v>2</v>
      </c>
      <c r="N372" s="1">
        <v>2</v>
      </c>
      <c r="O372" s="1">
        <v>2</v>
      </c>
      <c r="P372" s="22">
        <v>1</v>
      </c>
      <c r="Q372" s="1">
        <v>3</v>
      </c>
      <c r="R372" s="1">
        <v>3</v>
      </c>
      <c r="S372" s="1">
        <v>2</v>
      </c>
      <c r="T372" s="1">
        <v>4</v>
      </c>
      <c r="U372" s="22">
        <v>3</v>
      </c>
      <c r="V372" s="1">
        <v>6</v>
      </c>
      <c r="W372" s="1">
        <v>9</v>
      </c>
      <c r="X372" s="1">
        <v>1</v>
      </c>
      <c r="Y372" s="22">
        <v>1</v>
      </c>
      <c r="Z372" s="1" t="s">
        <v>45</v>
      </c>
      <c r="AA372" s="1" t="s">
        <v>45</v>
      </c>
      <c r="AB372" s="1" t="s">
        <v>45</v>
      </c>
      <c r="AC372" s="1" t="s">
        <v>45</v>
      </c>
      <c r="AD372" s="1" t="s">
        <v>45</v>
      </c>
      <c r="AE372" s="1" t="s">
        <v>45</v>
      </c>
      <c r="AF372" s="1">
        <v>2</v>
      </c>
      <c r="AG372" s="22">
        <v>8</v>
      </c>
      <c r="AH372" s="1">
        <v>10</v>
      </c>
      <c r="AI372" s="1">
        <v>9</v>
      </c>
      <c r="AJ372" s="22">
        <v>8</v>
      </c>
      <c r="AK372" s="34" t="s">
        <v>882</v>
      </c>
      <c r="AL372" s="34" t="s">
        <v>844</v>
      </c>
      <c r="AM372" s="8">
        <f t="shared" si="36"/>
        <v>-1.8605124261753858</v>
      </c>
      <c r="AN372" s="8">
        <f t="shared" si="37"/>
        <v>-0.90488909449800403</v>
      </c>
      <c r="AO372">
        <f t="shared" si="38"/>
        <v>5</v>
      </c>
      <c r="AP372" s="6">
        <f t="shared" si="39"/>
        <v>1.1499999999999999</v>
      </c>
      <c r="AQ372" s="8">
        <f>($AM$3*AM372+$AN$3*AN372+$AO$3*AO372+$AP$3*AP372)+$I$3*VLOOKUP(I372,COND!$A$2:$E$7,4,FALSE)+$J$3*VLOOKUP(J372,COND!$A$2:$C$7,2,FALSE)+$K$3*VLOOKUP(K372,COND!$A$2:$C$7,3,FALSE)+IF(AND($B$2&gt;0,$E372&lt;20),$B$2*25,0)</f>
        <v>106.93861295673975</v>
      </c>
      <c r="AR372" s="26">
        <f t="shared" si="40"/>
        <v>-0.24426961863233171</v>
      </c>
      <c r="AS372" t="str">
        <f t="shared" si="41"/>
        <v>RF</v>
      </c>
      <c r="AT372">
        <v>800</v>
      </c>
      <c r="AU372">
        <v>800</v>
      </c>
      <c r="AW372" t="str">
        <f t="shared" si="42"/>
        <v>Unlikely</v>
      </c>
      <c r="AY372" t="str">
        <f>IF(VLOOKUP($A372,'Draft List'!$D$4:$AC$1177,AY$3,FALSE)&lt;&gt;0,VLOOKUP($A372,'Draft List'!$D$4:$AC$1177,AY$3,FALSE),"")</f>
        <v/>
      </c>
      <c r="AZ372" t="str">
        <f>IF(VLOOKUP($A372,'Draft List'!$D$4:$AC$1177,AZ$3,FALSE)&lt;&gt;0,VLOOKUP($A372,'Draft List'!$D$4:$AC$1177,AZ$3,FALSE),"")</f>
        <v/>
      </c>
      <c r="BA372" t="str">
        <f>IF(VLOOKUP($A372,'Draft List'!$D$4:$AC$1177,BA$3,FALSE)&lt;&gt;0,VLOOKUP($A372,'Draft List'!$D$4:$AC$1177,BA$3,FALSE),"")</f>
        <v/>
      </c>
      <c r="BB372" t="str">
        <f>IF(VLOOKUP($A372,'Draft List'!$D$4:$AC$1177,BB$3,FALSE)&lt;&gt;0,VLOOKUP($A372,'Draft List'!$D$4:$AC$1177,BB$3,FALSE),"")</f>
        <v/>
      </c>
    </row>
    <row r="373" spans="1:54" ht="15" customHeight="1" x14ac:dyDescent="0.3">
      <c r="A373" s="1">
        <v>7557</v>
      </c>
      <c r="B373" s="1" t="s">
        <v>88</v>
      </c>
      <c r="C373" s="1" t="s">
        <v>128</v>
      </c>
      <c r="D373" s="1" t="s">
        <v>135</v>
      </c>
      <c r="E373" s="1">
        <v>21</v>
      </c>
      <c r="F373" s="1" t="s">
        <v>42</v>
      </c>
      <c r="G373" s="1" t="s">
        <v>42</v>
      </c>
      <c r="H373" s="22" t="s">
        <v>853</v>
      </c>
      <c r="I373" s="45" t="s">
        <v>43</v>
      </c>
      <c r="J373" s="1" t="s">
        <v>44</v>
      </c>
      <c r="K373" s="22" t="s">
        <v>43</v>
      </c>
      <c r="L373" s="1">
        <v>2</v>
      </c>
      <c r="M373" s="1">
        <v>2</v>
      </c>
      <c r="N373" s="1">
        <v>3</v>
      </c>
      <c r="O373" s="1">
        <v>3</v>
      </c>
      <c r="P373" s="22">
        <v>2</v>
      </c>
      <c r="Q373" s="1">
        <v>3</v>
      </c>
      <c r="R373" s="1">
        <v>3</v>
      </c>
      <c r="S373" s="1">
        <v>4</v>
      </c>
      <c r="T373" s="1">
        <v>5</v>
      </c>
      <c r="U373" s="22">
        <v>4</v>
      </c>
      <c r="V373" s="1">
        <v>4</v>
      </c>
      <c r="W373" s="1">
        <v>1</v>
      </c>
      <c r="X373" s="1">
        <v>1</v>
      </c>
      <c r="Y373" s="22">
        <v>1</v>
      </c>
      <c r="Z373" s="1" t="s">
        <v>45</v>
      </c>
      <c r="AA373" s="1">
        <v>1</v>
      </c>
      <c r="AB373" s="1" t="s">
        <v>45</v>
      </c>
      <c r="AC373" s="1" t="s">
        <v>45</v>
      </c>
      <c r="AD373" s="1" t="s">
        <v>45</v>
      </c>
      <c r="AE373" s="1" t="s">
        <v>45</v>
      </c>
      <c r="AF373" s="1" t="s">
        <v>45</v>
      </c>
      <c r="AG373" s="22" t="s">
        <v>45</v>
      </c>
      <c r="AH373" s="1">
        <v>1</v>
      </c>
      <c r="AI373" s="1">
        <v>5</v>
      </c>
      <c r="AJ373" s="22">
        <v>9</v>
      </c>
      <c r="AK373" s="34" t="s">
        <v>45</v>
      </c>
      <c r="AL373" s="34" t="s">
        <v>48</v>
      </c>
      <c r="AM373" s="8">
        <f t="shared" si="36"/>
        <v>-1.3251692061221452</v>
      </c>
      <c r="AN373" s="8">
        <f t="shared" si="37"/>
        <v>-0.60904021662353647</v>
      </c>
      <c r="AO373">
        <f t="shared" si="38"/>
        <v>2</v>
      </c>
      <c r="AP373" s="6">
        <f t="shared" si="39"/>
        <v>0</v>
      </c>
      <c r="AQ373" s="8">
        <f>($AM$3*AM373+$AN$3*AN373+$AO$3*AO373+$AP$3*AP373)+$I$3*VLOOKUP(I373,COND!$A$2:$E$7,4,FALSE)+$J$3*VLOOKUP(J373,COND!$A$2:$C$7,2,FALSE)+$K$3*VLOOKUP(K373,COND!$A$2:$C$7,3,FALSE)+IF(AND($B$2&gt;0,$E373&lt;20),$B$2*25,0)</f>
        <v>106.89233381323868</v>
      </c>
      <c r="AR373" s="26">
        <f t="shared" si="40"/>
        <v>-0.25393681228463894</v>
      </c>
      <c r="AS373" t="str">
        <f t="shared" si="41"/>
        <v>1B</v>
      </c>
      <c r="AT373">
        <v>800</v>
      </c>
      <c r="AU373">
        <v>800</v>
      </c>
      <c r="AW373" t="str">
        <f t="shared" si="42"/>
        <v>Unlikely</v>
      </c>
      <c r="AY373" t="str">
        <f>IF(VLOOKUP($A373,'Draft List'!$D$4:$AC$1177,AY$3,FALSE)&lt;&gt;0,VLOOKUP($A373,'Draft List'!$D$4:$AC$1177,AY$3,FALSE),"")</f>
        <v/>
      </c>
      <c r="AZ373" t="str">
        <f>IF(VLOOKUP($A373,'Draft List'!$D$4:$AC$1177,AZ$3,FALSE)&lt;&gt;0,VLOOKUP($A373,'Draft List'!$D$4:$AC$1177,AZ$3,FALSE),"")</f>
        <v/>
      </c>
      <c r="BA373" t="str">
        <f>IF(VLOOKUP($A373,'Draft List'!$D$4:$AC$1177,BA$3,FALSE)&lt;&gt;0,VLOOKUP($A373,'Draft List'!$D$4:$AC$1177,BA$3,FALSE),"")</f>
        <v/>
      </c>
      <c r="BB373" t="str">
        <f>IF(VLOOKUP($A373,'Draft List'!$D$4:$AC$1177,BB$3,FALSE)&lt;&gt;0,VLOOKUP($A373,'Draft List'!$D$4:$AC$1177,BB$3,FALSE),"")</f>
        <v/>
      </c>
    </row>
    <row r="374" spans="1:54" ht="15" customHeight="1" x14ac:dyDescent="0.3">
      <c r="A374" s="1">
        <v>8563</v>
      </c>
      <c r="B374" s="1" t="s">
        <v>72</v>
      </c>
      <c r="C374" s="1" t="s">
        <v>534</v>
      </c>
      <c r="D374" s="1" t="s">
        <v>1189</v>
      </c>
      <c r="E374" s="1">
        <v>21</v>
      </c>
      <c r="F374" s="1" t="s">
        <v>42</v>
      </c>
      <c r="G374" s="1" t="s">
        <v>42</v>
      </c>
      <c r="H374" s="22" t="s">
        <v>878</v>
      </c>
      <c r="I374" s="45" t="s">
        <v>44</v>
      </c>
      <c r="J374" s="1" t="s">
        <v>43</v>
      </c>
      <c r="K374" s="22" t="s">
        <v>48</v>
      </c>
      <c r="L374" s="1">
        <v>2</v>
      </c>
      <c r="M374" s="1">
        <v>2</v>
      </c>
      <c r="N374" s="1">
        <v>2</v>
      </c>
      <c r="O374" s="1">
        <v>2</v>
      </c>
      <c r="P374" s="22">
        <v>3</v>
      </c>
      <c r="Q374" s="1">
        <v>3</v>
      </c>
      <c r="R374" s="1">
        <v>3</v>
      </c>
      <c r="S374" s="1">
        <v>2</v>
      </c>
      <c r="T374" s="1">
        <v>5</v>
      </c>
      <c r="U374" s="22">
        <v>5</v>
      </c>
      <c r="V374" s="1">
        <v>3</v>
      </c>
      <c r="W374" s="1">
        <v>1</v>
      </c>
      <c r="X374" s="1">
        <v>1</v>
      </c>
      <c r="Y374" s="22">
        <v>1</v>
      </c>
      <c r="Z374" s="1" t="s">
        <v>45</v>
      </c>
      <c r="AA374" s="1" t="s">
        <v>45</v>
      </c>
      <c r="AB374" s="1">
        <v>3</v>
      </c>
      <c r="AC374" s="1" t="s">
        <v>45</v>
      </c>
      <c r="AD374" s="1" t="s">
        <v>45</v>
      </c>
      <c r="AE374" s="1" t="s">
        <v>45</v>
      </c>
      <c r="AF374" s="1" t="s">
        <v>45</v>
      </c>
      <c r="AG374" s="22" t="s">
        <v>45</v>
      </c>
      <c r="AH374" s="1">
        <v>2</v>
      </c>
      <c r="AI374" s="1">
        <v>5</v>
      </c>
      <c r="AJ374" s="22">
        <v>3</v>
      </c>
      <c r="AK374" s="34" t="s">
        <v>874</v>
      </c>
      <c r="AL374" s="34" t="s">
        <v>48</v>
      </c>
      <c r="AM374" s="8">
        <f t="shared" si="36"/>
        <v>-1.4579239103385446</v>
      </c>
      <c r="AN374" s="8">
        <f t="shared" si="37"/>
        <v>-0.73514686485425607</v>
      </c>
      <c r="AO374">
        <f t="shared" si="38"/>
        <v>0</v>
      </c>
      <c r="AP374" s="6">
        <f t="shared" si="39"/>
        <v>0</v>
      </c>
      <c r="AQ374" s="8">
        <f>($AM$3*AM374+$AN$3*AN374+$AO$3*AO374+$AP$3*AP374)+$I$3*VLOOKUP(I374,COND!$A$2:$E$7,4,FALSE)+$J$3*VLOOKUP(J374,COND!$A$2:$C$7,2,FALSE)+$K$3*VLOOKUP(K374,COND!$A$2:$C$7,3,FALSE)+IF(AND($B$2&gt;0,$E374&lt;20),$B$2*25,0)</f>
        <v>106.88244523071506</v>
      </c>
      <c r="AR374" s="26">
        <f t="shared" si="40"/>
        <v>-0.25600242618694474</v>
      </c>
      <c r="AS374" t="str">
        <f t="shared" si="41"/>
        <v>2B</v>
      </c>
      <c r="AT374">
        <v>800</v>
      </c>
      <c r="AU374">
        <v>800</v>
      </c>
      <c r="AW374" t="str">
        <f t="shared" si="42"/>
        <v>Unlikely</v>
      </c>
      <c r="AY374" t="str">
        <f>IF(VLOOKUP($A374,'Draft List'!$D$4:$AC$1177,AY$3,FALSE)&lt;&gt;0,VLOOKUP($A374,'Draft List'!$D$4:$AC$1177,AY$3,FALSE),"")</f>
        <v/>
      </c>
      <c r="AZ374" t="str">
        <f>IF(VLOOKUP($A374,'Draft List'!$D$4:$AC$1177,AZ$3,FALSE)&lt;&gt;0,VLOOKUP($A374,'Draft List'!$D$4:$AC$1177,AZ$3,FALSE),"")</f>
        <v/>
      </c>
      <c r="BA374" t="str">
        <f>IF(VLOOKUP($A374,'Draft List'!$D$4:$AC$1177,BA$3,FALSE)&lt;&gt;0,VLOOKUP($A374,'Draft List'!$D$4:$AC$1177,BA$3,FALSE),"")</f>
        <v/>
      </c>
      <c r="BB374" t="str">
        <f>IF(VLOOKUP($A374,'Draft List'!$D$4:$AC$1177,BB$3,FALSE)&lt;&gt;0,VLOOKUP($A374,'Draft List'!$D$4:$AC$1177,BB$3,FALSE),"")</f>
        <v/>
      </c>
    </row>
    <row r="375" spans="1:54" ht="15" customHeight="1" x14ac:dyDescent="0.3">
      <c r="A375" s="1">
        <v>8695</v>
      </c>
      <c r="B375" s="1" t="s">
        <v>87</v>
      </c>
      <c r="C375" s="1" t="s">
        <v>397</v>
      </c>
      <c r="D375" s="1" t="s">
        <v>1093</v>
      </c>
      <c r="E375" s="1">
        <v>21</v>
      </c>
      <c r="F375" s="1" t="s">
        <v>42</v>
      </c>
      <c r="G375" s="1" t="s">
        <v>42</v>
      </c>
      <c r="H375" s="22" t="s">
        <v>853</v>
      </c>
      <c r="I375" s="45" t="s">
        <v>43</v>
      </c>
      <c r="J375" s="1" t="s">
        <v>44</v>
      </c>
      <c r="K375" s="22" t="s">
        <v>43</v>
      </c>
      <c r="L375" s="1">
        <v>2</v>
      </c>
      <c r="M375" s="1">
        <v>3</v>
      </c>
      <c r="N375" s="1">
        <v>3</v>
      </c>
      <c r="O375" s="1">
        <v>3</v>
      </c>
      <c r="P375" s="22">
        <v>1</v>
      </c>
      <c r="Q375" s="1">
        <v>3</v>
      </c>
      <c r="R375" s="1">
        <v>4</v>
      </c>
      <c r="S375" s="1">
        <v>4</v>
      </c>
      <c r="T375" s="1">
        <v>5</v>
      </c>
      <c r="U375" s="22">
        <v>3</v>
      </c>
      <c r="V375" s="1">
        <v>3</v>
      </c>
      <c r="W375" s="1">
        <v>3</v>
      </c>
      <c r="X375" s="1">
        <v>4</v>
      </c>
      <c r="Y375" s="22">
        <v>8</v>
      </c>
      <c r="Z375" s="1">
        <v>2</v>
      </c>
      <c r="AA375" s="1" t="s">
        <v>45</v>
      </c>
      <c r="AB375" s="1" t="s">
        <v>45</v>
      </c>
      <c r="AC375" s="1" t="s">
        <v>45</v>
      </c>
      <c r="AD375" s="1" t="s">
        <v>45</v>
      </c>
      <c r="AE375" s="1" t="s">
        <v>45</v>
      </c>
      <c r="AF375" s="1" t="s">
        <v>45</v>
      </c>
      <c r="AG375" s="22" t="s">
        <v>45</v>
      </c>
      <c r="AH375" s="1">
        <v>5</v>
      </c>
      <c r="AI375" s="1">
        <v>6</v>
      </c>
      <c r="AJ375" s="22">
        <v>8</v>
      </c>
      <c r="AK375" s="34" t="s">
        <v>45</v>
      </c>
      <c r="AL375" s="34" t="s">
        <v>48</v>
      </c>
      <c r="AM375" s="8">
        <f t="shared" si="36"/>
        <v>-1.3141256663205254</v>
      </c>
      <c r="AN375" s="8">
        <f t="shared" si="37"/>
        <v>-0.59799667682191648</v>
      </c>
      <c r="AO375">
        <f t="shared" si="38"/>
        <v>1</v>
      </c>
      <c r="AP375" s="6">
        <f t="shared" si="39"/>
        <v>0</v>
      </c>
      <c r="AQ375" s="8">
        <f>($AM$3*AM375+$AN$3*AN375+$AO$3*AO375+$AP$3*AP375)+$I$3*VLOOKUP(I375,COND!$A$2:$E$7,4,FALSE)+$J$3*VLOOKUP(J375,COND!$A$2:$C$7,2,FALSE)+$K$3*VLOOKUP(K375,COND!$A$2:$C$7,3,FALSE)+IF(AND($B$2&gt;0,$E375&lt;20),$B$2*25,0)</f>
        <v>106.85929397817162</v>
      </c>
      <c r="AR375" s="26">
        <f t="shared" si="40"/>
        <v>-0.26083846299963487</v>
      </c>
      <c r="AS375" t="str">
        <f t="shared" si="41"/>
        <v>C</v>
      </c>
      <c r="AT375">
        <v>800</v>
      </c>
      <c r="AU375">
        <v>800</v>
      </c>
      <c r="AW375" t="str">
        <f t="shared" si="42"/>
        <v>Unlikely</v>
      </c>
      <c r="AY375" t="str">
        <f>IF(VLOOKUP($A375,'Draft List'!$D$4:$AC$1177,AY$3,FALSE)&lt;&gt;0,VLOOKUP($A375,'Draft List'!$D$4:$AC$1177,AY$3,FALSE),"")</f>
        <v/>
      </c>
      <c r="AZ375" t="str">
        <f>IF(VLOOKUP($A375,'Draft List'!$D$4:$AC$1177,AZ$3,FALSE)&lt;&gt;0,VLOOKUP($A375,'Draft List'!$D$4:$AC$1177,AZ$3,FALSE),"")</f>
        <v/>
      </c>
      <c r="BA375" t="str">
        <f>IF(VLOOKUP($A375,'Draft List'!$D$4:$AC$1177,BA$3,FALSE)&lt;&gt;0,VLOOKUP($A375,'Draft List'!$D$4:$AC$1177,BA$3,FALSE),"")</f>
        <v/>
      </c>
      <c r="BB375" t="str">
        <f>IF(VLOOKUP($A375,'Draft List'!$D$4:$AC$1177,BB$3,FALSE)&lt;&gt;0,VLOOKUP($A375,'Draft List'!$D$4:$AC$1177,BB$3,FALSE),"")</f>
        <v/>
      </c>
    </row>
    <row r="376" spans="1:54" ht="15" customHeight="1" x14ac:dyDescent="0.3">
      <c r="A376" s="1">
        <v>6612</v>
      </c>
      <c r="B376" s="1" t="s">
        <v>88</v>
      </c>
      <c r="C376" s="1" t="s">
        <v>1026</v>
      </c>
      <c r="D376" s="1" t="s">
        <v>817</v>
      </c>
      <c r="E376" s="1">
        <v>22</v>
      </c>
      <c r="F376" s="1" t="s">
        <v>42</v>
      </c>
      <c r="G376" s="1" t="s">
        <v>42</v>
      </c>
      <c r="H376" s="22" t="s">
        <v>861</v>
      </c>
      <c r="I376" s="45" t="s">
        <v>48</v>
      </c>
      <c r="J376" s="1" t="s">
        <v>43</v>
      </c>
      <c r="K376" s="22" t="s">
        <v>43</v>
      </c>
      <c r="L376" s="1">
        <v>2</v>
      </c>
      <c r="M376" s="1">
        <v>3</v>
      </c>
      <c r="N376" s="1">
        <v>3</v>
      </c>
      <c r="O376" s="1">
        <v>2</v>
      </c>
      <c r="P376" s="22">
        <v>1</v>
      </c>
      <c r="Q376" s="1">
        <v>3</v>
      </c>
      <c r="R376" s="1">
        <v>4</v>
      </c>
      <c r="S376" s="1">
        <v>4</v>
      </c>
      <c r="T376" s="1">
        <v>4</v>
      </c>
      <c r="U376" s="22">
        <v>3</v>
      </c>
      <c r="V376" s="1">
        <v>3</v>
      </c>
      <c r="W376" s="1">
        <v>2</v>
      </c>
      <c r="X376" s="1">
        <v>3</v>
      </c>
      <c r="Y376" s="22">
        <v>4</v>
      </c>
      <c r="Z376" s="1" t="s">
        <v>45</v>
      </c>
      <c r="AA376" s="1">
        <v>3</v>
      </c>
      <c r="AB376" s="1" t="s">
        <v>45</v>
      </c>
      <c r="AC376" s="1" t="s">
        <v>45</v>
      </c>
      <c r="AD376" s="1" t="s">
        <v>45</v>
      </c>
      <c r="AE376" s="1" t="s">
        <v>45</v>
      </c>
      <c r="AF376" s="1" t="s">
        <v>45</v>
      </c>
      <c r="AG376" s="22" t="s">
        <v>45</v>
      </c>
      <c r="AH376" s="1">
        <v>1</v>
      </c>
      <c r="AI376" s="1">
        <v>1</v>
      </c>
      <c r="AJ376" s="22">
        <v>1</v>
      </c>
      <c r="AK376" s="34" t="s">
        <v>45</v>
      </c>
      <c r="AL376" s="34" t="s">
        <v>844</v>
      </c>
      <c r="AM376" s="8">
        <f t="shared" si="36"/>
        <v>-1.4038352163301062</v>
      </c>
      <c r="AN376" s="8">
        <f t="shared" si="37"/>
        <v>-0.68770622683149762</v>
      </c>
      <c r="AO376">
        <f t="shared" si="38"/>
        <v>0</v>
      </c>
      <c r="AP376" s="6">
        <f t="shared" si="39"/>
        <v>0</v>
      </c>
      <c r="AQ376" s="8">
        <f>($AM$3*AM376+$AN$3*AN376+$AO$3*AO376+$AP$3*AP376)+$I$3*VLOOKUP(I376,COND!$A$2:$E$7,4,FALSE)+$J$3*VLOOKUP(J376,COND!$A$2:$C$7,2,FALSE)+$K$3*VLOOKUP(K376,COND!$A$2:$C$7,3,FALSE)+IF(AND($B$2&gt;0,$E376&lt;20),$B$2*25,0)</f>
        <v>106.83214175638901</v>
      </c>
      <c r="AR376" s="26">
        <f t="shared" si="40"/>
        <v>-0.26651025738055029</v>
      </c>
      <c r="AS376" t="str">
        <f t="shared" si="41"/>
        <v>1B</v>
      </c>
      <c r="AT376">
        <v>800</v>
      </c>
      <c r="AU376">
        <v>800</v>
      </c>
      <c r="AW376" t="str">
        <f t="shared" si="42"/>
        <v>Unlikely</v>
      </c>
      <c r="AY376">
        <f>IF(VLOOKUP($A376,'Draft List'!$D$4:$AC$1177,AY$3,FALSE)&lt;&gt;0,VLOOKUP($A376,'Draft List'!$D$4:$AC$1177,AY$3,FALSE),"")</f>
        <v>508</v>
      </c>
      <c r="AZ376">
        <f>IF(VLOOKUP($A376,'Draft List'!$D$4:$AC$1177,AZ$3,FALSE)&lt;&gt;0,VLOOKUP($A376,'Draft List'!$D$4:$AC$1177,AZ$3,FALSE),"")</f>
        <v>17</v>
      </c>
      <c r="BA376">
        <f>IF(VLOOKUP($A376,'Draft List'!$D$4:$AC$1177,BA$3,FALSE)&lt;&gt;0,VLOOKUP($A376,'Draft List'!$D$4:$AC$1177,BA$3,FALSE),"")</f>
        <v>8</v>
      </c>
      <c r="BB376" t="str">
        <f>IF(VLOOKUP($A376,'Draft List'!$D$4:$AC$1177,BB$3,FALSE)&lt;&gt;0,VLOOKUP($A376,'Draft List'!$D$4:$AC$1177,BB$3,FALSE),"")</f>
        <v>San Antonio Calzones of Laredo</v>
      </c>
    </row>
    <row r="377" spans="1:54" ht="15" customHeight="1" x14ac:dyDescent="0.3">
      <c r="A377" s="1">
        <v>6368</v>
      </c>
      <c r="B377" s="1" t="s">
        <v>87</v>
      </c>
      <c r="C377" s="1" t="s">
        <v>126</v>
      </c>
      <c r="D377" s="1" t="s">
        <v>215</v>
      </c>
      <c r="E377" s="1">
        <v>21</v>
      </c>
      <c r="F377" s="1" t="s">
        <v>42</v>
      </c>
      <c r="G377" s="1" t="s">
        <v>42</v>
      </c>
      <c r="H377" s="22" t="s">
        <v>853</v>
      </c>
      <c r="I377" s="45" t="s">
        <v>43</v>
      </c>
      <c r="J377" s="1" t="s">
        <v>44</v>
      </c>
      <c r="K377" s="22" t="s">
        <v>43</v>
      </c>
      <c r="L377" s="1">
        <v>2</v>
      </c>
      <c r="M377" s="1">
        <v>3</v>
      </c>
      <c r="N377" s="1">
        <v>2</v>
      </c>
      <c r="O377" s="1">
        <v>4</v>
      </c>
      <c r="P377" s="22">
        <v>2</v>
      </c>
      <c r="Q377" s="1">
        <v>3</v>
      </c>
      <c r="R377" s="1">
        <v>4</v>
      </c>
      <c r="S377" s="1">
        <v>3</v>
      </c>
      <c r="T377" s="1">
        <v>6</v>
      </c>
      <c r="U377" s="22">
        <v>3</v>
      </c>
      <c r="V377" s="1">
        <v>2</v>
      </c>
      <c r="W377" s="1">
        <v>2</v>
      </c>
      <c r="X377" s="1">
        <v>4</v>
      </c>
      <c r="Y377" s="22">
        <v>5</v>
      </c>
      <c r="Z377" s="1" t="s">
        <v>45</v>
      </c>
      <c r="AA377" s="1" t="s">
        <v>45</v>
      </c>
      <c r="AB377" s="1" t="s">
        <v>45</v>
      </c>
      <c r="AC377" s="1" t="s">
        <v>45</v>
      </c>
      <c r="AD377" s="1" t="s">
        <v>45</v>
      </c>
      <c r="AE377" s="1" t="s">
        <v>45</v>
      </c>
      <c r="AF377" s="1" t="s">
        <v>45</v>
      </c>
      <c r="AG377" s="22" t="s">
        <v>45</v>
      </c>
      <c r="AH377" s="1">
        <v>2</v>
      </c>
      <c r="AI377" s="1">
        <v>1</v>
      </c>
      <c r="AJ377" s="22">
        <v>1</v>
      </c>
      <c r="AK377" s="34" t="s">
        <v>882</v>
      </c>
      <c r="AL377" s="34" t="s">
        <v>48</v>
      </c>
      <c r="AM377" s="8">
        <f t="shared" si="36"/>
        <v>-1.2674612705177621</v>
      </c>
      <c r="AN377" s="8">
        <f t="shared" si="37"/>
        <v>-0.59134862083623696</v>
      </c>
      <c r="AO377">
        <f t="shared" si="38"/>
        <v>0</v>
      </c>
      <c r="AP377" s="6">
        <f t="shared" si="39"/>
        <v>0</v>
      </c>
      <c r="AQ377" s="8">
        <f>($AM$3*AM377+$AN$3*AN377+$AO$3*AO377+$AP$3*AP377)+$I$3*VLOOKUP(I377,COND!$A$2:$E$7,4,FALSE)+$J$3*VLOOKUP(J377,COND!$A$2:$C$7,2,FALSE)+$K$3*VLOOKUP(K377,COND!$A$2:$C$7,3,FALSE)+IF(AND($B$2&gt;0,$E377&lt;20),$B$2*25,0)</f>
        <v>106.77707042291338</v>
      </c>
      <c r="AR377" s="26">
        <f t="shared" si="40"/>
        <v>-0.2780140408372897</v>
      </c>
      <c r="AS377" t="str">
        <f t="shared" si="41"/>
        <v>DH</v>
      </c>
      <c r="AT377">
        <v>800</v>
      </c>
      <c r="AU377">
        <v>800</v>
      </c>
      <c r="AW377" t="str">
        <f t="shared" si="42"/>
        <v>Unlikely</v>
      </c>
      <c r="AY377" t="str">
        <f>IF(VLOOKUP($A377,'Draft List'!$D$4:$AC$1177,AY$3,FALSE)&lt;&gt;0,VLOOKUP($A377,'Draft List'!$D$4:$AC$1177,AY$3,FALSE),"")</f>
        <v/>
      </c>
      <c r="AZ377" t="str">
        <f>IF(VLOOKUP($A377,'Draft List'!$D$4:$AC$1177,AZ$3,FALSE)&lt;&gt;0,VLOOKUP($A377,'Draft List'!$D$4:$AC$1177,AZ$3,FALSE),"")</f>
        <v/>
      </c>
      <c r="BA377" t="str">
        <f>IF(VLOOKUP($A377,'Draft List'!$D$4:$AC$1177,BA$3,FALSE)&lt;&gt;0,VLOOKUP($A377,'Draft List'!$D$4:$AC$1177,BA$3,FALSE),"")</f>
        <v/>
      </c>
      <c r="BB377" t="str">
        <f>IF(VLOOKUP($A377,'Draft List'!$D$4:$AC$1177,BB$3,FALSE)&lt;&gt;0,VLOOKUP($A377,'Draft List'!$D$4:$AC$1177,BB$3,FALSE),"")</f>
        <v/>
      </c>
    </row>
    <row r="378" spans="1:54" ht="15" customHeight="1" x14ac:dyDescent="0.3">
      <c r="A378" s="1">
        <v>11537</v>
      </c>
      <c r="B378" s="1" t="s">
        <v>51</v>
      </c>
      <c r="C378" s="1" t="s">
        <v>157</v>
      </c>
      <c r="D378" s="1" t="s">
        <v>912</v>
      </c>
      <c r="E378" s="1">
        <v>22</v>
      </c>
      <c r="F378" s="1" t="s">
        <v>54</v>
      </c>
      <c r="G378" s="1" t="s">
        <v>54</v>
      </c>
      <c r="H378" s="22" t="s">
        <v>878</v>
      </c>
      <c r="I378" s="45" t="s">
        <v>43</v>
      </c>
      <c r="J378" s="1" t="s">
        <v>48</v>
      </c>
      <c r="K378" s="22" t="s">
        <v>44</v>
      </c>
      <c r="L378" s="1">
        <v>3</v>
      </c>
      <c r="M378" s="1">
        <v>4</v>
      </c>
      <c r="N378" s="1">
        <v>2</v>
      </c>
      <c r="O378" s="1">
        <v>1</v>
      </c>
      <c r="P378" s="22">
        <v>2</v>
      </c>
      <c r="Q378" s="1">
        <v>4</v>
      </c>
      <c r="R378" s="1">
        <v>4</v>
      </c>
      <c r="S378" s="1">
        <v>3</v>
      </c>
      <c r="T378" s="1">
        <v>1</v>
      </c>
      <c r="U378" s="22">
        <v>4</v>
      </c>
      <c r="V378" s="1">
        <v>3</v>
      </c>
      <c r="W378" s="1">
        <v>3</v>
      </c>
      <c r="X378" s="1">
        <v>1</v>
      </c>
      <c r="Y378" s="22">
        <v>1</v>
      </c>
      <c r="Z378" s="1" t="s">
        <v>45</v>
      </c>
      <c r="AA378" s="1" t="s">
        <v>45</v>
      </c>
      <c r="AB378" s="1" t="s">
        <v>45</v>
      </c>
      <c r="AC378" s="1" t="s">
        <v>45</v>
      </c>
      <c r="AD378" s="1" t="s">
        <v>45</v>
      </c>
      <c r="AE378" s="1">
        <v>1</v>
      </c>
      <c r="AF378" s="1" t="s">
        <v>45</v>
      </c>
      <c r="AG378" s="22" t="s">
        <v>45</v>
      </c>
      <c r="AH378" s="1">
        <v>1</v>
      </c>
      <c r="AI378" s="1">
        <v>1</v>
      </c>
      <c r="AJ378" s="22">
        <v>1</v>
      </c>
      <c r="AK378" s="34" t="s">
        <v>45</v>
      </c>
      <c r="AL378" s="34" t="s">
        <v>48</v>
      </c>
      <c r="AM378" s="8">
        <f t="shared" si="36"/>
        <v>-1.1629742047251272</v>
      </c>
      <c r="AN378" s="8">
        <f t="shared" si="37"/>
        <v>-0.677324194864384</v>
      </c>
      <c r="AO378">
        <f t="shared" si="38"/>
        <v>0</v>
      </c>
      <c r="AP378" s="6">
        <f t="shared" si="39"/>
        <v>0</v>
      </c>
      <c r="AQ378" s="8">
        <f>($AM$3*AM378+$AN$3*AN378+$AO$3*AO378+$AP$3*AP378)+$I$3*VLOOKUP(I378,COND!$A$2:$E$7,4,FALSE)+$J$3*VLOOKUP(J378,COND!$A$2:$C$7,2,FALSE)+$K$3*VLOOKUP(K378,COND!$A$2:$C$7,3,FALSE)+IF(AND($B$2&gt;0,$E378&lt;20),$B$2*25,0)</f>
        <v>106.75581224115487</v>
      </c>
      <c r="AR378" s="26">
        <f t="shared" si="40"/>
        <v>-0.28245463641034174</v>
      </c>
      <c r="AS378" t="str">
        <f t="shared" si="41"/>
        <v>LF</v>
      </c>
      <c r="AT378">
        <v>800</v>
      </c>
      <c r="AU378">
        <v>800</v>
      </c>
      <c r="AW378" t="str">
        <f t="shared" si="42"/>
        <v>Unlikely</v>
      </c>
      <c r="AY378" t="str">
        <f>IF(VLOOKUP($A378,'Draft List'!$D$4:$AC$1177,AY$3,FALSE)&lt;&gt;0,VLOOKUP($A378,'Draft List'!$D$4:$AC$1177,AY$3,FALSE),"")</f>
        <v/>
      </c>
      <c r="AZ378" t="str">
        <f>IF(VLOOKUP($A378,'Draft List'!$D$4:$AC$1177,AZ$3,FALSE)&lt;&gt;0,VLOOKUP($A378,'Draft List'!$D$4:$AC$1177,AZ$3,FALSE),"")</f>
        <v/>
      </c>
      <c r="BA378" t="str">
        <f>IF(VLOOKUP($A378,'Draft List'!$D$4:$AC$1177,BA$3,FALSE)&lt;&gt;0,VLOOKUP($A378,'Draft List'!$D$4:$AC$1177,BA$3,FALSE),"")</f>
        <v/>
      </c>
      <c r="BB378" t="str">
        <f>IF(VLOOKUP($A378,'Draft List'!$D$4:$AC$1177,BB$3,FALSE)&lt;&gt;0,VLOOKUP($A378,'Draft List'!$D$4:$AC$1177,BB$3,FALSE),"")</f>
        <v/>
      </c>
    </row>
    <row r="379" spans="1:54" ht="15" customHeight="1" x14ac:dyDescent="0.3">
      <c r="A379" s="1">
        <v>6530</v>
      </c>
      <c r="B379" s="1" t="s">
        <v>67</v>
      </c>
      <c r="C379" s="1" t="s">
        <v>335</v>
      </c>
      <c r="D379" s="1" t="s">
        <v>805</v>
      </c>
      <c r="E379" s="1">
        <v>22</v>
      </c>
      <c r="F379" s="1" t="s">
        <v>42</v>
      </c>
      <c r="G379" s="1" t="s">
        <v>42</v>
      </c>
      <c r="H379" s="22" t="s">
        <v>861</v>
      </c>
      <c r="I379" s="45" t="s">
        <v>43</v>
      </c>
      <c r="J379" s="1" t="s">
        <v>43</v>
      </c>
      <c r="K379" s="22" t="s">
        <v>43</v>
      </c>
      <c r="L379" s="1">
        <v>2</v>
      </c>
      <c r="M379" s="1">
        <v>3</v>
      </c>
      <c r="N379" s="1">
        <v>2</v>
      </c>
      <c r="O379" s="1">
        <v>3</v>
      </c>
      <c r="P379" s="22">
        <v>1</v>
      </c>
      <c r="Q379" s="1">
        <v>3</v>
      </c>
      <c r="R379" s="1">
        <v>4</v>
      </c>
      <c r="S379" s="1">
        <v>3</v>
      </c>
      <c r="T379" s="1">
        <v>5</v>
      </c>
      <c r="U379" s="22">
        <v>3</v>
      </c>
      <c r="V379" s="1">
        <v>5</v>
      </c>
      <c r="W379" s="1">
        <v>8</v>
      </c>
      <c r="X379" s="1">
        <v>1</v>
      </c>
      <c r="Y379" s="22">
        <v>1</v>
      </c>
      <c r="Z379" s="1" t="s">
        <v>45</v>
      </c>
      <c r="AA379" s="1" t="s">
        <v>45</v>
      </c>
      <c r="AB379" s="1" t="s">
        <v>45</v>
      </c>
      <c r="AC379" s="1" t="s">
        <v>45</v>
      </c>
      <c r="AD379" s="1" t="s">
        <v>45</v>
      </c>
      <c r="AE379" s="1" t="s">
        <v>45</v>
      </c>
      <c r="AF379" s="1" t="s">
        <v>45</v>
      </c>
      <c r="AG379" s="22">
        <v>2</v>
      </c>
      <c r="AH379" s="1">
        <v>1</v>
      </c>
      <c r="AI379" s="1">
        <v>5</v>
      </c>
      <c r="AJ379" s="22">
        <v>4</v>
      </c>
      <c r="AK379" s="34" t="s">
        <v>45</v>
      </c>
      <c r="AL379" s="34" t="s">
        <v>48</v>
      </c>
      <c r="AM379" s="8">
        <f t="shared" si="36"/>
        <v>-1.3971871603444268</v>
      </c>
      <c r="AN379" s="8">
        <f t="shared" si="37"/>
        <v>-0.6810581708458181</v>
      </c>
      <c r="AO379">
        <f t="shared" si="38"/>
        <v>0</v>
      </c>
      <c r="AP379" s="6">
        <f t="shared" si="39"/>
        <v>0</v>
      </c>
      <c r="AQ379" s="8">
        <f>($AM$3*AM379+$AN$3*AN379+$AO$3*AO379+$AP$3*AP379)+$I$3*VLOOKUP(I379,COND!$A$2:$E$7,4,FALSE)+$J$3*VLOOKUP(J379,COND!$A$2:$C$7,2,FALSE)+$K$3*VLOOKUP(K379,COND!$A$2:$C$7,3,FALSE)+IF(AND($B$2&gt;0,$E379&lt;20),$B$2*25,0)</f>
        <v>106.68758323381574</v>
      </c>
      <c r="AR379" s="26">
        <f t="shared" si="40"/>
        <v>-0.29670691025885892</v>
      </c>
      <c r="AS379" t="str">
        <f t="shared" si="41"/>
        <v>RF</v>
      </c>
      <c r="AT379">
        <v>800</v>
      </c>
      <c r="AU379">
        <v>800</v>
      </c>
      <c r="AW379" t="str">
        <f t="shared" si="42"/>
        <v>Unlikely</v>
      </c>
      <c r="AY379" t="str">
        <f>IF(VLOOKUP($A379,'Draft List'!$D$4:$AC$1177,AY$3,FALSE)&lt;&gt;0,VLOOKUP($A379,'Draft List'!$D$4:$AC$1177,AY$3,FALSE),"")</f>
        <v/>
      </c>
      <c r="AZ379" t="str">
        <f>IF(VLOOKUP($A379,'Draft List'!$D$4:$AC$1177,AZ$3,FALSE)&lt;&gt;0,VLOOKUP($A379,'Draft List'!$D$4:$AC$1177,AZ$3,FALSE),"")</f>
        <v/>
      </c>
      <c r="BA379" t="str">
        <f>IF(VLOOKUP($A379,'Draft List'!$D$4:$AC$1177,BA$3,FALSE)&lt;&gt;0,VLOOKUP($A379,'Draft List'!$D$4:$AC$1177,BA$3,FALSE),"")</f>
        <v/>
      </c>
      <c r="BB379" t="str">
        <f>IF(VLOOKUP($A379,'Draft List'!$D$4:$AC$1177,BB$3,FALSE)&lt;&gt;0,VLOOKUP($A379,'Draft List'!$D$4:$AC$1177,BB$3,FALSE),"")</f>
        <v/>
      </c>
    </row>
    <row r="380" spans="1:54" ht="15" customHeight="1" x14ac:dyDescent="0.3">
      <c r="A380" s="1">
        <v>11541</v>
      </c>
      <c r="B380" s="1" t="s">
        <v>87</v>
      </c>
      <c r="C380" s="1" t="s">
        <v>409</v>
      </c>
      <c r="D380" s="1" t="s">
        <v>1009</v>
      </c>
      <c r="E380" s="1">
        <v>21</v>
      </c>
      <c r="F380" s="1" t="s">
        <v>42</v>
      </c>
      <c r="G380" s="1" t="s">
        <v>42</v>
      </c>
      <c r="H380" s="22" t="s">
        <v>853</v>
      </c>
      <c r="I380" s="45" t="s">
        <v>43</v>
      </c>
      <c r="J380" s="1" t="s">
        <v>43</v>
      </c>
      <c r="K380" s="22" t="s">
        <v>43</v>
      </c>
      <c r="L380" s="1">
        <v>1</v>
      </c>
      <c r="M380" s="1">
        <v>4</v>
      </c>
      <c r="N380" s="1">
        <v>2</v>
      </c>
      <c r="O380" s="1">
        <v>2</v>
      </c>
      <c r="P380" s="22">
        <v>2</v>
      </c>
      <c r="Q380" s="1">
        <v>3</v>
      </c>
      <c r="R380" s="1">
        <v>5</v>
      </c>
      <c r="S380" s="1">
        <v>3</v>
      </c>
      <c r="T380" s="1">
        <v>4</v>
      </c>
      <c r="U380" s="22">
        <v>4</v>
      </c>
      <c r="V380" s="1">
        <v>4</v>
      </c>
      <c r="W380" s="1">
        <v>4</v>
      </c>
      <c r="X380" s="1">
        <v>5</v>
      </c>
      <c r="Y380" s="22">
        <v>6</v>
      </c>
      <c r="Z380" s="1" t="s">
        <v>45</v>
      </c>
      <c r="AA380" s="1" t="s">
        <v>45</v>
      </c>
      <c r="AB380" s="1" t="s">
        <v>45</v>
      </c>
      <c r="AC380" s="1" t="s">
        <v>45</v>
      </c>
      <c r="AD380" s="1" t="s">
        <v>45</v>
      </c>
      <c r="AE380" s="1" t="s">
        <v>45</v>
      </c>
      <c r="AF380" s="1" t="s">
        <v>45</v>
      </c>
      <c r="AG380" s="22" t="s">
        <v>45</v>
      </c>
      <c r="AH380" s="1">
        <v>3</v>
      </c>
      <c r="AI380" s="1">
        <v>2</v>
      </c>
      <c r="AJ380" s="22">
        <v>1</v>
      </c>
      <c r="AK380" s="34" t="s">
        <v>707</v>
      </c>
      <c r="AL380" s="34" t="s">
        <v>48</v>
      </c>
      <c r="AM380" s="8">
        <f t="shared" si="36"/>
        <v>-1.7183763271208954</v>
      </c>
      <c r="AN380" s="8">
        <f t="shared" si="37"/>
        <v>-0.6796915014196121</v>
      </c>
      <c r="AO380">
        <f t="shared" si="38"/>
        <v>0</v>
      </c>
      <c r="AP380" s="6">
        <f t="shared" si="39"/>
        <v>0</v>
      </c>
      <c r="AQ380" s="8">
        <f>($AM$3*AM380+$AN$3*AN380+$AO$3*AO380+$AP$3*AP380)+$I$3*VLOOKUP(I380,COND!$A$2:$E$7,4,FALSE)+$J$3*VLOOKUP(J380,COND!$A$2:$C$7,2,FALSE)+$K$3*VLOOKUP(K380,COND!$A$2:$C$7,3,FALSE)+IF(AND($B$2&gt;0,$E380&lt;20),$B$2*25,0)</f>
        <v>106.67186435025256</v>
      </c>
      <c r="AR380" s="26">
        <f t="shared" si="40"/>
        <v>-0.29999040861054821</v>
      </c>
      <c r="AS380" t="str">
        <f t="shared" si="41"/>
        <v>DH</v>
      </c>
      <c r="AT380">
        <v>800</v>
      </c>
      <c r="AU380">
        <v>800</v>
      </c>
      <c r="AW380" t="str">
        <f t="shared" si="42"/>
        <v>Unlikely</v>
      </c>
      <c r="AY380">
        <f>IF(VLOOKUP($A380,'Draft List'!$D$4:$AC$1177,AY$3,FALSE)&lt;&gt;0,VLOOKUP($A380,'Draft List'!$D$4:$AC$1177,AY$3,FALSE),"")</f>
        <v>624</v>
      </c>
      <c r="AZ380">
        <f>IF(VLOOKUP($A380,'Draft List'!$D$4:$AC$1177,AZ$3,FALSE)&lt;&gt;0,VLOOKUP($A380,'Draft List'!$D$4:$AC$1177,AZ$3,FALSE),"")</f>
        <v>20</v>
      </c>
      <c r="BA380">
        <f>IF(VLOOKUP($A380,'Draft List'!$D$4:$AC$1177,BA$3,FALSE)&lt;&gt;0,VLOOKUP($A380,'Draft List'!$D$4:$AC$1177,BA$3,FALSE),"")</f>
        <v>28</v>
      </c>
      <c r="BB380" t="str">
        <f>IF(VLOOKUP($A380,'Draft List'!$D$4:$AC$1177,BB$3,FALSE)&lt;&gt;0,VLOOKUP($A380,'Draft List'!$D$4:$AC$1177,BB$3,FALSE),"")</f>
        <v>Arlington Bureaucrats</v>
      </c>
    </row>
    <row r="381" spans="1:54" ht="15" customHeight="1" x14ac:dyDescent="0.3">
      <c r="A381" s="1">
        <v>4659</v>
      </c>
      <c r="B381" s="1" t="s">
        <v>87</v>
      </c>
      <c r="C381" s="1" t="s">
        <v>219</v>
      </c>
      <c r="D381" s="1" t="s">
        <v>979</v>
      </c>
      <c r="E381" s="1">
        <v>21</v>
      </c>
      <c r="F381" s="1" t="s">
        <v>63</v>
      </c>
      <c r="G381" s="1" t="s">
        <v>42</v>
      </c>
      <c r="H381" s="22" t="s">
        <v>853</v>
      </c>
      <c r="I381" s="45" t="s">
        <v>43</v>
      </c>
      <c r="J381" s="1" t="s">
        <v>43</v>
      </c>
      <c r="K381" s="22" t="s">
        <v>43</v>
      </c>
      <c r="L381" s="1">
        <v>1</v>
      </c>
      <c r="M381" s="1">
        <v>3</v>
      </c>
      <c r="N381" s="1">
        <v>2</v>
      </c>
      <c r="O381" s="1">
        <v>2</v>
      </c>
      <c r="P381" s="22">
        <v>1</v>
      </c>
      <c r="Q381" s="1">
        <v>3</v>
      </c>
      <c r="R381" s="1">
        <v>4</v>
      </c>
      <c r="S381" s="1">
        <v>3</v>
      </c>
      <c r="T381" s="1">
        <v>4</v>
      </c>
      <c r="U381" s="22">
        <v>3</v>
      </c>
      <c r="V381" s="1">
        <v>3</v>
      </c>
      <c r="W381" s="1">
        <v>4</v>
      </c>
      <c r="X381" s="1">
        <v>6</v>
      </c>
      <c r="Y381" s="22">
        <v>7</v>
      </c>
      <c r="Z381" s="1">
        <v>2</v>
      </c>
      <c r="AA381" s="1" t="s">
        <v>45</v>
      </c>
      <c r="AB381" s="1" t="s">
        <v>45</v>
      </c>
      <c r="AC381" s="1" t="s">
        <v>45</v>
      </c>
      <c r="AD381" s="1" t="s">
        <v>45</v>
      </c>
      <c r="AE381" s="1" t="s">
        <v>45</v>
      </c>
      <c r="AF381" s="1" t="s">
        <v>45</v>
      </c>
      <c r="AG381" s="22" t="s">
        <v>45</v>
      </c>
      <c r="AH381" s="1">
        <v>2</v>
      </c>
      <c r="AI381" s="1">
        <v>3</v>
      </c>
      <c r="AJ381" s="22">
        <v>2</v>
      </c>
      <c r="AK381" s="34" t="s">
        <v>45</v>
      </c>
      <c r="AL381" s="34" t="s">
        <v>844</v>
      </c>
      <c r="AM381" s="8">
        <f t="shared" si="36"/>
        <v>-1.8094525465566824</v>
      </c>
      <c r="AN381" s="8">
        <f t="shared" si="37"/>
        <v>-0.77076772085539913</v>
      </c>
      <c r="AO381">
        <f t="shared" si="38"/>
        <v>0</v>
      </c>
      <c r="AP381" s="6">
        <f t="shared" si="39"/>
        <v>1.1000000000000001</v>
      </c>
      <c r="AQ381" s="8">
        <f>($AM$3*AM381+$AN$3*AN381+$AO$3*AO381+$AP$3*AP381)+$I$3*VLOOKUP(I381,COND!$A$2:$E$7,4,FALSE)+$J$3*VLOOKUP(J381,COND!$A$2:$C$7,2,FALSE)+$K$3*VLOOKUP(K381,COND!$A$2:$C$7,3,FALSE)+IF(AND($B$2&gt;0,$E381&lt;20),$B$2*25,0)</f>
        <v>106.66984209507955</v>
      </c>
      <c r="AR381" s="26">
        <f t="shared" si="40"/>
        <v>-0.30041283501892557</v>
      </c>
      <c r="AS381" t="str">
        <f t="shared" si="41"/>
        <v>C</v>
      </c>
      <c r="AT381">
        <v>800</v>
      </c>
      <c r="AU381">
        <v>800</v>
      </c>
      <c r="AW381" t="str">
        <f t="shared" si="42"/>
        <v>Unlikely</v>
      </c>
      <c r="AY381" t="str">
        <f>IF(VLOOKUP($A381,'Draft List'!$D$4:$AC$1177,AY$3,FALSE)&lt;&gt;0,VLOOKUP($A381,'Draft List'!$D$4:$AC$1177,AY$3,FALSE),"")</f>
        <v/>
      </c>
      <c r="AZ381" t="str">
        <f>IF(VLOOKUP($A381,'Draft List'!$D$4:$AC$1177,AZ$3,FALSE)&lt;&gt;0,VLOOKUP($A381,'Draft List'!$D$4:$AC$1177,AZ$3,FALSE),"")</f>
        <v/>
      </c>
      <c r="BA381" t="str">
        <f>IF(VLOOKUP($A381,'Draft List'!$D$4:$AC$1177,BA$3,FALSE)&lt;&gt;0,VLOOKUP($A381,'Draft List'!$D$4:$AC$1177,BA$3,FALSE),"")</f>
        <v/>
      </c>
      <c r="BB381" t="str">
        <f>IF(VLOOKUP($A381,'Draft List'!$D$4:$AC$1177,BB$3,FALSE)&lt;&gt;0,VLOOKUP($A381,'Draft List'!$D$4:$AC$1177,BB$3,FALSE),"")</f>
        <v/>
      </c>
    </row>
    <row r="382" spans="1:54" ht="15" customHeight="1" x14ac:dyDescent="0.3">
      <c r="A382" s="1">
        <v>4882</v>
      </c>
      <c r="B382" s="1" t="s">
        <v>72</v>
      </c>
      <c r="C382" s="1" t="s">
        <v>1152</v>
      </c>
      <c r="D382" s="1" t="s">
        <v>1151</v>
      </c>
      <c r="E382" s="1">
        <v>21</v>
      </c>
      <c r="F382" s="1" t="s">
        <v>42</v>
      </c>
      <c r="G382" s="1" t="s">
        <v>42</v>
      </c>
      <c r="H382" s="22" t="s">
        <v>878</v>
      </c>
      <c r="I382" s="45" t="s">
        <v>43</v>
      </c>
      <c r="J382" s="1" t="s">
        <v>43</v>
      </c>
      <c r="K382" s="22" t="s">
        <v>48</v>
      </c>
      <c r="L382" s="1">
        <v>2</v>
      </c>
      <c r="M382" s="1">
        <v>1</v>
      </c>
      <c r="N382" s="1">
        <v>2</v>
      </c>
      <c r="O382" s="1">
        <v>2</v>
      </c>
      <c r="P382" s="22">
        <v>1</v>
      </c>
      <c r="Q382" s="1">
        <v>3</v>
      </c>
      <c r="R382" s="1">
        <v>3</v>
      </c>
      <c r="S382" s="1">
        <v>3</v>
      </c>
      <c r="T382" s="1">
        <v>4</v>
      </c>
      <c r="U382" s="22">
        <v>4</v>
      </c>
      <c r="V382" s="1">
        <v>6</v>
      </c>
      <c r="W382" s="1">
        <v>7</v>
      </c>
      <c r="X382" s="1">
        <v>1</v>
      </c>
      <c r="Y382" s="22">
        <v>1</v>
      </c>
      <c r="Z382" s="1" t="s">
        <v>45</v>
      </c>
      <c r="AA382" s="1" t="s">
        <v>45</v>
      </c>
      <c r="AB382" s="1">
        <v>1</v>
      </c>
      <c r="AC382" s="1" t="s">
        <v>45</v>
      </c>
      <c r="AD382" s="1" t="s">
        <v>45</v>
      </c>
      <c r="AE382" s="1" t="s">
        <v>45</v>
      </c>
      <c r="AF382" s="1" t="s">
        <v>45</v>
      </c>
      <c r="AG382" s="22" t="s">
        <v>45</v>
      </c>
      <c r="AH382" s="1">
        <v>8</v>
      </c>
      <c r="AI382" s="1">
        <v>4</v>
      </c>
      <c r="AJ382" s="22">
        <v>6</v>
      </c>
      <c r="AK382" s="34" t="s">
        <v>874</v>
      </c>
      <c r="AL382" s="34" t="s">
        <v>48</v>
      </c>
      <c r="AM382" s="8">
        <f t="shared" si="36"/>
        <v>-1.5890164695914148</v>
      </c>
      <c r="AN382" s="8">
        <f t="shared" si="37"/>
        <v>-0.781811260657019</v>
      </c>
      <c r="AO382">
        <f t="shared" si="38"/>
        <v>1</v>
      </c>
      <c r="AP382" s="6">
        <f t="shared" si="39"/>
        <v>0</v>
      </c>
      <c r="AQ382" s="8">
        <f>($AM$3*AM382+$AN$3*AN382+$AO$3*AO382+$AP$3*AP382)+$I$3*VLOOKUP(I382,COND!$A$2:$E$7,4,FALSE)+$J$3*VLOOKUP(J382,COND!$A$2:$C$7,2,FALSE)+$K$3*VLOOKUP(K382,COND!$A$2:$C$7,3,FALSE)+IF(AND($B$2&gt;0,$E382&lt;20),$B$2*25,0)</f>
        <v>106.62602989182329</v>
      </c>
      <c r="AR382" s="26">
        <f t="shared" si="40"/>
        <v>-0.30956471254238632</v>
      </c>
      <c r="AS382" t="str">
        <f t="shared" si="41"/>
        <v>2B</v>
      </c>
      <c r="AT382">
        <v>800</v>
      </c>
      <c r="AU382">
        <v>800</v>
      </c>
      <c r="AW382" t="str">
        <f t="shared" si="42"/>
        <v>Unlikely</v>
      </c>
      <c r="AY382" t="str">
        <f>IF(VLOOKUP($A382,'Draft List'!$D$4:$AC$1177,AY$3,FALSE)&lt;&gt;0,VLOOKUP($A382,'Draft List'!$D$4:$AC$1177,AY$3,FALSE),"")</f>
        <v/>
      </c>
      <c r="AZ382" t="str">
        <f>IF(VLOOKUP($A382,'Draft List'!$D$4:$AC$1177,AZ$3,FALSE)&lt;&gt;0,VLOOKUP($A382,'Draft List'!$D$4:$AC$1177,AZ$3,FALSE),"")</f>
        <v/>
      </c>
      <c r="BA382" t="str">
        <f>IF(VLOOKUP($A382,'Draft List'!$D$4:$AC$1177,BA$3,FALSE)&lt;&gt;0,VLOOKUP($A382,'Draft List'!$D$4:$AC$1177,BA$3,FALSE),"")</f>
        <v/>
      </c>
      <c r="BB382" t="str">
        <f>IF(VLOOKUP($A382,'Draft List'!$D$4:$AC$1177,BB$3,FALSE)&lt;&gt;0,VLOOKUP($A382,'Draft List'!$D$4:$AC$1177,BB$3,FALSE),"")</f>
        <v/>
      </c>
    </row>
    <row r="383" spans="1:54" ht="15" customHeight="1" x14ac:dyDescent="0.3">
      <c r="A383" s="1">
        <v>9723</v>
      </c>
      <c r="B383" s="1" t="s">
        <v>88</v>
      </c>
      <c r="C383" s="1" t="s">
        <v>341</v>
      </c>
      <c r="D383" s="1" t="s">
        <v>998</v>
      </c>
      <c r="E383" s="1">
        <v>21</v>
      </c>
      <c r="F383" s="1" t="s">
        <v>54</v>
      </c>
      <c r="G383" s="1" t="s">
        <v>54</v>
      </c>
      <c r="H383" s="22" t="s">
        <v>878</v>
      </c>
      <c r="I383" s="45" t="s">
        <v>43</v>
      </c>
      <c r="J383" s="1" t="s">
        <v>43</v>
      </c>
      <c r="K383" s="22" t="s">
        <v>43</v>
      </c>
      <c r="L383" s="1">
        <v>1</v>
      </c>
      <c r="M383" s="1">
        <v>1</v>
      </c>
      <c r="N383" s="1">
        <v>3</v>
      </c>
      <c r="O383" s="1">
        <v>2</v>
      </c>
      <c r="P383" s="22">
        <v>1</v>
      </c>
      <c r="Q383" s="1">
        <v>3</v>
      </c>
      <c r="R383" s="1">
        <v>3</v>
      </c>
      <c r="S383" s="1">
        <v>4</v>
      </c>
      <c r="T383" s="1">
        <v>5</v>
      </c>
      <c r="U383" s="22">
        <v>2</v>
      </c>
      <c r="V383" s="1">
        <v>4</v>
      </c>
      <c r="W383" s="1">
        <v>4</v>
      </c>
      <c r="X383" s="1">
        <v>1</v>
      </c>
      <c r="Y383" s="22">
        <v>1</v>
      </c>
      <c r="Z383" s="1" t="s">
        <v>45</v>
      </c>
      <c r="AA383" s="1">
        <v>3</v>
      </c>
      <c r="AB383" s="1" t="s">
        <v>45</v>
      </c>
      <c r="AC383" s="1" t="s">
        <v>45</v>
      </c>
      <c r="AD383" s="1" t="s">
        <v>45</v>
      </c>
      <c r="AE383" s="1" t="s">
        <v>45</v>
      </c>
      <c r="AF383" s="1" t="s">
        <v>45</v>
      </c>
      <c r="AG383" s="22" t="s">
        <v>45</v>
      </c>
      <c r="AH383" s="1">
        <v>1</v>
      </c>
      <c r="AI383" s="1">
        <v>1</v>
      </c>
      <c r="AJ383" s="22">
        <v>1</v>
      </c>
      <c r="AK383" s="34" t="s">
        <v>45</v>
      </c>
      <c r="AL383" s="34" t="s">
        <v>48</v>
      </c>
      <c r="AM383" s="8">
        <f t="shared" si="36"/>
        <v>-1.828510811770188</v>
      </c>
      <c r="AN383" s="8">
        <f t="shared" si="37"/>
        <v>-0.6890728962577034</v>
      </c>
      <c r="AO383">
        <f t="shared" si="38"/>
        <v>0</v>
      </c>
      <c r="AP383" s="6">
        <f t="shared" si="39"/>
        <v>0</v>
      </c>
      <c r="AQ383" s="8">
        <f>($AM$3*AM383+$AN$3*AN383+$AO$3*AO383+$AP$3*AP383)+$I$3*VLOOKUP(I383,COND!$A$2:$E$7,4,FALSE)+$J$3*VLOOKUP(J383,COND!$A$2:$C$7,2,FALSE)+$K$3*VLOOKUP(K383,COND!$A$2:$C$7,3,FALSE)+IF(AND($B$2&gt;0,$E383&lt;20),$B$2*25,0)</f>
        <v>106.54827416373054</v>
      </c>
      <c r="AR383" s="26">
        <f t="shared" si="40"/>
        <v>-0.32580701143090107</v>
      </c>
      <c r="AS383" t="str">
        <f t="shared" si="41"/>
        <v>1B</v>
      </c>
      <c r="AT383">
        <v>800</v>
      </c>
      <c r="AU383">
        <v>800</v>
      </c>
      <c r="AW383" t="str">
        <f t="shared" si="42"/>
        <v>Unlikely</v>
      </c>
      <c r="AY383" t="str">
        <f>IF(VLOOKUP($A383,'Draft List'!$D$4:$AC$1177,AY$3,FALSE)&lt;&gt;0,VLOOKUP($A383,'Draft List'!$D$4:$AC$1177,AY$3,FALSE),"")</f>
        <v/>
      </c>
      <c r="AZ383" t="str">
        <f>IF(VLOOKUP($A383,'Draft List'!$D$4:$AC$1177,AZ$3,FALSE)&lt;&gt;0,VLOOKUP($A383,'Draft List'!$D$4:$AC$1177,AZ$3,FALSE),"")</f>
        <v/>
      </c>
      <c r="BA383" t="str">
        <f>IF(VLOOKUP($A383,'Draft List'!$D$4:$AC$1177,BA$3,FALSE)&lt;&gt;0,VLOOKUP($A383,'Draft List'!$D$4:$AC$1177,BA$3,FALSE),"")</f>
        <v/>
      </c>
      <c r="BB383" t="str">
        <f>IF(VLOOKUP($A383,'Draft List'!$D$4:$AC$1177,BB$3,FALSE)&lt;&gt;0,VLOOKUP($A383,'Draft List'!$D$4:$AC$1177,BB$3,FALSE),"")</f>
        <v/>
      </c>
    </row>
    <row r="384" spans="1:54" ht="15" customHeight="1" x14ac:dyDescent="0.3">
      <c r="A384" s="1">
        <v>6917</v>
      </c>
      <c r="B384" s="1" t="s">
        <v>72</v>
      </c>
      <c r="C384" s="1" t="s">
        <v>173</v>
      </c>
      <c r="D384" s="1" t="s">
        <v>309</v>
      </c>
      <c r="E384" s="1">
        <v>23</v>
      </c>
      <c r="F384" s="1" t="s">
        <v>63</v>
      </c>
      <c r="G384" s="1" t="s">
        <v>42</v>
      </c>
      <c r="H384" s="22" t="s">
        <v>853</v>
      </c>
      <c r="I384" s="45" t="s">
        <v>43</v>
      </c>
      <c r="J384" s="1" t="s">
        <v>43</v>
      </c>
      <c r="K384" s="22" t="s">
        <v>43</v>
      </c>
      <c r="L384" s="1">
        <v>2</v>
      </c>
      <c r="M384" s="1">
        <v>3</v>
      </c>
      <c r="N384" s="1">
        <v>3</v>
      </c>
      <c r="O384" s="1">
        <v>4</v>
      </c>
      <c r="P384" s="22">
        <v>1</v>
      </c>
      <c r="Q384" s="1">
        <v>3</v>
      </c>
      <c r="R384" s="1">
        <v>3</v>
      </c>
      <c r="S384" s="1">
        <v>3</v>
      </c>
      <c r="T384" s="1">
        <v>5</v>
      </c>
      <c r="U384" s="22">
        <v>2</v>
      </c>
      <c r="V384" s="1">
        <v>3</v>
      </c>
      <c r="W384" s="1">
        <v>1</v>
      </c>
      <c r="X384" s="1">
        <v>1</v>
      </c>
      <c r="Y384" s="22">
        <v>1</v>
      </c>
      <c r="Z384" s="1" t="s">
        <v>45</v>
      </c>
      <c r="AA384" s="1" t="s">
        <v>45</v>
      </c>
      <c r="AB384" s="1">
        <v>7</v>
      </c>
      <c r="AC384" s="1" t="s">
        <v>45</v>
      </c>
      <c r="AD384" s="1" t="s">
        <v>45</v>
      </c>
      <c r="AE384" s="1" t="s">
        <v>45</v>
      </c>
      <c r="AF384" s="1" t="s">
        <v>45</v>
      </c>
      <c r="AG384" s="22" t="s">
        <v>45</v>
      </c>
      <c r="AH384" s="1">
        <v>9</v>
      </c>
      <c r="AI384" s="1">
        <v>5</v>
      </c>
      <c r="AJ384" s="22">
        <v>7</v>
      </c>
      <c r="AK384" s="34" t="s">
        <v>47</v>
      </c>
      <c r="AL384" s="34" t="s">
        <v>844</v>
      </c>
      <c r="AM384" s="8">
        <f t="shared" si="36"/>
        <v>-1.2244161163109442</v>
      </c>
      <c r="AN384" s="8">
        <f t="shared" si="37"/>
        <v>-0.77213439028160502</v>
      </c>
      <c r="AO384">
        <f t="shared" si="38"/>
        <v>2</v>
      </c>
      <c r="AP384" s="6">
        <f t="shared" si="39"/>
        <v>0.6</v>
      </c>
      <c r="AQ384" s="8">
        <f>($AM$3*AM384+$AN$3*AN384+$AO$3*AO384+$AP$3*AP384)+$I$3*VLOOKUP(I384,COND!$A$2:$E$7,4,FALSE)+$J$3*VLOOKUP(J384,COND!$A$2:$C$7,2,FALSE)+$K$3*VLOOKUP(K384,COND!$A$2:$C$7,3,FALSE)+IF(AND($B$2&gt;0,$E384&lt;20),$B$2*25,0)</f>
        <v>106.54527903832297</v>
      </c>
      <c r="AR384" s="26">
        <f t="shared" si="40"/>
        <v>-0.32643265951203321</v>
      </c>
      <c r="AS384" t="str">
        <f t="shared" si="41"/>
        <v>2B</v>
      </c>
      <c r="AT384">
        <v>800</v>
      </c>
      <c r="AU384">
        <v>800</v>
      </c>
      <c r="AW384" t="str">
        <f t="shared" si="42"/>
        <v>Unlikely</v>
      </c>
      <c r="AY384">
        <f>IF(VLOOKUP($A384,'Draft List'!$D$4:$AC$1177,AY$3,FALSE)&lt;&gt;0,VLOOKUP($A384,'Draft List'!$D$4:$AC$1177,AY$3,FALSE),"")</f>
        <v>405</v>
      </c>
      <c r="AZ384">
        <f>IF(VLOOKUP($A384,'Draft List'!$D$4:$AC$1177,AZ$3,FALSE)&lt;&gt;0,VLOOKUP($A384,'Draft List'!$D$4:$AC$1177,AZ$3,FALSE),"")</f>
        <v>14</v>
      </c>
      <c r="BA384">
        <f>IF(VLOOKUP($A384,'Draft List'!$D$4:$AC$1177,BA$3,FALSE)&lt;&gt;0,VLOOKUP($A384,'Draft List'!$D$4:$AC$1177,BA$3,FALSE),"")</f>
        <v>1</v>
      </c>
      <c r="BB384" t="str">
        <f>IF(VLOOKUP($A384,'Draft List'!$D$4:$AC$1177,BB$3,FALSE)&lt;&gt;0,VLOOKUP($A384,'Draft List'!$D$4:$AC$1177,BB$3,FALSE),"")</f>
        <v>Yuma Arroyos</v>
      </c>
    </row>
    <row r="385" spans="1:54" ht="15" customHeight="1" x14ac:dyDescent="0.3">
      <c r="A385" s="1">
        <v>4876</v>
      </c>
      <c r="B385" s="1" t="s">
        <v>88</v>
      </c>
      <c r="C385" s="1" t="s">
        <v>136</v>
      </c>
      <c r="D385" s="1" t="s">
        <v>997</v>
      </c>
      <c r="E385" s="1">
        <v>21</v>
      </c>
      <c r="F385" s="1" t="s">
        <v>42</v>
      </c>
      <c r="G385" s="1" t="s">
        <v>42</v>
      </c>
      <c r="H385" s="22" t="s">
        <v>853</v>
      </c>
      <c r="I385" s="45" t="s">
        <v>43</v>
      </c>
      <c r="J385" s="1" t="s">
        <v>44</v>
      </c>
      <c r="K385" s="22" t="s">
        <v>43</v>
      </c>
      <c r="L385" s="1">
        <v>1</v>
      </c>
      <c r="M385" s="1">
        <v>2</v>
      </c>
      <c r="N385" s="1">
        <v>2</v>
      </c>
      <c r="O385" s="1">
        <v>3</v>
      </c>
      <c r="P385" s="22">
        <v>1</v>
      </c>
      <c r="Q385" s="1">
        <v>3</v>
      </c>
      <c r="R385" s="1">
        <v>4</v>
      </c>
      <c r="S385" s="1">
        <v>4</v>
      </c>
      <c r="T385" s="1">
        <v>5</v>
      </c>
      <c r="U385" s="22">
        <v>2</v>
      </c>
      <c r="V385" s="1">
        <v>6</v>
      </c>
      <c r="W385" s="1">
        <v>6</v>
      </c>
      <c r="X385" s="1">
        <v>1</v>
      </c>
      <c r="Y385" s="22">
        <v>1</v>
      </c>
      <c r="Z385" s="1" t="s">
        <v>45</v>
      </c>
      <c r="AA385" s="1">
        <v>7</v>
      </c>
      <c r="AB385" s="1" t="s">
        <v>45</v>
      </c>
      <c r="AC385" s="1">
        <v>1</v>
      </c>
      <c r="AD385" s="1" t="s">
        <v>45</v>
      </c>
      <c r="AE385" s="1" t="s">
        <v>45</v>
      </c>
      <c r="AF385" s="1" t="s">
        <v>45</v>
      </c>
      <c r="AG385" s="22" t="s">
        <v>45</v>
      </c>
      <c r="AH385" s="1">
        <v>4</v>
      </c>
      <c r="AI385" s="1">
        <v>9</v>
      </c>
      <c r="AJ385" s="22">
        <v>8</v>
      </c>
      <c r="AK385" s="34" t="s">
        <v>874</v>
      </c>
      <c r="AL385" s="34" t="s">
        <v>48</v>
      </c>
      <c r="AM385" s="8">
        <f t="shared" si="36"/>
        <v>-1.7708028761658048</v>
      </c>
      <c r="AN385" s="8">
        <f t="shared" si="37"/>
        <v>-0.6380130166389999</v>
      </c>
      <c r="AO385">
        <f t="shared" si="38"/>
        <v>2</v>
      </c>
      <c r="AP385" s="6">
        <f t="shared" si="39"/>
        <v>0</v>
      </c>
      <c r="AQ385" s="8">
        <f>($AM$3*AM385+$AN$3*AN385+$AO$3*AO385+$AP$3*AP385)+$I$3*VLOOKUP(I385,COND!$A$2:$E$7,4,FALSE)+$J$3*VLOOKUP(J385,COND!$A$2:$C$7,2,FALSE)+$K$3*VLOOKUP(K385,COND!$A$2:$C$7,3,FALSE)+IF(AND($B$2&gt;0,$E385&lt;20),$B$2*25,0)</f>
        <v>106.50009684604876</v>
      </c>
      <c r="AR385" s="26">
        <f t="shared" si="40"/>
        <v>-0.33587071236494542</v>
      </c>
      <c r="AS385" t="str">
        <f t="shared" si="41"/>
        <v>1B</v>
      </c>
      <c r="AT385">
        <v>800</v>
      </c>
      <c r="AU385">
        <v>800</v>
      </c>
      <c r="AW385" t="str">
        <f t="shared" si="42"/>
        <v>Unlikely</v>
      </c>
      <c r="AY385">
        <f>IF(VLOOKUP($A385,'Draft List'!$D$4:$AC$1177,AY$3,FALSE)&lt;&gt;0,VLOOKUP($A385,'Draft List'!$D$4:$AC$1177,AY$3,FALSE),"")</f>
        <v>520</v>
      </c>
      <c r="AZ385">
        <f>IF(VLOOKUP($A385,'Draft List'!$D$4:$AC$1177,AZ$3,FALSE)&lt;&gt;0,VLOOKUP($A385,'Draft List'!$D$4:$AC$1177,AZ$3,FALSE),"")</f>
        <v>17</v>
      </c>
      <c r="BA385">
        <f>IF(VLOOKUP($A385,'Draft List'!$D$4:$AC$1177,BA$3,FALSE)&lt;&gt;0,VLOOKUP($A385,'Draft List'!$D$4:$AC$1177,BA$3,FALSE),"")</f>
        <v>20</v>
      </c>
      <c r="BB385" t="str">
        <f>IF(VLOOKUP($A385,'Draft List'!$D$4:$AC$1177,BB$3,FALSE)&lt;&gt;0,VLOOKUP($A385,'Draft List'!$D$4:$AC$1177,BB$3,FALSE),"")</f>
        <v>New Orleans Trendsetters</v>
      </c>
    </row>
    <row r="386" spans="1:54" ht="15" customHeight="1" x14ac:dyDescent="0.3">
      <c r="A386" s="1">
        <v>8423</v>
      </c>
      <c r="B386" s="1" t="s">
        <v>87</v>
      </c>
      <c r="C386" s="1" t="s">
        <v>1007</v>
      </c>
      <c r="D386" s="1" t="s">
        <v>212</v>
      </c>
      <c r="E386" s="1">
        <v>21</v>
      </c>
      <c r="F386" s="1" t="s">
        <v>42</v>
      </c>
      <c r="G386" s="1" t="s">
        <v>42</v>
      </c>
      <c r="H386" s="22" t="s">
        <v>853</v>
      </c>
      <c r="I386" s="45" t="s">
        <v>43</v>
      </c>
      <c r="J386" s="1" t="s">
        <v>48</v>
      </c>
      <c r="K386" s="22" t="s">
        <v>44</v>
      </c>
      <c r="L386" s="1">
        <v>2</v>
      </c>
      <c r="M386" s="1">
        <v>2</v>
      </c>
      <c r="N386" s="1">
        <v>3</v>
      </c>
      <c r="O386" s="1">
        <v>2</v>
      </c>
      <c r="P386" s="22">
        <v>1</v>
      </c>
      <c r="Q386" s="1">
        <v>3</v>
      </c>
      <c r="R386" s="1">
        <v>2</v>
      </c>
      <c r="S386" s="1">
        <v>4</v>
      </c>
      <c r="T386" s="1">
        <v>4</v>
      </c>
      <c r="U386" s="22">
        <v>3</v>
      </c>
      <c r="V386" s="1">
        <v>4</v>
      </c>
      <c r="W386" s="1">
        <v>4</v>
      </c>
      <c r="X386" s="1">
        <v>7</v>
      </c>
      <c r="Y386" s="22">
        <v>7</v>
      </c>
      <c r="Z386" s="1">
        <v>3</v>
      </c>
      <c r="AA386" s="1" t="s">
        <v>45</v>
      </c>
      <c r="AB386" s="1" t="s">
        <v>45</v>
      </c>
      <c r="AC386" s="1" t="s">
        <v>45</v>
      </c>
      <c r="AD386" s="1" t="s">
        <v>45</v>
      </c>
      <c r="AE386" s="1" t="s">
        <v>45</v>
      </c>
      <c r="AF386" s="1" t="s">
        <v>45</v>
      </c>
      <c r="AG386" s="22" t="s">
        <v>45</v>
      </c>
      <c r="AH386" s="1">
        <v>1</v>
      </c>
      <c r="AI386" s="1">
        <v>1</v>
      </c>
      <c r="AJ386" s="22">
        <v>2</v>
      </c>
      <c r="AK386" s="34" t="s">
        <v>45</v>
      </c>
      <c r="AL386" s="34" t="s">
        <v>48</v>
      </c>
      <c r="AM386" s="8">
        <f t="shared" si="36"/>
        <v>-1.4548950959488096</v>
      </c>
      <c r="AN386" s="8">
        <f t="shared" si="37"/>
        <v>-0.78982598606890464</v>
      </c>
      <c r="AO386">
        <f t="shared" si="38"/>
        <v>0</v>
      </c>
      <c r="AP386" s="6">
        <f t="shared" si="39"/>
        <v>1.1000000000000001</v>
      </c>
      <c r="AQ386" s="8">
        <f>($AM$3*AM386+$AN$3*AN386+$AO$3*AO386+$AP$3*AP386)+$I$3*VLOOKUP(I386,COND!$A$2:$E$7,4,FALSE)+$J$3*VLOOKUP(J386,COND!$A$2:$C$7,2,FALSE)+$K$3*VLOOKUP(K386,COND!$A$2:$C$7,3,FALSE)+IF(AND($B$2&gt;0,$E386&lt;20),$B$2*25,0)</f>
        <v>106.47659865757826</v>
      </c>
      <c r="AR386" s="26">
        <f t="shared" si="40"/>
        <v>-0.34077922019887885</v>
      </c>
      <c r="AS386" t="str">
        <f t="shared" si="41"/>
        <v>C</v>
      </c>
      <c r="AT386">
        <v>800</v>
      </c>
      <c r="AU386">
        <v>800</v>
      </c>
      <c r="AW386" t="str">
        <f t="shared" si="42"/>
        <v>Unlikely</v>
      </c>
      <c r="AY386">
        <f>IF(VLOOKUP($A386,'Draft List'!$D$4:$AC$1177,AY$3,FALSE)&lt;&gt;0,VLOOKUP($A386,'Draft List'!$D$4:$AC$1177,AY$3,FALSE),"")</f>
        <v>559</v>
      </c>
      <c r="AZ386">
        <f>IF(VLOOKUP($A386,'Draft List'!$D$4:$AC$1177,AZ$3,FALSE)&lt;&gt;0,VLOOKUP($A386,'Draft List'!$D$4:$AC$1177,AZ$3,FALSE),"")</f>
        <v>18</v>
      </c>
      <c r="BA386">
        <f>IF(VLOOKUP($A386,'Draft List'!$D$4:$AC$1177,BA$3,FALSE)&lt;&gt;0,VLOOKUP($A386,'Draft List'!$D$4:$AC$1177,BA$3,FALSE),"")</f>
        <v>27</v>
      </c>
      <c r="BB386" t="str">
        <f>IF(VLOOKUP($A386,'Draft List'!$D$4:$AC$1177,BB$3,FALSE)&lt;&gt;0,VLOOKUP($A386,'Draft List'!$D$4:$AC$1177,BB$3,FALSE),"")</f>
        <v>Neo-Tokyo Akira</v>
      </c>
    </row>
    <row r="387" spans="1:54" ht="15" customHeight="1" x14ac:dyDescent="0.3">
      <c r="A387" s="1">
        <v>8036</v>
      </c>
      <c r="B387" s="1" t="s">
        <v>75</v>
      </c>
      <c r="C387" s="1" t="s">
        <v>206</v>
      </c>
      <c r="D387" s="1" t="s">
        <v>161</v>
      </c>
      <c r="E387" s="1">
        <v>22</v>
      </c>
      <c r="F387" s="1" t="s">
        <v>42</v>
      </c>
      <c r="G387" s="1" t="s">
        <v>42</v>
      </c>
      <c r="H387" s="22" t="s">
        <v>853</v>
      </c>
      <c r="I387" s="45" t="s">
        <v>43</v>
      </c>
      <c r="J387" s="1" t="s">
        <v>43</v>
      </c>
      <c r="K387" s="22" t="s">
        <v>48</v>
      </c>
      <c r="L387" s="1">
        <v>2</v>
      </c>
      <c r="M387" s="1">
        <v>3</v>
      </c>
      <c r="N387" s="1">
        <v>2</v>
      </c>
      <c r="O387" s="1">
        <v>1</v>
      </c>
      <c r="P387" s="22">
        <v>4</v>
      </c>
      <c r="Q387" s="1">
        <v>3</v>
      </c>
      <c r="R387" s="1">
        <v>4</v>
      </c>
      <c r="S387" s="1">
        <v>2</v>
      </c>
      <c r="T387" s="1">
        <v>3</v>
      </c>
      <c r="U387" s="22">
        <v>5</v>
      </c>
      <c r="V387" s="1">
        <v>3</v>
      </c>
      <c r="W387" s="1">
        <v>6</v>
      </c>
      <c r="X387" s="1">
        <v>1</v>
      </c>
      <c r="Y387" s="22">
        <v>1</v>
      </c>
      <c r="Z387" s="1" t="s">
        <v>45</v>
      </c>
      <c r="AA387" s="1" t="s">
        <v>45</v>
      </c>
      <c r="AB387" s="1" t="s">
        <v>45</v>
      </c>
      <c r="AC387" s="1" t="s">
        <v>45</v>
      </c>
      <c r="AD387" s="1" t="s">
        <v>45</v>
      </c>
      <c r="AE387" s="1">
        <v>6</v>
      </c>
      <c r="AF387" s="1">
        <v>5</v>
      </c>
      <c r="AG387" s="22" t="s">
        <v>45</v>
      </c>
      <c r="AH387" s="1">
        <v>9</v>
      </c>
      <c r="AI387" s="1">
        <v>4</v>
      </c>
      <c r="AJ387" s="22">
        <v>4</v>
      </c>
      <c r="AK387" s="34" t="s">
        <v>45</v>
      </c>
      <c r="AL387" s="34" t="s">
        <v>48</v>
      </c>
      <c r="AM387" s="8">
        <f t="shared" si="36"/>
        <v>-1.4565572409123384</v>
      </c>
      <c r="AN387" s="8">
        <f t="shared" si="37"/>
        <v>-0.86350608525471473</v>
      </c>
      <c r="AO387">
        <f t="shared" si="38"/>
        <v>1</v>
      </c>
      <c r="AP387" s="6">
        <f t="shared" si="39"/>
        <v>0.75</v>
      </c>
      <c r="AQ387" s="8">
        <f>($AM$3*AM387+$AN$3*AN387+$AO$3*AO387+$AP$3*AP387)+$I$3*VLOOKUP(I387,COND!$A$2:$E$7,4,FALSE)+$J$3*VLOOKUP(J387,COND!$A$2:$C$7,2,FALSE)+$K$3*VLOOKUP(K387,COND!$A$2:$C$7,3,FALSE)+IF(AND($B$2&gt;0,$E387&lt;20),$B$2*25,0)</f>
        <v>106.40893791951885</v>
      </c>
      <c r="AR387" s="26">
        <f t="shared" si="40"/>
        <v>-0.35491278897297096</v>
      </c>
      <c r="AS387" t="str">
        <f t="shared" si="41"/>
        <v>LF</v>
      </c>
      <c r="AT387">
        <v>800</v>
      </c>
      <c r="AU387">
        <v>800</v>
      </c>
      <c r="AW387" t="str">
        <f t="shared" si="42"/>
        <v>Unlikely</v>
      </c>
      <c r="AY387">
        <f>IF(VLOOKUP($A387,'Draft List'!$D$4:$AC$1177,AY$3,FALSE)&lt;&gt;0,VLOOKUP($A387,'Draft List'!$D$4:$AC$1177,AY$3,FALSE),"")</f>
        <v>469</v>
      </c>
      <c r="AZ387">
        <f>IF(VLOOKUP($A387,'Draft List'!$D$4:$AC$1177,AZ$3,FALSE)&lt;&gt;0,VLOOKUP($A387,'Draft List'!$D$4:$AC$1177,AZ$3,FALSE),"")</f>
        <v>16</v>
      </c>
      <c r="BA387">
        <f>IF(VLOOKUP($A387,'Draft List'!$D$4:$AC$1177,BA$3,FALSE)&lt;&gt;0,VLOOKUP($A387,'Draft List'!$D$4:$AC$1177,BA$3,FALSE),"")</f>
        <v>1</v>
      </c>
      <c r="BB387" t="str">
        <f>IF(VLOOKUP($A387,'Draft List'!$D$4:$AC$1177,BB$3,FALSE)&lt;&gt;0,VLOOKUP($A387,'Draft List'!$D$4:$AC$1177,BB$3,FALSE),"")</f>
        <v>Yuma Arroyos</v>
      </c>
    </row>
    <row r="388" spans="1:54" ht="15" customHeight="1" x14ac:dyDescent="0.3">
      <c r="A388" s="1">
        <v>9934</v>
      </c>
      <c r="B388" s="1" t="s">
        <v>72</v>
      </c>
      <c r="C388" s="1" t="s">
        <v>475</v>
      </c>
      <c r="D388" s="1" t="s">
        <v>195</v>
      </c>
      <c r="E388" s="1">
        <v>21</v>
      </c>
      <c r="F388" s="1" t="s">
        <v>42</v>
      </c>
      <c r="G388" s="1" t="s">
        <v>42</v>
      </c>
      <c r="H388" s="22" t="s">
        <v>853</v>
      </c>
      <c r="I388" s="45" t="s">
        <v>44</v>
      </c>
      <c r="J388" s="1" t="s">
        <v>43</v>
      </c>
      <c r="K388" s="22" t="s">
        <v>43</v>
      </c>
      <c r="L388" s="1">
        <v>1</v>
      </c>
      <c r="M388" s="1">
        <v>2</v>
      </c>
      <c r="N388" s="1">
        <v>2</v>
      </c>
      <c r="O388" s="1">
        <v>2</v>
      </c>
      <c r="P388" s="22">
        <v>2</v>
      </c>
      <c r="Q388" s="1">
        <v>3</v>
      </c>
      <c r="R388" s="1">
        <v>3</v>
      </c>
      <c r="S388" s="1">
        <v>3</v>
      </c>
      <c r="T388" s="1">
        <v>4</v>
      </c>
      <c r="U388" s="22">
        <v>4</v>
      </c>
      <c r="V388" s="1">
        <v>3</v>
      </c>
      <c r="W388" s="1">
        <v>6</v>
      </c>
      <c r="X388" s="1">
        <v>1</v>
      </c>
      <c r="Y388" s="22">
        <v>1</v>
      </c>
      <c r="Z388" s="1" t="s">
        <v>45</v>
      </c>
      <c r="AA388" s="1" t="s">
        <v>45</v>
      </c>
      <c r="AB388" s="1">
        <v>7</v>
      </c>
      <c r="AC388" s="1" t="s">
        <v>45</v>
      </c>
      <c r="AD388" s="1" t="s">
        <v>45</v>
      </c>
      <c r="AE388" s="1" t="s">
        <v>45</v>
      </c>
      <c r="AF388" s="1">
        <v>2</v>
      </c>
      <c r="AG388" s="22" t="s">
        <v>45</v>
      </c>
      <c r="AH388" s="1">
        <v>6</v>
      </c>
      <c r="AI388" s="1">
        <v>9</v>
      </c>
      <c r="AJ388" s="22">
        <v>7</v>
      </c>
      <c r="AK388" s="34" t="s">
        <v>732</v>
      </c>
      <c r="AL388" s="34" t="s">
        <v>48</v>
      </c>
      <c r="AM388" s="8">
        <f t="shared" si="36"/>
        <v>-1.8204960863583022</v>
      </c>
      <c r="AN388" s="8">
        <f t="shared" si="37"/>
        <v>-0.781811260657019</v>
      </c>
      <c r="AO388">
        <f t="shared" si="38"/>
        <v>3</v>
      </c>
      <c r="AP388" s="6">
        <f t="shared" si="39"/>
        <v>0.6</v>
      </c>
      <c r="AQ388" s="8">
        <f>($AM$3*AM388+$AN$3*AN388+$AO$3*AO388+$AP$3*AP388)+$I$3*VLOOKUP(I388,COND!$A$2:$E$7,4,FALSE)+$J$3*VLOOKUP(J388,COND!$A$2:$C$7,2,FALSE)+$K$3*VLOOKUP(K388,COND!$A$2:$C$7,3,FALSE)+IF(AND($B$2&gt;0,$E388&lt;20),$B$2*25,0)</f>
        <v>106.38621526347994</v>
      </c>
      <c r="AR388" s="26">
        <f t="shared" si="40"/>
        <v>-0.35965929678631958</v>
      </c>
      <c r="AS388" t="str">
        <f t="shared" si="41"/>
        <v>2B</v>
      </c>
      <c r="AT388">
        <v>800</v>
      </c>
      <c r="AU388">
        <v>800</v>
      </c>
      <c r="AW388" t="str">
        <f t="shared" si="42"/>
        <v>Unlikely</v>
      </c>
      <c r="AY388">
        <f>IF(VLOOKUP($A388,'Draft List'!$D$4:$AC$1177,AY$3,FALSE)&lt;&gt;0,VLOOKUP($A388,'Draft List'!$D$4:$AC$1177,AY$3,FALSE),"")</f>
        <v>549</v>
      </c>
      <c r="AZ388">
        <f>IF(VLOOKUP($A388,'Draft List'!$D$4:$AC$1177,AZ$3,FALSE)&lt;&gt;0,VLOOKUP($A388,'Draft List'!$D$4:$AC$1177,AZ$3,FALSE),"")</f>
        <v>18</v>
      </c>
      <c r="BA388">
        <f>IF(VLOOKUP($A388,'Draft List'!$D$4:$AC$1177,BA$3,FALSE)&lt;&gt;0,VLOOKUP($A388,'Draft List'!$D$4:$AC$1177,BA$3,FALSE),"")</f>
        <v>17</v>
      </c>
      <c r="BB388" t="str">
        <f>IF(VLOOKUP($A388,'Draft List'!$D$4:$AC$1177,BB$3,FALSE)&lt;&gt;0,VLOOKUP($A388,'Draft List'!$D$4:$AC$1177,BB$3,FALSE),"")</f>
        <v>Aurora Borealis</v>
      </c>
    </row>
    <row r="389" spans="1:54" ht="15" customHeight="1" x14ac:dyDescent="0.3">
      <c r="A389" s="1">
        <v>10912</v>
      </c>
      <c r="B389" s="1" t="s">
        <v>51</v>
      </c>
      <c r="C389" s="1" t="s">
        <v>1032</v>
      </c>
      <c r="D389" s="1" t="s">
        <v>1033</v>
      </c>
      <c r="E389" s="1">
        <v>22</v>
      </c>
      <c r="F389" s="1" t="s">
        <v>63</v>
      </c>
      <c r="G389" s="1" t="s">
        <v>42</v>
      </c>
      <c r="H389" s="22" t="s">
        <v>853</v>
      </c>
      <c r="I389" s="45" t="s">
        <v>44</v>
      </c>
      <c r="J389" s="1" t="s">
        <v>44</v>
      </c>
      <c r="K389" s="22" t="s">
        <v>43</v>
      </c>
      <c r="L389" s="1">
        <v>3</v>
      </c>
      <c r="M389" s="1">
        <v>3</v>
      </c>
      <c r="N389" s="1">
        <v>3</v>
      </c>
      <c r="O389" s="1">
        <v>3</v>
      </c>
      <c r="P389" s="22">
        <v>1</v>
      </c>
      <c r="Q389" s="1">
        <v>3</v>
      </c>
      <c r="R389" s="1">
        <v>3</v>
      </c>
      <c r="S389" s="1">
        <v>4</v>
      </c>
      <c r="T389" s="1">
        <v>5</v>
      </c>
      <c r="U389" s="22">
        <v>3</v>
      </c>
      <c r="V389" s="1">
        <v>6</v>
      </c>
      <c r="W389" s="1">
        <v>8</v>
      </c>
      <c r="X389" s="1">
        <v>1</v>
      </c>
      <c r="Y389" s="22">
        <v>1</v>
      </c>
      <c r="Z389" s="1" t="s">
        <v>45</v>
      </c>
      <c r="AA389" s="1" t="s">
        <v>45</v>
      </c>
      <c r="AB389" s="1" t="s">
        <v>45</v>
      </c>
      <c r="AC389" s="1" t="s">
        <v>45</v>
      </c>
      <c r="AD389" s="1" t="s">
        <v>45</v>
      </c>
      <c r="AE389" s="1">
        <v>8</v>
      </c>
      <c r="AF389" s="1" t="s">
        <v>45</v>
      </c>
      <c r="AG389" s="22">
        <v>4</v>
      </c>
      <c r="AH389" s="1">
        <v>9</v>
      </c>
      <c r="AI389" s="1">
        <v>2</v>
      </c>
      <c r="AJ389" s="22">
        <v>1</v>
      </c>
      <c r="AK389" s="34" t="s">
        <v>45</v>
      </c>
      <c r="AL389" s="34" t="s">
        <v>48</v>
      </c>
      <c r="AM389" s="8">
        <f t="shared" ref="AM389:AM452" si="43">($L$3*(L389-$Q$1)/$Q$2+$M$3*(M389-$R$1)/$R$2+$N$3*(N389-$S$1)/$S$2+$O$3*(O389-$T$1)/$T$2+$P$3*(P389-$U$1)/$U$2)/(SUM($L$3:$P$3))</f>
        <v>-0.99156983011785049</v>
      </c>
      <c r="AN389" s="8">
        <f t="shared" ref="AN389:AN452" si="44">($L$3*(Q389-$Q$1)/$Q$2+$M$3*(R389-$R$1)/$R$2+$N$3*(S389-$S$1)/$S$2+$O$3*(T389-$T$1)/$T$2+$P$3*(U389-$U$1)/$U$2)/(SUM($L$3:$P$3))</f>
        <v>-0.64905655644061999</v>
      </c>
      <c r="AO389">
        <f t="shared" ref="AO389:AO452" si="45">IF(AVERAGE(AH389:AI389)&gt;9,1,0)+IF(AVERAGE(AH389:AI389)&gt;7,1,0)+IF(AH389&gt;7,1,0)+IF(AI389&gt;7,1,0)+IF(AJ389&gt;8,1,0)+IF(AJ389&gt;6,1,0)</f>
        <v>1</v>
      </c>
      <c r="AP389" s="6">
        <f t="shared" ref="AP389:AP452" si="46">MIN(2,IF(OR(Z389="-",X389&lt;5),0,1+IF(Y389&gt;7,0.35,IF(Y389&gt;5,0.1,0))+IF(Z389&gt;7,1+IF(X389&gt;7,0.25,0),IF(Z389&gt;4,0.5+IF(X389&gt;7,0.25,0),0+IF(X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0.25</v>
      </c>
      <c r="AQ389" s="8">
        <f>($AM$3*AM389+$AN$3*AN389+$AO$3*AO389+$AP$3*AP389)+$I$3*VLOOKUP(I389,COND!$A$2:$E$7,4,FALSE)+$J$3*VLOOKUP(J389,COND!$A$2:$C$7,2,FALSE)+$K$3*VLOOKUP(K389,COND!$A$2:$C$7,3,FALSE)+IF(AND($B$2&gt;0,$E389&lt;20),$B$2*25,0)</f>
        <v>106.37883100636745</v>
      </c>
      <c r="AR389" s="26">
        <f t="shared" ref="AR389:AR452" si="47">STANDARDIZE(AQ389,AVERAGE($AQ$5:$AQ$581),STDEVP($AQ$5:$AQ$581))</f>
        <v>-0.36120178521813845</v>
      </c>
      <c r="AS389" t="str">
        <f t="shared" ref="AS389:AS452" si="48">IF(AND(Z389&lt;&gt;"-",Y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LF</v>
      </c>
      <c r="AT389">
        <v>800</v>
      </c>
      <c r="AU389">
        <v>800</v>
      </c>
      <c r="AW389" t="str">
        <f t="shared" ref="AW389:AW452" si="49">IF(AND($Q389&gt;=6,AVERAGE($S389:$T389)&gt;=6),"Likely",IF(OR($Q389&gt;6,AND($Q389=6,AVERAGE($S389:$T389)&gt;=3),AND($Q389&gt;=5,AVERAGE($S389:$T389)&gt;=5),AVERAGE($Q389,$S389:$T389)&gt;5),"Possible","Unlikely"))</f>
        <v>Unlikely</v>
      </c>
      <c r="AY389">
        <f>IF(VLOOKUP($A389,'Draft List'!$D$4:$AC$1177,AY$3,FALSE)&lt;&gt;0,VLOOKUP($A389,'Draft List'!$D$4:$AC$1177,AY$3,FALSE),"")</f>
        <v>488</v>
      </c>
      <c r="AZ389">
        <f>IF(VLOOKUP($A389,'Draft List'!$D$4:$AC$1177,AZ$3,FALSE)&lt;&gt;0,VLOOKUP($A389,'Draft List'!$D$4:$AC$1177,AZ$3,FALSE),"")</f>
        <v>16</v>
      </c>
      <c r="BA389">
        <f>IF(VLOOKUP($A389,'Draft List'!$D$4:$AC$1177,BA$3,FALSE)&lt;&gt;0,VLOOKUP($A389,'Draft List'!$D$4:$AC$1177,BA$3,FALSE),"")</f>
        <v>20</v>
      </c>
      <c r="BB389" t="str">
        <f>IF(VLOOKUP($A389,'Draft List'!$D$4:$AC$1177,BB$3,FALSE)&lt;&gt;0,VLOOKUP($A389,'Draft List'!$D$4:$AC$1177,BB$3,FALSE),"")</f>
        <v>New Orleans Trendsetters</v>
      </c>
    </row>
    <row r="390" spans="1:54" ht="15" customHeight="1" x14ac:dyDescent="0.3">
      <c r="A390" s="1">
        <v>9596</v>
      </c>
      <c r="B390" s="1" t="s">
        <v>72</v>
      </c>
      <c r="C390" s="1" t="s">
        <v>177</v>
      </c>
      <c r="D390" s="1" t="s">
        <v>936</v>
      </c>
      <c r="E390" s="1">
        <v>21</v>
      </c>
      <c r="F390" s="1" t="s">
        <v>42</v>
      </c>
      <c r="G390" s="1" t="s">
        <v>42</v>
      </c>
      <c r="H390" s="22" t="s">
        <v>853</v>
      </c>
      <c r="I390" s="45" t="s">
        <v>43</v>
      </c>
      <c r="J390" s="1" t="s">
        <v>44</v>
      </c>
      <c r="K390" s="22" t="s">
        <v>43</v>
      </c>
      <c r="L390" s="1">
        <v>2</v>
      </c>
      <c r="M390" s="1">
        <v>4</v>
      </c>
      <c r="N390" s="1">
        <v>2</v>
      </c>
      <c r="O390" s="1">
        <v>2</v>
      </c>
      <c r="P390" s="22">
        <v>1</v>
      </c>
      <c r="Q390" s="1">
        <v>3</v>
      </c>
      <c r="R390" s="1">
        <v>5</v>
      </c>
      <c r="S390" s="1">
        <v>3</v>
      </c>
      <c r="T390" s="1">
        <v>5</v>
      </c>
      <c r="U390" s="22">
        <v>3</v>
      </c>
      <c r="V390" s="1">
        <v>4</v>
      </c>
      <c r="W390" s="1">
        <v>3</v>
      </c>
      <c r="X390" s="1">
        <v>1</v>
      </c>
      <c r="Y390" s="22">
        <v>1</v>
      </c>
      <c r="Z390" s="1" t="s">
        <v>45</v>
      </c>
      <c r="AA390" s="1" t="s">
        <v>45</v>
      </c>
      <c r="AB390" s="1">
        <v>4</v>
      </c>
      <c r="AC390" s="1" t="s">
        <v>45</v>
      </c>
      <c r="AD390" s="1" t="s">
        <v>45</v>
      </c>
      <c r="AE390" s="1" t="s">
        <v>45</v>
      </c>
      <c r="AF390" s="1" t="s">
        <v>45</v>
      </c>
      <c r="AG390" s="22" t="s">
        <v>45</v>
      </c>
      <c r="AH390" s="1">
        <v>4</v>
      </c>
      <c r="AI390" s="1">
        <v>2</v>
      </c>
      <c r="AJ390" s="22">
        <v>1</v>
      </c>
      <c r="AK390" s="34" t="s">
        <v>1178</v>
      </c>
      <c r="AL390" s="34" t="s">
        <v>844</v>
      </c>
      <c r="AM390" s="8">
        <f t="shared" si="43"/>
        <v>-1.4358368307353042</v>
      </c>
      <c r="AN390" s="8">
        <f t="shared" si="44"/>
        <v>-0.62999829122711448</v>
      </c>
      <c r="AO390">
        <f t="shared" si="45"/>
        <v>0</v>
      </c>
      <c r="AP390" s="6">
        <f t="shared" si="46"/>
        <v>0</v>
      </c>
      <c r="AQ390" s="8">
        <f>($AM$3*AM390+$AN$3*AN390+$AO$3*AO390+$AP$3*AP390)+$I$3*VLOOKUP(I390,COND!$A$2:$E$7,4,FALSE)+$J$3*VLOOKUP(J390,COND!$A$2:$C$7,2,FALSE)+$K$3*VLOOKUP(K390,COND!$A$2:$C$7,3,FALSE)+IF(AND($B$2&gt;0,$E390&lt;20),$B$2*25,0)</f>
        <v>106.29643682220109</v>
      </c>
      <c r="AR390" s="26">
        <f t="shared" si="47"/>
        <v>-0.37841300551960566</v>
      </c>
      <c r="AS390" t="str">
        <f t="shared" si="48"/>
        <v>2B</v>
      </c>
      <c r="AT390">
        <v>800</v>
      </c>
      <c r="AU390">
        <v>800</v>
      </c>
      <c r="AW390" t="str">
        <f t="shared" si="49"/>
        <v>Unlikely</v>
      </c>
      <c r="AY390">
        <f>IF(VLOOKUP($A390,'Draft List'!$D$4:$AC$1177,AY$3,FALSE)&lt;&gt;0,VLOOKUP($A390,'Draft List'!$D$4:$AC$1177,AY$3,FALSE),"")</f>
        <v>538</v>
      </c>
      <c r="AZ390">
        <f>IF(VLOOKUP($A390,'Draft List'!$D$4:$AC$1177,AZ$3,FALSE)&lt;&gt;0,VLOOKUP($A390,'Draft List'!$D$4:$AC$1177,AZ$3,FALSE),"")</f>
        <v>18</v>
      </c>
      <c r="BA390">
        <f>IF(VLOOKUP($A390,'Draft List'!$D$4:$AC$1177,BA$3,FALSE)&lt;&gt;0,VLOOKUP($A390,'Draft List'!$D$4:$AC$1177,BA$3,FALSE),"")</f>
        <v>6</v>
      </c>
      <c r="BB390" t="str">
        <f>IF(VLOOKUP($A390,'Draft List'!$D$4:$AC$1177,BB$3,FALSE)&lt;&gt;0,VLOOKUP($A390,'Draft List'!$D$4:$AC$1177,BB$3,FALSE),"")</f>
        <v>Scottish Claymores</v>
      </c>
    </row>
    <row r="391" spans="1:54" ht="15" customHeight="1" x14ac:dyDescent="0.3">
      <c r="A391" s="1">
        <v>10085</v>
      </c>
      <c r="B391" s="1" t="s">
        <v>67</v>
      </c>
      <c r="C391" s="1" t="s">
        <v>149</v>
      </c>
      <c r="D391" s="1" t="s">
        <v>210</v>
      </c>
      <c r="E391" s="1">
        <v>21</v>
      </c>
      <c r="F391" s="1" t="s">
        <v>42</v>
      </c>
      <c r="G391" s="1" t="s">
        <v>54</v>
      </c>
      <c r="H391" s="22" t="s">
        <v>853</v>
      </c>
      <c r="I391" s="45" t="s">
        <v>43</v>
      </c>
      <c r="J391" s="1" t="s">
        <v>44</v>
      </c>
      <c r="K391" s="22" t="s">
        <v>43</v>
      </c>
      <c r="L391" s="1">
        <v>2</v>
      </c>
      <c r="M391" s="1">
        <v>3</v>
      </c>
      <c r="N391" s="1">
        <v>2</v>
      </c>
      <c r="O391" s="1">
        <v>2</v>
      </c>
      <c r="P391" s="22">
        <v>2</v>
      </c>
      <c r="Q391" s="1">
        <v>3</v>
      </c>
      <c r="R391" s="1">
        <v>3</v>
      </c>
      <c r="S391" s="1">
        <v>4</v>
      </c>
      <c r="T391" s="1">
        <v>4</v>
      </c>
      <c r="U391" s="22">
        <v>4</v>
      </c>
      <c r="V391" s="1">
        <v>6</v>
      </c>
      <c r="W391" s="1">
        <v>10</v>
      </c>
      <c r="X391" s="1">
        <v>1</v>
      </c>
      <c r="Y391" s="22">
        <v>1</v>
      </c>
      <c r="Z391" s="1" t="s">
        <v>45</v>
      </c>
      <c r="AA391" s="1" t="s">
        <v>45</v>
      </c>
      <c r="AB391" s="1" t="s">
        <v>45</v>
      </c>
      <c r="AC391" s="1" t="s">
        <v>45</v>
      </c>
      <c r="AD391" s="1" t="s">
        <v>45</v>
      </c>
      <c r="AE391" s="1" t="s">
        <v>45</v>
      </c>
      <c r="AF391" s="1" t="s">
        <v>45</v>
      </c>
      <c r="AG391" s="22">
        <v>5</v>
      </c>
      <c r="AH391" s="1">
        <v>4</v>
      </c>
      <c r="AI391" s="1">
        <v>10</v>
      </c>
      <c r="AJ391" s="22">
        <v>6</v>
      </c>
      <c r="AK391" s="34" t="s">
        <v>874</v>
      </c>
      <c r="AL391" s="34" t="s">
        <v>48</v>
      </c>
      <c r="AM391" s="8">
        <f t="shared" si="43"/>
        <v>-1.4468803705369244</v>
      </c>
      <c r="AN391" s="8">
        <f t="shared" si="44"/>
        <v>-0.6987497666331175</v>
      </c>
      <c r="AO391">
        <f t="shared" si="45"/>
        <v>1</v>
      </c>
      <c r="AP391" s="6">
        <f t="shared" si="46"/>
        <v>0.65</v>
      </c>
      <c r="AQ391" s="8">
        <f>($AM$3*AM391+$AN$3*AN391+$AO$3*AO391+$AP$3*AP391)+$I$3*VLOOKUP(I391,COND!$A$2:$E$7,4,FALSE)+$J$3*VLOOKUP(J391,COND!$A$2:$C$7,2,FALSE)+$K$3*VLOOKUP(K391,COND!$A$2:$C$7,3,FALSE)+IF(AND($B$2&gt;0,$E391&lt;20),$B$2*25,0)</f>
        <v>106.28698143001557</v>
      </c>
      <c r="AR391" s="26">
        <f t="shared" si="47"/>
        <v>-0.380388130822298</v>
      </c>
      <c r="AS391" t="str">
        <f t="shared" si="48"/>
        <v>RF</v>
      </c>
      <c r="AT391">
        <v>800</v>
      </c>
      <c r="AU391">
        <v>800</v>
      </c>
      <c r="AW391" t="str">
        <f t="shared" si="49"/>
        <v>Unlikely</v>
      </c>
      <c r="AY391">
        <f>IF(VLOOKUP($A391,'Draft List'!$D$4:$AC$1177,AY$3,FALSE)&lt;&gt;0,VLOOKUP($A391,'Draft List'!$D$4:$AC$1177,AY$3,FALSE),"")</f>
        <v>434</v>
      </c>
      <c r="AZ391">
        <f>IF(VLOOKUP($A391,'Draft List'!$D$4:$AC$1177,AZ$3,FALSE)&lt;&gt;0,VLOOKUP($A391,'Draft List'!$D$4:$AC$1177,AZ$3,FALSE),"")</f>
        <v>14</v>
      </c>
      <c r="BA391">
        <f>IF(VLOOKUP($A391,'Draft List'!$D$4:$AC$1177,BA$3,FALSE)&lt;&gt;0,VLOOKUP($A391,'Draft List'!$D$4:$AC$1177,BA$3,FALSE),"")</f>
        <v>30</v>
      </c>
      <c r="BB391" t="str">
        <f>IF(VLOOKUP($A391,'Draft List'!$D$4:$AC$1177,BB$3,FALSE)&lt;&gt;0,VLOOKUP($A391,'Draft List'!$D$4:$AC$1177,BB$3,FALSE),"")</f>
        <v>Yuma Arroyos</v>
      </c>
    </row>
    <row r="392" spans="1:54" ht="15" customHeight="1" x14ac:dyDescent="0.3">
      <c r="A392" s="1">
        <v>8407</v>
      </c>
      <c r="B392" s="1" t="s">
        <v>88</v>
      </c>
      <c r="C392" s="1" t="s">
        <v>883</v>
      </c>
      <c r="D392" s="1" t="s">
        <v>710</v>
      </c>
      <c r="E392" s="1">
        <v>21</v>
      </c>
      <c r="F392" s="1" t="s">
        <v>42</v>
      </c>
      <c r="G392" s="1" t="s">
        <v>42</v>
      </c>
      <c r="H392" s="22" t="s">
        <v>878</v>
      </c>
      <c r="I392" s="45" t="s">
        <v>48</v>
      </c>
      <c r="J392" s="1" t="s">
        <v>43</v>
      </c>
      <c r="K392" s="22" t="s">
        <v>43</v>
      </c>
      <c r="L392" s="1">
        <v>2</v>
      </c>
      <c r="M392" s="1">
        <v>1</v>
      </c>
      <c r="N392" s="1">
        <v>2</v>
      </c>
      <c r="O392" s="1">
        <v>4</v>
      </c>
      <c r="P392" s="22">
        <v>1</v>
      </c>
      <c r="Q392" s="1">
        <v>3</v>
      </c>
      <c r="R392" s="1">
        <v>2</v>
      </c>
      <c r="S392" s="1">
        <v>3</v>
      </c>
      <c r="T392" s="1">
        <v>6</v>
      </c>
      <c r="U392" s="22">
        <v>2</v>
      </c>
      <c r="V392" s="1">
        <v>3</v>
      </c>
      <c r="W392" s="1">
        <v>3</v>
      </c>
      <c r="X392" s="1">
        <v>4</v>
      </c>
      <c r="Y392" s="22">
        <v>4</v>
      </c>
      <c r="Z392" s="1" t="s">
        <v>45</v>
      </c>
      <c r="AA392" s="1">
        <v>1</v>
      </c>
      <c r="AB392" s="1" t="s">
        <v>45</v>
      </c>
      <c r="AC392" s="1" t="s">
        <v>45</v>
      </c>
      <c r="AD392" s="1" t="s">
        <v>45</v>
      </c>
      <c r="AE392" s="1" t="s">
        <v>45</v>
      </c>
      <c r="AF392" s="1" t="s">
        <v>45</v>
      </c>
      <c r="AG392" s="22" t="s">
        <v>45</v>
      </c>
      <c r="AH392" s="1">
        <v>1</v>
      </c>
      <c r="AI392" s="1">
        <v>1</v>
      </c>
      <c r="AJ392" s="22">
        <v>1</v>
      </c>
      <c r="AK392" s="34" t="s">
        <v>874</v>
      </c>
      <c r="AL392" s="34" t="s">
        <v>48</v>
      </c>
      <c r="AM392" s="8">
        <f t="shared" si="43"/>
        <v>-1.4095973695722528</v>
      </c>
      <c r="AN392" s="8">
        <f t="shared" si="44"/>
        <v>-0.7334847198907275</v>
      </c>
      <c r="AO392">
        <f t="shared" si="45"/>
        <v>0</v>
      </c>
      <c r="AP392" s="6">
        <f t="shared" si="46"/>
        <v>0</v>
      </c>
      <c r="AQ392" s="8">
        <f>($AM$3*AM392+$AN$3*AN392+$AO$3*AO392+$AP$3*AP392)+$I$3*VLOOKUP(I392,COND!$A$2:$E$7,4,FALSE)+$J$3*VLOOKUP(J392,COND!$A$2:$C$7,2,FALSE)+$K$3*VLOOKUP(K392,COND!$A$2:$C$7,3,FALSE)+IF(AND($B$2&gt;0,$E392&lt;20),$B$2*25,0)</f>
        <v>106.28222362435405</v>
      </c>
      <c r="AR392" s="26">
        <f t="shared" si="47"/>
        <v>-0.38138198302461801</v>
      </c>
      <c r="AS392" t="str">
        <f t="shared" si="48"/>
        <v>1B</v>
      </c>
      <c r="AT392">
        <v>800</v>
      </c>
      <c r="AU392">
        <v>800</v>
      </c>
      <c r="AW392" t="str">
        <f t="shared" si="49"/>
        <v>Unlikely</v>
      </c>
      <c r="AY392">
        <f>IF(VLOOKUP($A392,'Draft List'!$D$4:$AC$1177,AY$3,FALSE)&lt;&gt;0,VLOOKUP($A392,'Draft List'!$D$4:$AC$1177,AY$3,FALSE),"")</f>
        <v>596</v>
      </c>
      <c r="AZ392">
        <f>IF(VLOOKUP($A392,'Draft List'!$D$4:$AC$1177,AZ$3,FALSE)&lt;&gt;0,VLOOKUP($A392,'Draft List'!$D$4:$AC$1177,AZ$3,FALSE),"")</f>
        <v>19</v>
      </c>
      <c r="BA392">
        <f>IF(VLOOKUP($A392,'Draft List'!$D$4:$AC$1177,BA$3,FALSE)&lt;&gt;0,VLOOKUP($A392,'Draft List'!$D$4:$AC$1177,BA$3,FALSE),"")</f>
        <v>32</v>
      </c>
      <c r="BB392" t="str">
        <f>IF(VLOOKUP($A392,'Draft List'!$D$4:$AC$1177,BB$3,FALSE)&lt;&gt;0,VLOOKUP($A392,'Draft List'!$D$4:$AC$1177,BB$3,FALSE),"")</f>
        <v>Tempe Knights</v>
      </c>
    </row>
    <row r="393" spans="1:54" ht="15" customHeight="1" x14ac:dyDescent="0.3">
      <c r="A393" s="1">
        <v>15267</v>
      </c>
      <c r="B393" s="1" t="s">
        <v>88</v>
      </c>
      <c r="C393" s="1" t="s">
        <v>958</v>
      </c>
      <c r="D393" s="1" t="s">
        <v>959</v>
      </c>
      <c r="E393" s="1">
        <v>21</v>
      </c>
      <c r="F393" s="1" t="s">
        <v>42</v>
      </c>
      <c r="G393" s="1" t="s">
        <v>42</v>
      </c>
      <c r="H393" s="22" t="s">
        <v>878</v>
      </c>
      <c r="I393" s="45" t="s">
        <v>43</v>
      </c>
      <c r="J393" s="1" t="s">
        <v>44</v>
      </c>
      <c r="K393" s="22" t="s">
        <v>48</v>
      </c>
      <c r="L393" s="1">
        <v>3</v>
      </c>
      <c r="M393" s="1">
        <v>3</v>
      </c>
      <c r="N393" s="1">
        <v>2</v>
      </c>
      <c r="O393" s="1">
        <v>1</v>
      </c>
      <c r="P393" s="22">
        <v>3</v>
      </c>
      <c r="Q393" s="1">
        <v>4</v>
      </c>
      <c r="R393" s="1">
        <v>3</v>
      </c>
      <c r="S393" s="1">
        <v>2</v>
      </c>
      <c r="T393" s="1">
        <v>2</v>
      </c>
      <c r="U393" s="22">
        <v>4</v>
      </c>
      <c r="V393" s="1">
        <v>6</v>
      </c>
      <c r="W393" s="1">
        <v>4</v>
      </c>
      <c r="X393" s="1">
        <v>1</v>
      </c>
      <c r="Y393" s="22">
        <v>1</v>
      </c>
      <c r="Z393" s="1" t="s">
        <v>45</v>
      </c>
      <c r="AA393" s="1" t="s">
        <v>45</v>
      </c>
      <c r="AB393" s="1" t="s">
        <v>45</v>
      </c>
      <c r="AC393" s="1" t="s">
        <v>45</v>
      </c>
      <c r="AD393" s="1" t="s">
        <v>45</v>
      </c>
      <c r="AE393" s="1" t="s">
        <v>45</v>
      </c>
      <c r="AF393" s="1" t="s">
        <v>45</v>
      </c>
      <c r="AG393" s="22" t="s">
        <v>45</v>
      </c>
      <c r="AH393" s="1">
        <v>1</v>
      </c>
      <c r="AI393" s="1">
        <v>1</v>
      </c>
      <c r="AJ393" s="22">
        <v>1</v>
      </c>
      <c r="AK393" s="34" t="s">
        <v>45</v>
      </c>
      <c r="AL393" s="34" t="s">
        <v>844</v>
      </c>
      <c r="AM393" s="8">
        <f t="shared" si="43"/>
        <v>-1.1740177445267472</v>
      </c>
      <c r="AN393" s="8">
        <f t="shared" si="44"/>
        <v>-0.72173601849740776</v>
      </c>
      <c r="AO393">
        <f t="shared" si="45"/>
        <v>0</v>
      </c>
      <c r="AP393" s="6">
        <f t="shared" si="46"/>
        <v>0</v>
      </c>
      <c r="AQ393" s="8">
        <f>($AM$3*AM393+$AN$3*AN393+$AO$3*AO393+$AP$3*AP393)+$I$3*VLOOKUP(I393,COND!$A$2:$E$7,4,FALSE)+$J$3*VLOOKUP(J393,COND!$A$2:$C$7,2,FALSE)+$K$3*VLOOKUP(K393,COND!$A$2:$C$7,3,FALSE)+IF(AND($B$2&gt;0,$E393&lt;20),$B$2*25,0)</f>
        <v>106.22176600357844</v>
      </c>
      <c r="AR393" s="26">
        <f t="shared" si="47"/>
        <v>-0.39401090144403694</v>
      </c>
      <c r="AS393" t="str">
        <f t="shared" si="48"/>
        <v>DH</v>
      </c>
      <c r="AT393">
        <v>800</v>
      </c>
      <c r="AU393">
        <v>800</v>
      </c>
      <c r="AW393" t="str">
        <f t="shared" si="49"/>
        <v>Unlikely</v>
      </c>
      <c r="AY393" t="str">
        <f>IF(VLOOKUP($A393,'Draft List'!$D$4:$AC$1177,AY$3,FALSE)&lt;&gt;0,VLOOKUP($A393,'Draft List'!$D$4:$AC$1177,AY$3,FALSE),"")</f>
        <v/>
      </c>
      <c r="AZ393" t="str">
        <f>IF(VLOOKUP($A393,'Draft List'!$D$4:$AC$1177,AZ$3,FALSE)&lt;&gt;0,VLOOKUP($A393,'Draft List'!$D$4:$AC$1177,AZ$3,FALSE),"")</f>
        <v/>
      </c>
      <c r="BA393" t="str">
        <f>IF(VLOOKUP($A393,'Draft List'!$D$4:$AC$1177,BA$3,FALSE)&lt;&gt;0,VLOOKUP($A393,'Draft List'!$D$4:$AC$1177,BA$3,FALSE),"")</f>
        <v/>
      </c>
      <c r="BB393" t="str">
        <f>IF(VLOOKUP($A393,'Draft List'!$D$4:$AC$1177,BB$3,FALSE)&lt;&gt;0,VLOOKUP($A393,'Draft List'!$D$4:$AC$1177,BB$3,FALSE),"")</f>
        <v/>
      </c>
    </row>
    <row r="394" spans="1:54" ht="15" customHeight="1" x14ac:dyDescent="0.3">
      <c r="A394" s="1">
        <v>9036</v>
      </c>
      <c r="B394" s="1" t="s">
        <v>88</v>
      </c>
      <c r="C394" s="1" t="s">
        <v>152</v>
      </c>
      <c r="D394" s="1" t="s">
        <v>1134</v>
      </c>
      <c r="E394" s="1">
        <v>21</v>
      </c>
      <c r="F394" s="1" t="s">
        <v>42</v>
      </c>
      <c r="G394" s="1" t="s">
        <v>42</v>
      </c>
      <c r="H394" s="22" t="s">
        <v>878</v>
      </c>
      <c r="I394" s="45" t="s">
        <v>43</v>
      </c>
      <c r="J394" s="1" t="s">
        <v>43</v>
      </c>
      <c r="K394" s="22" t="s">
        <v>43</v>
      </c>
      <c r="L394" s="1">
        <v>1</v>
      </c>
      <c r="M394" s="1">
        <v>3</v>
      </c>
      <c r="N394" s="1">
        <v>2</v>
      </c>
      <c r="O394" s="1">
        <v>3</v>
      </c>
      <c r="P394" s="22">
        <v>1</v>
      </c>
      <c r="Q394" s="1">
        <v>3</v>
      </c>
      <c r="R394" s="1">
        <v>4</v>
      </c>
      <c r="S394" s="1">
        <v>3</v>
      </c>
      <c r="T394" s="1">
        <v>5</v>
      </c>
      <c r="U394" s="22">
        <v>2</v>
      </c>
      <c r="V394" s="1">
        <v>4</v>
      </c>
      <c r="W394" s="1">
        <v>2</v>
      </c>
      <c r="X394" s="1">
        <v>4</v>
      </c>
      <c r="Y394" s="22">
        <v>4</v>
      </c>
      <c r="Z394" s="1" t="s">
        <v>45</v>
      </c>
      <c r="AA394" s="1">
        <v>3</v>
      </c>
      <c r="AB394" s="1" t="s">
        <v>45</v>
      </c>
      <c r="AC394" s="1" t="s">
        <v>45</v>
      </c>
      <c r="AD394" s="1" t="s">
        <v>45</v>
      </c>
      <c r="AE394" s="1" t="s">
        <v>45</v>
      </c>
      <c r="AF394" s="1" t="s">
        <v>45</v>
      </c>
      <c r="AG394" s="22" t="s">
        <v>45</v>
      </c>
      <c r="AH394" s="1">
        <v>2</v>
      </c>
      <c r="AI394" s="1">
        <v>1</v>
      </c>
      <c r="AJ394" s="22">
        <v>4</v>
      </c>
      <c r="AK394" s="34" t="s">
        <v>45</v>
      </c>
      <c r="AL394" s="34" t="s">
        <v>844</v>
      </c>
      <c r="AM394" s="8">
        <f t="shared" si="43"/>
        <v>-1.7197429965471014</v>
      </c>
      <c r="AN394" s="8">
        <f t="shared" si="44"/>
        <v>-0.72107451066290151</v>
      </c>
      <c r="AO394">
        <f t="shared" si="45"/>
        <v>0</v>
      </c>
      <c r="AP394" s="6">
        <f t="shared" si="46"/>
        <v>0</v>
      </c>
      <c r="AQ394" s="8">
        <f>($AM$3*AM394+$AN$3*AN394+$AO$3*AO394+$AP$3*AP394)+$I$3*VLOOKUP(I394,COND!$A$2:$E$7,4,FALSE)+$J$3*VLOOKUP(J394,COND!$A$2:$C$7,2,FALSE)+$K$3*VLOOKUP(K394,COND!$A$2:$C$7,3,FALSE)+IF(AND($B$2&gt;0,$E394&lt;20),$B$2*25,0)</f>
        <v>106.17513157239047</v>
      </c>
      <c r="AR394" s="26">
        <f t="shared" si="47"/>
        <v>-0.40375231070648121</v>
      </c>
      <c r="AS394" t="str">
        <f t="shared" si="48"/>
        <v>1B</v>
      </c>
      <c r="AT394">
        <v>800</v>
      </c>
      <c r="AU394">
        <v>800</v>
      </c>
      <c r="AW394" t="str">
        <f t="shared" si="49"/>
        <v>Unlikely</v>
      </c>
      <c r="AY394" t="str">
        <f>IF(VLOOKUP($A394,'Draft List'!$D$4:$AC$1177,AY$3,FALSE)&lt;&gt;0,VLOOKUP($A394,'Draft List'!$D$4:$AC$1177,AY$3,FALSE),"")</f>
        <v/>
      </c>
      <c r="AZ394" t="str">
        <f>IF(VLOOKUP($A394,'Draft List'!$D$4:$AC$1177,AZ$3,FALSE)&lt;&gt;0,VLOOKUP($A394,'Draft List'!$D$4:$AC$1177,AZ$3,FALSE),"")</f>
        <v/>
      </c>
      <c r="BA394" t="str">
        <f>IF(VLOOKUP($A394,'Draft List'!$D$4:$AC$1177,BA$3,FALSE)&lt;&gt;0,VLOOKUP($A394,'Draft List'!$D$4:$AC$1177,BA$3,FALSE),"")</f>
        <v/>
      </c>
      <c r="BB394" t="str">
        <f>IF(VLOOKUP($A394,'Draft List'!$D$4:$AC$1177,BB$3,FALSE)&lt;&gt;0,VLOOKUP($A394,'Draft List'!$D$4:$AC$1177,BB$3,FALSE),"")</f>
        <v/>
      </c>
    </row>
    <row r="395" spans="1:54" ht="15" customHeight="1" x14ac:dyDescent="0.3">
      <c r="A395" s="1">
        <v>8960</v>
      </c>
      <c r="B395" s="1" t="s">
        <v>51</v>
      </c>
      <c r="C395" s="1" t="s">
        <v>443</v>
      </c>
      <c r="D395" s="1" t="s">
        <v>1041</v>
      </c>
      <c r="E395" s="1">
        <v>21</v>
      </c>
      <c r="F395" s="1" t="s">
        <v>42</v>
      </c>
      <c r="G395" s="1" t="s">
        <v>42</v>
      </c>
      <c r="H395" s="22" t="s">
        <v>853</v>
      </c>
      <c r="I395" s="45" t="s">
        <v>43</v>
      </c>
      <c r="J395" s="1" t="s">
        <v>44</v>
      </c>
      <c r="K395" s="22" t="s">
        <v>43</v>
      </c>
      <c r="L395" s="1">
        <v>1</v>
      </c>
      <c r="M395" s="1">
        <v>3</v>
      </c>
      <c r="N395" s="1">
        <v>3</v>
      </c>
      <c r="O395" s="1">
        <v>2</v>
      </c>
      <c r="P395" s="22">
        <v>1</v>
      </c>
      <c r="Q395" s="1">
        <v>3</v>
      </c>
      <c r="R395" s="1">
        <v>4</v>
      </c>
      <c r="S395" s="1">
        <v>4</v>
      </c>
      <c r="T395" s="1">
        <v>5</v>
      </c>
      <c r="U395" s="22">
        <v>2</v>
      </c>
      <c r="V395" s="1">
        <v>7</v>
      </c>
      <c r="W395" s="1">
        <v>8</v>
      </c>
      <c r="X395" s="1">
        <v>1</v>
      </c>
      <c r="Y395" s="22">
        <v>1</v>
      </c>
      <c r="Z395" s="1" t="s">
        <v>45</v>
      </c>
      <c r="AA395" s="1" t="s">
        <v>45</v>
      </c>
      <c r="AB395" s="1" t="s">
        <v>45</v>
      </c>
      <c r="AC395" s="1" t="s">
        <v>45</v>
      </c>
      <c r="AD395" s="1" t="s">
        <v>45</v>
      </c>
      <c r="AE395" s="1">
        <v>2</v>
      </c>
      <c r="AF395" s="1" t="s">
        <v>45</v>
      </c>
      <c r="AG395" s="22" t="s">
        <v>45</v>
      </c>
      <c r="AH395" s="1">
        <v>7</v>
      </c>
      <c r="AI395" s="1">
        <v>5</v>
      </c>
      <c r="AJ395" s="22">
        <v>5</v>
      </c>
      <c r="AK395" s="34" t="s">
        <v>874</v>
      </c>
      <c r="AL395" s="34" t="s">
        <v>48</v>
      </c>
      <c r="AM395" s="8">
        <f t="shared" si="43"/>
        <v>-1.726391052532781</v>
      </c>
      <c r="AN395" s="8">
        <f t="shared" si="44"/>
        <v>-0.6380130166389999</v>
      </c>
      <c r="AO395">
        <f t="shared" si="45"/>
        <v>0</v>
      </c>
      <c r="AP395" s="6">
        <f t="shared" si="46"/>
        <v>0</v>
      </c>
      <c r="AQ395" s="8">
        <f>($AM$3*AM395+$AN$3*AN395+$AO$3*AO395+$AP$3*AP395)+$I$3*VLOOKUP(I395,COND!$A$2:$E$7,4,FALSE)+$J$3*VLOOKUP(J395,COND!$A$2:$C$7,2,FALSE)+$K$3*VLOOKUP(K395,COND!$A$2:$C$7,3,FALSE)+IF(AND($B$2&gt;0,$E395&lt;20),$B$2*25,0)</f>
        <v>106.17120469507873</v>
      </c>
      <c r="AR395" s="26">
        <f t="shared" si="47"/>
        <v>-0.40457259130265472</v>
      </c>
      <c r="AS395" t="str">
        <f t="shared" si="48"/>
        <v>LF</v>
      </c>
      <c r="AT395">
        <v>800</v>
      </c>
      <c r="AU395">
        <v>800</v>
      </c>
      <c r="AW395" t="str">
        <f t="shared" si="49"/>
        <v>Unlikely</v>
      </c>
      <c r="AY395" t="str">
        <f>IF(VLOOKUP($A395,'Draft List'!$D$4:$AC$1177,AY$3,FALSE)&lt;&gt;0,VLOOKUP($A395,'Draft List'!$D$4:$AC$1177,AY$3,FALSE),"")</f>
        <v/>
      </c>
      <c r="AZ395" t="str">
        <f>IF(VLOOKUP($A395,'Draft List'!$D$4:$AC$1177,AZ$3,FALSE)&lt;&gt;0,VLOOKUP($A395,'Draft List'!$D$4:$AC$1177,AZ$3,FALSE),"")</f>
        <v/>
      </c>
      <c r="BA395" t="str">
        <f>IF(VLOOKUP($A395,'Draft List'!$D$4:$AC$1177,BA$3,FALSE)&lt;&gt;0,VLOOKUP($A395,'Draft List'!$D$4:$AC$1177,BA$3,FALSE),"")</f>
        <v/>
      </c>
      <c r="BB395" t="str">
        <f>IF(VLOOKUP($A395,'Draft List'!$D$4:$AC$1177,BB$3,FALSE)&lt;&gt;0,VLOOKUP($A395,'Draft List'!$D$4:$AC$1177,BB$3,FALSE),"")</f>
        <v/>
      </c>
    </row>
    <row r="396" spans="1:54" ht="15" customHeight="1" x14ac:dyDescent="0.3">
      <c r="A396" s="1">
        <v>6388</v>
      </c>
      <c r="B396" s="1" t="s">
        <v>88</v>
      </c>
      <c r="C396" s="1" t="s">
        <v>628</v>
      </c>
      <c r="D396" s="1" t="s">
        <v>778</v>
      </c>
      <c r="E396" s="1">
        <v>23</v>
      </c>
      <c r="F396" s="1" t="s">
        <v>54</v>
      </c>
      <c r="G396" s="1" t="s">
        <v>42</v>
      </c>
      <c r="H396" s="22" t="s">
        <v>878</v>
      </c>
      <c r="I396" s="45" t="s">
        <v>43</v>
      </c>
      <c r="J396" s="1" t="s">
        <v>44</v>
      </c>
      <c r="K396" s="22" t="s">
        <v>43</v>
      </c>
      <c r="L396" s="1">
        <v>2</v>
      </c>
      <c r="M396" s="1">
        <v>3</v>
      </c>
      <c r="N396" s="1">
        <v>3</v>
      </c>
      <c r="O396" s="1">
        <v>4</v>
      </c>
      <c r="P396" s="22">
        <v>1</v>
      </c>
      <c r="Q396" s="1">
        <v>3</v>
      </c>
      <c r="R396" s="1">
        <v>3</v>
      </c>
      <c r="S396" s="1">
        <v>3</v>
      </c>
      <c r="T396" s="1">
        <v>6</v>
      </c>
      <c r="U396" s="22">
        <v>3</v>
      </c>
      <c r="V396" s="1">
        <v>5</v>
      </c>
      <c r="W396" s="1">
        <v>4</v>
      </c>
      <c r="X396" s="1">
        <v>4</v>
      </c>
      <c r="Y396" s="22">
        <v>4</v>
      </c>
      <c r="Z396" s="1" t="s">
        <v>45</v>
      </c>
      <c r="AA396" s="1">
        <v>1</v>
      </c>
      <c r="AB396" s="1" t="s">
        <v>45</v>
      </c>
      <c r="AC396" s="1" t="s">
        <v>45</v>
      </c>
      <c r="AD396" s="1" t="s">
        <v>45</v>
      </c>
      <c r="AE396" s="1" t="s">
        <v>45</v>
      </c>
      <c r="AF396" s="1" t="s">
        <v>45</v>
      </c>
      <c r="AG396" s="22" t="s">
        <v>45</v>
      </c>
      <c r="AH396" s="1">
        <v>1</v>
      </c>
      <c r="AI396" s="1">
        <v>7</v>
      </c>
      <c r="AJ396" s="22">
        <v>5</v>
      </c>
      <c r="AK396" s="34" t="s">
        <v>47</v>
      </c>
      <c r="AL396" s="34" t="s">
        <v>844</v>
      </c>
      <c r="AM396" s="8">
        <f t="shared" si="43"/>
        <v>-1.2244161163109442</v>
      </c>
      <c r="AN396" s="8">
        <f t="shared" si="44"/>
        <v>-0.64240850045494047</v>
      </c>
      <c r="AO396">
        <f t="shared" si="45"/>
        <v>0</v>
      </c>
      <c r="AP396" s="6">
        <f t="shared" si="46"/>
        <v>0</v>
      </c>
      <c r="AQ396" s="8">
        <f>($AM$3*AM396+$AN$3*AN396+$AO$3*AO396+$AP$3*AP396)+$I$3*VLOOKUP(I396,COND!$A$2:$E$7,4,FALSE)+$J$3*VLOOKUP(J396,COND!$A$2:$C$7,2,FALSE)+$K$3*VLOOKUP(K396,COND!$A$2:$C$7,3,FALSE)+IF(AND($B$2&gt;0,$E396&lt;20),$B$2*25,0)</f>
        <v>106.16865638290962</v>
      </c>
      <c r="AR396" s="26">
        <f t="shared" si="47"/>
        <v>-0.40510490511318925</v>
      </c>
      <c r="AS396" t="str">
        <f t="shared" si="48"/>
        <v>1B</v>
      </c>
      <c r="AT396">
        <v>800</v>
      </c>
      <c r="AU396">
        <v>800</v>
      </c>
      <c r="AW396" t="str">
        <f t="shared" si="49"/>
        <v>Unlikely</v>
      </c>
      <c r="AY396" t="str">
        <f>IF(VLOOKUP($A396,'Draft List'!$D$4:$AC$1177,AY$3,FALSE)&lt;&gt;0,VLOOKUP($A396,'Draft List'!$D$4:$AC$1177,AY$3,FALSE),"")</f>
        <v/>
      </c>
      <c r="AZ396" t="str">
        <f>IF(VLOOKUP($A396,'Draft List'!$D$4:$AC$1177,AZ$3,FALSE)&lt;&gt;0,VLOOKUP($A396,'Draft List'!$D$4:$AC$1177,AZ$3,FALSE),"")</f>
        <v/>
      </c>
      <c r="BA396" t="str">
        <f>IF(VLOOKUP($A396,'Draft List'!$D$4:$AC$1177,BA$3,FALSE)&lt;&gt;0,VLOOKUP($A396,'Draft List'!$D$4:$AC$1177,BA$3,FALSE),"")</f>
        <v/>
      </c>
      <c r="BB396" t="str">
        <f>IF(VLOOKUP($A396,'Draft List'!$D$4:$AC$1177,BB$3,FALSE)&lt;&gt;0,VLOOKUP($A396,'Draft List'!$D$4:$AC$1177,BB$3,FALSE),"")</f>
        <v/>
      </c>
    </row>
    <row r="397" spans="1:54" ht="15" customHeight="1" x14ac:dyDescent="0.3">
      <c r="A397" s="1">
        <v>5493</v>
      </c>
      <c r="B397" s="1" t="s">
        <v>70</v>
      </c>
      <c r="C397" s="1" t="s">
        <v>168</v>
      </c>
      <c r="D397" s="1" t="s">
        <v>485</v>
      </c>
      <c r="E397" s="1">
        <v>21</v>
      </c>
      <c r="F397" s="1" t="s">
        <v>63</v>
      </c>
      <c r="G397" s="1" t="s">
        <v>42</v>
      </c>
      <c r="H397" s="22" t="s">
        <v>853</v>
      </c>
      <c r="I397" s="45" t="s">
        <v>43</v>
      </c>
      <c r="J397" s="1" t="s">
        <v>44</v>
      </c>
      <c r="K397" s="22" t="s">
        <v>44</v>
      </c>
      <c r="L397" s="1">
        <v>1</v>
      </c>
      <c r="M397" s="1">
        <v>1</v>
      </c>
      <c r="N397" s="1">
        <v>3</v>
      </c>
      <c r="O397" s="1">
        <v>3</v>
      </c>
      <c r="P397" s="22">
        <v>1</v>
      </c>
      <c r="Q397" s="1">
        <v>3</v>
      </c>
      <c r="R397" s="1">
        <v>4</v>
      </c>
      <c r="S397" s="1">
        <v>5</v>
      </c>
      <c r="T397" s="1">
        <v>5</v>
      </c>
      <c r="U397" s="22">
        <v>2</v>
      </c>
      <c r="V397" s="1">
        <v>9</v>
      </c>
      <c r="W397" s="1">
        <v>8</v>
      </c>
      <c r="X397" s="1">
        <v>1</v>
      </c>
      <c r="Y397" s="22">
        <v>1</v>
      </c>
      <c r="Z397" s="1" t="s">
        <v>45</v>
      </c>
      <c r="AA397" s="1" t="s">
        <v>45</v>
      </c>
      <c r="AB397" s="1">
        <v>1</v>
      </c>
      <c r="AC397" s="1">
        <v>2</v>
      </c>
      <c r="AD397" s="1" t="s">
        <v>45</v>
      </c>
      <c r="AE397" s="1" t="s">
        <v>45</v>
      </c>
      <c r="AF397" s="1" t="s">
        <v>45</v>
      </c>
      <c r="AG397" s="22" t="s">
        <v>45</v>
      </c>
      <c r="AH397" s="1">
        <v>3</v>
      </c>
      <c r="AI397" s="1">
        <v>4</v>
      </c>
      <c r="AJ397" s="22">
        <v>3</v>
      </c>
      <c r="AK397" s="34" t="s">
        <v>681</v>
      </c>
      <c r="AL397" s="34" t="s">
        <v>48</v>
      </c>
      <c r="AM397" s="8">
        <f t="shared" si="43"/>
        <v>-1.738801261760607</v>
      </c>
      <c r="AN397" s="8">
        <f t="shared" si="44"/>
        <v>-0.55495152261509839</v>
      </c>
      <c r="AO397">
        <f t="shared" si="45"/>
        <v>0</v>
      </c>
      <c r="AP397" s="6">
        <f t="shared" si="46"/>
        <v>0</v>
      </c>
      <c r="AQ397" s="8">
        <f>($AM$3*AM397+$AN$3*AN397+$AO$3*AO397+$AP$3*AP397)+$I$3*VLOOKUP(I397,COND!$A$2:$E$7,4,FALSE)+$J$3*VLOOKUP(J397,COND!$A$2:$C$7,2,FALSE)+$K$3*VLOOKUP(K397,COND!$A$2:$C$7,3,FALSE)+IF(AND($B$2&gt;0,$E397&lt;20),$B$2*25,0)</f>
        <v>106.16670160244276</v>
      </c>
      <c r="AR397" s="26">
        <f t="shared" si="47"/>
        <v>-0.40551323681276907</v>
      </c>
      <c r="AS397" t="str">
        <f t="shared" si="48"/>
        <v>3B</v>
      </c>
      <c r="AT397">
        <v>800</v>
      </c>
      <c r="AU397">
        <v>800</v>
      </c>
      <c r="AW397" t="str">
        <f t="shared" si="49"/>
        <v>Unlikely</v>
      </c>
      <c r="AY397">
        <f>IF(VLOOKUP($A397,'Draft List'!$D$4:$AC$1177,AY$3,FALSE)&lt;&gt;0,VLOOKUP($A397,'Draft List'!$D$4:$AC$1177,AY$3,FALSE),"")</f>
        <v>437</v>
      </c>
      <c r="AZ397">
        <f>IF(VLOOKUP($A397,'Draft List'!$D$4:$AC$1177,AZ$3,FALSE)&lt;&gt;0,VLOOKUP($A397,'Draft List'!$D$4:$AC$1177,AZ$3,FALSE),"")</f>
        <v>15</v>
      </c>
      <c r="BA397">
        <f>IF(VLOOKUP($A397,'Draft List'!$D$4:$AC$1177,BA$3,FALSE)&lt;&gt;0,VLOOKUP($A397,'Draft List'!$D$4:$AC$1177,BA$3,FALSE),"")</f>
        <v>1</v>
      </c>
      <c r="BB397" t="str">
        <f>IF(VLOOKUP($A397,'Draft List'!$D$4:$AC$1177,BB$3,FALSE)&lt;&gt;0,VLOOKUP($A397,'Draft List'!$D$4:$AC$1177,BB$3,FALSE),"")</f>
        <v>Yuma Arroyos</v>
      </c>
    </row>
    <row r="398" spans="1:54" ht="15" customHeight="1" x14ac:dyDescent="0.3">
      <c r="A398" s="1">
        <v>15374</v>
      </c>
      <c r="B398" s="1" t="s">
        <v>87</v>
      </c>
      <c r="C398" s="1" t="s">
        <v>1077</v>
      </c>
      <c r="D398" s="1" t="s">
        <v>1078</v>
      </c>
      <c r="E398" s="1">
        <v>21</v>
      </c>
      <c r="F398" s="1" t="s">
        <v>42</v>
      </c>
      <c r="G398" s="1" t="s">
        <v>42</v>
      </c>
      <c r="H398" s="22" t="s">
        <v>853</v>
      </c>
      <c r="I398" s="45" t="s">
        <v>43</v>
      </c>
      <c r="J398" s="1" t="s">
        <v>44</v>
      </c>
      <c r="K398" s="22" t="s">
        <v>44</v>
      </c>
      <c r="L398" s="1">
        <v>2</v>
      </c>
      <c r="M398" s="1">
        <v>3</v>
      </c>
      <c r="N398" s="1">
        <v>3</v>
      </c>
      <c r="O398" s="1">
        <v>4</v>
      </c>
      <c r="P398" s="22">
        <v>1</v>
      </c>
      <c r="Q398" s="1">
        <v>3</v>
      </c>
      <c r="R398" s="1">
        <v>3</v>
      </c>
      <c r="S398" s="1">
        <v>4</v>
      </c>
      <c r="T398" s="1">
        <v>6</v>
      </c>
      <c r="U398" s="22">
        <v>3</v>
      </c>
      <c r="V398" s="1">
        <v>2</v>
      </c>
      <c r="W398" s="1">
        <v>2</v>
      </c>
      <c r="X398" s="1">
        <v>3</v>
      </c>
      <c r="Y398" s="22">
        <v>5</v>
      </c>
      <c r="Z398" s="1">
        <v>1</v>
      </c>
      <c r="AA398" s="1" t="s">
        <v>45</v>
      </c>
      <c r="AB398" s="1" t="s">
        <v>45</v>
      </c>
      <c r="AC398" s="1" t="s">
        <v>45</v>
      </c>
      <c r="AD398" s="1" t="s">
        <v>45</v>
      </c>
      <c r="AE398" s="1" t="s">
        <v>45</v>
      </c>
      <c r="AF398" s="1" t="s">
        <v>45</v>
      </c>
      <c r="AG398" s="22" t="s">
        <v>45</v>
      </c>
      <c r="AH398" s="1">
        <v>2</v>
      </c>
      <c r="AI398" s="1">
        <v>1</v>
      </c>
      <c r="AJ398" s="22">
        <v>1</v>
      </c>
      <c r="AK398" s="34" t="s">
        <v>45</v>
      </c>
      <c r="AL398" s="34" t="s">
        <v>844</v>
      </c>
      <c r="AM398" s="8">
        <f t="shared" si="43"/>
        <v>-1.2244161163109442</v>
      </c>
      <c r="AN398" s="8">
        <f t="shared" si="44"/>
        <v>-0.55934700643103885</v>
      </c>
      <c r="AO398">
        <f t="shared" si="45"/>
        <v>0</v>
      </c>
      <c r="AP398" s="6">
        <f t="shared" si="46"/>
        <v>0</v>
      </c>
      <c r="AQ398" s="8">
        <f>($AM$3*AM398+$AN$3*AN398+$AO$3*AO398+$AP$3*AP398)+$I$3*VLOOKUP(I398,COND!$A$2:$E$7,4,FALSE)+$J$3*VLOOKUP(J398,COND!$A$2:$C$7,2,FALSE)+$K$3*VLOOKUP(K398,COND!$A$2:$C$7,3,FALSE)+IF(AND($B$2&gt;0,$E398&lt;20),$B$2*25,0)</f>
        <v>106.16539431119644</v>
      </c>
      <c r="AR398" s="26">
        <f t="shared" si="47"/>
        <v>-0.4057863152814285</v>
      </c>
      <c r="AS398" t="str">
        <f t="shared" si="48"/>
        <v>C</v>
      </c>
      <c r="AT398">
        <v>800</v>
      </c>
      <c r="AU398">
        <v>800</v>
      </c>
      <c r="AW398" t="str">
        <f t="shared" si="49"/>
        <v>Unlikely</v>
      </c>
      <c r="AY398" t="str">
        <f>IF(VLOOKUP($A398,'Draft List'!$D$4:$AC$1177,AY$3,FALSE)&lt;&gt;0,VLOOKUP($A398,'Draft List'!$D$4:$AC$1177,AY$3,FALSE),"")</f>
        <v/>
      </c>
      <c r="AZ398" t="str">
        <f>IF(VLOOKUP($A398,'Draft List'!$D$4:$AC$1177,AZ$3,FALSE)&lt;&gt;0,VLOOKUP($A398,'Draft List'!$D$4:$AC$1177,AZ$3,FALSE),"")</f>
        <v/>
      </c>
      <c r="BA398" t="str">
        <f>IF(VLOOKUP($A398,'Draft List'!$D$4:$AC$1177,BA$3,FALSE)&lt;&gt;0,VLOOKUP($A398,'Draft List'!$D$4:$AC$1177,BA$3,FALSE),"")</f>
        <v/>
      </c>
      <c r="BB398" t="str">
        <f>IF(VLOOKUP($A398,'Draft List'!$D$4:$AC$1177,BB$3,FALSE)&lt;&gt;0,VLOOKUP($A398,'Draft List'!$D$4:$AC$1177,BB$3,FALSE),"")</f>
        <v/>
      </c>
    </row>
    <row r="399" spans="1:54" ht="15" customHeight="1" x14ac:dyDescent="0.3">
      <c r="A399" s="1">
        <v>13081</v>
      </c>
      <c r="B399" s="1" t="s">
        <v>87</v>
      </c>
      <c r="C399" s="1" t="s">
        <v>989</v>
      </c>
      <c r="D399" s="1" t="s">
        <v>176</v>
      </c>
      <c r="E399" s="1">
        <v>21</v>
      </c>
      <c r="F399" s="1" t="s">
        <v>42</v>
      </c>
      <c r="G399" s="1" t="s">
        <v>42</v>
      </c>
      <c r="H399" s="22" t="s">
        <v>853</v>
      </c>
      <c r="I399" s="45" t="s">
        <v>43</v>
      </c>
      <c r="J399" s="1" t="s">
        <v>44</v>
      </c>
      <c r="K399" s="22" t="s">
        <v>43</v>
      </c>
      <c r="L399" s="1">
        <v>2</v>
      </c>
      <c r="M399" s="1">
        <v>3</v>
      </c>
      <c r="N399" s="1">
        <v>3</v>
      </c>
      <c r="O399" s="1">
        <v>3</v>
      </c>
      <c r="P399" s="22">
        <v>2</v>
      </c>
      <c r="Q399" s="1">
        <v>3</v>
      </c>
      <c r="R399" s="1">
        <v>3</v>
      </c>
      <c r="S399" s="1">
        <v>4</v>
      </c>
      <c r="T399" s="1">
        <v>4</v>
      </c>
      <c r="U399" s="22">
        <v>3</v>
      </c>
      <c r="V399" s="1">
        <v>4</v>
      </c>
      <c r="W399" s="1">
        <v>4</v>
      </c>
      <c r="X399" s="1">
        <v>7</v>
      </c>
      <c r="Y399" s="22">
        <v>7</v>
      </c>
      <c r="Z399" s="1">
        <v>3</v>
      </c>
      <c r="AA399" s="1" t="s">
        <v>45</v>
      </c>
      <c r="AB399" s="1" t="s">
        <v>45</v>
      </c>
      <c r="AC399" s="1" t="s">
        <v>45</v>
      </c>
      <c r="AD399" s="1" t="s">
        <v>45</v>
      </c>
      <c r="AE399" s="1" t="s">
        <v>45</v>
      </c>
      <c r="AF399" s="1" t="s">
        <v>45</v>
      </c>
      <c r="AG399" s="22" t="s">
        <v>45</v>
      </c>
      <c r="AH399" s="1">
        <v>2</v>
      </c>
      <c r="AI399" s="1">
        <v>1</v>
      </c>
      <c r="AJ399" s="22">
        <v>2</v>
      </c>
      <c r="AK399" s="34" t="s">
        <v>45</v>
      </c>
      <c r="AL399" s="34" t="s">
        <v>844</v>
      </c>
      <c r="AM399" s="8">
        <f t="shared" si="43"/>
        <v>-1.2741093265034418</v>
      </c>
      <c r="AN399" s="8">
        <f t="shared" si="44"/>
        <v>-0.73876610645020102</v>
      </c>
      <c r="AO399">
        <f t="shared" si="45"/>
        <v>0</v>
      </c>
      <c r="AP399" s="6">
        <f t="shared" si="46"/>
        <v>1.1000000000000001</v>
      </c>
      <c r="AQ399" s="8">
        <f>($AM$3*AM399+$AN$3*AN399+$AO$3*AO399+$AP$3*AP399)+$I$3*VLOOKUP(I399,COND!$A$2:$E$7,4,FALSE)+$J$3*VLOOKUP(J399,COND!$A$2:$C$7,2,FALSE)+$K$3*VLOOKUP(K399,COND!$A$2:$C$7,3,FALSE)+IF(AND($B$2&gt;0,$E399&lt;20),$B$2*25,0)</f>
        <v>106.10739578994725</v>
      </c>
      <c r="AR399" s="26">
        <f t="shared" si="47"/>
        <v>-0.41790155541007173</v>
      </c>
      <c r="AS399" t="str">
        <f t="shared" si="48"/>
        <v>C</v>
      </c>
      <c r="AT399">
        <v>800</v>
      </c>
      <c r="AU399">
        <v>800</v>
      </c>
      <c r="AW399" t="str">
        <f t="shared" si="49"/>
        <v>Unlikely</v>
      </c>
      <c r="AY399">
        <f>IF(VLOOKUP($A399,'Draft List'!$D$4:$AC$1177,AY$3,FALSE)&lt;&gt;0,VLOOKUP($A399,'Draft List'!$D$4:$AC$1177,AY$3,FALSE),"")</f>
        <v>521</v>
      </c>
      <c r="AZ399">
        <f>IF(VLOOKUP($A399,'Draft List'!$D$4:$AC$1177,AZ$3,FALSE)&lt;&gt;0,VLOOKUP($A399,'Draft List'!$D$4:$AC$1177,AZ$3,FALSE),"")</f>
        <v>17</v>
      </c>
      <c r="BA399">
        <f>IF(VLOOKUP($A399,'Draft List'!$D$4:$AC$1177,BA$3,FALSE)&lt;&gt;0,VLOOKUP($A399,'Draft List'!$D$4:$AC$1177,BA$3,FALSE),"")</f>
        <v>21</v>
      </c>
      <c r="BB399" t="str">
        <f>IF(VLOOKUP($A399,'Draft List'!$D$4:$AC$1177,BB$3,FALSE)&lt;&gt;0,VLOOKUP($A399,'Draft List'!$D$4:$AC$1177,BB$3,FALSE),"")</f>
        <v>Florida Farstriders</v>
      </c>
    </row>
    <row r="400" spans="1:54" ht="15" customHeight="1" x14ac:dyDescent="0.3">
      <c r="A400" s="1">
        <v>9572</v>
      </c>
      <c r="B400" s="1" t="s">
        <v>87</v>
      </c>
      <c r="C400" s="1" t="s">
        <v>1007</v>
      </c>
      <c r="D400" s="1" t="s">
        <v>1008</v>
      </c>
      <c r="E400" s="1">
        <v>21</v>
      </c>
      <c r="F400" s="1" t="s">
        <v>63</v>
      </c>
      <c r="G400" s="1" t="s">
        <v>42</v>
      </c>
      <c r="H400" s="22" t="s">
        <v>853</v>
      </c>
      <c r="I400" s="45" t="s">
        <v>43</v>
      </c>
      <c r="J400" s="1" t="s">
        <v>43</v>
      </c>
      <c r="K400" s="22" t="s">
        <v>43</v>
      </c>
      <c r="L400" s="1">
        <v>2</v>
      </c>
      <c r="M400" s="1">
        <v>4</v>
      </c>
      <c r="N400" s="1">
        <v>3</v>
      </c>
      <c r="O400" s="1">
        <v>2</v>
      </c>
      <c r="P400" s="22">
        <v>1</v>
      </c>
      <c r="Q400" s="1">
        <v>3</v>
      </c>
      <c r="R400" s="1">
        <v>4</v>
      </c>
      <c r="S400" s="1">
        <v>3</v>
      </c>
      <c r="T400" s="1">
        <v>4</v>
      </c>
      <c r="U400" s="22">
        <v>4</v>
      </c>
      <c r="V400" s="1">
        <v>5</v>
      </c>
      <c r="W400" s="1">
        <v>4</v>
      </c>
      <c r="X400" s="1">
        <v>6</v>
      </c>
      <c r="Y400" s="22">
        <v>3</v>
      </c>
      <c r="Z400" s="1" t="s">
        <v>45</v>
      </c>
      <c r="AA400" s="1" t="s">
        <v>45</v>
      </c>
      <c r="AB400" s="1" t="s">
        <v>45</v>
      </c>
      <c r="AC400" s="1" t="s">
        <v>45</v>
      </c>
      <c r="AD400" s="1" t="s">
        <v>45</v>
      </c>
      <c r="AE400" s="1" t="s">
        <v>45</v>
      </c>
      <c r="AF400" s="1" t="s">
        <v>45</v>
      </c>
      <c r="AG400" s="22" t="s">
        <v>45</v>
      </c>
      <c r="AH400" s="1">
        <v>1</v>
      </c>
      <c r="AI400" s="1">
        <v>5</v>
      </c>
      <c r="AJ400" s="22">
        <v>1</v>
      </c>
      <c r="AK400" s="34" t="s">
        <v>882</v>
      </c>
      <c r="AL400" s="34" t="s">
        <v>48</v>
      </c>
      <c r="AM400" s="8">
        <f t="shared" si="43"/>
        <v>-1.3527753367114028</v>
      </c>
      <c r="AN400" s="8">
        <f t="shared" si="44"/>
        <v>-0.7307513810383155</v>
      </c>
      <c r="AO400">
        <f t="shared" si="45"/>
        <v>0</v>
      </c>
      <c r="AP400" s="6">
        <f t="shared" si="46"/>
        <v>0</v>
      </c>
      <c r="AQ400" s="8">
        <f>($AM$3*AM400+$AN$3*AN400+$AO$3*AO400+$AP$3*AP400)+$I$3*VLOOKUP(I400,COND!$A$2:$E$7,4,FALSE)+$J$3*VLOOKUP(J400,COND!$A$2:$C$7,2,FALSE)+$K$3*VLOOKUP(K400,COND!$A$2:$C$7,3,FALSE)+IF(AND($B$2&gt;0,$E400&lt;20),$B$2*25,0)</f>
        <v>106.09570589386908</v>
      </c>
      <c r="AR400" s="26">
        <f t="shared" si="47"/>
        <v>-0.4203434434964487</v>
      </c>
      <c r="AS400" t="str">
        <f t="shared" si="48"/>
        <v>DH</v>
      </c>
      <c r="AT400">
        <v>800</v>
      </c>
      <c r="AU400">
        <v>800</v>
      </c>
      <c r="AW400" t="str">
        <f t="shared" si="49"/>
        <v>Unlikely</v>
      </c>
      <c r="AY400" t="str">
        <f>IF(VLOOKUP($A400,'Draft List'!$D$4:$AC$1177,AY$3,FALSE)&lt;&gt;0,VLOOKUP($A400,'Draft List'!$D$4:$AC$1177,AY$3,FALSE),"")</f>
        <v/>
      </c>
      <c r="AZ400" t="str">
        <f>IF(VLOOKUP($A400,'Draft List'!$D$4:$AC$1177,AZ$3,FALSE)&lt;&gt;0,VLOOKUP($A400,'Draft List'!$D$4:$AC$1177,AZ$3,FALSE),"")</f>
        <v/>
      </c>
      <c r="BA400" t="str">
        <f>IF(VLOOKUP($A400,'Draft List'!$D$4:$AC$1177,BA$3,FALSE)&lt;&gt;0,VLOOKUP($A400,'Draft List'!$D$4:$AC$1177,BA$3,FALSE),"")</f>
        <v/>
      </c>
      <c r="BB400" t="str">
        <f>IF(VLOOKUP($A400,'Draft List'!$D$4:$AC$1177,BB$3,FALSE)&lt;&gt;0,VLOOKUP($A400,'Draft List'!$D$4:$AC$1177,BB$3,FALSE),"")</f>
        <v/>
      </c>
    </row>
    <row r="401" spans="1:54" ht="15" customHeight="1" x14ac:dyDescent="0.3">
      <c r="A401" s="1">
        <v>4757</v>
      </c>
      <c r="B401" s="1" t="s">
        <v>88</v>
      </c>
      <c r="C401" s="1" t="s">
        <v>301</v>
      </c>
      <c r="D401" s="1" t="s">
        <v>1148</v>
      </c>
      <c r="E401" s="1">
        <v>22</v>
      </c>
      <c r="F401" s="1" t="s">
        <v>63</v>
      </c>
      <c r="G401" s="1" t="s">
        <v>42</v>
      </c>
      <c r="H401" s="22" t="s">
        <v>878</v>
      </c>
      <c r="I401" s="45" t="s">
        <v>44</v>
      </c>
      <c r="J401" s="1" t="s">
        <v>43</v>
      </c>
      <c r="K401" s="22" t="s">
        <v>44</v>
      </c>
      <c r="L401" s="1">
        <v>2</v>
      </c>
      <c r="M401" s="1">
        <v>3</v>
      </c>
      <c r="N401" s="1">
        <v>2</v>
      </c>
      <c r="O401" s="1">
        <v>3</v>
      </c>
      <c r="P401" s="22">
        <v>1</v>
      </c>
      <c r="Q401" s="1">
        <v>3</v>
      </c>
      <c r="R401" s="1">
        <v>4</v>
      </c>
      <c r="S401" s="1">
        <v>3</v>
      </c>
      <c r="T401" s="1">
        <v>4</v>
      </c>
      <c r="U401" s="22">
        <v>3</v>
      </c>
      <c r="V401" s="1">
        <v>4</v>
      </c>
      <c r="W401" s="1">
        <v>4</v>
      </c>
      <c r="X401" s="1">
        <v>6</v>
      </c>
      <c r="Y401" s="22">
        <v>7</v>
      </c>
      <c r="Z401" s="1">
        <v>2</v>
      </c>
      <c r="AA401" s="1">
        <v>3</v>
      </c>
      <c r="AB401" s="1" t="s">
        <v>45</v>
      </c>
      <c r="AC401" s="1" t="s">
        <v>45</v>
      </c>
      <c r="AD401" s="1" t="s">
        <v>45</v>
      </c>
      <c r="AE401" s="1" t="s">
        <v>45</v>
      </c>
      <c r="AF401" s="1" t="s">
        <v>45</v>
      </c>
      <c r="AG401" s="22" t="s">
        <v>45</v>
      </c>
      <c r="AH401" s="1">
        <v>4</v>
      </c>
      <c r="AI401" s="1">
        <v>9</v>
      </c>
      <c r="AJ401" s="22">
        <v>9</v>
      </c>
      <c r="AK401" s="34" t="s">
        <v>45</v>
      </c>
      <c r="AL401" s="34" t="s">
        <v>844</v>
      </c>
      <c r="AM401" s="8">
        <f t="shared" si="43"/>
        <v>-1.3971871603444268</v>
      </c>
      <c r="AN401" s="8">
        <f t="shared" si="44"/>
        <v>-0.77076772085539913</v>
      </c>
      <c r="AO401">
        <f t="shared" si="45"/>
        <v>3</v>
      </c>
      <c r="AP401" s="6">
        <f t="shared" si="46"/>
        <v>1.1000000000000001</v>
      </c>
      <c r="AQ401" s="8">
        <f>($AM$3*AM401+$AN$3*AN401+$AO$3*AO401+$AP$3*AP401)+$I$3*VLOOKUP(I401,COND!$A$2:$E$7,4,FALSE)+$J$3*VLOOKUP(J401,COND!$A$2:$C$7,2,FALSE)+$K$3*VLOOKUP(K401,COND!$A$2:$C$7,3,FALSE)+IF(AND($B$2&gt;0,$E401&lt;20),$B$2*25,0)</f>
        <v>106.06106863370077</v>
      </c>
      <c r="AR401" s="26">
        <f t="shared" si="47"/>
        <v>-0.42757877838601249</v>
      </c>
      <c r="AS401" t="str">
        <f t="shared" si="48"/>
        <v>C</v>
      </c>
      <c r="AT401">
        <v>800</v>
      </c>
      <c r="AU401">
        <v>800</v>
      </c>
      <c r="AW401" t="str">
        <f t="shared" si="49"/>
        <v>Unlikely</v>
      </c>
      <c r="AY401" t="str">
        <f>IF(VLOOKUP($A401,'Draft List'!$D$4:$AC$1177,AY$3,FALSE)&lt;&gt;0,VLOOKUP($A401,'Draft List'!$D$4:$AC$1177,AY$3,FALSE),"")</f>
        <v/>
      </c>
      <c r="AZ401" t="str">
        <f>IF(VLOOKUP($A401,'Draft List'!$D$4:$AC$1177,AZ$3,FALSE)&lt;&gt;0,VLOOKUP($A401,'Draft List'!$D$4:$AC$1177,AZ$3,FALSE),"")</f>
        <v/>
      </c>
      <c r="BA401" t="str">
        <f>IF(VLOOKUP($A401,'Draft List'!$D$4:$AC$1177,BA$3,FALSE)&lt;&gt;0,VLOOKUP($A401,'Draft List'!$D$4:$AC$1177,BA$3,FALSE),"")</f>
        <v/>
      </c>
      <c r="BB401" t="str">
        <f>IF(VLOOKUP($A401,'Draft List'!$D$4:$AC$1177,BB$3,FALSE)&lt;&gt;0,VLOOKUP($A401,'Draft List'!$D$4:$AC$1177,BB$3,FALSE),"")</f>
        <v/>
      </c>
    </row>
    <row r="402" spans="1:54" ht="15" customHeight="1" x14ac:dyDescent="0.3">
      <c r="A402" s="1">
        <v>9363</v>
      </c>
      <c r="B402" s="1" t="s">
        <v>51</v>
      </c>
      <c r="C402" s="1" t="s">
        <v>213</v>
      </c>
      <c r="D402" s="1" t="s">
        <v>187</v>
      </c>
      <c r="E402" s="1">
        <v>21</v>
      </c>
      <c r="F402" s="1" t="s">
        <v>42</v>
      </c>
      <c r="G402" s="1" t="s">
        <v>42</v>
      </c>
      <c r="H402" s="22" t="s">
        <v>861</v>
      </c>
      <c r="I402" s="45" t="s">
        <v>43</v>
      </c>
      <c r="J402" s="1" t="s">
        <v>43</v>
      </c>
      <c r="K402" s="22" t="s">
        <v>44</v>
      </c>
      <c r="L402" s="1">
        <v>2</v>
      </c>
      <c r="M402" s="1">
        <v>2</v>
      </c>
      <c r="N402" s="1">
        <v>3</v>
      </c>
      <c r="O402" s="1">
        <v>2</v>
      </c>
      <c r="P402" s="22">
        <v>1</v>
      </c>
      <c r="Q402" s="1">
        <v>3</v>
      </c>
      <c r="R402" s="1">
        <v>3</v>
      </c>
      <c r="S402" s="1">
        <v>5</v>
      </c>
      <c r="T402" s="1">
        <v>4</v>
      </c>
      <c r="U402" s="22">
        <v>3</v>
      </c>
      <c r="V402" s="1">
        <v>4</v>
      </c>
      <c r="W402" s="1">
        <v>6</v>
      </c>
      <c r="X402" s="1">
        <v>1</v>
      </c>
      <c r="Y402" s="22">
        <v>1</v>
      </c>
      <c r="Z402" s="1" t="s">
        <v>45</v>
      </c>
      <c r="AA402" s="1" t="s">
        <v>45</v>
      </c>
      <c r="AB402" s="1" t="s">
        <v>45</v>
      </c>
      <c r="AC402" s="1" t="s">
        <v>45</v>
      </c>
      <c r="AD402" s="1" t="s">
        <v>45</v>
      </c>
      <c r="AE402" s="1" t="s">
        <v>45</v>
      </c>
      <c r="AF402" s="1" t="s">
        <v>45</v>
      </c>
      <c r="AG402" s="22" t="s">
        <v>45</v>
      </c>
      <c r="AH402" s="1">
        <v>1</v>
      </c>
      <c r="AI402" s="1">
        <v>4</v>
      </c>
      <c r="AJ402" s="22">
        <v>4</v>
      </c>
      <c r="AK402" s="34" t="s">
        <v>874</v>
      </c>
      <c r="AL402" s="34" t="s">
        <v>48</v>
      </c>
      <c r="AM402" s="8">
        <f t="shared" si="43"/>
        <v>-1.4548950959488096</v>
      </c>
      <c r="AN402" s="8">
        <f t="shared" si="44"/>
        <v>-0.65570461242629963</v>
      </c>
      <c r="AO402">
        <f t="shared" si="45"/>
        <v>0</v>
      </c>
      <c r="AP402" s="6">
        <f t="shared" si="46"/>
        <v>0</v>
      </c>
      <c r="AQ402" s="8">
        <f>($AM$3*AM402+$AN$3*AN402+$AO$3*AO402+$AP$3*AP402)+$I$3*VLOOKUP(I402,COND!$A$2:$E$7,4,FALSE)+$J$3*VLOOKUP(J402,COND!$A$2:$C$7,2,FALSE)+$K$3*VLOOKUP(K402,COND!$A$2:$C$7,3,FALSE)+IF(AND($B$2&gt;0,$E402&lt;20),$B$2*25,0)</f>
        <v>105.98605514128953</v>
      </c>
      <c r="AR402" s="26">
        <f t="shared" si="47"/>
        <v>-0.44324825501879977</v>
      </c>
      <c r="AS402" t="str">
        <f t="shared" si="48"/>
        <v>DH</v>
      </c>
      <c r="AT402">
        <v>800</v>
      </c>
      <c r="AU402">
        <v>800</v>
      </c>
      <c r="AW402" t="str">
        <f t="shared" si="49"/>
        <v>Unlikely</v>
      </c>
      <c r="AY402">
        <f>IF(VLOOKUP($A402,'Draft List'!$D$4:$AC$1177,AY$3,FALSE)&lt;&gt;0,VLOOKUP($A402,'Draft List'!$D$4:$AC$1177,AY$3,FALSE),"")</f>
        <v>363</v>
      </c>
      <c r="AZ402">
        <f>IF(VLOOKUP($A402,'Draft List'!$D$4:$AC$1177,AZ$3,FALSE)&lt;&gt;0,VLOOKUP($A402,'Draft List'!$D$4:$AC$1177,AZ$3,FALSE),"")</f>
        <v>12</v>
      </c>
      <c r="BA402">
        <f>IF(VLOOKUP($A402,'Draft List'!$D$4:$AC$1177,BA$3,FALSE)&lt;&gt;0,VLOOKUP($A402,'Draft List'!$D$4:$AC$1177,BA$3,FALSE),"")</f>
        <v>23</v>
      </c>
      <c r="BB402" t="str">
        <f>IF(VLOOKUP($A402,'Draft List'!$D$4:$AC$1177,BB$3,FALSE)&lt;&gt;0,VLOOKUP($A402,'Draft List'!$D$4:$AC$1177,BB$3,FALSE),"")</f>
        <v>Fargo Dinosaurs</v>
      </c>
    </row>
    <row r="403" spans="1:54" ht="15" customHeight="1" x14ac:dyDescent="0.3">
      <c r="A403" s="1">
        <v>8762</v>
      </c>
      <c r="B403" s="1" t="s">
        <v>87</v>
      </c>
      <c r="C403" s="1" t="s">
        <v>1163</v>
      </c>
      <c r="D403" s="1" t="s">
        <v>1164</v>
      </c>
      <c r="E403" s="1">
        <v>21</v>
      </c>
      <c r="F403" s="1" t="s">
        <v>42</v>
      </c>
      <c r="G403" s="1" t="s">
        <v>42</v>
      </c>
      <c r="H403" s="22" t="s">
        <v>853</v>
      </c>
      <c r="I403" s="45" t="s">
        <v>43</v>
      </c>
      <c r="J403" s="1" t="s">
        <v>43</v>
      </c>
      <c r="K403" s="22" t="s">
        <v>43</v>
      </c>
      <c r="L403" s="1">
        <v>2</v>
      </c>
      <c r="M403" s="1">
        <v>2</v>
      </c>
      <c r="N403" s="1">
        <v>2</v>
      </c>
      <c r="O403" s="1">
        <v>3</v>
      </c>
      <c r="P403" s="22">
        <v>3</v>
      </c>
      <c r="Q403" s="1">
        <v>3</v>
      </c>
      <c r="R403" s="1">
        <v>3</v>
      </c>
      <c r="S403" s="1">
        <v>3</v>
      </c>
      <c r="T403" s="1">
        <v>4</v>
      </c>
      <c r="U403" s="22">
        <v>5</v>
      </c>
      <c r="V403" s="1">
        <v>2</v>
      </c>
      <c r="W403" s="1">
        <v>1</v>
      </c>
      <c r="X403" s="1">
        <v>4</v>
      </c>
      <c r="Y403" s="22">
        <v>7</v>
      </c>
      <c r="Z403" s="1">
        <v>2</v>
      </c>
      <c r="AA403" s="1" t="s">
        <v>45</v>
      </c>
      <c r="AB403" s="1" t="s">
        <v>45</v>
      </c>
      <c r="AC403" s="1" t="s">
        <v>45</v>
      </c>
      <c r="AD403" s="1" t="s">
        <v>45</v>
      </c>
      <c r="AE403" s="1" t="s">
        <v>45</v>
      </c>
      <c r="AF403" s="1" t="s">
        <v>45</v>
      </c>
      <c r="AG403" s="22" t="s">
        <v>45</v>
      </c>
      <c r="AH403" s="1">
        <v>1</v>
      </c>
      <c r="AI403" s="1">
        <v>1</v>
      </c>
      <c r="AJ403" s="22">
        <v>1</v>
      </c>
      <c r="AK403" s="34" t="s">
        <v>707</v>
      </c>
      <c r="AL403" s="34" t="s">
        <v>48</v>
      </c>
      <c r="AM403" s="8">
        <f t="shared" si="43"/>
        <v>-1.3682143603289634</v>
      </c>
      <c r="AN403" s="8">
        <f t="shared" si="44"/>
        <v>-0.74179492083993548</v>
      </c>
      <c r="AO403">
        <f t="shared" si="45"/>
        <v>0</v>
      </c>
      <c r="AP403" s="6">
        <f t="shared" si="46"/>
        <v>0</v>
      </c>
      <c r="AQ403" s="8">
        <f>($AM$3*AM403+$AN$3*AN403+$AO$3*AO403+$AP$3*AP403)+$I$3*VLOOKUP(I403,COND!$A$2:$E$7,4,FALSE)+$J$3*VLOOKUP(J403,COND!$A$2:$C$7,2,FALSE)+$K$3*VLOOKUP(K403,COND!$A$2:$C$7,3,FALSE)+IF(AND($B$2&gt;0,$E403&lt;20),$B$2*25,0)</f>
        <v>105.96163951388787</v>
      </c>
      <c r="AR403" s="26">
        <f t="shared" si="47"/>
        <v>-0.44834840554835537</v>
      </c>
      <c r="AS403" t="str">
        <f t="shared" si="48"/>
        <v>C</v>
      </c>
      <c r="AT403">
        <v>800</v>
      </c>
      <c r="AU403">
        <v>800</v>
      </c>
      <c r="AW403" t="str">
        <f t="shared" si="49"/>
        <v>Unlikely</v>
      </c>
      <c r="AY403">
        <f>IF(VLOOKUP($A403,'Draft List'!$D$4:$AC$1177,AY$3,FALSE)&lt;&gt;0,VLOOKUP($A403,'Draft List'!$D$4:$AC$1177,AY$3,FALSE),"")</f>
        <v>604</v>
      </c>
      <c r="AZ403">
        <f>IF(VLOOKUP($A403,'Draft List'!$D$4:$AC$1177,AZ$3,FALSE)&lt;&gt;0,VLOOKUP($A403,'Draft List'!$D$4:$AC$1177,AZ$3,FALSE),"")</f>
        <v>20</v>
      </c>
      <c r="BA403">
        <f>IF(VLOOKUP($A403,'Draft List'!$D$4:$AC$1177,BA$3,FALSE)&lt;&gt;0,VLOOKUP($A403,'Draft List'!$D$4:$AC$1177,BA$3,FALSE),"")</f>
        <v>8</v>
      </c>
      <c r="BB403" t="str">
        <f>IF(VLOOKUP($A403,'Draft List'!$D$4:$AC$1177,BB$3,FALSE)&lt;&gt;0,VLOOKUP($A403,'Draft List'!$D$4:$AC$1177,BB$3,FALSE),"")</f>
        <v>San Antonio Calzones of Laredo</v>
      </c>
    </row>
    <row r="404" spans="1:54" ht="15" customHeight="1" x14ac:dyDescent="0.3">
      <c r="A404" s="1">
        <v>13200</v>
      </c>
      <c r="B404" s="1" t="s">
        <v>88</v>
      </c>
      <c r="C404" s="1" t="s">
        <v>1288</v>
      </c>
      <c r="D404" s="1" t="s">
        <v>1289</v>
      </c>
      <c r="E404" s="1">
        <v>21</v>
      </c>
      <c r="F404" s="1" t="s">
        <v>63</v>
      </c>
      <c r="G404" s="1" t="s">
        <v>42</v>
      </c>
      <c r="H404" s="22" t="s">
        <v>861</v>
      </c>
      <c r="I404" s="45" t="s">
        <v>43</v>
      </c>
      <c r="J404" s="1" t="s">
        <v>48</v>
      </c>
      <c r="K404" s="22" t="s">
        <v>43</v>
      </c>
      <c r="L404" s="1">
        <v>2</v>
      </c>
      <c r="M404" s="1">
        <v>3</v>
      </c>
      <c r="N404" s="1">
        <v>3</v>
      </c>
      <c r="O404" s="1">
        <v>5</v>
      </c>
      <c r="P404" s="22">
        <v>1</v>
      </c>
      <c r="Q404" s="1">
        <v>2</v>
      </c>
      <c r="R404" s="1">
        <v>4</v>
      </c>
      <c r="S404" s="1">
        <v>4</v>
      </c>
      <c r="T404" s="1">
        <v>6</v>
      </c>
      <c r="U404" s="22">
        <v>3</v>
      </c>
      <c r="V404" s="1">
        <v>6</v>
      </c>
      <c r="W404" s="1">
        <v>5</v>
      </c>
      <c r="X404" s="1">
        <v>6</v>
      </c>
      <c r="Y404" s="22">
        <v>6</v>
      </c>
      <c r="Z404" s="1" t="s">
        <v>45</v>
      </c>
      <c r="AA404" s="1">
        <v>5</v>
      </c>
      <c r="AB404" s="1" t="s">
        <v>45</v>
      </c>
      <c r="AC404" s="1" t="s">
        <v>45</v>
      </c>
      <c r="AD404" s="1" t="s">
        <v>45</v>
      </c>
      <c r="AE404" s="1" t="s">
        <v>45</v>
      </c>
      <c r="AF404" s="1" t="s">
        <v>45</v>
      </c>
      <c r="AG404" s="22" t="s">
        <v>45</v>
      </c>
      <c r="AH404" s="1">
        <v>1</v>
      </c>
      <c r="AI404" s="1">
        <v>1</v>
      </c>
      <c r="AJ404" s="22">
        <v>1</v>
      </c>
      <c r="AK404" s="34" t="s">
        <v>874</v>
      </c>
      <c r="AL404" s="34" t="s">
        <v>48</v>
      </c>
      <c r="AM404" s="8">
        <f t="shared" si="43"/>
        <v>-1.1347065663013634</v>
      </c>
      <c r="AN404" s="8">
        <f t="shared" si="44"/>
        <v>-0.83084296301501026</v>
      </c>
      <c r="AO404">
        <f t="shared" si="45"/>
        <v>0</v>
      </c>
      <c r="AP404" s="6">
        <f t="shared" si="46"/>
        <v>0</v>
      </c>
      <c r="AQ404" s="8">
        <f>($AM$3*AM404+$AN$3*AN404+$AO$3*AO404+$AP$3*AP404)+$I$3*VLOOKUP(I404,COND!$A$2:$E$7,4,FALSE)+$J$3*VLOOKUP(J404,COND!$A$2:$C$7,2,FALSE)+$K$3*VLOOKUP(K404,COND!$A$2:$C$7,3,FALSE)+IF(AND($B$2&gt;0,$E404&lt;20),$B$2*25,0)</f>
        <v>105.91641378718974</v>
      </c>
      <c r="AR404" s="26">
        <f t="shared" si="47"/>
        <v>-0.45779555225380619</v>
      </c>
      <c r="AS404" t="str">
        <f t="shared" si="48"/>
        <v>1B</v>
      </c>
      <c r="AT404">
        <v>800</v>
      </c>
      <c r="AU404">
        <v>800</v>
      </c>
      <c r="AW404" t="str">
        <f t="shared" si="49"/>
        <v>Unlikely</v>
      </c>
      <c r="AY404">
        <f>IF(VLOOKUP($A404,'Draft List'!$D$4:$AC$1177,AY$3,FALSE)&lt;&gt;0,VLOOKUP($A404,'Draft List'!$D$4:$AC$1177,AY$3,FALSE),"")</f>
        <v>499</v>
      </c>
      <c r="AZ404">
        <f>IF(VLOOKUP($A404,'Draft List'!$D$4:$AC$1177,AZ$3,FALSE)&lt;&gt;0,VLOOKUP($A404,'Draft List'!$D$4:$AC$1177,AZ$3,FALSE),"")</f>
        <v>16</v>
      </c>
      <c r="BA404">
        <f>IF(VLOOKUP($A404,'Draft List'!$D$4:$AC$1177,BA$3,FALSE)&lt;&gt;0,VLOOKUP($A404,'Draft List'!$D$4:$AC$1177,BA$3,FALSE),"")</f>
        <v>31</v>
      </c>
      <c r="BB404" t="str">
        <f>IF(VLOOKUP($A404,'Draft List'!$D$4:$AC$1177,BB$3,FALSE)&lt;&gt;0,VLOOKUP($A404,'Draft List'!$D$4:$AC$1177,BB$3,FALSE),"")</f>
        <v>Tempe Knights</v>
      </c>
    </row>
    <row r="405" spans="1:54" ht="15" customHeight="1" x14ac:dyDescent="0.3">
      <c r="A405" s="1">
        <v>9719</v>
      </c>
      <c r="B405" s="1" t="s">
        <v>88</v>
      </c>
      <c r="C405" s="1" t="s">
        <v>172</v>
      </c>
      <c r="D405" s="1" t="s">
        <v>647</v>
      </c>
      <c r="E405" s="1">
        <v>21</v>
      </c>
      <c r="F405" s="1" t="s">
        <v>42</v>
      </c>
      <c r="G405" s="1" t="s">
        <v>42</v>
      </c>
      <c r="H405" s="22" t="s">
        <v>861</v>
      </c>
      <c r="I405" s="45" t="s">
        <v>44</v>
      </c>
      <c r="J405" s="1" t="s">
        <v>44</v>
      </c>
      <c r="K405" s="22" t="s">
        <v>43</v>
      </c>
      <c r="L405" s="1">
        <v>1</v>
      </c>
      <c r="M405" s="1">
        <v>2</v>
      </c>
      <c r="N405" s="1">
        <v>2</v>
      </c>
      <c r="O405" s="1">
        <v>2</v>
      </c>
      <c r="P405" s="22">
        <v>1</v>
      </c>
      <c r="Q405" s="1">
        <v>3</v>
      </c>
      <c r="R405" s="1">
        <v>4</v>
      </c>
      <c r="S405" s="1">
        <v>4</v>
      </c>
      <c r="T405" s="1">
        <v>4</v>
      </c>
      <c r="U405" s="22">
        <v>4</v>
      </c>
      <c r="V405" s="1">
        <v>3</v>
      </c>
      <c r="W405" s="1">
        <v>3</v>
      </c>
      <c r="X405" s="1">
        <v>1</v>
      </c>
      <c r="Y405" s="22">
        <v>1</v>
      </c>
      <c r="Z405" s="1" t="s">
        <v>45</v>
      </c>
      <c r="AA405" s="1">
        <v>3</v>
      </c>
      <c r="AB405" s="1" t="s">
        <v>45</v>
      </c>
      <c r="AC405" s="1" t="s">
        <v>45</v>
      </c>
      <c r="AD405" s="1" t="s">
        <v>45</v>
      </c>
      <c r="AE405" s="1" t="s">
        <v>45</v>
      </c>
      <c r="AF405" s="1" t="s">
        <v>45</v>
      </c>
      <c r="AG405" s="22" t="s">
        <v>45</v>
      </c>
      <c r="AH405" s="1">
        <v>7</v>
      </c>
      <c r="AI405" s="1">
        <v>6</v>
      </c>
      <c r="AJ405" s="22">
        <v>4</v>
      </c>
      <c r="AK405" s="34" t="s">
        <v>45</v>
      </c>
      <c r="AL405" s="34" t="s">
        <v>48</v>
      </c>
      <c r="AM405" s="8">
        <f t="shared" si="43"/>
        <v>-1.8605124261753858</v>
      </c>
      <c r="AN405" s="8">
        <f t="shared" si="44"/>
        <v>-0.64768988701441399</v>
      </c>
      <c r="AO405">
        <f t="shared" si="45"/>
        <v>0</v>
      </c>
      <c r="AP405" s="6">
        <f t="shared" si="46"/>
        <v>0</v>
      </c>
      <c r="AQ405" s="8">
        <f>($AM$3*AM405+$AN$3*AN405+$AO$3*AO405+$AP$3*AP405)+$I$3*VLOOKUP(I405,COND!$A$2:$E$7,4,FALSE)+$J$3*VLOOKUP(J405,COND!$A$2:$C$7,2,FALSE)+$K$3*VLOOKUP(K405,COND!$A$2:$C$7,3,FALSE)+IF(AND($B$2&gt;0,$E405&lt;20),$B$2*25,0)</f>
        <v>105.8916701132095</v>
      </c>
      <c r="AR405" s="26">
        <f t="shared" si="47"/>
        <v>-0.46296422803171933</v>
      </c>
      <c r="AS405" t="str">
        <f t="shared" si="48"/>
        <v>1B</v>
      </c>
      <c r="AT405">
        <v>800</v>
      </c>
      <c r="AU405">
        <v>800</v>
      </c>
      <c r="AW405" t="str">
        <f t="shared" si="49"/>
        <v>Unlikely</v>
      </c>
      <c r="AY405">
        <f>IF(VLOOKUP($A405,'Draft List'!$D$4:$AC$1177,AY$3,FALSE)&lt;&gt;0,VLOOKUP($A405,'Draft List'!$D$4:$AC$1177,AY$3,FALSE),"")</f>
        <v>476</v>
      </c>
      <c r="AZ405">
        <f>IF(VLOOKUP($A405,'Draft List'!$D$4:$AC$1177,AZ$3,FALSE)&lt;&gt;0,VLOOKUP($A405,'Draft List'!$D$4:$AC$1177,AZ$3,FALSE),"")</f>
        <v>16</v>
      </c>
      <c r="BA405">
        <f>IF(VLOOKUP($A405,'Draft List'!$D$4:$AC$1177,BA$3,FALSE)&lt;&gt;0,VLOOKUP($A405,'Draft List'!$D$4:$AC$1177,BA$3,FALSE),"")</f>
        <v>8</v>
      </c>
      <c r="BB405" t="str">
        <f>IF(VLOOKUP($A405,'Draft List'!$D$4:$AC$1177,BB$3,FALSE)&lt;&gt;0,VLOOKUP($A405,'Draft List'!$D$4:$AC$1177,BB$3,FALSE),"")</f>
        <v>San Antonio Calzones of Laredo</v>
      </c>
    </row>
    <row r="406" spans="1:54" ht="15" customHeight="1" x14ac:dyDescent="0.3">
      <c r="A406" s="1">
        <v>2184</v>
      </c>
      <c r="B406" s="1" t="s">
        <v>67</v>
      </c>
      <c r="C406" s="1" t="s">
        <v>193</v>
      </c>
      <c r="D406" s="1" t="s">
        <v>344</v>
      </c>
      <c r="E406" s="1">
        <v>22</v>
      </c>
      <c r="F406" s="1" t="s">
        <v>54</v>
      </c>
      <c r="G406" s="1" t="s">
        <v>54</v>
      </c>
      <c r="H406" s="22" t="s">
        <v>878</v>
      </c>
      <c r="I406" s="45" t="s">
        <v>43</v>
      </c>
      <c r="J406" s="1" t="s">
        <v>44</v>
      </c>
      <c r="K406" s="22" t="s">
        <v>48</v>
      </c>
      <c r="L406" s="1">
        <v>1</v>
      </c>
      <c r="M406" s="1">
        <v>4</v>
      </c>
      <c r="N406" s="1">
        <v>2</v>
      </c>
      <c r="O406" s="1">
        <v>3</v>
      </c>
      <c r="P406" s="22">
        <v>2</v>
      </c>
      <c r="Q406" s="1">
        <v>3</v>
      </c>
      <c r="R406" s="1">
        <v>5</v>
      </c>
      <c r="S406" s="1">
        <v>2</v>
      </c>
      <c r="T406" s="1">
        <v>4</v>
      </c>
      <c r="U406" s="22">
        <v>4</v>
      </c>
      <c r="V406" s="1">
        <v>3</v>
      </c>
      <c r="W406" s="1">
        <v>5</v>
      </c>
      <c r="X406" s="1">
        <v>1</v>
      </c>
      <c r="Y406" s="22">
        <v>1</v>
      </c>
      <c r="Z406" s="1" t="s">
        <v>45</v>
      </c>
      <c r="AA406" s="1" t="s">
        <v>45</v>
      </c>
      <c r="AB406" s="1" t="s">
        <v>45</v>
      </c>
      <c r="AC406" s="1" t="s">
        <v>45</v>
      </c>
      <c r="AD406" s="1" t="s">
        <v>45</v>
      </c>
      <c r="AE406" s="1" t="s">
        <v>45</v>
      </c>
      <c r="AF406" s="1" t="s">
        <v>45</v>
      </c>
      <c r="AG406" s="22">
        <v>1</v>
      </c>
      <c r="AH406" s="1">
        <v>8</v>
      </c>
      <c r="AI406" s="1">
        <v>6</v>
      </c>
      <c r="AJ406" s="22">
        <v>2</v>
      </c>
      <c r="AK406" s="34" t="s">
        <v>45</v>
      </c>
      <c r="AL406" s="34" t="s">
        <v>48</v>
      </c>
      <c r="AM406" s="8">
        <f t="shared" si="43"/>
        <v>-1.6286667771113144</v>
      </c>
      <c r="AN406" s="8">
        <f t="shared" si="44"/>
        <v>-0.7627529954435136</v>
      </c>
      <c r="AO406">
        <f t="shared" si="45"/>
        <v>1</v>
      </c>
      <c r="AP406" s="6">
        <f t="shared" si="46"/>
        <v>0</v>
      </c>
      <c r="AQ406" s="8">
        <f>($AM$3*AM406+$AN$3*AN406+$AO$3*AO406+$AP$3*AP406)+$I$3*VLOOKUP(I406,COND!$A$2:$E$7,4,FALSE)+$J$3*VLOOKUP(J406,COND!$A$2:$C$7,2,FALSE)+$K$3*VLOOKUP(K406,COND!$A$2:$C$7,3,FALSE)+IF(AND($B$2&gt;0,$E406&lt;20),$B$2*25,0)</f>
        <v>105.85076404363338</v>
      </c>
      <c r="AR406" s="26">
        <f t="shared" si="47"/>
        <v>-0.47150904684708972</v>
      </c>
      <c r="AS406" t="str">
        <f t="shared" si="48"/>
        <v>DH</v>
      </c>
      <c r="AT406">
        <v>800</v>
      </c>
      <c r="AU406">
        <v>800</v>
      </c>
      <c r="AW406" t="str">
        <f t="shared" si="49"/>
        <v>Unlikely</v>
      </c>
      <c r="AY406">
        <f>IF(VLOOKUP($A406,'Draft List'!$D$4:$AC$1177,AY$3,FALSE)&lt;&gt;0,VLOOKUP($A406,'Draft List'!$D$4:$AC$1177,AY$3,FALSE),"")</f>
        <v>601</v>
      </c>
      <c r="AZ406">
        <f>IF(VLOOKUP($A406,'Draft List'!$D$4:$AC$1177,AZ$3,FALSE)&lt;&gt;0,VLOOKUP($A406,'Draft List'!$D$4:$AC$1177,AZ$3,FALSE),"")</f>
        <v>20</v>
      </c>
      <c r="BA406">
        <f>IF(VLOOKUP($A406,'Draft List'!$D$4:$AC$1177,BA$3,FALSE)&lt;&gt;0,VLOOKUP($A406,'Draft List'!$D$4:$AC$1177,BA$3,FALSE),"")</f>
        <v>5</v>
      </c>
      <c r="BB406" t="str">
        <f>IF(VLOOKUP($A406,'Draft List'!$D$4:$AC$1177,BB$3,FALSE)&lt;&gt;0,VLOOKUP($A406,'Draft List'!$D$4:$AC$1177,BB$3,FALSE),"")</f>
        <v>Charleston Statesmen</v>
      </c>
    </row>
    <row r="407" spans="1:54" ht="15" customHeight="1" x14ac:dyDescent="0.3">
      <c r="A407" s="1">
        <v>7662</v>
      </c>
      <c r="B407" s="1" t="s">
        <v>87</v>
      </c>
      <c r="C407" s="1" t="s">
        <v>453</v>
      </c>
      <c r="D407" s="1" t="s">
        <v>1198</v>
      </c>
      <c r="E407" s="1">
        <v>21</v>
      </c>
      <c r="F407" s="1" t="s">
        <v>42</v>
      </c>
      <c r="G407" s="1" t="s">
        <v>42</v>
      </c>
      <c r="H407" s="22" t="s">
        <v>853</v>
      </c>
      <c r="I407" s="45" t="s">
        <v>44</v>
      </c>
      <c r="J407" s="1" t="s">
        <v>44</v>
      </c>
      <c r="K407" s="22" t="s">
        <v>43</v>
      </c>
      <c r="L407" s="1">
        <v>2</v>
      </c>
      <c r="M407" s="1">
        <v>3</v>
      </c>
      <c r="N407" s="1">
        <v>2</v>
      </c>
      <c r="O407" s="1">
        <v>2</v>
      </c>
      <c r="P407" s="22">
        <v>1</v>
      </c>
      <c r="Q407" s="1">
        <v>3</v>
      </c>
      <c r="R407" s="1">
        <v>3</v>
      </c>
      <c r="S407" s="1">
        <v>4</v>
      </c>
      <c r="T407" s="1">
        <v>4</v>
      </c>
      <c r="U407" s="22">
        <v>3</v>
      </c>
      <c r="V407" s="1">
        <v>4</v>
      </c>
      <c r="W407" s="1">
        <v>5</v>
      </c>
      <c r="X407" s="1">
        <v>7</v>
      </c>
      <c r="Y407" s="22">
        <v>5</v>
      </c>
      <c r="Z407" s="1">
        <v>2</v>
      </c>
      <c r="AA407" s="1" t="s">
        <v>45</v>
      </c>
      <c r="AB407" s="1" t="s">
        <v>45</v>
      </c>
      <c r="AC407" s="1" t="s">
        <v>45</v>
      </c>
      <c r="AD407" s="1" t="s">
        <v>45</v>
      </c>
      <c r="AE407" s="1" t="s">
        <v>45</v>
      </c>
      <c r="AF407" s="1" t="s">
        <v>45</v>
      </c>
      <c r="AG407" s="22" t="s">
        <v>45</v>
      </c>
      <c r="AH407" s="1">
        <v>1</v>
      </c>
      <c r="AI407" s="1">
        <v>2</v>
      </c>
      <c r="AJ407" s="22">
        <v>5</v>
      </c>
      <c r="AK407" s="34" t="s">
        <v>707</v>
      </c>
      <c r="AL407" s="34" t="s">
        <v>48</v>
      </c>
      <c r="AM407" s="8">
        <f t="shared" si="43"/>
        <v>-1.4868967103540081</v>
      </c>
      <c r="AN407" s="8">
        <f t="shared" si="44"/>
        <v>-0.73876610645020102</v>
      </c>
      <c r="AO407">
        <f t="shared" si="45"/>
        <v>0</v>
      </c>
      <c r="AP407" s="6">
        <f t="shared" si="46"/>
        <v>1</v>
      </c>
      <c r="AQ407" s="8">
        <f>($AM$3*AM407+$AN$3*AN407+$AO$3*AO407+$AP$3*AP407)+$I$3*VLOOKUP(I407,COND!$A$2:$E$7,4,FALSE)+$J$3*VLOOKUP(J407,COND!$A$2:$C$7,2,FALSE)+$K$3*VLOOKUP(K407,COND!$A$2:$C$7,3,FALSE)+IF(AND($B$2&gt;0,$E407&lt;20),$B$2*25,0)</f>
        <v>105.83611705156218</v>
      </c>
      <c r="AR407" s="26">
        <f t="shared" si="47"/>
        <v>-0.47456863909673364</v>
      </c>
      <c r="AS407" t="str">
        <f t="shared" si="48"/>
        <v>C</v>
      </c>
      <c r="AT407">
        <v>800</v>
      </c>
      <c r="AU407">
        <v>800</v>
      </c>
      <c r="AW407" t="str">
        <f t="shared" si="49"/>
        <v>Unlikely</v>
      </c>
      <c r="AY407" t="str">
        <f>IF(VLOOKUP($A407,'Draft List'!$D$4:$AC$1177,AY$3,FALSE)&lt;&gt;0,VLOOKUP($A407,'Draft List'!$D$4:$AC$1177,AY$3,FALSE),"")</f>
        <v/>
      </c>
      <c r="AZ407" t="str">
        <f>IF(VLOOKUP($A407,'Draft List'!$D$4:$AC$1177,AZ$3,FALSE)&lt;&gt;0,VLOOKUP($A407,'Draft List'!$D$4:$AC$1177,AZ$3,FALSE),"")</f>
        <v/>
      </c>
      <c r="BA407" t="str">
        <f>IF(VLOOKUP($A407,'Draft List'!$D$4:$AC$1177,BA$3,FALSE)&lt;&gt;0,VLOOKUP($A407,'Draft List'!$D$4:$AC$1177,BA$3,FALSE),"")</f>
        <v/>
      </c>
      <c r="BB407" t="str">
        <f>IF(VLOOKUP($A407,'Draft List'!$D$4:$AC$1177,BB$3,FALSE)&lt;&gt;0,VLOOKUP($A407,'Draft List'!$D$4:$AC$1177,BB$3,FALSE),"")</f>
        <v/>
      </c>
    </row>
    <row r="408" spans="1:54" ht="15" customHeight="1" x14ac:dyDescent="0.3">
      <c r="A408" s="1">
        <v>5813</v>
      </c>
      <c r="B408" s="1" t="s">
        <v>87</v>
      </c>
      <c r="C408" s="1" t="s">
        <v>141</v>
      </c>
      <c r="D408" s="1" t="s">
        <v>174</v>
      </c>
      <c r="E408" s="1">
        <v>21</v>
      </c>
      <c r="F408" s="1" t="s">
        <v>42</v>
      </c>
      <c r="G408" s="1" t="s">
        <v>42</v>
      </c>
      <c r="H408" s="22" t="s">
        <v>853</v>
      </c>
      <c r="I408" s="45" t="s">
        <v>44</v>
      </c>
      <c r="J408" s="1" t="s">
        <v>43</v>
      </c>
      <c r="K408" s="22" t="s">
        <v>43</v>
      </c>
      <c r="L408" s="1">
        <v>1</v>
      </c>
      <c r="M408" s="1">
        <v>1</v>
      </c>
      <c r="N408" s="1">
        <v>3</v>
      </c>
      <c r="O408" s="1">
        <v>2</v>
      </c>
      <c r="P408" s="22">
        <v>1</v>
      </c>
      <c r="Q408" s="1">
        <v>3</v>
      </c>
      <c r="R408" s="1">
        <v>3</v>
      </c>
      <c r="S408" s="1">
        <v>4</v>
      </c>
      <c r="T408" s="1">
        <v>4</v>
      </c>
      <c r="U408" s="22">
        <v>3</v>
      </c>
      <c r="V408" s="1">
        <v>5</v>
      </c>
      <c r="W408" s="1">
        <v>4</v>
      </c>
      <c r="X408" s="1">
        <v>6</v>
      </c>
      <c r="Y408" s="22">
        <v>5</v>
      </c>
      <c r="Z408" s="1" t="s">
        <v>45</v>
      </c>
      <c r="AA408" s="1" t="s">
        <v>45</v>
      </c>
      <c r="AB408" s="1" t="s">
        <v>45</v>
      </c>
      <c r="AC408" s="1" t="s">
        <v>45</v>
      </c>
      <c r="AD408" s="1" t="s">
        <v>45</v>
      </c>
      <c r="AE408" s="1" t="s">
        <v>45</v>
      </c>
      <c r="AF408" s="1" t="s">
        <v>45</v>
      </c>
      <c r="AG408" s="22" t="s">
        <v>45</v>
      </c>
      <c r="AH408" s="1">
        <v>1</v>
      </c>
      <c r="AI408" s="1">
        <v>1</v>
      </c>
      <c r="AJ408" s="22">
        <v>2</v>
      </c>
      <c r="AK408" s="34" t="s">
        <v>681</v>
      </c>
      <c r="AL408" s="34" t="s">
        <v>844</v>
      </c>
      <c r="AM408" s="8">
        <f t="shared" si="43"/>
        <v>-1.828510811770188</v>
      </c>
      <c r="AN408" s="8">
        <f t="shared" si="44"/>
        <v>-0.73876610645020102</v>
      </c>
      <c r="AO408">
        <f t="shared" si="45"/>
        <v>0</v>
      </c>
      <c r="AP408" s="6">
        <f t="shared" si="46"/>
        <v>0</v>
      </c>
      <c r="AQ408" s="8">
        <f>($AM$3*AM408+$AN$3*AN408+$AO$3*AO408+$AP$3*AP408)+$I$3*VLOOKUP(I408,COND!$A$2:$E$7,4,FALSE)+$J$3*VLOOKUP(J408,COND!$A$2:$C$7,2,FALSE)+$K$3*VLOOKUP(K408,COND!$A$2:$C$7,3,FALSE)+IF(AND($B$2&gt;0,$E408&lt;20),$B$2*25,0)</f>
        <v>105.80195564142056</v>
      </c>
      <c r="AR408" s="26">
        <f t="shared" si="47"/>
        <v>-0.48170457425653901</v>
      </c>
      <c r="AS408" t="str">
        <f t="shared" si="48"/>
        <v>DH</v>
      </c>
      <c r="AT408">
        <v>800</v>
      </c>
      <c r="AU408">
        <v>800</v>
      </c>
      <c r="AW408" t="str">
        <f t="shared" si="49"/>
        <v>Unlikely</v>
      </c>
      <c r="AY408" t="str">
        <f>IF(VLOOKUP($A408,'Draft List'!$D$4:$AC$1177,AY$3,FALSE)&lt;&gt;0,VLOOKUP($A408,'Draft List'!$D$4:$AC$1177,AY$3,FALSE),"")</f>
        <v/>
      </c>
      <c r="AZ408" t="str">
        <f>IF(VLOOKUP($A408,'Draft List'!$D$4:$AC$1177,AZ$3,FALSE)&lt;&gt;0,VLOOKUP($A408,'Draft List'!$D$4:$AC$1177,AZ$3,FALSE),"")</f>
        <v/>
      </c>
      <c r="BA408" t="str">
        <f>IF(VLOOKUP($A408,'Draft List'!$D$4:$AC$1177,BA$3,FALSE)&lt;&gt;0,VLOOKUP($A408,'Draft List'!$D$4:$AC$1177,BA$3,FALSE),"")</f>
        <v/>
      </c>
      <c r="BB408" t="str">
        <f>IF(VLOOKUP($A408,'Draft List'!$D$4:$AC$1177,BB$3,FALSE)&lt;&gt;0,VLOOKUP($A408,'Draft List'!$D$4:$AC$1177,BB$3,FALSE),"")</f>
        <v/>
      </c>
    </row>
    <row r="409" spans="1:54" ht="15" customHeight="1" x14ac:dyDescent="0.3">
      <c r="A409" s="1">
        <v>5071</v>
      </c>
      <c r="B409" s="1" t="s">
        <v>88</v>
      </c>
      <c r="C409" s="1" t="s">
        <v>133</v>
      </c>
      <c r="D409" s="1" t="s">
        <v>1096</v>
      </c>
      <c r="E409" s="1">
        <v>21</v>
      </c>
      <c r="F409" s="1" t="s">
        <v>63</v>
      </c>
      <c r="G409" s="1" t="s">
        <v>42</v>
      </c>
      <c r="H409" s="22" t="s">
        <v>853</v>
      </c>
      <c r="I409" s="45" t="s">
        <v>43</v>
      </c>
      <c r="J409" s="1" t="s">
        <v>43</v>
      </c>
      <c r="K409" s="22" t="s">
        <v>43</v>
      </c>
      <c r="L409" s="1">
        <v>2</v>
      </c>
      <c r="M409" s="1">
        <v>2</v>
      </c>
      <c r="N409" s="1">
        <v>2</v>
      </c>
      <c r="O409" s="1">
        <v>1</v>
      </c>
      <c r="P409" s="22">
        <v>2</v>
      </c>
      <c r="Q409" s="1">
        <v>3</v>
      </c>
      <c r="R409" s="1">
        <v>4</v>
      </c>
      <c r="S409" s="1">
        <v>3</v>
      </c>
      <c r="T409" s="1">
        <v>3</v>
      </c>
      <c r="U409" s="22">
        <v>4</v>
      </c>
      <c r="V409" s="1">
        <v>10</v>
      </c>
      <c r="W409" s="1">
        <v>8</v>
      </c>
      <c r="X409" s="1">
        <v>1</v>
      </c>
      <c r="Y409" s="22">
        <v>1</v>
      </c>
      <c r="Z409" s="1" t="s">
        <v>45</v>
      </c>
      <c r="AA409" s="1">
        <v>8</v>
      </c>
      <c r="AB409" s="1" t="s">
        <v>45</v>
      </c>
      <c r="AC409" s="1" t="s">
        <v>45</v>
      </c>
      <c r="AD409" s="1" t="s">
        <v>45</v>
      </c>
      <c r="AE409" s="1" t="s">
        <v>45</v>
      </c>
      <c r="AF409" s="1" t="s">
        <v>45</v>
      </c>
      <c r="AG409" s="22" t="s">
        <v>45</v>
      </c>
      <c r="AH409" s="1">
        <v>4</v>
      </c>
      <c r="AI409" s="1">
        <v>8</v>
      </c>
      <c r="AJ409" s="22">
        <v>9</v>
      </c>
      <c r="AK409" s="34" t="s">
        <v>45</v>
      </c>
      <c r="AL409" s="34" t="s">
        <v>48</v>
      </c>
      <c r="AM409" s="8">
        <f t="shared" si="43"/>
        <v>-1.5876498001652086</v>
      </c>
      <c r="AN409" s="8">
        <f t="shared" si="44"/>
        <v>-0.82046093104789664</v>
      </c>
      <c r="AO409">
        <f t="shared" si="45"/>
        <v>3</v>
      </c>
      <c r="AP409" s="6">
        <f t="shared" si="46"/>
        <v>0.25</v>
      </c>
      <c r="AQ409" s="8">
        <f>($AM$3*AM409+$AN$3*AN409+$AO$3*AO409+$AP$3*AP409)+$I$3*VLOOKUP(I409,COND!$A$2:$E$7,4,FALSE)+$J$3*VLOOKUP(J409,COND!$A$2:$C$7,2,FALSE)+$K$3*VLOOKUP(K409,COND!$A$2:$C$7,3,FALSE)+IF(AND($B$2&gt;0,$E409&lt;20),$B$2*25,0)</f>
        <v>105.74570384740872</v>
      </c>
      <c r="AR409" s="26">
        <f t="shared" si="47"/>
        <v>-0.49345494267011258</v>
      </c>
      <c r="AS409" t="str">
        <f t="shared" si="48"/>
        <v>1B</v>
      </c>
      <c r="AT409">
        <v>800</v>
      </c>
      <c r="AU409">
        <v>800</v>
      </c>
      <c r="AW409" t="str">
        <f t="shared" si="49"/>
        <v>Unlikely</v>
      </c>
      <c r="AY409">
        <f>IF(VLOOKUP($A409,'Draft List'!$D$4:$AC$1177,AY$3,FALSE)&lt;&gt;0,VLOOKUP($A409,'Draft List'!$D$4:$AC$1177,AY$3,FALSE),"")</f>
        <v>616</v>
      </c>
      <c r="AZ409">
        <f>IF(VLOOKUP($A409,'Draft List'!$D$4:$AC$1177,AZ$3,FALSE)&lt;&gt;0,VLOOKUP($A409,'Draft List'!$D$4:$AC$1177,AZ$3,FALSE),"")</f>
        <v>20</v>
      </c>
      <c r="BA409">
        <f>IF(VLOOKUP($A409,'Draft List'!$D$4:$AC$1177,BA$3,FALSE)&lt;&gt;0,VLOOKUP($A409,'Draft List'!$D$4:$AC$1177,BA$3,FALSE),"")</f>
        <v>20</v>
      </c>
      <c r="BB409" t="str">
        <f>IF(VLOOKUP($A409,'Draft List'!$D$4:$AC$1177,BB$3,FALSE)&lt;&gt;0,VLOOKUP($A409,'Draft List'!$D$4:$AC$1177,BB$3,FALSE),"")</f>
        <v>New Orleans Trendsetters</v>
      </c>
    </row>
    <row r="410" spans="1:54" ht="15" customHeight="1" x14ac:dyDescent="0.3">
      <c r="A410" s="1">
        <v>9909</v>
      </c>
      <c r="B410" s="1" t="s">
        <v>88</v>
      </c>
      <c r="C410" s="1" t="s">
        <v>403</v>
      </c>
      <c r="D410" s="1" t="s">
        <v>1104</v>
      </c>
      <c r="E410" s="1">
        <v>21</v>
      </c>
      <c r="F410" s="1" t="s">
        <v>42</v>
      </c>
      <c r="G410" s="1" t="s">
        <v>42</v>
      </c>
      <c r="H410" s="22" t="s">
        <v>853</v>
      </c>
      <c r="I410" s="45" t="s">
        <v>43</v>
      </c>
      <c r="J410" s="1" t="s">
        <v>44</v>
      </c>
      <c r="K410" s="22" t="s">
        <v>43</v>
      </c>
      <c r="L410" s="1">
        <v>1</v>
      </c>
      <c r="M410" s="1">
        <v>2</v>
      </c>
      <c r="N410" s="1">
        <v>2</v>
      </c>
      <c r="O410" s="1">
        <v>2</v>
      </c>
      <c r="P410" s="22">
        <v>1</v>
      </c>
      <c r="Q410" s="1">
        <v>3</v>
      </c>
      <c r="R410" s="1">
        <v>4</v>
      </c>
      <c r="S410" s="1">
        <v>4</v>
      </c>
      <c r="T410" s="1">
        <v>4</v>
      </c>
      <c r="U410" s="22">
        <v>3</v>
      </c>
      <c r="V410" s="1">
        <v>9</v>
      </c>
      <c r="W410" s="1">
        <v>8</v>
      </c>
      <c r="X410" s="1">
        <v>1</v>
      </c>
      <c r="Y410" s="22">
        <v>1</v>
      </c>
      <c r="Z410" s="1" t="s">
        <v>45</v>
      </c>
      <c r="AA410" s="1">
        <v>6</v>
      </c>
      <c r="AB410" s="1">
        <v>4</v>
      </c>
      <c r="AC410" s="1" t="s">
        <v>45</v>
      </c>
      <c r="AD410" s="1" t="s">
        <v>45</v>
      </c>
      <c r="AE410" s="1" t="s">
        <v>45</v>
      </c>
      <c r="AF410" s="1" t="s">
        <v>45</v>
      </c>
      <c r="AG410" s="22" t="s">
        <v>45</v>
      </c>
      <c r="AH410" s="1">
        <v>3</v>
      </c>
      <c r="AI410" s="1">
        <v>4</v>
      </c>
      <c r="AJ410" s="22">
        <v>7</v>
      </c>
      <c r="AK410" s="34" t="s">
        <v>977</v>
      </c>
      <c r="AL410" s="34" t="s">
        <v>844</v>
      </c>
      <c r="AM410" s="8">
        <f t="shared" si="43"/>
        <v>-1.8605124261753858</v>
      </c>
      <c r="AN410" s="8">
        <f t="shared" si="44"/>
        <v>-0.68770622683149762</v>
      </c>
      <c r="AO410">
        <f t="shared" si="45"/>
        <v>1</v>
      </c>
      <c r="AP410" s="6">
        <f t="shared" si="46"/>
        <v>0</v>
      </c>
      <c r="AQ410" s="8">
        <f>($AM$3*AM410+$AN$3*AN410+$AO$3*AO410+$AP$3*AP410)+$I$3*VLOOKUP(I410,COND!$A$2:$E$7,4,FALSE)+$J$3*VLOOKUP(J410,COND!$A$2:$C$7,2,FALSE)+$K$3*VLOOKUP(K410,COND!$A$2:$C$7,3,FALSE)+IF(AND($B$2&gt;0,$E410&lt;20),$B$2*25,0)</f>
        <v>105.72814070207116</v>
      </c>
      <c r="AR410" s="26">
        <f t="shared" si="47"/>
        <v>-0.49712368660695555</v>
      </c>
      <c r="AS410" t="str">
        <f t="shared" si="48"/>
        <v>2B</v>
      </c>
      <c r="AT410">
        <v>800</v>
      </c>
      <c r="AU410">
        <v>800</v>
      </c>
      <c r="AW410" t="str">
        <f t="shared" si="49"/>
        <v>Unlikely</v>
      </c>
      <c r="AY410" t="str">
        <f>IF(VLOOKUP($A410,'Draft List'!$D$4:$AC$1177,AY$3,FALSE)&lt;&gt;0,VLOOKUP($A410,'Draft List'!$D$4:$AC$1177,AY$3,FALSE),"")</f>
        <v/>
      </c>
      <c r="AZ410" t="str">
        <f>IF(VLOOKUP($A410,'Draft List'!$D$4:$AC$1177,AZ$3,FALSE)&lt;&gt;0,VLOOKUP($A410,'Draft List'!$D$4:$AC$1177,AZ$3,FALSE),"")</f>
        <v/>
      </c>
      <c r="BA410" t="str">
        <f>IF(VLOOKUP($A410,'Draft List'!$D$4:$AC$1177,BA$3,FALSE)&lt;&gt;0,VLOOKUP($A410,'Draft List'!$D$4:$AC$1177,BA$3,FALSE),"")</f>
        <v/>
      </c>
      <c r="BB410" t="str">
        <f>IF(VLOOKUP($A410,'Draft List'!$D$4:$AC$1177,BB$3,FALSE)&lt;&gt;0,VLOOKUP($A410,'Draft List'!$D$4:$AC$1177,BB$3,FALSE),"")</f>
        <v/>
      </c>
    </row>
    <row r="411" spans="1:54" ht="15" customHeight="1" x14ac:dyDescent="0.3">
      <c r="A411" s="1">
        <v>13199</v>
      </c>
      <c r="B411" s="1" t="s">
        <v>73</v>
      </c>
      <c r="C411" s="1" t="s">
        <v>1000</v>
      </c>
      <c r="D411" s="1" t="s">
        <v>1001</v>
      </c>
      <c r="E411" s="1">
        <v>21</v>
      </c>
      <c r="F411" s="1" t="s">
        <v>54</v>
      </c>
      <c r="G411" s="1" t="s">
        <v>42</v>
      </c>
      <c r="H411" s="22" t="s">
        <v>853</v>
      </c>
      <c r="I411" s="45" t="s">
        <v>43</v>
      </c>
      <c r="J411" s="1" t="s">
        <v>44</v>
      </c>
      <c r="K411" s="22" t="s">
        <v>43</v>
      </c>
      <c r="L411" s="1">
        <v>2</v>
      </c>
      <c r="M411" s="1">
        <v>2</v>
      </c>
      <c r="N411" s="1">
        <v>2</v>
      </c>
      <c r="O411" s="1">
        <v>3</v>
      </c>
      <c r="P411" s="22">
        <v>2</v>
      </c>
      <c r="Q411" s="1">
        <v>3</v>
      </c>
      <c r="R411" s="1">
        <v>3</v>
      </c>
      <c r="S411" s="1">
        <v>3</v>
      </c>
      <c r="T411" s="1">
        <v>5</v>
      </c>
      <c r="U411" s="22">
        <v>4</v>
      </c>
      <c r="V411" s="1">
        <v>6</v>
      </c>
      <c r="W411" s="1">
        <v>5</v>
      </c>
      <c r="X411" s="1">
        <v>1</v>
      </c>
      <c r="Y411" s="22">
        <v>1</v>
      </c>
      <c r="Z411" s="1" t="s">
        <v>45</v>
      </c>
      <c r="AA411" s="1" t="s">
        <v>45</v>
      </c>
      <c r="AB411" s="1">
        <v>3</v>
      </c>
      <c r="AC411" s="1" t="s">
        <v>45</v>
      </c>
      <c r="AD411" s="1">
        <v>3</v>
      </c>
      <c r="AE411" s="1" t="s">
        <v>45</v>
      </c>
      <c r="AF411" s="1" t="s">
        <v>45</v>
      </c>
      <c r="AG411" s="22" t="s">
        <v>45</v>
      </c>
      <c r="AH411" s="1">
        <v>8</v>
      </c>
      <c r="AI411" s="1">
        <v>6</v>
      </c>
      <c r="AJ411" s="22">
        <v>4</v>
      </c>
      <c r="AK411" s="34" t="s">
        <v>45</v>
      </c>
      <c r="AL411" s="34" t="s">
        <v>48</v>
      </c>
      <c r="AM411" s="8">
        <f t="shared" si="43"/>
        <v>-1.4082307001460468</v>
      </c>
      <c r="AN411" s="8">
        <f t="shared" si="44"/>
        <v>-0.69210171064743797</v>
      </c>
      <c r="AO411">
        <f t="shared" si="45"/>
        <v>1</v>
      </c>
      <c r="AP411" s="6">
        <f t="shared" si="46"/>
        <v>0</v>
      </c>
      <c r="AQ411" s="8">
        <f>($AM$3*AM411+$AN$3*AN411+$AO$3*AO411+$AP$3*AP411)+$I$3*VLOOKUP(I411,COND!$A$2:$E$7,4,FALSE)+$J$3*VLOOKUP(J411,COND!$A$2:$C$7,2,FALSE)+$K$3*VLOOKUP(K411,COND!$A$2:$C$7,3,FALSE)+IF(AND($B$2&gt;0,$E411&lt;20),$B$2*25,0)</f>
        <v>105.7206230688828</v>
      </c>
      <c r="AR411" s="26">
        <f t="shared" si="47"/>
        <v>-0.49869403580404431</v>
      </c>
      <c r="AS411" t="str">
        <f t="shared" si="48"/>
        <v>2B</v>
      </c>
      <c r="AT411">
        <v>800</v>
      </c>
      <c r="AU411">
        <v>800</v>
      </c>
      <c r="AW411" t="str">
        <f t="shared" si="49"/>
        <v>Unlikely</v>
      </c>
      <c r="AY411" t="str">
        <f>IF(VLOOKUP($A411,'Draft List'!$D$4:$AC$1177,AY$3,FALSE)&lt;&gt;0,VLOOKUP($A411,'Draft List'!$D$4:$AC$1177,AY$3,FALSE),"")</f>
        <v/>
      </c>
      <c r="AZ411" t="str">
        <f>IF(VLOOKUP($A411,'Draft List'!$D$4:$AC$1177,AZ$3,FALSE)&lt;&gt;0,VLOOKUP($A411,'Draft List'!$D$4:$AC$1177,AZ$3,FALSE),"")</f>
        <v/>
      </c>
      <c r="BA411" t="str">
        <f>IF(VLOOKUP($A411,'Draft List'!$D$4:$AC$1177,BA$3,FALSE)&lt;&gt;0,VLOOKUP($A411,'Draft List'!$D$4:$AC$1177,BA$3,FALSE),"")</f>
        <v/>
      </c>
      <c r="BB411" t="str">
        <f>IF(VLOOKUP($A411,'Draft List'!$D$4:$AC$1177,BB$3,FALSE)&lt;&gt;0,VLOOKUP($A411,'Draft List'!$D$4:$AC$1177,BB$3,FALSE),"")</f>
        <v/>
      </c>
    </row>
    <row r="412" spans="1:54" ht="15" customHeight="1" x14ac:dyDescent="0.3">
      <c r="A412" s="1">
        <v>12255</v>
      </c>
      <c r="B412" s="1" t="s">
        <v>88</v>
      </c>
      <c r="C412" s="1" t="s">
        <v>898</v>
      </c>
      <c r="D412" s="1" t="s">
        <v>899</v>
      </c>
      <c r="E412" s="1">
        <v>21</v>
      </c>
      <c r="F412" s="1" t="s">
        <v>54</v>
      </c>
      <c r="G412" s="1" t="s">
        <v>54</v>
      </c>
      <c r="H412" s="22" t="s">
        <v>878</v>
      </c>
      <c r="I412" s="45" t="s">
        <v>43</v>
      </c>
      <c r="J412" s="1" t="s">
        <v>43</v>
      </c>
      <c r="K412" s="22" t="s">
        <v>44</v>
      </c>
      <c r="L412" s="1">
        <v>3</v>
      </c>
      <c r="M412" s="1">
        <v>3</v>
      </c>
      <c r="N412" s="1">
        <v>2</v>
      </c>
      <c r="O412" s="1">
        <v>1</v>
      </c>
      <c r="P412" s="22">
        <v>4</v>
      </c>
      <c r="Q412" s="1">
        <v>4</v>
      </c>
      <c r="R412" s="1">
        <v>3</v>
      </c>
      <c r="S412" s="1">
        <v>2</v>
      </c>
      <c r="T412" s="1">
        <v>2</v>
      </c>
      <c r="U412" s="22">
        <v>5</v>
      </c>
      <c r="V412" s="1">
        <v>7</v>
      </c>
      <c r="W412" s="1">
        <v>1</v>
      </c>
      <c r="X412" s="1">
        <v>1</v>
      </c>
      <c r="Y412" s="22">
        <v>1</v>
      </c>
      <c r="Z412" s="1" t="s">
        <v>45</v>
      </c>
      <c r="AA412" s="1">
        <v>1</v>
      </c>
      <c r="AB412" s="1" t="s">
        <v>45</v>
      </c>
      <c r="AC412" s="1" t="s">
        <v>45</v>
      </c>
      <c r="AD412" s="1" t="s">
        <v>45</v>
      </c>
      <c r="AE412" s="1" t="s">
        <v>45</v>
      </c>
      <c r="AF412" s="1" t="s">
        <v>45</v>
      </c>
      <c r="AG412" s="22" t="s">
        <v>45</v>
      </c>
      <c r="AH412" s="1">
        <v>1</v>
      </c>
      <c r="AI412" s="1">
        <v>1</v>
      </c>
      <c r="AJ412" s="22">
        <v>1</v>
      </c>
      <c r="AK412" s="34" t="s">
        <v>900</v>
      </c>
      <c r="AL412" s="34" t="s">
        <v>48</v>
      </c>
      <c r="AM412" s="8">
        <f t="shared" si="43"/>
        <v>-1.1340014047096636</v>
      </c>
      <c r="AN412" s="8">
        <f t="shared" si="44"/>
        <v>-0.68171967868032435</v>
      </c>
      <c r="AO412">
        <f t="shared" si="45"/>
        <v>0</v>
      </c>
      <c r="AP412" s="6">
        <f t="shared" si="46"/>
        <v>0</v>
      </c>
      <c r="AQ412" s="8">
        <f>($AM$3*AM412+$AN$3*AN412+$AO$3*AO412+$AP$3*AP412)+$I$3*VLOOKUP(I412,COND!$A$2:$E$7,4,FALSE)+$J$3*VLOOKUP(J412,COND!$A$2:$C$7,2,FALSE)+$K$3*VLOOKUP(K412,COND!$A$2:$C$7,3,FALSE)+IF(AND($B$2&gt;0,$E412&lt;20),$B$2*25,0)</f>
        <v>105.70596371536514</v>
      </c>
      <c r="AR412" s="26">
        <f t="shared" si="47"/>
        <v>-0.50175621022111327</v>
      </c>
      <c r="AS412" t="str">
        <f t="shared" si="48"/>
        <v>1B</v>
      </c>
      <c r="AT412">
        <v>800</v>
      </c>
      <c r="AU412">
        <v>800</v>
      </c>
      <c r="AW412" t="str">
        <f t="shared" si="49"/>
        <v>Unlikely</v>
      </c>
      <c r="AY412" t="str">
        <f>IF(VLOOKUP($A412,'Draft List'!$D$4:$AC$1177,AY$3,FALSE)&lt;&gt;0,VLOOKUP($A412,'Draft List'!$D$4:$AC$1177,AY$3,FALSE),"")</f>
        <v/>
      </c>
      <c r="AZ412" t="str">
        <f>IF(VLOOKUP($A412,'Draft List'!$D$4:$AC$1177,AZ$3,FALSE)&lt;&gt;0,VLOOKUP($A412,'Draft List'!$D$4:$AC$1177,AZ$3,FALSE),"")</f>
        <v/>
      </c>
      <c r="BA412" t="str">
        <f>IF(VLOOKUP($A412,'Draft List'!$D$4:$AC$1177,BA$3,FALSE)&lt;&gt;0,VLOOKUP($A412,'Draft List'!$D$4:$AC$1177,BA$3,FALSE),"")</f>
        <v/>
      </c>
      <c r="BB412" t="str">
        <f>IF(VLOOKUP($A412,'Draft List'!$D$4:$AC$1177,BB$3,FALSE)&lt;&gt;0,VLOOKUP($A412,'Draft List'!$D$4:$AC$1177,BB$3,FALSE),"")</f>
        <v/>
      </c>
    </row>
    <row r="413" spans="1:54" ht="15" customHeight="1" x14ac:dyDescent="0.3">
      <c r="A413" s="1">
        <v>11685</v>
      </c>
      <c r="B413" s="1" t="s">
        <v>72</v>
      </c>
      <c r="C413" s="1" t="s">
        <v>427</v>
      </c>
      <c r="D413" s="1" t="s">
        <v>1036</v>
      </c>
      <c r="E413" s="1">
        <v>21</v>
      </c>
      <c r="F413" s="1" t="s">
        <v>42</v>
      </c>
      <c r="G413" s="1" t="s">
        <v>42</v>
      </c>
      <c r="H413" s="22" t="s">
        <v>853</v>
      </c>
      <c r="I413" s="45" t="s">
        <v>43</v>
      </c>
      <c r="J413" s="1" t="s">
        <v>44</v>
      </c>
      <c r="K413" s="22" t="s">
        <v>43</v>
      </c>
      <c r="L413" s="1">
        <v>2</v>
      </c>
      <c r="M413" s="1">
        <v>2</v>
      </c>
      <c r="N413" s="1">
        <v>2</v>
      </c>
      <c r="O413" s="1">
        <v>3</v>
      </c>
      <c r="P413" s="22">
        <v>1</v>
      </c>
      <c r="Q413" s="1">
        <v>3</v>
      </c>
      <c r="R413" s="1">
        <v>3</v>
      </c>
      <c r="S413" s="1">
        <v>3</v>
      </c>
      <c r="T413" s="1">
        <v>5</v>
      </c>
      <c r="U413" s="22">
        <v>3</v>
      </c>
      <c r="V413" s="1">
        <v>6</v>
      </c>
      <c r="W413" s="1">
        <v>5</v>
      </c>
      <c r="X413" s="1">
        <v>1</v>
      </c>
      <c r="Y413" s="22">
        <v>1</v>
      </c>
      <c r="Z413" s="1" t="s">
        <v>45</v>
      </c>
      <c r="AA413" s="1" t="s">
        <v>45</v>
      </c>
      <c r="AB413" s="1">
        <v>6</v>
      </c>
      <c r="AC413" s="1">
        <v>1</v>
      </c>
      <c r="AD413" s="1">
        <v>2</v>
      </c>
      <c r="AE413" s="1" t="s">
        <v>45</v>
      </c>
      <c r="AF413" s="1" t="s">
        <v>45</v>
      </c>
      <c r="AG413" s="22" t="s">
        <v>45</v>
      </c>
      <c r="AH413" s="1">
        <v>6</v>
      </c>
      <c r="AI413" s="1">
        <v>3</v>
      </c>
      <c r="AJ413" s="22">
        <v>3</v>
      </c>
      <c r="AK413" s="34" t="s">
        <v>45</v>
      </c>
      <c r="AL413" s="34" t="s">
        <v>48</v>
      </c>
      <c r="AM413" s="8">
        <f t="shared" si="43"/>
        <v>-1.4482470399631302</v>
      </c>
      <c r="AN413" s="8">
        <f t="shared" si="44"/>
        <v>-0.73211805046452161</v>
      </c>
      <c r="AO413">
        <f t="shared" si="45"/>
        <v>0</v>
      </c>
      <c r="AP413" s="6">
        <f t="shared" si="46"/>
        <v>0.6</v>
      </c>
      <c r="AQ413" s="8">
        <f>($AM$3*AM413+$AN$3*AN413+$AO$3*AO413+$AP$3*AP413)+$I$3*VLOOKUP(I413,COND!$A$2:$E$7,4,FALSE)+$J$3*VLOOKUP(J413,COND!$A$2:$C$7,2,FALSE)+$K$3*VLOOKUP(K413,COND!$A$2:$C$7,3,FALSE)+IF(AND($B$2&gt;0,$E413&lt;20),$B$2*25,0)</f>
        <v>105.66975869042943</v>
      </c>
      <c r="AR413" s="26">
        <f t="shared" si="47"/>
        <v>-0.50931903357440333</v>
      </c>
      <c r="AS413" t="str">
        <f t="shared" si="48"/>
        <v>2B</v>
      </c>
      <c r="AT413">
        <v>800</v>
      </c>
      <c r="AU413">
        <v>800</v>
      </c>
      <c r="AW413" t="str">
        <f t="shared" si="49"/>
        <v>Unlikely</v>
      </c>
      <c r="AY413">
        <f>IF(VLOOKUP($A413,'Draft List'!$D$4:$AC$1177,AY$3,FALSE)&lt;&gt;0,VLOOKUP($A413,'Draft List'!$D$4:$AC$1177,AY$3,FALSE),"")</f>
        <v>564</v>
      </c>
      <c r="AZ413">
        <f>IF(VLOOKUP($A413,'Draft List'!$D$4:$AC$1177,AZ$3,FALSE)&lt;&gt;0,VLOOKUP($A413,'Draft List'!$D$4:$AC$1177,AZ$3,FALSE),"")</f>
        <v>18</v>
      </c>
      <c r="BA413">
        <f>IF(VLOOKUP($A413,'Draft List'!$D$4:$AC$1177,BA$3,FALSE)&lt;&gt;0,VLOOKUP($A413,'Draft List'!$D$4:$AC$1177,BA$3,FALSE),"")</f>
        <v>32</v>
      </c>
      <c r="BB413" t="str">
        <f>IF(VLOOKUP($A413,'Draft List'!$D$4:$AC$1177,BB$3,FALSE)&lt;&gt;0,VLOOKUP($A413,'Draft List'!$D$4:$AC$1177,BB$3,FALSE),"")</f>
        <v>Niihama-shi Ghosts</v>
      </c>
    </row>
    <row r="414" spans="1:54" ht="15" customHeight="1" x14ac:dyDescent="0.3">
      <c r="A414" s="1">
        <v>7685</v>
      </c>
      <c r="B414" s="1" t="s">
        <v>88</v>
      </c>
      <c r="C414" s="1" t="s">
        <v>193</v>
      </c>
      <c r="D414" s="1" t="s">
        <v>970</v>
      </c>
      <c r="E414" s="1">
        <v>22</v>
      </c>
      <c r="F414" s="1" t="s">
        <v>54</v>
      </c>
      <c r="G414" s="1" t="s">
        <v>54</v>
      </c>
      <c r="H414" s="22" t="s">
        <v>878</v>
      </c>
      <c r="I414" s="45" t="s">
        <v>43</v>
      </c>
      <c r="J414" s="1" t="s">
        <v>43</v>
      </c>
      <c r="K414" s="22" t="s">
        <v>43</v>
      </c>
      <c r="L414" s="1">
        <v>3</v>
      </c>
      <c r="M414" s="1">
        <v>1</v>
      </c>
      <c r="N414" s="1">
        <v>2</v>
      </c>
      <c r="O414" s="1">
        <v>1</v>
      </c>
      <c r="P414" s="22">
        <v>3</v>
      </c>
      <c r="Q414" s="1">
        <v>4</v>
      </c>
      <c r="R414" s="1">
        <v>2</v>
      </c>
      <c r="S414" s="1">
        <v>2</v>
      </c>
      <c r="T414" s="1">
        <v>2</v>
      </c>
      <c r="U414" s="22">
        <v>4</v>
      </c>
      <c r="V414" s="1">
        <v>6</v>
      </c>
      <c r="W414" s="1">
        <v>1</v>
      </c>
      <c r="X414" s="1">
        <v>1</v>
      </c>
      <c r="Y414" s="22">
        <v>1</v>
      </c>
      <c r="Z414" s="1" t="s">
        <v>45</v>
      </c>
      <c r="AA414" s="1">
        <v>1</v>
      </c>
      <c r="AB414" s="1" t="s">
        <v>45</v>
      </c>
      <c r="AC414" s="1" t="s">
        <v>45</v>
      </c>
      <c r="AD414" s="1" t="s">
        <v>45</v>
      </c>
      <c r="AE414" s="1" t="s">
        <v>45</v>
      </c>
      <c r="AF414" s="1" t="s">
        <v>45</v>
      </c>
      <c r="AG414" s="22" t="s">
        <v>45</v>
      </c>
      <c r="AH414" s="1">
        <v>3</v>
      </c>
      <c r="AI414" s="1">
        <v>2</v>
      </c>
      <c r="AJ414" s="22">
        <v>3</v>
      </c>
      <c r="AK414" s="34" t="s">
        <v>45</v>
      </c>
      <c r="AL414" s="34" t="s">
        <v>844</v>
      </c>
      <c r="AM414" s="8">
        <f t="shared" si="43"/>
        <v>-1.276137503764154</v>
      </c>
      <c r="AN414" s="8">
        <f t="shared" si="44"/>
        <v>-0.77279589811611138</v>
      </c>
      <c r="AO414">
        <f t="shared" si="45"/>
        <v>0</v>
      </c>
      <c r="AP414" s="6">
        <f t="shared" si="46"/>
        <v>0</v>
      </c>
      <c r="AQ414" s="8">
        <f>($AM$3*AM414+$AN$3*AN414+$AO$3*AO414+$AP$3*AP414)+$I$3*VLOOKUP(I414,COND!$A$2:$E$7,4,FALSE)+$J$3*VLOOKUP(J414,COND!$A$2:$C$7,2,FALSE)+$K$3*VLOOKUP(K414,COND!$A$2:$C$7,3,FALSE)+IF(AND($B$2&gt;0,$E414&lt;20),$B$2*25,0)</f>
        <v>105.59883547223025</v>
      </c>
      <c r="AR414" s="26">
        <f t="shared" si="47"/>
        <v>-0.52413409783246456</v>
      </c>
      <c r="AS414" t="str">
        <f t="shared" si="48"/>
        <v>1B</v>
      </c>
      <c r="AT414">
        <v>800</v>
      </c>
      <c r="AU414">
        <v>800</v>
      </c>
      <c r="AW414" t="str">
        <f t="shared" si="49"/>
        <v>Unlikely</v>
      </c>
      <c r="AY414" t="str">
        <f>IF(VLOOKUP($A414,'Draft List'!$D$4:$AC$1177,AY$3,FALSE)&lt;&gt;0,VLOOKUP($A414,'Draft List'!$D$4:$AC$1177,AY$3,FALSE),"")</f>
        <v/>
      </c>
      <c r="AZ414" t="str">
        <f>IF(VLOOKUP($A414,'Draft List'!$D$4:$AC$1177,AZ$3,FALSE)&lt;&gt;0,VLOOKUP($A414,'Draft List'!$D$4:$AC$1177,AZ$3,FALSE),"")</f>
        <v/>
      </c>
      <c r="BA414" t="str">
        <f>IF(VLOOKUP($A414,'Draft List'!$D$4:$AC$1177,BA$3,FALSE)&lt;&gt;0,VLOOKUP($A414,'Draft List'!$D$4:$AC$1177,BA$3,FALSE),"")</f>
        <v/>
      </c>
      <c r="BB414" t="str">
        <f>IF(VLOOKUP($A414,'Draft List'!$D$4:$AC$1177,BB$3,FALSE)&lt;&gt;0,VLOOKUP($A414,'Draft List'!$D$4:$AC$1177,BB$3,FALSE),"")</f>
        <v/>
      </c>
    </row>
    <row r="415" spans="1:54" ht="15" customHeight="1" x14ac:dyDescent="0.3">
      <c r="A415" s="1">
        <v>5316</v>
      </c>
      <c r="B415" s="1" t="s">
        <v>88</v>
      </c>
      <c r="C415" s="1" t="s">
        <v>363</v>
      </c>
      <c r="D415" s="1" t="s">
        <v>1024</v>
      </c>
      <c r="E415" s="1">
        <v>21</v>
      </c>
      <c r="F415" s="1" t="s">
        <v>63</v>
      </c>
      <c r="G415" s="1" t="s">
        <v>42</v>
      </c>
      <c r="H415" s="22" t="s">
        <v>878</v>
      </c>
      <c r="I415" s="45" t="s">
        <v>43</v>
      </c>
      <c r="J415" s="1" t="s">
        <v>44</v>
      </c>
      <c r="K415" s="22" t="s">
        <v>43</v>
      </c>
      <c r="L415" s="1">
        <v>2</v>
      </c>
      <c r="M415" s="1">
        <v>1</v>
      </c>
      <c r="N415" s="1">
        <v>2</v>
      </c>
      <c r="O415" s="1">
        <v>2</v>
      </c>
      <c r="P415" s="22">
        <v>1</v>
      </c>
      <c r="Q415" s="1">
        <v>3</v>
      </c>
      <c r="R415" s="1">
        <v>3</v>
      </c>
      <c r="S415" s="1">
        <v>3</v>
      </c>
      <c r="T415" s="1">
        <v>5</v>
      </c>
      <c r="U415" s="22">
        <v>3</v>
      </c>
      <c r="V415" s="1">
        <v>4</v>
      </c>
      <c r="W415" s="1">
        <v>2</v>
      </c>
      <c r="X415" s="1">
        <v>1</v>
      </c>
      <c r="Y415" s="22">
        <v>1</v>
      </c>
      <c r="Z415" s="1" t="s">
        <v>45</v>
      </c>
      <c r="AA415" s="1">
        <v>4</v>
      </c>
      <c r="AB415" s="1" t="s">
        <v>45</v>
      </c>
      <c r="AC415" s="1" t="s">
        <v>45</v>
      </c>
      <c r="AD415" s="1" t="s">
        <v>45</v>
      </c>
      <c r="AE415" s="1" t="s">
        <v>45</v>
      </c>
      <c r="AF415" s="1" t="s">
        <v>45</v>
      </c>
      <c r="AG415" s="22" t="s">
        <v>45</v>
      </c>
      <c r="AH415" s="1">
        <v>9</v>
      </c>
      <c r="AI415" s="1">
        <v>8</v>
      </c>
      <c r="AJ415" s="22">
        <v>6</v>
      </c>
      <c r="AK415" s="34" t="s">
        <v>882</v>
      </c>
      <c r="AL415" s="34" t="s">
        <v>48</v>
      </c>
      <c r="AM415" s="8">
        <f t="shared" si="43"/>
        <v>-1.5890164695914148</v>
      </c>
      <c r="AN415" s="8">
        <f t="shared" si="44"/>
        <v>-0.73211805046452161</v>
      </c>
      <c r="AO415">
        <f t="shared" si="45"/>
        <v>3</v>
      </c>
      <c r="AP415" s="6">
        <f t="shared" si="46"/>
        <v>0</v>
      </c>
      <c r="AQ415" s="8">
        <f>($AM$3*AM415+$AN$3*AN415+$AO$3*AO415+$AP$3*AP415)+$I$3*VLOOKUP(I415,COND!$A$2:$E$7,4,FALSE)+$J$3*VLOOKUP(J415,COND!$A$2:$C$7,2,FALSE)+$K$3*VLOOKUP(K415,COND!$A$2:$C$7,3,FALSE)+IF(AND($B$2&gt;0,$E415&lt;20),$B$2*25,0)</f>
        <v>105.55568174746659</v>
      </c>
      <c r="AR415" s="26">
        <f t="shared" si="47"/>
        <v>-0.5331484265894133</v>
      </c>
      <c r="AS415" t="str">
        <f t="shared" si="48"/>
        <v>1B</v>
      </c>
      <c r="AT415">
        <v>800</v>
      </c>
      <c r="AU415">
        <v>800</v>
      </c>
      <c r="AW415" t="str">
        <f t="shared" si="49"/>
        <v>Unlikely</v>
      </c>
      <c r="AY415" t="str">
        <f>IF(VLOOKUP($A415,'Draft List'!$D$4:$AC$1177,AY$3,FALSE)&lt;&gt;0,VLOOKUP($A415,'Draft List'!$D$4:$AC$1177,AY$3,FALSE),"")</f>
        <v/>
      </c>
      <c r="AZ415" t="str">
        <f>IF(VLOOKUP($A415,'Draft List'!$D$4:$AC$1177,AZ$3,FALSE)&lt;&gt;0,VLOOKUP($A415,'Draft List'!$D$4:$AC$1177,AZ$3,FALSE),"")</f>
        <v/>
      </c>
      <c r="BA415" t="str">
        <f>IF(VLOOKUP($A415,'Draft List'!$D$4:$AC$1177,BA$3,FALSE)&lt;&gt;0,VLOOKUP($A415,'Draft List'!$D$4:$AC$1177,BA$3,FALSE),"")</f>
        <v/>
      </c>
      <c r="BB415" t="str">
        <f>IF(VLOOKUP($A415,'Draft List'!$D$4:$AC$1177,BB$3,FALSE)&lt;&gt;0,VLOOKUP($A415,'Draft List'!$D$4:$AC$1177,BB$3,FALSE),"")</f>
        <v/>
      </c>
    </row>
    <row r="416" spans="1:54" ht="15" customHeight="1" x14ac:dyDescent="0.3">
      <c r="A416" s="1">
        <v>9600</v>
      </c>
      <c r="B416" s="1" t="s">
        <v>51</v>
      </c>
      <c r="C416" s="1" t="s">
        <v>1161</v>
      </c>
      <c r="D416" s="1" t="s">
        <v>1162</v>
      </c>
      <c r="E416" s="1">
        <v>21</v>
      </c>
      <c r="F416" s="1" t="s">
        <v>42</v>
      </c>
      <c r="G416" s="1" t="s">
        <v>42</v>
      </c>
      <c r="H416" s="22" t="s">
        <v>861</v>
      </c>
      <c r="I416" s="45" t="s">
        <v>43</v>
      </c>
      <c r="J416" s="1" t="s">
        <v>44</v>
      </c>
      <c r="K416" s="22" t="s">
        <v>43</v>
      </c>
      <c r="L416" s="1">
        <v>2</v>
      </c>
      <c r="M416" s="1">
        <v>2</v>
      </c>
      <c r="N416" s="1">
        <v>2</v>
      </c>
      <c r="O416" s="1">
        <v>3</v>
      </c>
      <c r="P416" s="22">
        <v>2</v>
      </c>
      <c r="Q416" s="1">
        <v>3</v>
      </c>
      <c r="R416" s="1">
        <v>3</v>
      </c>
      <c r="S416" s="1">
        <v>3</v>
      </c>
      <c r="T416" s="1">
        <v>5</v>
      </c>
      <c r="U416" s="22">
        <v>4</v>
      </c>
      <c r="V416" s="1">
        <v>2</v>
      </c>
      <c r="W416" s="1">
        <v>3</v>
      </c>
      <c r="X416" s="1">
        <v>3</v>
      </c>
      <c r="Y416" s="22">
        <v>4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>
        <v>1</v>
      </c>
      <c r="AF416" s="1" t="s">
        <v>45</v>
      </c>
      <c r="AG416" s="22" t="s">
        <v>45</v>
      </c>
      <c r="AH416" s="1">
        <v>1</v>
      </c>
      <c r="AI416" s="1">
        <v>3</v>
      </c>
      <c r="AJ416" s="22">
        <v>4</v>
      </c>
      <c r="AK416" s="34" t="s">
        <v>45</v>
      </c>
      <c r="AL416" s="34" t="s">
        <v>48</v>
      </c>
      <c r="AM416" s="8">
        <f t="shared" si="43"/>
        <v>-1.4082307001460468</v>
      </c>
      <c r="AN416" s="8">
        <f t="shared" si="44"/>
        <v>-0.69210171064743797</v>
      </c>
      <c r="AO416">
        <f t="shared" si="45"/>
        <v>0</v>
      </c>
      <c r="AP416" s="6">
        <f t="shared" si="46"/>
        <v>0</v>
      </c>
      <c r="AQ416" s="8">
        <f>($AM$3*AM416+$AN$3*AN416+$AO$3*AO416+$AP$3*AP416)+$I$3*VLOOKUP(I416,COND!$A$2:$E$7,4,FALSE)+$J$3*VLOOKUP(J416,COND!$A$2:$C$7,2,FALSE)+$K$3*VLOOKUP(K416,COND!$A$2:$C$7,3,FALSE)+IF(AND($B$2&gt;0,$E416&lt;20),$B$2*25,0)</f>
        <v>105.55395640221613</v>
      </c>
      <c r="AR416" s="26">
        <f t="shared" si="47"/>
        <v>-0.53350883184740883</v>
      </c>
      <c r="AS416" t="str">
        <f t="shared" si="48"/>
        <v>LF</v>
      </c>
      <c r="AT416">
        <v>800</v>
      </c>
      <c r="AU416">
        <v>800</v>
      </c>
      <c r="AW416" t="str">
        <f t="shared" si="49"/>
        <v>Unlikely</v>
      </c>
      <c r="AY416" t="str">
        <f>IF(VLOOKUP($A416,'Draft List'!$D$4:$AC$1177,AY$3,FALSE)&lt;&gt;0,VLOOKUP($A416,'Draft List'!$D$4:$AC$1177,AY$3,FALSE),"")</f>
        <v/>
      </c>
      <c r="AZ416" t="str">
        <f>IF(VLOOKUP($A416,'Draft List'!$D$4:$AC$1177,AZ$3,FALSE)&lt;&gt;0,VLOOKUP($A416,'Draft List'!$D$4:$AC$1177,AZ$3,FALSE),"")</f>
        <v/>
      </c>
      <c r="BA416" t="str">
        <f>IF(VLOOKUP($A416,'Draft List'!$D$4:$AC$1177,BA$3,FALSE)&lt;&gt;0,VLOOKUP($A416,'Draft List'!$D$4:$AC$1177,BA$3,FALSE),"")</f>
        <v/>
      </c>
      <c r="BB416" t="str">
        <f>IF(VLOOKUP($A416,'Draft List'!$D$4:$AC$1177,BB$3,FALSE)&lt;&gt;0,VLOOKUP($A416,'Draft List'!$D$4:$AC$1177,BB$3,FALSE),"")</f>
        <v/>
      </c>
    </row>
    <row r="417" spans="1:54" ht="15" customHeight="1" x14ac:dyDescent="0.3">
      <c r="A417" s="1">
        <v>9689</v>
      </c>
      <c r="B417" s="1" t="s">
        <v>88</v>
      </c>
      <c r="C417" s="1" t="s">
        <v>1066</v>
      </c>
      <c r="D417" s="1" t="s">
        <v>936</v>
      </c>
      <c r="E417" s="1">
        <v>21</v>
      </c>
      <c r="F417" s="1" t="s">
        <v>42</v>
      </c>
      <c r="G417" s="1" t="s">
        <v>42</v>
      </c>
      <c r="H417" s="22" t="s">
        <v>853</v>
      </c>
      <c r="I417" s="45" t="s">
        <v>43</v>
      </c>
      <c r="J417" s="1" t="s">
        <v>43</v>
      </c>
      <c r="K417" s="22" t="s">
        <v>43</v>
      </c>
      <c r="L417" s="1">
        <v>1</v>
      </c>
      <c r="M417" s="1">
        <v>2</v>
      </c>
      <c r="N417" s="1">
        <v>3</v>
      </c>
      <c r="O417" s="1">
        <v>3</v>
      </c>
      <c r="P417" s="22">
        <v>1</v>
      </c>
      <c r="Q417" s="1">
        <v>2</v>
      </c>
      <c r="R417" s="1">
        <v>4</v>
      </c>
      <c r="S417" s="1">
        <v>4</v>
      </c>
      <c r="T417" s="1">
        <v>6</v>
      </c>
      <c r="U417" s="22">
        <v>3</v>
      </c>
      <c r="V417" s="1">
        <v>4</v>
      </c>
      <c r="W417" s="1">
        <v>6</v>
      </c>
      <c r="X417" s="1">
        <v>1</v>
      </c>
      <c r="Y417" s="22">
        <v>1</v>
      </c>
      <c r="Z417" s="1" t="s">
        <v>45</v>
      </c>
      <c r="AA417" s="1">
        <v>7</v>
      </c>
      <c r="AB417" s="1" t="s">
        <v>45</v>
      </c>
      <c r="AC417" s="1" t="s">
        <v>45</v>
      </c>
      <c r="AD417" s="1" t="s">
        <v>45</v>
      </c>
      <c r="AE417" s="1" t="s">
        <v>45</v>
      </c>
      <c r="AF417" s="1" t="s">
        <v>45</v>
      </c>
      <c r="AG417" s="22">
        <v>2</v>
      </c>
      <c r="AH417" s="1">
        <v>7</v>
      </c>
      <c r="AI417" s="1">
        <v>9</v>
      </c>
      <c r="AJ417" s="22">
        <v>9</v>
      </c>
      <c r="AK417" s="34" t="s">
        <v>45</v>
      </c>
      <c r="AL417" s="34" t="s">
        <v>48</v>
      </c>
      <c r="AM417" s="8">
        <f t="shared" si="43"/>
        <v>-1.6877413821419032</v>
      </c>
      <c r="AN417" s="8">
        <f t="shared" si="44"/>
        <v>-0.83084296301501026</v>
      </c>
      <c r="AO417">
        <f t="shared" si="45"/>
        <v>4</v>
      </c>
      <c r="AP417" s="6">
        <f t="shared" si="46"/>
        <v>0</v>
      </c>
      <c r="AQ417" s="8">
        <f>($AM$3*AM417+$AN$3*AN417+$AO$3*AO417+$AP$3*AP417)+$I$3*VLOOKUP(I417,COND!$A$2:$E$7,4,FALSE)+$J$3*VLOOKUP(J417,COND!$A$2:$C$7,2,FALSE)+$K$3*VLOOKUP(K417,COND!$A$2:$C$7,3,FALSE)+IF(AND($B$2&gt;0,$E417&lt;20),$B$2*25,0)</f>
        <v>105.52777697227235</v>
      </c>
      <c r="AR417" s="26">
        <f t="shared" si="47"/>
        <v>-0.53897742093155443</v>
      </c>
      <c r="AS417" t="str">
        <f t="shared" si="48"/>
        <v>RF</v>
      </c>
      <c r="AT417">
        <v>800</v>
      </c>
      <c r="AU417">
        <v>800</v>
      </c>
      <c r="AW417" t="str">
        <f t="shared" si="49"/>
        <v>Unlikely</v>
      </c>
      <c r="AY417">
        <f>IF(VLOOKUP($A417,'Draft List'!$D$4:$AC$1177,AY$3,FALSE)&lt;&gt;0,VLOOKUP($A417,'Draft List'!$D$4:$AC$1177,AY$3,FALSE),"")</f>
        <v>563</v>
      </c>
      <c r="AZ417">
        <f>IF(VLOOKUP($A417,'Draft List'!$D$4:$AC$1177,AZ$3,FALSE)&lt;&gt;0,VLOOKUP($A417,'Draft List'!$D$4:$AC$1177,AZ$3,FALSE),"")</f>
        <v>18</v>
      </c>
      <c r="BA417">
        <f>IF(VLOOKUP($A417,'Draft List'!$D$4:$AC$1177,BA$3,FALSE)&lt;&gt;0,VLOOKUP($A417,'Draft List'!$D$4:$AC$1177,BA$3,FALSE),"")</f>
        <v>31</v>
      </c>
      <c r="BB417" t="str">
        <f>IF(VLOOKUP($A417,'Draft List'!$D$4:$AC$1177,BB$3,FALSE)&lt;&gt;0,VLOOKUP($A417,'Draft List'!$D$4:$AC$1177,BB$3,FALSE),"")</f>
        <v>Tempe Knights</v>
      </c>
    </row>
    <row r="418" spans="1:54" ht="15" customHeight="1" x14ac:dyDescent="0.3">
      <c r="A418" s="1">
        <v>9902</v>
      </c>
      <c r="B418" s="1" t="s">
        <v>67</v>
      </c>
      <c r="C418" s="1" t="s">
        <v>302</v>
      </c>
      <c r="D418" s="1" t="s">
        <v>1124</v>
      </c>
      <c r="E418" s="1">
        <v>21</v>
      </c>
      <c r="F418" s="1" t="s">
        <v>54</v>
      </c>
      <c r="G418" s="1" t="s">
        <v>54</v>
      </c>
      <c r="H418" s="22" t="s">
        <v>861</v>
      </c>
      <c r="I418" s="45" t="s">
        <v>43</v>
      </c>
      <c r="J418" s="1" t="s">
        <v>44</v>
      </c>
      <c r="K418" s="22" t="s">
        <v>43</v>
      </c>
      <c r="L418" s="1">
        <v>2</v>
      </c>
      <c r="M418" s="1">
        <v>1</v>
      </c>
      <c r="N418" s="1">
        <v>3</v>
      </c>
      <c r="O418" s="1">
        <v>2</v>
      </c>
      <c r="P418" s="22">
        <v>2</v>
      </c>
      <c r="Q418" s="1">
        <v>3</v>
      </c>
      <c r="R418" s="1">
        <v>2</v>
      </c>
      <c r="S418" s="1">
        <v>4</v>
      </c>
      <c r="T418" s="1">
        <v>4</v>
      </c>
      <c r="U418" s="22">
        <v>4</v>
      </c>
      <c r="V418" s="1">
        <v>9</v>
      </c>
      <c r="W418" s="1">
        <v>10</v>
      </c>
      <c r="X418" s="1">
        <v>1</v>
      </c>
      <c r="Y418" s="22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>
        <v>3</v>
      </c>
      <c r="AF418" s="1" t="s">
        <v>45</v>
      </c>
      <c r="AG418" s="22">
        <v>5</v>
      </c>
      <c r="AH418" s="1">
        <v>4</v>
      </c>
      <c r="AI418" s="1">
        <v>5</v>
      </c>
      <c r="AJ418" s="22">
        <v>2</v>
      </c>
      <c r="AK418" s="34" t="s">
        <v>977</v>
      </c>
      <c r="AL418" s="34" t="s">
        <v>844</v>
      </c>
      <c r="AM418" s="8">
        <f t="shared" si="43"/>
        <v>-1.4659386357504296</v>
      </c>
      <c r="AN418" s="8">
        <f t="shared" si="44"/>
        <v>-0.74980964625182112</v>
      </c>
      <c r="AO418">
        <f t="shared" si="45"/>
        <v>0</v>
      </c>
      <c r="AP418" s="6">
        <f t="shared" si="46"/>
        <v>0.65</v>
      </c>
      <c r="AQ418" s="8">
        <f>($AM$3*AM418+$AN$3*AN418+$AO$3*AO418+$AP$3*AP418)+$I$3*VLOOKUP(I418,COND!$A$2:$E$7,4,FALSE)+$J$3*VLOOKUP(J418,COND!$A$2:$C$7,2,FALSE)+$K$3*VLOOKUP(K418,COND!$A$2:$C$7,3,FALSE)+IF(AND($B$2&gt;0,$E418&lt;20),$B$2*25,0)</f>
        <v>105.5056903814031</v>
      </c>
      <c r="AR418" s="26">
        <f t="shared" si="47"/>
        <v>-0.5435910618699914</v>
      </c>
      <c r="AS418" t="str">
        <f t="shared" si="48"/>
        <v>RF</v>
      </c>
      <c r="AT418">
        <v>800</v>
      </c>
      <c r="AU418">
        <v>800</v>
      </c>
      <c r="AW418" t="str">
        <f t="shared" si="49"/>
        <v>Unlikely</v>
      </c>
      <c r="AY418">
        <f>IF(VLOOKUP($A418,'Draft List'!$D$4:$AC$1177,AY$3,FALSE)&lt;&gt;0,VLOOKUP($A418,'Draft List'!$D$4:$AC$1177,AY$3,FALSE),"")</f>
        <v>620</v>
      </c>
      <c r="AZ418">
        <f>IF(VLOOKUP($A418,'Draft List'!$D$4:$AC$1177,AZ$3,FALSE)&lt;&gt;0,VLOOKUP($A418,'Draft List'!$D$4:$AC$1177,AZ$3,FALSE),"")</f>
        <v>20</v>
      </c>
      <c r="BA418">
        <f>IF(VLOOKUP($A418,'Draft List'!$D$4:$AC$1177,BA$3,FALSE)&lt;&gt;0,VLOOKUP($A418,'Draft List'!$D$4:$AC$1177,BA$3,FALSE),"")</f>
        <v>24</v>
      </c>
      <c r="BB418" t="str">
        <f>IF(VLOOKUP($A418,'Draft List'!$D$4:$AC$1177,BB$3,FALSE)&lt;&gt;0,VLOOKUP($A418,'Draft List'!$D$4:$AC$1177,BB$3,FALSE),"")</f>
        <v>Hartford Harpoon</v>
      </c>
    </row>
    <row r="419" spans="1:54" ht="15" customHeight="1" x14ac:dyDescent="0.3">
      <c r="A419" s="1">
        <v>10455</v>
      </c>
      <c r="B419" s="1" t="s">
        <v>88</v>
      </c>
      <c r="C419" s="1" t="s">
        <v>344</v>
      </c>
      <c r="D419" s="1" t="s">
        <v>1192</v>
      </c>
      <c r="E419" s="1">
        <v>21</v>
      </c>
      <c r="F419" s="1" t="s">
        <v>42</v>
      </c>
      <c r="G419" s="1" t="s">
        <v>42</v>
      </c>
      <c r="H419" s="22" t="s">
        <v>861</v>
      </c>
      <c r="I419" s="45" t="s">
        <v>44</v>
      </c>
      <c r="J419" s="1" t="s">
        <v>44</v>
      </c>
      <c r="K419" s="22" t="s">
        <v>43</v>
      </c>
      <c r="L419" s="1">
        <v>1</v>
      </c>
      <c r="M419" s="1">
        <v>2</v>
      </c>
      <c r="N419" s="1">
        <v>2</v>
      </c>
      <c r="O419" s="1">
        <v>4</v>
      </c>
      <c r="P419" s="22">
        <v>1</v>
      </c>
      <c r="Q419" s="1">
        <v>3</v>
      </c>
      <c r="R419" s="1">
        <v>3</v>
      </c>
      <c r="S419" s="1">
        <v>3</v>
      </c>
      <c r="T419" s="1">
        <v>6</v>
      </c>
      <c r="U419" s="22">
        <v>2</v>
      </c>
      <c r="V419" s="1">
        <v>3</v>
      </c>
      <c r="W419" s="1">
        <v>3</v>
      </c>
      <c r="X419" s="1">
        <v>3</v>
      </c>
      <c r="Y419" s="22">
        <v>6</v>
      </c>
      <c r="Z419" s="1" t="s">
        <v>45</v>
      </c>
      <c r="AA419" s="1">
        <v>2</v>
      </c>
      <c r="AB419" s="1" t="s">
        <v>45</v>
      </c>
      <c r="AC419" s="1" t="s">
        <v>45</v>
      </c>
      <c r="AD419" s="1" t="s">
        <v>45</v>
      </c>
      <c r="AE419" s="1" t="s">
        <v>45</v>
      </c>
      <c r="AF419" s="1" t="s">
        <v>45</v>
      </c>
      <c r="AG419" s="22" t="s">
        <v>45</v>
      </c>
      <c r="AH419" s="1">
        <v>1</v>
      </c>
      <c r="AI419" s="1">
        <v>1</v>
      </c>
      <c r="AJ419" s="22">
        <v>1</v>
      </c>
      <c r="AK419" s="34" t="s">
        <v>45</v>
      </c>
      <c r="AL419" s="34" t="s">
        <v>48</v>
      </c>
      <c r="AM419" s="8">
        <f t="shared" si="43"/>
        <v>-1.681093326156224</v>
      </c>
      <c r="AN419" s="8">
        <f t="shared" si="44"/>
        <v>-0.68242484027202388</v>
      </c>
      <c r="AO419">
        <f t="shared" si="45"/>
        <v>0</v>
      </c>
      <c r="AP419" s="6">
        <f t="shared" si="46"/>
        <v>0</v>
      </c>
      <c r="AQ419" s="8">
        <f>($AM$3*AM419+$AN$3*AN419+$AO$3*AO419+$AP$3*AP419)+$I$3*VLOOKUP(I419,COND!$A$2:$E$7,4,FALSE)+$J$3*VLOOKUP(J419,COND!$A$2:$C$7,2,FALSE)+$K$3*VLOOKUP(K419,COND!$A$2:$C$7,3,FALSE)+IF(AND($B$2&gt;0,$E419&lt;20),$B$2*25,0)</f>
        <v>105.49279258412008</v>
      </c>
      <c r="AR419" s="26">
        <f t="shared" si="47"/>
        <v>-0.54628526696089275</v>
      </c>
      <c r="AS419" t="str">
        <f t="shared" si="48"/>
        <v>1B</v>
      </c>
      <c r="AT419">
        <v>800</v>
      </c>
      <c r="AU419">
        <v>800</v>
      </c>
      <c r="AW419" t="str">
        <f t="shared" si="49"/>
        <v>Unlikely</v>
      </c>
      <c r="AY419" t="str">
        <f>IF(VLOOKUP($A419,'Draft List'!$D$4:$AC$1177,AY$3,FALSE)&lt;&gt;0,VLOOKUP($A419,'Draft List'!$D$4:$AC$1177,AY$3,FALSE),"")</f>
        <v/>
      </c>
      <c r="AZ419" t="str">
        <f>IF(VLOOKUP($A419,'Draft List'!$D$4:$AC$1177,AZ$3,FALSE)&lt;&gt;0,VLOOKUP($A419,'Draft List'!$D$4:$AC$1177,AZ$3,FALSE),"")</f>
        <v/>
      </c>
      <c r="BA419" t="str">
        <f>IF(VLOOKUP($A419,'Draft List'!$D$4:$AC$1177,BA$3,FALSE)&lt;&gt;0,VLOOKUP($A419,'Draft List'!$D$4:$AC$1177,BA$3,FALSE),"")</f>
        <v/>
      </c>
      <c r="BB419" t="str">
        <f>IF(VLOOKUP($A419,'Draft List'!$D$4:$AC$1177,BB$3,FALSE)&lt;&gt;0,VLOOKUP($A419,'Draft List'!$D$4:$AC$1177,BB$3,FALSE),"")</f>
        <v/>
      </c>
    </row>
    <row r="420" spans="1:54" ht="15" customHeight="1" x14ac:dyDescent="0.3">
      <c r="A420" s="1">
        <v>4991</v>
      </c>
      <c r="B420" s="1" t="s">
        <v>75</v>
      </c>
      <c r="C420" s="1" t="s">
        <v>128</v>
      </c>
      <c r="D420" s="1" t="s">
        <v>212</v>
      </c>
      <c r="E420" s="1">
        <v>21</v>
      </c>
      <c r="F420" s="1" t="s">
        <v>54</v>
      </c>
      <c r="G420" s="1" t="s">
        <v>54</v>
      </c>
      <c r="H420" s="22" t="s">
        <v>853</v>
      </c>
      <c r="I420" s="45" t="s">
        <v>43</v>
      </c>
      <c r="J420" s="1" t="s">
        <v>43</v>
      </c>
      <c r="K420" s="22" t="s">
        <v>43</v>
      </c>
      <c r="L420" s="1">
        <v>2</v>
      </c>
      <c r="M420" s="1">
        <v>2</v>
      </c>
      <c r="N420" s="1">
        <v>2</v>
      </c>
      <c r="O420" s="1">
        <v>2</v>
      </c>
      <c r="P420" s="22">
        <v>1</v>
      </c>
      <c r="Q420" s="1">
        <v>3</v>
      </c>
      <c r="R420" s="1">
        <v>3</v>
      </c>
      <c r="S420" s="1">
        <v>2</v>
      </c>
      <c r="T420" s="1">
        <v>4</v>
      </c>
      <c r="U420" s="22">
        <v>4</v>
      </c>
      <c r="V420" s="1">
        <v>5</v>
      </c>
      <c r="W420" s="1">
        <v>7</v>
      </c>
      <c r="X420" s="1">
        <v>1</v>
      </c>
      <c r="Y420" s="22">
        <v>1</v>
      </c>
      <c r="Z420" s="1" t="s">
        <v>45</v>
      </c>
      <c r="AA420" s="1" t="s">
        <v>45</v>
      </c>
      <c r="AB420" s="1" t="s">
        <v>45</v>
      </c>
      <c r="AC420" s="1" t="s">
        <v>45</v>
      </c>
      <c r="AD420" s="1" t="s">
        <v>45</v>
      </c>
      <c r="AE420" s="1" t="s">
        <v>45</v>
      </c>
      <c r="AF420" s="1">
        <v>2</v>
      </c>
      <c r="AG420" s="22" t="s">
        <v>45</v>
      </c>
      <c r="AH420" s="1">
        <v>9</v>
      </c>
      <c r="AI420" s="1">
        <v>10</v>
      </c>
      <c r="AJ420" s="22">
        <v>9</v>
      </c>
      <c r="AK420" s="34" t="s">
        <v>707</v>
      </c>
      <c r="AL420" s="34" t="s">
        <v>844</v>
      </c>
      <c r="AM420" s="8">
        <f t="shared" si="43"/>
        <v>-1.5379565899727115</v>
      </c>
      <c r="AN420" s="8">
        <f t="shared" si="44"/>
        <v>-0.8648727546809204</v>
      </c>
      <c r="AO420">
        <f t="shared" si="45"/>
        <v>6</v>
      </c>
      <c r="AP420" s="6">
        <f t="shared" si="46"/>
        <v>0</v>
      </c>
      <c r="AQ420" s="8">
        <f>($AM$3*AM420+$AN$3*AN420+$AO$3*AO420+$AP$3*AP420)+$I$3*VLOOKUP(I420,COND!$A$2:$E$7,4,FALSE)+$J$3*VLOOKUP(J420,COND!$A$2:$C$7,2,FALSE)+$K$3*VLOOKUP(K420,COND!$A$2:$C$7,3,FALSE)+IF(AND($B$2&gt;0,$E420&lt;20),$B$2*25,0)</f>
        <v>105.46773128483169</v>
      </c>
      <c r="AR420" s="26">
        <f t="shared" si="47"/>
        <v>-0.55152029110073586</v>
      </c>
      <c r="AS420" t="str">
        <f t="shared" si="48"/>
        <v>CF</v>
      </c>
      <c r="AT420">
        <v>800</v>
      </c>
      <c r="AU420">
        <v>800</v>
      </c>
      <c r="AW420" t="str">
        <f t="shared" si="49"/>
        <v>Unlikely</v>
      </c>
      <c r="AY420">
        <f>IF(VLOOKUP($A420,'Draft List'!$D$4:$AC$1177,AY$3,FALSE)&lt;&gt;0,VLOOKUP($A420,'Draft List'!$D$4:$AC$1177,AY$3,FALSE),"")</f>
        <v>509</v>
      </c>
      <c r="AZ420">
        <f>IF(VLOOKUP($A420,'Draft List'!$D$4:$AC$1177,AZ$3,FALSE)&lt;&gt;0,VLOOKUP($A420,'Draft List'!$D$4:$AC$1177,AZ$3,FALSE),"")</f>
        <v>17</v>
      </c>
      <c r="BA420">
        <f>IF(VLOOKUP($A420,'Draft List'!$D$4:$AC$1177,BA$3,FALSE)&lt;&gt;0,VLOOKUP($A420,'Draft List'!$D$4:$AC$1177,BA$3,FALSE),"")</f>
        <v>9</v>
      </c>
      <c r="BB420" t="str">
        <f>IF(VLOOKUP($A420,'Draft List'!$D$4:$AC$1177,BB$3,FALSE)&lt;&gt;0,VLOOKUP($A420,'Draft List'!$D$4:$AC$1177,BB$3,FALSE),"")</f>
        <v>Niihama-shi Ghosts</v>
      </c>
    </row>
    <row r="421" spans="1:54" ht="15" customHeight="1" x14ac:dyDescent="0.3">
      <c r="A421" s="1">
        <v>12204</v>
      </c>
      <c r="B421" s="1" t="s">
        <v>73</v>
      </c>
      <c r="C421" s="1" t="s">
        <v>1040</v>
      </c>
      <c r="D421" s="1" t="s">
        <v>1094</v>
      </c>
      <c r="E421" s="1">
        <v>21</v>
      </c>
      <c r="F421" s="1" t="s">
        <v>42</v>
      </c>
      <c r="G421" s="1" t="s">
        <v>42</v>
      </c>
      <c r="H421" s="22" t="s">
        <v>853</v>
      </c>
      <c r="I421" s="45" t="s">
        <v>43</v>
      </c>
      <c r="J421" s="1" t="s">
        <v>44</v>
      </c>
      <c r="K421" s="22" t="s">
        <v>48</v>
      </c>
      <c r="L421" s="1">
        <v>2</v>
      </c>
      <c r="M421" s="1">
        <v>2</v>
      </c>
      <c r="N421" s="1">
        <v>2</v>
      </c>
      <c r="O421" s="1">
        <v>2</v>
      </c>
      <c r="P421" s="22">
        <v>1</v>
      </c>
      <c r="Q421" s="1">
        <v>3</v>
      </c>
      <c r="R421" s="1">
        <v>3</v>
      </c>
      <c r="S421" s="1">
        <v>3</v>
      </c>
      <c r="T421" s="1">
        <v>4</v>
      </c>
      <c r="U421" s="22">
        <v>4</v>
      </c>
      <c r="V421" s="1">
        <v>7</v>
      </c>
      <c r="W421" s="1">
        <v>7</v>
      </c>
      <c r="X421" s="1">
        <v>1</v>
      </c>
      <c r="Y421" s="22">
        <v>1</v>
      </c>
      <c r="Z421" s="1" t="s">
        <v>45</v>
      </c>
      <c r="AA421" s="1">
        <v>7</v>
      </c>
      <c r="AB421" s="1" t="s">
        <v>45</v>
      </c>
      <c r="AC421" s="1" t="s">
        <v>45</v>
      </c>
      <c r="AD421" s="1">
        <v>3</v>
      </c>
      <c r="AE421" s="1" t="s">
        <v>45</v>
      </c>
      <c r="AF421" s="1" t="s">
        <v>45</v>
      </c>
      <c r="AG421" s="22" t="s">
        <v>45</v>
      </c>
      <c r="AH421" s="1">
        <v>4</v>
      </c>
      <c r="AI421" s="1">
        <v>2</v>
      </c>
      <c r="AJ421" s="22">
        <v>2</v>
      </c>
      <c r="AK421" s="34" t="s">
        <v>882</v>
      </c>
      <c r="AL421" s="34" t="s">
        <v>844</v>
      </c>
      <c r="AM421" s="8">
        <f t="shared" si="43"/>
        <v>-1.5379565899727115</v>
      </c>
      <c r="AN421" s="8">
        <f t="shared" si="44"/>
        <v>-0.781811260657019</v>
      </c>
      <c r="AO421">
        <f t="shared" si="45"/>
        <v>0</v>
      </c>
      <c r="AP421" s="6">
        <f t="shared" si="46"/>
        <v>0</v>
      </c>
      <c r="AQ421" s="8">
        <f>($AM$3*AM421+$AN$3*AN421+$AO$3*AO421+$AP$3*AP421)+$I$3*VLOOKUP(I421,COND!$A$2:$E$7,4,FALSE)+$J$3*VLOOKUP(J421,COND!$A$2:$C$7,2,FALSE)+$K$3*VLOOKUP(K421,COND!$A$2:$C$7,3,FALSE)+IF(AND($B$2&gt;0,$E421&lt;20),$B$2*25,0)</f>
        <v>105.46446921311849</v>
      </c>
      <c r="AR421" s="26">
        <f t="shared" si="47"/>
        <v>-0.55220170126897816</v>
      </c>
      <c r="AS421" t="str">
        <f t="shared" si="48"/>
        <v>SS</v>
      </c>
      <c r="AT421">
        <v>800</v>
      </c>
      <c r="AU421">
        <v>800</v>
      </c>
      <c r="AW421" t="str">
        <f t="shared" si="49"/>
        <v>Unlikely</v>
      </c>
      <c r="AY421" t="str">
        <f>IF(VLOOKUP($A421,'Draft List'!$D$4:$AC$1177,AY$3,FALSE)&lt;&gt;0,VLOOKUP($A421,'Draft List'!$D$4:$AC$1177,AY$3,FALSE),"")</f>
        <v/>
      </c>
      <c r="AZ421" t="str">
        <f>IF(VLOOKUP($A421,'Draft List'!$D$4:$AC$1177,AZ$3,FALSE)&lt;&gt;0,VLOOKUP($A421,'Draft List'!$D$4:$AC$1177,AZ$3,FALSE),"")</f>
        <v/>
      </c>
      <c r="BA421" t="str">
        <f>IF(VLOOKUP($A421,'Draft List'!$D$4:$AC$1177,BA$3,FALSE)&lt;&gt;0,VLOOKUP($A421,'Draft List'!$D$4:$AC$1177,BA$3,FALSE),"")</f>
        <v/>
      </c>
      <c r="BB421" t="str">
        <f>IF(VLOOKUP($A421,'Draft List'!$D$4:$AC$1177,BB$3,FALSE)&lt;&gt;0,VLOOKUP($A421,'Draft List'!$D$4:$AC$1177,BB$3,FALSE),"")</f>
        <v/>
      </c>
    </row>
    <row r="422" spans="1:54" ht="15" customHeight="1" x14ac:dyDescent="0.3">
      <c r="A422" s="1">
        <v>10130</v>
      </c>
      <c r="B422" s="1" t="s">
        <v>87</v>
      </c>
      <c r="C422" s="1" t="s">
        <v>133</v>
      </c>
      <c r="D422" s="1" t="s">
        <v>1021</v>
      </c>
      <c r="E422" s="1">
        <v>21</v>
      </c>
      <c r="F422" s="1" t="s">
        <v>42</v>
      </c>
      <c r="G422" s="1" t="s">
        <v>42</v>
      </c>
      <c r="H422" s="22" t="s">
        <v>878</v>
      </c>
      <c r="I422" s="45" t="s">
        <v>44</v>
      </c>
      <c r="J422" s="1" t="s">
        <v>44</v>
      </c>
      <c r="K422" s="22" t="s">
        <v>43</v>
      </c>
      <c r="L422" s="1">
        <v>2</v>
      </c>
      <c r="M422" s="1">
        <v>3</v>
      </c>
      <c r="N422" s="1">
        <v>2</v>
      </c>
      <c r="O422" s="1">
        <v>2</v>
      </c>
      <c r="P422" s="22">
        <v>1</v>
      </c>
      <c r="Q422" s="1">
        <v>3</v>
      </c>
      <c r="R422" s="1">
        <v>4</v>
      </c>
      <c r="S422" s="1">
        <v>4</v>
      </c>
      <c r="T422" s="1">
        <v>4</v>
      </c>
      <c r="U422" s="22">
        <v>3</v>
      </c>
      <c r="V422" s="1">
        <v>3</v>
      </c>
      <c r="W422" s="1">
        <v>4</v>
      </c>
      <c r="X422" s="1">
        <v>5</v>
      </c>
      <c r="Y422" s="22">
        <v>2</v>
      </c>
      <c r="Z422" s="1" t="s">
        <v>45</v>
      </c>
      <c r="AA422" s="1" t="s">
        <v>45</v>
      </c>
      <c r="AB422" s="1" t="s">
        <v>45</v>
      </c>
      <c r="AC422" s="1" t="s">
        <v>45</v>
      </c>
      <c r="AD422" s="1" t="s">
        <v>45</v>
      </c>
      <c r="AE422" s="1" t="s">
        <v>45</v>
      </c>
      <c r="AF422" s="1" t="s">
        <v>45</v>
      </c>
      <c r="AG422" s="22" t="s">
        <v>45</v>
      </c>
      <c r="AH422" s="1">
        <v>1</v>
      </c>
      <c r="AI422" s="1">
        <v>2</v>
      </c>
      <c r="AJ422" s="22">
        <v>2</v>
      </c>
      <c r="AK422" s="34" t="s">
        <v>1022</v>
      </c>
      <c r="AL422" s="34" t="s">
        <v>844</v>
      </c>
      <c r="AM422" s="8">
        <f t="shared" si="43"/>
        <v>-1.4868967103540081</v>
      </c>
      <c r="AN422" s="8">
        <f t="shared" si="44"/>
        <v>-0.68770622683149762</v>
      </c>
      <c r="AO422">
        <f t="shared" si="45"/>
        <v>0</v>
      </c>
      <c r="AP422" s="6">
        <f t="shared" si="46"/>
        <v>0</v>
      </c>
      <c r="AQ422" s="8">
        <f>($AM$3*AM422+$AN$3*AN422+$AO$3*AO422+$AP$3*AP422)+$I$3*VLOOKUP(I422,COND!$A$2:$E$7,4,FALSE)+$J$3*VLOOKUP(J422,COND!$A$2:$C$7,2,FALSE)+$K$3*VLOOKUP(K422,COND!$A$2:$C$7,3,FALSE)+IF(AND($B$2&gt;0,$E422&lt;20),$B$2*25,0)</f>
        <v>105.44883560698662</v>
      </c>
      <c r="AR422" s="26">
        <f t="shared" si="47"/>
        <v>-0.55546738612239832</v>
      </c>
      <c r="AS422" t="str">
        <f t="shared" si="48"/>
        <v>DH</v>
      </c>
      <c r="AT422">
        <v>800</v>
      </c>
      <c r="AU422">
        <v>800</v>
      </c>
      <c r="AW422" t="str">
        <f t="shared" si="49"/>
        <v>Unlikely</v>
      </c>
      <c r="AY422" t="str">
        <f>IF(VLOOKUP($A422,'Draft List'!$D$4:$AC$1177,AY$3,FALSE)&lt;&gt;0,VLOOKUP($A422,'Draft List'!$D$4:$AC$1177,AY$3,FALSE),"")</f>
        <v/>
      </c>
      <c r="AZ422" t="str">
        <f>IF(VLOOKUP($A422,'Draft List'!$D$4:$AC$1177,AZ$3,FALSE)&lt;&gt;0,VLOOKUP($A422,'Draft List'!$D$4:$AC$1177,AZ$3,FALSE),"")</f>
        <v/>
      </c>
      <c r="BA422" t="str">
        <f>IF(VLOOKUP($A422,'Draft List'!$D$4:$AC$1177,BA$3,FALSE)&lt;&gt;0,VLOOKUP($A422,'Draft List'!$D$4:$AC$1177,BA$3,FALSE),"")</f>
        <v/>
      </c>
      <c r="BB422" t="str">
        <f>IF(VLOOKUP($A422,'Draft List'!$D$4:$AC$1177,BB$3,FALSE)&lt;&gt;0,VLOOKUP($A422,'Draft List'!$D$4:$AC$1177,BB$3,FALSE),"")</f>
        <v/>
      </c>
    </row>
    <row r="423" spans="1:54" ht="15" customHeight="1" x14ac:dyDescent="0.3">
      <c r="A423" s="1">
        <v>5233</v>
      </c>
      <c r="B423" s="1" t="s">
        <v>72</v>
      </c>
      <c r="C423" s="1" t="s">
        <v>635</v>
      </c>
      <c r="D423" s="1" t="s">
        <v>1110</v>
      </c>
      <c r="E423" s="1">
        <v>21</v>
      </c>
      <c r="F423" s="1" t="s">
        <v>42</v>
      </c>
      <c r="G423" s="1" t="s">
        <v>42</v>
      </c>
      <c r="H423" s="22" t="s">
        <v>861</v>
      </c>
      <c r="I423" s="45" t="s">
        <v>43</v>
      </c>
      <c r="J423" s="1" t="s">
        <v>43</v>
      </c>
      <c r="K423" s="22" t="s">
        <v>43</v>
      </c>
      <c r="L423" s="1">
        <v>2</v>
      </c>
      <c r="M423" s="1">
        <v>2</v>
      </c>
      <c r="N423" s="1">
        <v>2</v>
      </c>
      <c r="O423" s="1">
        <v>2</v>
      </c>
      <c r="P423" s="22">
        <v>3</v>
      </c>
      <c r="Q423" s="1">
        <v>3</v>
      </c>
      <c r="R423" s="1">
        <v>3</v>
      </c>
      <c r="S423" s="1">
        <v>2</v>
      </c>
      <c r="T423" s="1">
        <v>4</v>
      </c>
      <c r="U423" s="22">
        <v>6</v>
      </c>
      <c r="V423" s="1">
        <v>6</v>
      </c>
      <c r="W423" s="1">
        <v>6</v>
      </c>
      <c r="X423" s="1">
        <v>1</v>
      </c>
      <c r="Y423" s="22">
        <v>1</v>
      </c>
      <c r="Z423" s="1" t="s">
        <v>45</v>
      </c>
      <c r="AA423" s="1" t="s">
        <v>45</v>
      </c>
      <c r="AB423" s="1">
        <v>2</v>
      </c>
      <c r="AC423" s="1" t="s">
        <v>45</v>
      </c>
      <c r="AD423" s="1" t="s">
        <v>45</v>
      </c>
      <c r="AE423" s="1" t="s">
        <v>45</v>
      </c>
      <c r="AF423" s="1" t="s">
        <v>45</v>
      </c>
      <c r="AG423" s="22" t="s">
        <v>45</v>
      </c>
      <c r="AH423" s="1">
        <v>3</v>
      </c>
      <c r="AI423" s="1">
        <v>7</v>
      </c>
      <c r="AJ423" s="22">
        <v>3</v>
      </c>
      <c r="AK423" s="34" t="s">
        <v>965</v>
      </c>
      <c r="AL423" s="34" t="s">
        <v>48</v>
      </c>
      <c r="AM423" s="8">
        <f t="shared" si="43"/>
        <v>-1.4579239103385446</v>
      </c>
      <c r="AN423" s="8">
        <f t="shared" si="44"/>
        <v>-0.78484007504675357</v>
      </c>
      <c r="AO423">
        <f t="shared" si="45"/>
        <v>0</v>
      </c>
      <c r="AP423" s="6">
        <f t="shared" si="46"/>
        <v>0</v>
      </c>
      <c r="AQ423" s="8">
        <f>($AM$3*AM423+$AN$3*AN423+$AO$3*AO423+$AP$3*AP423)+$I$3*VLOOKUP(I423,COND!$A$2:$E$7,4,FALSE)+$J$3*VLOOKUP(J423,COND!$A$2:$C$7,2,FALSE)+$K$3*VLOOKUP(K423,COND!$A$2:$C$7,3,FALSE)+IF(AND($B$2&gt;0,$E423&lt;20),$B$2*25,0)</f>
        <v>105.43612670840511</v>
      </c>
      <c r="AR423" s="26">
        <f t="shared" si="47"/>
        <v>-0.55812213239470432</v>
      </c>
      <c r="AS423" t="str">
        <f t="shared" si="48"/>
        <v>2B</v>
      </c>
      <c r="AT423">
        <v>800</v>
      </c>
      <c r="AU423">
        <v>800</v>
      </c>
      <c r="AW423" t="str">
        <f t="shared" si="49"/>
        <v>Unlikely</v>
      </c>
      <c r="AY423">
        <f>IF(VLOOKUP($A423,'Draft List'!$D$4:$AC$1177,AY$3,FALSE)&lt;&gt;0,VLOOKUP($A423,'Draft List'!$D$4:$AC$1177,AY$3,FALSE),"")</f>
        <v>552</v>
      </c>
      <c r="AZ423">
        <f>IF(VLOOKUP($A423,'Draft List'!$D$4:$AC$1177,AZ$3,FALSE)&lt;&gt;0,VLOOKUP($A423,'Draft List'!$D$4:$AC$1177,AZ$3,FALSE),"")</f>
        <v>18</v>
      </c>
      <c r="BA423">
        <f>IF(VLOOKUP($A423,'Draft List'!$D$4:$AC$1177,BA$3,FALSE)&lt;&gt;0,VLOOKUP($A423,'Draft List'!$D$4:$AC$1177,BA$3,FALSE),"")</f>
        <v>20</v>
      </c>
      <c r="BB423" t="str">
        <f>IF(VLOOKUP($A423,'Draft List'!$D$4:$AC$1177,BB$3,FALSE)&lt;&gt;0,VLOOKUP($A423,'Draft List'!$D$4:$AC$1177,BB$3,FALSE),"")</f>
        <v>New Orleans Trendsetters</v>
      </c>
    </row>
    <row r="424" spans="1:54" ht="15" customHeight="1" x14ac:dyDescent="0.3">
      <c r="A424" s="1">
        <v>9072</v>
      </c>
      <c r="B424" s="1" t="s">
        <v>87</v>
      </c>
      <c r="C424" s="1" t="s">
        <v>443</v>
      </c>
      <c r="D424" s="1" t="s">
        <v>352</v>
      </c>
      <c r="E424" s="1">
        <v>21</v>
      </c>
      <c r="F424" s="1" t="s">
        <v>42</v>
      </c>
      <c r="G424" s="1" t="s">
        <v>42</v>
      </c>
      <c r="H424" s="22" t="s">
        <v>853</v>
      </c>
      <c r="I424" s="45" t="s">
        <v>43</v>
      </c>
      <c r="J424" s="1" t="s">
        <v>43</v>
      </c>
      <c r="K424" s="22" t="s">
        <v>43</v>
      </c>
      <c r="L424" s="1">
        <v>1</v>
      </c>
      <c r="M424" s="1">
        <v>1</v>
      </c>
      <c r="N424" s="1">
        <v>2</v>
      </c>
      <c r="O424" s="1">
        <v>2</v>
      </c>
      <c r="P424" s="22">
        <v>2</v>
      </c>
      <c r="Q424" s="1">
        <v>3</v>
      </c>
      <c r="R424" s="1">
        <v>3</v>
      </c>
      <c r="S424" s="1">
        <v>3</v>
      </c>
      <c r="T424" s="1">
        <v>4</v>
      </c>
      <c r="U424" s="22">
        <v>4</v>
      </c>
      <c r="V424" s="1">
        <v>3</v>
      </c>
      <c r="W424" s="1">
        <v>3</v>
      </c>
      <c r="X424" s="1">
        <v>6</v>
      </c>
      <c r="Y424" s="22">
        <v>6</v>
      </c>
      <c r="Z424" s="1" t="s">
        <v>45</v>
      </c>
      <c r="AA424" s="1" t="s">
        <v>45</v>
      </c>
      <c r="AB424" s="1" t="s">
        <v>45</v>
      </c>
      <c r="AC424" s="1" t="s">
        <v>45</v>
      </c>
      <c r="AD424" s="1" t="s">
        <v>45</v>
      </c>
      <c r="AE424" s="1" t="s">
        <v>45</v>
      </c>
      <c r="AF424" s="1" t="s">
        <v>45</v>
      </c>
      <c r="AG424" s="22" t="s">
        <v>45</v>
      </c>
      <c r="AH424" s="1">
        <v>1</v>
      </c>
      <c r="AI424" s="1">
        <v>4</v>
      </c>
      <c r="AJ424" s="22">
        <v>1</v>
      </c>
      <c r="AK424" s="34" t="s">
        <v>681</v>
      </c>
      <c r="AL424" s="34" t="s">
        <v>48</v>
      </c>
      <c r="AM424" s="8">
        <f t="shared" si="43"/>
        <v>-1.871555965977006</v>
      </c>
      <c r="AN424" s="8">
        <f t="shared" si="44"/>
        <v>-0.781811260657019</v>
      </c>
      <c r="AO424">
        <f t="shared" si="45"/>
        <v>0</v>
      </c>
      <c r="AP424" s="6">
        <f t="shared" si="46"/>
        <v>0</v>
      </c>
      <c r="AQ424" s="8">
        <f>($AM$3*AM424+$AN$3*AN424+$AO$3*AO424+$AP$3*AP424)+$I$3*VLOOKUP(I424,COND!$A$2:$E$7,4,FALSE)+$J$3*VLOOKUP(J424,COND!$A$2:$C$7,2,FALSE)+$K$3*VLOOKUP(K424,COND!$A$2:$C$7,3,FALSE)+IF(AND($B$2&gt;0,$E424&lt;20),$B$2*25,0)</f>
        <v>105.43110927551807</v>
      </c>
      <c r="AR424" s="26">
        <f t="shared" si="47"/>
        <v>-0.55917021781044651</v>
      </c>
      <c r="AS424" t="str">
        <f t="shared" si="48"/>
        <v>DH</v>
      </c>
      <c r="AT424">
        <v>800</v>
      </c>
      <c r="AU424">
        <v>800</v>
      </c>
      <c r="AW424" t="str">
        <f t="shared" si="49"/>
        <v>Unlikely</v>
      </c>
      <c r="AY424">
        <f>IF(VLOOKUP($A424,'Draft List'!$D$4:$AC$1177,AY$3,FALSE)&lt;&gt;0,VLOOKUP($A424,'Draft List'!$D$4:$AC$1177,AY$3,FALSE),"")</f>
        <v>477</v>
      </c>
      <c r="AZ424">
        <f>IF(VLOOKUP($A424,'Draft List'!$D$4:$AC$1177,AZ$3,FALSE)&lt;&gt;0,VLOOKUP($A424,'Draft List'!$D$4:$AC$1177,AZ$3,FALSE),"")</f>
        <v>16</v>
      </c>
      <c r="BA424">
        <f>IF(VLOOKUP($A424,'Draft List'!$D$4:$AC$1177,BA$3,FALSE)&lt;&gt;0,VLOOKUP($A424,'Draft List'!$D$4:$AC$1177,BA$3,FALSE),"")</f>
        <v>9</v>
      </c>
      <c r="BB424" t="str">
        <f>IF(VLOOKUP($A424,'Draft List'!$D$4:$AC$1177,BB$3,FALSE)&lt;&gt;0,VLOOKUP($A424,'Draft List'!$D$4:$AC$1177,BB$3,FALSE),"")</f>
        <v>Niihama-shi Ghosts</v>
      </c>
    </row>
    <row r="425" spans="1:54" ht="15" customHeight="1" x14ac:dyDescent="0.3">
      <c r="A425" s="1">
        <v>8987</v>
      </c>
      <c r="B425" s="1" t="s">
        <v>87</v>
      </c>
      <c r="C425" s="1" t="s">
        <v>397</v>
      </c>
      <c r="D425" s="1" t="s">
        <v>1057</v>
      </c>
      <c r="E425" s="1">
        <v>21</v>
      </c>
      <c r="F425" s="1" t="s">
        <v>42</v>
      </c>
      <c r="G425" s="1" t="s">
        <v>42</v>
      </c>
      <c r="H425" s="22" t="s">
        <v>853</v>
      </c>
      <c r="I425" s="45" t="s">
        <v>43</v>
      </c>
      <c r="J425" s="1" t="s">
        <v>48</v>
      </c>
      <c r="K425" s="22" t="s">
        <v>43</v>
      </c>
      <c r="L425" s="1">
        <v>2</v>
      </c>
      <c r="M425" s="1">
        <v>2</v>
      </c>
      <c r="N425" s="1">
        <v>2</v>
      </c>
      <c r="O425" s="1">
        <v>2</v>
      </c>
      <c r="P425" s="22">
        <v>1</v>
      </c>
      <c r="Q425" s="1">
        <v>3</v>
      </c>
      <c r="R425" s="1">
        <v>2</v>
      </c>
      <c r="S425" s="1">
        <v>3</v>
      </c>
      <c r="T425" s="1">
        <v>4</v>
      </c>
      <c r="U425" s="22">
        <v>3</v>
      </c>
      <c r="V425" s="1">
        <v>2</v>
      </c>
      <c r="W425" s="1">
        <v>2</v>
      </c>
      <c r="X425" s="1">
        <v>5</v>
      </c>
      <c r="Y425" s="22">
        <v>7</v>
      </c>
      <c r="Z425" s="1" t="s">
        <v>45</v>
      </c>
      <c r="AA425" s="1" t="s">
        <v>45</v>
      </c>
      <c r="AB425" s="1" t="s">
        <v>45</v>
      </c>
      <c r="AC425" s="1" t="s">
        <v>45</v>
      </c>
      <c r="AD425" s="1" t="s">
        <v>45</v>
      </c>
      <c r="AE425" s="1" t="s">
        <v>45</v>
      </c>
      <c r="AF425" s="1" t="s">
        <v>45</v>
      </c>
      <c r="AG425" s="22" t="s">
        <v>45</v>
      </c>
      <c r="AH425" s="1">
        <v>1</v>
      </c>
      <c r="AI425" s="1">
        <v>2</v>
      </c>
      <c r="AJ425" s="22">
        <v>3</v>
      </c>
      <c r="AK425" s="34" t="s">
        <v>45</v>
      </c>
      <c r="AL425" s="34" t="s">
        <v>844</v>
      </c>
      <c r="AM425" s="8">
        <f t="shared" si="43"/>
        <v>-1.5379565899727115</v>
      </c>
      <c r="AN425" s="8">
        <f t="shared" si="44"/>
        <v>-0.87288748009280615</v>
      </c>
      <c r="AO425">
        <f t="shared" si="45"/>
        <v>0</v>
      </c>
      <c r="AP425" s="6">
        <f t="shared" si="46"/>
        <v>0</v>
      </c>
      <c r="AQ425" s="8">
        <f>($AM$3*AM425+$AN$3*AN425+$AO$3*AO425+$AP$3*AP425)+$I$3*VLOOKUP(I425,COND!$A$2:$E$7,4,FALSE)+$J$3*VLOOKUP(J425,COND!$A$2:$C$7,2,FALSE)+$K$3*VLOOKUP(K425,COND!$A$2:$C$7,3,FALSE)+IF(AND($B$2&gt;0,$E425&lt;20),$B$2*25,0)</f>
        <v>105.37155457988905</v>
      </c>
      <c r="AR425" s="26">
        <f t="shared" si="47"/>
        <v>-0.57161052530093959</v>
      </c>
      <c r="AS425" t="str">
        <f t="shared" si="48"/>
        <v>DH</v>
      </c>
      <c r="AT425">
        <v>800</v>
      </c>
      <c r="AU425">
        <v>800</v>
      </c>
      <c r="AW425" t="str">
        <f t="shared" si="49"/>
        <v>Unlikely</v>
      </c>
      <c r="AY425" t="str">
        <f>IF(VLOOKUP($A425,'Draft List'!$D$4:$AC$1177,AY$3,FALSE)&lt;&gt;0,VLOOKUP($A425,'Draft List'!$D$4:$AC$1177,AY$3,FALSE),"")</f>
        <v/>
      </c>
      <c r="AZ425" t="str">
        <f>IF(VLOOKUP($A425,'Draft List'!$D$4:$AC$1177,AZ$3,FALSE)&lt;&gt;0,VLOOKUP($A425,'Draft List'!$D$4:$AC$1177,AZ$3,FALSE),"")</f>
        <v/>
      </c>
      <c r="BA425" t="str">
        <f>IF(VLOOKUP($A425,'Draft List'!$D$4:$AC$1177,BA$3,FALSE)&lt;&gt;0,VLOOKUP($A425,'Draft List'!$D$4:$AC$1177,BA$3,FALSE),"")</f>
        <v/>
      </c>
      <c r="BB425" t="str">
        <f>IF(VLOOKUP($A425,'Draft List'!$D$4:$AC$1177,BB$3,FALSE)&lt;&gt;0,VLOOKUP($A425,'Draft List'!$D$4:$AC$1177,BB$3,FALSE),"")</f>
        <v/>
      </c>
    </row>
    <row r="426" spans="1:54" ht="15" customHeight="1" x14ac:dyDescent="0.3">
      <c r="A426" s="1">
        <v>11839</v>
      </c>
      <c r="B426" s="1" t="s">
        <v>88</v>
      </c>
      <c r="C426" s="1" t="s">
        <v>471</v>
      </c>
      <c r="D426" s="1" t="s">
        <v>885</v>
      </c>
      <c r="E426" s="1">
        <v>21</v>
      </c>
      <c r="F426" s="1" t="s">
        <v>54</v>
      </c>
      <c r="G426" s="1" t="s">
        <v>54</v>
      </c>
      <c r="H426" s="22" t="s">
        <v>878</v>
      </c>
      <c r="I426" s="45" t="s">
        <v>48</v>
      </c>
      <c r="J426" s="1" t="s">
        <v>43</v>
      </c>
      <c r="K426" s="22" t="s">
        <v>43</v>
      </c>
      <c r="L426" s="1">
        <v>3</v>
      </c>
      <c r="M426" s="1">
        <v>2</v>
      </c>
      <c r="N426" s="1">
        <v>2</v>
      </c>
      <c r="O426" s="1">
        <v>1</v>
      </c>
      <c r="P426" s="22">
        <v>3</v>
      </c>
      <c r="Q426" s="1">
        <v>4</v>
      </c>
      <c r="R426" s="1">
        <v>3</v>
      </c>
      <c r="S426" s="1">
        <v>2</v>
      </c>
      <c r="T426" s="1">
        <v>1</v>
      </c>
      <c r="U426" s="22">
        <v>4</v>
      </c>
      <c r="V426" s="1">
        <v>7</v>
      </c>
      <c r="W426" s="1">
        <v>1</v>
      </c>
      <c r="X426" s="1">
        <v>1</v>
      </c>
      <c r="Y426" s="22">
        <v>1</v>
      </c>
      <c r="Z426" s="1" t="s">
        <v>45</v>
      </c>
      <c r="AA426" s="1" t="s">
        <v>45</v>
      </c>
      <c r="AB426" s="1" t="s">
        <v>45</v>
      </c>
      <c r="AC426" s="1" t="s">
        <v>45</v>
      </c>
      <c r="AD426" s="1" t="s">
        <v>45</v>
      </c>
      <c r="AE426" s="1" t="s">
        <v>45</v>
      </c>
      <c r="AF426" s="1" t="s">
        <v>45</v>
      </c>
      <c r="AG426" s="22" t="s">
        <v>45</v>
      </c>
      <c r="AH426" s="1">
        <v>2</v>
      </c>
      <c r="AI426" s="1">
        <v>1</v>
      </c>
      <c r="AJ426" s="22">
        <v>3</v>
      </c>
      <c r="AK426" s="34" t="s">
        <v>874</v>
      </c>
      <c r="AL426" s="34" t="s">
        <v>48</v>
      </c>
      <c r="AM426" s="8">
        <f t="shared" si="43"/>
        <v>-1.2250776241454506</v>
      </c>
      <c r="AN426" s="8">
        <f t="shared" si="44"/>
        <v>-0.8114455685069889</v>
      </c>
      <c r="AO426">
        <f t="shared" si="45"/>
        <v>0</v>
      </c>
      <c r="AP426" s="6">
        <f t="shared" si="46"/>
        <v>0</v>
      </c>
      <c r="AQ426" s="8">
        <f>($AM$3*AM426+$AN$3*AN426+$AO$3*AO426+$AP$3*AP426)+$I$3*VLOOKUP(I426,COND!$A$2:$E$7,4,FALSE)+$J$3*VLOOKUP(J426,COND!$A$2:$C$7,2,FALSE)+$K$3*VLOOKUP(K426,COND!$A$2:$C$7,3,FALSE)+IF(AND($B$2&gt;0,$E426&lt;20),$B$2*25,0)</f>
        <v>105.36514541550159</v>
      </c>
      <c r="AR426" s="26">
        <f t="shared" si="47"/>
        <v>-0.57294932780668717</v>
      </c>
      <c r="AS426" t="str">
        <f t="shared" si="48"/>
        <v>DH</v>
      </c>
      <c r="AT426">
        <v>800</v>
      </c>
      <c r="AU426">
        <v>800</v>
      </c>
      <c r="AW426" t="str">
        <f t="shared" si="49"/>
        <v>Unlikely</v>
      </c>
      <c r="AY426" t="str">
        <f>IF(VLOOKUP($A426,'Draft List'!$D$4:$AC$1177,AY$3,FALSE)&lt;&gt;0,VLOOKUP($A426,'Draft List'!$D$4:$AC$1177,AY$3,FALSE),"")</f>
        <v/>
      </c>
      <c r="AZ426" t="str">
        <f>IF(VLOOKUP($A426,'Draft List'!$D$4:$AC$1177,AZ$3,FALSE)&lt;&gt;0,VLOOKUP($A426,'Draft List'!$D$4:$AC$1177,AZ$3,FALSE),"")</f>
        <v/>
      </c>
      <c r="BA426" t="str">
        <f>IF(VLOOKUP($A426,'Draft List'!$D$4:$AC$1177,BA$3,FALSE)&lt;&gt;0,VLOOKUP($A426,'Draft List'!$D$4:$AC$1177,BA$3,FALSE),"")</f>
        <v/>
      </c>
      <c r="BB426" t="str">
        <f>IF(VLOOKUP($A426,'Draft List'!$D$4:$AC$1177,BB$3,FALSE)&lt;&gt;0,VLOOKUP($A426,'Draft List'!$D$4:$AC$1177,BB$3,FALSE),"")</f>
        <v/>
      </c>
    </row>
    <row r="427" spans="1:54" ht="15" customHeight="1" x14ac:dyDescent="0.3">
      <c r="A427" s="1">
        <v>5693</v>
      </c>
      <c r="B427" s="1" t="s">
        <v>70</v>
      </c>
      <c r="C427" s="1" t="s">
        <v>217</v>
      </c>
      <c r="D427" s="1" t="s">
        <v>1076</v>
      </c>
      <c r="E427" s="1">
        <v>21</v>
      </c>
      <c r="F427" s="1" t="s">
        <v>42</v>
      </c>
      <c r="G427" s="1" t="s">
        <v>42</v>
      </c>
      <c r="H427" s="22" t="s">
        <v>853</v>
      </c>
      <c r="I427" s="45" t="s">
        <v>44</v>
      </c>
      <c r="J427" s="1" t="s">
        <v>44</v>
      </c>
      <c r="K427" s="22" t="s">
        <v>48</v>
      </c>
      <c r="L427" s="1">
        <v>1</v>
      </c>
      <c r="M427" s="1">
        <v>1</v>
      </c>
      <c r="N427" s="1">
        <v>2</v>
      </c>
      <c r="O427" s="1">
        <v>2</v>
      </c>
      <c r="P427" s="22">
        <v>1</v>
      </c>
      <c r="Q427" s="1">
        <v>3</v>
      </c>
      <c r="R427" s="1">
        <v>3</v>
      </c>
      <c r="S427" s="1">
        <v>4</v>
      </c>
      <c r="T427" s="1">
        <v>4</v>
      </c>
      <c r="U427" s="22">
        <v>2</v>
      </c>
      <c r="V427" s="1">
        <v>9</v>
      </c>
      <c r="W427" s="1">
        <v>7</v>
      </c>
      <c r="X427" s="1">
        <v>1</v>
      </c>
      <c r="Y427" s="22">
        <v>1</v>
      </c>
      <c r="Z427" s="1" t="s">
        <v>45</v>
      </c>
      <c r="AA427" s="1" t="s">
        <v>45</v>
      </c>
      <c r="AB427" s="1" t="s">
        <v>45</v>
      </c>
      <c r="AC427" s="1">
        <v>4</v>
      </c>
      <c r="AD427" s="1">
        <v>1</v>
      </c>
      <c r="AE427" s="1" t="s">
        <v>45</v>
      </c>
      <c r="AF427" s="1" t="s">
        <v>45</v>
      </c>
      <c r="AG427" s="22">
        <v>1</v>
      </c>
      <c r="AH427" s="1">
        <v>4</v>
      </c>
      <c r="AI427" s="1">
        <v>5</v>
      </c>
      <c r="AJ427" s="22">
        <v>3</v>
      </c>
      <c r="AK427" s="34" t="s">
        <v>707</v>
      </c>
      <c r="AL427" s="34" t="s">
        <v>844</v>
      </c>
      <c r="AM427" s="8">
        <f t="shared" si="43"/>
        <v>-1.9115723057940897</v>
      </c>
      <c r="AN427" s="8">
        <f t="shared" si="44"/>
        <v>-0.77878244626728443</v>
      </c>
      <c r="AO427">
        <f t="shared" si="45"/>
        <v>0</v>
      </c>
      <c r="AP427" s="6">
        <f t="shared" si="46"/>
        <v>0</v>
      </c>
      <c r="AQ427" s="8">
        <f>($AM$3*AM427+$AN$3*AN427+$AO$3*AO427+$AP$3*AP427)+$I$3*VLOOKUP(I427,COND!$A$2:$E$7,4,FALSE)+$J$3*VLOOKUP(J427,COND!$A$2:$C$7,2,FALSE)+$K$3*VLOOKUP(K427,COND!$A$2:$C$7,3,FALSE)+IF(AND($B$2&gt;0,$E427&lt;20),$B$2*25,0)</f>
        <v>105.31345341421317</v>
      </c>
      <c r="AR427" s="26">
        <f t="shared" si="47"/>
        <v>-0.58374720669826397</v>
      </c>
      <c r="AS427" t="str">
        <f t="shared" si="48"/>
        <v>3B</v>
      </c>
      <c r="AT427">
        <v>800</v>
      </c>
      <c r="AU427">
        <v>800</v>
      </c>
      <c r="AW427" t="str">
        <f t="shared" si="49"/>
        <v>Unlikely</v>
      </c>
      <c r="AY427">
        <f>IF(VLOOKUP($A427,'Draft List'!$D$4:$AC$1177,AY$3,FALSE)&lt;&gt;0,VLOOKUP($A427,'Draft List'!$D$4:$AC$1177,AY$3,FALSE),"")</f>
        <v>385</v>
      </c>
      <c r="AZ427">
        <f>IF(VLOOKUP($A427,'Draft List'!$D$4:$AC$1177,AZ$3,FALSE)&lt;&gt;0,VLOOKUP($A427,'Draft List'!$D$4:$AC$1177,AZ$3,FALSE),"")</f>
        <v>13</v>
      </c>
      <c r="BA427">
        <f>IF(VLOOKUP($A427,'Draft List'!$D$4:$AC$1177,BA$3,FALSE)&lt;&gt;0,VLOOKUP($A427,'Draft List'!$D$4:$AC$1177,BA$3,FALSE),"")</f>
        <v>13</v>
      </c>
      <c r="BB427" t="str">
        <f>IF(VLOOKUP($A427,'Draft List'!$D$4:$AC$1177,BB$3,FALSE)&lt;&gt;0,VLOOKUP($A427,'Draft List'!$D$4:$AC$1177,BB$3,FALSE),"")</f>
        <v>Toyama Wind Dancers</v>
      </c>
    </row>
    <row r="428" spans="1:54" ht="15" customHeight="1" x14ac:dyDescent="0.3">
      <c r="A428" s="1">
        <v>4661</v>
      </c>
      <c r="B428" s="1" t="s">
        <v>70</v>
      </c>
      <c r="C428" s="1" t="s">
        <v>883</v>
      </c>
      <c r="D428" s="1" t="s">
        <v>1019</v>
      </c>
      <c r="E428" s="1">
        <v>21</v>
      </c>
      <c r="F428" s="1" t="s">
        <v>42</v>
      </c>
      <c r="G428" s="1" t="s">
        <v>42</v>
      </c>
      <c r="H428" s="22" t="s">
        <v>853</v>
      </c>
      <c r="I428" s="45" t="s">
        <v>43</v>
      </c>
      <c r="J428" s="1" t="s">
        <v>44</v>
      </c>
      <c r="K428" s="22" t="s">
        <v>48</v>
      </c>
      <c r="L428" s="1">
        <v>2</v>
      </c>
      <c r="M428" s="1">
        <v>2</v>
      </c>
      <c r="N428" s="1">
        <v>2</v>
      </c>
      <c r="O428" s="1">
        <v>2</v>
      </c>
      <c r="P428" s="22">
        <v>2</v>
      </c>
      <c r="Q428" s="1">
        <v>3</v>
      </c>
      <c r="R428" s="1">
        <v>3</v>
      </c>
      <c r="S428" s="1">
        <v>2</v>
      </c>
      <c r="T428" s="1">
        <v>4</v>
      </c>
      <c r="U428" s="22">
        <v>4</v>
      </c>
      <c r="V428" s="1">
        <v>9</v>
      </c>
      <c r="W428" s="1">
        <v>10</v>
      </c>
      <c r="X428" s="1">
        <v>1</v>
      </c>
      <c r="Y428" s="22">
        <v>1</v>
      </c>
      <c r="Z428" s="1" t="s">
        <v>45</v>
      </c>
      <c r="AA428" s="1" t="s">
        <v>45</v>
      </c>
      <c r="AB428" s="1" t="s">
        <v>45</v>
      </c>
      <c r="AC428" s="1">
        <v>7</v>
      </c>
      <c r="AD428" s="1">
        <v>1</v>
      </c>
      <c r="AE428" s="1" t="s">
        <v>45</v>
      </c>
      <c r="AF428" s="1" t="s">
        <v>45</v>
      </c>
      <c r="AG428" s="22" t="s">
        <v>45</v>
      </c>
      <c r="AH428" s="1">
        <v>7</v>
      </c>
      <c r="AI428" s="1">
        <v>5</v>
      </c>
      <c r="AJ428" s="22">
        <v>6</v>
      </c>
      <c r="AK428" s="34" t="s">
        <v>695</v>
      </c>
      <c r="AL428" s="34" t="s">
        <v>48</v>
      </c>
      <c r="AM428" s="8">
        <f t="shared" si="43"/>
        <v>-1.4979402501556278</v>
      </c>
      <c r="AN428" s="8">
        <f t="shared" si="44"/>
        <v>-0.8648727546809204</v>
      </c>
      <c r="AO428">
        <f t="shared" si="45"/>
        <v>0</v>
      </c>
      <c r="AP428" s="6">
        <f t="shared" si="46"/>
        <v>0.75</v>
      </c>
      <c r="AQ428" s="8">
        <f>($AM$3*AM428+$AN$3*AN428+$AO$3*AO428+$AP$3*AP428)+$I$3*VLOOKUP(I428,COND!$A$2:$E$7,4,FALSE)+$J$3*VLOOKUP(J428,COND!$A$2:$C$7,2,FALSE)+$K$3*VLOOKUP(K428,COND!$A$2:$C$7,3,FALSE)+IF(AND($B$2&gt;0,$E428&lt;20),$B$2*25,0)</f>
        <v>105.22173291881339</v>
      </c>
      <c r="AR428" s="26">
        <f t="shared" si="47"/>
        <v>-0.60290658874030245</v>
      </c>
      <c r="AS428" t="str">
        <f t="shared" si="48"/>
        <v>3B</v>
      </c>
      <c r="AT428">
        <v>800</v>
      </c>
      <c r="AU428">
        <v>800</v>
      </c>
      <c r="AW428" t="str">
        <f t="shared" si="49"/>
        <v>Unlikely</v>
      </c>
      <c r="AY428">
        <f>IF(VLOOKUP($A428,'Draft List'!$D$4:$AC$1177,AY$3,FALSE)&lt;&gt;0,VLOOKUP($A428,'Draft List'!$D$4:$AC$1177,AY$3,FALSE),"")</f>
        <v>416</v>
      </c>
      <c r="AZ428">
        <f>IF(VLOOKUP($A428,'Draft List'!$D$4:$AC$1177,AZ$3,FALSE)&lt;&gt;0,VLOOKUP($A428,'Draft List'!$D$4:$AC$1177,AZ$3,FALSE),"")</f>
        <v>14</v>
      </c>
      <c r="BA428">
        <f>IF(VLOOKUP($A428,'Draft List'!$D$4:$AC$1177,BA$3,FALSE)&lt;&gt;0,VLOOKUP($A428,'Draft List'!$D$4:$AC$1177,BA$3,FALSE),"")</f>
        <v>12</v>
      </c>
      <c r="BB428" t="str">
        <f>IF(VLOOKUP($A428,'Draft List'!$D$4:$AC$1177,BB$3,FALSE)&lt;&gt;0,VLOOKUP($A428,'Draft List'!$D$4:$AC$1177,BB$3,FALSE),"")</f>
        <v>Okinawa Shisa</v>
      </c>
    </row>
    <row r="429" spans="1:54" ht="15" customHeight="1" x14ac:dyDescent="0.3">
      <c r="A429" s="1">
        <v>15660</v>
      </c>
      <c r="B429" s="1" t="s">
        <v>87</v>
      </c>
      <c r="C429" s="1" t="s">
        <v>358</v>
      </c>
      <c r="D429" s="1" t="s">
        <v>454</v>
      </c>
      <c r="E429" s="1">
        <v>21</v>
      </c>
      <c r="F429" s="1" t="s">
        <v>42</v>
      </c>
      <c r="G429" s="1" t="s">
        <v>42</v>
      </c>
      <c r="H429" s="22" t="s">
        <v>853</v>
      </c>
      <c r="I429" s="45" t="s">
        <v>48</v>
      </c>
      <c r="J429" s="1" t="s">
        <v>43</v>
      </c>
      <c r="K429" s="22" t="s">
        <v>43</v>
      </c>
      <c r="L429" s="1">
        <v>2</v>
      </c>
      <c r="M429" s="1">
        <v>2</v>
      </c>
      <c r="N429" s="1">
        <v>3</v>
      </c>
      <c r="O429" s="1">
        <v>2</v>
      </c>
      <c r="P429" s="22">
        <v>1</v>
      </c>
      <c r="Q429" s="1">
        <v>3</v>
      </c>
      <c r="R429" s="1">
        <v>3</v>
      </c>
      <c r="S429" s="1">
        <v>3</v>
      </c>
      <c r="T429" s="1">
        <v>4</v>
      </c>
      <c r="U429" s="22">
        <v>3</v>
      </c>
      <c r="V429" s="1">
        <v>5</v>
      </c>
      <c r="W429" s="1">
        <v>4</v>
      </c>
      <c r="X429" s="1">
        <v>6</v>
      </c>
      <c r="Y429" s="22">
        <v>7</v>
      </c>
      <c r="Z429" s="1" t="s">
        <v>45</v>
      </c>
      <c r="AA429" s="1" t="s">
        <v>45</v>
      </c>
      <c r="AB429" s="1" t="s">
        <v>45</v>
      </c>
      <c r="AC429" s="1" t="s">
        <v>45</v>
      </c>
      <c r="AD429" s="1" t="s">
        <v>45</v>
      </c>
      <c r="AE429" s="1" t="s">
        <v>45</v>
      </c>
      <c r="AF429" s="1" t="s">
        <v>45</v>
      </c>
      <c r="AG429" s="22" t="s">
        <v>45</v>
      </c>
      <c r="AH429" s="1">
        <v>1</v>
      </c>
      <c r="AI429" s="1">
        <v>1</v>
      </c>
      <c r="AJ429" s="22">
        <v>1</v>
      </c>
      <c r="AK429" s="34" t="s">
        <v>707</v>
      </c>
      <c r="AL429" s="34" t="s">
        <v>48</v>
      </c>
      <c r="AM429" s="8">
        <f t="shared" si="43"/>
        <v>-1.4548950959488096</v>
      </c>
      <c r="AN429" s="8">
        <f t="shared" si="44"/>
        <v>-0.82182760047410253</v>
      </c>
      <c r="AO429">
        <f t="shared" si="45"/>
        <v>0</v>
      </c>
      <c r="AP429" s="6">
        <f t="shared" si="46"/>
        <v>0</v>
      </c>
      <c r="AQ429" s="8">
        <f>($AM$3*AM429+$AN$3*AN429+$AO$3*AO429+$AP$3*AP429)+$I$3*VLOOKUP(I429,COND!$A$2:$E$7,4,FALSE)+$J$3*VLOOKUP(J429,COND!$A$2:$C$7,2,FALSE)+$K$3*VLOOKUP(K429,COND!$A$2:$C$7,3,FALSE)+IF(AND($B$2&gt;0,$E429&lt;20),$B$2*25,0)</f>
        <v>105.21757928471588</v>
      </c>
      <c r="AR429" s="26">
        <f t="shared" si="47"/>
        <v>-0.60377423628396298</v>
      </c>
      <c r="AS429" t="str">
        <f t="shared" si="48"/>
        <v>DH</v>
      </c>
      <c r="AT429">
        <v>800</v>
      </c>
      <c r="AU429">
        <v>800</v>
      </c>
      <c r="AW429" t="str">
        <f t="shared" si="49"/>
        <v>Unlikely</v>
      </c>
      <c r="AY429" t="str">
        <f>IF(VLOOKUP($A429,'Draft List'!$D$4:$AC$1177,AY$3,FALSE)&lt;&gt;0,VLOOKUP($A429,'Draft List'!$D$4:$AC$1177,AY$3,FALSE),"")</f>
        <v/>
      </c>
      <c r="AZ429" t="str">
        <f>IF(VLOOKUP($A429,'Draft List'!$D$4:$AC$1177,AZ$3,FALSE)&lt;&gt;0,VLOOKUP($A429,'Draft List'!$D$4:$AC$1177,AZ$3,FALSE),"")</f>
        <v/>
      </c>
      <c r="BA429" t="str">
        <f>IF(VLOOKUP($A429,'Draft List'!$D$4:$AC$1177,BA$3,FALSE)&lt;&gt;0,VLOOKUP($A429,'Draft List'!$D$4:$AC$1177,BA$3,FALSE),"")</f>
        <v/>
      </c>
      <c r="BB429" t="str">
        <f>IF(VLOOKUP($A429,'Draft List'!$D$4:$AC$1177,BB$3,FALSE)&lt;&gt;0,VLOOKUP($A429,'Draft List'!$D$4:$AC$1177,BB$3,FALSE),"")</f>
        <v/>
      </c>
    </row>
    <row r="430" spans="1:54" ht="15" customHeight="1" x14ac:dyDescent="0.3">
      <c r="A430" s="1">
        <v>5710</v>
      </c>
      <c r="B430" s="1" t="s">
        <v>72</v>
      </c>
      <c r="C430" s="1" t="s">
        <v>172</v>
      </c>
      <c r="D430" s="1" t="s">
        <v>216</v>
      </c>
      <c r="E430" s="1">
        <v>21</v>
      </c>
      <c r="F430" s="1" t="s">
        <v>42</v>
      </c>
      <c r="G430" s="1" t="s">
        <v>42</v>
      </c>
      <c r="H430" s="22" t="s">
        <v>853</v>
      </c>
      <c r="I430" s="45" t="s">
        <v>43</v>
      </c>
      <c r="J430" s="1" t="s">
        <v>44</v>
      </c>
      <c r="K430" s="22" t="s">
        <v>48</v>
      </c>
      <c r="L430" s="1">
        <v>2</v>
      </c>
      <c r="M430" s="1">
        <v>2</v>
      </c>
      <c r="N430" s="1">
        <v>2</v>
      </c>
      <c r="O430" s="1">
        <v>2</v>
      </c>
      <c r="P430" s="22">
        <v>1</v>
      </c>
      <c r="Q430" s="1">
        <v>3</v>
      </c>
      <c r="R430" s="1">
        <v>3</v>
      </c>
      <c r="S430" s="1">
        <v>2</v>
      </c>
      <c r="T430" s="1">
        <v>4</v>
      </c>
      <c r="U430" s="22">
        <v>4</v>
      </c>
      <c r="V430" s="1">
        <v>4</v>
      </c>
      <c r="W430" s="1">
        <v>3</v>
      </c>
      <c r="X430" s="1">
        <v>1</v>
      </c>
      <c r="Y430" s="22">
        <v>1</v>
      </c>
      <c r="Z430" s="1" t="s">
        <v>45</v>
      </c>
      <c r="AA430" s="1" t="s">
        <v>45</v>
      </c>
      <c r="AB430" s="1">
        <v>1</v>
      </c>
      <c r="AC430" s="1" t="s">
        <v>45</v>
      </c>
      <c r="AD430" s="1" t="s">
        <v>45</v>
      </c>
      <c r="AE430" s="1" t="s">
        <v>45</v>
      </c>
      <c r="AF430" s="1" t="s">
        <v>45</v>
      </c>
      <c r="AG430" s="22" t="s">
        <v>45</v>
      </c>
      <c r="AH430" s="1">
        <v>7</v>
      </c>
      <c r="AI430" s="1">
        <v>9</v>
      </c>
      <c r="AJ430" s="22">
        <v>10</v>
      </c>
      <c r="AK430" s="34" t="s">
        <v>45</v>
      </c>
      <c r="AL430" s="34" t="s">
        <v>48</v>
      </c>
      <c r="AM430" s="8">
        <f t="shared" si="43"/>
        <v>-1.5379565899727115</v>
      </c>
      <c r="AN430" s="8">
        <f t="shared" si="44"/>
        <v>-0.8648727546809204</v>
      </c>
      <c r="AO430">
        <f t="shared" si="45"/>
        <v>4</v>
      </c>
      <c r="AP430" s="6">
        <f t="shared" si="46"/>
        <v>0</v>
      </c>
      <c r="AQ430" s="8">
        <f>($AM$3*AM430+$AN$3*AN430+$AO$3*AO430+$AP$3*AP430)+$I$3*VLOOKUP(I430,COND!$A$2:$E$7,4,FALSE)+$J$3*VLOOKUP(J430,COND!$A$2:$C$7,2,FALSE)+$K$3*VLOOKUP(K430,COND!$A$2:$C$7,3,FALSE)+IF(AND($B$2&gt;0,$E430&lt;20),$B$2*25,0)</f>
        <v>105.13439795149836</v>
      </c>
      <c r="AR430" s="26">
        <f t="shared" si="47"/>
        <v>-0.621149883187462</v>
      </c>
      <c r="AS430" t="str">
        <f t="shared" si="48"/>
        <v>2B</v>
      </c>
      <c r="AT430">
        <v>800</v>
      </c>
      <c r="AU430">
        <v>800</v>
      </c>
      <c r="AW430" t="str">
        <f t="shared" si="49"/>
        <v>Unlikely</v>
      </c>
      <c r="AY430">
        <f>IF(VLOOKUP($A430,'Draft List'!$D$4:$AC$1177,AY$3,FALSE)&lt;&gt;0,VLOOKUP($A430,'Draft List'!$D$4:$AC$1177,AY$3,FALSE),"")</f>
        <v>527</v>
      </c>
      <c r="AZ430">
        <f>IF(VLOOKUP($A430,'Draft List'!$D$4:$AC$1177,AZ$3,FALSE)&lt;&gt;0,VLOOKUP($A430,'Draft List'!$D$4:$AC$1177,AZ$3,FALSE),"")</f>
        <v>17</v>
      </c>
      <c r="BA430">
        <f>IF(VLOOKUP($A430,'Draft List'!$D$4:$AC$1177,BA$3,FALSE)&lt;&gt;0,VLOOKUP($A430,'Draft List'!$D$4:$AC$1177,BA$3,FALSE),"")</f>
        <v>27</v>
      </c>
      <c r="BB430" t="str">
        <f>IF(VLOOKUP($A430,'Draft List'!$D$4:$AC$1177,BB$3,FALSE)&lt;&gt;0,VLOOKUP($A430,'Draft List'!$D$4:$AC$1177,BB$3,FALSE),"")</f>
        <v>Neo-Tokyo Akira</v>
      </c>
    </row>
    <row r="431" spans="1:54" ht="15" customHeight="1" x14ac:dyDescent="0.3">
      <c r="A431" s="1">
        <v>10846</v>
      </c>
      <c r="B431" s="1" t="s">
        <v>88</v>
      </c>
      <c r="C431" s="1" t="s">
        <v>188</v>
      </c>
      <c r="D431" s="1" t="s">
        <v>167</v>
      </c>
      <c r="E431" s="1">
        <v>21</v>
      </c>
      <c r="F431" s="1" t="s">
        <v>42</v>
      </c>
      <c r="G431" s="1" t="s">
        <v>42</v>
      </c>
      <c r="H431" s="22" t="s">
        <v>878</v>
      </c>
      <c r="I431" s="45" t="s">
        <v>43</v>
      </c>
      <c r="J431" s="1" t="s">
        <v>43</v>
      </c>
      <c r="K431" s="22" t="s">
        <v>43</v>
      </c>
      <c r="L431" s="1">
        <v>2</v>
      </c>
      <c r="M431" s="1">
        <v>2</v>
      </c>
      <c r="N431" s="1">
        <v>2</v>
      </c>
      <c r="O431" s="1">
        <v>1</v>
      </c>
      <c r="P431" s="22">
        <v>2</v>
      </c>
      <c r="Q431" s="1">
        <v>4</v>
      </c>
      <c r="R431" s="1">
        <v>3</v>
      </c>
      <c r="S431" s="1">
        <v>2</v>
      </c>
      <c r="T431" s="1">
        <v>1</v>
      </c>
      <c r="U431" s="22">
        <v>4</v>
      </c>
      <c r="V431" s="1">
        <v>5</v>
      </c>
      <c r="W431" s="1">
        <v>2</v>
      </c>
      <c r="X431" s="1">
        <v>1</v>
      </c>
      <c r="Y431" s="22">
        <v>1</v>
      </c>
      <c r="Z431" s="1" t="s">
        <v>45</v>
      </c>
      <c r="AA431" s="1">
        <v>3</v>
      </c>
      <c r="AB431" s="1" t="s">
        <v>45</v>
      </c>
      <c r="AC431" s="1" t="s">
        <v>45</v>
      </c>
      <c r="AD431" s="1" t="s">
        <v>45</v>
      </c>
      <c r="AE431" s="1" t="s">
        <v>45</v>
      </c>
      <c r="AF431" s="1" t="s">
        <v>45</v>
      </c>
      <c r="AG431" s="22" t="s">
        <v>45</v>
      </c>
      <c r="AH431" s="1">
        <v>1</v>
      </c>
      <c r="AI431" s="1">
        <v>1</v>
      </c>
      <c r="AJ431" s="22">
        <v>1</v>
      </c>
      <c r="AK431" s="34" t="s">
        <v>965</v>
      </c>
      <c r="AL431" s="34" t="s">
        <v>48</v>
      </c>
      <c r="AM431" s="8">
        <f t="shared" si="43"/>
        <v>-1.5876498001652086</v>
      </c>
      <c r="AN431" s="8">
        <f t="shared" si="44"/>
        <v>-0.8114455685069889</v>
      </c>
      <c r="AO431">
        <f t="shared" si="45"/>
        <v>0</v>
      </c>
      <c r="AP431" s="6">
        <f t="shared" si="46"/>
        <v>0</v>
      </c>
      <c r="AQ431" s="8">
        <f>($AM$3*AM431+$AN$3*AN431+$AO$3*AO431+$AP$3*AP431)+$I$3*VLOOKUP(I431,COND!$A$2:$E$7,4,FALSE)+$J$3*VLOOKUP(J431,COND!$A$2:$C$7,2,FALSE)+$K$3*VLOOKUP(K431,COND!$A$2:$C$7,3,FALSE)+IF(AND($B$2&gt;0,$E431&lt;20),$B$2*25,0)</f>
        <v>105.10388819789961</v>
      </c>
      <c r="AR431" s="26">
        <f t="shared" si="47"/>
        <v>-0.62752302828070461</v>
      </c>
      <c r="AS431" t="str">
        <f t="shared" si="48"/>
        <v>1B</v>
      </c>
      <c r="AT431">
        <v>800</v>
      </c>
      <c r="AU431">
        <v>800</v>
      </c>
      <c r="AW431" t="str">
        <f t="shared" si="49"/>
        <v>Unlikely</v>
      </c>
      <c r="AY431" t="str">
        <f>IF(VLOOKUP($A431,'Draft List'!$D$4:$AC$1177,AY$3,FALSE)&lt;&gt;0,VLOOKUP($A431,'Draft List'!$D$4:$AC$1177,AY$3,FALSE),"")</f>
        <v/>
      </c>
      <c r="AZ431" t="str">
        <f>IF(VLOOKUP($A431,'Draft List'!$D$4:$AC$1177,AZ$3,FALSE)&lt;&gt;0,VLOOKUP($A431,'Draft List'!$D$4:$AC$1177,AZ$3,FALSE),"")</f>
        <v/>
      </c>
      <c r="BA431" t="str">
        <f>IF(VLOOKUP($A431,'Draft List'!$D$4:$AC$1177,BA$3,FALSE)&lt;&gt;0,VLOOKUP($A431,'Draft List'!$D$4:$AC$1177,BA$3,FALSE),"")</f>
        <v/>
      </c>
      <c r="BB431" t="str">
        <f>IF(VLOOKUP($A431,'Draft List'!$D$4:$AC$1177,BB$3,FALSE)&lt;&gt;0,VLOOKUP($A431,'Draft List'!$D$4:$AC$1177,BB$3,FALSE),"")</f>
        <v/>
      </c>
    </row>
    <row r="432" spans="1:54" ht="15" customHeight="1" x14ac:dyDescent="0.3">
      <c r="A432" s="1">
        <v>6711</v>
      </c>
      <c r="B432" s="1" t="s">
        <v>88</v>
      </c>
      <c r="C432" s="1" t="s">
        <v>393</v>
      </c>
      <c r="D432" s="1" t="s">
        <v>167</v>
      </c>
      <c r="E432" s="1">
        <v>23</v>
      </c>
      <c r="F432" s="1" t="s">
        <v>42</v>
      </c>
      <c r="G432" s="1" t="s">
        <v>42</v>
      </c>
      <c r="H432" s="22" t="s">
        <v>878</v>
      </c>
      <c r="I432" s="45" t="s">
        <v>43</v>
      </c>
      <c r="J432" s="1" t="s">
        <v>43</v>
      </c>
      <c r="K432" s="22" t="s">
        <v>44</v>
      </c>
      <c r="L432" s="1">
        <v>2</v>
      </c>
      <c r="M432" s="1">
        <v>2</v>
      </c>
      <c r="N432" s="1">
        <v>3</v>
      </c>
      <c r="O432" s="1">
        <v>3</v>
      </c>
      <c r="P432" s="22">
        <v>2</v>
      </c>
      <c r="Q432" s="1">
        <v>3</v>
      </c>
      <c r="R432" s="1">
        <v>3</v>
      </c>
      <c r="S432" s="1">
        <v>3</v>
      </c>
      <c r="T432" s="1">
        <v>5</v>
      </c>
      <c r="U432" s="22">
        <v>3</v>
      </c>
      <c r="V432" s="1">
        <v>2</v>
      </c>
      <c r="W432" s="1">
        <v>1</v>
      </c>
      <c r="X432" s="1">
        <v>3</v>
      </c>
      <c r="Y432" s="22">
        <v>6</v>
      </c>
      <c r="Z432" s="1" t="s">
        <v>45</v>
      </c>
      <c r="AA432" s="1">
        <v>5</v>
      </c>
      <c r="AB432" s="1" t="s">
        <v>45</v>
      </c>
      <c r="AC432" s="1" t="s">
        <v>45</v>
      </c>
      <c r="AD432" s="1" t="s">
        <v>45</v>
      </c>
      <c r="AE432" s="1" t="s">
        <v>45</v>
      </c>
      <c r="AF432" s="1" t="s">
        <v>45</v>
      </c>
      <c r="AG432" s="22" t="s">
        <v>45</v>
      </c>
      <c r="AH432" s="1">
        <v>1</v>
      </c>
      <c r="AI432" s="1">
        <v>1</v>
      </c>
      <c r="AJ432" s="22">
        <v>1</v>
      </c>
      <c r="AK432" s="34" t="s">
        <v>45</v>
      </c>
      <c r="AL432" s="34" t="s">
        <v>48</v>
      </c>
      <c r="AM432" s="8">
        <f t="shared" si="43"/>
        <v>-1.3251692061221452</v>
      </c>
      <c r="AN432" s="8">
        <f t="shared" si="44"/>
        <v>-0.73211805046452161</v>
      </c>
      <c r="AO432">
        <f t="shared" si="45"/>
        <v>0</v>
      </c>
      <c r="AP432" s="6">
        <f t="shared" si="46"/>
        <v>0</v>
      </c>
      <c r="AQ432" s="8">
        <f>($AM$3*AM432+$AN$3*AN432+$AO$3*AO432+$AP$3*AP432)+$I$3*VLOOKUP(I432,COND!$A$2:$E$7,4,FALSE)+$J$3*VLOOKUP(J432,COND!$A$2:$C$7,2,FALSE)+$K$3*VLOOKUP(K432,COND!$A$2:$C$7,3,FALSE)+IF(AND($B$2&gt;0,$E432&lt;20),$B$2*25,0)</f>
        <v>105.08206647381353</v>
      </c>
      <c r="AR432" s="26">
        <f t="shared" si="47"/>
        <v>-0.63208134152093332</v>
      </c>
      <c r="AS432" t="str">
        <f t="shared" si="48"/>
        <v>1B</v>
      </c>
      <c r="AT432">
        <v>800</v>
      </c>
      <c r="AU432">
        <v>800</v>
      </c>
      <c r="AW432" t="str">
        <f t="shared" si="49"/>
        <v>Unlikely</v>
      </c>
      <c r="AY432" t="str">
        <f>IF(VLOOKUP($A432,'Draft List'!$D$4:$AC$1177,AY$3,FALSE)&lt;&gt;0,VLOOKUP($A432,'Draft List'!$D$4:$AC$1177,AY$3,FALSE),"")</f>
        <v/>
      </c>
      <c r="AZ432" t="str">
        <f>IF(VLOOKUP($A432,'Draft List'!$D$4:$AC$1177,AZ$3,FALSE)&lt;&gt;0,VLOOKUP($A432,'Draft List'!$D$4:$AC$1177,AZ$3,FALSE),"")</f>
        <v/>
      </c>
      <c r="BA432" t="str">
        <f>IF(VLOOKUP($A432,'Draft List'!$D$4:$AC$1177,BA$3,FALSE)&lt;&gt;0,VLOOKUP($A432,'Draft List'!$D$4:$AC$1177,BA$3,FALSE),"")</f>
        <v/>
      </c>
      <c r="BB432" t="str">
        <f>IF(VLOOKUP($A432,'Draft List'!$D$4:$AC$1177,BB$3,FALSE)&lt;&gt;0,VLOOKUP($A432,'Draft List'!$D$4:$AC$1177,BB$3,FALSE),"")</f>
        <v/>
      </c>
    </row>
    <row r="433" spans="1:54" ht="15" customHeight="1" x14ac:dyDescent="0.3">
      <c r="A433" s="1">
        <v>8857</v>
      </c>
      <c r="B433" s="1" t="s">
        <v>87</v>
      </c>
      <c r="C433" s="1" t="s">
        <v>214</v>
      </c>
      <c r="D433" s="1" t="s">
        <v>936</v>
      </c>
      <c r="E433" s="1">
        <v>21</v>
      </c>
      <c r="F433" s="1" t="s">
        <v>42</v>
      </c>
      <c r="G433" s="1" t="s">
        <v>42</v>
      </c>
      <c r="H433" s="22" t="s">
        <v>853</v>
      </c>
      <c r="I433" s="45" t="s">
        <v>43</v>
      </c>
      <c r="J433" s="1" t="s">
        <v>43</v>
      </c>
      <c r="K433" s="22" t="s">
        <v>43</v>
      </c>
      <c r="L433" s="1">
        <v>2</v>
      </c>
      <c r="M433" s="1">
        <v>2</v>
      </c>
      <c r="N433" s="1">
        <v>2</v>
      </c>
      <c r="O433" s="1">
        <v>2</v>
      </c>
      <c r="P433" s="22">
        <v>1</v>
      </c>
      <c r="Q433" s="1">
        <v>3</v>
      </c>
      <c r="R433" s="1">
        <v>3</v>
      </c>
      <c r="S433" s="1">
        <v>3</v>
      </c>
      <c r="T433" s="1">
        <v>4</v>
      </c>
      <c r="U433" s="22">
        <v>3</v>
      </c>
      <c r="V433" s="1">
        <v>3</v>
      </c>
      <c r="W433" s="1">
        <v>2</v>
      </c>
      <c r="X433" s="1">
        <v>5</v>
      </c>
      <c r="Y433" s="22">
        <v>6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45</v>
      </c>
      <c r="AF433" s="1" t="s">
        <v>45</v>
      </c>
      <c r="AG433" s="22" t="s">
        <v>45</v>
      </c>
      <c r="AH433" s="1">
        <v>6</v>
      </c>
      <c r="AI433" s="1">
        <v>5</v>
      </c>
      <c r="AJ433" s="22">
        <v>4</v>
      </c>
      <c r="AK433" s="34" t="s">
        <v>707</v>
      </c>
      <c r="AL433" s="34" t="s">
        <v>48</v>
      </c>
      <c r="AM433" s="8">
        <f t="shared" si="43"/>
        <v>-1.5379565899727115</v>
      </c>
      <c r="AN433" s="8">
        <f t="shared" si="44"/>
        <v>-0.82182760047410253</v>
      </c>
      <c r="AO433">
        <f t="shared" si="45"/>
        <v>0</v>
      </c>
      <c r="AP433" s="6">
        <f t="shared" si="46"/>
        <v>0</v>
      </c>
      <c r="AQ433" s="8">
        <f>($AM$3*AM433+$AN$3*AN433+$AO$3*AO433+$AP$3*AP433)+$I$3*VLOOKUP(I433,COND!$A$2:$E$7,4,FALSE)+$J$3*VLOOKUP(J433,COND!$A$2:$C$7,2,FALSE)+$K$3*VLOOKUP(K433,COND!$A$2:$C$7,3,FALSE)+IF(AND($B$2&gt;0,$E433&lt;20),$B$2*25,0)</f>
        <v>104.9842731353135</v>
      </c>
      <c r="AR433" s="26">
        <f t="shared" si="47"/>
        <v>-0.65250927232660139</v>
      </c>
      <c r="AS433" t="str">
        <f t="shared" si="48"/>
        <v>DH</v>
      </c>
      <c r="AT433">
        <v>800</v>
      </c>
      <c r="AU433">
        <v>800</v>
      </c>
      <c r="AW433" t="str">
        <f t="shared" si="49"/>
        <v>Unlikely</v>
      </c>
      <c r="AY433" t="str">
        <f>IF(VLOOKUP($A433,'Draft List'!$D$4:$AC$1177,AY$3,FALSE)&lt;&gt;0,VLOOKUP($A433,'Draft List'!$D$4:$AC$1177,AY$3,FALSE),"")</f>
        <v/>
      </c>
      <c r="AZ433" t="str">
        <f>IF(VLOOKUP($A433,'Draft List'!$D$4:$AC$1177,AZ$3,FALSE)&lt;&gt;0,VLOOKUP($A433,'Draft List'!$D$4:$AC$1177,AZ$3,FALSE),"")</f>
        <v/>
      </c>
      <c r="BA433" t="str">
        <f>IF(VLOOKUP($A433,'Draft List'!$D$4:$AC$1177,BA$3,FALSE)&lt;&gt;0,VLOOKUP($A433,'Draft List'!$D$4:$AC$1177,BA$3,FALSE),"")</f>
        <v/>
      </c>
      <c r="BB433" t="str">
        <f>IF(VLOOKUP($A433,'Draft List'!$D$4:$AC$1177,BB$3,FALSE)&lt;&gt;0,VLOOKUP($A433,'Draft List'!$D$4:$AC$1177,BB$3,FALSE),"")</f>
        <v/>
      </c>
    </row>
    <row r="434" spans="1:54" ht="15" customHeight="1" x14ac:dyDescent="0.3">
      <c r="A434" s="1">
        <v>9503</v>
      </c>
      <c r="B434" s="1" t="s">
        <v>70</v>
      </c>
      <c r="C434" s="1" t="s">
        <v>168</v>
      </c>
      <c r="D434" s="1" t="s">
        <v>981</v>
      </c>
      <c r="E434" s="1">
        <v>21</v>
      </c>
      <c r="F434" s="1" t="s">
        <v>42</v>
      </c>
      <c r="G434" s="1" t="s">
        <v>42</v>
      </c>
      <c r="H434" s="22" t="s">
        <v>853</v>
      </c>
      <c r="I434" s="45" t="s">
        <v>44</v>
      </c>
      <c r="J434" s="1" t="s">
        <v>44</v>
      </c>
      <c r="K434" s="22" t="s">
        <v>44</v>
      </c>
      <c r="L434" s="1">
        <v>2</v>
      </c>
      <c r="M434" s="1">
        <v>2</v>
      </c>
      <c r="N434" s="1">
        <v>2</v>
      </c>
      <c r="O434" s="1">
        <v>2</v>
      </c>
      <c r="P434" s="22">
        <v>2</v>
      </c>
      <c r="Q434" s="1">
        <v>3</v>
      </c>
      <c r="R434" s="1">
        <v>3</v>
      </c>
      <c r="S434" s="1">
        <v>2</v>
      </c>
      <c r="T434" s="1">
        <v>4</v>
      </c>
      <c r="U434" s="22">
        <v>5</v>
      </c>
      <c r="V434" s="1">
        <v>6</v>
      </c>
      <c r="W434" s="1">
        <v>5</v>
      </c>
      <c r="X434" s="1">
        <v>1</v>
      </c>
      <c r="Y434" s="22">
        <v>1</v>
      </c>
      <c r="Z434" s="1" t="s">
        <v>45</v>
      </c>
      <c r="AA434" s="1" t="s">
        <v>45</v>
      </c>
      <c r="AB434" s="1" t="s">
        <v>45</v>
      </c>
      <c r="AC434" s="1">
        <v>6</v>
      </c>
      <c r="AD434" s="1">
        <v>7</v>
      </c>
      <c r="AE434" s="1" t="s">
        <v>45</v>
      </c>
      <c r="AF434" s="1" t="s">
        <v>45</v>
      </c>
      <c r="AG434" s="22" t="s">
        <v>45</v>
      </c>
      <c r="AH434" s="1">
        <v>8</v>
      </c>
      <c r="AI434" s="1">
        <v>7</v>
      </c>
      <c r="AJ434" s="22">
        <v>10</v>
      </c>
      <c r="AK434" s="34" t="s">
        <v>685</v>
      </c>
      <c r="AL434" s="34" t="s">
        <v>844</v>
      </c>
      <c r="AM434" s="8">
        <f t="shared" si="43"/>
        <v>-1.4979402501556278</v>
      </c>
      <c r="AN434" s="8">
        <f t="shared" si="44"/>
        <v>-0.82485641486383698</v>
      </c>
      <c r="AO434">
        <f t="shared" si="45"/>
        <v>4</v>
      </c>
      <c r="AP434" s="6">
        <f t="shared" si="46"/>
        <v>1.5</v>
      </c>
      <c r="AQ434" s="8">
        <f>($AM$3*AM434+$AN$3*AN434+$AO$3*AO434+$AP$3*AP434)+$I$3*VLOOKUP(I434,COND!$A$2:$E$7,4,FALSE)+$J$3*VLOOKUP(J434,COND!$A$2:$C$7,2,FALSE)+$K$3*VLOOKUP(K434,COND!$A$2:$C$7,3,FALSE)+IF(AND($B$2&gt;0,$E434&lt;20),$B$2*25,0)</f>
        <v>104.96859566328506</v>
      </c>
      <c r="AR434" s="26">
        <f t="shared" si="47"/>
        <v>-0.6557841202734761</v>
      </c>
      <c r="AS434" t="str">
        <f t="shared" si="48"/>
        <v>SS</v>
      </c>
      <c r="AT434">
        <v>800</v>
      </c>
      <c r="AU434">
        <v>800</v>
      </c>
      <c r="AW434" t="str">
        <f t="shared" si="49"/>
        <v>Unlikely</v>
      </c>
      <c r="AY434">
        <f>IF(VLOOKUP($A434,'Draft List'!$D$4:$AC$1177,AY$3,FALSE)&lt;&gt;0,VLOOKUP($A434,'Draft List'!$D$4:$AC$1177,AY$3,FALSE),"")</f>
        <v>443</v>
      </c>
      <c r="AZ434">
        <f>IF(VLOOKUP($A434,'Draft List'!$D$4:$AC$1177,AZ$3,FALSE)&lt;&gt;0,VLOOKUP($A434,'Draft List'!$D$4:$AC$1177,AZ$3,FALSE),"")</f>
        <v>15</v>
      </c>
      <c r="BA434">
        <f>IF(VLOOKUP($A434,'Draft List'!$D$4:$AC$1177,BA$3,FALSE)&lt;&gt;0,VLOOKUP($A434,'Draft List'!$D$4:$AC$1177,BA$3,FALSE),"")</f>
        <v>7</v>
      </c>
      <c r="BB434" t="str">
        <f>IF(VLOOKUP($A434,'Draft List'!$D$4:$AC$1177,BB$3,FALSE)&lt;&gt;0,VLOOKUP($A434,'Draft List'!$D$4:$AC$1177,BB$3,FALSE),"")</f>
        <v>Madison Malts</v>
      </c>
    </row>
    <row r="435" spans="1:54" ht="15" customHeight="1" x14ac:dyDescent="0.3">
      <c r="A435" s="1">
        <v>9642</v>
      </c>
      <c r="B435" s="1" t="s">
        <v>88</v>
      </c>
      <c r="C435" s="1" t="s">
        <v>883</v>
      </c>
      <c r="D435" s="1" t="s">
        <v>1019</v>
      </c>
      <c r="E435" s="1">
        <v>21</v>
      </c>
      <c r="F435" s="1" t="s">
        <v>42</v>
      </c>
      <c r="G435" s="1" t="s">
        <v>42</v>
      </c>
      <c r="H435" s="22" t="s">
        <v>878</v>
      </c>
      <c r="I435" s="45" t="s">
        <v>43</v>
      </c>
      <c r="J435" s="1" t="s">
        <v>44</v>
      </c>
      <c r="K435" s="22" t="s">
        <v>43</v>
      </c>
      <c r="L435" s="1">
        <v>2</v>
      </c>
      <c r="M435" s="1">
        <v>2</v>
      </c>
      <c r="N435" s="1">
        <v>2</v>
      </c>
      <c r="O435" s="1">
        <v>1</v>
      </c>
      <c r="P435" s="22">
        <v>4</v>
      </c>
      <c r="Q435" s="1">
        <v>3</v>
      </c>
      <c r="R435" s="1">
        <v>4</v>
      </c>
      <c r="S435" s="1">
        <v>3</v>
      </c>
      <c r="T435" s="1">
        <v>3</v>
      </c>
      <c r="U435" s="22">
        <v>6</v>
      </c>
      <c r="V435" s="1">
        <v>4</v>
      </c>
      <c r="W435" s="1">
        <v>3</v>
      </c>
      <c r="X435" s="1">
        <v>5</v>
      </c>
      <c r="Y435" s="22">
        <v>4</v>
      </c>
      <c r="Z435" s="1" t="s">
        <v>45</v>
      </c>
      <c r="AA435" s="1">
        <v>3</v>
      </c>
      <c r="AB435" s="1" t="s">
        <v>45</v>
      </c>
      <c r="AC435" s="1" t="s">
        <v>45</v>
      </c>
      <c r="AD435" s="1" t="s">
        <v>45</v>
      </c>
      <c r="AE435" s="1" t="s">
        <v>45</v>
      </c>
      <c r="AF435" s="1" t="s">
        <v>45</v>
      </c>
      <c r="AG435" s="22" t="s">
        <v>45</v>
      </c>
      <c r="AH435" s="1">
        <v>1</v>
      </c>
      <c r="AI435" s="1">
        <v>1</v>
      </c>
      <c r="AJ435" s="22">
        <v>1</v>
      </c>
      <c r="AK435" s="34" t="s">
        <v>955</v>
      </c>
      <c r="AL435" s="34" t="s">
        <v>844</v>
      </c>
      <c r="AM435" s="8">
        <f t="shared" si="43"/>
        <v>-1.5076171205310418</v>
      </c>
      <c r="AN435" s="8">
        <f t="shared" si="44"/>
        <v>-0.74042825141372981</v>
      </c>
      <c r="AO435">
        <f t="shared" si="45"/>
        <v>0</v>
      </c>
      <c r="AP435" s="6">
        <f t="shared" si="46"/>
        <v>0</v>
      </c>
      <c r="AQ435" s="8">
        <f>($AM$3*AM435+$AN$3*AN435+$AO$3*AO435+$AP$3*AP435)+$I$3*VLOOKUP(I435,COND!$A$2:$E$7,4,FALSE)+$J$3*VLOOKUP(J435,COND!$A$2:$C$7,2,FALSE)+$K$3*VLOOKUP(K435,COND!$A$2:$C$7,3,FALSE)+IF(AND($B$2&gt;0,$E435&lt;20),$B$2*25,0)</f>
        <v>104.96409927098213</v>
      </c>
      <c r="AR435" s="26">
        <f t="shared" si="47"/>
        <v>-0.65672336615921989</v>
      </c>
      <c r="AS435" t="str">
        <f t="shared" si="48"/>
        <v>1B</v>
      </c>
      <c r="AT435">
        <v>800</v>
      </c>
      <c r="AU435">
        <v>800</v>
      </c>
      <c r="AW435" t="str">
        <f t="shared" si="49"/>
        <v>Unlikely</v>
      </c>
      <c r="AY435" t="str">
        <f>IF(VLOOKUP($A435,'Draft List'!$D$4:$AC$1177,AY$3,FALSE)&lt;&gt;0,VLOOKUP($A435,'Draft List'!$D$4:$AC$1177,AY$3,FALSE),"")</f>
        <v/>
      </c>
      <c r="AZ435" t="str">
        <f>IF(VLOOKUP($A435,'Draft List'!$D$4:$AC$1177,AZ$3,FALSE)&lt;&gt;0,VLOOKUP($A435,'Draft List'!$D$4:$AC$1177,AZ$3,FALSE),"")</f>
        <v/>
      </c>
      <c r="BA435" t="str">
        <f>IF(VLOOKUP($A435,'Draft List'!$D$4:$AC$1177,BA$3,FALSE)&lt;&gt;0,VLOOKUP($A435,'Draft List'!$D$4:$AC$1177,BA$3,FALSE),"")</f>
        <v/>
      </c>
      <c r="BB435" t="str">
        <f>IF(VLOOKUP($A435,'Draft List'!$D$4:$AC$1177,BB$3,FALSE)&lt;&gt;0,VLOOKUP($A435,'Draft List'!$D$4:$AC$1177,BB$3,FALSE),"")</f>
        <v/>
      </c>
    </row>
    <row r="436" spans="1:54" ht="15" customHeight="1" x14ac:dyDescent="0.3">
      <c r="A436" s="1">
        <v>4613</v>
      </c>
      <c r="B436" s="1" t="s">
        <v>51</v>
      </c>
      <c r="C436" s="1" t="s">
        <v>1023</v>
      </c>
      <c r="D436" s="1" t="s">
        <v>1021</v>
      </c>
      <c r="E436" s="1">
        <v>21</v>
      </c>
      <c r="F436" s="1" t="s">
        <v>42</v>
      </c>
      <c r="G436" s="1" t="s">
        <v>42</v>
      </c>
      <c r="H436" s="22" t="s">
        <v>853</v>
      </c>
      <c r="I436" s="45" t="s">
        <v>43</v>
      </c>
      <c r="J436" s="1" t="s">
        <v>43</v>
      </c>
      <c r="K436" s="22" t="s">
        <v>43</v>
      </c>
      <c r="L436" s="1">
        <v>2</v>
      </c>
      <c r="M436" s="1">
        <v>1</v>
      </c>
      <c r="N436" s="1">
        <v>2</v>
      </c>
      <c r="O436" s="1">
        <v>1</v>
      </c>
      <c r="P436" s="22">
        <v>1</v>
      </c>
      <c r="Q436" s="1">
        <v>3</v>
      </c>
      <c r="R436" s="1">
        <v>3</v>
      </c>
      <c r="S436" s="1">
        <v>2</v>
      </c>
      <c r="T436" s="1">
        <v>4</v>
      </c>
      <c r="U436" s="22">
        <v>4</v>
      </c>
      <c r="V436" s="1">
        <v>6</v>
      </c>
      <c r="W436" s="1">
        <v>8</v>
      </c>
      <c r="X436" s="1">
        <v>1</v>
      </c>
      <c r="Y436" s="22">
        <v>1</v>
      </c>
      <c r="Z436" s="1" t="s">
        <v>45</v>
      </c>
      <c r="AA436" s="1" t="s">
        <v>45</v>
      </c>
      <c r="AB436" s="1" t="s">
        <v>45</v>
      </c>
      <c r="AC436" s="1" t="s">
        <v>45</v>
      </c>
      <c r="AD436" s="1" t="s">
        <v>45</v>
      </c>
      <c r="AE436" s="1">
        <v>2</v>
      </c>
      <c r="AF436" s="1">
        <v>1</v>
      </c>
      <c r="AG436" s="22" t="s">
        <v>45</v>
      </c>
      <c r="AH436" s="1">
        <v>8</v>
      </c>
      <c r="AI436" s="1">
        <v>8</v>
      </c>
      <c r="AJ436" s="22">
        <v>5</v>
      </c>
      <c r="AK436" s="34" t="s">
        <v>862</v>
      </c>
      <c r="AL436" s="34" t="s">
        <v>48</v>
      </c>
      <c r="AM436" s="8">
        <f t="shared" si="43"/>
        <v>-1.6787260196009959</v>
      </c>
      <c r="AN436" s="8">
        <f t="shared" si="44"/>
        <v>-0.8648727546809204</v>
      </c>
      <c r="AO436">
        <f t="shared" si="45"/>
        <v>3</v>
      </c>
      <c r="AP436" s="6">
        <f t="shared" si="46"/>
        <v>0</v>
      </c>
      <c r="AQ436" s="8">
        <f>($AM$3*AM436+$AN$3*AN436+$AO$3*AO436+$AP$3*AP436)+$I$3*VLOOKUP(I436,COND!$A$2:$E$7,4,FALSE)+$J$3*VLOOKUP(J436,COND!$A$2:$C$7,2,FALSE)+$K$3*VLOOKUP(K436,COND!$A$2:$C$7,3,FALSE)+IF(AND($B$2&gt;0,$E436&lt;20),$B$2*25,0)</f>
        <v>104.95365434186886</v>
      </c>
      <c r="AR436" s="26">
        <f t="shared" si="47"/>
        <v>-0.65890519461981667</v>
      </c>
      <c r="AS436" t="str">
        <f t="shared" si="48"/>
        <v>LF</v>
      </c>
      <c r="AT436">
        <v>800</v>
      </c>
      <c r="AU436">
        <v>800</v>
      </c>
      <c r="AW436" t="str">
        <f t="shared" si="49"/>
        <v>Unlikely</v>
      </c>
      <c r="AY436">
        <f>IF(VLOOKUP($A436,'Draft List'!$D$4:$AC$1177,AY$3,FALSE)&lt;&gt;0,VLOOKUP($A436,'Draft List'!$D$4:$AC$1177,AY$3,FALSE),"")</f>
        <v>422</v>
      </c>
      <c r="AZ436">
        <f>IF(VLOOKUP($A436,'Draft List'!$D$4:$AC$1177,AZ$3,FALSE)&lt;&gt;0,VLOOKUP($A436,'Draft List'!$D$4:$AC$1177,AZ$3,FALSE),"")</f>
        <v>14</v>
      </c>
      <c r="BA436">
        <f>IF(VLOOKUP($A436,'Draft List'!$D$4:$AC$1177,BA$3,FALSE)&lt;&gt;0,VLOOKUP($A436,'Draft List'!$D$4:$AC$1177,BA$3,FALSE),"")</f>
        <v>18</v>
      </c>
      <c r="BB436" t="str">
        <f>IF(VLOOKUP($A436,'Draft List'!$D$4:$AC$1177,BB$3,FALSE)&lt;&gt;0,VLOOKUP($A436,'Draft List'!$D$4:$AC$1177,BB$3,FALSE),"")</f>
        <v>Crystal Lake Sandgnats</v>
      </c>
    </row>
    <row r="437" spans="1:54" ht="15" customHeight="1" x14ac:dyDescent="0.3">
      <c r="A437" s="1">
        <v>8515</v>
      </c>
      <c r="B437" s="1" t="s">
        <v>70</v>
      </c>
      <c r="C437" s="1" t="s">
        <v>138</v>
      </c>
      <c r="D437" s="1" t="s">
        <v>1122</v>
      </c>
      <c r="E437" s="1">
        <v>21</v>
      </c>
      <c r="F437" s="1" t="s">
        <v>42</v>
      </c>
      <c r="G437" s="1" t="s">
        <v>42</v>
      </c>
      <c r="H437" s="22" t="s">
        <v>853</v>
      </c>
      <c r="I437" s="45" t="s">
        <v>43</v>
      </c>
      <c r="J437" s="1" t="s">
        <v>44</v>
      </c>
      <c r="K437" s="22" t="s">
        <v>43</v>
      </c>
      <c r="L437" s="1">
        <v>2</v>
      </c>
      <c r="M437" s="1">
        <v>3</v>
      </c>
      <c r="N437" s="1">
        <v>2</v>
      </c>
      <c r="O437" s="1">
        <v>3</v>
      </c>
      <c r="P437" s="22">
        <v>1</v>
      </c>
      <c r="Q437" s="1">
        <v>3</v>
      </c>
      <c r="R437" s="1">
        <v>4</v>
      </c>
      <c r="S437" s="1">
        <v>2</v>
      </c>
      <c r="T437" s="1">
        <v>5</v>
      </c>
      <c r="U437" s="22">
        <v>3</v>
      </c>
      <c r="V437" s="1">
        <v>10</v>
      </c>
      <c r="W437" s="1">
        <v>9</v>
      </c>
      <c r="X437" s="1">
        <v>1</v>
      </c>
      <c r="Y437" s="22">
        <v>1</v>
      </c>
      <c r="Z437" s="1" t="s">
        <v>45</v>
      </c>
      <c r="AA437" s="1" t="s">
        <v>45</v>
      </c>
      <c r="AB437" s="1" t="s">
        <v>45</v>
      </c>
      <c r="AC437" s="1">
        <v>2</v>
      </c>
      <c r="AD437" s="1" t="s">
        <v>45</v>
      </c>
      <c r="AE437" s="1" t="s">
        <v>45</v>
      </c>
      <c r="AF437" s="1" t="s">
        <v>45</v>
      </c>
      <c r="AG437" s="22" t="s">
        <v>45</v>
      </c>
      <c r="AH437" s="1">
        <v>6</v>
      </c>
      <c r="AI437" s="1">
        <v>7</v>
      </c>
      <c r="AJ437" s="22">
        <v>8</v>
      </c>
      <c r="AK437" s="34" t="s">
        <v>45</v>
      </c>
      <c r="AL437" s="34" t="s">
        <v>844</v>
      </c>
      <c r="AM437" s="8">
        <f t="shared" si="43"/>
        <v>-1.3971871603444268</v>
      </c>
      <c r="AN437" s="8">
        <f t="shared" si="44"/>
        <v>-0.76411966486971961</v>
      </c>
      <c r="AO437">
        <f t="shared" si="45"/>
        <v>1</v>
      </c>
      <c r="AP437" s="6">
        <f t="shared" si="46"/>
        <v>0</v>
      </c>
      <c r="AQ437" s="8">
        <f>($AM$3*AM437+$AN$3*AN437+$AO$3*AO437+$AP$3*AP437)+$I$3*VLOOKUP(I437,COND!$A$2:$E$7,4,FALSE)+$J$3*VLOOKUP(J437,COND!$A$2:$C$7,2,FALSE)+$K$3*VLOOKUP(K437,COND!$A$2:$C$7,3,FALSE)+IF(AND($B$2&gt;0,$E437&lt;20),$B$2*25,0)</f>
        <v>104.8575119721956</v>
      </c>
      <c r="AR437" s="26">
        <f t="shared" si="47"/>
        <v>-0.67898825656761774</v>
      </c>
      <c r="AS437" t="str">
        <f t="shared" si="48"/>
        <v>3B</v>
      </c>
      <c r="AT437">
        <v>800</v>
      </c>
      <c r="AU437">
        <v>800</v>
      </c>
      <c r="AW437" t="str">
        <f t="shared" si="49"/>
        <v>Unlikely</v>
      </c>
      <c r="AY437" t="str">
        <f>IF(VLOOKUP($A437,'Draft List'!$D$4:$AC$1177,AY$3,FALSE)&lt;&gt;0,VLOOKUP($A437,'Draft List'!$D$4:$AC$1177,AY$3,FALSE),"")</f>
        <v/>
      </c>
      <c r="AZ437" t="str">
        <f>IF(VLOOKUP($A437,'Draft List'!$D$4:$AC$1177,AZ$3,FALSE)&lt;&gt;0,VLOOKUP($A437,'Draft List'!$D$4:$AC$1177,AZ$3,FALSE),"")</f>
        <v/>
      </c>
      <c r="BA437" t="str">
        <f>IF(VLOOKUP($A437,'Draft List'!$D$4:$AC$1177,BA$3,FALSE)&lt;&gt;0,VLOOKUP($A437,'Draft List'!$D$4:$AC$1177,BA$3,FALSE),"")</f>
        <v/>
      </c>
      <c r="BB437" t="str">
        <f>IF(VLOOKUP($A437,'Draft List'!$D$4:$AC$1177,BB$3,FALSE)&lt;&gt;0,VLOOKUP($A437,'Draft List'!$D$4:$AC$1177,BB$3,FALSE),"")</f>
        <v/>
      </c>
    </row>
    <row r="438" spans="1:54" ht="15" customHeight="1" x14ac:dyDescent="0.3">
      <c r="A438" s="1">
        <v>13189</v>
      </c>
      <c r="B438" s="1" t="s">
        <v>88</v>
      </c>
      <c r="C438" s="1" t="s">
        <v>1047</v>
      </c>
      <c r="D438" s="1" t="s">
        <v>447</v>
      </c>
      <c r="E438" s="1">
        <v>21</v>
      </c>
      <c r="F438" s="1" t="s">
        <v>42</v>
      </c>
      <c r="G438" s="1" t="s">
        <v>42</v>
      </c>
      <c r="H438" s="22" t="s">
        <v>853</v>
      </c>
      <c r="I438" s="45" t="s">
        <v>44</v>
      </c>
      <c r="J438" s="1" t="s">
        <v>44</v>
      </c>
      <c r="K438" s="22" t="s">
        <v>43</v>
      </c>
      <c r="L438" s="1">
        <v>2</v>
      </c>
      <c r="M438" s="1">
        <v>2</v>
      </c>
      <c r="N438" s="1">
        <v>3</v>
      </c>
      <c r="O438" s="1">
        <v>2</v>
      </c>
      <c r="P438" s="22">
        <v>1</v>
      </c>
      <c r="Q438" s="1">
        <v>3</v>
      </c>
      <c r="R438" s="1">
        <v>3</v>
      </c>
      <c r="S438" s="1">
        <v>4</v>
      </c>
      <c r="T438" s="1">
        <v>4</v>
      </c>
      <c r="U438" s="22">
        <v>3</v>
      </c>
      <c r="V438" s="1">
        <v>8</v>
      </c>
      <c r="W438" s="1">
        <v>8</v>
      </c>
      <c r="X438" s="1">
        <v>1</v>
      </c>
      <c r="Y438" s="22">
        <v>1</v>
      </c>
      <c r="Z438" s="1" t="s">
        <v>45</v>
      </c>
      <c r="AA438" s="1">
        <v>7</v>
      </c>
      <c r="AB438" s="1" t="s">
        <v>45</v>
      </c>
      <c r="AC438" s="1" t="s">
        <v>45</v>
      </c>
      <c r="AD438" s="1" t="s">
        <v>45</v>
      </c>
      <c r="AE438" s="1" t="s">
        <v>45</v>
      </c>
      <c r="AF438" s="1" t="s">
        <v>45</v>
      </c>
      <c r="AG438" s="22" t="s">
        <v>45</v>
      </c>
      <c r="AH438" s="1">
        <v>5</v>
      </c>
      <c r="AI438" s="1">
        <v>6</v>
      </c>
      <c r="AJ438" s="22">
        <v>3</v>
      </c>
      <c r="AK438" s="34" t="s">
        <v>45</v>
      </c>
      <c r="AL438" s="34" t="s">
        <v>844</v>
      </c>
      <c r="AM438" s="8">
        <f t="shared" si="43"/>
        <v>-1.4548950959488096</v>
      </c>
      <c r="AN438" s="8">
        <f t="shared" si="44"/>
        <v>-0.73876610645020102</v>
      </c>
      <c r="AO438">
        <f t="shared" si="45"/>
        <v>0</v>
      </c>
      <c r="AP438" s="6">
        <f t="shared" si="46"/>
        <v>0</v>
      </c>
      <c r="AQ438" s="8">
        <f>($AM$3*AM438+$AN$3*AN438+$AO$3*AO438+$AP$3*AP438)+$I$3*VLOOKUP(I438,COND!$A$2:$E$7,4,FALSE)+$J$3*VLOOKUP(J438,COND!$A$2:$C$7,2,FALSE)+$K$3*VLOOKUP(K438,COND!$A$2:$C$7,3,FALSE)+IF(AND($B$2&gt;0,$E438&lt;20),$B$2*25,0)</f>
        <v>104.83931721300272</v>
      </c>
      <c r="AR438" s="26">
        <f t="shared" si="47"/>
        <v>-0.68278893754976722</v>
      </c>
      <c r="AS438" t="str">
        <f t="shared" si="48"/>
        <v>1B</v>
      </c>
      <c r="AT438">
        <v>800</v>
      </c>
      <c r="AU438">
        <v>800</v>
      </c>
      <c r="AW438" t="str">
        <f t="shared" si="49"/>
        <v>Unlikely</v>
      </c>
      <c r="AY438">
        <f>IF(VLOOKUP($A438,'Draft List'!$D$4:$AC$1177,AY$3,FALSE)&lt;&gt;0,VLOOKUP($A438,'Draft List'!$D$4:$AC$1177,AY$3,FALSE),"")</f>
        <v>540</v>
      </c>
      <c r="AZ438">
        <f>IF(VLOOKUP($A438,'Draft List'!$D$4:$AC$1177,AZ$3,FALSE)&lt;&gt;0,VLOOKUP($A438,'Draft List'!$D$4:$AC$1177,AZ$3,FALSE),"")</f>
        <v>18</v>
      </c>
      <c r="BA438">
        <f>IF(VLOOKUP($A438,'Draft List'!$D$4:$AC$1177,BA$3,FALSE)&lt;&gt;0,VLOOKUP($A438,'Draft List'!$D$4:$AC$1177,BA$3,FALSE),"")</f>
        <v>8</v>
      </c>
      <c r="BB438" t="str">
        <f>IF(VLOOKUP($A438,'Draft List'!$D$4:$AC$1177,BB$3,FALSE)&lt;&gt;0,VLOOKUP($A438,'Draft List'!$D$4:$AC$1177,BB$3,FALSE),"")</f>
        <v>San Antonio Calzones of Laredo</v>
      </c>
    </row>
    <row r="439" spans="1:54" ht="15" customHeight="1" x14ac:dyDescent="0.3">
      <c r="A439" s="1">
        <v>12257</v>
      </c>
      <c r="B439" s="1" t="s">
        <v>51</v>
      </c>
      <c r="C439" s="1" t="s">
        <v>994</v>
      </c>
      <c r="D439" s="1" t="s">
        <v>995</v>
      </c>
      <c r="E439" s="1">
        <v>21</v>
      </c>
      <c r="F439" s="1" t="s">
        <v>42</v>
      </c>
      <c r="G439" s="1" t="s">
        <v>42</v>
      </c>
      <c r="H439" s="22" t="s">
        <v>878</v>
      </c>
      <c r="I439" s="45" t="s">
        <v>43</v>
      </c>
      <c r="J439" s="1" t="s">
        <v>48</v>
      </c>
      <c r="K439" s="22" t="s">
        <v>48</v>
      </c>
      <c r="L439" s="1">
        <v>2</v>
      </c>
      <c r="M439" s="1">
        <v>2</v>
      </c>
      <c r="N439" s="1">
        <v>2</v>
      </c>
      <c r="O439" s="1">
        <v>2</v>
      </c>
      <c r="P439" s="22">
        <v>3</v>
      </c>
      <c r="Q439" s="1">
        <v>3</v>
      </c>
      <c r="R439" s="1">
        <v>2</v>
      </c>
      <c r="S439" s="1">
        <v>2</v>
      </c>
      <c r="T439" s="1">
        <v>3</v>
      </c>
      <c r="U439" s="22">
        <v>4</v>
      </c>
      <c r="V439" s="1">
        <v>7</v>
      </c>
      <c r="W439" s="1">
        <v>3</v>
      </c>
      <c r="X439" s="1">
        <v>1</v>
      </c>
      <c r="Y439" s="22">
        <v>1</v>
      </c>
      <c r="Z439" s="1" t="s">
        <v>45</v>
      </c>
      <c r="AA439" s="1" t="s">
        <v>45</v>
      </c>
      <c r="AB439" s="1" t="s">
        <v>45</v>
      </c>
      <c r="AC439" s="1" t="s">
        <v>45</v>
      </c>
      <c r="AD439" s="1" t="s">
        <v>45</v>
      </c>
      <c r="AE439" s="1">
        <v>1</v>
      </c>
      <c r="AF439" s="1" t="s">
        <v>45</v>
      </c>
      <c r="AG439" s="22" t="s">
        <v>45</v>
      </c>
      <c r="AH439" s="1">
        <v>1</v>
      </c>
      <c r="AI439" s="1">
        <v>1</v>
      </c>
      <c r="AJ439" s="22">
        <v>1</v>
      </c>
      <c r="AK439" s="34" t="s">
        <v>45</v>
      </c>
      <c r="AL439" s="34" t="s">
        <v>844</v>
      </c>
      <c r="AM439" s="8">
        <f t="shared" si="43"/>
        <v>-1.4579239103385446</v>
      </c>
      <c r="AN439" s="8">
        <f t="shared" si="44"/>
        <v>-1.0056421843092052</v>
      </c>
      <c r="AO439">
        <f t="shared" si="45"/>
        <v>0</v>
      </c>
      <c r="AP439" s="6">
        <f t="shared" si="46"/>
        <v>0</v>
      </c>
      <c r="AQ439" s="8">
        <f>($AM$3*AM439+$AN$3*AN439+$AO$3*AO439+$AP$3*AP439)+$I$3*VLOOKUP(I439,COND!$A$2:$E$7,4,FALSE)+$J$3*VLOOKUP(J439,COND!$A$2:$C$7,2,FALSE)+$K$3*VLOOKUP(K439,COND!$A$2:$C$7,3,FALSE)+IF(AND($B$2&gt;0,$E439&lt;20),$B$2*25,0)</f>
        <v>104.78650139725568</v>
      </c>
      <c r="AR439" s="26">
        <f t="shared" si="47"/>
        <v>-0.69382156866834932</v>
      </c>
      <c r="AS439" t="str">
        <f t="shared" si="48"/>
        <v>LF</v>
      </c>
      <c r="AT439">
        <v>800</v>
      </c>
      <c r="AU439">
        <v>800</v>
      </c>
      <c r="AW439" t="str">
        <f t="shared" si="49"/>
        <v>Unlikely</v>
      </c>
      <c r="AY439" t="str">
        <f>IF(VLOOKUP($A439,'Draft List'!$D$4:$AC$1177,AY$3,FALSE)&lt;&gt;0,VLOOKUP($A439,'Draft List'!$D$4:$AC$1177,AY$3,FALSE),"")</f>
        <v/>
      </c>
      <c r="AZ439" t="str">
        <f>IF(VLOOKUP($A439,'Draft List'!$D$4:$AC$1177,AZ$3,FALSE)&lt;&gt;0,VLOOKUP($A439,'Draft List'!$D$4:$AC$1177,AZ$3,FALSE),"")</f>
        <v/>
      </c>
      <c r="BA439" t="str">
        <f>IF(VLOOKUP($A439,'Draft List'!$D$4:$AC$1177,BA$3,FALSE)&lt;&gt;0,VLOOKUP($A439,'Draft List'!$D$4:$AC$1177,BA$3,FALSE),"")</f>
        <v/>
      </c>
      <c r="BB439" t="str">
        <f>IF(VLOOKUP($A439,'Draft List'!$D$4:$AC$1177,BB$3,FALSE)&lt;&gt;0,VLOOKUP($A439,'Draft List'!$D$4:$AC$1177,BB$3,FALSE),"")</f>
        <v/>
      </c>
    </row>
    <row r="440" spans="1:54" ht="15" customHeight="1" x14ac:dyDescent="0.3">
      <c r="A440" s="1">
        <v>16869</v>
      </c>
      <c r="B440" s="1" t="s">
        <v>73</v>
      </c>
      <c r="C440" s="1" t="s">
        <v>156</v>
      </c>
      <c r="D440" s="1" t="s">
        <v>1176</v>
      </c>
      <c r="E440" s="1">
        <v>22</v>
      </c>
      <c r="F440" s="1" t="s">
        <v>42</v>
      </c>
      <c r="G440" s="1" t="s">
        <v>42</v>
      </c>
      <c r="H440" s="22" t="s">
        <v>853</v>
      </c>
      <c r="I440" s="45" t="s">
        <v>43</v>
      </c>
      <c r="J440" s="1" t="s">
        <v>44</v>
      </c>
      <c r="K440" s="22" t="s">
        <v>43</v>
      </c>
      <c r="L440" s="1">
        <v>2</v>
      </c>
      <c r="M440" s="1">
        <v>3</v>
      </c>
      <c r="N440" s="1">
        <v>2</v>
      </c>
      <c r="O440" s="1">
        <v>2</v>
      </c>
      <c r="P440" s="22">
        <v>2</v>
      </c>
      <c r="Q440" s="1">
        <v>3</v>
      </c>
      <c r="R440" s="1">
        <v>4</v>
      </c>
      <c r="S440" s="1">
        <v>2</v>
      </c>
      <c r="T440" s="1">
        <v>4</v>
      </c>
      <c r="U440" s="22">
        <v>3</v>
      </c>
      <c r="V440" s="1">
        <v>8</v>
      </c>
      <c r="W440" s="1">
        <v>7</v>
      </c>
      <c r="X440" s="1">
        <v>1</v>
      </c>
      <c r="Y440" s="22">
        <v>1</v>
      </c>
      <c r="Z440" s="1" t="s">
        <v>45</v>
      </c>
      <c r="AA440" s="1" t="s">
        <v>45</v>
      </c>
      <c r="AB440" s="1" t="s">
        <v>45</v>
      </c>
      <c r="AC440" s="1" t="s">
        <v>45</v>
      </c>
      <c r="AD440" s="1">
        <v>7</v>
      </c>
      <c r="AE440" s="1" t="s">
        <v>45</v>
      </c>
      <c r="AF440" s="1" t="s">
        <v>45</v>
      </c>
      <c r="AG440" s="22" t="s">
        <v>45</v>
      </c>
      <c r="AH440" s="1">
        <v>10</v>
      </c>
      <c r="AI440" s="1">
        <v>3</v>
      </c>
      <c r="AJ440" s="22">
        <v>5</v>
      </c>
      <c r="AK440" s="34" t="s">
        <v>45</v>
      </c>
      <c r="AL440" s="34" t="s">
        <v>844</v>
      </c>
      <c r="AM440" s="8">
        <f t="shared" si="43"/>
        <v>-1.4468803705369244</v>
      </c>
      <c r="AN440" s="8">
        <f t="shared" si="44"/>
        <v>-0.85382921487930052</v>
      </c>
      <c r="AO440">
        <f t="shared" si="45"/>
        <v>1</v>
      </c>
      <c r="AP440" s="6">
        <f t="shared" si="46"/>
        <v>1</v>
      </c>
      <c r="AQ440" s="8">
        <f>($AM$3*AM440+$AN$3*AN440+$AO$3*AO440+$AP$3*AP440)+$I$3*VLOOKUP(I440,COND!$A$2:$E$7,4,FALSE)+$J$3*VLOOKUP(J440,COND!$A$2:$C$7,2,FALSE)+$K$3*VLOOKUP(K440,COND!$A$2:$C$7,3,FALSE)+IF(AND($B$2&gt;0,$E440&lt;20),$B$2*25,0)</f>
        <v>104.77602805106136</v>
      </c>
      <c r="AR440" s="26">
        <f t="shared" si="47"/>
        <v>-0.69600933313822944</v>
      </c>
      <c r="AS440" t="str">
        <f t="shared" si="48"/>
        <v>SS</v>
      </c>
      <c r="AT440">
        <v>800</v>
      </c>
      <c r="AU440">
        <v>800</v>
      </c>
      <c r="AW440" t="str">
        <f t="shared" si="49"/>
        <v>Unlikely</v>
      </c>
      <c r="AY440">
        <f>IF(VLOOKUP($A440,'Draft List'!$D$4:$AC$1177,AY$3,FALSE)&lt;&gt;0,VLOOKUP($A440,'Draft List'!$D$4:$AC$1177,AY$3,FALSE),"")</f>
        <v>614</v>
      </c>
      <c r="AZ440">
        <f>IF(VLOOKUP($A440,'Draft List'!$D$4:$AC$1177,AZ$3,FALSE)&lt;&gt;0,VLOOKUP($A440,'Draft List'!$D$4:$AC$1177,AZ$3,FALSE),"")</f>
        <v>20</v>
      </c>
      <c r="BA440">
        <f>IF(VLOOKUP($A440,'Draft List'!$D$4:$AC$1177,BA$3,FALSE)&lt;&gt;0,VLOOKUP($A440,'Draft List'!$D$4:$AC$1177,BA$3,FALSE),"")</f>
        <v>18</v>
      </c>
      <c r="BB440" t="str">
        <f>IF(VLOOKUP($A440,'Draft List'!$D$4:$AC$1177,BB$3,FALSE)&lt;&gt;0,VLOOKUP($A440,'Draft List'!$D$4:$AC$1177,BB$3,FALSE),"")</f>
        <v>Crystal Lake Sandgnats</v>
      </c>
    </row>
    <row r="441" spans="1:54" ht="15" customHeight="1" x14ac:dyDescent="0.3">
      <c r="A441" s="1">
        <v>5554</v>
      </c>
      <c r="B441" s="1" t="s">
        <v>88</v>
      </c>
      <c r="C441" s="1" t="s">
        <v>1063</v>
      </c>
      <c r="D441" s="1" t="s">
        <v>1064</v>
      </c>
      <c r="E441" s="1">
        <v>21</v>
      </c>
      <c r="F441" s="1" t="s">
        <v>63</v>
      </c>
      <c r="G441" s="1" t="s">
        <v>42</v>
      </c>
      <c r="H441" s="22" t="s">
        <v>878</v>
      </c>
      <c r="I441" s="45" t="s">
        <v>44</v>
      </c>
      <c r="J441" s="1" t="s">
        <v>44</v>
      </c>
      <c r="K441" s="22" t="s">
        <v>43</v>
      </c>
      <c r="L441" s="1">
        <v>2</v>
      </c>
      <c r="M441" s="1">
        <v>2</v>
      </c>
      <c r="N441" s="1">
        <v>3</v>
      </c>
      <c r="O441" s="1">
        <v>1</v>
      </c>
      <c r="P441" s="22">
        <v>1</v>
      </c>
      <c r="Q441" s="1">
        <v>3</v>
      </c>
      <c r="R441" s="1">
        <v>3</v>
      </c>
      <c r="S441" s="1">
        <v>5</v>
      </c>
      <c r="T441" s="1">
        <v>3</v>
      </c>
      <c r="U441" s="22">
        <v>3</v>
      </c>
      <c r="V441" s="1">
        <v>3</v>
      </c>
      <c r="W441" s="1">
        <v>3</v>
      </c>
      <c r="X441" s="1">
        <v>1</v>
      </c>
      <c r="Y441" s="22">
        <v>1</v>
      </c>
      <c r="Z441" s="1" t="s">
        <v>45</v>
      </c>
      <c r="AA441" s="1">
        <v>2</v>
      </c>
      <c r="AB441" s="1" t="s">
        <v>45</v>
      </c>
      <c r="AC441" s="1" t="s">
        <v>45</v>
      </c>
      <c r="AD441" s="1" t="s">
        <v>45</v>
      </c>
      <c r="AE441" s="1" t="s">
        <v>45</v>
      </c>
      <c r="AF441" s="1" t="s">
        <v>45</v>
      </c>
      <c r="AG441" s="22" t="s">
        <v>45</v>
      </c>
      <c r="AH441" s="1">
        <v>1</v>
      </c>
      <c r="AI441" s="1">
        <v>1</v>
      </c>
      <c r="AJ441" s="22">
        <v>1</v>
      </c>
      <c r="AK441" s="34" t="s">
        <v>45</v>
      </c>
      <c r="AL441" s="34" t="s">
        <v>844</v>
      </c>
      <c r="AM441" s="8">
        <f t="shared" si="43"/>
        <v>-1.5446046459583909</v>
      </c>
      <c r="AN441" s="8">
        <f t="shared" si="44"/>
        <v>-0.74541416243588066</v>
      </c>
      <c r="AO441">
        <f t="shared" si="45"/>
        <v>0</v>
      </c>
      <c r="AP441" s="6">
        <f t="shared" si="46"/>
        <v>0</v>
      </c>
      <c r="AQ441" s="8">
        <f>($AM$3*AM441+$AN$3*AN441+$AO$3*AO441+$AP$3*AP441)+$I$3*VLOOKUP(I441,COND!$A$2:$E$7,4,FALSE)+$J$3*VLOOKUP(J441,COND!$A$2:$C$7,2,FALSE)+$K$3*VLOOKUP(K441,COND!$A$2:$C$7,3,FALSE)+IF(AND($B$2&gt;0,$E441&lt;20),$B$2*25,0)</f>
        <v>104.75056958617358</v>
      </c>
      <c r="AR441" s="26">
        <f t="shared" si="47"/>
        <v>-0.70132732071409998</v>
      </c>
      <c r="AS441" t="str">
        <f t="shared" si="48"/>
        <v>1B</v>
      </c>
      <c r="AT441">
        <v>800</v>
      </c>
      <c r="AU441">
        <v>800</v>
      </c>
      <c r="AW441" t="str">
        <f t="shared" si="49"/>
        <v>Unlikely</v>
      </c>
      <c r="AY441">
        <f>IF(VLOOKUP($A441,'Draft List'!$D$4:$AC$1177,AY$3,FALSE)&lt;&gt;0,VLOOKUP($A441,'Draft List'!$D$4:$AC$1177,AY$3,FALSE),"")</f>
        <v>432</v>
      </c>
      <c r="AZ441">
        <f>IF(VLOOKUP($A441,'Draft List'!$D$4:$AC$1177,AZ$3,FALSE)&lt;&gt;0,VLOOKUP($A441,'Draft List'!$D$4:$AC$1177,AZ$3,FALSE),"")</f>
        <v>14</v>
      </c>
      <c r="BA441">
        <f>IF(VLOOKUP($A441,'Draft List'!$D$4:$AC$1177,BA$3,FALSE)&lt;&gt;0,VLOOKUP($A441,'Draft List'!$D$4:$AC$1177,BA$3,FALSE),"")</f>
        <v>28</v>
      </c>
      <c r="BB441" t="str">
        <f>IF(VLOOKUP($A441,'Draft List'!$D$4:$AC$1177,BB$3,FALSE)&lt;&gt;0,VLOOKUP($A441,'Draft List'!$D$4:$AC$1177,BB$3,FALSE),"")</f>
        <v>Shin Seiki Evas</v>
      </c>
    </row>
    <row r="442" spans="1:54" ht="15" customHeight="1" x14ac:dyDescent="0.3">
      <c r="A442" s="1">
        <v>5681</v>
      </c>
      <c r="B442" s="1" t="s">
        <v>88</v>
      </c>
      <c r="C442" s="1" t="s">
        <v>641</v>
      </c>
      <c r="D442" s="1" t="s">
        <v>1025</v>
      </c>
      <c r="E442" s="1">
        <v>21</v>
      </c>
      <c r="F442" s="1" t="s">
        <v>54</v>
      </c>
      <c r="G442" s="1" t="s">
        <v>54</v>
      </c>
      <c r="H442" s="22" t="s">
        <v>853</v>
      </c>
      <c r="I442" s="45" t="s">
        <v>44</v>
      </c>
      <c r="J442" s="1" t="s">
        <v>44</v>
      </c>
      <c r="K442" s="22" t="s">
        <v>43</v>
      </c>
      <c r="L442" s="1">
        <v>1</v>
      </c>
      <c r="M442" s="1">
        <v>2</v>
      </c>
      <c r="N442" s="1">
        <v>2</v>
      </c>
      <c r="O442" s="1">
        <v>2</v>
      </c>
      <c r="P442" s="22">
        <v>2</v>
      </c>
      <c r="Q442" s="1">
        <v>3</v>
      </c>
      <c r="R442" s="1">
        <v>3</v>
      </c>
      <c r="S442" s="1">
        <v>3</v>
      </c>
      <c r="T442" s="1">
        <v>4</v>
      </c>
      <c r="U442" s="22">
        <v>3</v>
      </c>
      <c r="V442" s="1">
        <v>5</v>
      </c>
      <c r="W442" s="1">
        <v>5</v>
      </c>
      <c r="X442" s="1">
        <v>1</v>
      </c>
      <c r="Y442" s="22">
        <v>1</v>
      </c>
      <c r="Z442" s="1" t="s">
        <v>45</v>
      </c>
      <c r="AA442" s="1">
        <v>3</v>
      </c>
      <c r="AB442" s="1" t="s">
        <v>45</v>
      </c>
      <c r="AC442" s="1" t="s">
        <v>45</v>
      </c>
      <c r="AD442" s="1" t="s">
        <v>45</v>
      </c>
      <c r="AE442" s="1" t="s">
        <v>45</v>
      </c>
      <c r="AF442" s="1">
        <v>5</v>
      </c>
      <c r="AG442" s="22" t="s">
        <v>45</v>
      </c>
      <c r="AH442" s="1">
        <v>9</v>
      </c>
      <c r="AI442" s="1">
        <v>4</v>
      </c>
      <c r="AJ442" s="22">
        <v>6</v>
      </c>
      <c r="AK442" s="34" t="s">
        <v>677</v>
      </c>
      <c r="AL442" s="34" t="s">
        <v>48</v>
      </c>
      <c r="AM442" s="8">
        <f t="shared" si="43"/>
        <v>-1.8204960863583022</v>
      </c>
      <c r="AN442" s="8">
        <f t="shared" si="44"/>
        <v>-0.82182760047410253</v>
      </c>
      <c r="AO442">
        <f t="shared" si="45"/>
        <v>1</v>
      </c>
      <c r="AP442" s="6">
        <f t="shared" si="46"/>
        <v>0.75</v>
      </c>
      <c r="AQ442" s="8">
        <f>($AM$3*AM442+$AN$3*AN442+$AO$3*AO442+$AP$3*AP442)+$I$3*VLOOKUP(I442,COND!$A$2:$E$7,4,FALSE)+$J$3*VLOOKUP(J442,COND!$A$2:$C$7,2,FALSE)+$K$3*VLOOKUP(K442,COND!$A$2:$C$7,3,FALSE)+IF(AND($B$2&gt;0,$E442&lt;20),$B$2*25,0)</f>
        <v>104.72268585234161</v>
      </c>
      <c r="AR442" s="26">
        <f t="shared" si="47"/>
        <v>-0.7071519197518249</v>
      </c>
      <c r="AS442" t="str">
        <f t="shared" si="48"/>
        <v>CF</v>
      </c>
      <c r="AT442">
        <v>800</v>
      </c>
      <c r="AU442">
        <v>800</v>
      </c>
      <c r="AW442" t="str">
        <f t="shared" si="49"/>
        <v>Unlikely</v>
      </c>
      <c r="AY442" t="str">
        <f>IF(VLOOKUP($A442,'Draft List'!$D$4:$AC$1177,AY$3,FALSE)&lt;&gt;0,VLOOKUP($A442,'Draft List'!$D$4:$AC$1177,AY$3,FALSE),"")</f>
        <v/>
      </c>
      <c r="AZ442" t="str">
        <f>IF(VLOOKUP($A442,'Draft List'!$D$4:$AC$1177,AZ$3,FALSE)&lt;&gt;0,VLOOKUP($A442,'Draft List'!$D$4:$AC$1177,AZ$3,FALSE),"")</f>
        <v/>
      </c>
      <c r="BA442" t="str">
        <f>IF(VLOOKUP($A442,'Draft List'!$D$4:$AC$1177,BA$3,FALSE)&lt;&gt;0,VLOOKUP($A442,'Draft List'!$D$4:$AC$1177,BA$3,FALSE),"")</f>
        <v/>
      </c>
      <c r="BB442" t="str">
        <f>IF(VLOOKUP($A442,'Draft List'!$D$4:$AC$1177,BB$3,FALSE)&lt;&gt;0,VLOOKUP($A442,'Draft List'!$D$4:$AC$1177,BB$3,FALSE),"")</f>
        <v/>
      </c>
    </row>
    <row r="443" spans="1:54" ht="15" customHeight="1" x14ac:dyDescent="0.3">
      <c r="A443" s="1">
        <v>5532</v>
      </c>
      <c r="B443" s="1" t="s">
        <v>72</v>
      </c>
      <c r="C443" s="1" t="s">
        <v>1158</v>
      </c>
      <c r="D443" s="1" t="s">
        <v>1159</v>
      </c>
      <c r="E443" s="1">
        <v>21</v>
      </c>
      <c r="F443" s="1" t="s">
        <v>42</v>
      </c>
      <c r="G443" s="1" t="s">
        <v>42</v>
      </c>
      <c r="H443" s="22" t="s">
        <v>878</v>
      </c>
      <c r="I443" s="45" t="s">
        <v>43</v>
      </c>
      <c r="J443" s="1" t="s">
        <v>43</v>
      </c>
      <c r="K443" s="22" t="s">
        <v>43</v>
      </c>
      <c r="L443" s="1">
        <v>1</v>
      </c>
      <c r="M443" s="1">
        <v>2</v>
      </c>
      <c r="N443" s="1">
        <v>2</v>
      </c>
      <c r="O443" s="1">
        <v>1</v>
      </c>
      <c r="P443" s="22">
        <v>2</v>
      </c>
      <c r="Q443" s="1">
        <v>3</v>
      </c>
      <c r="R443" s="1">
        <v>3</v>
      </c>
      <c r="S443" s="1">
        <v>3</v>
      </c>
      <c r="T443" s="1">
        <v>3</v>
      </c>
      <c r="U443" s="22">
        <v>4</v>
      </c>
      <c r="V443" s="1">
        <v>5</v>
      </c>
      <c r="W443" s="1">
        <v>3</v>
      </c>
      <c r="X443" s="1">
        <v>1</v>
      </c>
      <c r="Y443" s="22">
        <v>1</v>
      </c>
      <c r="Z443" s="1" t="s">
        <v>45</v>
      </c>
      <c r="AA443" s="1" t="s">
        <v>45</v>
      </c>
      <c r="AB443" s="1">
        <v>2</v>
      </c>
      <c r="AC443" s="1" t="s">
        <v>45</v>
      </c>
      <c r="AD443" s="1" t="s">
        <v>45</v>
      </c>
      <c r="AE443" s="1" t="s">
        <v>45</v>
      </c>
      <c r="AF443" s="1" t="s">
        <v>45</v>
      </c>
      <c r="AG443" s="22" t="s">
        <v>45</v>
      </c>
      <c r="AH443" s="1">
        <v>9</v>
      </c>
      <c r="AI443" s="1">
        <v>7</v>
      </c>
      <c r="AJ443" s="22">
        <v>5</v>
      </c>
      <c r="AK443" s="34" t="s">
        <v>1160</v>
      </c>
      <c r="AL443" s="34" t="s">
        <v>48</v>
      </c>
      <c r="AM443" s="8">
        <f t="shared" si="43"/>
        <v>-1.9102056363678834</v>
      </c>
      <c r="AN443" s="8">
        <f t="shared" si="44"/>
        <v>-0.87152081066660003</v>
      </c>
      <c r="AO443">
        <f t="shared" si="45"/>
        <v>2</v>
      </c>
      <c r="AP443" s="6">
        <f t="shared" si="46"/>
        <v>0</v>
      </c>
      <c r="AQ443" s="8">
        <f>($AM$3*AM443+$AN$3*AN443+$AO$3*AO443+$AP$3*AP443)+$I$3*VLOOKUP(I443,COND!$A$2:$E$7,4,FALSE)+$J$3*VLOOKUP(J443,COND!$A$2:$C$7,2,FALSE)+$K$3*VLOOKUP(K443,COND!$A$2:$C$7,3,FALSE)+IF(AND($B$2&gt;0,$E443&lt;20),$B$2*25,0)</f>
        <v>104.68406304169734</v>
      </c>
      <c r="AR443" s="26">
        <f t="shared" si="47"/>
        <v>-0.71521979140303515</v>
      </c>
      <c r="AS443" t="str">
        <f t="shared" si="48"/>
        <v>2B</v>
      </c>
      <c r="AT443">
        <v>800</v>
      </c>
      <c r="AU443">
        <v>800</v>
      </c>
      <c r="AW443" t="str">
        <f t="shared" si="49"/>
        <v>Unlikely</v>
      </c>
      <c r="AY443" t="str">
        <f>IF(VLOOKUP($A443,'Draft List'!$D$4:$AC$1177,AY$3,FALSE)&lt;&gt;0,VLOOKUP($A443,'Draft List'!$D$4:$AC$1177,AY$3,FALSE),"")</f>
        <v/>
      </c>
      <c r="AZ443" t="str">
        <f>IF(VLOOKUP($A443,'Draft List'!$D$4:$AC$1177,AZ$3,FALSE)&lt;&gt;0,VLOOKUP($A443,'Draft List'!$D$4:$AC$1177,AZ$3,FALSE),"")</f>
        <v/>
      </c>
      <c r="BA443" t="str">
        <f>IF(VLOOKUP($A443,'Draft List'!$D$4:$AC$1177,BA$3,FALSE)&lt;&gt;0,VLOOKUP($A443,'Draft List'!$D$4:$AC$1177,BA$3,FALSE),"")</f>
        <v/>
      </c>
      <c r="BB443" t="str">
        <f>IF(VLOOKUP($A443,'Draft List'!$D$4:$AC$1177,BB$3,FALSE)&lt;&gt;0,VLOOKUP($A443,'Draft List'!$D$4:$AC$1177,BB$3,FALSE),"")</f>
        <v/>
      </c>
    </row>
    <row r="444" spans="1:54" ht="15" customHeight="1" x14ac:dyDescent="0.3">
      <c r="A444" s="1">
        <v>8783</v>
      </c>
      <c r="B444" s="1" t="s">
        <v>88</v>
      </c>
      <c r="C444" s="1" t="s">
        <v>1137</v>
      </c>
      <c r="D444" s="1" t="s">
        <v>519</v>
      </c>
      <c r="E444" s="1">
        <v>21</v>
      </c>
      <c r="F444" s="1" t="s">
        <v>42</v>
      </c>
      <c r="G444" s="1" t="s">
        <v>42</v>
      </c>
      <c r="H444" s="22" t="s">
        <v>861</v>
      </c>
      <c r="I444" s="45" t="s">
        <v>43</v>
      </c>
      <c r="J444" s="1" t="s">
        <v>44</v>
      </c>
      <c r="K444" s="22" t="s">
        <v>44</v>
      </c>
      <c r="L444" s="1">
        <v>2</v>
      </c>
      <c r="M444" s="1">
        <v>1</v>
      </c>
      <c r="N444" s="1">
        <v>3</v>
      </c>
      <c r="O444" s="1">
        <v>3</v>
      </c>
      <c r="P444" s="22">
        <v>1</v>
      </c>
      <c r="Q444" s="1">
        <v>3</v>
      </c>
      <c r="R444" s="1">
        <v>2</v>
      </c>
      <c r="S444" s="1">
        <v>4</v>
      </c>
      <c r="T444" s="1">
        <v>5</v>
      </c>
      <c r="U444" s="22">
        <v>3</v>
      </c>
      <c r="V444" s="1">
        <v>2</v>
      </c>
      <c r="W444" s="1">
        <v>2</v>
      </c>
      <c r="X444" s="1">
        <v>1</v>
      </c>
      <c r="Y444" s="22">
        <v>1</v>
      </c>
      <c r="Z444" s="1" t="s">
        <v>45</v>
      </c>
      <c r="AA444" s="1">
        <v>3</v>
      </c>
      <c r="AB444" s="1" t="s">
        <v>45</v>
      </c>
      <c r="AC444" s="1" t="s">
        <v>45</v>
      </c>
      <c r="AD444" s="1" t="s">
        <v>45</v>
      </c>
      <c r="AE444" s="1" t="s">
        <v>45</v>
      </c>
      <c r="AF444" s="1" t="s">
        <v>45</v>
      </c>
      <c r="AG444" s="22" t="s">
        <v>45</v>
      </c>
      <c r="AH444" s="1">
        <v>1</v>
      </c>
      <c r="AI444" s="1">
        <v>3</v>
      </c>
      <c r="AJ444" s="22">
        <v>5</v>
      </c>
      <c r="AK444" s="34" t="s">
        <v>882</v>
      </c>
      <c r="AL444" s="34" t="s">
        <v>48</v>
      </c>
      <c r="AM444" s="8">
        <f t="shared" si="43"/>
        <v>-1.4162454255579322</v>
      </c>
      <c r="AN444" s="8">
        <f t="shared" si="44"/>
        <v>-0.70011643605932361</v>
      </c>
      <c r="AO444">
        <f t="shared" si="45"/>
        <v>0</v>
      </c>
      <c r="AP444" s="6">
        <f t="shared" si="46"/>
        <v>0</v>
      </c>
      <c r="AQ444" s="8">
        <f>($AM$3*AM444+$AN$3*AN444+$AO$3*AO444+$AP$3*AP444)+$I$3*VLOOKUP(I444,COND!$A$2:$E$7,4,FALSE)+$J$3*VLOOKUP(J444,COND!$A$2:$C$7,2,FALSE)+$K$3*VLOOKUP(K444,COND!$A$2:$C$7,3,FALSE)+IF(AND($B$2&gt;0,$E444&lt;20),$B$2*25,0)</f>
        <v>104.45697822473232</v>
      </c>
      <c r="AR444" s="26">
        <f t="shared" si="47"/>
        <v>-0.76265526092612501</v>
      </c>
      <c r="AS444" t="str">
        <f t="shared" si="48"/>
        <v>1B</v>
      </c>
      <c r="AT444">
        <v>800</v>
      </c>
      <c r="AU444">
        <v>800</v>
      </c>
      <c r="AW444" t="str">
        <f t="shared" si="49"/>
        <v>Unlikely</v>
      </c>
      <c r="AY444" t="str">
        <f>IF(VLOOKUP($A444,'Draft List'!$D$4:$AC$1177,AY$3,FALSE)&lt;&gt;0,VLOOKUP($A444,'Draft List'!$D$4:$AC$1177,AY$3,FALSE),"")</f>
        <v/>
      </c>
      <c r="AZ444" t="str">
        <f>IF(VLOOKUP($A444,'Draft List'!$D$4:$AC$1177,AZ$3,FALSE)&lt;&gt;0,VLOOKUP($A444,'Draft List'!$D$4:$AC$1177,AZ$3,FALSE),"")</f>
        <v/>
      </c>
      <c r="BA444" t="str">
        <f>IF(VLOOKUP($A444,'Draft List'!$D$4:$AC$1177,BA$3,FALSE)&lt;&gt;0,VLOOKUP($A444,'Draft List'!$D$4:$AC$1177,BA$3,FALSE),"")</f>
        <v/>
      </c>
      <c r="BB444" t="str">
        <f>IF(VLOOKUP($A444,'Draft List'!$D$4:$AC$1177,BB$3,FALSE)&lt;&gt;0,VLOOKUP($A444,'Draft List'!$D$4:$AC$1177,BB$3,FALSE),"")</f>
        <v/>
      </c>
    </row>
    <row r="445" spans="1:54" ht="15" customHeight="1" x14ac:dyDescent="0.3">
      <c r="A445" s="1">
        <v>14085</v>
      </c>
      <c r="B445" s="1" t="s">
        <v>87</v>
      </c>
      <c r="C445" s="1" t="s">
        <v>1084</v>
      </c>
      <c r="D445" s="1" t="s">
        <v>1085</v>
      </c>
      <c r="E445" s="1">
        <v>21</v>
      </c>
      <c r="F445" s="1" t="s">
        <v>42</v>
      </c>
      <c r="G445" s="1" t="s">
        <v>42</v>
      </c>
      <c r="H445" s="22" t="s">
        <v>853</v>
      </c>
      <c r="I445" s="45" t="s">
        <v>44</v>
      </c>
      <c r="J445" s="1" t="s">
        <v>44</v>
      </c>
      <c r="K445" s="22" t="s">
        <v>43</v>
      </c>
      <c r="L445" s="1">
        <v>2</v>
      </c>
      <c r="M445" s="1">
        <v>3</v>
      </c>
      <c r="N445" s="1">
        <v>3</v>
      </c>
      <c r="O445" s="1">
        <v>3</v>
      </c>
      <c r="P445" s="22">
        <v>1</v>
      </c>
      <c r="Q445" s="1">
        <v>3</v>
      </c>
      <c r="R445" s="1">
        <v>3</v>
      </c>
      <c r="S445" s="1">
        <v>3</v>
      </c>
      <c r="T445" s="1">
        <v>5</v>
      </c>
      <c r="U445" s="22">
        <v>2</v>
      </c>
      <c r="V445" s="1">
        <v>3</v>
      </c>
      <c r="W445" s="1">
        <v>2</v>
      </c>
      <c r="X445" s="1">
        <v>3</v>
      </c>
      <c r="Y445" s="22">
        <v>6</v>
      </c>
      <c r="Z445" s="1">
        <v>2</v>
      </c>
      <c r="AA445" s="1" t="s">
        <v>45</v>
      </c>
      <c r="AB445" s="1">
        <v>1</v>
      </c>
      <c r="AC445" s="1" t="s">
        <v>45</v>
      </c>
      <c r="AD445" s="1" t="s">
        <v>45</v>
      </c>
      <c r="AE445" s="1" t="s">
        <v>45</v>
      </c>
      <c r="AF445" s="1" t="s">
        <v>45</v>
      </c>
      <c r="AG445" s="22" t="s">
        <v>45</v>
      </c>
      <c r="AH445" s="1">
        <v>2</v>
      </c>
      <c r="AI445" s="1">
        <v>2</v>
      </c>
      <c r="AJ445" s="22">
        <v>2</v>
      </c>
      <c r="AK445" s="34" t="s">
        <v>882</v>
      </c>
      <c r="AL445" s="34" t="s">
        <v>48</v>
      </c>
      <c r="AM445" s="8">
        <f t="shared" si="43"/>
        <v>-1.3141256663205254</v>
      </c>
      <c r="AN445" s="8">
        <f t="shared" si="44"/>
        <v>-0.77213439028160502</v>
      </c>
      <c r="AO445">
        <f t="shared" si="45"/>
        <v>0</v>
      </c>
      <c r="AP445" s="6">
        <f t="shared" si="46"/>
        <v>0</v>
      </c>
      <c r="AQ445" s="8">
        <f>($AM$3*AM445+$AN$3*AN445+$AO$3*AO445+$AP$3*AP445)+$I$3*VLOOKUP(I445,COND!$A$2:$E$7,4,FALSE)+$J$3*VLOOKUP(J445,COND!$A$2:$C$7,2,FALSE)+$K$3*VLOOKUP(K445,COND!$A$2:$C$7,3,FALSE)+IF(AND($B$2&gt;0,$E445&lt;20),$B$2*25,0)</f>
        <v>104.45297474998868</v>
      </c>
      <c r="AR445" s="26">
        <f t="shared" si="47"/>
        <v>-0.76349154186611268</v>
      </c>
      <c r="AS445" t="str">
        <f t="shared" si="48"/>
        <v>C</v>
      </c>
      <c r="AT445">
        <v>800</v>
      </c>
      <c r="AU445">
        <v>800</v>
      </c>
      <c r="AW445" t="str">
        <f t="shared" si="49"/>
        <v>Unlikely</v>
      </c>
      <c r="AY445" t="str">
        <f>IF(VLOOKUP($A445,'Draft List'!$D$4:$AC$1177,AY$3,FALSE)&lt;&gt;0,VLOOKUP($A445,'Draft List'!$D$4:$AC$1177,AY$3,FALSE),"")</f>
        <v/>
      </c>
      <c r="AZ445" t="str">
        <f>IF(VLOOKUP($A445,'Draft List'!$D$4:$AC$1177,AZ$3,FALSE)&lt;&gt;0,VLOOKUP($A445,'Draft List'!$D$4:$AC$1177,AZ$3,FALSE),"")</f>
        <v/>
      </c>
      <c r="BA445" t="str">
        <f>IF(VLOOKUP($A445,'Draft List'!$D$4:$AC$1177,BA$3,FALSE)&lt;&gt;0,VLOOKUP($A445,'Draft List'!$D$4:$AC$1177,BA$3,FALSE),"")</f>
        <v/>
      </c>
      <c r="BB445" t="str">
        <f>IF(VLOOKUP($A445,'Draft List'!$D$4:$AC$1177,BB$3,FALSE)&lt;&gt;0,VLOOKUP($A445,'Draft List'!$D$4:$AC$1177,BB$3,FALSE),"")</f>
        <v/>
      </c>
    </row>
    <row r="446" spans="1:54" ht="15" customHeight="1" x14ac:dyDescent="0.3">
      <c r="A446" s="1">
        <v>8520</v>
      </c>
      <c r="B446" s="1" t="s">
        <v>87</v>
      </c>
      <c r="C446" s="1" t="s">
        <v>397</v>
      </c>
      <c r="D446" s="1" t="s">
        <v>201</v>
      </c>
      <c r="E446" s="1">
        <v>21</v>
      </c>
      <c r="F446" s="1" t="s">
        <v>54</v>
      </c>
      <c r="G446" s="1" t="s">
        <v>42</v>
      </c>
      <c r="H446" s="22" t="s">
        <v>853</v>
      </c>
      <c r="I446" s="45" t="s">
        <v>43</v>
      </c>
      <c r="J446" s="1" t="s">
        <v>44</v>
      </c>
      <c r="K446" s="22" t="s">
        <v>43</v>
      </c>
      <c r="L446" s="1">
        <v>1</v>
      </c>
      <c r="M446" s="1">
        <v>2</v>
      </c>
      <c r="N446" s="1">
        <v>3</v>
      </c>
      <c r="O446" s="1">
        <v>3</v>
      </c>
      <c r="P446" s="22">
        <v>1</v>
      </c>
      <c r="Q446" s="1">
        <v>2</v>
      </c>
      <c r="R446" s="1">
        <v>3</v>
      </c>
      <c r="S446" s="1">
        <v>4</v>
      </c>
      <c r="T446" s="1">
        <v>6</v>
      </c>
      <c r="U446" s="22">
        <v>2</v>
      </c>
      <c r="V446" s="1">
        <v>6</v>
      </c>
      <c r="W446" s="1">
        <v>5</v>
      </c>
      <c r="X446" s="1">
        <v>8</v>
      </c>
      <c r="Y446" s="22">
        <v>4</v>
      </c>
      <c r="Z446" s="1">
        <v>2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45</v>
      </c>
      <c r="AF446" s="1" t="s">
        <v>45</v>
      </c>
      <c r="AG446" s="22" t="s">
        <v>45</v>
      </c>
      <c r="AH446" s="1">
        <v>1</v>
      </c>
      <c r="AI446" s="1">
        <v>7</v>
      </c>
      <c r="AJ446" s="22">
        <v>9</v>
      </c>
      <c r="AK446" s="34" t="s">
        <v>977</v>
      </c>
      <c r="AL446" s="34" t="s">
        <v>48</v>
      </c>
      <c r="AM446" s="8">
        <f t="shared" si="43"/>
        <v>-1.6877413821419032</v>
      </c>
      <c r="AN446" s="8">
        <f t="shared" si="44"/>
        <v>-0.92191918245079729</v>
      </c>
      <c r="AO446">
        <f t="shared" si="45"/>
        <v>2</v>
      </c>
      <c r="AP446" s="6">
        <f t="shared" si="46"/>
        <v>1.25</v>
      </c>
      <c r="AQ446" s="8">
        <f>($AM$3*AM446+$AN$3*AN446+$AO$3*AO446+$AP$3*AP446)+$I$3*VLOOKUP(I446,COND!$A$2:$E$7,4,FALSE)+$J$3*VLOOKUP(J446,COND!$A$2:$C$7,2,FALSE)+$K$3*VLOOKUP(K446,COND!$A$2:$C$7,3,FALSE)+IF(AND($B$2&gt;0,$E446&lt;20),$B$2*25,0)</f>
        <v>104.35152900570958</v>
      </c>
      <c r="AR446" s="26">
        <f t="shared" si="47"/>
        <v>-0.78468241924537796</v>
      </c>
      <c r="AS446" t="str">
        <f t="shared" si="48"/>
        <v>C</v>
      </c>
      <c r="AT446">
        <v>800</v>
      </c>
      <c r="AU446">
        <v>800</v>
      </c>
      <c r="AW446" t="str">
        <f t="shared" si="49"/>
        <v>Unlikely</v>
      </c>
      <c r="AY446">
        <f>IF(VLOOKUP($A446,'Draft List'!$D$4:$AC$1177,AY$3,FALSE)&lt;&gt;0,VLOOKUP($A446,'Draft List'!$D$4:$AC$1177,AY$3,FALSE),"")</f>
        <v>583</v>
      </c>
      <c r="AZ446">
        <f>IF(VLOOKUP($A446,'Draft List'!$D$4:$AC$1177,AZ$3,FALSE)&lt;&gt;0,VLOOKUP($A446,'Draft List'!$D$4:$AC$1177,AZ$3,FALSE),"")</f>
        <v>19</v>
      </c>
      <c r="BA446">
        <f>IF(VLOOKUP($A446,'Draft List'!$D$4:$AC$1177,BA$3,FALSE)&lt;&gt;0,VLOOKUP($A446,'Draft List'!$D$4:$AC$1177,BA$3,FALSE),"")</f>
        <v>19</v>
      </c>
      <c r="BB446" t="str">
        <f>IF(VLOOKUP($A446,'Draft List'!$D$4:$AC$1177,BB$3,FALSE)&lt;&gt;0,VLOOKUP($A446,'Draft List'!$D$4:$AC$1177,BB$3,FALSE),"")</f>
        <v>Kalamazoo Badgers</v>
      </c>
    </row>
    <row r="447" spans="1:54" ht="15" customHeight="1" x14ac:dyDescent="0.3">
      <c r="A447" s="1">
        <v>4884</v>
      </c>
      <c r="B447" s="1" t="s">
        <v>72</v>
      </c>
      <c r="C447" s="1" t="s">
        <v>389</v>
      </c>
      <c r="D447" s="1" t="s">
        <v>1146</v>
      </c>
      <c r="E447" s="1">
        <v>21</v>
      </c>
      <c r="F447" s="1" t="s">
        <v>42</v>
      </c>
      <c r="G447" s="1" t="s">
        <v>42</v>
      </c>
      <c r="H447" s="22" t="s">
        <v>853</v>
      </c>
      <c r="I447" s="45" t="s">
        <v>43</v>
      </c>
      <c r="J447" s="1" t="s">
        <v>44</v>
      </c>
      <c r="K447" s="22" t="s">
        <v>43</v>
      </c>
      <c r="L447" s="1">
        <v>2</v>
      </c>
      <c r="M447" s="1">
        <v>2</v>
      </c>
      <c r="N447" s="1">
        <v>2</v>
      </c>
      <c r="O447" s="1">
        <v>2</v>
      </c>
      <c r="P447" s="22">
        <v>2</v>
      </c>
      <c r="Q447" s="1">
        <v>3</v>
      </c>
      <c r="R447" s="1">
        <v>3</v>
      </c>
      <c r="S447" s="1">
        <v>2</v>
      </c>
      <c r="T447" s="1">
        <v>4</v>
      </c>
      <c r="U447" s="22">
        <v>4</v>
      </c>
      <c r="V447" s="1">
        <v>2</v>
      </c>
      <c r="W447" s="1">
        <v>4</v>
      </c>
      <c r="X447" s="1">
        <v>1</v>
      </c>
      <c r="Y447" s="22">
        <v>1</v>
      </c>
      <c r="Z447" s="1" t="s">
        <v>45</v>
      </c>
      <c r="AA447" s="1" t="s">
        <v>45</v>
      </c>
      <c r="AB447" s="1">
        <v>5</v>
      </c>
      <c r="AC447" s="1" t="s">
        <v>45</v>
      </c>
      <c r="AD447" s="1" t="s">
        <v>45</v>
      </c>
      <c r="AE447" s="1" t="s">
        <v>45</v>
      </c>
      <c r="AF447" s="1">
        <v>1</v>
      </c>
      <c r="AG447" s="22" t="s">
        <v>45</v>
      </c>
      <c r="AH447" s="1">
        <v>8</v>
      </c>
      <c r="AI447" s="1">
        <v>1</v>
      </c>
      <c r="AJ447" s="22">
        <v>1</v>
      </c>
      <c r="AK447" s="34" t="s">
        <v>45</v>
      </c>
      <c r="AL447" s="34" t="s">
        <v>844</v>
      </c>
      <c r="AM447" s="8">
        <f t="shared" si="43"/>
        <v>-1.4979402501556278</v>
      </c>
      <c r="AN447" s="8">
        <f t="shared" si="44"/>
        <v>-0.8648727546809204</v>
      </c>
      <c r="AO447">
        <f t="shared" si="45"/>
        <v>1</v>
      </c>
      <c r="AP447" s="6">
        <f t="shared" si="46"/>
        <v>0.6</v>
      </c>
      <c r="AQ447" s="8">
        <f>($AM$3*AM447+$AN$3*AN447+$AO$3*AO447+$AP$3*AP447)+$I$3*VLOOKUP(I447,COND!$A$2:$E$7,4,FALSE)+$J$3*VLOOKUP(J447,COND!$A$2:$C$7,2,FALSE)+$K$3*VLOOKUP(K447,COND!$A$2:$C$7,3,FALSE)+IF(AND($B$2&gt;0,$E447&lt;20),$B$2*25,0)</f>
        <v>104.23839958548007</v>
      </c>
      <c r="AR447" s="26">
        <f t="shared" si="47"/>
        <v>-0.80831388539614468</v>
      </c>
      <c r="AS447" t="str">
        <f t="shared" si="48"/>
        <v>2B</v>
      </c>
      <c r="AT447">
        <v>800</v>
      </c>
      <c r="AU447">
        <v>800</v>
      </c>
      <c r="AW447" t="str">
        <f t="shared" si="49"/>
        <v>Unlikely</v>
      </c>
      <c r="AY447" t="str">
        <f>IF(VLOOKUP($A447,'Draft List'!$D$4:$AC$1177,AY$3,FALSE)&lt;&gt;0,VLOOKUP($A447,'Draft List'!$D$4:$AC$1177,AY$3,FALSE),"")</f>
        <v/>
      </c>
      <c r="AZ447" t="str">
        <f>IF(VLOOKUP($A447,'Draft List'!$D$4:$AC$1177,AZ$3,FALSE)&lt;&gt;0,VLOOKUP($A447,'Draft List'!$D$4:$AC$1177,AZ$3,FALSE),"")</f>
        <v/>
      </c>
      <c r="BA447" t="str">
        <f>IF(VLOOKUP($A447,'Draft List'!$D$4:$AC$1177,BA$3,FALSE)&lt;&gt;0,VLOOKUP($A447,'Draft List'!$D$4:$AC$1177,BA$3,FALSE),"")</f>
        <v/>
      </c>
      <c r="BB447" t="str">
        <f>IF(VLOOKUP($A447,'Draft List'!$D$4:$AC$1177,BB$3,FALSE)&lt;&gt;0,VLOOKUP($A447,'Draft List'!$D$4:$AC$1177,BB$3,FALSE),"")</f>
        <v/>
      </c>
    </row>
    <row r="448" spans="1:54" ht="15" customHeight="1" x14ac:dyDescent="0.3">
      <c r="A448" s="1">
        <v>6234</v>
      </c>
      <c r="B448" s="1" t="s">
        <v>87</v>
      </c>
      <c r="C448" s="1" t="s">
        <v>185</v>
      </c>
      <c r="D448" s="1" t="s">
        <v>504</v>
      </c>
      <c r="E448" s="1">
        <v>21</v>
      </c>
      <c r="F448" s="1" t="s">
        <v>42</v>
      </c>
      <c r="G448" s="1" t="s">
        <v>42</v>
      </c>
      <c r="H448" s="22" t="s">
        <v>853</v>
      </c>
      <c r="I448" s="45" t="s">
        <v>43</v>
      </c>
      <c r="J448" s="1" t="s">
        <v>43</v>
      </c>
      <c r="K448" s="22" t="s">
        <v>43</v>
      </c>
      <c r="L448" s="1">
        <v>2</v>
      </c>
      <c r="M448" s="1">
        <v>4</v>
      </c>
      <c r="N448" s="1">
        <v>3</v>
      </c>
      <c r="O448" s="1">
        <v>3</v>
      </c>
      <c r="P448" s="22">
        <v>2</v>
      </c>
      <c r="Q448" s="1">
        <v>2</v>
      </c>
      <c r="R448" s="1">
        <v>4</v>
      </c>
      <c r="S448" s="1">
        <v>3</v>
      </c>
      <c r="T448" s="1">
        <v>5</v>
      </c>
      <c r="U448" s="22">
        <v>3</v>
      </c>
      <c r="V448" s="1">
        <v>6</v>
      </c>
      <c r="W448" s="1">
        <v>6</v>
      </c>
      <c r="X448" s="1">
        <v>8</v>
      </c>
      <c r="Y448" s="22">
        <v>7</v>
      </c>
      <c r="Z448" s="1">
        <v>2</v>
      </c>
      <c r="AA448" s="1" t="s">
        <v>45</v>
      </c>
      <c r="AB448" s="1" t="s">
        <v>45</v>
      </c>
      <c r="AC448" s="1" t="s">
        <v>45</v>
      </c>
      <c r="AD448" s="1" t="s">
        <v>45</v>
      </c>
      <c r="AE448" s="1" t="s">
        <v>45</v>
      </c>
      <c r="AF448" s="1" t="s">
        <v>45</v>
      </c>
      <c r="AG448" s="22" t="s">
        <v>45</v>
      </c>
      <c r="AH448" s="1">
        <v>4</v>
      </c>
      <c r="AI448" s="1">
        <v>5</v>
      </c>
      <c r="AJ448" s="22">
        <v>4</v>
      </c>
      <c r="AK448" s="34" t="s">
        <v>681</v>
      </c>
      <c r="AL448" s="34" t="s">
        <v>48</v>
      </c>
      <c r="AM448" s="8">
        <f t="shared" si="43"/>
        <v>-1.2230494468847384</v>
      </c>
      <c r="AN448" s="8">
        <f t="shared" si="44"/>
        <v>-1.0036140070484929</v>
      </c>
      <c r="AO448">
        <f t="shared" si="45"/>
        <v>0</v>
      </c>
      <c r="AP448" s="6">
        <f t="shared" si="46"/>
        <v>1.35</v>
      </c>
      <c r="AQ448" s="8">
        <f>($AM$3*AM448+$AN$3*AN448+$AO$3*AO448+$AP$3*AP448)+$I$3*VLOOKUP(I448,COND!$A$2:$E$7,4,FALSE)+$J$3*VLOOKUP(J448,COND!$A$2:$C$7,2,FALSE)+$K$3*VLOOKUP(K448,COND!$A$2:$C$7,3,FALSE)+IF(AND($B$2&gt;0,$E448&lt;20),$B$2*25,0)</f>
        <v>104.18432697072961</v>
      </c>
      <c r="AR448" s="26">
        <f t="shared" si="47"/>
        <v>-0.81960904772055498</v>
      </c>
      <c r="AS448" t="str">
        <f t="shared" si="48"/>
        <v>C</v>
      </c>
      <c r="AT448">
        <v>800</v>
      </c>
      <c r="AU448">
        <v>800</v>
      </c>
      <c r="AW448" t="str">
        <f t="shared" si="49"/>
        <v>Unlikely</v>
      </c>
      <c r="AY448">
        <f>IF(VLOOKUP($A448,'Draft List'!$D$4:$AC$1177,AY$3,FALSE)&lt;&gt;0,VLOOKUP($A448,'Draft List'!$D$4:$AC$1177,AY$3,FALSE),"")</f>
        <v>467</v>
      </c>
      <c r="AZ448">
        <f>IF(VLOOKUP($A448,'Draft List'!$D$4:$AC$1177,AZ$3,FALSE)&lt;&gt;0,VLOOKUP($A448,'Draft List'!$D$4:$AC$1177,AZ$3,FALSE),"")</f>
        <v>15</v>
      </c>
      <c r="BA448">
        <f>IF(VLOOKUP($A448,'Draft List'!$D$4:$AC$1177,BA$3,FALSE)&lt;&gt;0,VLOOKUP($A448,'Draft List'!$D$4:$AC$1177,BA$3,FALSE),"")</f>
        <v>31</v>
      </c>
      <c r="BB448" t="str">
        <f>IF(VLOOKUP($A448,'Draft List'!$D$4:$AC$1177,BB$3,FALSE)&lt;&gt;0,VLOOKUP($A448,'Draft List'!$D$4:$AC$1177,BB$3,FALSE),"")</f>
        <v>Niihama-shi Ghosts</v>
      </c>
    </row>
    <row r="449" spans="1:54" ht="15" customHeight="1" x14ac:dyDescent="0.3">
      <c r="A449" s="1">
        <v>7305</v>
      </c>
      <c r="B449" s="1" t="s">
        <v>87</v>
      </c>
      <c r="C449" s="1" t="s">
        <v>1260</v>
      </c>
      <c r="D449" s="1" t="s">
        <v>447</v>
      </c>
      <c r="E449" s="1">
        <v>21</v>
      </c>
      <c r="F449" s="1" t="s">
        <v>63</v>
      </c>
      <c r="G449" s="1" t="s">
        <v>42</v>
      </c>
      <c r="H449" s="22" t="s">
        <v>853</v>
      </c>
      <c r="I449" s="45" t="s">
        <v>43</v>
      </c>
      <c r="J449" s="1" t="s">
        <v>43</v>
      </c>
      <c r="K449" s="22" t="s">
        <v>43</v>
      </c>
      <c r="L449" s="1">
        <v>1</v>
      </c>
      <c r="M449" s="1">
        <v>3</v>
      </c>
      <c r="N449" s="1">
        <v>3</v>
      </c>
      <c r="O449" s="1">
        <v>2</v>
      </c>
      <c r="P449" s="22">
        <v>1</v>
      </c>
      <c r="Q449" s="1">
        <v>2</v>
      </c>
      <c r="R449" s="1">
        <v>3</v>
      </c>
      <c r="S449" s="1">
        <v>4</v>
      </c>
      <c r="T449" s="1">
        <v>5</v>
      </c>
      <c r="U449" s="22">
        <v>3</v>
      </c>
      <c r="V449" s="1">
        <v>4</v>
      </c>
      <c r="W449" s="1">
        <v>4</v>
      </c>
      <c r="X449" s="1">
        <v>7</v>
      </c>
      <c r="Y449" s="22">
        <v>4</v>
      </c>
      <c r="Z449" s="1">
        <v>2</v>
      </c>
      <c r="AA449" s="1" t="s">
        <v>45</v>
      </c>
      <c r="AB449" s="1" t="s">
        <v>45</v>
      </c>
      <c r="AC449" s="1" t="s">
        <v>45</v>
      </c>
      <c r="AD449" s="1" t="s">
        <v>45</v>
      </c>
      <c r="AE449" s="1" t="s">
        <v>45</v>
      </c>
      <c r="AF449" s="1" t="s">
        <v>45</v>
      </c>
      <c r="AG449" s="22" t="s">
        <v>45</v>
      </c>
      <c r="AH449" s="1">
        <v>1</v>
      </c>
      <c r="AI449" s="1">
        <v>1</v>
      </c>
      <c r="AJ449" s="22">
        <v>2</v>
      </c>
      <c r="AK449" s="34" t="s">
        <v>882</v>
      </c>
      <c r="AL449" s="34" t="s">
        <v>844</v>
      </c>
      <c r="AM449" s="8">
        <f t="shared" si="43"/>
        <v>-1.726391052532781</v>
      </c>
      <c r="AN449" s="8">
        <f t="shared" si="44"/>
        <v>-0.97161239264329491</v>
      </c>
      <c r="AO449">
        <f t="shared" si="45"/>
        <v>0</v>
      </c>
      <c r="AP449" s="6">
        <f t="shared" si="46"/>
        <v>1</v>
      </c>
      <c r="AQ449" s="8">
        <f>($AM$3*AM449+$AN$3*AN449+$AO$3*AO449+$AP$3*AP449)+$I$3*VLOOKUP(I449,COND!$A$2:$E$7,4,FALSE)+$J$3*VLOOKUP(J449,COND!$A$2:$C$7,2,FALSE)+$K$3*VLOOKUP(K449,COND!$A$2:$C$7,3,FALSE)+IF(AND($B$2&gt;0,$E449&lt;20),$B$2*25,0)</f>
        <v>104.16801218302719</v>
      </c>
      <c r="AR449" s="26">
        <f t="shared" si="47"/>
        <v>-0.8230170237586597</v>
      </c>
      <c r="AS449" t="str">
        <f t="shared" si="48"/>
        <v>C</v>
      </c>
      <c r="AT449">
        <v>800</v>
      </c>
      <c r="AU449">
        <v>800</v>
      </c>
      <c r="AW449" t="str">
        <f t="shared" si="49"/>
        <v>Unlikely</v>
      </c>
      <c r="AY449" t="str">
        <f>IF(VLOOKUP($A449,'Draft List'!$D$4:$AC$1177,AY$3,FALSE)&lt;&gt;0,VLOOKUP($A449,'Draft List'!$D$4:$AC$1177,AY$3,FALSE),"")</f>
        <v/>
      </c>
      <c r="AZ449" t="str">
        <f>IF(VLOOKUP($A449,'Draft List'!$D$4:$AC$1177,AZ$3,FALSE)&lt;&gt;0,VLOOKUP($A449,'Draft List'!$D$4:$AC$1177,AZ$3,FALSE),"")</f>
        <v/>
      </c>
      <c r="BA449" t="str">
        <f>IF(VLOOKUP($A449,'Draft List'!$D$4:$AC$1177,BA$3,FALSE)&lt;&gt;0,VLOOKUP($A449,'Draft List'!$D$4:$AC$1177,BA$3,FALSE),"")</f>
        <v/>
      </c>
      <c r="BB449" t="str">
        <f>IF(VLOOKUP($A449,'Draft List'!$D$4:$AC$1177,BB$3,FALSE)&lt;&gt;0,VLOOKUP($A449,'Draft List'!$D$4:$AC$1177,BB$3,FALSE),"")</f>
        <v/>
      </c>
    </row>
    <row r="450" spans="1:54" ht="15" customHeight="1" x14ac:dyDescent="0.3">
      <c r="A450" s="1">
        <v>11843</v>
      </c>
      <c r="B450" s="1" t="s">
        <v>51</v>
      </c>
      <c r="C450" s="1" t="s">
        <v>185</v>
      </c>
      <c r="D450" s="1" t="s">
        <v>980</v>
      </c>
      <c r="E450" s="1">
        <v>21</v>
      </c>
      <c r="F450" s="1" t="s">
        <v>63</v>
      </c>
      <c r="G450" s="1" t="s">
        <v>54</v>
      </c>
      <c r="H450" s="22" t="s">
        <v>878</v>
      </c>
      <c r="I450" s="45" t="s">
        <v>48</v>
      </c>
      <c r="J450" s="1" t="s">
        <v>48</v>
      </c>
      <c r="K450" s="22" t="s">
        <v>43</v>
      </c>
      <c r="L450" s="1">
        <v>2</v>
      </c>
      <c r="M450" s="1">
        <v>1</v>
      </c>
      <c r="N450" s="1">
        <v>2</v>
      </c>
      <c r="O450" s="1">
        <v>2</v>
      </c>
      <c r="P450" s="22">
        <v>2</v>
      </c>
      <c r="Q450" s="1">
        <v>3</v>
      </c>
      <c r="R450" s="1">
        <v>2</v>
      </c>
      <c r="S450" s="1">
        <v>2</v>
      </c>
      <c r="T450" s="1">
        <v>3</v>
      </c>
      <c r="U450" s="22">
        <v>4</v>
      </c>
      <c r="V450" s="1">
        <v>5</v>
      </c>
      <c r="W450" s="1">
        <v>3</v>
      </c>
      <c r="X450" s="1">
        <v>1</v>
      </c>
      <c r="Y450" s="22">
        <v>1</v>
      </c>
      <c r="Z450" s="1" t="s">
        <v>45</v>
      </c>
      <c r="AA450" s="1" t="s">
        <v>45</v>
      </c>
      <c r="AB450" s="1" t="s">
        <v>45</v>
      </c>
      <c r="AC450" s="1" t="s">
        <v>45</v>
      </c>
      <c r="AD450" s="1" t="s">
        <v>45</v>
      </c>
      <c r="AE450" s="1">
        <v>1</v>
      </c>
      <c r="AF450" s="1" t="s">
        <v>45</v>
      </c>
      <c r="AG450" s="22" t="s">
        <v>45</v>
      </c>
      <c r="AH450" s="1">
        <v>1</v>
      </c>
      <c r="AI450" s="1">
        <v>2</v>
      </c>
      <c r="AJ450" s="22">
        <v>2</v>
      </c>
      <c r="AK450" s="34" t="s">
        <v>45</v>
      </c>
      <c r="AL450" s="34" t="s">
        <v>48</v>
      </c>
      <c r="AM450" s="8">
        <f t="shared" si="43"/>
        <v>-1.5490001297743312</v>
      </c>
      <c r="AN450" s="8">
        <f t="shared" si="44"/>
        <v>-1.0056421843092052</v>
      </c>
      <c r="AO450">
        <f t="shared" si="45"/>
        <v>0</v>
      </c>
      <c r="AP450" s="6">
        <f t="shared" si="46"/>
        <v>0</v>
      </c>
      <c r="AQ450" s="8">
        <f>($AM$3*AM450+$AN$3*AN450+$AO$3*AO450+$AP$3*AP450)+$I$3*VLOOKUP(I450,COND!$A$2:$E$7,4,FALSE)+$J$3*VLOOKUP(J450,COND!$A$2:$C$7,2,FALSE)+$K$3*VLOOKUP(K450,COND!$A$2:$C$7,3,FALSE)+IF(AND($B$2&gt;0,$E450&lt;20),$B$2*25,0)</f>
        <v>104.0023937753121</v>
      </c>
      <c r="AR450" s="26">
        <f t="shared" si="47"/>
        <v>-0.85761285027242395</v>
      </c>
      <c r="AS450" t="str">
        <f t="shared" si="48"/>
        <v>LF</v>
      </c>
      <c r="AT450">
        <v>800</v>
      </c>
      <c r="AU450">
        <v>800</v>
      </c>
      <c r="AW450" t="str">
        <f t="shared" si="49"/>
        <v>Unlikely</v>
      </c>
      <c r="AY450" t="str">
        <f>IF(VLOOKUP($A450,'Draft List'!$D$4:$AC$1177,AY$3,FALSE)&lt;&gt;0,VLOOKUP($A450,'Draft List'!$D$4:$AC$1177,AY$3,FALSE),"")</f>
        <v/>
      </c>
      <c r="AZ450" t="str">
        <f>IF(VLOOKUP($A450,'Draft List'!$D$4:$AC$1177,AZ$3,FALSE)&lt;&gt;0,VLOOKUP($A450,'Draft List'!$D$4:$AC$1177,AZ$3,FALSE),"")</f>
        <v/>
      </c>
      <c r="BA450" t="str">
        <f>IF(VLOOKUP($A450,'Draft List'!$D$4:$AC$1177,BA$3,FALSE)&lt;&gt;0,VLOOKUP($A450,'Draft List'!$D$4:$AC$1177,BA$3,FALSE),"")</f>
        <v/>
      </c>
      <c r="BB450" t="str">
        <f>IF(VLOOKUP($A450,'Draft List'!$D$4:$AC$1177,BB$3,FALSE)&lt;&gt;0,VLOOKUP($A450,'Draft List'!$D$4:$AC$1177,BB$3,FALSE),"")</f>
        <v/>
      </c>
    </row>
    <row r="451" spans="1:54" ht="15" customHeight="1" x14ac:dyDescent="0.3">
      <c r="A451" s="1">
        <v>12238</v>
      </c>
      <c r="B451" s="1" t="s">
        <v>87</v>
      </c>
      <c r="C451" s="1" t="s">
        <v>1339</v>
      </c>
      <c r="D451" s="1" t="s">
        <v>1340</v>
      </c>
      <c r="E451" s="1">
        <v>21</v>
      </c>
      <c r="F451" s="1" t="s">
        <v>42</v>
      </c>
      <c r="G451" s="1" t="s">
        <v>42</v>
      </c>
      <c r="H451" s="22" t="s">
        <v>853</v>
      </c>
      <c r="I451" s="45" t="s">
        <v>43</v>
      </c>
      <c r="J451" s="1" t="s">
        <v>44</v>
      </c>
      <c r="K451" s="22" t="s">
        <v>43</v>
      </c>
      <c r="L451" s="1">
        <v>2</v>
      </c>
      <c r="M451" s="1">
        <v>3</v>
      </c>
      <c r="N451" s="1">
        <v>3</v>
      </c>
      <c r="O451" s="1">
        <v>4</v>
      </c>
      <c r="P451" s="22">
        <v>2</v>
      </c>
      <c r="Q451" s="1">
        <v>2</v>
      </c>
      <c r="R451" s="1">
        <v>3</v>
      </c>
      <c r="S451" s="1">
        <v>4</v>
      </c>
      <c r="T451" s="1">
        <v>6</v>
      </c>
      <c r="U451" s="22">
        <v>2</v>
      </c>
      <c r="V451" s="1">
        <v>5</v>
      </c>
      <c r="W451" s="1">
        <v>4</v>
      </c>
      <c r="X451" s="1">
        <v>6</v>
      </c>
      <c r="Y451" s="22">
        <v>6</v>
      </c>
      <c r="Z451" s="1">
        <v>2</v>
      </c>
      <c r="AA451" s="1" t="s">
        <v>45</v>
      </c>
      <c r="AB451" s="1" t="s">
        <v>45</v>
      </c>
      <c r="AC451" s="1" t="s">
        <v>45</v>
      </c>
      <c r="AD451" s="1" t="s">
        <v>45</v>
      </c>
      <c r="AE451" s="1" t="s">
        <v>45</v>
      </c>
      <c r="AF451" s="1" t="s">
        <v>45</v>
      </c>
      <c r="AG451" s="22" t="s">
        <v>45</v>
      </c>
      <c r="AH451" s="1">
        <v>2</v>
      </c>
      <c r="AI451" s="1">
        <v>1</v>
      </c>
      <c r="AJ451" s="22">
        <v>1</v>
      </c>
      <c r="AK451" s="34" t="s">
        <v>45</v>
      </c>
      <c r="AL451" s="34" t="s">
        <v>48</v>
      </c>
      <c r="AM451" s="8">
        <f t="shared" si="43"/>
        <v>-1.1843997764938607</v>
      </c>
      <c r="AN451" s="8">
        <f t="shared" si="44"/>
        <v>-0.92191918245079729</v>
      </c>
      <c r="AO451">
        <f t="shared" si="45"/>
        <v>0</v>
      </c>
      <c r="AP451" s="6">
        <f t="shared" si="46"/>
        <v>1.1000000000000001</v>
      </c>
      <c r="AQ451" s="8">
        <f>($AM$3*AM451+$AN$3*AN451+$AO$3*AO451+$AP$3*AP451)+$I$3*VLOOKUP(I451,COND!$A$2:$E$7,4,FALSE)+$J$3*VLOOKUP(J451,COND!$A$2:$C$7,2,FALSE)+$K$3*VLOOKUP(K451,COND!$A$2:$C$7,3,FALSE)+IF(AND($B$2&gt;0,$E451&lt;20),$B$2*25,0)</f>
        <v>103.91852983294105</v>
      </c>
      <c r="AR451" s="26">
        <f t="shared" si="47"/>
        <v>-0.8751310865666676</v>
      </c>
      <c r="AS451" t="str">
        <f t="shared" si="48"/>
        <v>C</v>
      </c>
      <c r="AT451">
        <v>800</v>
      </c>
      <c r="AU451">
        <v>800</v>
      </c>
      <c r="AW451" t="str">
        <f t="shared" si="49"/>
        <v>Unlikely</v>
      </c>
      <c r="AY451" t="str">
        <f>IF(VLOOKUP($A451,'Draft List'!$D$4:$AC$1177,AY$3,FALSE)&lt;&gt;0,VLOOKUP($A451,'Draft List'!$D$4:$AC$1177,AY$3,FALSE),"")</f>
        <v/>
      </c>
      <c r="AZ451" t="str">
        <f>IF(VLOOKUP($A451,'Draft List'!$D$4:$AC$1177,AZ$3,FALSE)&lt;&gt;0,VLOOKUP($A451,'Draft List'!$D$4:$AC$1177,AZ$3,FALSE),"")</f>
        <v/>
      </c>
      <c r="BA451" t="str">
        <f>IF(VLOOKUP($A451,'Draft List'!$D$4:$AC$1177,BA$3,FALSE)&lt;&gt;0,VLOOKUP($A451,'Draft List'!$D$4:$AC$1177,BA$3,FALSE),"")</f>
        <v/>
      </c>
      <c r="BB451" t="str">
        <f>IF(VLOOKUP($A451,'Draft List'!$D$4:$AC$1177,BB$3,FALSE)&lt;&gt;0,VLOOKUP($A451,'Draft List'!$D$4:$AC$1177,BB$3,FALSE),"")</f>
        <v/>
      </c>
    </row>
    <row r="452" spans="1:54" ht="15" customHeight="1" x14ac:dyDescent="0.3">
      <c r="A452" s="1">
        <v>8358</v>
      </c>
      <c r="B452" s="1" t="s">
        <v>72</v>
      </c>
      <c r="C452" s="1" t="s">
        <v>128</v>
      </c>
      <c r="D452" s="1" t="s">
        <v>1306</v>
      </c>
      <c r="E452" s="1">
        <v>21</v>
      </c>
      <c r="F452" s="1" t="s">
        <v>42</v>
      </c>
      <c r="G452" s="1" t="s">
        <v>42</v>
      </c>
      <c r="H452" s="22" t="s">
        <v>861</v>
      </c>
      <c r="I452" s="45" t="s">
        <v>43</v>
      </c>
      <c r="J452" s="1" t="s">
        <v>44</v>
      </c>
      <c r="K452" s="22" t="s">
        <v>43</v>
      </c>
      <c r="L452" s="1">
        <v>1</v>
      </c>
      <c r="M452" s="1">
        <v>2</v>
      </c>
      <c r="N452" s="1">
        <v>2</v>
      </c>
      <c r="O452" s="1">
        <v>4</v>
      </c>
      <c r="P452" s="22">
        <v>1</v>
      </c>
      <c r="Q452" s="1">
        <v>2</v>
      </c>
      <c r="R452" s="1">
        <v>3</v>
      </c>
      <c r="S452" s="1">
        <v>3</v>
      </c>
      <c r="T452" s="1">
        <v>6</v>
      </c>
      <c r="U452" s="22">
        <v>4</v>
      </c>
      <c r="V452" s="1">
        <v>3</v>
      </c>
      <c r="W452" s="1">
        <v>3</v>
      </c>
      <c r="X452" s="1">
        <v>1</v>
      </c>
      <c r="Y452" s="22">
        <v>1</v>
      </c>
      <c r="Z452" s="1" t="s">
        <v>45</v>
      </c>
      <c r="AA452" s="1" t="s">
        <v>45</v>
      </c>
      <c r="AB452" s="1">
        <v>2</v>
      </c>
      <c r="AC452" s="1" t="s">
        <v>45</v>
      </c>
      <c r="AD452" s="1" t="s">
        <v>45</v>
      </c>
      <c r="AE452" s="1" t="s">
        <v>45</v>
      </c>
      <c r="AF452" s="1" t="s">
        <v>45</v>
      </c>
      <c r="AG452" s="22" t="s">
        <v>45</v>
      </c>
      <c r="AH452" s="1">
        <v>9</v>
      </c>
      <c r="AI452" s="1">
        <v>10</v>
      </c>
      <c r="AJ452" s="22">
        <v>10</v>
      </c>
      <c r="AK452" s="34" t="s">
        <v>874</v>
      </c>
      <c r="AL452" s="34" t="s">
        <v>48</v>
      </c>
      <c r="AM452" s="8">
        <f t="shared" si="43"/>
        <v>-1.681093326156224</v>
      </c>
      <c r="AN452" s="8">
        <f t="shared" si="44"/>
        <v>-0.92494799684053175</v>
      </c>
      <c r="AO452">
        <f t="shared" si="45"/>
        <v>6</v>
      </c>
      <c r="AP452" s="6">
        <f t="shared" si="46"/>
        <v>0</v>
      </c>
      <c r="AQ452" s="8">
        <f>($AM$3*AM452+$AN$3*AN452+$AO$3*AO452+$AP$3*AP452)+$I$3*VLOOKUP(I452,COND!$A$2:$E$7,4,FALSE)+$J$3*VLOOKUP(J452,COND!$A$2:$C$7,2,FALSE)+$K$3*VLOOKUP(K452,COND!$A$2:$C$7,3,FALSE)+IF(AND($B$2&gt;0,$E452&lt;20),$B$2*25,0)</f>
        <v>103.732514705298</v>
      </c>
      <c r="AR452" s="26">
        <f t="shared" si="47"/>
        <v>-0.91398755894590489</v>
      </c>
      <c r="AS452" t="str">
        <f t="shared" si="48"/>
        <v>2B</v>
      </c>
      <c r="AT452">
        <v>800</v>
      </c>
      <c r="AU452">
        <v>800</v>
      </c>
      <c r="AW452" t="str">
        <f t="shared" si="49"/>
        <v>Unlikely</v>
      </c>
      <c r="AY452">
        <f>IF(VLOOKUP($A452,'Draft List'!$D$4:$AC$1177,AY$3,FALSE)&lt;&gt;0,VLOOKUP($A452,'Draft List'!$D$4:$AC$1177,AY$3,FALSE),"")</f>
        <v>536</v>
      </c>
      <c r="AZ452">
        <f>IF(VLOOKUP($A452,'Draft List'!$D$4:$AC$1177,AZ$3,FALSE)&lt;&gt;0,VLOOKUP($A452,'Draft List'!$D$4:$AC$1177,AZ$3,FALSE),"")</f>
        <v>18</v>
      </c>
      <c r="BA452">
        <f>IF(VLOOKUP($A452,'Draft List'!$D$4:$AC$1177,BA$3,FALSE)&lt;&gt;0,VLOOKUP($A452,'Draft List'!$D$4:$AC$1177,BA$3,FALSE),"")</f>
        <v>4</v>
      </c>
      <c r="BB452" t="str">
        <f>IF(VLOOKUP($A452,'Draft List'!$D$4:$AC$1177,BB$3,FALSE)&lt;&gt;0,VLOOKUP($A452,'Draft List'!$D$4:$AC$1177,BB$3,FALSE),"")</f>
        <v>Manchester Maulers</v>
      </c>
    </row>
    <row r="453" spans="1:54" ht="15" customHeight="1" x14ac:dyDescent="0.3">
      <c r="A453" s="1">
        <v>11759</v>
      </c>
      <c r="B453" s="1" t="s">
        <v>72</v>
      </c>
      <c r="C453" s="1" t="s">
        <v>345</v>
      </c>
      <c r="D453" s="1" t="s">
        <v>1040</v>
      </c>
      <c r="E453" s="1">
        <v>21</v>
      </c>
      <c r="F453" s="1" t="s">
        <v>42</v>
      </c>
      <c r="G453" s="1" t="s">
        <v>42</v>
      </c>
      <c r="H453" s="22" t="s">
        <v>861</v>
      </c>
      <c r="I453" s="45" t="s">
        <v>43</v>
      </c>
      <c r="J453" s="1" t="s">
        <v>44</v>
      </c>
      <c r="K453" s="22" t="s">
        <v>48</v>
      </c>
      <c r="L453" s="1">
        <v>1</v>
      </c>
      <c r="M453" s="1">
        <v>1</v>
      </c>
      <c r="N453" s="1">
        <v>2</v>
      </c>
      <c r="O453" s="1">
        <v>1</v>
      </c>
      <c r="P453" s="22">
        <v>1</v>
      </c>
      <c r="Q453" s="1">
        <v>3</v>
      </c>
      <c r="R453" s="1">
        <v>2</v>
      </c>
      <c r="S453" s="1">
        <v>3</v>
      </c>
      <c r="T453" s="1">
        <v>3</v>
      </c>
      <c r="U453" s="22">
        <v>4</v>
      </c>
      <c r="V453" s="1">
        <v>2</v>
      </c>
      <c r="W453" s="1">
        <v>1</v>
      </c>
      <c r="X453" s="1">
        <v>1</v>
      </c>
      <c r="Y453" s="22">
        <v>1</v>
      </c>
      <c r="Z453" s="1" t="s">
        <v>45</v>
      </c>
      <c r="AA453" s="1" t="s">
        <v>45</v>
      </c>
      <c r="AB453" s="1">
        <v>4</v>
      </c>
      <c r="AC453" s="1" t="s">
        <v>45</v>
      </c>
      <c r="AD453" s="1" t="s">
        <v>45</v>
      </c>
      <c r="AE453" s="1" t="s">
        <v>45</v>
      </c>
      <c r="AF453" s="1" t="s">
        <v>45</v>
      </c>
      <c r="AG453" s="22" t="s">
        <v>45</v>
      </c>
      <c r="AH453" s="1">
        <v>7</v>
      </c>
      <c r="AI453" s="1">
        <v>3</v>
      </c>
      <c r="AJ453" s="22">
        <v>5</v>
      </c>
      <c r="AK453" s="34" t="s">
        <v>874</v>
      </c>
      <c r="AL453" s="34" t="s">
        <v>48</v>
      </c>
      <c r="AM453" s="8">
        <f t="shared" ref="AM453:AM516" si="50">($L$3*(L453-$Q$1)/$Q$2+$M$3*(M453-$R$1)/$R$2+$N$3*(N453-$S$1)/$S$2+$O$3*(O453-$T$1)/$T$2+$P$3*(P453-$U$1)/$U$2)/(SUM($L$3:$P$3))</f>
        <v>-2.0012818558036707</v>
      </c>
      <c r="AN453" s="8">
        <f t="shared" ref="AN453:AN516" si="51">($L$3*(Q453-$Q$1)/$Q$2+$M$3*(R453-$R$1)/$R$2+$N$3*(S453-$S$1)/$S$2+$O$3*(T453-$T$1)/$T$2+$P$3*(U453-$U$1)/$U$2)/(SUM($L$3:$P$3))</f>
        <v>-0.92258069028530365</v>
      </c>
      <c r="AO453">
        <f t="shared" ref="AO453:AO516" si="52">IF(AVERAGE(AH453:AI453)&gt;9,1,0)+IF(AVERAGE(AH453:AI453)&gt;7,1,0)+IF(AH453&gt;7,1,0)+IF(AI453&gt;7,1,0)+IF(AJ453&gt;8,1,0)+IF(AJ453&gt;6,1,0)</f>
        <v>0</v>
      </c>
      <c r="AP453" s="6">
        <f t="shared" ref="AP453:AP516" si="53">MIN(2,IF(OR(Z453="-",X453&lt;5),0,1+IF(Y453&gt;7,0.35,IF(Y453&gt;5,0.1,0))+IF(Z453&gt;7,1+IF(X453&gt;7,0.25,0),IF(Z453&gt;4,0.5+IF(X453&gt;7,0.25,0),0+IF(X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0</v>
      </c>
      <c r="AQ453" s="8">
        <f>($AM$3*AM453+$AN$3*AN453+$AO$3*AO453+$AP$3*AP453)+$I$3*VLOOKUP(I453,COND!$A$2:$E$7,4,FALSE)+$J$3*VLOOKUP(J453,COND!$A$2:$C$7,2,FALSE)+$K$3*VLOOKUP(K453,COND!$A$2:$C$7,3,FALSE)+IF(AND($B$2&gt;0,$E453&lt;20),$B$2*25,0)</f>
        <v>103.72890353099599</v>
      </c>
      <c r="AR453" s="26">
        <f t="shared" ref="AR453:AR516" si="54">STANDARDIZE(AQ453,AVERAGE($AQ$5:$AQ$581),STDEVP($AQ$5:$AQ$581))</f>
        <v>-0.91474189272671369</v>
      </c>
      <c r="AS453" t="str">
        <f t="shared" ref="AS453:AS516" si="55">IF(AND(Z453&lt;&gt;"-",Y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2B</v>
      </c>
      <c r="AT453">
        <v>800</v>
      </c>
      <c r="AU453">
        <v>800</v>
      </c>
      <c r="AW453" t="str">
        <f t="shared" ref="AW453:AW516" si="56">IF(AND($Q453&gt;=6,AVERAGE($S453:$T453)&gt;=6),"Likely",IF(OR($Q453&gt;6,AND($Q453=6,AVERAGE($S453:$T453)&gt;=3),AND($Q453&gt;=5,AVERAGE($S453:$T453)&gt;=5),AVERAGE($Q453,$S453:$T453)&gt;5),"Possible","Unlikely"))</f>
        <v>Unlikely</v>
      </c>
      <c r="AY453">
        <f>IF(VLOOKUP($A453,'Draft List'!$D$4:$AC$1177,AY$3,FALSE)&lt;&gt;0,VLOOKUP($A453,'Draft List'!$D$4:$AC$1177,AY$3,FALSE),"")</f>
        <v>545</v>
      </c>
      <c r="AZ453">
        <f>IF(VLOOKUP($A453,'Draft List'!$D$4:$AC$1177,AZ$3,FALSE)&lt;&gt;0,VLOOKUP($A453,'Draft List'!$D$4:$AC$1177,AZ$3,FALSE),"")</f>
        <v>18</v>
      </c>
      <c r="BA453">
        <f>IF(VLOOKUP($A453,'Draft List'!$D$4:$AC$1177,BA$3,FALSE)&lt;&gt;0,VLOOKUP($A453,'Draft List'!$D$4:$AC$1177,BA$3,FALSE),"")</f>
        <v>13</v>
      </c>
      <c r="BB453" t="str">
        <f>IF(VLOOKUP($A453,'Draft List'!$D$4:$AC$1177,BB$3,FALSE)&lt;&gt;0,VLOOKUP($A453,'Draft List'!$D$4:$AC$1177,BB$3,FALSE),"")</f>
        <v>Toyama Wind Dancers</v>
      </c>
    </row>
    <row r="454" spans="1:54" ht="15" customHeight="1" x14ac:dyDescent="0.3">
      <c r="A454" s="1">
        <v>13166</v>
      </c>
      <c r="B454" s="1" t="s">
        <v>88</v>
      </c>
      <c r="C454" s="1" t="s">
        <v>1316</v>
      </c>
      <c r="D454" s="1" t="s">
        <v>1317</v>
      </c>
      <c r="E454" s="1">
        <v>21</v>
      </c>
      <c r="F454" s="1" t="s">
        <v>54</v>
      </c>
      <c r="G454" s="1" t="s">
        <v>42</v>
      </c>
      <c r="H454" s="22" t="s">
        <v>861</v>
      </c>
      <c r="I454" s="45" t="s">
        <v>43</v>
      </c>
      <c r="J454" s="1" t="s">
        <v>48</v>
      </c>
      <c r="K454" s="22" t="s">
        <v>43</v>
      </c>
      <c r="L454" s="1">
        <v>1</v>
      </c>
      <c r="M454" s="1">
        <v>3</v>
      </c>
      <c r="N454" s="1">
        <v>2</v>
      </c>
      <c r="O454" s="1">
        <v>2</v>
      </c>
      <c r="P454" s="22">
        <v>1</v>
      </c>
      <c r="Q454" s="1">
        <v>2</v>
      </c>
      <c r="R454" s="1">
        <v>4</v>
      </c>
      <c r="S454" s="1">
        <v>4</v>
      </c>
      <c r="T454" s="1">
        <v>4</v>
      </c>
      <c r="U454" s="22">
        <v>3</v>
      </c>
      <c r="V454" s="1">
        <v>8</v>
      </c>
      <c r="W454" s="1">
        <v>8</v>
      </c>
      <c r="X454" s="1">
        <v>1</v>
      </c>
      <c r="Y454" s="22">
        <v>1</v>
      </c>
      <c r="Z454" s="1" t="s">
        <v>45</v>
      </c>
      <c r="AA454" s="1">
        <v>6</v>
      </c>
      <c r="AB454" s="1" t="s">
        <v>45</v>
      </c>
      <c r="AC454" s="1">
        <v>2</v>
      </c>
      <c r="AD454" s="1" t="s">
        <v>45</v>
      </c>
      <c r="AE454" s="1" t="s">
        <v>45</v>
      </c>
      <c r="AF454" s="1" t="s">
        <v>45</v>
      </c>
      <c r="AG454" s="22" t="s">
        <v>45</v>
      </c>
      <c r="AH454" s="1">
        <v>2</v>
      </c>
      <c r="AI454" s="1">
        <v>4</v>
      </c>
      <c r="AJ454" s="22">
        <v>4</v>
      </c>
      <c r="AK454" s="34" t="s">
        <v>882</v>
      </c>
      <c r="AL454" s="34" t="s">
        <v>48</v>
      </c>
      <c r="AM454" s="8">
        <f t="shared" si="50"/>
        <v>-1.8094525465566824</v>
      </c>
      <c r="AN454" s="8">
        <f t="shared" si="51"/>
        <v>-1.0102620630341723</v>
      </c>
      <c r="AO454">
        <f t="shared" si="52"/>
        <v>0</v>
      </c>
      <c r="AP454" s="6">
        <f t="shared" si="53"/>
        <v>0</v>
      </c>
      <c r="AQ454" s="8">
        <f>($AM$3*AM454+$AN$3*AN454+$AO$3*AO454+$AP$3*AP454)+$I$3*VLOOKUP(I454,COND!$A$2:$E$7,4,FALSE)+$J$3*VLOOKUP(J454,COND!$A$2:$C$7,2,FALSE)+$K$3*VLOOKUP(K454,COND!$A$2:$C$7,3,FALSE)+IF(AND($B$2&gt;0,$E454&lt;20),$B$2*25,0)</f>
        <v>103.69590998893426</v>
      </c>
      <c r="AR454" s="26">
        <f t="shared" si="54"/>
        <v>-0.9216338733524776</v>
      </c>
      <c r="AS454" t="str">
        <f t="shared" si="55"/>
        <v>1B</v>
      </c>
      <c r="AT454">
        <v>800</v>
      </c>
      <c r="AU454">
        <v>800</v>
      </c>
      <c r="AW454" t="str">
        <f t="shared" si="56"/>
        <v>Unlikely</v>
      </c>
      <c r="AY454">
        <f>IF(VLOOKUP($A454,'Draft List'!$D$4:$AC$1177,AY$3,FALSE)&lt;&gt;0,VLOOKUP($A454,'Draft List'!$D$4:$AC$1177,AY$3,FALSE),"")</f>
        <v>515</v>
      </c>
      <c r="AZ454">
        <f>IF(VLOOKUP($A454,'Draft List'!$D$4:$AC$1177,AZ$3,FALSE)&lt;&gt;0,VLOOKUP($A454,'Draft List'!$D$4:$AC$1177,AZ$3,FALSE),"")</f>
        <v>17</v>
      </c>
      <c r="BA454">
        <f>IF(VLOOKUP($A454,'Draft List'!$D$4:$AC$1177,BA$3,FALSE)&lt;&gt;0,VLOOKUP($A454,'Draft List'!$D$4:$AC$1177,BA$3,FALSE),"")</f>
        <v>15</v>
      </c>
      <c r="BB454" t="str">
        <f>IF(VLOOKUP($A454,'Draft List'!$D$4:$AC$1177,BB$3,FALSE)&lt;&gt;0,VLOOKUP($A454,'Draft List'!$D$4:$AC$1177,BB$3,FALSE),"")</f>
        <v>London Underground</v>
      </c>
    </row>
    <row r="455" spans="1:54" ht="15" customHeight="1" x14ac:dyDescent="0.3">
      <c r="A455" s="1">
        <v>13008</v>
      </c>
      <c r="B455" s="1" t="s">
        <v>87</v>
      </c>
      <c r="C455" s="1" t="s">
        <v>184</v>
      </c>
      <c r="D455" s="1" t="s">
        <v>1273</v>
      </c>
      <c r="E455" s="1">
        <v>21</v>
      </c>
      <c r="F455" s="1" t="s">
        <v>63</v>
      </c>
      <c r="G455" s="1" t="s">
        <v>42</v>
      </c>
      <c r="H455" s="22" t="s">
        <v>853</v>
      </c>
      <c r="I455" s="45" t="s">
        <v>43</v>
      </c>
      <c r="J455" s="1" t="s">
        <v>44</v>
      </c>
      <c r="K455" s="22" t="s">
        <v>43</v>
      </c>
      <c r="L455" s="1">
        <v>2</v>
      </c>
      <c r="M455" s="1">
        <v>3</v>
      </c>
      <c r="N455" s="1">
        <v>2</v>
      </c>
      <c r="O455" s="1">
        <v>4</v>
      </c>
      <c r="P455" s="22">
        <v>2</v>
      </c>
      <c r="Q455" s="1">
        <v>2</v>
      </c>
      <c r="R455" s="1">
        <v>3</v>
      </c>
      <c r="S455" s="1">
        <v>3</v>
      </c>
      <c r="T455" s="1">
        <v>6</v>
      </c>
      <c r="U455" s="22">
        <v>3</v>
      </c>
      <c r="V455" s="1">
        <v>6</v>
      </c>
      <c r="W455" s="1">
        <v>6</v>
      </c>
      <c r="X455" s="1">
        <v>8</v>
      </c>
      <c r="Y455" s="22">
        <v>6</v>
      </c>
      <c r="Z455" s="1">
        <v>3</v>
      </c>
      <c r="AA455" s="1" t="s">
        <v>45</v>
      </c>
      <c r="AB455" s="1" t="s">
        <v>45</v>
      </c>
      <c r="AC455" s="1" t="s">
        <v>45</v>
      </c>
      <c r="AD455" s="1" t="s">
        <v>45</v>
      </c>
      <c r="AE455" s="1" t="s">
        <v>45</v>
      </c>
      <c r="AF455" s="1" t="s">
        <v>45</v>
      </c>
      <c r="AG455" s="22" t="s">
        <v>45</v>
      </c>
      <c r="AH455" s="1">
        <v>5</v>
      </c>
      <c r="AI455" s="1">
        <v>5</v>
      </c>
      <c r="AJ455" s="22">
        <v>4</v>
      </c>
      <c r="AK455" s="34" t="s">
        <v>45</v>
      </c>
      <c r="AL455" s="34" t="s">
        <v>844</v>
      </c>
      <c r="AM455" s="8">
        <f t="shared" si="50"/>
        <v>-1.2674612705177621</v>
      </c>
      <c r="AN455" s="8">
        <f t="shared" si="51"/>
        <v>-0.96496433665761527</v>
      </c>
      <c r="AO455">
        <f t="shared" si="52"/>
        <v>0</v>
      </c>
      <c r="AP455" s="6">
        <f t="shared" si="53"/>
        <v>1.35</v>
      </c>
      <c r="AQ455" s="8">
        <f>($AM$3*AM455+$AN$3*AN455+$AO$3*AO455+$AP$3*AP455)+$I$3*VLOOKUP(I455,COND!$A$2:$E$7,4,FALSE)+$J$3*VLOOKUP(J455,COND!$A$2:$C$7,2,FALSE)+$K$3*VLOOKUP(K455,COND!$A$2:$C$7,3,FALSE)+IF(AND($B$2&gt;0,$E455&lt;20),$B$2*25,0)</f>
        <v>103.64368183305683</v>
      </c>
      <c r="AR455" s="26">
        <f t="shared" si="54"/>
        <v>-0.93254374892003988</v>
      </c>
      <c r="AS455" t="str">
        <f t="shared" si="55"/>
        <v>C</v>
      </c>
      <c r="AT455">
        <v>800</v>
      </c>
      <c r="AU455">
        <v>800</v>
      </c>
      <c r="AW455" t="str">
        <f t="shared" si="56"/>
        <v>Unlikely</v>
      </c>
      <c r="AY455" t="str">
        <f>IF(VLOOKUP($A455,'Draft List'!$D$4:$AC$1177,AY$3,FALSE)&lt;&gt;0,VLOOKUP($A455,'Draft List'!$D$4:$AC$1177,AY$3,FALSE),"")</f>
        <v/>
      </c>
      <c r="AZ455" t="str">
        <f>IF(VLOOKUP($A455,'Draft List'!$D$4:$AC$1177,AZ$3,FALSE)&lt;&gt;0,VLOOKUP($A455,'Draft List'!$D$4:$AC$1177,AZ$3,FALSE),"")</f>
        <v/>
      </c>
      <c r="BA455" t="str">
        <f>IF(VLOOKUP($A455,'Draft List'!$D$4:$AC$1177,BA$3,FALSE)&lt;&gt;0,VLOOKUP($A455,'Draft List'!$D$4:$AC$1177,BA$3,FALSE),"")</f>
        <v/>
      </c>
      <c r="BB455" t="str">
        <f>IF(VLOOKUP($A455,'Draft List'!$D$4:$AC$1177,BB$3,FALSE)&lt;&gt;0,VLOOKUP($A455,'Draft List'!$D$4:$AC$1177,BB$3,FALSE),"")</f>
        <v/>
      </c>
    </row>
    <row r="456" spans="1:54" ht="15" customHeight="1" x14ac:dyDescent="0.3">
      <c r="A456" s="1">
        <v>4779</v>
      </c>
      <c r="B456" s="1" t="s">
        <v>75</v>
      </c>
      <c r="C456" s="1" t="s">
        <v>397</v>
      </c>
      <c r="D456" s="1" t="s">
        <v>1147</v>
      </c>
      <c r="E456" s="1">
        <v>21</v>
      </c>
      <c r="F456" s="1" t="s">
        <v>42</v>
      </c>
      <c r="G456" s="1" t="s">
        <v>42</v>
      </c>
      <c r="H456" s="22" t="s">
        <v>861</v>
      </c>
      <c r="I456" s="45" t="s">
        <v>43</v>
      </c>
      <c r="J456" s="1" t="s">
        <v>43</v>
      </c>
      <c r="K456" s="22" t="s">
        <v>43</v>
      </c>
      <c r="L456" s="1">
        <v>2</v>
      </c>
      <c r="M456" s="1">
        <v>2</v>
      </c>
      <c r="N456" s="1">
        <v>2</v>
      </c>
      <c r="O456" s="1">
        <v>2</v>
      </c>
      <c r="P456" s="22">
        <v>1</v>
      </c>
      <c r="Q456" s="1">
        <v>3</v>
      </c>
      <c r="R456" s="1">
        <v>3</v>
      </c>
      <c r="S456" s="1">
        <v>3</v>
      </c>
      <c r="T456" s="1">
        <v>3</v>
      </c>
      <c r="U456" s="22">
        <v>2</v>
      </c>
      <c r="V456" s="1">
        <v>3</v>
      </c>
      <c r="W456" s="1">
        <v>5</v>
      </c>
      <c r="X456" s="1">
        <v>1</v>
      </c>
      <c r="Y456" s="22">
        <v>1</v>
      </c>
      <c r="Z456" s="1" t="s">
        <v>45</v>
      </c>
      <c r="AA456" s="1" t="s">
        <v>45</v>
      </c>
      <c r="AB456" s="1">
        <v>3</v>
      </c>
      <c r="AC456" s="1" t="s">
        <v>45</v>
      </c>
      <c r="AD456" s="1" t="s">
        <v>45</v>
      </c>
      <c r="AE456" s="1" t="s">
        <v>45</v>
      </c>
      <c r="AF456" s="1">
        <v>4</v>
      </c>
      <c r="AG456" s="22">
        <v>2</v>
      </c>
      <c r="AH456" s="1">
        <v>6</v>
      </c>
      <c r="AI456" s="1">
        <v>6</v>
      </c>
      <c r="AJ456" s="22">
        <v>8</v>
      </c>
      <c r="AK456" s="34" t="s">
        <v>45</v>
      </c>
      <c r="AL456" s="34" t="s">
        <v>844</v>
      </c>
      <c r="AM456" s="8">
        <f t="shared" si="50"/>
        <v>-1.5379565899727115</v>
      </c>
      <c r="AN456" s="8">
        <f t="shared" si="51"/>
        <v>-0.95155349030076708</v>
      </c>
      <c r="AO456">
        <f t="shared" si="52"/>
        <v>1</v>
      </c>
      <c r="AP456" s="6">
        <f t="shared" si="53"/>
        <v>0</v>
      </c>
      <c r="AQ456" s="8">
        <f>($AM$3*AM456+$AN$3*AN456+$AO$3*AO456+$AP$3*AP456)+$I$3*VLOOKUP(I456,COND!$A$2:$E$7,4,FALSE)+$J$3*VLOOKUP(J456,COND!$A$2:$C$7,2,FALSE)+$K$3*VLOOKUP(K456,COND!$A$2:$C$7,3,FALSE)+IF(AND($B$2&gt;0,$E456&lt;20),$B$2*25,0)</f>
        <v>103.59422912406019</v>
      </c>
      <c r="AR456" s="26">
        <f t="shared" si="54"/>
        <v>-0.94287386478509883</v>
      </c>
      <c r="AS456" t="str">
        <f t="shared" si="55"/>
        <v>2B</v>
      </c>
      <c r="AT456">
        <v>800</v>
      </c>
      <c r="AU456">
        <v>800</v>
      </c>
      <c r="AW456" t="str">
        <f t="shared" si="56"/>
        <v>Unlikely</v>
      </c>
      <c r="AY456" t="str">
        <f>IF(VLOOKUP($A456,'Draft List'!$D$4:$AC$1177,AY$3,FALSE)&lt;&gt;0,VLOOKUP($A456,'Draft List'!$D$4:$AC$1177,AY$3,FALSE),"")</f>
        <v/>
      </c>
      <c r="AZ456" t="str">
        <f>IF(VLOOKUP($A456,'Draft List'!$D$4:$AC$1177,AZ$3,FALSE)&lt;&gt;0,VLOOKUP($A456,'Draft List'!$D$4:$AC$1177,AZ$3,FALSE),"")</f>
        <v/>
      </c>
      <c r="BA456" t="str">
        <f>IF(VLOOKUP($A456,'Draft List'!$D$4:$AC$1177,BA$3,FALSE)&lt;&gt;0,VLOOKUP($A456,'Draft List'!$D$4:$AC$1177,BA$3,FALSE),"")</f>
        <v/>
      </c>
      <c r="BB456" t="str">
        <f>IF(VLOOKUP($A456,'Draft List'!$D$4:$AC$1177,BB$3,FALSE)&lt;&gt;0,VLOOKUP($A456,'Draft List'!$D$4:$AC$1177,BB$3,FALSE),"")</f>
        <v/>
      </c>
    </row>
    <row r="457" spans="1:54" ht="15" customHeight="1" x14ac:dyDescent="0.3">
      <c r="A457" s="1">
        <v>16855</v>
      </c>
      <c r="B457" s="1" t="s">
        <v>87</v>
      </c>
      <c r="C457" s="1" t="s">
        <v>409</v>
      </c>
      <c r="D457" s="1" t="s">
        <v>181</v>
      </c>
      <c r="E457" s="1">
        <v>22</v>
      </c>
      <c r="F457" s="1" t="s">
        <v>63</v>
      </c>
      <c r="G457" s="1" t="s">
        <v>42</v>
      </c>
      <c r="H457" s="22" t="s">
        <v>853</v>
      </c>
      <c r="I457" s="45" t="s">
        <v>43</v>
      </c>
      <c r="J457" s="1" t="s">
        <v>43</v>
      </c>
      <c r="K457" s="22" t="s">
        <v>43</v>
      </c>
      <c r="L457" s="1">
        <v>1</v>
      </c>
      <c r="M457" s="1">
        <v>4</v>
      </c>
      <c r="N457" s="1">
        <v>3</v>
      </c>
      <c r="O457" s="1">
        <v>3</v>
      </c>
      <c r="P457" s="22">
        <v>1</v>
      </c>
      <c r="Q457" s="1">
        <v>2</v>
      </c>
      <c r="R457" s="1">
        <v>4</v>
      </c>
      <c r="S457" s="1">
        <v>4</v>
      </c>
      <c r="T457" s="1">
        <v>4</v>
      </c>
      <c r="U457" s="22">
        <v>2</v>
      </c>
      <c r="V457" s="1">
        <v>3</v>
      </c>
      <c r="W457" s="1">
        <v>4</v>
      </c>
      <c r="X457" s="1">
        <v>5</v>
      </c>
      <c r="Y457" s="22">
        <v>8</v>
      </c>
      <c r="Z457" s="1">
        <v>3</v>
      </c>
      <c r="AA457" s="1" t="s">
        <v>45</v>
      </c>
      <c r="AB457" s="1" t="s">
        <v>45</v>
      </c>
      <c r="AC457" s="1" t="s">
        <v>45</v>
      </c>
      <c r="AD457" s="1" t="s">
        <v>45</v>
      </c>
      <c r="AE457" s="1" t="s">
        <v>45</v>
      </c>
      <c r="AF457" s="1">
        <v>2</v>
      </c>
      <c r="AG457" s="22" t="s">
        <v>45</v>
      </c>
      <c r="AH457" s="1">
        <v>4</v>
      </c>
      <c r="AI457" s="1">
        <v>5</v>
      </c>
      <c r="AJ457" s="22">
        <v>3</v>
      </c>
      <c r="AK457" s="34" t="s">
        <v>45</v>
      </c>
      <c r="AL457" s="34" t="s">
        <v>844</v>
      </c>
      <c r="AM457" s="8">
        <f t="shared" si="50"/>
        <v>-1.5856216229044964</v>
      </c>
      <c r="AN457" s="8">
        <f t="shared" si="51"/>
        <v>-1.0502784028512557</v>
      </c>
      <c r="AO457">
        <f t="shared" si="52"/>
        <v>0</v>
      </c>
      <c r="AP457" s="6">
        <f t="shared" si="53"/>
        <v>1.35</v>
      </c>
      <c r="AQ457" s="8">
        <f>($AM$3*AM457+$AN$3*AN457+$AO$3*AO457+$AP$3*AP457)+$I$3*VLOOKUP(I457,COND!$A$2:$E$7,4,FALSE)+$J$3*VLOOKUP(J457,COND!$A$2:$C$7,2,FALSE)+$K$3*VLOOKUP(K457,COND!$A$2:$C$7,3,FALSE)+IF(AND($B$2&gt;0,$E457&lt;20),$B$2*25,0)</f>
        <v>103.58809700349448</v>
      </c>
      <c r="AR457" s="26">
        <f t="shared" si="54"/>
        <v>-0.94415479594594975</v>
      </c>
      <c r="AS457" t="str">
        <f t="shared" si="55"/>
        <v>C</v>
      </c>
      <c r="AT457">
        <v>800</v>
      </c>
      <c r="AU457">
        <v>800</v>
      </c>
      <c r="AW457" t="str">
        <f t="shared" si="56"/>
        <v>Unlikely</v>
      </c>
      <c r="AY457" t="str">
        <f>IF(VLOOKUP($A457,'Draft List'!$D$4:$AC$1177,AY$3,FALSE)&lt;&gt;0,VLOOKUP($A457,'Draft List'!$D$4:$AC$1177,AY$3,FALSE),"")</f>
        <v/>
      </c>
      <c r="AZ457" t="str">
        <f>IF(VLOOKUP($A457,'Draft List'!$D$4:$AC$1177,AZ$3,FALSE)&lt;&gt;0,VLOOKUP($A457,'Draft List'!$D$4:$AC$1177,AZ$3,FALSE),"")</f>
        <v/>
      </c>
      <c r="BA457" t="str">
        <f>IF(VLOOKUP($A457,'Draft List'!$D$4:$AC$1177,BA$3,FALSE)&lt;&gt;0,VLOOKUP($A457,'Draft List'!$D$4:$AC$1177,BA$3,FALSE),"")</f>
        <v/>
      </c>
      <c r="BB457" t="str">
        <f>IF(VLOOKUP($A457,'Draft List'!$D$4:$AC$1177,BB$3,FALSE)&lt;&gt;0,VLOOKUP($A457,'Draft List'!$D$4:$AC$1177,BB$3,FALSE),"")</f>
        <v/>
      </c>
    </row>
    <row r="458" spans="1:54" ht="15" customHeight="1" x14ac:dyDescent="0.3">
      <c r="A458" s="1">
        <v>9148</v>
      </c>
      <c r="B458" s="1" t="s">
        <v>72</v>
      </c>
      <c r="C458" s="1" t="s">
        <v>341</v>
      </c>
      <c r="D458" s="1" t="s">
        <v>525</v>
      </c>
      <c r="E458" s="1">
        <v>21</v>
      </c>
      <c r="F458" s="1" t="s">
        <v>42</v>
      </c>
      <c r="G458" s="1" t="s">
        <v>42</v>
      </c>
      <c r="H458" s="22" t="s">
        <v>861</v>
      </c>
      <c r="I458" s="45" t="s">
        <v>43</v>
      </c>
      <c r="J458" s="1" t="s">
        <v>44</v>
      </c>
      <c r="K458" s="22" t="s">
        <v>43</v>
      </c>
      <c r="L458" s="1">
        <v>2</v>
      </c>
      <c r="M458" s="1">
        <v>3</v>
      </c>
      <c r="N458" s="1">
        <v>2</v>
      </c>
      <c r="O458" s="1">
        <v>2</v>
      </c>
      <c r="P458" s="22">
        <v>2</v>
      </c>
      <c r="Q458" s="1">
        <v>3</v>
      </c>
      <c r="R458" s="1">
        <v>5</v>
      </c>
      <c r="S458" s="1">
        <v>3</v>
      </c>
      <c r="T458" s="1">
        <v>2</v>
      </c>
      <c r="U458" s="22">
        <v>3</v>
      </c>
      <c r="V458" s="1">
        <v>4</v>
      </c>
      <c r="W458" s="1">
        <v>2</v>
      </c>
      <c r="X458" s="1">
        <v>1</v>
      </c>
      <c r="Y458" s="22">
        <v>1</v>
      </c>
      <c r="Z458" s="1" t="s">
        <v>45</v>
      </c>
      <c r="AA458" s="1" t="s">
        <v>45</v>
      </c>
      <c r="AB458" s="1">
        <v>1</v>
      </c>
      <c r="AC458" s="1" t="s">
        <v>45</v>
      </c>
      <c r="AD458" s="1" t="s">
        <v>45</v>
      </c>
      <c r="AE458" s="1" t="s">
        <v>45</v>
      </c>
      <c r="AF458" s="1" t="s">
        <v>45</v>
      </c>
      <c r="AG458" s="22" t="s">
        <v>45</v>
      </c>
      <c r="AH458" s="1">
        <v>4</v>
      </c>
      <c r="AI458" s="1">
        <v>10</v>
      </c>
      <c r="AJ458" s="22">
        <v>8</v>
      </c>
      <c r="AK458" s="34" t="s">
        <v>45</v>
      </c>
      <c r="AL458" s="34" t="s">
        <v>48</v>
      </c>
      <c r="AM458" s="8">
        <f t="shared" si="50"/>
        <v>-1.4468803705369244</v>
      </c>
      <c r="AN458" s="8">
        <f t="shared" si="51"/>
        <v>-0.89912694125585768</v>
      </c>
      <c r="AO458">
        <f t="shared" si="52"/>
        <v>2</v>
      </c>
      <c r="AP458" s="6">
        <f t="shared" si="53"/>
        <v>0</v>
      </c>
      <c r="AQ458" s="8">
        <f>($AM$3*AM458+$AN$3*AN458+$AO$3*AO458+$AP$3*AP458)+$I$3*VLOOKUP(I458,COND!$A$2:$E$7,4,FALSE)+$J$3*VLOOKUP(J458,COND!$A$2:$C$7,2,FALSE)+$K$3*VLOOKUP(K458,COND!$A$2:$C$7,3,FALSE)+IF(AND($B$2&gt;0,$E458&lt;20),$B$2*25,0)</f>
        <v>103.39912200120935</v>
      </c>
      <c r="AR458" s="26">
        <f t="shared" si="54"/>
        <v>-0.98362955291705612</v>
      </c>
      <c r="AS458" t="str">
        <f t="shared" si="55"/>
        <v>2B</v>
      </c>
      <c r="AT458">
        <v>800</v>
      </c>
      <c r="AU458">
        <v>800</v>
      </c>
      <c r="AW458" t="str">
        <f t="shared" si="56"/>
        <v>Unlikely</v>
      </c>
      <c r="AY458">
        <f>IF(VLOOKUP($A458,'Draft List'!$D$4:$AC$1177,AY$3,FALSE)&lt;&gt;0,VLOOKUP($A458,'Draft List'!$D$4:$AC$1177,AY$3,FALSE),"")</f>
        <v>595</v>
      </c>
      <c r="AZ458">
        <f>IF(VLOOKUP($A458,'Draft List'!$D$4:$AC$1177,AZ$3,FALSE)&lt;&gt;0,VLOOKUP($A458,'Draft List'!$D$4:$AC$1177,AZ$3,FALSE),"")</f>
        <v>19</v>
      </c>
      <c r="BA458">
        <f>IF(VLOOKUP($A458,'Draft List'!$D$4:$AC$1177,BA$3,FALSE)&lt;&gt;0,VLOOKUP($A458,'Draft List'!$D$4:$AC$1177,BA$3,FALSE),"")</f>
        <v>31</v>
      </c>
      <c r="BB458" t="str">
        <f>IF(VLOOKUP($A458,'Draft List'!$D$4:$AC$1177,BB$3,FALSE)&lt;&gt;0,VLOOKUP($A458,'Draft List'!$D$4:$AC$1177,BB$3,FALSE),"")</f>
        <v>Niihama-shi Ghosts</v>
      </c>
    </row>
    <row r="459" spans="1:54" ht="15" customHeight="1" x14ac:dyDescent="0.3">
      <c r="A459" s="1">
        <v>16881</v>
      </c>
      <c r="B459" s="1" t="s">
        <v>87</v>
      </c>
      <c r="C459" s="1" t="s">
        <v>151</v>
      </c>
      <c r="D459" s="1" t="s">
        <v>764</v>
      </c>
      <c r="E459" s="1">
        <v>22</v>
      </c>
      <c r="F459" s="1" t="s">
        <v>42</v>
      </c>
      <c r="G459" s="1" t="s">
        <v>42</v>
      </c>
      <c r="H459" s="22" t="s">
        <v>853</v>
      </c>
      <c r="I459" s="45" t="s">
        <v>43</v>
      </c>
      <c r="J459" s="1" t="s">
        <v>44</v>
      </c>
      <c r="K459" s="22" t="s">
        <v>43</v>
      </c>
      <c r="L459" s="1">
        <v>1</v>
      </c>
      <c r="M459" s="1">
        <v>3</v>
      </c>
      <c r="N459" s="1">
        <v>3</v>
      </c>
      <c r="O459" s="1">
        <v>4</v>
      </c>
      <c r="P459" s="22">
        <v>1</v>
      </c>
      <c r="Q459" s="1">
        <v>2</v>
      </c>
      <c r="R459" s="1">
        <v>4</v>
      </c>
      <c r="S459" s="1">
        <v>4</v>
      </c>
      <c r="T459" s="1">
        <v>6</v>
      </c>
      <c r="U459" s="22">
        <v>2</v>
      </c>
      <c r="V459" s="1">
        <v>3</v>
      </c>
      <c r="W459" s="1">
        <v>3</v>
      </c>
      <c r="X459" s="1">
        <v>5</v>
      </c>
      <c r="Y459" s="22">
        <v>6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 t="s">
        <v>45</v>
      </c>
      <c r="AF459" s="1" t="s">
        <v>45</v>
      </c>
      <c r="AG459" s="22" t="s">
        <v>45</v>
      </c>
      <c r="AH459" s="1">
        <v>1</v>
      </c>
      <c r="AI459" s="1">
        <v>1</v>
      </c>
      <c r="AJ459" s="22">
        <v>1</v>
      </c>
      <c r="AK459" s="34" t="s">
        <v>45</v>
      </c>
      <c r="AL459" s="34" t="s">
        <v>844</v>
      </c>
      <c r="AM459" s="8">
        <f t="shared" si="50"/>
        <v>-1.546971952513619</v>
      </c>
      <c r="AN459" s="8">
        <f t="shared" si="51"/>
        <v>-0.87085930283209367</v>
      </c>
      <c r="AO459">
        <f t="shared" si="52"/>
        <v>0</v>
      </c>
      <c r="AP459" s="6">
        <f t="shared" si="53"/>
        <v>0</v>
      </c>
      <c r="AQ459" s="8">
        <f>($AM$3*AM459+$AN$3*AN459+$AO$3*AO459+$AP$3*AP459)+$I$3*VLOOKUP(I459,COND!$A$2:$E$7,4,FALSE)+$J$3*VLOOKUP(J459,COND!$A$2:$C$7,2,FALSE)+$K$3*VLOOKUP(K459,COND!$A$2:$C$7,3,FALSE)+IF(AND($B$2&gt;0,$E459&lt;20),$B$2*25,0)</f>
        <v>103.39499117076352</v>
      </c>
      <c r="AR459" s="26">
        <f t="shared" si="54"/>
        <v>-0.98449243703382416</v>
      </c>
      <c r="AS459" t="str">
        <f t="shared" si="55"/>
        <v>DH</v>
      </c>
      <c r="AT459">
        <v>800</v>
      </c>
      <c r="AU459">
        <v>800</v>
      </c>
      <c r="AW459" t="str">
        <f t="shared" si="56"/>
        <v>Unlikely</v>
      </c>
      <c r="AY459" t="str">
        <f>IF(VLOOKUP($A459,'Draft List'!$D$4:$AC$1177,AY$3,FALSE)&lt;&gt;0,VLOOKUP($A459,'Draft List'!$D$4:$AC$1177,AY$3,FALSE),"")</f>
        <v/>
      </c>
      <c r="AZ459" t="str">
        <f>IF(VLOOKUP($A459,'Draft List'!$D$4:$AC$1177,AZ$3,FALSE)&lt;&gt;0,VLOOKUP($A459,'Draft List'!$D$4:$AC$1177,AZ$3,FALSE),"")</f>
        <v/>
      </c>
      <c r="BA459" t="str">
        <f>IF(VLOOKUP($A459,'Draft List'!$D$4:$AC$1177,BA$3,FALSE)&lt;&gt;0,VLOOKUP($A459,'Draft List'!$D$4:$AC$1177,BA$3,FALSE),"")</f>
        <v/>
      </c>
      <c r="BB459" t="str">
        <f>IF(VLOOKUP($A459,'Draft List'!$D$4:$AC$1177,BB$3,FALSE)&lt;&gt;0,VLOOKUP($A459,'Draft List'!$D$4:$AC$1177,BB$3,FALSE),"")</f>
        <v/>
      </c>
    </row>
    <row r="460" spans="1:54" ht="15" customHeight="1" x14ac:dyDescent="0.3">
      <c r="A460" s="1">
        <v>9585</v>
      </c>
      <c r="B460" s="1" t="s">
        <v>51</v>
      </c>
      <c r="C460" s="1" t="s">
        <v>141</v>
      </c>
      <c r="D460" s="1" t="s">
        <v>1020</v>
      </c>
      <c r="E460" s="1">
        <v>21</v>
      </c>
      <c r="F460" s="1" t="s">
        <v>42</v>
      </c>
      <c r="G460" s="1" t="s">
        <v>42</v>
      </c>
      <c r="H460" s="22" t="s">
        <v>878</v>
      </c>
      <c r="I460" s="45" t="s">
        <v>43</v>
      </c>
      <c r="J460" s="1" t="s">
        <v>44</v>
      </c>
      <c r="K460" s="22" t="s">
        <v>43</v>
      </c>
      <c r="L460" s="1">
        <v>2</v>
      </c>
      <c r="M460" s="1">
        <v>2</v>
      </c>
      <c r="N460" s="1">
        <v>2</v>
      </c>
      <c r="O460" s="1">
        <v>1</v>
      </c>
      <c r="P460" s="22">
        <v>3</v>
      </c>
      <c r="Q460" s="1">
        <v>3</v>
      </c>
      <c r="R460" s="1">
        <v>3</v>
      </c>
      <c r="S460" s="1">
        <v>3</v>
      </c>
      <c r="T460" s="1">
        <v>3</v>
      </c>
      <c r="U460" s="22">
        <v>4</v>
      </c>
      <c r="V460" s="1">
        <v>5</v>
      </c>
      <c r="W460" s="1">
        <v>8</v>
      </c>
      <c r="X460" s="1">
        <v>1</v>
      </c>
      <c r="Y460" s="22">
        <v>1</v>
      </c>
      <c r="Z460" s="1" t="s">
        <v>45</v>
      </c>
      <c r="AA460" s="1" t="s">
        <v>45</v>
      </c>
      <c r="AB460" s="1" t="s">
        <v>45</v>
      </c>
      <c r="AC460" s="1" t="s">
        <v>45</v>
      </c>
      <c r="AD460" s="1" t="s">
        <v>45</v>
      </c>
      <c r="AE460" s="1">
        <v>1</v>
      </c>
      <c r="AF460" s="1" t="s">
        <v>45</v>
      </c>
      <c r="AG460" s="22" t="s">
        <v>45</v>
      </c>
      <c r="AH460" s="1">
        <v>2</v>
      </c>
      <c r="AI460" s="1">
        <v>2</v>
      </c>
      <c r="AJ460" s="22">
        <v>1</v>
      </c>
      <c r="AK460" s="34" t="s">
        <v>45</v>
      </c>
      <c r="AL460" s="34" t="s">
        <v>844</v>
      </c>
      <c r="AM460" s="8">
        <f t="shared" si="50"/>
        <v>-1.5476334603481254</v>
      </c>
      <c r="AN460" s="8">
        <f t="shared" si="51"/>
        <v>-0.87152081066660003</v>
      </c>
      <c r="AO460">
        <f t="shared" si="52"/>
        <v>0</v>
      </c>
      <c r="AP460" s="6">
        <f t="shared" si="53"/>
        <v>0</v>
      </c>
      <c r="AQ460" s="8">
        <f>($AM$3*AM460+$AN$3*AN460+$AO$3*AO460+$AP$3*AP460)+$I$3*VLOOKUP(I460,COND!$A$2:$E$7,4,FALSE)+$J$3*VLOOKUP(J460,COND!$A$2:$C$7,2,FALSE)+$K$3*VLOOKUP(K460,COND!$A$2:$C$7,3,FALSE)+IF(AND($B$2&gt;0,$E460&lt;20),$B$2*25,0)</f>
        <v>103.38698692596599</v>
      </c>
      <c r="AR460" s="26">
        <f t="shared" si="54"/>
        <v>-0.98616443393446773</v>
      </c>
      <c r="AS460" t="str">
        <f t="shared" si="55"/>
        <v>LF</v>
      </c>
      <c r="AT460">
        <v>800</v>
      </c>
      <c r="AU460">
        <v>800</v>
      </c>
      <c r="AW460" t="str">
        <f t="shared" si="56"/>
        <v>Unlikely</v>
      </c>
      <c r="AY460" t="str">
        <f>IF(VLOOKUP($A460,'Draft List'!$D$4:$AC$1177,AY$3,FALSE)&lt;&gt;0,VLOOKUP($A460,'Draft List'!$D$4:$AC$1177,AY$3,FALSE),"")</f>
        <v/>
      </c>
      <c r="AZ460" t="str">
        <f>IF(VLOOKUP($A460,'Draft List'!$D$4:$AC$1177,AZ$3,FALSE)&lt;&gt;0,VLOOKUP($A460,'Draft List'!$D$4:$AC$1177,AZ$3,FALSE),"")</f>
        <v/>
      </c>
      <c r="BA460" t="str">
        <f>IF(VLOOKUP($A460,'Draft List'!$D$4:$AC$1177,BA$3,FALSE)&lt;&gt;0,VLOOKUP($A460,'Draft List'!$D$4:$AC$1177,BA$3,FALSE),"")</f>
        <v/>
      </c>
      <c r="BB460" t="str">
        <f>IF(VLOOKUP($A460,'Draft List'!$D$4:$AC$1177,BB$3,FALSE)&lt;&gt;0,VLOOKUP($A460,'Draft List'!$D$4:$AC$1177,BB$3,FALSE),"")</f>
        <v/>
      </c>
    </row>
    <row r="461" spans="1:54" ht="15" customHeight="1" x14ac:dyDescent="0.3">
      <c r="A461" s="1">
        <v>16846</v>
      </c>
      <c r="B461" s="1" t="s">
        <v>87</v>
      </c>
      <c r="C461" s="1" t="s">
        <v>157</v>
      </c>
      <c r="D461" s="1" t="s">
        <v>1104</v>
      </c>
      <c r="E461" s="1">
        <v>22</v>
      </c>
      <c r="F461" s="1" t="s">
        <v>42</v>
      </c>
      <c r="G461" s="1" t="s">
        <v>42</v>
      </c>
      <c r="H461" s="22" t="s">
        <v>853</v>
      </c>
      <c r="I461" s="45" t="s">
        <v>43</v>
      </c>
      <c r="J461" s="1" t="s">
        <v>44</v>
      </c>
      <c r="K461" s="22" t="s">
        <v>43</v>
      </c>
      <c r="L461" s="1">
        <v>1</v>
      </c>
      <c r="M461" s="1">
        <v>4</v>
      </c>
      <c r="N461" s="1">
        <v>3</v>
      </c>
      <c r="O461" s="1">
        <v>4</v>
      </c>
      <c r="P461" s="22">
        <v>1</v>
      </c>
      <c r="Q461" s="1">
        <v>2</v>
      </c>
      <c r="R461" s="1">
        <v>4</v>
      </c>
      <c r="S461" s="1">
        <v>4</v>
      </c>
      <c r="T461" s="1">
        <v>5</v>
      </c>
      <c r="U461" s="22">
        <v>2</v>
      </c>
      <c r="V461" s="1">
        <v>3</v>
      </c>
      <c r="W461" s="1">
        <v>4</v>
      </c>
      <c r="X461" s="1">
        <v>5</v>
      </c>
      <c r="Y461" s="22">
        <v>5</v>
      </c>
      <c r="Z461" s="1">
        <v>2</v>
      </c>
      <c r="AA461" s="1" t="s">
        <v>45</v>
      </c>
      <c r="AB461" s="1" t="s">
        <v>45</v>
      </c>
      <c r="AC461" s="1" t="s">
        <v>45</v>
      </c>
      <c r="AD461" s="1" t="s">
        <v>45</v>
      </c>
      <c r="AE461" s="1" t="s">
        <v>45</v>
      </c>
      <c r="AF461" s="1" t="s">
        <v>45</v>
      </c>
      <c r="AG461" s="22" t="s">
        <v>45</v>
      </c>
      <c r="AH461" s="1">
        <v>1</v>
      </c>
      <c r="AI461" s="1">
        <v>6</v>
      </c>
      <c r="AJ461" s="22">
        <v>4</v>
      </c>
      <c r="AK461" s="34" t="s">
        <v>45</v>
      </c>
      <c r="AL461" s="34" t="s">
        <v>48</v>
      </c>
      <c r="AM461" s="8">
        <f t="shared" si="50"/>
        <v>-1.4959120728949156</v>
      </c>
      <c r="AN461" s="8">
        <f t="shared" si="51"/>
        <v>-0.96056885284167481</v>
      </c>
      <c r="AO461">
        <f t="shared" si="52"/>
        <v>0</v>
      </c>
      <c r="AP461" s="6">
        <f t="shared" si="53"/>
        <v>1</v>
      </c>
      <c r="AQ461" s="8">
        <f>($AM$3*AM461+$AN$3*AN461+$AO$3*AO461+$AP$3*AP461)+$I$3*VLOOKUP(I461,COND!$A$2:$E$7,4,FALSE)+$J$3*VLOOKUP(J461,COND!$A$2:$C$7,2,FALSE)+$K$3*VLOOKUP(K461,COND!$A$2:$C$7,3,FALSE)+IF(AND($B$2&gt;0,$E461&lt;20),$B$2*25,0)</f>
        <v>103.32358255861041</v>
      </c>
      <c r="AR461" s="26">
        <f t="shared" si="54"/>
        <v>-0.99940889464092453</v>
      </c>
      <c r="AS461" t="str">
        <f t="shared" si="55"/>
        <v>C</v>
      </c>
      <c r="AT461">
        <v>800</v>
      </c>
      <c r="AU461">
        <v>800</v>
      </c>
      <c r="AW461" t="str">
        <f t="shared" si="56"/>
        <v>Unlikely</v>
      </c>
      <c r="AY461" t="str">
        <f>IF(VLOOKUP($A461,'Draft List'!$D$4:$AC$1177,AY$3,FALSE)&lt;&gt;0,VLOOKUP($A461,'Draft List'!$D$4:$AC$1177,AY$3,FALSE),"")</f>
        <v/>
      </c>
      <c r="AZ461" t="str">
        <f>IF(VLOOKUP($A461,'Draft List'!$D$4:$AC$1177,AZ$3,FALSE)&lt;&gt;0,VLOOKUP($A461,'Draft List'!$D$4:$AC$1177,AZ$3,FALSE),"")</f>
        <v/>
      </c>
      <c r="BA461" t="str">
        <f>IF(VLOOKUP($A461,'Draft List'!$D$4:$AC$1177,BA$3,FALSE)&lt;&gt;0,VLOOKUP($A461,'Draft List'!$D$4:$AC$1177,BA$3,FALSE),"")</f>
        <v/>
      </c>
      <c r="BB461" t="str">
        <f>IF(VLOOKUP($A461,'Draft List'!$D$4:$AC$1177,BB$3,FALSE)&lt;&gt;0,VLOOKUP($A461,'Draft List'!$D$4:$AC$1177,BB$3,FALSE),"")</f>
        <v/>
      </c>
    </row>
    <row r="462" spans="1:54" ht="15" customHeight="1" x14ac:dyDescent="0.3">
      <c r="A462" s="1">
        <v>16843</v>
      </c>
      <c r="B462" s="1" t="s">
        <v>67</v>
      </c>
      <c r="C462" s="1" t="s">
        <v>180</v>
      </c>
      <c r="D462" s="1" t="s">
        <v>1312</v>
      </c>
      <c r="E462" s="1">
        <v>22</v>
      </c>
      <c r="F462" s="1" t="s">
        <v>63</v>
      </c>
      <c r="G462" s="1" t="s">
        <v>42</v>
      </c>
      <c r="H462" s="22" t="s">
        <v>861</v>
      </c>
      <c r="I462" s="45" t="s">
        <v>43</v>
      </c>
      <c r="J462" s="1" t="s">
        <v>44</v>
      </c>
      <c r="K462" s="22" t="s">
        <v>43</v>
      </c>
      <c r="L462" s="1">
        <v>1</v>
      </c>
      <c r="M462" s="1">
        <v>3</v>
      </c>
      <c r="N462" s="1">
        <v>3</v>
      </c>
      <c r="O462" s="1">
        <v>5</v>
      </c>
      <c r="P462" s="22">
        <v>1</v>
      </c>
      <c r="Q462" s="1">
        <v>2</v>
      </c>
      <c r="R462" s="1">
        <v>3</v>
      </c>
      <c r="S462" s="1">
        <v>4</v>
      </c>
      <c r="T462" s="1">
        <v>6</v>
      </c>
      <c r="U462" s="22">
        <v>3</v>
      </c>
      <c r="V462" s="1">
        <v>6</v>
      </c>
      <c r="W462" s="1">
        <v>8</v>
      </c>
      <c r="X462" s="1">
        <v>1</v>
      </c>
      <c r="Y462" s="22">
        <v>1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>
        <v>2</v>
      </c>
      <c r="AF462" s="1" t="s">
        <v>45</v>
      </c>
      <c r="AG462" s="22">
        <v>3</v>
      </c>
      <c r="AH462" s="1">
        <v>6</v>
      </c>
      <c r="AI462" s="1">
        <v>5</v>
      </c>
      <c r="AJ462" s="22">
        <v>5</v>
      </c>
      <c r="AK462" s="34" t="s">
        <v>45</v>
      </c>
      <c r="AL462" s="34" t="s">
        <v>48</v>
      </c>
      <c r="AM462" s="8">
        <f t="shared" si="50"/>
        <v>-1.4572624025040379</v>
      </c>
      <c r="AN462" s="8">
        <f t="shared" si="51"/>
        <v>-0.88190284263371377</v>
      </c>
      <c r="AO462">
        <f t="shared" si="52"/>
        <v>0</v>
      </c>
      <c r="AP462" s="6">
        <f t="shared" si="53"/>
        <v>0</v>
      </c>
      <c r="AQ462" s="8">
        <f>($AM$3*AM462+$AN$3*AN462+$AO$3*AO462+$AP$3*AP462)+$I$3*VLOOKUP(I462,COND!$A$2:$E$7,4,FALSE)+$J$3*VLOOKUP(J462,COND!$A$2:$C$7,2,FALSE)+$K$3*VLOOKUP(K462,COND!$A$2:$C$7,3,FALSE)+IF(AND($B$2&gt;0,$E462&lt;20),$B$2*25,0)</f>
        <v>103.27143964814503</v>
      </c>
      <c r="AR462" s="26">
        <f t="shared" si="54"/>
        <v>-1.0103009633986815</v>
      </c>
      <c r="AS462" t="str">
        <f t="shared" si="55"/>
        <v>RF</v>
      </c>
      <c r="AT462">
        <v>800</v>
      </c>
      <c r="AU462">
        <v>800</v>
      </c>
      <c r="AW462" t="str">
        <f t="shared" si="56"/>
        <v>Unlikely</v>
      </c>
      <c r="AY462" t="str">
        <f>IF(VLOOKUP($A462,'Draft List'!$D$4:$AC$1177,AY$3,FALSE)&lt;&gt;0,VLOOKUP($A462,'Draft List'!$D$4:$AC$1177,AY$3,FALSE),"")</f>
        <v/>
      </c>
      <c r="AZ462" t="str">
        <f>IF(VLOOKUP($A462,'Draft List'!$D$4:$AC$1177,AZ$3,FALSE)&lt;&gt;0,VLOOKUP($A462,'Draft List'!$D$4:$AC$1177,AZ$3,FALSE),"")</f>
        <v/>
      </c>
      <c r="BA462" t="str">
        <f>IF(VLOOKUP($A462,'Draft List'!$D$4:$AC$1177,BA$3,FALSE)&lt;&gt;0,VLOOKUP($A462,'Draft List'!$D$4:$AC$1177,BA$3,FALSE),"")</f>
        <v/>
      </c>
      <c r="BB462" t="str">
        <f>IF(VLOOKUP($A462,'Draft List'!$D$4:$AC$1177,BB$3,FALSE)&lt;&gt;0,VLOOKUP($A462,'Draft List'!$D$4:$AC$1177,BB$3,FALSE),"")</f>
        <v/>
      </c>
    </row>
    <row r="463" spans="1:54" ht="15" customHeight="1" x14ac:dyDescent="0.3">
      <c r="A463" s="1">
        <v>10145</v>
      </c>
      <c r="B463" s="1" t="s">
        <v>87</v>
      </c>
      <c r="C463" s="1" t="s">
        <v>498</v>
      </c>
      <c r="D463" s="1" t="s">
        <v>798</v>
      </c>
      <c r="E463" s="1">
        <v>21</v>
      </c>
      <c r="F463" s="1" t="s">
        <v>42</v>
      </c>
      <c r="G463" s="1" t="s">
        <v>42</v>
      </c>
      <c r="H463" s="22" t="s">
        <v>853</v>
      </c>
      <c r="I463" s="45" t="s">
        <v>44</v>
      </c>
      <c r="J463" s="1" t="s">
        <v>44</v>
      </c>
      <c r="K463" s="22" t="s">
        <v>43</v>
      </c>
      <c r="L463" s="1">
        <v>1</v>
      </c>
      <c r="M463" s="1">
        <v>3</v>
      </c>
      <c r="N463" s="1">
        <v>2</v>
      </c>
      <c r="O463" s="1">
        <v>3</v>
      </c>
      <c r="P463" s="22">
        <v>1</v>
      </c>
      <c r="Q463" s="1">
        <v>2</v>
      </c>
      <c r="R463" s="1">
        <v>4</v>
      </c>
      <c r="S463" s="1">
        <v>4</v>
      </c>
      <c r="T463" s="1">
        <v>6</v>
      </c>
      <c r="U463" s="22">
        <v>2</v>
      </c>
      <c r="V463" s="1">
        <v>2</v>
      </c>
      <c r="W463" s="1">
        <v>2</v>
      </c>
      <c r="X463" s="1">
        <v>6</v>
      </c>
      <c r="Y463" s="22">
        <v>7</v>
      </c>
      <c r="Z463" s="1" t="s">
        <v>45</v>
      </c>
      <c r="AA463" s="1" t="s">
        <v>45</v>
      </c>
      <c r="AB463" s="1" t="s">
        <v>45</v>
      </c>
      <c r="AC463" s="1" t="s">
        <v>45</v>
      </c>
      <c r="AD463" s="1" t="s">
        <v>45</v>
      </c>
      <c r="AE463" s="1" t="s">
        <v>45</v>
      </c>
      <c r="AF463" s="1" t="s">
        <v>45</v>
      </c>
      <c r="AG463" s="22" t="s">
        <v>45</v>
      </c>
      <c r="AH463" s="1">
        <v>2</v>
      </c>
      <c r="AI463" s="1">
        <v>2</v>
      </c>
      <c r="AJ463" s="22">
        <v>3</v>
      </c>
      <c r="AK463" s="34" t="s">
        <v>882</v>
      </c>
      <c r="AL463" s="34" t="s">
        <v>48</v>
      </c>
      <c r="AM463" s="8">
        <f t="shared" si="50"/>
        <v>-1.7197429965471014</v>
      </c>
      <c r="AN463" s="8">
        <f t="shared" si="51"/>
        <v>-0.87085930283209367</v>
      </c>
      <c r="AO463">
        <f t="shared" si="52"/>
        <v>0</v>
      </c>
      <c r="AP463" s="6">
        <f t="shared" si="53"/>
        <v>0</v>
      </c>
      <c r="AQ463" s="8">
        <f>($AM$3*AM463+$AN$3*AN463+$AO$3*AO463+$AP$3*AP463)+$I$3*VLOOKUP(I463,COND!$A$2:$E$7,4,FALSE)+$J$3*VLOOKUP(J463,COND!$A$2:$C$7,2,FALSE)+$K$3*VLOOKUP(K463,COND!$A$2:$C$7,3,FALSE)+IF(AND($B$2&gt;0,$E463&lt;20),$B$2*25,0)</f>
        <v>103.22771406636016</v>
      </c>
      <c r="AR463" s="26">
        <f t="shared" si="54"/>
        <v>-1.0194347466689873</v>
      </c>
      <c r="AS463" t="str">
        <f t="shared" si="55"/>
        <v>DH</v>
      </c>
      <c r="AT463">
        <v>800</v>
      </c>
      <c r="AU463">
        <v>800</v>
      </c>
      <c r="AW463" t="str">
        <f t="shared" si="56"/>
        <v>Unlikely</v>
      </c>
      <c r="AY463" t="str">
        <f>IF(VLOOKUP($A463,'Draft List'!$D$4:$AC$1177,AY$3,FALSE)&lt;&gt;0,VLOOKUP($A463,'Draft List'!$D$4:$AC$1177,AY$3,FALSE),"")</f>
        <v/>
      </c>
      <c r="AZ463" t="str">
        <f>IF(VLOOKUP($A463,'Draft List'!$D$4:$AC$1177,AZ$3,FALSE)&lt;&gt;0,VLOOKUP($A463,'Draft List'!$D$4:$AC$1177,AZ$3,FALSE),"")</f>
        <v/>
      </c>
      <c r="BA463" t="str">
        <f>IF(VLOOKUP($A463,'Draft List'!$D$4:$AC$1177,BA$3,FALSE)&lt;&gt;0,VLOOKUP($A463,'Draft List'!$D$4:$AC$1177,BA$3,FALSE),"")</f>
        <v/>
      </c>
      <c r="BB463" t="str">
        <f>IF(VLOOKUP($A463,'Draft List'!$D$4:$AC$1177,BB$3,FALSE)&lt;&gt;0,VLOOKUP($A463,'Draft List'!$D$4:$AC$1177,BB$3,FALSE),"")</f>
        <v/>
      </c>
    </row>
    <row r="464" spans="1:54" ht="15" customHeight="1" x14ac:dyDescent="0.3">
      <c r="A464" s="1">
        <v>13267</v>
      </c>
      <c r="B464" s="1" t="s">
        <v>87</v>
      </c>
      <c r="C464" s="1" t="s">
        <v>1337</v>
      </c>
      <c r="D464" s="1" t="s">
        <v>1338</v>
      </c>
      <c r="E464" s="1">
        <v>21</v>
      </c>
      <c r="F464" s="1" t="s">
        <v>63</v>
      </c>
      <c r="G464" s="1" t="s">
        <v>42</v>
      </c>
      <c r="H464" s="22" t="s">
        <v>861</v>
      </c>
      <c r="I464" s="45" t="s">
        <v>48</v>
      </c>
      <c r="J464" s="1" t="s">
        <v>43</v>
      </c>
      <c r="K464" s="22" t="s">
        <v>43</v>
      </c>
      <c r="L464" s="1">
        <v>1</v>
      </c>
      <c r="M464" s="1">
        <v>2</v>
      </c>
      <c r="N464" s="1">
        <v>2</v>
      </c>
      <c r="O464" s="1">
        <v>3</v>
      </c>
      <c r="P464" s="22">
        <v>1</v>
      </c>
      <c r="Q464" s="1">
        <v>2</v>
      </c>
      <c r="R464" s="1">
        <v>2</v>
      </c>
      <c r="S464" s="1">
        <v>3</v>
      </c>
      <c r="T464" s="1">
        <v>6</v>
      </c>
      <c r="U464" s="22">
        <v>1</v>
      </c>
      <c r="V464" s="1">
        <v>6</v>
      </c>
      <c r="W464" s="1">
        <v>5</v>
      </c>
      <c r="X464" s="1">
        <v>8</v>
      </c>
      <c r="Y464" s="22">
        <v>4</v>
      </c>
      <c r="Z464" s="1">
        <v>2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 t="s">
        <v>45</v>
      </c>
      <c r="AF464" s="1" t="s">
        <v>45</v>
      </c>
      <c r="AG464" s="22" t="s">
        <v>45</v>
      </c>
      <c r="AH464" s="1">
        <v>1</v>
      </c>
      <c r="AI464" s="1">
        <v>1</v>
      </c>
      <c r="AJ464" s="22">
        <v>3</v>
      </c>
      <c r="AK464" s="34" t="s">
        <v>45</v>
      </c>
      <c r="AL464" s="34" t="s">
        <v>844</v>
      </c>
      <c r="AM464" s="8">
        <f t="shared" si="50"/>
        <v>-1.7708028761658048</v>
      </c>
      <c r="AN464" s="8">
        <f t="shared" si="51"/>
        <v>-1.0960568959104855</v>
      </c>
      <c r="AO464">
        <f t="shared" si="52"/>
        <v>0</v>
      </c>
      <c r="AP464" s="6">
        <f t="shared" si="53"/>
        <v>1.25</v>
      </c>
      <c r="AQ464" s="8">
        <f>($AM$3*AM464+$AN$3*AN464+$AO$3*AO464+$AP$3*AP464)+$I$3*VLOOKUP(I464,COND!$A$2:$E$7,4,FALSE)+$J$3*VLOOKUP(J464,COND!$A$2:$C$7,2,FALSE)+$K$3*VLOOKUP(K464,COND!$A$2:$C$7,3,FALSE)+IF(AND($B$2&gt;0,$E464&lt;20),$B$2*25,0)</f>
        <v>103.14523696145758</v>
      </c>
      <c r="AR464" s="26">
        <f t="shared" si="54"/>
        <v>-1.0366632881815698</v>
      </c>
      <c r="AS464" t="str">
        <f t="shared" si="55"/>
        <v>C</v>
      </c>
      <c r="AT464">
        <v>800</v>
      </c>
      <c r="AU464">
        <v>800</v>
      </c>
      <c r="AW464" t="str">
        <f t="shared" si="56"/>
        <v>Unlikely</v>
      </c>
      <c r="AY464" t="str">
        <f>IF(VLOOKUP($A464,'Draft List'!$D$4:$AC$1177,AY$3,FALSE)&lt;&gt;0,VLOOKUP($A464,'Draft List'!$D$4:$AC$1177,AY$3,FALSE),"")</f>
        <v/>
      </c>
      <c r="AZ464" t="str">
        <f>IF(VLOOKUP($A464,'Draft List'!$D$4:$AC$1177,AZ$3,FALSE)&lt;&gt;0,VLOOKUP($A464,'Draft List'!$D$4:$AC$1177,AZ$3,FALSE),"")</f>
        <v/>
      </c>
      <c r="BA464" t="str">
        <f>IF(VLOOKUP($A464,'Draft List'!$D$4:$AC$1177,BA$3,FALSE)&lt;&gt;0,VLOOKUP($A464,'Draft List'!$D$4:$AC$1177,BA$3,FALSE),"")</f>
        <v/>
      </c>
      <c r="BB464" t="str">
        <f>IF(VLOOKUP($A464,'Draft List'!$D$4:$AC$1177,BB$3,FALSE)&lt;&gt;0,VLOOKUP($A464,'Draft List'!$D$4:$AC$1177,BB$3,FALSE),"")</f>
        <v/>
      </c>
    </row>
    <row r="465" spans="1:54" ht="15" customHeight="1" x14ac:dyDescent="0.3">
      <c r="A465" s="1">
        <v>8698</v>
      </c>
      <c r="B465" s="1" t="s">
        <v>72</v>
      </c>
      <c r="C465" s="1" t="s">
        <v>821</v>
      </c>
      <c r="D465" s="1" t="s">
        <v>1027</v>
      </c>
      <c r="E465" s="1">
        <v>22</v>
      </c>
      <c r="F465" s="1" t="s">
        <v>42</v>
      </c>
      <c r="G465" s="1" t="s">
        <v>42</v>
      </c>
      <c r="H465" s="22" t="s">
        <v>853</v>
      </c>
      <c r="I465" s="45" t="s">
        <v>43</v>
      </c>
      <c r="J465" s="1" t="s">
        <v>43</v>
      </c>
      <c r="K465" s="22" t="s">
        <v>44</v>
      </c>
      <c r="L465" s="1">
        <v>2</v>
      </c>
      <c r="M465" s="1">
        <v>3</v>
      </c>
      <c r="N465" s="1">
        <v>2</v>
      </c>
      <c r="O465" s="1">
        <v>2</v>
      </c>
      <c r="P465" s="22">
        <v>3</v>
      </c>
      <c r="Q465" s="1">
        <v>3</v>
      </c>
      <c r="R465" s="1">
        <v>3</v>
      </c>
      <c r="S465" s="1">
        <v>2</v>
      </c>
      <c r="T465" s="1">
        <v>3</v>
      </c>
      <c r="U465" s="22">
        <v>4</v>
      </c>
      <c r="V465" s="1">
        <v>7</v>
      </c>
      <c r="W465" s="1">
        <v>5</v>
      </c>
      <c r="X465" s="1">
        <v>1</v>
      </c>
      <c r="Y465" s="22">
        <v>1</v>
      </c>
      <c r="Z465" s="1" t="s">
        <v>45</v>
      </c>
      <c r="AA465" s="1" t="s">
        <v>45</v>
      </c>
      <c r="AB465" s="1">
        <v>6</v>
      </c>
      <c r="AC465" s="1">
        <v>4</v>
      </c>
      <c r="AD465" s="1">
        <v>2</v>
      </c>
      <c r="AE465" s="1" t="s">
        <v>45</v>
      </c>
      <c r="AF465" s="1" t="s">
        <v>45</v>
      </c>
      <c r="AG465" s="22" t="s">
        <v>45</v>
      </c>
      <c r="AH465" s="1">
        <v>2</v>
      </c>
      <c r="AI465" s="1">
        <v>2</v>
      </c>
      <c r="AJ465" s="22">
        <v>1</v>
      </c>
      <c r="AK465" s="34" t="s">
        <v>45</v>
      </c>
      <c r="AL465" s="34" t="s">
        <v>48</v>
      </c>
      <c r="AM465" s="8">
        <f t="shared" si="50"/>
        <v>-1.406864030719841</v>
      </c>
      <c r="AN465" s="8">
        <f t="shared" si="51"/>
        <v>-0.95458230469050154</v>
      </c>
      <c r="AO465">
        <f t="shared" si="52"/>
        <v>0</v>
      </c>
      <c r="AP465" s="6">
        <f t="shared" si="53"/>
        <v>0.6</v>
      </c>
      <c r="AQ465" s="8">
        <f>($AM$3*AM465+$AN$3*AN465+$AO$3*AO465+$AP$3*AP465)+$I$3*VLOOKUP(I465,COND!$A$2:$E$7,4,FALSE)+$J$3*VLOOKUP(J465,COND!$A$2:$C$7,2,FALSE)+$K$3*VLOOKUP(K465,COND!$A$2:$C$7,3,FALSE)+IF(AND($B$2&gt;0,$E465&lt;20),$B$2*25,0)</f>
        <v>103.00432594064199</v>
      </c>
      <c r="AR465" s="26">
        <f t="shared" si="54"/>
        <v>-1.0660980188813121</v>
      </c>
      <c r="AS465" t="str">
        <f t="shared" si="55"/>
        <v>2B</v>
      </c>
      <c r="AT465">
        <v>800</v>
      </c>
      <c r="AU465">
        <v>800</v>
      </c>
      <c r="AW465" t="str">
        <f t="shared" si="56"/>
        <v>Unlikely</v>
      </c>
      <c r="AY465" t="str">
        <f>IF(VLOOKUP($A465,'Draft List'!$D$4:$AC$1177,AY$3,FALSE)&lt;&gt;0,VLOOKUP($A465,'Draft List'!$D$4:$AC$1177,AY$3,FALSE),"")</f>
        <v/>
      </c>
      <c r="AZ465" t="str">
        <f>IF(VLOOKUP($A465,'Draft List'!$D$4:$AC$1177,AZ$3,FALSE)&lt;&gt;0,VLOOKUP($A465,'Draft List'!$D$4:$AC$1177,AZ$3,FALSE),"")</f>
        <v/>
      </c>
      <c r="BA465" t="str">
        <f>IF(VLOOKUP($A465,'Draft List'!$D$4:$AC$1177,BA$3,FALSE)&lt;&gt;0,VLOOKUP($A465,'Draft List'!$D$4:$AC$1177,BA$3,FALSE),"")</f>
        <v/>
      </c>
      <c r="BB465" t="str">
        <f>IF(VLOOKUP($A465,'Draft List'!$D$4:$AC$1177,BB$3,FALSE)&lt;&gt;0,VLOOKUP($A465,'Draft List'!$D$4:$AC$1177,BB$3,FALSE),"")</f>
        <v/>
      </c>
    </row>
    <row r="466" spans="1:54" ht="15" customHeight="1" x14ac:dyDescent="0.3">
      <c r="A466" s="1">
        <v>9621</v>
      </c>
      <c r="B466" s="1" t="s">
        <v>70</v>
      </c>
      <c r="C466" s="1" t="s">
        <v>520</v>
      </c>
      <c r="D466" s="1" t="s">
        <v>654</v>
      </c>
      <c r="E466" s="1">
        <v>21</v>
      </c>
      <c r="F466" s="1" t="s">
        <v>42</v>
      </c>
      <c r="G466" s="1" t="s">
        <v>42</v>
      </c>
      <c r="H466" s="22" t="s">
        <v>853</v>
      </c>
      <c r="I466" s="45" t="s">
        <v>44</v>
      </c>
      <c r="J466" s="1" t="s">
        <v>44</v>
      </c>
      <c r="K466" s="22" t="s">
        <v>43</v>
      </c>
      <c r="L466" s="1">
        <v>1</v>
      </c>
      <c r="M466" s="1">
        <v>2</v>
      </c>
      <c r="N466" s="1">
        <v>2</v>
      </c>
      <c r="O466" s="1">
        <v>2</v>
      </c>
      <c r="P466" s="22">
        <v>1</v>
      </c>
      <c r="Q466" s="1">
        <v>3</v>
      </c>
      <c r="R466" s="1">
        <v>2</v>
      </c>
      <c r="S466" s="1">
        <v>3</v>
      </c>
      <c r="T466" s="1">
        <v>3</v>
      </c>
      <c r="U466" s="22">
        <v>2</v>
      </c>
      <c r="V466" s="1">
        <v>8</v>
      </c>
      <c r="W466" s="1">
        <v>4</v>
      </c>
      <c r="X466" s="1">
        <v>1</v>
      </c>
      <c r="Y466" s="22">
        <v>1</v>
      </c>
      <c r="Z466" s="1" t="s">
        <v>45</v>
      </c>
      <c r="AA466" s="1" t="s">
        <v>45</v>
      </c>
      <c r="AB466" s="1">
        <v>6</v>
      </c>
      <c r="AC466" s="1">
        <v>5</v>
      </c>
      <c r="AD466" s="1" t="s">
        <v>45</v>
      </c>
      <c r="AE466" s="1" t="s">
        <v>45</v>
      </c>
      <c r="AF466" s="1" t="s">
        <v>45</v>
      </c>
      <c r="AG466" s="22" t="s">
        <v>45</v>
      </c>
      <c r="AH466" s="1">
        <v>7</v>
      </c>
      <c r="AI466" s="1">
        <v>6</v>
      </c>
      <c r="AJ466" s="22">
        <v>6</v>
      </c>
      <c r="AK466" s="34" t="s">
        <v>882</v>
      </c>
      <c r="AL466" s="34" t="s">
        <v>48</v>
      </c>
      <c r="AM466" s="8">
        <f t="shared" si="50"/>
        <v>-1.8605124261753858</v>
      </c>
      <c r="AN466" s="8">
        <f t="shared" si="51"/>
        <v>-1.0026133699194706</v>
      </c>
      <c r="AO466">
        <f t="shared" si="52"/>
        <v>0</v>
      </c>
      <c r="AP466" s="6">
        <f t="shared" si="53"/>
        <v>1.35</v>
      </c>
      <c r="AQ466" s="8">
        <f>($AM$3*AM466+$AN$3*AN466+$AO$3*AO466+$AP$3*AP466)+$I$3*VLOOKUP(I466,COND!$A$2:$E$7,4,FALSE)+$J$3*VLOOKUP(J466,COND!$A$2:$C$7,2,FALSE)+$K$3*VLOOKUP(K466,COND!$A$2:$C$7,3,FALSE)+IF(AND($B$2&gt;0,$E466&lt;20),$B$2*25,0)</f>
        <v>102.9825883183488</v>
      </c>
      <c r="AR466" s="26">
        <f t="shared" si="54"/>
        <v>-1.0706387642009421</v>
      </c>
      <c r="AS466" t="str">
        <f t="shared" si="55"/>
        <v>2B</v>
      </c>
      <c r="AT466">
        <v>800</v>
      </c>
      <c r="AU466">
        <v>800</v>
      </c>
      <c r="AW466" t="str">
        <f t="shared" si="56"/>
        <v>Unlikely</v>
      </c>
      <c r="AY466" t="str">
        <f>IF(VLOOKUP($A466,'Draft List'!$D$4:$AC$1177,AY$3,FALSE)&lt;&gt;0,VLOOKUP($A466,'Draft List'!$D$4:$AC$1177,AY$3,FALSE),"")</f>
        <v/>
      </c>
      <c r="AZ466" t="str">
        <f>IF(VLOOKUP($A466,'Draft List'!$D$4:$AC$1177,AZ$3,FALSE)&lt;&gt;0,VLOOKUP($A466,'Draft List'!$D$4:$AC$1177,AZ$3,FALSE),"")</f>
        <v/>
      </c>
      <c r="BA466" t="str">
        <f>IF(VLOOKUP($A466,'Draft List'!$D$4:$AC$1177,BA$3,FALSE)&lt;&gt;0,VLOOKUP($A466,'Draft List'!$D$4:$AC$1177,BA$3,FALSE),"")</f>
        <v/>
      </c>
      <c r="BB466" t="str">
        <f>IF(VLOOKUP($A466,'Draft List'!$D$4:$AC$1177,BB$3,FALSE)&lt;&gt;0,VLOOKUP($A466,'Draft List'!$D$4:$AC$1177,BB$3,FALSE),"")</f>
        <v/>
      </c>
    </row>
    <row r="467" spans="1:54" ht="15" customHeight="1" x14ac:dyDescent="0.3">
      <c r="A467" s="1">
        <v>8864</v>
      </c>
      <c r="B467" s="1" t="s">
        <v>87</v>
      </c>
      <c r="C467" s="1" t="s">
        <v>205</v>
      </c>
      <c r="D467" s="1" t="s">
        <v>1295</v>
      </c>
      <c r="E467" s="1">
        <v>21</v>
      </c>
      <c r="F467" s="1" t="s">
        <v>42</v>
      </c>
      <c r="G467" s="1" t="s">
        <v>42</v>
      </c>
      <c r="H467" s="22" t="s">
        <v>861</v>
      </c>
      <c r="I467" s="45" t="s">
        <v>43</v>
      </c>
      <c r="J467" s="1" t="s">
        <v>43</v>
      </c>
      <c r="K467" s="22" t="s">
        <v>43</v>
      </c>
      <c r="L467" s="1">
        <v>1</v>
      </c>
      <c r="M467" s="1">
        <v>3</v>
      </c>
      <c r="N467" s="1">
        <v>2</v>
      </c>
      <c r="O467" s="1">
        <v>3</v>
      </c>
      <c r="P467" s="22">
        <v>1</v>
      </c>
      <c r="Q467" s="1">
        <v>2</v>
      </c>
      <c r="R467" s="1">
        <v>3</v>
      </c>
      <c r="S467" s="1">
        <v>3</v>
      </c>
      <c r="T467" s="1">
        <v>5</v>
      </c>
      <c r="U467" s="22">
        <v>2</v>
      </c>
      <c r="V467" s="1">
        <v>3</v>
      </c>
      <c r="W467" s="1">
        <v>2</v>
      </c>
      <c r="X467" s="1">
        <v>8</v>
      </c>
      <c r="Y467" s="22">
        <v>5</v>
      </c>
      <c r="Z467" s="1">
        <v>2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 t="s">
        <v>45</v>
      </c>
      <c r="AF467" s="1" t="s">
        <v>45</v>
      </c>
      <c r="AG467" s="22" t="s">
        <v>45</v>
      </c>
      <c r="AH467" s="1">
        <v>1</v>
      </c>
      <c r="AI467" s="1">
        <v>1</v>
      </c>
      <c r="AJ467" s="22">
        <v>3</v>
      </c>
      <c r="AK467" s="34" t="s">
        <v>45</v>
      </c>
      <c r="AL467" s="34" t="s">
        <v>48</v>
      </c>
      <c r="AM467" s="8">
        <f t="shared" si="50"/>
        <v>-1.7197429965471014</v>
      </c>
      <c r="AN467" s="8">
        <f t="shared" si="51"/>
        <v>-1.0946902264842799</v>
      </c>
      <c r="AO467">
        <f t="shared" si="52"/>
        <v>0</v>
      </c>
      <c r="AP467" s="6">
        <f t="shared" si="53"/>
        <v>1.25</v>
      </c>
      <c r="AQ467" s="8">
        <f>($AM$3*AM467+$AN$3*AN467+$AO$3*AO467+$AP$3*AP467)+$I$3*VLOOKUP(I467,COND!$A$2:$E$7,4,FALSE)+$J$3*VLOOKUP(J467,COND!$A$2:$C$7,2,FALSE)+$K$3*VLOOKUP(K467,COND!$A$2:$C$7,3,FALSE)+IF(AND($B$2&gt;0,$E467&lt;20),$B$2*25,0)</f>
        <v>102.94174298253392</v>
      </c>
      <c r="AR467" s="26">
        <f t="shared" si="54"/>
        <v>-1.0791708964152482</v>
      </c>
      <c r="AS467" t="str">
        <f t="shared" si="55"/>
        <v>C</v>
      </c>
      <c r="AT467">
        <v>800</v>
      </c>
      <c r="AU467">
        <v>800</v>
      </c>
      <c r="AW467" t="str">
        <f t="shared" si="56"/>
        <v>Unlikely</v>
      </c>
      <c r="AY467" t="str">
        <f>IF(VLOOKUP($A467,'Draft List'!$D$4:$AC$1177,AY$3,FALSE)&lt;&gt;0,VLOOKUP($A467,'Draft List'!$D$4:$AC$1177,AY$3,FALSE),"")</f>
        <v/>
      </c>
      <c r="AZ467" t="str">
        <f>IF(VLOOKUP($A467,'Draft List'!$D$4:$AC$1177,AZ$3,FALSE)&lt;&gt;0,VLOOKUP($A467,'Draft List'!$D$4:$AC$1177,AZ$3,FALSE),"")</f>
        <v/>
      </c>
      <c r="BA467" t="str">
        <f>IF(VLOOKUP($A467,'Draft List'!$D$4:$AC$1177,BA$3,FALSE)&lt;&gt;0,VLOOKUP($A467,'Draft List'!$D$4:$AC$1177,BA$3,FALSE),"")</f>
        <v/>
      </c>
      <c r="BB467" t="str">
        <f>IF(VLOOKUP($A467,'Draft List'!$D$4:$AC$1177,BB$3,FALSE)&lt;&gt;0,VLOOKUP($A467,'Draft List'!$D$4:$AC$1177,BB$3,FALSE),"")</f>
        <v/>
      </c>
    </row>
    <row r="468" spans="1:54" ht="15" customHeight="1" x14ac:dyDescent="0.3">
      <c r="A468" s="1">
        <v>15940</v>
      </c>
      <c r="B468" s="1" t="s">
        <v>87</v>
      </c>
      <c r="C468" s="1" t="s">
        <v>660</v>
      </c>
      <c r="D468" s="1" t="s">
        <v>1056</v>
      </c>
      <c r="E468" s="1">
        <v>21</v>
      </c>
      <c r="F468" s="1" t="s">
        <v>42</v>
      </c>
      <c r="G468" s="1" t="s">
        <v>42</v>
      </c>
      <c r="H468" s="22" t="s">
        <v>853</v>
      </c>
      <c r="I468" s="45" t="s">
        <v>43</v>
      </c>
      <c r="J468" s="1" t="s">
        <v>44</v>
      </c>
      <c r="K468" s="22" t="s">
        <v>43</v>
      </c>
      <c r="L468" s="1">
        <v>1</v>
      </c>
      <c r="M468" s="1">
        <v>3</v>
      </c>
      <c r="N468" s="1">
        <v>3</v>
      </c>
      <c r="O468" s="1">
        <v>2</v>
      </c>
      <c r="P468" s="22">
        <v>1</v>
      </c>
      <c r="Q468" s="1">
        <v>2</v>
      </c>
      <c r="R468" s="1">
        <v>5</v>
      </c>
      <c r="S468" s="1">
        <v>4</v>
      </c>
      <c r="T468" s="1">
        <v>5</v>
      </c>
      <c r="U468" s="22">
        <v>2</v>
      </c>
      <c r="V468" s="1">
        <v>4</v>
      </c>
      <c r="W468" s="1">
        <v>4</v>
      </c>
      <c r="X468" s="1">
        <v>6</v>
      </c>
      <c r="Y468" s="22">
        <v>7</v>
      </c>
      <c r="Z468" s="1" t="s">
        <v>45</v>
      </c>
      <c r="AA468" s="1" t="s">
        <v>45</v>
      </c>
      <c r="AB468" s="1" t="s">
        <v>45</v>
      </c>
      <c r="AC468" s="1" t="s">
        <v>45</v>
      </c>
      <c r="AD468" s="1" t="s">
        <v>45</v>
      </c>
      <c r="AE468" s="1" t="s">
        <v>45</v>
      </c>
      <c r="AF468" s="1" t="s">
        <v>45</v>
      </c>
      <c r="AG468" s="22" t="s">
        <v>45</v>
      </c>
      <c r="AH468" s="1">
        <v>1</v>
      </c>
      <c r="AI468" s="1">
        <v>1</v>
      </c>
      <c r="AJ468" s="22">
        <v>1</v>
      </c>
      <c r="AK468" s="34" t="s">
        <v>882</v>
      </c>
      <c r="AL468" s="34" t="s">
        <v>844</v>
      </c>
      <c r="AM468" s="8">
        <f t="shared" si="50"/>
        <v>-1.726391052532781</v>
      </c>
      <c r="AN468" s="8">
        <f t="shared" si="51"/>
        <v>-0.90950897322297131</v>
      </c>
      <c r="AO468">
        <f t="shared" si="52"/>
        <v>0</v>
      </c>
      <c r="AP468" s="6">
        <f t="shared" si="53"/>
        <v>0</v>
      </c>
      <c r="AQ468" s="8">
        <f>($AM$3*AM468+$AN$3*AN468+$AO$3*AO468+$AP$3*AP468)+$I$3*VLOOKUP(I468,COND!$A$2:$E$7,4,FALSE)+$J$3*VLOOKUP(J468,COND!$A$2:$C$7,2,FALSE)+$K$3*VLOOKUP(K468,COND!$A$2:$C$7,3,FALSE)+IF(AND($B$2&gt;0,$E468&lt;20),$B$2*25,0)</f>
        <v>102.91325321607107</v>
      </c>
      <c r="AR468" s="26">
        <f t="shared" si="54"/>
        <v>-1.0851220888676123</v>
      </c>
      <c r="AS468" t="str">
        <f t="shared" si="55"/>
        <v>DH</v>
      </c>
      <c r="AT468">
        <v>800</v>
      </c>
      <c r="AU468">
        <v>800</v>
      </c>
      <c r="AW468" t="str">
        <f t="shared" si="56"/>
        <v>Unlikely</v>
      </c>
      <c r="AY468" t="str">
        <f>IF(VLOOKUP($A468,'Draft List'!$D$4:$AC$1177,AY$3,FALSE)&lt;&gt;0,VLOOKUP($A468,'Draft List'!$D$4:$AC$1177,AY$3,FALSE),"")</f>
        <v/>
      </c>
      <c r="AZ468" t="str">
        <f>IF(VLOOKUP($A468,'Draft List'!$D$4:$AC$1177,AZ$3,FALSE)&lt;&gt;0,VLOOKUP($A468,'Draft List'!$D$4:$AC$1177,AZ$3,FALSE),"")</f>
        <v/>
      </c>
      <c r="BA468" t="str">
        <f>IF(VLOOKUP($A468,'Draft List'!$D$4:$AC$1177,BA$3,FALSE)&lt;&gt;0,VLOOKUP($A468,'Draft List'!$D$4:$AC$1177,BA$3,FALSE),"")</f>
        <v/>
      </c>
      <c r="BB468" t="str">
        <f>IF(VLOOKUP($A468,'Draft List'!$D$4:$AC$1177,BB$3,FALSE)&lt;&gt;0,VLOOKUP($A468,'Draft List'!$D$4:$AC$1177,BB$3,FALSE),"")</f>
        <v/>
      </c>
    </row>
    <row r="469" spans="1:54" ht="15" customHeight="1" x14ac:dyDescent="0.3">
      <c r="A469" s="1">
        <v>9665</v>
      </c>
      <c r="B469" s="1" t="s">
        <v>87</v>
      </c>
      <c r="C469" s="1" t="s">
        <v>663</v>
      </c>
      <c r="D469" s="1" t="s">
        <v>1092</v>
      </c>
      <c r="E469" s="1">
        <v>21</v>
      </c>
      <c r="F469" s="1" t="s">
        <v>42</v>
      </c>
      <c r="G469" s="1" t="s">
        <v>42</v>
      </c>
      <c r="H469" s="22" t="s">
        <v>853</v>
      </c>
      <c r="I469" s="45" t="s">
        <v>43</v>
      </c>
      <c r="J469" s="1" t="s">
        <v>44</v>
      </c>
      <c r="K469" s="22" t="s">
        <v>44</v>
      </c>
      <c r="L469" s="1">
        <v>2</v>
      </c>
      <c r="M469" s="1">
        <v>2</v>
      </c>
      <c r="N469" s="1">
        <v>3</v>
      </c>
      <c r="O469" s="1">
        <v>2</v>
      </c>
      <c r="P469" s="22">
        <v>1</v>
      </c>
      <c r="Q469" s="1">
        <v>3</v>
      </c>
      <c r="R469" s="1">
        <v>3</v>
      </c>
      <c r="S469" s="1">
        <v>4</v>
      </c>
      <c r="T469" s="1">
        <v>3</v>
      </c>
      <c r="U469" s="22">
        <v>3</v>
      </c>
      <c r="V469" s="1">
        <v>3</v>
      </c>
      <c r="W469" s="1">
        <v>2</v>
      </c>
      <c r="X469" s="1">
        <v>4</v>
      </c>
      <c r="Y469" s="22">
        <v>6</v>
      </c>
      <c r="Z469" s="1">
        <v>2</v>
      </c>
      <c r="AA469" s="1" t="s">
        <v>45</v>
      </c>
      <c r="AB469" s="1" t="s">
        <v>45</v>
      </c>
      <c r="AC469" s="1" t="s">
        <v>45</v>
      </c>
      <c r="AD469" s="1" t="s">
        <v>45</v>
      </c>
      <c r="AE469" s="1" t="s">
        <v>45</v>
      </c>
      <c r="AF469" s="1" t="s">
        <v>45</v>
      </c>
      <c r="AG469" s="22" t="s">
        <v>45</v>
      </c>
      <c r="AH469" s="1">
        <v>5</v>
      </c>
      <c r="AI469" s="1">
        <v>4</v>
      </c>
      <c r="AJ469" s="22">
        <v>2</v>
      </c>
      <c r="AK469" s="34" t="s">
        <v>681</v>
      </c>
      <c r="AL469" s="34" t="s">
        <v>48</v>
      </c>
      <c r="AM469" s="8">
        <f t="shared" si="50"/>
        <v>-1.4548950959488096</v>
      </c>
      <c r="AN469" s="8">
        <f t="shared" si="51"/>
        <v>-0.82847565645978216</v>
      </c>
      <c r="AO469">
        <f t="shared" si="52"/>
        <v>0</v>
      </c>
      <c r="AP469" s="6">
        <f t="shared" si="53"/>
        <v>0</v>
      </c>
      <c r="AQ469" s="8">
        <f>($AM$3*AM469+$AN$3*AN469+$AO$3*AO469+$AP$3*AP469)+$I$3*VLOOKUP(I469,COND!$A$2:$E$7,4,FALSE)+$J$3*VLOOKUP(J469,COND!$A$2:$C$7,2,FALSE)+$K$3*VLOOKUP(K469,COND!$A$2:$C$7,3,FALSE)+IF(AND($B$2&gt;0,$E469&lt;20),$B$2*25,0)</f>
        <v>102.91280261288773</v>
      </c>
      <c r="AR469" s="26">
        <f t="shared" si="54"/>
        <v>-1.085216214815159</v>
      </c>
      <c r="AS469" t="str">
        <f t="shared" si="55"/>
        <v>C</v>
      </c>
      <c r="AT469">
        <v>800</v>
      </c>
      <c r="AU469">
        <v>800</v>
      </c>
      <c r="AW469" t="str">
        <f t="shared" si="56"/>
        <v>Unlikely</v>
      </c>
      <c r="AY469">
        <f>IF(VLOOKUP($A469,'Draft List'!$D$4:$AC$1177,AY$3,FALSE)&lt;&gt;0,VLOOKUP($A469,'Draft List'!$D$4:$AC$1177,AY$3,FALSE),"")</f>
        <v>572</v>
      </c>
      <c r="AZ469">
        <f>IF(VLOOKUP($A469,'Draft List'!$D$4:$AC$1177,AZ$3,FALSE)&lt;&gt;0,VLOOKUP($A469,'Draft List'!$D$4:$AC$1177,AZ$3,FALSE),"")</f>
        <v>19</v>
      </c>
      <c r="BA469">
        <f>IF(VLOOKUP($A469,'Draft List'!$D$4:$AC$1177,BA$3,FALSE)&lt;&gt;0,VLOOKUP($A469,'Draft List'!$D$4:$AC$1177,BA$3,FALSE),"")</f>
        <v>8</v>
      </c>
      <c r="BB469" t="str">
        <f>IF(VLOOKUP($A469,'Draft List'!$D$4:$AC$1177,BB$3,FALSE)&lt;&gt;0,VLOOKUP($A469,'Draft List'!$D$4:$AC$1177,BB$3,FALSE),"")</f>
        <v>San Antonio Calzones of Laredo</v>
      </c>
    </row>
    <row r="470" spans="1:54" ht="15" customHeight="1" x14ac:dyDescent="0.3">
      <c r="A470" s="1">
        <v>4934</v>
      </c>
      <c r="B470" s="1" t="s">
        <v>75</v>
      </c>
      <c r="C470" s="1" t="s">
        <v>342</v>
      </c>
      <c r="D470" s="1" t="s">
        <v>346</v>
      </c>
      <c r="E470" s="1">
        <v>21</v>
      </c>
      <c r="F470" s="1" t="s">
        <v>54</v>
      </c>
      <c r="G470" s="1" t="s">
        <v>42</v>
      </c>
      <c r="H470" s="22" t="s">
        <v>853</v>
      </c>
      <c r="I470" s="45" t="s">
        <v>44</v>
      </c>
      <c r="J470" s="1" t="s">
        <v>44</v>
      </c>
      <c r="K470" s="22" t="s">
        <v>43</v>
      </c>
      <c r="L470" s="1">
        <v>1</v>
      </c>
      <c r="M470" s="1">
        <v>3</v>
      </c>
      <c r="N470" s="1">
        <v>2</v>
      </c>
      <c r="O470" s="1">
        <v>3</v>
      </c>
      <c r="P470" s="22">
        <v>1</v>
      </c>
      <c r="Q470" s="1">
        <v>2</v>
      </c>
      <c r="R470" s="1">
        <v>4</v>
      </c>
      <c r="S470" s="1">
        <v>4</v>
      </c>
      <c r="T470" s="1">
        <v>5</v>
      </c>
      <c r="U470" s="22">
        <v>2</v>
      </c>
      <c r="V470" s="1">
        <v>4</v>
      </c>
      <c r="W470" s="1">
        <v>8</v>
      </c>
      <c r="X470" s="1">
        <v>1</v>
      </c>
      <c r="Y470" s="22">
        <v>1</v>
      </c>
      <c r="Z470" s="1" t="s">
        <v>45</v>
      </c>
      <c r="AA470" s="1" t="s">
        <v>45</v>
      </c>
      <c r="AB470" s="1" t="s">
        <v>45</v>
      </c>
      <c r="AC470" s="1" t="s">
        <v>45</v>
      </c>
      <c r="AD470" s="1" t="s">
        <v>45</v>
      </c>
      <c r="AE470" s="1">
        <v>7</v>
      </c>
      <c r="AF470" s="1">
        <v>1</v>
      </c>
      <c r="AG470" s="22" t="s">
        <v>45</v>
      </c>
      <c r="AH470" s="1">
        <v>9</v>
      </c>
      <c r="AI470" s="1">
        <v>8</v>
      </c>
      <c r="AJ470" s="22">
        <v>8</v>
      </c>
      <c r="AK470" s="34" t="s">
        <v>874</v>
      </c>
      <c r="AL470" s="34" t="s">
        <v>844</v>
      </c>
      <c r="AM470" s="8">
        <f t="shared" si="50"/>
        <v>-1.7197429965471014</v>
      </c>
      <c r="AN470" s="8">
        <f t="shared" si="51"/>
        <v>-0.96056885284167481</v>
      </c>
      <c r="AO470">
        <f t="shared" si="52"/>
        <v>4</v>
      </c>
      <c r="AP470" s="6">
        <f t="shared" si="53"/>
        <v>0</v>
      </c>
      <c r="AQ470" s="8">
        <f>($AM$3*AM470+$AN$3*AN470+$AO$3*AO470+$AP$3*AP470)+$I$3*VLOOKUP(I470,COND!$A$2:$E$7,4,FALSE)+$J$3*VLOOKUP(J470,COND!$A$2:$C$7,2,FALSE)+$K$3*VLOOKUP(K470,COND!$A$2:$C$7,3,FALSE)+IF(AND($B$2&gt;0,$E470&lt;20),$B$2*25,0)</f>
        <v>102.81786613291186</v>
      </c>
      <c r="AR470" s="26">
        <f t="shared" si="54"/>
        <v>-1.1050473799397678</v>
      </c>
      <c r="AS470" t="str">
        <f t="shared" si="55"/>
        <v>LF</v>
      </c>
      <c r="AT470">
        <v>800</v>
      </c>
      <c r="AU470">
        <v>800</v>
      </c>
      <c r="AW470" t="str">
        <f t="shared" si="56"/>
        <v>Unlikely</v>
      </c>
      <c r="AY470" t="str">
        <f>IF(VLOOKUP($A470,'Draft List'!$D$4:$AC$1177,AY$3,FALSE)&lt;&gt;0,VLOOKUP($A470,'Draft List'!$D$4:$AC$1177,AY$3,FALSE),"")</f>
        <v/>
      </c>
      <c r="AZ470" t="str">
        <f>IF(VLOOKUP($A470,'Draft List'!$D$4:$AC$1177,AZ$3,FALSE)&lt;&gt;0,VLOOKUP($A470,'Draft List'!$D$4:$AC$1177,AZ$3,FALSE),"")</f>
        <v/>
      </c>
      <c r="BA470" t="str">
        <f>IF(VLOOKUP($A470,'Draft List'!$D$4:$AC$1177,BA$3,FALSE)&lt;&gt;0,VLOOKUP($A470,'Draft List'!$D$4:$AC$1177,BA$3,FALSE),"")</f>
        <v/>
      </c>
      <c r="BB470" t="str">
        <f>IF(VLOOKUP($A470,'Draft List'!$D$4:$AC$1177,BB$3,FALSE)&lt;&gt;0,VLOOKUP($A470,'Draft List'!$D$4:$AC$1177,BB$3,FALSE),"")</f>
        <v/>
      </c>
    </row>
    <row r="471" spans="1:54" ht="15" customHeight="1" x14ac:dyDescent="0.3">
      <c r="A471" s="1">
        <v>8891</v>
      </c>
      <c r="B471" s="1" t="s">
        <v>87</v>
      </c>
      <c r="C471" s="1" t="s">
        <v>1297</v>
      </c>
      <c r="D471" s="1" t="s">
        <v>720</v>
      </c>
      <c r="E471" s="1">
        <v>22</v>
      </c>
      <c r="F471" s="1" t="s">
        <v>42</v>
      </c>
      <c r="G471" s="1" t="s">
        <v>42</v>
      </c>
      <c r="H471" s="22" t="s">
        <v>861</v>
      </c>
      <c r="I471" s="45" t="s">
        <v>43</v>
      </c>
      <c r="J471" s="1" t="s">
        <v>43</v>
      </c>
      <c r="K471" s="22" t="s">
        <v>43</v>
      </c>
      <c r="L471" s="1">
        <v>2</v>
      </c>
      <c r="M471" s="1">
        <v>3</v>
      </c>
      <c r="N471" s="1">
        <v>2</v>
      </c>
      <c r="O471" s="1">
        <v>3</v>
      </c>
      <c r="P471" s="22">
        <v>1</v>
      </c>
      <c r="Q471" s="1">
        <v>2</v>
      </c>
      <c r="R471" s="1">
        <v>4</v>
      </c>
      <c r="S471" s="1">
        <v>3</v>
      </c>
      <c r="T471" s="1">
        <v>5</v>
      </c>
      <c r="U471" s="22">
        <v>3</v>
      </c>
      <c r="V471" s="1">
        <v>2</v>
      </c>
      <c r="W471" s="1">
        <v>2</v>
      </c>
      <c r="X471" s="1">
        <v>4</v>
      </c>
      <c r="Y471" s="22">
        <v>8</v>
      </c>
      <c r="Z471" s="1">
        <v>2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 t="s">
        <v>45</v>
      </c>
      <c r="AF471" s="1" t="s">
        <v>45</v>
      </c>
      <c r="AG471" s="22" t="s">
        <v>45</v>
      </c>
      <c r="AH471" s="1">
        <v>1</v>
      </c>
      <c r="AI471" s="1">
        <v>1</v>
      </c>
      <c r="AJ471" s="22">
        <v>1</v>
      </c>
      <c r="AK471" s="34" t="s">
        <v>45</v>
      </c>
      <c r="AL471" s="34" t="s">
        <v>48</v>
      </c>
      <c r="AM471" s="8">
        <f t="shared" si="50"/>
        <v>-1.3971871603444268</v>
      </c>
      <c r="AN471" s="8">
        <f t="shared" si="51"/>
        <v>-1.0036140070484929</v>
      </c>
      <c r="AO471">
        <f t="shared" si="52"/>
        <v>0</v>
      </c>
      <c r="AP471" s="6">
        <f t="shared" si="53"/>
        <v>0</v>
      </c>
      <c r="AQ471" s="8">
        <f>($AM$3*AM471+$AN$3*AN471+$AO$3*AO471+$AP$3*AP471)+$I$3*VLOOKUP(I471,COND!$A$2:$E$7,4,FALSE)+$J$3*VLOOKUP(J471,COND!$A$2:$C$7,2,FALSE)+$K$3*VLOOKUP(K471,COND!$A$2:$C$7,3,FALSE)+IF(AND($B$2&gt;0,$E471&lt;20),$B$2*25,0)</f>
        <v>102.81691319938363</v>
      </c>
      <c r="AR471" s="26">
        <f t="shared" si="54"/>
        <v>-1.1052464370583361</v>
      </c>
      <c r="AS471" t="str">
        <f t="shared" si="55"/>
        <v>C</v>
      </c>
      <c r="AT471">
        <v>800</v>
      </c>
      <c r="AU471">
        <v>800</v>
      </c>
      <c r="AW471" t="str">
        <f t="shared" si="56"/>
        <v>Unlikely</v>
      </c>
      <c r="AY471" t="str">
        <f>IF(VLOOKUP($A471,'Draft List'!$D$4:$AC$1177,AY$3,FALSE)&lt;&gt;0,VLOOKUP($A471,'Draft List'!$D$4:$AC$1177,AY$3,FALSE),"")</f>
        <v/>
      </c>
      <c r="AZ471" t="str">
        <f>IF(VLOOKUP($A471,'Draft List'!$D$4:$AC$1177,AZ$3,FALSE)&lt;&gt;0,VLOOKUP($A471,'Draft List'!$D$4:$AC$1177,AZ$3,FALSE),"")</f>
        <v/>
      </c>
      <c r="BA471" t="str">
        <f>IF(VLOOKUP($A471,'Draft List'!$D$4:$AC$1177,BA$3,FALSE)&lt;&gt;0,VLOOKUP($A471,'Draft List'!$D$4:$AC$1177,BA$3,FALSE),"")</f>
        <v/>
      </c>
      <c r="BB471" t="str">
        <f>IF(VLOOKUP($A471,'Draft List'!$D$4:$AC$1177,BB$3,FALSE)&lt;&gt;0,VLOOKUP($A471,'Draft List'!$D$4:$AC$1177,BB$3,FALSE),"")</f>
        <v/>
      </c>
    </row>
    <row r="472" spans="1:54" ht="15" customHeight="1" x14ac:dyDescent="0.3">
      <c r="A472" s="1">
        <v>8338</v>
      </c>
      <c r="B472" s="1" t="s">
        <v>73</v>
      </c>
      <c r="C472" s="1" t="s">
        <v>387</v>
      </c>
      <c r="D472" s="1" t="s">
        <v>306</v>
      </c>
      <c r="E472" s="1">
        <v>21</v>
      </c>
      <c r="F472" s="1" t="s">
        <v>63</v>
      </c>
      <c r="G472" s="1" t="s">
        <v>42</v>
      </c>
      <c r="H472" s="22" t="s">
        <v>853</v>
      </c>
      <c r="I472" s="45" t="s">
        <v>43</v>
      </c>
      <c r="J472" s="1" t="s">
        <v>44</v>
      </c>
      <c r="K472" s="22" t="s">
        <v>43</v>
      </c>
      <c r="L472" s="1">
        <v>1</v>
      </c>
      <c r="M472" s="1">
        <v>3</v>
      </c>
      <c r="N472" s="1">
        <v>2</v>
      </c>
      <c r="O472" s="1">
        <v>2</v>
      </c>
      <c r="P472" s="22">
        <v>1</v>
      </c>
      <c r="Q472" s="1">
        <v>2</v>
      </c>
      <c r="R472" s="1">
        <v>4</v>
      </c>
      <c r="S472" s="1">
        <v>3</v>
      </c>
      <c r="T472" s="1">
        <v>5</v>
      </c>
      <c r="U472" s="22">
        <v>3</v>
      </c>
      <c r="V472" s="1">
        <v>7</v>
      </c>
      <c r="W472" s="1">
        <v>7</v>
      </c>
      <c r="X472" s="1">
        <v>1</v>
      </c>
      <c r="Y472" s="22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>
        <v>6</v>
      </c>
      <c r="AE472" s="1" t="s">
        <v>45</v>
      </c>
      <c r="AF472" s="1">
        <v>1</v>
      </c>
      <c r="AG472" s="22" t="s">
        <v>45</v>
      </c>
      <c r="AH472" s="1">
        <v>3</v>
      </c>
      <c r="AI472" s="1">
        <v>3</v>
      </c>
      <c r="AJ472" s="22">
        <v>4</v>
      </c>
      <c r="AK472" s="34" t="s">
        <v>45</v>
      </c>
      <c r="AL472" s="34" t="s">
        <v>48</v>
      </c>
      <c r="AM472" s="8">
        <f t="shared" si="50"/>
        <v>-1.8094525465566824</v>
      </c>
      <c r="AN472" s="8">
        <f t="shared" si="51"/>
        <v>-1.0036140070484929</v>
      </c>
      <c r="AO472">
        <f t="shared" si="52"/>
        <v>0</v>
      </c>
      <c r="AP472" s="6">
        <f t="shared" si="53"/>
        <v>1</v>
      </c>
      <c r="AQ472" s="8">
        <f>($AM$3*AM472+$AN$3*AN472+$AO$3*AO472+$AP$3*AP472)+$I$3*VLOOKUP(I472,COND!$A$2:$E$7,4,FALSE)+$J$3*VLOOKUP(J472,COND!$A$2:$C$7,2,FALSE)+$K$3*VLOOKUP(K472,COND!$A$2:$C$7,3,FALSE)+IF(AND($B$2&gt;0,$E472&lt;20),$B$2*25,0)</f>
        <v>102.77568666076242</v>
      </c>
      <c r="AR472" s="26">
        <f t="shared" si="54"/>
        <v>-1.1138581982603653</v>
      </c>
      <c r="AS472" t="str">
        <f t="shared" si="55"/>
        <v>SS</v>
      </c>
      <c r="AT472">
        <v>800</v>
      </c>
      <c r="AU472">
        <v>800</v>
      </c>
      <c r="AW472" t="str">
        <f t="shared" si="56"/>
        <v>Unlikely</v>
      </c>
      <c r="AY472" t="str">
        <f>IF(VLOOKUP($A472,'Draft List'!$D$4:$AC$1177,AY$3,FALSE)&lt;&gt;0,VLOOKUP($A472,'Draft List'!$D$4:$AC$1177,AY$3,FALSE),"")</f>
        <v/>
      </c>
      <c r="AZ472" t="str">
        <f>IF(VLOOKUP($A472,'Draft List'!$D$4:$AC$1177,AZ$3,FALSE)&lt;&gt;0,VLOOKUP($A472,'Draft List'!$D$4:$AC$1177,AZ$3,FALSE),"")</f>
        <v/>
      </c>
      <c r="BA472" t="str">
        <f>IF(VLOOKUP($A472,'Draft List'!$D$4:$AC$1177,BA$3,FALSE)&lt;&gt;0,VLOOKUP($A472,'Draft List'!$D$4:$AC$1177,BA$3,FALSE),"")</f>
        <v/>
      </c>
      <c r="BB472" t="str">
        <f>IF(VLOOKUP($A472,'Draft List'!$D$4:$AC$1177,BB$3,FALSE)&lt;&gt;0,VLOOKUP($A472,'Draft List'!$D$4:$AC$1177,BB$3,FALSE),"")</f>
        <v/>
      </c>
    </row>
    <row r="473" spans="1:54" ht="15" customHeight="1" x14ac:dyDescent="0.3">
      <c r="A473" s="1">
        <v>10799</v>
      </c>
      <c r="B473" s="1" t="s">
        <v>87</v>
      </c>
      <c r="C473" s="1" t="s">
        <v>1286</v>
      </c>
      <c r="D473" s="1" t="s">
        <v>1287</v>
      </c>
      <c r="E473" s="1">
        <v>22</v>
      </c>
      <c r="F473" s="1" t="s">
        <v>42</v>
      </c>
      <c r="G473" s="1" t="s">
        <v>42</v>
      </c>
      <c r="H473" s="22" t="s">
        <v>853</v>
      </c>
      <c r="I473" s="45" t="s">
        <v>44</v>
      </c>
      <c r="J473" s="1" t="s">
        <v>44</v>
      </c>
      <c r="K473" s="22" t="s">
        <v>43</v>
      </c>
      <c r="L473" s="1">
        <v>2</v>
      </c>
      <c r="M473" s="1">
        <v>3</v>
      </c>
      <c r="N473" s="1">
        <v>3</v>
      </c>
      <c r="O473" s="1">
        <v>4</v>
      </c>
      <c r="P473" s="22">
        <v>2</v>
      </c>
      <c r="Q473" s="1">
        <v>2</v>
      </c>
      <c r="R473" s="1">
        <v>4</v>
      </c>
      <c r="S473" s="1">
        <v>3</v>
      </c>
      <c r="T473" s="1">
        <v>6</v>
      </c>
      <c r="U473" s="22">
        <v>3</v>
      </c>
      <c r="V473" s="1">
        <v>3</v>
      </c>
      <c r="W473" s="1">
        <v>2</v>
      </c>
      <c r="X473" s="1">
        <v>6</v>
      </c>
      <c r="Y473" s="22">
        <v>5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 t="s">
        <v>45</v>
      </c>
      <c r="AF473" s="1" t="s">
        <v>45</v>
      </c>
      <c r="AG473" s="22" t="s">
        <v>45</v>
      </c>
      <c r="AH473" s="1">
        <v>3</v>
      </c>
      <c r="AI473" s="1">
        <v>4</v>
      </c>
      <c r="AJ473" s="22">
        <v>6</v>
      </c>
      <c r="AK473" s="34" t="s">
        <v>45</v>
      </c>
      <c r="AL473" s="34" t="s">
        <v>844</v>
      </c>
      <c r="AM473" s="8">
        <f t="shared" si="50"/>
        <v>-1.1843997764938607</v>
      </c>
      <c r="AN473" s="8">
        <f t="shared" si="51"/>
        <v>-0.91390445703891177</v>
      </c>
      <c r="AO473">
        <f t="shared" si="52"/>
        <v>0</v>
      </c>
      <c r="AP473" s="6">
        <f t="shared" si="53"/>
        <v>0</v>
      </c>
      <c r="AQ473" s="8">
        <f>($AM$3*AM473+$AN$3*AN473+$AO$3*AO473+$AP$3*AP473)+$I$3*VLOOKUP(I473,COND!$A$2:$E$7,4,FALSE)+$J$3*VLOOKUP(J473,COND!$A$2:$C$7,2,FALSE)+$K$3*VLOOKUP(K473,COND!$A$2:$C$7,3,FALSE)+IF(AND($B$2&gt;0,$E473&lt;20),$B$2*25,0)</f>
        <v>102.76470653788367</v>
      </c>
      <c r="AR473" s="26">
        <f t="shared" si="54"/>
        <v>-1.1161518226916936</v>
      </c>
      <c r="AS473" t="str">
        <f t="shared" si="55"/>
        <v>DH</v>
      </c>
      <c r="AT473">
        <v>800</v>
      </c>
      <c r="AU473">
        <v>800</v>
      </c>
      <c r="AW473" t="str">
        <f t="shared" si="56"/>
        <v>Unlikely</v>
      </c>
      <c r="AY473" t="str">
        <f>IF(VLOOKUP($A473,'Draft List'!$D$4:$AC$1177,AY$3,FALSE)&lt;&gt;0,VLOOKUP($A473,'Draft List'!$D$4:$AC$1177,AY$3,FALSE),"")</f>
        <v/>
      </c>
      <c r="AZ473" t="str">
        <f>IF(VLOOKUP($A473,'Draft List'!$D$4:$AC$1177,AZ$3,FALSE)&lt;&gt;0,VLOOKUP($A473,'Draft List'!$D$4:$AC$1177,AZ$3,FALSE),"")</f>
        <v/>
      </c>
      <c r="BA473" t="str">
        <f>IF(VLOOKUP($A473,'Draft List'!$D$4:$AC$1177,BA$3,FALSE)&lt;&gt;0,VLOOKUP($A473,'Draft List'!$D$4:$AC$1177,BA$3,FALSE),"")</f>
        <v/>
      </c>
      <c r="BB473" t="str">
        <f>IF(VLOOKUP($A473,'Draft List'!$D$4:$AC$1177,BB$3,FALSE)&lt;&gt;0,VLOOKUP($A473,'Draft List'!$D$4:$AC$1177,BB$3,FALSE),"")</f>
        <v/>
      </c>
    </row>
    <row r="474" spans="1:54" ht="15" customHeight="1" x14ac:dyDescent="0.3">
      <c r="A474" s="1">
        <v>15583</v>
      </c>
      <c r="B474" s="1" t="s">
        <v>70</v>
      </c>
      <c r="C474" s="1" t="s">
        <v>1280</v>
      </c>
      <c r="D474" s="1" t="s">
        <v>1281</v>
      </c>
      <c r="E474" s="1">
        <v>21</v>
      </c>
      <c r="F474" s="1" t="s">
        <v>42</v>
      </c>
      <c r="G474" s="1" t="s">
        <v>42</v>
      </c>
      <c r="H474" s="22" t="s">
        <v>861</v>
      </c>
      <c r="I474" s="45" t="s">
        <v>43</v>
      </c>
      <c r="J474" s="1" t="s">
        <v>44</v>
      </c>
      <c r="K474" s="22" t="s">
        <v>43</v>
      </c>
      <c r="L474" s="1">
        <v>2</v>
      </c>
      <c r="M474" s="1">
        <v>2</v>
      </c>
      <c r="N474" s="1">
        <v>3</v>
      </c>
      <c r="O474" s="1">
        <v>2</v>
      </c>
      <c r="P474" s="22">
        <v>1</v>
      </c>
      <c r="Q474" s="1">
        <v>2</v>
      </c>
      <c r="R474" s="1">
        <v>3</v>
      </c>
      <c r="S474" s="1">
        <v>5</v>
      </c>
      <c r="T474" s="1">
        <v>5</v>
      </c>
      <c r="U474" s="22">
        <v>2</v>
      </c>
      <c r="V474" s="1">
        <v>6</v>
      </c>
      <c r="W474" s="1">
        <v>6</v>
      </c>
      <c r="X474" s="1">
        <v>1</v>
      </c>
      <c r="Y474" s="22">
        <v>1</v>
      </c>
      <c r="Z474" s="1" t="s">
        <v>45</v>
      </c>
      <c r="AA474" s="1" t="s">
        <v>45</v>
      </c>
      <c r="AB474" s="1">
        <v>1</v>
      </c>
      <c r="AC474" s="1">
        <v>2</v>
      </c>
      <c r="AD474" s="1" t="s">
        <v>45</v>
      </c>
      <c r="AE474" s="1" t="s">
        <v>45</v>
      </c>
      <c r="AF474" s="1" t="s">
        <v>45</v>
      </c>
      <c r="AG474" s="22" t="s">
        <v>45</v>
      </c>
      <c r="AH474" s="1">
        <v>3</v>
      </c>
      <c r="AI474" s="1">
        <v>5</v>
      </c>
      <c r="AJ474" s="22">
        <v>6</v>
      </c>
      <c r="AK474" s="34" t="s">
        <v>1114</v>
      </c>
      <c r="AL474" s="34" t="s">
        <v>844</v>
      </c>
      <c r="AM474" s="8">
        <f t="shared" si="50"/>
        <v>-1.4548950959488096</v>
      </c>
      <c r="AN474" s="8">
        <f t="shared" si="51"/>
        <v>-0.92856723843647693</v>
      </c>
      <c r="AO474">
        <f t="shared" si="52"/>
        <v>0</v>
      </c>
      <c r="AP474" s="6">
        <f t="shared" si="53"/>
        <v>0</v>
      </c>
      <c r="AQ474" s="8">
        <f>($AM$3*AM474+$AN$3*AN474+$AO$3*AO474+$AP$3*AP474)+$I$3*VLOOKUP(I474,COND!$A$2:$E$7,4,FALSE)+$J$3*VLOOKUP(J474,COND!$A$2:$C$7,2,FALSE)+$K$3*VLOOKUP(K474,COND!$A$2:$C$7,3,FALSE)+IF(AND($B$2&gt;0,$E474&lt;20),$B$2*25,0)</f>
        <v>102.7117036291674</v>
      </c>
      <c r="AR474" s="26">
        <f t="shared" si="54"/>
        <v>-1.1272235354316644</v>
      </c>
      <c r="AS474" t="str">
        <f t="shared" si="55"/>
        <v>3B</v>
      </c>
      <c r="AT474">
        <v>800</v>
      </c>
      <c r="AU474">
        <v>800</v>
      </c>
      <c r="AW474" t="str">
        <f t="shared" si="56"/>
        <v>Unlikely</v>
      </c>
      <c r="AY474">
        <f>IF(VLOOKUP($A474,'Draft List'!$D$4:$AC$1177,AY$3,FALSE)&lt;&gt;0,VLOOKUP($A474,'Draft List'!$D$4:$AC$1177,AY$3,FALSE),"")</f>
        <v>440</v>
      </c>
      <c r="AZ474">
        <f>IF(VLOOKUP($A474,'Draft List'!$D$4:$AC$1177,AZ$3,FALSE)&lt;&gt;0,VLOOKUP($A474,'Draft List'!$D$4:$AC$1177,AZ$3,FALSE),"")</f>
        <v>15</v>
      </c>
      <c r="BA474">
        <f>IF(VLOOKUP($A474,'Draft List'!$D$4:$AC$1177,BA$3,FALSE)&lt;&gt;0,VLOOKUP($A474,'Draft List'!$D$4:$AC$1177,BA$3,FALSE),"")</f>
        <v>4</v>
      </c>
      <c r="BB474" t="str">
        <f>IF(VLOOKUP($A474,'Draft List'!$D$4:$AC$1177,BB$3,FALSE)&lt;&gt;0,VLOOKUP($A474,'Draft List'!$D$4:$AC$1177,BB$3,FALSE),"")</f>
        <v>Manchester Maulers</v>
      </c>
    </row>
    <row r="475" spans="1:54" ht="15" customHeight="1" x14ac:dyDescent="0.3">
      <c r="A475" s="1">
        <v>5449</v>
      </c>
      <c r="B475" s="1" t="s">
        <v>87</v>
      </c>
      <c r="C475" s="1" t="s">
        <v>193</v>
      </c>
      <c r="D475" s="1" t="s">
        <v>1264</v>
      </c>
      <c r="E475" s="1">
        <v>21</v>
      </c>
      <c r="F475" s="1" t="s">
        <v>42</v>
      </c>
      <c r="G475" s="1" t="s">
        <v>42</v>
      </c>
      <c r="H475" s="22" t="s">
        <v>861</v>
      </c>
      <c r="I475" s="45" t="s">
        <v>43</v>
      </c>
      <c r="J475" s="1" t="s">
        <v>43</v>
      </c>
      <c r="K475" s="22" t="s">
        <v>43</v>
      </c>
      <c r="L475" s="1">
        <v>1</v>
      </c>
      <c r="M475" s="1">
        <v>1</v>
      </c>
      <c r="N475" s="1">
        <v>2</v>
      </c>
      <c r="O475" s="1">
        <v>2</v>
      </c>
      <c r="P475" s="22">
        <v>1</v>
      </c>
      <c r="Q475" s="1">
        <v>2</v>
      </c>
      <c r="R475" s="1">
        <v>2</v>
      </c>
      <c r="S475" s="1">
        <v>3</v>
      </c>
      <c r="T475" s="1">
        <v>5</v>
      </c>
      <c r="U475" s="22">
        <v>2</v>
      </c>
      <c r="V475" s="1">
        <v>2</v>
      </c>
      <c r="W475" s="1">
        <v>1</v>
      </c>
      <c r="X475" s="1">
        <v>8</v>
      </c>
      <c r="Y475" s="22">
        <v>6</v>
      </c>
      <c r="Z475" s="1">
        <v>2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 t="s">
        <v>45</v>
      </c>
      <c r="AF475" s="1" t="s">
        <v>45</v>
      </c>
      <c r="AG475" s="22" t="s">
        <v>45</v>
      </c>
      <c r="AH475" s="1">
        <v>1</v>
      </c>
      <c r="AI475" s="1">
        <v>2</v>
      </c>
      <c r="AJ475" s="22">
        <v>7</v>
      </c>
      <c r="AK475" s="34" t="s">
        <v>862</v>
      </c>
      <c r="AL475" s="34" t="s">
        <v>844</v>
      </c>
      <c r="AM475" s="8">
        <f t="shared" si="50"/>
        <v>-1.9115723057940897</v>
      </c>
      <c r="AN475" s="8">
        <f t="shared" si="51"/>
        <v>-1.1457501061029833</v>
      </c>
      <c r="AO475">
        <f t="shared" si="52"/>
        <v>1</v>
      </c>
      <c r="AP475" s="6">
        <f t="shared" si="53"/>
        <v>1.35</v>
      </c>
      <c r="AQ475" s="8">
        <f>($AM$3*AM475+$AN$3*AN475+$AO$3*AO475+$AP$3*AP475)+$I$3*VLOOKUP(I475,COND!$A$2:$E$7,4,FALSE)+$J$3*VLOOKUP(J475,COND!$A$2:$C$7,2,FALSE)+$K$3*VLOOKUP(K475,COND!$A$2:$C$7,3,FALSE)+IF(AND($B$2&gt;0,$E475&lt;20),$B$2*25,0)</f>
        <v>102.57650816285145</v>
      </c>
      <c r="AR475" s="26">
        <f t="shared" si="54"/>
        <v>-1.1554643509463276</v>
      </c>
      <c r="AS475" t="str">
        <f t="shared" si="55"/>
        <v>C</v>
      </c>
      <c r="AT475">
        <v>800</v>
      </c>
      <c r="AU475">
        <v>800</v>
      </c>
      <c r="AW475" t="str">
        <f t="shared" si="56"/>
        <v>Unlikely</v>
      </c>
      <c r="AY475" t="str">
        <f>IF(VLOOKUP($A475,'Draft List'!$D$4:$AC$1177,AY$3,FALSE)&lt;&gt;0,VLOOKUP($A475,'Draft List'!$D$4:$AC$1177,AY$3,FALSE),"")</f>
        <v/>
      </c>
      <c r="AZ475" t="str">
        <f>IF(VLOOKUP($A475,'Draft List'!$D$4:$AC$1177,AZ$3,FALSE)&lt;&gt;0,VLOOKUP($A475,'Draft List'!$D$4:$AC$1177,AZ$3,FALSE),"")</f>
        <v/>
      </c>
      <c r="BA475" t="str">
        <f>IF(VLOOKUP($A475,'Draft List'!$D$4:$AC$1177,BA$3,FALSE)&lt;&gt;0,VLOOKUP($A475,'Draft List'!$D$4:$AC$1177,BA$3,FALSE),"")</f>
        <v/>
      </c>
      <c r="BB475" t="str">
        <f>IF(VLOOKUP($A475,'Draft List'!$D$4:$AC$1177,BB$3,FALSE)&lt;&gt;0,VLOOKUP($A475,'Draft List'!$D$4:$AC$1177,BB$3,FALSE),"")</f>
        <v/>
      </c>
    </row>
    <row r="476" spans="1:54" ht="15" customHeight="1" x14ac:dyDescent="0.3">
      <c r="A476" s="1">
        <v>13329</v>
      </c>
      <c r="B476" s="1" t="s">
        <v>75</v>
      </c>
      <c r="C476" s="1" t="s">
        <v>392</v>
      </c>
      <c r="D476" s="1" t="s">
        <v>1262</v>
      </c>
      <c r="E476" s="1">
        <v>21</v>
      </c>
      <c r="F476" s="1" t="s">
        <v>63</v>
      </c>
      <c r="G476" s="1" t="s">
        <v>42</v>
      </c>
      <c r="H476" s="22" t="s">
        <v>861</v>
      </c>
      <c r="I476" s="45" t="s">
        <v>43</v>
      </c>
      <c r="J476" s="1" t="s">
        <v>43</v>
      </c>
      <c r="K476" s="22" t="s">
        <v>44</v>
      </c>
      <c r="L476" s="1">
        <v>1</v>
      </c>
      <c r="M476" s="1">
        <v>3</v>
      </c>
      <c r="N476" s="1">
        <v>2</v>
      </c>
      <c r="O476" s="1">
        <v>3</v>
      </c>
      <c r="P476" s="22">
        <v>1</v>
      </c>
      <c r="Q476" s="1">
        <v>2</v>
      </c>
      <c r="R476" s="1">
        <v>4</v>
      </c>
      <c r="S476" s="1">
        <v>3</v>
      </c>
      <c r="T476" s="1">
        <v>5</v>
      </c>
      <c r="U476" s="22">
        <v>2</v>
      </c>
      <c r="V476" s="1">
        <v>5</v>
      </c>
      <c r="W476" s="1">
        <v>7</v>
      </c>
      <c r="X476" s="1">
        <v>1</v>
      </c>
      <c r="Y476" s="22">
        <v>1</v>
      </c>
      <c r="Z476" s="1" t="s">
        <v>45</v>
      </c>
      <c r="AA476" s="1">
        <v>2</v>
      </c>
      <c r="AB476" s="1" t="s">
        <v>45</v>
      </c>
      <c r="AC476" s="1" t="s">
        <v>45</v>
      </c>
      <c r="AD476" s="1" t="s">
        <v>45</v>
      </c>
      <c r="AE476" s="1" t="s">
        <v>45</v>
      </c>
      <c r="AF476" s="1">
        <v>5</v>
      </c>
      <c r="AG476" s="22" t="s">
        <v>45</v>
      </c>
      <c r="AH476" s="1">
        <v>9</v>
      </c>
      <c r="AI476" s="1">
        <v>7</v>
      </c>
      <c r="AJ476" s="22">
        <v>7</v>
      </c>
      <c r="AK476" s="34" t="s">
        <v>45</v>
      </c>
      <c r="AL476" s="34" t="s">
        <v>48</v>
      </c>
      <c r="AM476" s="8">
        <f t="shared" si="50"/>
        <v>-1.7197429965471014</v>
      </c>
      <c r="AN476" s="8">
        <f t="shared" si="51"/>
        <v>-1.0436303468655763</v>
      </c>
      <c r="AO476">
        <f t="shared" si="52"/>
        <v>3</v>
      </c>
      <c r="AP476" s="6">
        <f t="shared" si="53"/>
        <v>0.75</v>
      </c>
      <c r="AQ476" s="8">
        <f>($AM$3*AM476+$AN$3*AN476+$AO$3*AO476+$AP$3*AP476)+$I$3*VLOOKUP(I476,COND!$A$2:$E$7,4,FALSE)+$J$3*VLOOKUP(J476,COND!$A$2:$C$7,2,FALSE)+$K$3*VLOOKUP(K476,COND!$A$2:$C$7,3,FALSE)+IF(AND($B$2&gt;0,$E476&lt;20),$B$2*25,0)</f>
        <v>102.55446153795837</v>
      </c>
      <c r="AR476" s="26">
        <f t="shared" si="54"/>
        <v>-1.1600696434409101</v>
      </c>
      <c r="AS476" t="str">
        <f t="shared" si="55"/>
        <v>CF</v>
      </c>
      <c r="AT476">
        <v>800</v>
      </c>
      <c r="AU476">
        <v>800</v>
      </c>
      <c r="AW476" t="str">
        <f t="shared" si="56"/>
        <v>Unlikely</v>
      </c>
      <c r="AY476" t="str">
        <f>IF(VLOOKUP($A476,'Draft List'!$D$4:$AC$1177,AY$3,FALSE)&lt;&gt;0,VLOOKUP($A476,'Draft List'!$D$4:$AC$1177,AY$3,FALSE),"")</f>
        <v/>
      </c>
      <c r="AZ476" t="str">
        <f>IF(VLOOKUP($A476,'Draft List'!$D$4:$AC$1177,AZ$3,FALSE)&lt;&gt;0,VLOOKUP($A476,'Draft List'!$D$4:$AC$1177,AZ$3,FALSE),"")</f>
        <v/>
      </c>
      <c r="BA476" t="str">
        <f>IF(VLOOKUP($A476,'Draft List'!$D$4:$AC$1177,BA$3,FALSE)&lt;&gt;0,VLOOKUP($A476,'Draft List'!$D$4:$AC$1177,BA$3,FALSE),"")</f>
        <v/>
      </c>
      <c r="BB476" t="str">
        <f>IF(VLOOKUP($A476,'Draft List'!$D$4:$AC$1177,BB$3,FALSE)&lt;&gt;0,VLOOKUP($A476,'Draft List'!$D$4:$AC$1177,BB$3,FALSE),"")</f>
        <v/>
      </c>
    </row>
    <row r="477" spans="1:54" ht="15" customHeight="1" x14ac:dyDescent="0.3">
      <c r="A477" s="1">
        <v>6380</v>
      </c>
      <c r="B477" s="1" t="s">
        <v>88</v>
      </c>
      <c r="C477" s="1" t="s">
        <v>1225</v>
      </c>
      <c r="D477" s="1" t="s">
        <v>1226</v>
      </c>
      <c r="E477" s="1">
        <v>21</v>
      </c>
      <c r="F477" s="1" t="s">
        <v>42</v>
      </c>
      <c r="G477" s="1" t="s">
        <v>42</v>
      </c>
      <c r="H477" s="22" t="s">
        <v>878</v>
      </c>
      <c r="I477" s="45" t="s">
        <v>48</v>
      </c>
      <c r="J477" s="1" t="s">
        <v>43</v>
      </c>
      <c r="K477" s="22" t="s">
        <v>43</v>
      </c>
      <c r="L477" s="1">
        <v>2</v>
      </c>
      <c r="M477" s="1">
        <v>2</v>
      </c>
      <c r="N477" s="1">
        <v>2</v>
      </c>
      <c r="O477" s="1">
        <v>2</v>
      </c>
      <c r="P477" s="22">
        <v>3</v>
      </c>
      <c r="Q477" s="1">
        <v>3</v>
      </c>
      <c r="R477" s="1">
        <v>3</v>
      </c>
      <c r="S477" s="1">
        <v>2</v>
      </c>
      <c r="T477" s="1">
        <v>2</v>
      </c>
      <c r="U477" s="22">
        <v>4</v>
      </c>
      <c r="V477" s="1">
        <v>6</v>
      </c>
      <c r="W477" s="1">
        <v>2</v>
      </c>
      <c r="X477" s="1">
        <v>1</v>
      </c>
      <c r="Y477" s="22">
        <v>1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 t="s">
        <v>45</v>
      </c>
      <c r="AF477" s="1" t="s">
        <v>45</v>
      </c>
      <c r="AG477" s="22" t="s">
        <v>45</v>
      </c>
      <c r="AH477" s="1">
        <v>1</v>
      </c>
      <c r="AI477" s="1">
        <v>1</v>
      </c>
      <c r="AJ477" s="22">
        <v>1</v>
      </c>
      <c r="AK477" s="34" t="s">
        <v>977</v>
      </c>
      <c r="AL477" s="34" t="s">
        <v>48</v>
      </c>
      <c r="AM477" s="8">
        <f t="shared" si="50"/>
        <v>-1.4579239103385446</v>
      </c>
      <c r="AN477" s="8">
        <f t="shared" si="51"/>
        <v>-1.0442918547000826</v>
      </c>
      <c r="AO477">
        <f t="shared" si="52"/>
        <v>0</v>
      </c>
      <c r="AP477" s="6">
        <f t="shared" si="53"/>
        <v>0</v>
      </c>
      <c r="AQ477" s="8">
        <f>($AM$3*AM477+$AN$3*AN477+$AO$3*AO477+$AP$3*AP477)+$I$3*VLOOKUP(I477,COND!$A$2:$E$7,4,FALSE)+$J$3*VLOOKUP(J477,COND!$A$2:$C$7,2,FALSE)+$K$3*VLOOKUP(K477,COND!$A$2:$C$7,3,FALSE)+IF(AND($B$2&gt;0,$E477&lt;20),$B$2*25,0)</f>
        <v>102.54770535256515</v>
      </c>
      <c r="AR477" s="26">
        <f t="shared" si="54"/>
        <v>-1.1614809347398887</v>
      </c>
      <c r="AS477" t="str">
        <f t="shared" si="55"/>
        <v>DH</v>
      </c>
      <c r="AT477">
        <v>800</v>
      </c>
      <c r="AU477">
        <v>800</v>
      </c>
      <c r="AW477" t="str">
        <f t="shared" si="56"/>
        <v>Unlikely</v>
      </c>
      <c r="AY477" t="str">
        <f>IF(VLOOKUP($A477,'Draft List'!$D$4:$AC$1177,AY$3,FALSE)&lt;&gt;0,VLOOKUP($A477,'Draft List'!$D$4:$AC$1177,AY$3,FALSE),"")</f>
        <v/>
      </c>
      <c r="AZ477" t="str">
        <f>IF(VLOOKUP($A477,'Draft List'!$D$4:$AC$1177,AZ$3,FALSE)&lt;&gt;0,VLOOKUP($A477,'Draft List'!$D$4:$AC$1177,AZ$3,FALSE),"")</f>
        <v/>
      </c>
      <c r="BA477" t="str">
        <f>IF(VLOOKUP($A477,'Draft List'!$D$4:$AC$1177,BA$3,FALSE)&lt;&gt;0,VLOOKUP($A477,'Draft List'!$D$4:$AC$1177,BA$3,FALSE),"")</f>
        <v/>
      </c>
      <c r="BB477" t="str">
        <f>IF(VLOOKUP($A477,'Draft List'!$D$4:$AC$1177,BB$3,FALSE)&lt;&gt;0,VLOOKUP($A477,'Draft List'!$D$4:$AC$1177,BB$3,FALSE),"")</f>
        <v/>
      </c>
    </row>
    <row r="478" spans="1:54" ht="15" customHeight="1" x14ac:dyDescent="0.3">
      <c r="A478" s="1">
        <v>5729</v>
      </c>
      <c r="B478" s="1" t="s">
        <v>67</v>
      </c>
      <c r="C478" s="1" t="s">
        <v>445</v>
      </c>
      <c r="D478" s="1" t="s">
        <v>201</v>
      </c>
      <c r="E478" s="1">
        <v>21</v>
      </c>
      <c r="F478" s="1" t="s">
        <v>42</v>
      </c>
      <c r="G478" s="1" t="s">
        <v>42</v>
      </c>
      <c r="H478" s="22" t="s">
        <v>861</v>
      </c>
      <c r="I478" s="45" t="s">
        <v>43</v>
      </c>
      <c r="J478" s="1" t="s">
        <v>43</v>
      </c>
      <c r="K478" s="22" t="s">
        <v>43</v>
      </c>
      <c r="L478" s="1">
        <v>1</v>
      </c>
      <c r="M478" s="1">
        <v>2</v>
      </c>
      <c r="N478" s="1">
        <v>2</v>
      </c>
      <c r="O478" s="1">
        <v>2</v>
      </c>
      <c r="P478" s="22">
        <v>1</v>
      </c>
      <c r="Q478" s="1">
        <v>2</v>
      </c>
      <c r="R478" s="1">
        <v>4</v>
      </c>
      <c r="S478" s="1">
        <v>3</v>
      </c>
      <c r="T478" s="1">
        <v>4</v>
      </c>
      <c r="U478" s="22">
        <v>3</v>
      </c>
      <c r="V478" s="1">
        <v>9</v>
      </c>
      <c r="W478" s="1">
        <v>10</v>
      </c>
      <c r="X478" s="1">
        <v>1</v>
      </c>
      <c r="Y478" s="22">
        <v>1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 t="s">
        <v>45</v>
      </c>
      <c r="AF478" s="1" t="s">
        <v>45</v>
      </c>
      <c r="AG478" s="22">
        <v>7</v>
      </c>
      <c r="AH478" s="1">
        <v>8</v>
      </c>
      <c r="AI478" s="1">
        <v>4</v>
      </c>
      <c r="AJ478" s="22">
        <v>3</v>
      </c>
      <c r="AK478" s="34" t="s">
        <v>45</v>
      </c>
      <c r="AL478" s="34" t="s">
        <v>48</v>
      </c>
      <c r="AM478" s="8">
        <f t="shared" si="50"/>
        <v>-1.8605124261753858</v>
      </c>
      <c r="AN478" s="8">
        <f t="shared" si="51"/>
        <v>-1.0933235570580737</v>
      </c>
      <c r="AO478">
        <f t="shared" si="52"/>
        <v>1</v>
      </c>
      <c r="AP478" s="6">
        <f t="shared" si="53"/>
        <v>0.65</v>
      </c>
      <c r="AQ478" s="8">
        <f>($AM$3*AM478+$AN$3*AN478+$AO$3*AO478+$AP$3*AP478)+$I$3*VLOOKUP(I478,COND!$A$2:$E$7,4,FALSE)+$J$3*VLOOKUP(J478,COND!$A$2:$C$7,2,FALSE)+$K$3*VLOOKUP(K478,COND!$A$2:$C$7,3,FALSE)+IF(AND($B$2&gt;0,$E478&lt;20),$B$2*25,0)</f>
        <v>102.51073273935225</v>
      </c>
      <c r="AR478" s="26">
        <f t="shared" si="54"/>
        <v>-1.1692040986690715</v>
      </c>
      <c r="AS478" t="str">
        <f t="shared" si="55"/>
        <v>RF</v>
      </c>
      <c r="AT478">
        <v>800</v>
      </c>
      <c r="AU478">
        <v>800</v>
      </c>
      <c r="AW478" t="str">
        <f t="shared" si="56"/>
        <v>Unlikely</v>
      </c>
      <c r="AY478" t="str">
        <f>IF(VLOOKUP($A478,'Draft List'!$D$4:$AC$1177,AY$3,FALSE)&lt;&gt;0,VLOOKUP($A478,'Draft List'!$D$4:$AC$1177,AY$3,FALSE),"")</f>
        <v/>
      </c>
      <c r="AZ478" t="str">
        <f>IF(VLOOKUP($A478,'Draft List'!$D$4:$AC$1177,AZ$3,FALSE)&lt;&gt;0,VLOOKUP($A478,'Draft List'!$D$4:$AC$1177,AZ$3,FALSE),"")</f>
        <v/>
      </c>
      <c r="BA478" t="str">
        <f>IF(VLOOKUP($A478,'Draft List'!$D$4:$AC$1177,BA$3,FALSE)&lt;&gt;0,VLOOKUP($A478,'Draft List'!$D$4:$AC$1177,BA$3,FALSE),"")</f>
        <v/>
      </c>
      <c r="BB478" t="str">
        <f>IF(VLOOKUP($A478,'Draft List'!$D$4:$AC$1177,BB$3,FALSE)&lt;&gt;0,VLOOKUP($A478,'Draft List'!$D$4:$AC$1177,BB$3,FALSE),"")</f>
        <v/>
      </c>
    </row>
    <row r="479" spans="1:54" ht="15" customHeight="1" x14ac:dyDescent="0.3">
      <c r="A479" s="1">
        <v>18061</v>
      </c>
      <c r="B479" s="1" t="s">
        <v>87</v>
      </c>
      <c r="C479" s="1" t="s">
        <v>353</v>
      </c>
      <c r="D479" s="1" t="s">
        <v>1335</v>
      </c>
      <c r="E479" s="1">
        <v>21</v>
      </c>
      <c r="F479" s="1" t="s">
        <v>42</v>
      </c>
      <c r="G479" s="1" t="s">
        <v>42</v>
      </c>
      <c r="H479" s="22" t="s">
        <v>861</v>
      </c>
      <c r="I479" s="45" t="s">
        <v>43</v>
      </c>
      <c r="J479" s="1" t="s">
        <v>44</v>
      </c>
      <c r="K479" s="22" t="s">
        <v>48</v>
      </c>
      <c r="L479" s="1">
        <v>1</v>
      </c>
      <c r="M479" s="1">
        <v>2</v>
      </c>
      <c r="N479" s="1">
        <v>3</v>
      </c>
      <c r="O479" s="1">
        <v>2</v>
      </c>
      <c r="P479" s="22">
        <v>1</v>
      </c>
      <c r="Q479" s="1">
        <v>2</v>
      </c>
      <c r="R479" s="1">
        <v>3</v>
      </c>
      <c r="S479" s="1">
        <v>4</v>
      </c>
      <c r="T479" s="1">
        <v>4</v>
      </c>
      <c r="U479" s="22">
        <v>1</v>
      </c>
      <c r="V479" s="1">
        <v>5</v>
      </c>
      <c r="W479" s="1">
        <v>5</v>
      </c>
      <c r="X479" s="1">
        <v>6</v>
      </c>
      <c r="Y479" s="22">
        <v>8</v>
      </c>
      <c r="Z479" s="1">
        <v>4</v>
      </c>
      <c r="AA479" s="1" t="s">
        <v>45</v>
      </c>
      <c r="AB479" s="1" t="s">
        <v>45</v>
      </c>
      <c r="AC479" s="1" t="s">
        <v>45</v>
      </c>
      <c r="AD479" s="1" t="s">
        <v>45</v>
      </c>
      <c r="AE479" s="1" t="s">
        <v>45</v>
      </c>
      <c r="AF479" s="1" t="s">
        <v>45</v>
      </c>
      <c r="AG479" s="22" t="s">
        <v>45</v>
      </c>
      <c r="AH479" s="1">
        <v>1</v>
      </c>
      <c r="AI479" s="1">
        <v>1</v>
      </c>
      <c r="AJ479" s="22">
        <v>1</v>
      </c>
      <c r="AK479" s="34" t="s">
        <v>977</v>
      </c>
      <c r="AL479" s="34" t="s">
        <v>48</v>
      </c>
      <c r="AM479" s="8">
        <f t="shared" si="50"/>
        <v>-1.7774509321514844</v>
      </c>
      <c r="AN479" s="8">
        <f t="shared" si="51"/>
        <v>-1.1413546222870428</v>
      </c>
      <c r="AO479">
        <f t="shared" si="52"/>
        <v>0</v>
      </c>
      <c r="AP479" s="6">
        <f t="shared" si="53"/>
        <v>1.35</v>
      </c>
      <c r="AQ479" s="8">
        <f>($AM$3*AM479+$AN$3*AN479+$AO$3*AO479+$AP$3*AP479)+$I$3*VLOOKUP(I479,COND!$A$2:$E$7,4,FALSE)+$J$3*VLOOKUP(J479,COND!$A$2:$C$7,2,FALSE)+$K$3*VLOOKUP(K479,COND!$A$2:$C$7,3,FALSE)+IF(AND($B$2&gt;0,$E479&lt;20),$B$2*25,0)</f>
        <v>102.47599943934034</v>
      </c>
      <c r="AR479" s="26">
        <f t="shared" si="54"/>
        <v>-1.1764594952040366</v>
      </c>
      <c r="AS479" t="str">
        <f t="shared" si="55"/>
        <v>C</v>
      </c>
      <c r="AT479">
        <v>800</v>
      </c>
      <c r="AU479">
        <v>800</v>
      </c>
      <c r="AW479" t="str">
        <f t="shared" si="56"/>
        <v>Unlikely</v>
      </c>
      <c r="AY479" t="str">
        <f>IF(VLOOKUP($A479,'Draft List'!$D$4:$AC$1177,AY$3,FALSE)&lt;&gt;0,VLOOKUP($A479,'Draft List'!$D$4:$AC$1177,AY$3,FALSE),"")</f>
        <v/>
      </c>
      <c r="AZ479" t="str">
        <f>IF(VLOOKUP($A479,'Draft List'!$D$4:$AC$1177,AZ$3,FALSE)&lt;&gt;0,VLOOKUP($A479,'Draft List'!$D$4:$AC$1177,AZ$3,FALSE),"")</f>
        <v/>
      </c>
      <c r="BA479" t="str">
        <f>IF(VLOOKUP($A479,'Draft List'!$D$4:$AC$1177,BA$3,FALSE)&lt;&gt;0,VLOOKUP($A479,'Draft List'!$D$4:$AC$1177,BA$3,FALSE),"")</f>
        <v/>
      </c>
      <c r="BB479" t="str">
        <f>IF(VLOOKUP($A479,'Draft List'!$D$4:$AC$1177,BB$3,FALSE)&lt;&gt;0,VLOOKUP($A479,'Draft List'!$D$4:$AC$1177,BB$3,FALSE),"")</f>
        <v/>
      </c>
    </row>
    <row r="480" spans="1:54" ht="15" customHeight="1" x14ac:dyDescent="0.3">
      <c r="A480" s="1">
        <v>6366</v>
      </c>
      <c r="B480" s="1" t="s">
        <v>87</v>
      </c>
      <c r="C480" s="1" t="s">
        <v>1350</v>
      </c>
      <c r="D480" s="1" t="s">
        <v>1349</v>
      </c>
      <c r="E480" s="1">
        <v>21</v>
      </c>
      <c r="F480" s="1" t="s">
        <v>42</v>
      </c>
      <c r="G480" s="1" t="s">
        <v>42</v>
      </c>
      <c r="H480" s="22" t="s">
        <v>853</v>
      </c>
      <c r="I480" s="45" t="s">
        <v>43</v>
      </c>
      <c r="J480" s="1" t="s">
        <v>44</v>
      </c>
      <c r="K480" s="22" t="s">
        <v>44</v>
      </c>
      <c r="L480" s="1">
        <v>2</v>
      </c>
      <c r="M480" s="1">
        <v>3</v>
      </c>
      <c r="N480" s="1">
        <v>3</v>
      </c>
      <c r="O480" s="1">
        <v>4</v>
      </c>
      <c r="P480" s="22">
        <v>1</v>
      </c>
      <c r="Q480" s="1">
        <v>2</v>
      </c>
      <c r="R480" s="1">
        <v>4</v>
      </c>
      <c r="S480" s="1">
        <v>3</v>
      </c>
      <c r="T480" s="1">
        <v>6</v>
      </c>
      <c r="U480" s="22">
        <v>2</v>
      </c>
      <c r="V480" s="1">
        <v>4</v>
      </c>
      <c r="W480" s="1">
        <v>2</v>
      </c>
      <c r="X480" s="1">
        <v>5</v>
      </c>
      <c r="Y480" s="22">
        <v>5</v>
      </c>
      <c r="Z480" s="1">
        <v>1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 t="s">
        <v>45</v>
      </c>
      <c r="AF480" s="1" t="s">
        <v>45</v>
      </c>
      <c r="AG480" s="22" t="s">
        <v>45</v>
      </c>
      <c r="AH480" s="1">
        <v>1</v>
      </c>
      <c r="AI480" s="1">
        <v>3</v>
      </c>
      <c r="AJ480" s="22">
        <v>2</v>
      </c>
      <c r="AK480" s="34" t="s">
        <v>874</v>
      </c>
      <c r="AL480" s="34" t="s">
        <v>48</v>
      </c>
      <c r="AM480" s="8">
        <f t="shared" si="50"/>
        <v>-1.2244161163109442</v>
      </c>
      <c r="AN480" s="8">
        <f t="shared" si="51"/>
        <v>-0.95392079685599518</v>
      </c>
      <c r="AO480">
        <f t="shared" si="52"/>
        <v>0</v>
      </c>
      <c r="AP480" s="6">
        <f t="shared" si="53"/>
        <v>1</v>
      </c>
      <c r="AQ480" s="8">
        <f>($AM$3*AM480+$AN$3*AN480+$AO$3*AO480+$AP$3*AP480)+$I$3*VLOOKUP(I480,COND!$A$2:$E$7,4,FALSE)+$J$3*VLOOKUP(J480,COND!$A$2:$C$7,2,FALSE)+$K$3*VLOOKUP(K480,COND!$A$2:$C$7,3,FALSE)+IF(AND($B$2&gt;0,$E480&lt;20),$B$2*25,0)</f>
        <v>102.43050882609697</v>
      </c>
      <c r="AR480" s="26">
        <f t="shared" si="54"/>
        <v>-1.1859619737357701</v>
      </c>
      <c r="AS480" t="str">
        <f t="shared" si="55"/>
        <v>C</v>
      </c>
      <c r="AT480">
        <v>800</v>
      </c>
      <c r="AU480">
        <v>800</v>
      </c>
      <c r="AW480" t="str">
        <f t="shared" si="56"/>
        <v>Unlikely</v>
      </c>
      <c r="AY480" t="str">
        <f>IF(VLOOKUP($A480,'Draft List'!$D$4:$AC$1177,AY$3,FALSE)&lt;&gt;0,VLOOKUP($A480,'Draft List'!$D$4:$AC$1177,AY$3,FALSE),"")</f>
        <v/>
      </c>
      <c r="AZ480" t="str">
        <f>IF(VLOOKUP($A480,'Draft List'!$D$4:$AC$1177,AZ$3,FALSE)&lt;&gt;0,VLOOKUP($A480,'Draft List'!$D$4:$AC$1177,AZ$3,FALSE),"")</f>
        <v/>
      </c>
      <c r="BA480" t="str">
        <f>IF(VLOOKUP($A480,'Draft List'!$D$4:$AC$1177,BA$3,FALSE)&lt;&gt;0,VLOOKUP($A480,'Draft List'!$D$4:$AC$1177,BA$3,FALSE),"")</f>
        <v/>
      </c>
      <c r="BB480" t="str">
        <f>IF(VLOOKUP($A480,'Draft List'!$D$4:$AC$1177,BB$3,FALSE)&lt;&gt;0,VLOOKUP($A480,'Draft List'!$D$4:$AC$1177,BB$3,FALSE),"")</f>
        <v/>
      </c>
    </row>
    <row r="481" spans="1:54" ht="15" customHeight="1" x14ac:dyDescent="0.3">
      <c r="A481" s="1">
        <v>13356</v>
      </c>
      <c r="B481" s="1" t="s">
        <v>87</v>
      </c>
      <c r="C481" s="1" t="s">
        <v>1061</v>
      </c>
      <c r="D481" s="1" t="s">
        <v>411</v>
      </c>
      <c r="E481" s="1">
        <v>21</v>
      </c>
      <c r="F481" s="1" t="s">
        <v>42</v>
      </c>
      <c r="G481" s="1" t="s">
        <v>42</v>
      </c>
      <c r="H481" s="22" t="s">
        <v>853</v>
      </c>
      <c r="I481" s="45" t="s">
        <v>43</v>
      </c>
      <c r="J481" s="1" t="s">
        <v>43</v>
      </c>
      <c r="K481" s="22" t="s">
        <v>43</v>
      </c>
      <c r="L481" s="1">
        <v>1</v>
      </c>
      <c r="M481" s="1">
        <v>3</v>
      </c>
      <c r="N481" s="1">
        <v>2</v>
      </c>
      <c r="O481" s="1">
        <v>3</v>
      </c>
      <c r="P481" s="22">
        <v>1</v>
      </c>
      <c r="Q481" s="1">
        <v>2</v>
      </c>
      <c r="R481" s="1">
        <v>4</v>
      </c>
      <c r="S481" s="1">
        <v>3</v>
      </c>
      <c r="T481" s="1">
        <v>5</v>
      </c>
      <c r="U481" s="22">
        <v>2</v>
      </c>
      <c r="V481" s="1">
        <v>1</v>
      </c>
      <c r="W481" s="1">
        <v>2</v>
      </c>
      <c r="X481" s="1">
        <v>5</v>
      </c>
      <c r="Y481" s="22">
        <v>7</v>
      </c>
      <c r="Z481" s="1" t="s">
        <v>45</v>
      </c>
      <c r="AA481" s="1" t="s">
        <v>45</v>
      </c>
      <c r="AB481" s="1" t="s">
        <v>45</v>
      </c>
      <c r="AC481" s="1" t="s">
        <v>45</v>
      </c>
      <c r="AD481" s="1" t="s">
        <v>45</v>
      </c>
      <c r="AE481" s="1" t="s">
        <v>45</v>
      </c>
      <c r="AF481" s="1" t="s">
        <v>45</v>
      </c>
      <c r="AG481" s="22" t="s">
        <v>45</v>
      </c>
      <c r="AH481" s="1">
        <v>1</v>
      </c>
      <c r="AI481" s="1">
        <v>1</v>
      </c>
      <c r="AJ481" s="22">
        <v>1</v>
      </c>
      <c r="AK481" s="34" t="s">
        <v>45</v>
      </c>
      <c r="AL481" s="34" t="s">
        <v>844</v>
      </c>
      <c r="AM481" s="8">
        <f t="shared" si="50"/>
        <v>-1.7197429965471014</v>
      </c>
      <c r="AN481" s="8">
        <f t="shared" si="51"/>
        <v>-1.0436303468655763</v>
      </c>
      <c r="AO481">
        <f t="shared" si="52"/>
        <v>0</v>
      </c>
      <c r="AP481" s="6">
        <f t="shared" si="53"/>
        <v>0</v>
      </c>
      <c r="AQ481" s="8">
        <f>($AM$3*AM481+$AN$3*AN481+$AO$3*AO481+$AP$3*AP481)+$I$3*VLOOKUP(I481,COND!$A$2:$E$7,4,FALSE)+$J$3*VLOOKUP(J481,COND!$A$2:$C$7,2,FALSE)+$K$3*VLOOKUP(K481,COND!$A$2:$C$7,3,FALSE)+IF(AND($B$2&gt;0,$E481&lt;20),$B$2*25,0)</f>
        <v>102.30446153795837</v>
      </c>
      <c r="AR481" s="26">
        <f t="shared" si="54"/>
        <v>-1.2122918375059555</v>
      </c>
      <c r="AS481" t="str">
        <f t="shared" si="55"/>
        <v>DH</v>
      </c>
      <c r="AT481">
        <v>800</v>
      </c>
      <c r="AU481">
        <v>800</v>
      </c>
      <c r="AW481" t="str">
        <f t="shared" si="56"/>
        <v>Unlikely</v>
      </c>
      <c r="AY481" t="str">
        <f>IF(VLOOKUP($A481,'Draft List'!$D$4:$AC$1177,AY$3,FALSE)&lt;&gt;0,VLOOKUP($A481,'Draft List'!$D$4:$AC$1177,AY$3,FALSE),"")</f>
        <v/>
      </c>
      <c r="AZ481" t="str">
        <f>IF(VLOOKUP($A481,'Draft List'!$D$4:$AC$1177,AZ$3,FALSE)&lt;&gt;0,VLOOKUP($A481,'Draft List'!$D$4:$AC$1177,AZ$3,FALSE),"")</f>
        <v/>
      </c>
      <c r="BA481" t="str">
        <f>IF(VLOOKUP($A481,'Draft List'!$D$4:$AC$1177,BA$3,FALSE)&lt;&gt;0,VLOOKUP($A481,'Draft List'!$D$4:$AC$1177,BA$3,FALSE),"")</f>
        <v/>
      </c>
      <c r="BB481" t="str">
        <f>IF(VLOOKUP($A481,'Draft List'!$D$4:$AC$1177,BB$3,FALSE)&lt;&gt;0,VLOOKUP($A481,'Draft List'!$D$4:$AC$1177,BB$3,FALSE),"")</f>
        <v/>
      </c>
    </row>
    <row r="482" spans="1:54" ht="15" customHeight="1" x14ac:dyDescent="0.3">
      <c r="A482" s="1">
        <v>5387</v>
      </c>
      <c r="B482" s="1" t="s">
        <v>51</v>
      </c>
      <c r="C482" s="1" t="s">
        <v>1328</v>
      </c>
      <c r="D482" s="1" t="s">
        <v>532</v>
      </c>
      <c r="E482" s="1">
        <v>21</v>
      </c>
      <c r="F482" s="1" t="s">
        <v>42</v>
      </c>
      <c r="G482" s="1" t="s">
        <v>42</v>
      </c>
      <c r="H482" s="22" t="s">
        <v>861</v>
      </c>
      <c r="I482" s="45" t="s">
        <v>43</v>
      </c>
      <c r="J482" s="1" t="s">
        <v>43</v>
      </c>
      <c r="K482" s="22" t="s">
        <v>43</v>
      </c>
      <c r="L482" s="1">
        <v>1</v>
      </c>
      <c r="M482" s="1">
        <v>2</v>
      </c>
      <c r="N482" s="1">
        <v>2</v>
      </c>
      <c r="O482" s="1">
        <v>2</v>
      </c>
      <c r="P482" s="22">
        <v>1</v>
      </c>
      <c r="Q482" s="1">
        <v>2</v>
      </c>
      <c r="R482" s="1">
        <v>4</v>
      </c>
      <c r="S482" s="1">
        <v>2</v>
      </c>
      <c r="T482" s="1">
        <v>5</v>
      </c>
      <c r="U482" s="22">
        <v>3</v>
      </c>
      <c r="V482" s="1">
        <v>2</v>
      </c>
      <c r="W482" s="1">
        <v>5</v>
      </c>
      <c r="X482" s="1">
        <v>1</v>
      </c>
      <c r="Y482" s="22">
        <v>1</v>
      </c>
      <c r="Z482" s="1" t="s">
        <v>45</v>
      </c>
      <c r="AA482" s="1" t="s">
        <v>45</v>
      </c>
      <c r="AB482" s="1" t="s">
        <v>45</v>
      </c>
      <c r="AC482" s="1" t="s">
        <v>45</v>
      </c>
      <c r="AD482" s="1" t="s">
        <v>45</v>
      </c>
      <c r="AE482" s="1">
        <v>6</v>
      </c>
      <c r="AF482" s="1" t="s">
        <v>45</v>
      </c>
      <c r="AG482" s="22" t="s">
        <v>45</v>
      </c>
      <c r="AH482" s="1">
        <v>9</v>
      </c>
      <c r="AI482" s="1">
        <v>7</v>
      </c>
      <c r="AJ482" s="22">
        <v>7</v>
      </c>
      <c r="AK482" s="34" t="s">
        <v>707</v>
      </c>
      <c r="AL482" s="34" t="s">
        <v>844</v>
      </c>
      <c r="AM482" s="8">
        <f t="shared" si="50"/>
        <v>-1.8605124261753858</v>
      </c>
      <c r="AN482" s="8">
        <f t="shared" si="51"/>
        <v>-1.0866755010723943</v>
      </c>
      <c r="AO482">
        <f t="shared" si="52"/>
        <v>3</v>
      </c>
      <c r="AP482" s="6">
        <f t="shared" si="53"/>
        <v>0</v>
      </c>
      <c r="AQ482" s="8">
        <f>($AM$3*AM482+$AN$3*AN482+$AO$3*AO482+$AP$3*AP482)+$I$3*VLOOKUP(I482,COND!$A$2:$E$7,4,FALSE)+$J$3*VLOOKUP(J482,COND!$A$2:$C$7,2,FALSE)+$K$3*VLOOKUP(K482,COND!$A$2:$C$7,3,FALSE)+IF(AND($B$2&gt;0,$E482&lt;20),$B$2*25,0)</f>
        <v>102.27384274451373</v>
      </c>
      <c r="AR482" s="26">
        <f t="shared" si="54"/>
        <v>-1.2186877597991708</v>
      </c>
      <c r="AS482" t="str">
        <f t="shared" si="55"/>
        <v>LF</v>
      </c>
      <c r="AT482">
        <v>800</v>
      </c>
      <c r="AU482">
        <v>800</v>
      </c>
      <c r="AW482" t="str">
        <f t="shared" si="56"/>
        <v>Unlikely</v>
      </c>
      <c r="AY482" t="str">
        <f>IF(VLOOKUP($A482,'Draft List'!$D$4:$AC$1177,AY$3,FALSE)&lt;&gt;0,VLOOKUP($A482,'Draft List'!$D$4:$AC$1177,AY$3,FALSE),"")</f>
        <v/>
      </c>
      <c r="AZ482" t="str">
        <f>IF(VLOOKUP($A482,'Draft List'!$D$4:$AC$1177,AZ$3,FALSE)&lt;&gt;0,VLOOKUP($A482,'Draft List'!$D$4:$AC$1177,AZ$3,FALSE),"")</f>
        <v/>
      </c>
      <c r="BA482" t="str">
        <f>IF(VLOOKUP($A482,'Draft List'!$D$4:$AC$1177,BA$3,FALSE)&lt;&gt;0,VLOOKUP($A482,'Draft List'!$D$4:$AC$1177,BA$3,FALSE),"")</f>
        <v/>
      </c>
      <c r="BB482" t="str">
        <f>IF(VLOOKUP($A482,'Draft List'!$D$4:$AC$1177,BB$3,FALSE)&lt;&gt;0,VLOOKUP($A482,'Draft List'!$D$4:$AC$1177,BB$3,FALSE),"")</f>
        <v/>
      </c>
    </row>
    <row r="483" spans="1:54" ht="15" customHeight="1" x14ac:dyDescent="0.3">
      <c r="A483" s="1">
        <v>13337</v>
      </c>
      <c r="B483" s="1" t="s">
        <v>88</v>
      </c>
      <c r="C483" s="1" t="s">
        <v>1315</v>
      </c>
      <c r="D483" s="1" t="s">
        <v>721</v>
      </c>
      <c r="E483" s="1">
        <v>21</v>
      </c>
      <c r="F483" s="1" t="s">
        <v>54</v>
      </c>
      <c r="G483" s="1" t="s">
        <v>42</v>
      </c>
      <c r="H483" s="22" t="s">
        <v>878</v>
      </c>
      <c r="I483" s="45" t="s">
        <v>44</v>
      </c>
      <c r="J483" s="1" t="s">
        <v>43</v>
      </c>
      <c r="K483" s="22" t="s">
        <v>43</v>
      </c>
      <c r="L483" s="1">
        <v>2</v>
      </c>
      <c r="M483" s="1">
        <v>3</v>
      </c>
      <c r="N483" s="1">
        <v>2</v>
      </c>
      <c r="O483" s="1">
        <v>3</v>
      </c>
      <c r="P483" s="22">
        <v>2</v>
      </c>
      <c r="Q483" s="1">
        <v>2</v>
      </c>
      <c r="R483" s="1">
        <v>3</v>
      </c>
      <c r="S483" s="1">
        <v>3</v>
      </c>
      <c r="T483" s="1">
        <v>5</v>
      </c>
      <c r="U483" s="22">
        <v>3</v>
      </c>
      <c r="V483" s="1">
        <v>6</v>
      </c>
      <c r="W483" s="1">
        <v>6</v>
      </c>
      <c r="X483" s="1">
        <v>6</v>
      </c>
      <c r="Y483" s="22">
        <v>5</v>
      </c>
      <c r="Z483" s="1" t="s">
        <v>45</v>
      </c>
      <c r="AA483" s="1">
        <v>1</v>
      </c>
      <c r="AB483" s="1" t="s">
        <v>45</v>
      </c>
      <c r="AC483" s="1" t="s">
        <v>45</v>
      </c>
      <c r="AD483" s="1" t="s">
        <v>45</v>
      </c>
      <c r="AE483" s="1" t="s">
        <v>45</v>
      </c>
      <c r="AF483" s="1" t="s">
        <v>45</v>
      </c>
      <c r="AG483" s="22" t="s">
        <v>45</v>
      </c>
      <c r="AH483" s="1">
        <v>4</v>
      </c>
      <c r="AI483" s="1">
        <v>5</v>
      </c>
      <c r="AJ483" s="22">
        <v>4</v>
      </c>
      <c r="AK483" s="34" t="s">
        <v>45</v>
      </c>
      <c r="AL483" s="34" t="s">
        <v>844</v>
      </c>
      <c r="AM483" s="8">
        <f t="shared" si="50"/>
        <v>-1.3571708205273432</v>
      </c>
      <c r="AN483" s="8">
        <f t="shared" si="51"/>
        <v>-1.0546738866671965</v>
      </c>
      <c r="AO483">
        <f t="shared" si="52"/>
        <v>0</v>
      </c>
      <c r="AP483" s="6">
        <f t="shared" si="53"/>
        <v>0</v>
      </c>
      <c r="AQ483" s="8">
        <f>($AM$3*AM483+$AN$3*AN483+$AO$3*AO483+$AP$3*AP483)+$I$3*VLOOKUP(I483,COND!$A$2:$E$7,4,FALSE)+$J$3*VLOOKUP(J483,COND!$A$2:$C$7,2,FALSE)+$K$3*VLOOKUP(K483,COND!$A$2:$C$7,3,FALSE)+IF(AND($B$2&gt;0,$E483&lt;20),$B$2*25,0)</f>
        <v>102.05819627794091</v>
      </c>
      <c r="AR483" s="26">
        <f t="shared" si="54"/>
        <v>-1.2637338863063994</v>
      </c>
      <c r="AS483" t="str">
        <f t="shared" si="55"/>
        <v>1B</v>
      </c>
      <c r="AT483">
        <v>800</v>
      </c>
      <c r="AU483">
        <v>800</v>
      </c>
      <c r="AW483" t="str">
        <f t="shared" si="56"/>
        <v>Unlikely</v>
      </c>
      <c r="AY483" t="str">
        <f>IF(VLOOKUP($A483,'Draft List'!$D$4:$AC$1177,AY$3,FALSE)&lt;&gt;0,VLOOKUP($A483,'Draft List'!$D$4:$AC$1177,AY$3,FALSE),"")</f>
        <v/>
      </c>
      <c r="AZ483" t="str">
        <f>IF(VLOOKUP($A483,'Draft List'!$D$4:$AC$1177,AZ$3,FALSE)&lt;&gt;0,VLOOKUP($A483,'Draft List'!$D$4:$AC$1177,AZ$3,FALSE),"")</f>
        <v/>
      </c>
      <c r="BA483" t="str">
        <f>IF(VLOOKUP($A483,'Draft List'!$D$4:$AC$1177,BA$3,FALSE)&lt;&gt;0,VLOOKUP($A483,'Draft List'!$D$4:$AC$1177,BA$3,FALSE),"")</f>
        <v/>
      </c>
      <c r="BB483" t="str">
        <f>IF(VLOOKUP($A483,'Draft List'!$D$4:$AC$1177,BB$3,FALSE)&lt;&gt;0,VLOOKUP($A483,'Draft List'!$D$4:$AC$1177,BB$3,FALSE),"")</f>
        <v/>
      </c>
    </row>
    <row r="484" spans="1:54" ht="15" customHeight="1" x14ac:dyDescent="0.3">
      <c r="A484" s="1">
        <v>12206</v>
      </c>
      <c r="B484" s="1" t="s">
        <v>88</v>
      </c>
      <c r="C484" s="1" t="s">
        <v>131</v>
      </c>
      <c r="D484" s="1" t="s">
        <v>1242</v>
      </c>
      <c r="E484" s="1">
        <v>21</v>
      </c>
      <c r="F484" s="1" t="s">
        <v>42</v>
      </c>
      <c r="G484" s="1" t="s">
        <v>42</v>
      </c>
      <c r="H484" s="22" t="s">
        <v>878</v>
      </c>
      <c r="I484" s="45" t="s">
        <v>44</v>
      </c>
      <c r="J484" s="1" t="s">
        <v>43</v>
      </c>
      <c r="K484" s="22" t="s">
        <v>43</v>
      </c>
      <c r="L484" s="1">
        <v>1</v>
      </c>
      <c r="M484" s="1">
        <v>1</v>
      </c>
      <c r="N484" s="1">
        <v>2</v>
      </c>
      <c r="O484" s="1">
        <v>2</v>
      </c>
      <c r="P484" s="22">
        <v>1</v>
      </c>
      <c r="Q484" s="1">
        <v>2</v>
      </c>
      <c r="R484" s="1">
        <v>3</v>
      </c>
      <c r="S484" s="1">
        <v>3</v>
      </c>
      <c r="T484" s="1">
        <v>5</v>
      </c>
      <c r="U484" s="22">
        <v>3</v>
      </c>
      <c r="V484" s="1">
        <v>2</v>
      </c>
      <c r="W484" s="1">
        <v>2</v>
      </c>
      <c r="X484" s="1">
        <v>2</v>
      </c>
      <c r="Y484" s="22">
        <v>5</v>
      </c>
      <c r="Z484" s="1">
        <v>1</v>
      </c>
      <c r="AA484" s="1">
        <v>1</v>
      </c>
      <c r="AB484" s="1" t="s">
        <v>45</v>
      </c>
      <c r="AC484" s="1" t="s">
        <v>45</v>
      </c>
      <c r="AD484" s="1" t="s">
        <v>45</v>
      </c>
      <c r="AE484" s="1" t="s">
        <v>45</v>
      </c>
      <c r="AF484" s="1" t="s">
        <v>45</v>
      </c>
      <c r="AG484" s="22" t="s">
        <v>45</v>
      </c>
      <c r="AH484" s="1">
        <v>1</v>
      </c>
      <c r="AI484" s="1">
        <v>1</v>
      </c>
      <c r="AJ484" s="22">
        <v>1</v>
      </c>
      <c r="AK484" s="34" t="s">
        <v>45</v>
      </c>
      <c r="AL484" s="34" t="s">
        <v>48</v>
      </c>
      <c r="AM484" s="8">
        <f t="shared" si="50"/>
        <v>-1.9115723057940897</v>
      </c>
      <c r="AN484" s="8">
        <f t="shared" si="51"/>
        <v>-1.0546738866671965</v>
      </c>
      <c r="AO484">
        <f t="shared" si="52"/>
        <v>0</v>
      </c>
      <c r="AP484" s="6">
        <f t="shared" si="53"/>
        <v>0</v>
      </c>
      <c r="AQ484" s="8">
        <f>($AM$3*AM484+$AN$3*AN484+$AO$3*AO484+$AP$3*AP484)+$I$3*VLOOKUP(I484,COND!$A$2:$E$7,4,FALSE)+$J$3*VLOOKUP(J484,COND!$A$2:$C$7,2,FALSE)+$K$3*VLOOKUP(K484,COND!$A$2:$C$7,3,FALSE)+IF(AND($B$2&gt;0,$E484&lt;20),$B$2*25,0)</f>
        <v>102.00275612941424</v>
      </c>
      <c r="AR484" s="26">
        <f t="shared" si="54"/>
        <v>-1.2753147110878182</v>
      </c>
      <c r="AS484" t="str">
        <f t="shared" si="55"/>
        <v>C</v>
      </c>
      <c r="AT484">
        <v>800</v>
      </c>
      <c r="AU484">
        <v>800</v>
      </c>
      <c r="AW484" t="str">
        <f t="shared" si="56"/>
        <v>Unlikely</v>
      </c>
      <c r="AY484" t="str">
        <f>IF(VLOOKUP($A484,'Draft List'!$D$4:$AC$1177,AY$3,FALSE)&lt;&gt;0,VLOOKUP($A484,'Draft List'!$D$4:$AC$1177,AY$3,FALSE),"")</f>
        <v/>
      </c>
      <c r="AZ484" t="str">
        <f>IF(VLOOKUP($A484,'Draft List'!$D$4:$AC$1177,AZ$3,FALSE)&lt;&gt;0,VLOOKUP($A484,'Draft List'!$D$4:$AC$1177,AZ$3,FALSE),"")</f>
        <v/>
      </c>
      <c r="BA484" t="str">
        <f>IF(VLOOKUP($A484,'Draft List'!$D$4:$AC$1177,BA$3,FALSE)&lt;&gt;0,VLOOKUP($A484,'Draft List'!$D$4:$AC$1177,BA$3,FALSE),"")</f>
        <v/>
      </c>
      <c r="BB484" t="str">
        <f>IF(VLOOKUP($A484,'Draft List'!$D$4:$AC$1177,BB$3,FALSE)&lt;&gt;0,VLOOKUP($A484,'Draft List'!$D$4:$AC$1177,BB$3,FALSE),"")</f>
        <v/>
      </c>
    </row>
    <row r="485" spans="1:54" ht="15" customHeight="1" x14ac:dyDescent="0.3">
      <c r="A485" s="1">
        <v>18062</v>
      </c>
      <c r="B485" s="1" t="s">
        <v>87</v>
      </c>
      <c r="C485" s="1" t="s">
        <v>426</v>
      </c>
      <c r="D485" s="1" t="s">
        <v>176</v>
      </c>
      <c r="E485" s="1">
        <v>21</v>
      </c>
      <c r="F485" s="1" t="s">
        <v>42</v>
      </c>
      <c r="G485" s="1" t="s">
        <v>42</v>
      </c>
      <c r="H485" s="22" t="s">
        <v>853</v>
      </c>
      <c r="I485" s="45" t="s">
        <v>44</v>
      </c>
      <c r="J485" s="1" t="s">
        <v>44</v>
      </c>
      <c r="K485" s="22" t="s">
        <v>44</v>
      </c>
      <c r="L485" s="1">
        <v>1</v>
      </c>
      <c r="M485" s="1">
        <v>2</v>
      </c>
      <c r="N485" s="1">
        <v>2</v>
      </c>
      <c r="O485" s="1">
        <v>2</v>
      </c>
      <c r="P485" s="22">
        <v>1</v>
      </c>
      <c r="Q485" s="1">
        <v>2</v>
      </c>
      <c r="R485" s="1">
        <v>4</v>
      </c>
      <c r="S485" s="1">
        <v>3</v>
      </c>
      <c r="T485" s="1">
        <v>5</v>
      </c>
      <c r="U485" s="22">
        <v>3</v>
      </c>
      <c r="V485" s="1">
        <v>3</v>
      </c>
      <c r="W485" s="1">
        <v>3</v>
      </c>
      <c r="X485" s="1">
        <v>5</v>
      </c>
      <c r="Y485" s="22">
        <v>8</v>
      </c>
      <c r="Z485" s="1">
        <v>3</v>
      </c>
      <c r="AA485" s="1" t="s">
        <v>45</v>
      </c>
      <c r="AB485" s="1" t="s">
        <v>45</v>
      </c>
      <c r="AC485" s="1" t="s">
        <v>45</v>
      </c>
      <c r="AD485" s="1" t="s">
        <v>45</v>
      </c>
      <c r="AE485" s="1" t="s">
        <v>45</v>
      </c>
      <c r="AF485" s="1" t="s">
        <v>45</v>
      </c>
      <c r="AG485" s="22" t="s">
        <v>45</v>
      </c>
      <c r="AH485" s="1">
        <v>1</v>
      </c>
      <c r="AI485" s="1">
        <v>1</v>
      </c>
      <c r="AJ485" s="22">
        <v>1</v>
      </c>
      <c r="AK485" s="34" t="s">
        <v>45</v>
      </c>
      <c r="AL485" s="34" t="s">
        <v>48</v>
      </c>
      <c r="AM485" s="8">
        <f t="shared" si="50"/>
        <v>-1.8605124261753858</v>
      </c>
      <c r="AN485" s="8">
        <f t="shared" si="51"/>
        <v>-1.0036140070484929</v>
      </c>
      <c r="AO485">
        <f t="shared" si="52"/>
        <v>0</v>
      </c>
      <c r="AP485" s="6">
        <f t="shared" si="53"/>
        <v>1.35</v>
      </c>
      <c r="AQ485" s="8">
        <f>($AM$3*AM485+$AN$3*AN485+$AO$3*AO485+$AP$3*AP485)+$I$3*VLOOKUP(I485,COND!$A$2:$E$7,4,FALSE)+$J$3*VLOOKUP(J485,COND!$A$2:$C$7,2,FALSE)+$K$3*VLOOKUP(K485,COND!$A$2:$C$7,3,FALSE)+IF(AND($B$2&gt;0,$E485&lt;20),$B$2*25,0)</f>
        <v>101.97058067280054</v>
      </c>
      <c r="AR485" s="26">
        <f t="shared" si="54"/>
        <v>-1.2820358028454668</v>
      </c>
      <c r="AS485" t="str">
        <f t="shared" si="55"/>
        <v>C</v>
      </c>
      <c r="AT485">
        <v>800</v>
      </c>
      <c r="AU485">
        <v>800</v>
      </c>
      <c r="AW485" t="str">
        <f t="shared" si="56"/>
        <v>Unlikely</v>
      </c>
      <c r="AY485" t="str">
        <f>IF(VLOOKUP($A485,'Draft List'!$D$4:$AC$1177,AY$3,FALSE)&lt;&gt;0,VLOOKUP($A485,'Draft List'!$D$4:$AC$1177,AY$3,FALSE),"")</f>
        <v/>
      </c>
      <c r="AZ485" t="str">
        <f>IF(VLOOKUP($A485,'Draft List'!$D$4:$AC$1177,AZ$3,FALSE)&lt;&gt;0,VLOOKUP($A485,'Draft List'!$D$4:$AC$1177,AZ$3,FALSE),"")</f>
        <v/>
      </c>
      <c r="BA485" t="str">
        <f>IF(VLOOKUP($A485,'Draft List'!$D$4:$AC$1177,BA$3,FALSE)&lt;&gt;0,VLOOKUP($A485,'Draft List'!$D$4:$AC$1177,BA$3,FALSE),"")</f>
        <v/>
      </c>
      <c r="BB485" t="str">
        <f>IF(VLOOKUP($A485,'Draft List'!$D$4:$AC$1177,BB$3,FALSE)&lt;&gt;0,VLOOKUP($A485,'Draft List'!$D$4:$AC$1177,BB$3,FALSE),"")</f>
        <v/>
      </c>
    </row>
    <row r="486" spans="1:54" ht="15" customHeight="1" x14ac:dyDescent="0.3">
      <c r="A486" s="1">
        <v>12343</v>
      </c>
      <c r="B486" s="1" t="s">
        <v>88</v>
      </c>
      <c r="C486" s="1" t="s">
        <v>872</v>
      </c>
      <c r="D486" s="1" t="s">
        <v>880</v>
      </c>
      <c r="E486" s="1">
        <v>21</v>
      </c>
      <c r="F486" s="1" t="s">
        <v>42</v>
      </c>
      <c r="G486" s="1" t="s">
        <v>42</v>
      </c>
      <c r="H486" s="22" t="s">
        <v>878</v>
      </c>
      <c r="I486" s="45" t="s">
        <v>43</v>
      </c>
      <c r="J486" s="1" t="s">
        <v>44</v>
      </c>
      <c r="K486" s="22" t="s">
        <v>43</v>
      </c>
      <c r="L486" s="1">
        <v>2</v>
      </c>
      <c r="M486" s="1">
        <v>2</v>
      </c>
      <c r="N486" s="1">
        <v>2</v>
      </c>
      <c r="O486" s="1">
        <v>2</v>
      </c>
      <c r="P486" s="22">
        <v>2</v>
      </c>
      <c r="Q486" s="1">
        <v>3</v>
      </c>
      <c r="R486" s="1">
        <v>3</v>
      </c>
      <c r="S486" s="1">
        <v>2</v>
      </c>
      <c r="T486" s="1">
        <v>3</v>
      </c>
      <c r="U486" s="22">
        <v>3</v>
      </c>
      <c r="V486" s="1">
        <v>5</v>
      </c>
      <c r="W486" s="1">
        <v>3</v>
      </c>
      <c r="X486" s="1">
        <v>1</v>
      </c>
      <c r="Y486" s="22">
        <v>1</v>
      </c>
      <c r="Z486" s="1" t="s">
        <v>45</v>
      </c>
      <c r="AA486" s="1" t="s">
        <v>45</v>
      </c>
      <c r="AB486" s="1" t="s">
        <v>45</v>
      </c>
      <c r="AC486" s="1" t="s">
        <v>45</v>
      </c>
      <c r="AD486" s="1" t="s">
        <v>45</v>
      </c>
      <c r="AE486" s="1" t="s">
        <v>45</v>
      </c>
      <c r="AF486" s="1" t="s">
        <v>45</v>
      </c>
      <c r="AG486" s="22" t="s">
        <v>45</v>
      </c>
      <c r="AH486" s="1">
        <v>3</v>
      </c>
      <c r="AI486" s="1">
        <v>1</v>
      </c>
      <c r="AJ486" s="22">
        <v>3</v>
      </c>
      <c r="AK486" s="34" t="s">
        <v>45</v>
      </c>
      <c r="AL486" s="34" t="s">
        <v>844</v>
      </c>
      <c r="AM486" s="8">
        <f t="shared" si="50"/>
        <v>-1.4979402501556278</v>
      </c>
      <c r="AN486" s="8">
        <f t="shared" si="51"/>
        <v>-0.99459864450758517</v>
      </c>
      <c r="AO486">
        <f t="shared" si="52"/>
        <v>0</v>
      </c>
      <c r="AP486" s="6">
        <f t="shared" si="53"/>
        <v>0</v>
      </c>
      <c r="AQ486" s="8">
        <f>($AM$3*AM486+$AN$3*AN486+$AO$3*AO486+$AP$3*AP486)+$I$3*VLOOKUP(I486,COND!$A$2:$E$7,4,FALSE)+$J$3*VLOOKUP(J486,COND!$A$2:$C$7,2,FALSE)+$K$3*VLOOKUP(K486,COND!$A$2:$C$7,3,FALSE)+IF(AND($B$2&gt;0,$E486&lt;20),$B$2*25,0)</f>
        <v>101.91502224089342</v>
      </c>
      <c r="AR486" s="26">
        <f t="shared" si="54"/>
        <v>-1.2936413356974787</v>
      </c>
      <c r="AS486" t="str">
        <f t="shared" si="55"/>
        <v>DH</v>
      </c>
      <c r="AT486">
        <v>800</v>
      </c>
      <c r="AU486">
        <v>800</v>
      </c>
      <c r="AW486" t="str">
        <f t="shared" si="56"/>
        <v>Unlikely</v>
      </c>
      <c r="AY486" t="str">
        <f>IF(VLOOKUP($A486,'Draft List'!$D$4:$AC$1177,AY$3,FALSE)&lt;&gt;0,VLOOKUP($A486,'Draft List'!$D$4:$AC$1177,AY$3,FALSE),"")</f>
        <v/>
      </c>
      <c r="AZ486" t="str">
        <f>IF(VLOOKUP($A486,'Draft List'!$D$4:$AC$1177,AZ$3,FALSE)&lt;&gt;0,VLOOKUP($A486,'Draft List'!$D$4:$AC$1177,AZ$3,FALSE),"")</f>
        <v/>
      </c>
      <c r="BA486" t="str">
        <f>IF(VLOOKUP($A486,'Draft List'!$D$4:$AC$1177,BA$3,FALSE)&lt;&gt;0,VLOOKUP($A486,'Draft List'!$D$4:$AC$1177,BA$3,FALSE),"")</f>
        <v/>
      </c>
      <c r="BB486" t="str">
        <f>IF(VLOOKUP($A486,'Draft List'!$D$4:$AC$1177,BB$3,FALSE)&lt;&gt;0,VLOOKUP($A486,'Draft List'!$D$4:$AC$1177,BB$3,FALSE),"")</f>
        <v/>
      </c>
    </row>
    <row r="487" spans="1:54" ht="15" customHeight="1" x14ac:dyDescent="0.3">
      <c r="A487" s="1">
        <v>5304</v>
      </c>
      <c r="B487" s="1" t="s">
        <v>73</v>
      </c>
      <c r="C487" s="1" t="s">
        <v>630</v>
      </c>
      <c r="D487" s="1" t="s">
        <v>1310</v>
      </c>
      <c r="E487" s="1">
        <v>21</v>
      </c>
      <c r="F487" s="1" t="s">
        <v>42</v>
      </c>
      <c r="G487" s="1" t="s">
        <v>42</v>
      </c>
      <c r="H487" s="22" t="s">
        <v>878</v>
      </c>
      <c r="I487" s="45" t="s">
        <v>43</v>
      </c>
      <c r="J487" s="1" t="s">
        <v>48</v>
      </c>
      <c r="K487" s="22" t="s">
        <v>48</v>
      </c>
      <c r="L487" s="1">
        <v>1</v>
      </c>
      <c r="M487" s="1">
        <v>1</v>
      </c>
      <c r="N487" s="1">
        <v>2</v>
      </c>
      <c r="O487" s="1">
        <v>2</v>
      </c>
      <c r="P487" s="22">
        <v>1</v>
      </c>
      <c r="Q487" s="1">
        <v>2</v>
      </c>
      <c r="R487" s="1">
        <v>2</v>
      </c>
      <c r="S487" s="1">
        <v>2</v>
      </c>
      <c r="T487" s="1">
        <v>4</v>
      </c>
      <c r="U487" s="22">
        <v>3</v>
      </c>
      <c r="V487" s="1">
        <v>7</v>
      </c>
      <c r="W487" s="1">
        <v>6</v>
      </c>
      <c r="X487" s="1">
        <v>1</v>
      </c>
      <c r="Y487" s="22">
        <v>1</v>
      </c>
      <c r="Z487" s="1" t="s">
        <v>45</v>
      </c>
      <c r="AA487" s="1">
        <v>9</v>
      </c>
      <c r="AB487" s="1" t="s">
        <v>45</v>
      </c>
      <c r="AC487" s="1" t="s">
        <v>45</v>
      </c>
      <c r="AD487" s="1">
        <v>3</v>
      </c>
      <c r="AE487" s="1" t="s">
        <v>45</v>
      </c>
      <c r="AF487" s="1" t="s">
        <v>45</v>
      </c>
      <c r="AG487" s="22" t="s">
        <v>45</v>
      </c>
      <c r="AH487" s="1">
        <v>4</v>
      </c>
      <c r="AI487" s="1">
        <v>7</v>
      </c>
      <c r="AJ487" s="22">
        <v>7</v>
      </c>
      <c r="AK487" s="34" t="s">
        <v>977</v>
      </c>
      <c r="AL487" s="34" t="s">
        <v>48</v>
      </c>
      <c r="AM487" s="8">
        <f t="shared" si="50"/>
        <v>-1.9115723057940897</v>
      </c>
      <c r="AN487" s="8">
        <f t="shared" si="51"/>
        <v>-1.2785048103193823</v>
      </c>
      <c r="AO487">
        <f t="shared" si="52"/>
        <v>1</v>
      </c>
      <c r="AP487" s="6">
        <f t="shared" si="53"/>
        <v>0.25</v>
      </c>
      <c r="AQ487" s="8">
        <f>($AM$3*AM487+$AN$3*AN487+$AO$3*AO487+$AP$3*AP487)+$I$3*VLOOKUP(I487,COND!$A$2:$E$7,4,FALSE)+$J$3*VLOOKUP(J487,COND!$A$2:$C$7,2,FALSE)+$K$3*VLOOKUP(K487,COND!$A$2:$C$7,3,FALSE)+IF(AND($B$2&gt;0,$E487&lt;20),$B$2*25,0)</f>
        <v>101.88345171225467</v>
      </c>
      <c r="AR487" s="26">
        <f t="shared" si="54"/>
        <v>-1.3002360647907147</v>
      </c>
      <c r="AS487" t="str">
        <f t="shared" si="55"/>
        <v>SS</v>
      </c>
      <c r="AT487">
        <v>800</v>
      </c>
      <c r="AU487">
        <v>800</v>
      </c>
      <c r="AW487" t="str">
        <f t="shared" si="56"/>
        <v>Unlikely</v>
      </c>
      <c r="AY487" t="str">
        <f>IF(VLOOKUP($A487,'Draft List'!$D$4:$AC$1177,AY$3,FALSE)&lt;&gt;0,VLOOKUP($A487,'Draft List'!$D$4:$AC$1177,AY$3,FALSE),"")</f>
        <v/>
      </c>
      <c r="AZ487" t="str">
        <f>IF(VLOOKUP($A487,'Draft List'!$D$4:$AC$1177,AZ$3,FALSE)&lt;&gt;0,VLOOKUP($A487,'Draft List'!$D$4:$AC$1177,AZ$3,FALSE),"")</f>
        <v/>
      </c>
      <c r="BA487" t="str">
        <f>IF(VLOOKUP($A487,'Draft List'!$D$4:$AC$1177,BA$3,FALSE)&lt;&gt;0,VLOOKUP($A487,'Draft List'!$D$4:$AC$1177,BA$3,FALSE),"")</f>
        <v/>
      </c>
      <c r="BB487" t="str">
        <f>IF(VLOOKUP($A487,'Draft List'!$D$4:$AC$1177,BB$3,FALSE)&lt;&gt;0,VLOOKUP($A487,'Draft List'!$D$4:$AC$1177,BB$3,FALSE),"")</f>
        <v/>
      </c>
    </row>
    <row r="488" spans="1:54" ht="15" customHeight="1" x14ac:dyDescent="0.3">
      <c r="A488" s="1">
        <v>15380</v>
      </c>
      <c r="B488" s="1" t="s">
        <v>87</v>
      </c>
      <c r="C488" s="1" t="s">
        <v>1331</v>
      </c>
      <c r="D488" s="1" t="s">
        <v>433</v>
      </c>
      <c r="E488" s="1">
        <v>22</v>
      </c>
      <c r="F488" s="1" t="s">
        <v>42</v>
      </c>
      <c r="G488" s="1" t="s">
        <v>42</v>
      </c>
      <c r="H488" s="22" t="s">
        <v>853</v>
      </c>
      <c r="I488" s="45" t="s">
        <v>43</v>
      </c>
      <c r="J488" s="1" t="s">
        <v>44</v>
      </c>
      <c r="K488" s="22" t="s">
        <v>43</v>
      </c>
      <c r="L488" s="1">
        <v>2</v>
      </c>
      <c r="M488" s="1">
        <v>3</v>
      </c>
      <c r="N488" s="1">
        <v>3</v>
      </c>
      <c r="O488" s="1">
        <v>4</v>
      </c>
      <c r="P488" s="22">
        <v>1</v>
      </c>
      <c r="Q488" s="1">
        <v>2</v>
      </c>
      <c r="R488" s="1">
        <v>3</v>
      </c>
      <c r="S488" s="1">
        <v>3</v>
      </c>
      <c r="T488" s="1">
        <v>5</v>
      </c>
      <c r="U488" s="22">
        <v>2</v>
      </c>
      <c r="V488" s="1">
        <v>3</v>
      </c>
      <c r="W488" s="1">
        <v>2</v>
      </c>
      <c r="X488" s="1">
        <v>7</v>
      </c>
      <c r="Y488" s="22">
        <v>7</v>
      </c>
      <c r="Z488" s="1">
        <v>3</v>
      </c>
      <c r="AA488" s="1" t="s">
        <v>45</v>
      </c>
      <c r="AB488" s="1" t="s">
        <v>45</v>
      </c>
      <c r="AC488" s="1" t="s">
        <v>45</v>
      </c>
      <c r="AD488" s="1" t="s">
        <v>45</v>
      </c>
      <c r="AE488" s="1" t="s">
        <v>45</v>
      </c>
      <c r="AF488" s="1" t="s">
        <v>45</v>
      </c>
      <c r="AG488" s="22" t="s">
        <v>45</v>
      </c>
      <c r="AH488" s="1">
        <v>1</v>
      </c>
      <c r="AI488" s="1">
        <v>1</v>
      </c>
      <c r="AJ488" s="22">
        <v>1</v>
      </c>
      <c r="AK488" s="34" t="s">
        <v>45</v>
      </c>
      <c r="AL488" s="34" t="s">
        <v>844</v>
      </c>
      <c r="AM488" s="8">
        <f t="shared" si="50"/>
        <v>-1.2244161163109442</v>
      </c>
      <c r="AN488" s="8">
        <f t="shared" si="51"/>
        <v>-1.0946902264842799</v>
      </c>
      <c r="AO488">
        <f t="shared" si="52"/>
        <v>0</v>
      </c>
      <c r="AP488" s="6">
        <f t="shared" si="53"/>
        <v>1.1000000000000001</v>
      </c>
      <c r="AQ488" s="8">
        <f>($AM$3*AM488+$AN$3*AN488+$AO$3*AO488+$AP$3*AP488)+$I$3*VLOOKUP(I488,COND!$A$2:$E$7,4,FALSE)+$J$3*VLOOKUP(J488,COND!$A$2:$C$7,2,FALSE)+$K$3*VLOOKUP(K488,COND!$A$2:$C$7,3,FALSE)+IF(AND($B$2&gt;0,$E488&lt;20),$B$2*25,0)</f>
        <v>101.84127567055755</v>
      </c>
      <c r="AR488" s="26">
        <f t="shared" si="54"/>
        <v>-1.3090461665283242</v>
      </c>
      <c r="AS488" t="str">
        <f t="shared" si="55"/>
        <v>C</v>
      </c>
      <c r="AT488">
        <v>800</v>
      </c>
      <c r="AU488">
        <v>800</v>
      </c>
      <c r="AW488" t="str">
        <f t="shared" si="56"/>
        <v>Unlikely</v>
      </c>
      <c r="AY488" t="str">
        <f>IF(VLOOKUP($A488,'Draft List'!$D$4:$AC$1177,AY$3,FALSE)&lt;&gt;0,VLOOKUP($A488,'Draft List'!$D$4:$AC$1177,AY$3,FALSE),"")</f>
        <v/>
      </c>
      <c r="AZ488" t="str">
        <f>IF(VLOOKUP($A488,'Draft List'!$D$4:$AC$1177,AZ$3,FALSE)&lt;&gt;0,VLOOKUP($A488,'Draft List'!$D$4:$AC$1177,AZ$3,FALSE),"")</f>
        <v/>
      </c>
      <c r="BA488" t="str">
        <f>IF(VLOOKUP($A488,'Draft List'!$D$4:$AC$1177,BA$3,FALSE)&lt;&gt;0,VLOOKUP($A488,'Draft List'!$D$4:$AC$1177,BA$3,FALSE),"")</f>
        <v/>
      </c>
      <c r="BB488" t="str">
        <f>IF(VLOOKUP($A488,'Draft List'!$D$4:$AC$1177,BB$3,FALSE)&lt;&gt;0,VLOOKUP($A488,'Draft List'!$D$4:$AC$1177,BB$3,FALSE),"")</f>
        <v/>
      </c>
    </row>
    <row r="489" spans="1:54" ht="15" customHeight="1" x14ac:dyDescent="0.3">
      <c r="A489" s="1">
        <v>6427</v>
      </c>
      <c r="B489" s="1" t="s">
        <v>87</v>
      </c>
      <c r="C489" s="1" t="s">
        <v>126</v>
      </c>
      <c r="D489" s="1" t="s">
        <v>873</v>
      </c>
      <c r="E489" s="1">
        <v>21</v>
      </c>
      <c r="F489" s="1" t="s">
        <v>42</v>
      </c>
      <c r="G489" s="1" t="s">
        <v>42</v>
      </c>
      <c r="H489" s="22" t="s">
        <v>853</v>
      </c>
      <c r="I489" s="45" t="s">
        <v>43</v>
      </c>
      <c r="J489" s="1" t="s">
        <v>44</v>
      </c>
      <c r="K489" s="22" t="s">
        <v>43</v>
      </c>
      <c r="L489" s="1">
        <v>2</v>
      </c>
      <c r="M489" s="1">
        <v>3</v>
      </c>
      <c r="N489" s="1">
        <v>2</v>
      </c>
      <c r="O489" s="1">
        <v>4</v>
      </c>
      <c r="P489" s="22">
        <v>1</v>
      </c>
      <c r="Q489" s="1">
        <v>2</v>
      </c>
      <c r="R489" s="1">
        <v>3</v>
      </c>
      <c r="S489" s="1">
        <v>3</v>
      </c>
      <c r="T489" s="1">
        <v>6</v>
      </c>
      <c r="U489" s="22">
        <v>2</v>
      </c>
      <c r="V489" s="1">
        <v>4</v>
      </c>
      <c r="W489" s="1">
        <v>4</v>
      </c>
      <c r="X489" s="1">
        <v>5</v>
      </c>
      <c r="Y489" s="22">
        <v>6</v>
      </c>
      <c r="Z489" s="1" t="s">
        <v>45</v>
      </c>
      <c r="AA489" s="1" t="s">
        <v>45</v>
      </c>
      <c r="AB489" s="1" t="s">
        <v>45</v>
      </c>
      <c r="AC489" s="1" t="s">
        <v>45</v>
      </c>
      <c r="AD489" s="1" t="s">
        <v>45</v>
      </c>
      <c r="AE489" s="1" t="s">
        <v>45</v>
      </c>
      <c r="AF489" s="1" t="s">
        <v>45</v>
      </c>
      <c r="AG489" s="22" t="s">
        <v>45</v>
      </c>
      <c r="AH489" s="1">
        <v>1</v>
      </c>
      <c r="AI489" s="1">
        <v>2</v>
      </c>
      <c r="AJ489" s="22">
        <v>1</v>
      </c>
      <c r="AK489" s="34" t="s">
        <v>882</v>
      </c>
      <c r="AL489" s="34" t="s">
        <v>48</v>
      </c>
      <c r="AM489" s="8">
        <f t="shared" si="50"/>
        <v>-1.3074776103348458</v>
      </c>
      <c r="AN489" s="8">
        <f t="shared" si="51"/>
        <v>-1.0049806764746987</v>
      </c>
      <c r="AO489">
        <f t="shared" si="52"/>
        <v>0</v>
      </c>
      <c r="AP489" s="6">
        <f t="shared" si="53"/>
        <v>0</v>
      </c>
      <c r="AQ489" s="8">
        <f>($AM$3*AM489+$AN$3*AN489+$AO$3*AO489+$AP$3*AP489)+$I$3*VLOOKUP(I489,COND!$A$2:$E$7,4,FALSE)+$J$3*VLOOKUP(J489,COND!$A$2:$C$7,2,FALSE)+$K$3*VLOOKUP(K489,COND!$A$2:$C$7,3,FALSE)+IF(AND($B$2&gt;0,$E489&lt;20),$B$2*25,0)</f>
        <v>101.80948412127013</v>
      </c>
      <c r="AR489" s="26">
        <f t="shared" si="54"/>
        <v>-1.3156870643543885</v>
      </c>
      <c r="AS489" t="str">
        <f t="shared" si="55"/>
        <v>DH</v>
      </c>
      <c r="AT489">
        <v>800</v>
      </c>
      <c r="AU489">
        <v>800</v>
      </c>
      <c r="AW489" t="str">
        <f t="shared" si="56"/>
        <v>Unlikely</v>
      </c>
      <c r="AY489" t="str">
        <f>IF(VLOOKUP($A489,'Draft List'!$D$4:$AC$1177,AY$3,FALSE)&lt;&gt;0,VLOOKUP($A489,'Draft List'!$D$4:$AC$1177,AY$3,FALSE),"")</f>
        <v/>
      </c>
      <c r="AZ489" t="str">
        <f>IF(VLOOKUP($A489,'Draft List'!$D$4:$AC$1177,AZ$3,FALSE)&lt;&gt;0,VLOOKUP($A489,'Draft List'!$D$4:$AC$1177,AZ$3,FALSE),"")</f>
        <v/>
      </c>
      <c r="BA489" t="str">
        <f>IF(VLOOKUP($A489,'Draft List'!$D$4:$AC$1177,BA$3,FALSE)&lt;&gt;0,VLOOKUP($A489,'Draft List'!$D$4:$AC$1177,BA$3,FALSE),"")</f>
        <v/>
      </c>
      <c r="BB489" t="str">
        <f>IF(VLOOKUP($A489,'Draft List'!$D$4:$AC$1177,BB$3,FALSE)&lt;&gt;0,VLOOKUP($A489,'Draft List'!$D$4:$AC$1177,BB$3,FALSE),"")</f>
        <v/>
      </c>
    </row>
    <row r="490" spans="1:54" ht="15" customHeight="1" x14ac:dyDescent="0.3">
      <c r="A490" s="1">
        <v>6700</v>
      </c>
      <c r="B490" s="1" t="s">
        <v>87</v>
      </c>
      <c r="C490" s="1" t="s">
        <v>347</v>
      </c>
      <c r="D490" s="1" t="s">
        <v>754</v>
      </c>
      <c r="E490" s="1">
        <v>23</v>
      </c>
      <c r="F490" s="1" t="s">
        <v>42</v>
      </c>
      <c r="G490" s="1" t="s">
        <v>42</v>
      </c>
      <c r="H490" s="22" t="s">
        <v>853</v>
      </c>
      <c r="I490" s="45" t="s">
        <v>48</v>
      </c>
      <c r="J490" s="1" t="s">
        <v>44</v>
      </c>
      <c r="K490" s="22" t="s">
        <v>43</v>
      </c>
      <c r="L490" s="1">
        <v>1</v>
      </c>
      <c r="M490" s="1">
        <v>3</v>
      </c>
      <c r="N490" s="1">
        <v>3</v>
      </c>
      <c r="O490" s="1">
        <v>3</v>
      </c>
      <c r="P490" s="22">
        <v>1</v>
      </c>
      <c r="Q490" s="1">
        <v>2</v>
      </c>
      <c r="R490" s="1">
        <v>3</v>
      </c>
      <c r="S490" s="1">
        <v>3</v>
      </c>
      <c r="T490" s="1">
        <v>5</v>
      </c>
      <c r="U490" s="22">
        <v>1</v>
      </c>
      <c r="V490" s="1">
        <v>3</v>
      </c>
      <c r="W490" s="1">
        <v>4</v>
      </c>
      <c r="X490" s="1">
        <v>6</v>
      </c>
      <c r="Y490" s="22">
        <v>9</v>
      </c>
      <c r="Z490" s="1">
        <v>3</v>
      </c>
      <c r="AA490" s="1" t="s">
        <v>45</v>
      </c>
      <c r="AB490" s="1" t="s">
        <v>45</v>
      </c>
      <c r="AC490" s="1" t="s">
        <v>45</v>
      </c>
      <c r="AD490" s="1" t="s">
        <v>45</v>
      </c>
      <c r="AE490" s="1" t="s">
        <v>45</v>
      </c>
      <c r="AF490" s="1" t="s">
        <v>45</v>
      </c>
      <c r="AG490" s="22" t="s">
        <v>45</v>
      </c>
      <c r="AH490" s="1">
        <v>1</v>
      </c>
      <c r="AI490" s="1">
        <v>4</v>
      </c>
      <c r="AJ490" s="22">
        <v>1</v>
      </c>
      <c r="AK490" s="34" t="s">
        <v>45</v>
      </c>
      <c r="AL490" s="34" t="s">
        <v>48</v>
      </c>
      <c r="AM490" s="8">
        <f t="shared" si="50"/>
        <v>-1.6366815025231998</v>
      </c>
      <c r="AN490" s="8">
        <f t="shared" si="51"/>
        <v>-1.1347065663013634</v>
      </c>
      <c r="AO490">
        <f t="shared" si="52"/>
        <v>0</v>
      </c>
      <c r="AP490" s="6">
        <f t="shared" si="53"/>
        <v>1.35</v>
      </c>
      <c r="AQ490" s="8">
        <f>($AM$3*AM490+$AN$3*AN490+$AO$3*AO490+$AP$3*AP490)+$I$3*VLOOKUP(I490,COND!$A$2:$E$7,4,FALSE)+$J$3*VLOOKUP(J490,COND!$A$2:$C$7,2,FALSE)+$K$3*VLOOKUP(K490,COND!$A$2:$C$7,3,FALSE)+IF(AND($B$2&gt;0,$E490&lt;20),$B$2*25,0)</f>
        <v>101.79485305413132</v>
      </c>
      <c r="AR490" s="26">
        <f t="shared" si="54"/>
        <v>-1.3187433300643945</v>
      </c>
      <c r="AS490" t="str">
        <f t="shared" si="55"/>
        <v>C</v>
      </c>
      <c r="AT490">
        <v>800</v>
      </c>
      <c r="AU490">
        <v>800</v>
      </c>
      <c r="AW490" t="str">
        <f t="shared" si="56"/>
        <v>Unlikely</v>
      </c>
      <c r="AY490" t="str">
        <f>IF(VLOOKUP($A490,'Draft List'!$D$4:$AC$1177,AY$3,FALSE)&lt;&gt;0,VLOOKUP($A490,'Draft List'!$D$4:$AC$1177,AY$3,FALSE),"")</f>
        <v/>
      </c>
      <c r="AZ490" t="str">
        <f>IF(VLOOKUP($A490,'Draft List'!$D$4:$AC$1177,AZ$3,FALSE)&lt;&gt;0,VLOOKUP($A490,'Draft List'!$D$4:$AC$1177,AZ$3,FALSE),"")</f>
        <v/>
      </c>
      <c r="BA490" t="str">
        <f>IF(VLOOKUP($A490,'Draft List'!$D$4:$AC$1177,BA$3,FALSE)&lt;&gt;0,VLOOKUP($A490,'Draft List'!$D$4:$AC$1177,BA$3,FALSE),"")</f>
        <v/>
      </c>
      <c r="BB490" t="str">
        <f>IF(VLOOKUP($A490,'Draft List'!$D$4:$AC$1177,BB$3,FALSE)&lt;&gt;0,VLOOKUP($A490,'Draft List'!$D$4:$AC$1177,BB$3,FALSE),"")</f>
        <v/>
      </c>
    </row>
    <row r="491" spans="1:54" ht="15" customHeight="1" x14ac:dyDescent="0.3">
      <c r="A491" s="1">
        <v>11807</v>
      </c>
      <c r="B491" s="1" t="s">
        <v>70</v>
      </c>
      <c r="C491" s="1" t="s">
        <v>131</v>
      </c>
      <c r="D491" s="1" t="s">
        <v>535</v>
      </c>
      <c r="E491" s="1">
        <v>21</v>
      </c>
      <c r="F491" s="1" t="s">
        <v>63</v>
      </c>
      <c r="G491" s="1" t="s">
        <v>42</v>
      </c>
      <c r="H491" s="22" t="s">
        <v>861</v>
      </c>
      <c r="I491" s="45" t="s">
        <v>43</v>
      </c>
      <c r="J491" s="1" t="s">
        <v>43</v>
      </c>
      <c r="K491" s="22" t="s">
        <v>43</v>
      </c>
      <c r="L491" s="1">
        <v>1</v>
      </c>
      <c r="M491" s="1">
        <v>2</v>
      </c>
      <c r="N491" s="1">
        <v>3</v>
      </c>
      <c r="O491" s="1">
        <v>1</v>
      </c>
      <c r="P491" s="22">
        <v>1</v>
      </c>
      <c r="Q491" s="1">
        <v>2</v>
      </c>
      <c r="R491" s="1">
        <v>3</v>
      </c>
      <c r="S491" s="1">
        <v>4</v>
      </c>
      <c r="T491" s="1">
        <v>3</v>
      </c>
      <c r="U491" s="22">
        <v>3</v>
      </c>
      <c r="V491" s="1">
        <v>8</v>
      </c>
      <c r="W491" s="1">
        <v>9</v>
      </c>
      <c r="X491" s="1">
        <v>1</v>
      </c>
      <c r="Y491" s="22">
        <v>1</v>
      </c>
      <c r="Z491" s="1" t="s">
        <v>45</v>
      </c>
      <c r="AA491" s="1" t="s">
        <v>45</v>
      </c>
      <c r="AB491" s="1" t="s">
        <v>45</v>
      </c>
      <c r="AC491" s="1">
        <v>6</v>
      </c>
      <c r="AD491" s="1" t="s">
        <v>45</v>
      </c>
      <c r="AE491" s="1" t="s">
        <v>45</v>
      </c>
      <c r="AF491" s="1" t="s">
        <v>45</v>
      </c>
      <c r="AG491" s="22" t="s">
        <v>45</v>
      </c>
      <c r="AH491" s="1">
        <v>1</v>
      </c>
      <c r="AI491" s="1">
        <v>1</v>
      </c>
      <c r="AJ491" s="22">
        <v>1</v>
      </c>
      <c r="AK491" s="34" t="s">
        <v>45</v>
      </c>
      <c r="AL491" s="34" t="s">
        <v>844</v>
      </c>
      <c r="AM491" s="8">
        <f t="shared" si="50"/>
        <v>-1.8671604821610654</v>
      </c>
      <c r="AN491" s="8">
        <f t="shared" si="51"/>
        <v>-1.151031492662457</v>
      </c>
      <c r="AO491">
        <f t="shared" si="52"/>
        <v>0</v>
      </c>
      <c r="AP491" s="6">
        <f t="shared" si="53"/>
        <v>0.75</v>
      </c>
      <c r="AQ491" s="8">
        <f>($AM$3*AM491+$AN$3*AN491+$AO$3*AO491+$AP$3*AP491)+$I$3*VLOOKUP(I491,COND!$A$2:$E$7,4,FALSE)+$J$3*VLOOKUP(J491,COND!$A$2:$C$7,2,FALSE)+$K$3*VLOOKUP(K491,COND!$A$2:$C$7,3,FALSE)+IF(AND($B$2&gt;0,$E491&lt;20),$B$2*25,0)</f>
        <v>101.7509060398344</v>
      </c>
      <c r="AR491" s="26">
        <f t="shared" si="54"/>
        <v>-1.3279233681011666</v>
      </c>
      <c r="AS491" t="str">
        <f t="shared" si="55"/>
        <v>3B</v>
      </c>
      <c r="AT491">
        <v>800</v>
      </c>
      <c r="AU491">
        <v>800</v>
      </c>
      <c r="AW491" t="str">
        <f t="shared" si="56"/>
        <v>Unlikely</v>
      </c>
      <c r="AY491" t="str">
        <f>IF(VLOOKUP($A491,'Draft List'!$D$4:$AC$1177,AY$3,FALSE)&lt;&gt;0,VLOOKUP($A491,'Draft List'!$D$4:$AC$1177,AY$3,FALSE),"")</f>
        <v/>
      </c>
      <c r="AZ491" t="str">
        <f>IF(VLOOKUP($A491,'Draft List'!$D$4:$AC$1177,AZ$3,FALSE)&lt;&gt;0,VLOOKUP($A491,'Draft List'!$D$4:$AC$1177,AZ$3,FALSE),"")</f>
        <v/>
      </c>
      <c r="BA491" t="str">
        <f>IF(VLOOKUP($A491,'Draft List'!$D$4:$AC$1177,BA$3,FALSE)&lt;&gt;0,VLOOKUP($A491,'Draft List'!$D$4:$AC$1177,BA$3,FALSE),"")</f>
        <v/>
      </c>
      <c r="BB491" t="str">
        <f>IF(VLOOKUP($A491,'Draft List'!$D$4:$AC$1177,BB$3,FALSE)&lt;&gt;0,VLOOKUP($A491,'Draft List'!$D$4:$AC$1177,BB$3,FALSE),"")</f>
        <v/>
      </c>
    </row>
    <row r="492" spans="1:54" ht="15" customHeight="1" x14ac:dyDescent="0.3">
      <c r="A492" s="1">
        <v>6031</v>
      </c>
      <c r="B492" s="1" t="s">
        <v>88</v>
      </c>
      <c r="C492" s="1" t="s">
        <v>190</v>
      </c>
      <c r="D492" s="1" t="s">
        <v>657</v>
      </c>
      <c r="E492" s="1">
        <v>23</v>
      </c>
      <c r="F492" s="1" t="s">
        <v>42</v>
      </c>
      <c r="G492" s="1" t="s">
        <v>42</v>
      </c>
      <c r="H492" s="22" t="s">
        <v>878</v>
      </c>
      <c r="I492" s="45" t="s">
        <v>43</v>
      </c>
      <c r="J492" s="1" t="s">
        <v>43</v>
      </c>
      <c r="K492" s="22" t="s">
        <v>43</v>
      </c>
      <c r="L492" s="1">
        <v>2</v>
      </c>
      <c r="M492" s="1">
        <v>3</v>
      </c>
      <c r="N492" s="1">
        <v>2</v>
      </c>
      <c r="O492" s="1">
        <v>4</v>
      </c>
      <c r="P492" s="22">
        <v>2</v>
      </c>
      <c r="Q492" s="1">
        <v>2</v>
      </c>
      <c r="R492" s="1">
        <v>3</v>
      </c>
      <c r="S492" s="1">
        <v>3</v>
      </c>
      <c r="T492" s="1">
        <v>5</v>
      </c>
      <c r="U492" s="22">
        <v>2</v>
      </c>
      <c r="V492" s="1">
        <v>10</v>
      </c>
      <c r="W492" s="1">
        <v>8</v>
      </c>
      <c r="X492" s="1">
        <v>7</v>
      </c>
      <c r="Y492" s="22">
        <v>1</v>
      </c>
      <c r="Z492" s="1" t="s">
        <v>45</v>
      </c>
      <c r="AA492" s="1">
        <v>2</v>
      </c>
      <c r="AB492" s="1" t="s">
        <v>45</v>
      </c>
      <c r="AC492" s="1" t="s">
        <v>45</v>
      </c>
      <c r="AD492" s="1" t="s">
        <v>45</v>
      </c>
      <c r="AE492" s="1" t="s">
        <v>45</v>
      </c>
      <c r="AF492" s="1" t="s">
        <v>45</v>
      </c>
      <c r="AG492" s="22" t="s">
        <v>45</v>
      </c>
      <c r="AH492" s="1">
        <v>1</v>
      </c>
      <c r="AI492" s="1">
        <v>2</v>
      </c>
      <c r="AJ492" s="22">
        <v>1</v>
      </c>
      <c r="AK492" s="34" t="s">
        <v>45</v>
      </c>
      <c r="AL492" s="34" t="s">
        <v>844</v>
      </c>
      <c r="AM492" s="8">
        <f t="shared" si="50"/>
        <v>-1.2674612705177621</v>
      </c>
      <c r="AN492" s="8">
        <f t="shared" si="51"/>
        <v>-1.0946902264842799</v>
      </c>
      <c r="AO492">
        <f t="shared" si="52"/>
        <v>0</v>
      </c>
      <c r="AP492" s="6">
        <f t="shared" si="53"/>
        <v>0</v>
      </c>
      <c r="AQ492" s="8">
        <f>($AM$3*AM492+$AN$3*AN492+$AO$3*AO492+$AP$3*AP492)+$I$3*VLOOKUP(I492,COND!$A$2:$E$7,4,FALSE)+$J$3*VLOOKUP(J492,COND!$A$2:$C$7,2,FALSE)+$K$3*VLOOKUP(K492,COND!$A$2:$C$7,3,FALSE)+IF(AND($B$2&gt;0,$E492&lt;20),$B$2*25,0)</f>
        <v>101.73697115513687</v>
      </c>
      <c r="AR492" s="26">
        <f t="shared" si="54"/>
        <v>-1.3308342091129612</v>
      </c>
      <c r="AS492" t="str">
        <f t="shared" si="55"/>
        <v>1B</v>
      </c>
      <c r="AT492">
        <v>800</v>
      </c>
      <c r="AU492">
        <v>800</v>
      </c>
      <c r="AW492" t="str">
        <f t="shared" si="56"/>
        <v>Unlikely</v>
      </c>
      <c r="AY492" t="str">
        <f>IF(VLOOKUP($A492,'Draft List'!$D$4:$AC$1177,AY$3,FALSE)&lt;&gt;0,VLOOKUP($A492,'Draft List'!$D$4:$AC$1177,AY$3,FALSE),"")</f>
        <v/>
      </c>
      <c r="AZ492" t="str">
        <f>IF(VLOOKUP($A492,'Draft List'!$D$4:$AC$1177,AZ$3,FALSE)&lt;&gt;0,VLOOKUP($A492,'Draft List'!$D$4:$AC$1177,AZ$3,FALSE),"")</f>
        <v/>
      </c>
      <c r="BA492" t="str">
        <f>IF(VLOOKUP($A492,'Draft List'!$D$4:$AC$1177,BA$3,FALSE)&lt;&gt;0,VLOOKUP($A492,'Draft List'!$D$4:$AC$1177,BA$3,FALSE),"")</f>
        <v/>
      </c>
      <c r="BB492" t="str">
        <f>IF(VLOOKUP($A492,'Draft List'!$D$4:$AC$1177,BB$3,FALSE)&lt;&gt;0,VLOOKUP($A492,'Draft List'!$D$4:$AC$1177,BB$3,FALSE),"")</f>
        <v/>
      </c>
    </row>
    <row r="493" spans="1:54" ht="15" customHeight="1" x14ac:dyDescent="0.3">
      <c r="A493" s="1">
        <v>8858</v>
      </c>
      <c r="B493" s="1" t="s">
        <v>87</v>
      </c>
      <c r="C493" s="1" t="s">
        <v>208</v>
      </c>
      <c r="D493" s="1" t="s">
        <v>886</v>
      </c>
      <c r="E493" s="1">
        <v>21</v>
      </c>
      <c r="F493" s="1" t="s">
        <v>63</v>
      </c>
      <c r="G493" s="1" t="s">
        <v>42</v>
      </c>
      <c r="H493" s="22" t="s">
        <v>861</v>
      </c>
      <c r="I493" s="45" t="s">
        <v>43</v>
      </c>
      <c r="J493" s="1" t="s">
        <v>43</v>
      </c>
      <c r="K493" s="22" t="s">
        <v>43</v>
      </c>
      <c r="L493" s="1">
        <v>1</v>
      </c>
      <c r="M493" s="1">
        <v>2</v>
      </c>
      <c r="N493" s="1">
        <v>2</v>
      </c>
      <c r="O493" s="1">
        <v>2</v>
      </c>
      <c r="P493" s="22">
        <v>1</v>
      </c>
      <c r="Q493" s="1">
        <v>2</v>
      </c>
      <c r="R493" s="1">
        <v>4</v>
      </c>
      <c r="S493" s="1">
        <v>3</v>
      </c>
      <c r="T493" s="1">
        <v>4</v>
      </c>
      <c r="U493" s="22">
        <v>3</v>
      </c>
      <c r="V493" s="1">
        <v>2</v>
      </c>
      <c r="W493" s="1">
        <v>2</v>
      </c>
      <c r="X493" s="1">
        <v>4</v>
      </c>
      <c r="Y493" s="22">
        <v>6</v>
      </c>
      <c r="Z493" s="1" t="s">
        <v>45</v>
      </c>
      <c r="AA493" s="1" t="s">
        <v>45</v>
      </c>
      <c r="AB493" s="1" t="s">
        <v>45</v>
      </c>
      <c r="AC493" s="1" t="s">
        <v>45</v>
      </c>
      <c r="AD493" s="1" t="s">
        <v>45</v>
      </c>
      <c r="AE493" s="1" t="s">
        <v>45</v>
      </c>
      <c r="AF493" s="1" t="s">
        <v>45</v>
      </c>
      <c r="AG493" s="22" t="s">
        <v>45</v>
      </c>
      <c r="AH493" s="1">
        <v>1</v>
      </c>
      <c r="AI493" s="1">
        <v>5</v>
      </c>
      <c r="AJ493" s="22">
        <v>1</v>
      </c>
      <c r="AK493" s="34" t="s">
        <v>965</v>
      </c>
      <c r="AL493" s="34" t="s">
        <v>48</v>
      </c>
      <c r="AM493" s="8">
        <f t="shared" si="50"/>
        <v>-1.8605124261753858</v>
      </c>
      <c r="AN493" s="8">
        <f t="shared" si="51"/>
        <v>-1.0933235570580737</v>
      </c>
      <c r="AO493">
        <f t="shared" si="52"/>
        <v>0</v>
      </c>
      <c r="AP493" s="6">
        <f t="shared" si="53"/>
        <v>0</v>
      </c>
      <c r="AQ493" s="8">
        <f>($AM$3*AM493+$AN$3*AN493+$AO$3*AO493+$AP$3*AP493)+$I$3*VLOOKUP(I493,COND!$A$2:$E$7,4,FALSE)+$J$3*VLOOKUP(J493,COND!$A$2:$C$7,2,FALSE)+$K$3*VLOOKUP(K493,COND!$A$2:$C$7,3,FALSE)+IF(AND($B$2&gt;0,$E493&lt;20),$B$2*25,0)</f>
        <v>101.69406607268557</v>
      </c>
      <c r="AR493" s="26">
        <f t="shared" si="54"/>
        <v>-1.339796599281555</v>
      </c>
      <c r="AS493" t="str">
        <f t="shared" si="55"/>
        <v>DH</v>
      </c>
      <c r="AT493">
        <v>800</v>
      </c>
      <c r="AU493">
        <v>800</v>
      </c>
      <c r="AW493" t="str">
        <f t="shared" si="56"/>
        <v>Unlikely</v>
      </c>
      <c r="AY493" t="str">
        <f>IF(VLOOKUP($A493,'Draft List'!$D$4:$AC$1177,AY$3,FALSE)&lt;&gt;0,VLOOKUP($A493,'Draft List'!$D$4:$AC$1177,AY$3,FALSE),"")</f>
        <v/>
      </c>
      <c r="AZ493" t="str">
        <f>IF(VLOOKUP($A493,'Draft List'!$D$4:$AC$1177,AZ$3,FALSE)&lt;&gt;0,VLOOKUP($A493,'Draft List'!$D$4:$AC$1177,AZ$3,FALSE),"")</f>
        <v/>
      </c>
      <c r="BA493" t="str">
        <f>IF(VLOOKUP($A493,'Draft List'!$D$4:$AC$1177,BA$3,FALSE)&lt;&gt;0,VLOOKUP($A493,'Draft List'!$D$4:$AC$1177,BA$3,FALSE),"")</f>
        <v/>
      </c>
      <c r="BB493" t="str">
        <f>IF(VLOOKUP($A493,'Draft List'!$D$4:$AC$1177,BB$3,FALSE)&lt;&gt;0,VLOOKUP($A493,'Draft List'!$D$4:$AC$1177,BB$3,FALSE),"")</f>
        <v/>
      </c>
    </row>
    <row r="494" spans="1:54" ht="15" customHeight="1" x14ac:dyDescent="0.3">
      <c r="A494" s="1">
        <v>11435</v>
      </c>
      <c r="B494" s="1" t="s">
        <v>87</v>
      </c>
      <c r="C494" s="1" t="s">
        <v>188</v>
      </c>
      <c r="D494" s="1" t="s">
        <v>704</v>
      </c>
      <c r="E494" s="1">
        <v>21</v>
      </c>
      <c r="F494" s="1" t="s">
        <v>42</v>
      </c>
      <c r="G494" s="1" t="s">
        <v>42</v>
      </c>
      <c r="H494" s="22" t="s">
        <v>878</v>
      </c>
      <c r="I494" s="45" t="s">
        <v>43</v>
      </c>
      <c r="J494" s="1" t="s">
        <v>43</v>
      </c>
      <c r="K494" s="22" t="s">
        <v>43</v>
      </c>
      <c r="L494" s="1">
        <v>1</v>
      </c>
      <c r="M494" s="1">
        <v>2</v>
      </c>
      <c r="N494" s="1">
        <v>2</v>
      </c>
      <c r="O494" s="1">
        <v>2</v>
      </c>
      <c r="P494" s="22">
        <v>1</v>
      </c>
      <c r="Q494" s="1">
        <v>2</v>
      </c>
      <c r="R494" s="1">
        <v>3</v>
      </c>
      <c r="S494" s="1">
        <v>3</v>
      </c>
      <c r="T494" s="1">
        <v>5</v>
      </c>
      <c r="U494" s="22">
        <v>2</v>
      </c>
      <c r="V494" s="1">
        <v>1</v>
      </c>
      <c r="W494" s="1">
        <v>2</v>
      </c>
      <c r="X494" s="1">
        <v>4</v>
      </c>
      <c r="Y494" s="22">
        <v>6</v>
      </c>
      <c r="Z494" s="1">
        <v>2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 t="s">
        <v>45</v>
      </c>
      <c r="AF494" s="1" t="s">
        <v>45</v>
      </c>
      <c r="AG494" s="22" t="s">
        <v>45</v>
      </c>
      <c r="AH494" s="1">
        <v>1</v>
      </c>
      <c r="AI494" s="1">
        <v>1</v>
      </c>
      <c r="AJ494" s="22">
        <v>1</v>
      </c>
      <c r="AK494" s="34" t="s">
        <v>977</v>
      </c>
      <c r="AL494" s="34" t="s">
        <v>844</v>
      </c>
      <c r="AM494" s="8">
        <f t="shared" si="50"/>
        <v>-1.8605124261753858</v>
      </c>
      <c r="AN494" s="8">
        <f t="shared" si="51"/>
        <v>-1.0946902264842799</v>
      </c>
      <c r="AO494">
        <f t="shared" si="52"/>
        <v>0</v>
      </c>
      <c r="AP494" s="6">
        <f t="shared" si="53"/>
        <v>0</v>
      </c>
      <c r="AQ494" s="8">
        <f>($AM$3*AM494+$AN$3*AN494+$AO$3*AO494+$AP$3*AP494)+$I$3*VLOOKUP(I494,COND!$A$2:$E$7,4,FALSE)+$J$3*VLOOKUP(J494,COND!$A$2:$C$7,2,FALSE)+$K$3*VLOOKUP(K494,COND!$A$2:$C$7,3,FALSE)+IF(AND($B$2&gt;0,$E494&lt;20),$B$2*25,0)</f>
        <v>101.67766603957111</v>
      </c>
      <c r="AR494" s="26">
        <f t="shared" si="54"/>
        <v>-1.343222382129462</v>
      </c>
      <c r="AS494" t="str">
        <f t="shared" si="55"/>
        <v>C</v>
      </c>
      <c r="AT494">
        <v>800</v>
      </c>
      <c r="AU494">
        <v>800</v>
      </c>
      <c r="AW494" t="str">
        <f t="shared" si="56"/>
        <v>Unlikely</v>
      </c>
      <c r="AY494" t="str">
        <f>IF(VLOOKUP($A494,'Draft List'!$D$4:$AC$1177,AY$3,FALSE)&lt;&gt;0,VLOOKUP($A494,'Draft List'!$D$4:$AC$1177,AY$3,FALSE),"")</f>
        <v/>
      </c>
      <c r="AZ494" t="str">
        <f>IF(VLOOKUP($A494,'Draft List'!$D$4:$AC$1177,AZ$3,FALSE)&lt;&gt;0,VLOOKUP($A494,'Draft List'!$D$4:$AC$1177,AZ$3,FALSE),"")</f>
        <v/>
      </c>
      <c r="BA494" t="str">
        <f>IF(VLOOKUP($A494,'Draft List'!$D$4:$AC$1177,BA$3,FALSE)&lt;&gt;0,VLOOKUP($A494,'Draft List'!$D$4:$AC$1177,BA$3,FALSE),"")</f>
        <v/>
      </c>
      <c r="BB494" t="str">
        <f>IF(VLOOKUP($A494,'Draft List'!$D$4:$AC$1177,BB$3,FALSE)&lt;&gt;0,VLOOKUP($A494,'Draft List'!$D$4:$AC$1177,BB$3,FALSE),"")</f>
        <v/>
      </c>
    </row>
    <row r="495" spans="1:54" ht="15" customHeight="1" x14ac:dyDescent="0.3">
      <c r="A495" s="1">
        <v>7176</v>
      </c>
      <c r="B495" s="1" t="s">
        <v>70</v>
      </c>
      <c r="C495" s="1" t="s">
        <v>128</v>
      </c>
      <c r="D495" s="1" t="s">
        <v>1345</v>
      </c>
      <c r="E495" s="1">
        <v>22</v>
      </c>
      <c r="F495" s="1" t="s">
        <v>42</v>
      </c>
      <c r="G495" s="1" t="s">
        <v>42</v>
      </c>
      <c r="H495" s="22" t="s">
        <v>861</v>
      </c>
      <c r="I495" s="45" t="s">
        <v>44</v>
      </c>
      <c r="J495" s="1" t="s">
        <v>43</v>
      </c>
      <c r="K495" s="22" t="s">
        <v>43</v>
      </c>
      <c r="L495" s="1">
        <v>2</v>
      </c>
      <c r="M495" s="1">
        <v>2</v>
      </c>
      <c r="N495" s="1">
        <v>3</v>
      </c>
      <c r="O495" s="1">
        <v>2</v>
      </c>
      <c r="P495" s="22">
        <v>1</v>
      </c>
      <c r="Q495" s="1">
        <v>2</v>
      </c>
      <c r="R495" s="1">
        <v>3</v>
      </c>
      <c r="S495" s="1">
        <v>4</v>
      </c>
      <c r="T495" s="1">
        <v>3</v>
      </c>
      <c r="U495" s="22">
        <v>3</v>
      </c>
      <c r="V495" s="1">
        <v>9</v>
      </c>
      <c r="W495" s="1">
        <v>8</v>
      </c>
      <c r="X495" s="1">
        <v>1</v>
      </c>
      <c r="Y495" s="22">
        <v>1</v>
      </c>
      <c r="Z495" s="1" t="s">
        <v>45</v>
      </c>
      <c r="AA495" s="1" t="s">
        <v>45</v>
      </c>
      <c r="AB495" s="1" t="s">
        <v>45</v>
      </c>
      <c r="AC495" s="1">
        <v>6</v>
      </c>
      <c r="AD495" s="1">
        <v>1</v>
      </c>
      <c r="AE495" s="1" t="s">
        <v>45</v>
      </c>
      <c r="AF495" s="1" t="s">
        <v>45</v>
      </c>
      <c r="AG495" s="22" t="s">
        <v>45</v>
      </c>
      <c r="AH495" s="1">
        <v>5</v>
      </c>
      <c r="AI495" s="1">
        <v>1</v>
      </c>
      <c r="AJ495" s="22">
        <v>1</v>
      </c>
      <c r="AK495" s="34" t="s">
        <v>45</v>
      </c>
      <c r="AL495" s="34" t="s">
        <v>48</v>
      </c>
      <c r="AM495" s="8">
        <f t="shared" si="50"/>
        <v>-1.4548950959488096</v>
      </c>
      <c r="AN495" s="8">
        <f t="shared" si="51"/>
        <v>-1.151031492662457</v>
      </c>
      <c r="AO495">
        <f t="shared" si="52"/>
        <v>0</v>
      </c>
      <c r="AP495" s="6">
        <f t="shared" si="53"/>
        <v>0.75</v>
      </c>
      <c r="AQ495" s="8">
        <f>($AM$3*AM495+$AN$3*AN495+$AO$3*AO495+$AP$3*AP495)+$I$3*VLOOKUP(I495,COND!$A$2:$E$7,4,FALSE)+$J$3*VLOOKUP(J495,COND!$A$2:$C$7,2,FALSE)+$K$3*VLOOKUP(K495,COND!$A$2:$C$7,3,FALSE)+IF(AND($B$2&gt;0,$E495&lt;20),$B$2*25,0)</f>
        <v>101.64213257845563</v>
      </c>
      <c r="AR495" s="26">
        <f t="shared" si="54"/>
        <v>-1.3506449233381628</v>
      </c>
      <c r="AS495" t="str">
        <f t="shared" si="55"/>
        <v>3B</v>
      </c>
      <c r="AT495">
        <v>800</v>
      </c>
      <c r="AU495">
        <v>800</v>
      </c>
      <c r="AW495" t="str">
        <f t="shared" si="56"/>
        <v>Unlikely</v>
      </c>
      <c r="AY495" t="str">
        <f>IF(VLOOKUP($A495,'Draft List'!$D$4:$AC$1177,AY$3,FALSE)&lt;&gt;0,VLOOKUP($A495,'Draft List'!$D$4:$AC$1177,AY$3,FALSE),"")</f>
        <v/>
      </c>
      <c r="AZ495" t="str">
        <f>IF(VLOOKUP($A495,'Draft List'!$D$4:$AC$1177,AZ$3,FALSE)&lt;&gt;0,VLOOKUP($A495,'Draft List'!$D$4:$AC$1177,AZ$3,FALSE),"")</f>
        <v/>
      </c>
      <c r="BA495" t="str">
        <f>IF(VLOOKUP($A495,'Draft List'!$D$4:$AC$1177,BA$3,FALSE)&lt;&gt;0,VLOOKUP($A495,'Draft List'!$D$4:$AC$1177,BA$3,FALSE),"")</f>
        <v/>
      </c>
      <c r="BB495" t="str">
        <f>IF(VLOOKUP($A495,'Draft List'!$D$4:$AC$1177,BB$3,FALSE)&lt;&gt;0,VLOOKUP($A495,'Draft List'!$D$4:$AC$1177,BB$3,FALSE),"")</f>
        <v/>
      </c>
    </row>
    <row r="496" spans="1:54" ht="15" customHeight="1" x14ac:dyDescent="0.3">
      <c r="A496" s="1">
        <v>11949</v>
      </c>
      <c r="B496" s="1" t="s">
        <v>51</v>
      </c>
      <c r="C496" s="1" t="s">
        <v>726</v>
      </c>
      <c r="D496" s="1" t="s">
        <v>884</v>
      </c>
      <c r="E496" s="1">
        <v>21</v>
      </c>
      <c r="F496" s="1" t="s">
        <v>42</v>
      </c>
      <c r="G496" s="1" t="s">
        <v>42</v>
      </c>
      <c r="H496" s="22" t="s">
        <v>878</v>
      </c>
      <c r="I496" s="45" t="s">
        <v>43</v>
      </c>
      <c r="J496" s="1" t="s">
        <v>43</v>
      </c>
      <c r="K496" s="22" t="s">
        <v>43</v>
      </c>
      <c r="L496" s="1">
        <v>1</v>
      </c>
      <c r="M496" s="1">
        <v>1</v>
      </c>
      <c r="N496" s="1">
        <v>3</v>
      </c>
      <c r="O496" s="1">
        <v>2</v>
      </c>
      <c r="P496" s="22">
        <v>1</v>
      </c>
      <c r="Q496" s="1">
        <v>2</v>
      </c>
      <c r="R496" s="1">
        <v>3</v>
      </c>
      <c r="S496" s="1">
        <v>4</v>
      </c>
      <c r="T496" s="1">
        <v>4</v>
      </c>
      <c r="U496" s="22">
        <v>2</v>
      </c>
      <c r="V496" s="1">
        <v>2</v>
      </c>
      <c r="W496" s="1">
        <v>5</v>
      </c>
      <c r="X496" s="1">
        <v>1</v>
      </c>
      <c r="Y496" s="22">
        <v>1</v>
      </c>
      <c r="Z496" s="1" t="s">
        <v>45</v>
      </c>
      <c r="AA496" s="1" t="s">
        <v>45</v>
      </c>
      <c r="AB496" s="1">
        <v>1</v>
      </c>
      <c r="AC496" s="1" t="s">
        <v>45</v>
      </c>
      <c r="AD496" s="1" t="s">
        <v>45</v>
      </c>
      <c r="AE496" s="1">
        <v>2</v>
      </c>
      <c r="AF496" s="1">
        <v>1</v>
      </c>
      <c r="AG496" s="22" t="s">
        <v>45</v>
      </c>
      <c r="AH496" s="1">
        <v>4</v>
      </c>
      <c r="AI496" s="1">
        <v>4</v>
      </c>
      <c r="AJ496" s="22">
        <v>4</v>
      </c>
      <c r="AK496" s="34" t="s">
        <v>882</v>
      </c>
      <c r="AL496" s="34" t="s">
        <v>48</v>
      </c>
      <c r="AM496" s="8">
        <f t="shared" si="50"/>
        <v>-1.828510811770188</v>
      </c>
      <c r="AN496" s="8">
        <f t="shared" si="51"/>
        <v>-1.1013382824699594</v>
      </c>
      <c r="AO496">
        <f t="shared" si="52"/>
        <v>0</v>
      </c>
      <c r="AP496" s="6">
        <f t="shared" si="53"/>
        <v>0</v>
      </c>
      <c r="AQ496" s="8">
        <f>($AM$3*AM496+$AN$3*AN496+$AO$3*AO496+$AP$3*AP496)+$I$3*VLOOKUP(I496,COND!$A$2:$E$7,4,FALSE)+$J$3*VLOOKUP(J496,COND!$A$2:$C$7,2,FALSE)+$K$3*VLOOKUP(K496,COND!$A$2:$C$7,3,FALSE)+IF(AND($B$2&gt;0,$E496&lt;20),$B$2*25,0)</f>
        <v>101.60108952918347</v>
      </c>
      <c r="AR496" s="26">
        <f t="shared" si="54"/>
        <v>-1.3592183556746111</v>
      </c>
      <c r="AS496" t="str">
        <f t="shared" si="55"/>
        <v>2B</v>
      </c>
      <c r="AT496">
        <v>800</v>
      </c>
      <c r="AU496">
        <v>800</v>
      </c>
      <c r="AW496" t="str">
        <f t="shared" si="56"/>
        <v>Unlikely</v>
      </c>
      <c r="AY496" t="str">
        <f>IF(VLOOKUP($A496,'Draft List'!$D$4:$AC$1177,AY$3,FALSE)&lt;&gt;0,VLOOKUP($A496,'Draft List'!$D$4:$AC$1177,AY$3,FALSE),"")</f>
        <v/>
      </c>
      <c r="AZ496" t="str">
        <f>IF(VLOOKUP($A496,'Draft List'!$D$4:$AC$1177,AZ$3,FALSE)&lt;&gt;0,VLOOKUP($A496,'Draft List'!$D$4:$AC$1177,AZ$3,FALSE),"")</f>
        <v/>
      </c>
      <c r="BA496" t="str">
        <f>IF(VLOOKUP($A496,'Draft List'!$D$4:$AC$1177,BA$3,FALSE)&lt;&gt;0,VLOOKUP($A496,'Draft List'!$D$4:$AC$1177,BA$3,FALSE),"")</f>
        <v/>
      </c>
      <c r="BB496" t="str">
        <f>IF(VLOOKUP($A496,'Draft List'!$D$4:$AC$1177,BB$3,FALSE)&lt;&gt;0,VLOOKUP($A496,'Draft List'!$D$4:$AC$1177,BB$3,FALSE),"")</f>
        <v/>
      </c>
    </row>
    <row r="497" spans="1:54" ht="15" customHeight="1" x14ac:dyDescent="0.3">
      <c r="A497" s="1">
        <v>8568</v>
      </c>
      <c r="B497" s="1" t="s">
        <v>88</v>
      </c>
      <c r="C497" s="1" t="s">
        <v>989</v>
      </c>
      <c r="D497" s="1" t="s">
        <v>990</v>
      </c>
      <c r="E497" s="1">
        <v>21</v>
      </c>
      <c r="F497" s="1" t="s">
        <v>63</v>
      </c>
      <c r="G497" s="1" t="s">
        <v>42</v>
      </c>
      <c r="H497" s="22" t="s">
        <v>878</v>
      </c>
      <c r="I497" s="45" t="s">
        <v>48</v>
      </c>
      <c r="J497" s="1" t="s">
        <v>48</v>
      </c>
      <c r="K497" s="22" t="s">
        <v>44</v>
      </c>
      <c r="L497" s="1">
        <v>2</v>
      </c>
      <c r="M497" s="1">
        <v>3</v>
      </c>
      <c r="N497" s="1">
        <v>2</v>
      </c>
      <c r="O497" s="1">
        <v>1</v>
      </c>
      <c r="P497" s="22">
        <v>2</v>
      </c>
      <c r="Q497" s="1">
        <v>3</v>
      </c>
      <c r="R497" s="1">
        <v>3</v>
      </c>
      <c r="S497" s="1">
        <v>2</v>
      </c>
      <c r="T497" s="1">
        <v>1</v>
      </c>
      <c r="U497" s="22">
        <v>4</v>
      </c>
      <c r="V497" s="1">
        <v>8</v>
      </c>
      <c r="W497" s="1">
        <v>2</v>
      </c>
      <c r="X497" s="1">
        <v>1</v>
      </c>
      <c r="Y497" s="22">
        <v>1</v>
      </c>
      <c r="Z497" s="1" t="s">
        <v>45</v>
      </c>
      <c r="AA497" s="1">
        <v>1</v>
      </c>
      <c r="AB497" s="1" t="s">
        <v>45</v>
      </c>
      <c r="AC497" s="1" t="s">
        <v>45</v>
      </c>
      <c r="AD497" s="1" t="s">
        <v>45</v>
      </c>
      <c r="AE497" s="1" t="s">
        <v>45</v>
      </c>
      <c r="AF497" s="1" t="s">
        <v>45</v>
      </c>
      <c r="AG497" s="22" t="s">
        <v>45</v>
      </c>
      <c r="AH497" s="1">
        <v>1</v>
      </c>
      <c r="AI497" s="1">
        <v>1</v>
      </c>
      <c r="AJ497" s="22">
        <v>1</v>
      </c>
      <c r="AK497" s="34" t="s">
        <v>45</v>
      </c>
      <c r="AL497" s="34" t="s">
        <v>48</v>
      </c>
      <c r="AM497" s="8">
        <f t="shared" si="50"/>
        <v>-1.5365899205465052</v>
      </c>
      <c r="AN497" s="8">
        <f t="shared" si="51"/>
        <v>-1.1340014047096636</v>
      </c>
      <c r="AO497">
        <f t="shared" si="52"/>
        <v>0</v>
      </c>
      <c r="AP497" s="6">
        <f t="shared" si="53"/>
        <v>0</v>
      </c>
      <c r="AQ497" s="8">
        <f>($AM$3*AM497+$AN$3*AN497+$AO$3*AO497+$AP$3*AP497)+$I$3*VLOOKUP(I497,COND!$A$2:$E$7,4,FALSE)+$J$3*VLOOKUP(J497,COND!$A$2:$C$7,2,FALSE)+$K$3*VLOOKUP(K497,COND!$A$2:$C$7,3,FALSE)+IF(AND($B$2&gt;0,$E497&lt;20),$B$2*25,0)</f>
        <v>101.46332415142939</v>
      </c>
      <c r="AR497" s="26">
        <f t="shared" si="54"/>
        <v>-1.3879959968446822</v>
      </c>
      <c r="AS497" t="str">
        <f t="shared" si="55"/>
        <v>1B</v>
      </c>
      <c r="AT497">
        <v>800</v>
      </c>
      <c r="AU497">
        <v>800</v>
      </c>
      <c r="AW497" t="str">
        <f t="shared" si="56"/>
        <v>Unlikely</v>
      </c>
      <c r="AY497" t="str">
        <f>IF(VLOOKUP($A497,'Draft List'!$D$4:$AC$1177,AY$3,FALSE)&lt;&gt;0,VLOOKUP($A497,'Draft List'!$D$4:$AC$1177,AY$3,FALSE),"")</f>
        <v/>
      </c>
      <c r="AZ497" t="str">
        <f>IF(VLOOKUP($A497,'Draft List'!$D$4:$AC$1177,AZ$3,FALSE)&lt;&gt;0,VLOOKUP($A497,'Draft List'!$D$4:$AC$1177,AZ$3,FALSE),"")</f>
        <v/>
      </c>
      <c r="BA497" t="str">
        <f>IF(VLOOKUP($A497,'Draft List'!$D$4:$AC$1177,BA$3,FALSE)&lt;&gt;0,VLOOKUP($A497,'Draft List'!$D$4:$AC$1177,BA$3,FALSE),"")</f>
        <v/>
      </c>
      <c r="BB497" t="str">
        <f>IF(VLOOKUP($A497,'Draft List'!$D$4:$AC$1177,BB$3,FALSE)&lt;&gt;0,VLOOKUP($A497,'Draft List'!$D$4:$AC$1177,BB$3,FALSE),"")</f>
        <v/>
      </c>
    </row>
    <row r="498" spans="1:54" ht="15" customHeight="1" x14ac:dyDescent="0.3">
      <c r="A498" s="1">
        <v>9992</v>
      </c>
      <c r="B498" s="1" t="s">
        <v>87</v>
      </c>
      <c r="C498" s="1" t="s">
        <v>517</v>
      </c>
      <c r="D498" s="1" t="s">
        <v>1248</v>
      </c>
      <c r="E498" s="1">
        <v>21</v>
      </c>
      <c r="F498" s="1" t="s">
        <v>42</v>
      </c>
      <c r="G498" s="1" t="s">
        <v>42</v>
      </c>
      <c r="H498" s="22" t="s">
        <v>853</v>
      </c>
      <c r="I498" s="45" t="s">
        <v>44</v>
      </c>
      <c r="J498" s="1" t="s">
        <v>44</v>
      </c>
      <c r="K498" s="22" t="s">
        <v>43</v>
      </c>
      <c r="L498" s="1">
        <v>1</v>
      </c>
      <c r="M498" s="1">
        <v>2</v>
      </c>
      <c r="N498" s="1">
        <v>3</v>
      </c>
      <c r="O498" s="1">
        <v>3</v>
      </c>
      <c r="P498" s="22">
        <v>1</v>
      </c>
      <c r="Q498" s="1">
        <v>2</v>
      </c>
      <c r="R498" s="1">
        <v>3</v>
      </c>
      <c r="S498" s="1">
        <v>5</v>
      </c>
      <c r="T498" s="1">
        <v>4</v>
      </c>
      <c r="U498" s="22">
        <v>2</v>
      </c>
      <c r="V498" s="1">
        <v>3</v>
      </c>
      <c r="W498" s="1">
        <v>4</v>
      </c>
      <c r="X498" s="1">
        <v>6</v>
      </c>
      <c r="Y498" s="22">
        <v>5</v>
      </c>
      <c r="Z498" s="1" t="s">
        <v>45</v>
      </c>
      <c r="AA498" s="1" t="s">
        <v>45</v>
      </c>
      <c r="AB498" s="1" t="s">
        <v>45</v>
      </c>
      <c r="AC498" s="1" t="s">
        <v>45</v>
      </c>
      <c r="AD498" s="1" t="s">
        <v>45</v>
      </c>
      <c r="AE498" s="1" t="s">
        <v>45</v>
      </c>
      <c r="AF498" s="1" t="s">
        <v>45</v>
      </c>
      <c r="AG498" s="22" t="s">
        <v>45</v>
      </c>
      <c r="AH498" s="1">
        <v>1</v>
      </c>
      <c r="AI498" s="1">
        <v>1</v>
      </c>
      <c r="AJ498" s="22">
        <v>1</v>
      </c>
      <c r="AK498" s="34" t="s">
        <v>45</v>
      </c>
      <c r="AL498" s="34" t="s">
        <v>48</v>
      </c>
      <c r="AM498" s="8">
        <f t="shared" si="50"/>
        <v>-1.6877413821419032</v>
      </c>
      <c r="AN498" s="8">
        <f t="shared" si="51"/>
        <v>-1.018276788446058</v>
      </c>
      <c r="AO498">
        <f t="shared" si="52"/>
        <v>0</v>
      </c>
      <c r="AP498" s="6">
        <f t="shared" si="53"/>
        <v>0</v>
      </c>
      <c r="AQ498" s="8">
        <f>($AM$3*AM498+$AN$3*AN498+$AO$3*AO498+$AP$3*AP498)+$I$3*VLOOKUP(I498,COND!$A$2:$E$7,4,FALSE)+$J$3*VLOOKUP(J498,COND!$A$2:$C$7,2,FALSE)+$K$3*VLOOKUP(K498,COND!$A$2:$C$7,3,FALSE)+IF(AND($B$2&gt;0,$E498&lt;20),$B$2*25,0)</f>
        <v>101.46190440043311</v>
      </c>
      <c r="AR498" s="26">
        <f t="shared" si="54"/>
        <v>-1.3882925668928887</v>
      </c>
      <c r="AS498" t="str">
        <f t="shared" si="55"/>
        <v>DH</v>
      </c>
      <c r="AT498">
        <v>800</v>
      </c>
      <c r="AU498">
        <v>800</v>
      </c>
      <c r="AW498" t="str">
        <f t="shared" si="56"/>
        <v>Unlikely</v>
      </c>
      <c r="AY498">
        <f>IF(VLOOKUP($A498,'Draft List'!$D$4:$AC$1177,AY$3,FALSE)&lt;&gt;0,VLOOKUP($A498,'Draft List'!$D$4:$AC$1177,AY$3,FALSE),"")</f>
        <v>480</v>
      </c>
      <c r="AZ498">
        <f>IF(VLOOKUP($A498,'Draft List'!$D$4:$AC$1177,AZ$3,FALSE)&lt;&gt;0,VLOOKUP($A498,'Draft List'!$D$4:$AC$1177,AZ$3,FALSE),"")</f>
        <v>16</v>
      </c>
      <c r="BA498">
        <f>IF(VLOOKUP($A498,'Draft List'!$D$4:$AC$1177,BA$3,FALSE)&lt;&gt;0,VLOOKUP($A498,'Draft List'!$D$4:$AC$1177,BA$3,FALSE),"")</f>
        <v>12</v>
      </c>
      <c r="BB498" t="str">
        <f>IF(VLOOKUP($A498,'Draft List'!$D$4:$AC$1177,BB$3,FALSE)&lt;&gt;0,VLOOKUP($A498,'Draft List'!$D$4:$AC$1177,BB$3,FALSE),"")</f>
        <v>Okinawa Shisa</v>
      </c>
    </row>
    <row r="499" spans="1:54" ht="15" customHeight="1" x14ac:dyDescent="0.3">
      <c r="A499" s="1">
        <v>18060</v>
      </c>
      <c r="B499" s="1" t="s">
        <v>88</v>
      </c>
      <c r="C499" s="1" t="s">
        <v>305</v>
      </c>
      <c r="D499" s="1" t="s">
        <v>157</v>
      </c>
      <c r="E499" s="1">
        <v>22</v>
      </c>
      <c r="F499" s="1" t="s">
        <v>42</v>
      </c>
      <c r="G499" s="1" t="s">
        <v>42</v>
      </c>
      <c r="H499" s="22" t="s">
        <v>878</v>
      </c>
      <c r="I499" s="45" t="s">
        <v>48</v>
      </c>
      <c r="J499" s="1" t="s">
        <v>43</v>
      </c>
      <c r="K499" s="22" t="s">
        <v>43</v>
      </c>
      <c r="L499" s="1">
        <v>2</v>
      </c>
      <c r="M499" s="1">
        <v>1</v>
      </c>
      <c r="N499" s="1">
        <v>2</v>
      </c>
      <c r="O499" s="1">
        <v>2</v>
      </c>
      <c r="P499" s="22">
        <v>1</v>
      </c>
      <c r="Q499" s="1">
        <v>3</v>
      </c>
      <c r="R499" s="1">
        <v>2</v>
      </c>
      <c r="S499" s="1">
        <v>2</v>
      </c>
      <c r="T499" s="1">
        <v>2</v>
      </c>
      <c r="U499" s="22">
        <v>3</v>
      </c>
      <c r="V499" s="1">
        <v>7</v>
      </c>
      <c r="W499" s="1">
        <v>1</v>
      </c>
      <c r="X499" s="1">
        <v>1</v>
      </c>
      <c r="Y499" s="22">
        <v>1</v>
      </c>
      <c r="Z499" s="1" t="s">
        <v>45</v>
      </c>
      <c r="AA499" s="1" t="s">
        <v>45</v>
      </c>
      <c r="AB499" s="1" t="s">
        <v>45</v>
      </c>
      <c r="AC499" s="1" t="s">
        <v>45</v>
      </c>
      <c r="AD499" s="1" t="s">
        <v>45</v>
      </c>
      <c r="AE499" s="1" t="s">
        <v>45</v>
      </c>
      <c r="AF499" s="1" t="s">
        <v>45</v>
      </c>
      <c r="AG499" s="22" t="s">
        <v>45</v>
      </c>
      <c r="AH499" s="1">
        <v>1</v>
      </c>
      <c r="AI499" s="1">
        <v>1</v>
      </c>
      <c r="AJ499" s="22">
        <v>1</v>
      </c>
      <c r="AK499" s="34" t="s">
        <v>45</v>
      </c>
      <c r="AL499" s="34" t="s">
        <v>844</v>
      </c>
      <c r="AM499" s="8">
        <f t="shared" si="50"/>
        <v>-1.5890164695914148</v>
      </c>
      <c r="AN499" s="8">
        <f t="shared" si="51"/>
        <v>-1.1353680741358696</v>
      </c>
      <c r="AO499">
        <f t="shared" si="52"/>
        <v>0</v>
      </c>
      <c r="AP499" s="6">
        <f t="shared" si="53"/>
        <v>0</v>
      </c>
      <c r="AQ499" s="8">
        <f>($AM$3*AM499+$AN$3*AN499+$AO$3*AO499+$AP$3*AP499)+$I$3*VLOOKUP(I499,COND!$A$2:$E$7,4,FALSE)+$J$3*VLOOKUP(J499,COND!$A$2:$C$7,2,FALSE)+$K$3*VLOOKUP(K499,COND!$A$2:$C$7,3,FALSE)+IF(AND($B$2&gt;0,$E499&lt;20),$B$2*25,0)</f>
        <v>101.44168146341042</v>
      </c>
      <c r="AR499" s="26">
        <f t="shared" si="54"/>
        <v>-1.392516911459946</v>
      </c>
      <c r="AS499" t="str">
        <f t="shared" si="55"/>
        <v>DH</v>
      </c>
      <c r="AT499">
        <v>800</v>
      </c>
      <c r="AU499">
        <v>800</v>
      </c>
      <c r="AW499" t="str">
        <f t="shared" si="56"/>
        <v>Unlikely</v>
      </c>
      <c r="AY499" t="str">
        <f>IF(VLOOKUP($A499,'Draft List'!$D$4:$AC$1177,AY$3,FALSE)&lt;&gt;0,VLOOKUP($A499,'Draft List'!$D$4:$AC$1177,AY$3,FALSE),"")</f>
        <v/>
      </c>
      <c r="AZ499" t="str">
        <f>IF(VLOOKUP($A499,'Draft List'!$D$4:$AC$1177,AZ$3,FALSE)&lt;&gt;0,VLOOKUP($A499,'Draft List'!$D$4:$AC$1177,AZ$3,FALSE),"")</f>
        <v/>
      </c>
      <c r="BA499" t="str">
        <f>IF(VLOOKUP($A499,'Draft List'!$D$4:$AC$1177,BA$3,FALSE)&lt;&gt;0,VLOOKUP($A499,'Draft List'!$D$4:$AC$1177,BA$3,FALSE),"")</f>
        <v/>
      </c>
      <c r="BB499" t="str">
        <f>IF(VLOOKUP($A499,'Draft List'!$D$4:$AC$1177,BB$3,FALSE)&lt;&gt;0,VLOOKUP($A499,'Draft List'!$D$4:$AC$1177,BB$3,FALSE),"")</f>
        <v/>
      </c>
    </row>
    <row r="500" spans="1:54" ht="15" customHeight="1" x14ac:dyDescent="0.3">
      <c r="A500" s="1">
        <v>2439</v>
      </c>
      <c r="B500" s="1" t="s">
        <v>88</v>
      </c>
      <c r="C500" s="1" t="s">
        <v>1177</v>
      </c>
      <c r="D500" s="1" t="s">
        <v>936</v>
      </c>
      <c r="E500" s="1">
        <v>22</v>
      </c>
      <c r="F500" s="1" t="s">
        <v>54</v>
      </c>
      <c r="G500" s="1" t="s">
        <v>54</v>
      </c>
      <c r="H500" s="22" t="s">
        <v>878</v>
      </c>
      <c r="I500" s="45" t="s">
        <v>43</v>
      </c>
      <c r="J500" s="1" t="s">
        <v>43</v>
      </c>
      <c r="K500" s="22" t="s">
        <v>43</v>
      </c>
      <c r="L500" s="1">
        <v>2</v>
      </c>
      <c r="M500" s="1">
        <v>2</v>
      </c>
      <c r="N500" s="1">
        <v>2</v>
      </c>
      <c r="O500" s="1">
        <v>2</v>
      </c>
      <c r="P500" s="22">
        <v>1</v>
      </c>
      <c r="Q500" s="1">
        <v>3</v>
      </c>
      <c r="R500" s="1">
        <v>3</v>
      </c>
      <c r="S500" s="1">
        <v>2</v>
      </c>
      <c r="T500" s="1">
        <v>2</v>
      </c>
      <c r="U500" s="22">
        <v>2</v>
      </c>
      <c r="V500" s="1">
        <v>6</v>
      </c>
      <c r="W500" s="1">
        <v>5</v>
      </c>
      <c r="X500" s="1">
        <v>1</v>
      </c>
      <c r="Y500" s="22">
        <v>1</v>
      </c>
      <c r="Z500" s="1" t="s">
        <v>45</v>
      </c>
      <c r="AA500" s="1" t="s">
        <v>45</v>
      </c>
      <c r="AB500" s="1" t="s">
        <v>45</v>
      </c>
      <c r="AC500" s="1" t="s">
        <v>45</v>
      </c>
      <c r="AD500" s="1" t="s">
        <v>45</v>
      </c>
      <c r="AE500" s="1" t="s">
        <v>45</v>
      </c>
      <c r="AF500" s="1" t="s">
        <v>45</v>
      </c>
      <c r="AG500" s="22" t="s">
        <v>45</v>
      </c>
      <c r="AH500" s="1">
        <v>2</v>
      </c>
      <c r="AI500" s="1">
        <v>1</v>
      </c>
      <c r="AJ500" s="22">
        <v>1</v>
      </c>
      <c r="AK500" s="34" t="s">
        <v>45</v>
      </c>
      <c r="AL500" s="34" t="s">
        <v>844</v>
      </c>
      <c r="AM500" s="8">
        <f t="shared" si="50"/>
        <v>-1.5379565899727115</v>
      </c>
      <c r="AN500" s="8">
        <f t="shared" si="51"/>
        <v>-1.1243245343342496</v>
      </c>
      <c r="AO500">
        <f t="shared" si="52"/>
        <v>0</v>
      </c>
      <c r="AP500" s="6">
        <f t="shared" si="53"/>
        <v>0</v>
      </c>
      <c r="AQ500" s="8">
        <f>($AM$3*AM500+$AN$3*AN500+$AO$3*AO500+$AP$3*AP500)+$I$3*VLOOKUP(I500,COND!$A$2:$E$7,4,FALSE)+$J$3*VLOOKUP(J500,COND!$A$2:$C$7,2,FALSE)+$K$3*VLOOKUP(K500,COND!$A$2:$C$7,3,FALSE)+IF(AND($B$2&gt;0,$E500&lt;20),$B$2*25,0)</f>
        <v>101.35430992899174</v>
      </c>
      <c r="AR500" s="26">
        <f t="shared" si="54"/>
        <v>-1.4107678443646381</v>
      </c>
      <c r="AS500" t="str">
        <f t="shared" si="55"/>
        <v>DH</v>
      </c>
      <c r="AT500">
        <v>800</v>
      </c>
      <c r="AU500">
        <v>800</v>
      </c>
      <c r="AW500" t="str">
        <f t="shared" si="56"/>
        <v>Unlikely</v>
      </c>
      <c r="AY500" t="str">
        <f>IF(VLOOKUP($A500,'Draft List'!$D$4:$AC$1177,AY$3,FALSE)&lt;&gt;0,VLOOKUP($A500,'Draft List'!$D$4:$AC$1177,AY$3,FALSE),"")</f>
        <v/>
      </c>
      <c r="AZ500" t="str">
        <f>IF(VLOOKUP($A500,'Draft List'!$D$4:$AC$1177,AZ$3,FALSE)&lt;&gt;0,VLOOKUP($A500,'Draft List'!$D$4:$AC$1177,AZ$3,FALSE),"")</f>
        <v/>
      </c>
      <c r="BA500" t="str">
        <f>IF(VLOOKUP($A500,'Draft List'!$D$4:$AC$1177,BA$3,FALSE)&lt;&gt;0,VLOOKUP($A500,'Draft List'!$D$4:$AC$1177,BA$3,FALSE),"")</f>
        <v/>
      </c>
      <c r="BB500" t="str">
        <f>IF(VLOOKUP($A500,'Draft List'!$D$4:$AC$1177,BB$3,FALSE)&lt;&gt;0,VLOOKUP($A500,'Draft List'!$D$4:$AC$1177,BB$3,FALSE),"")</f>
        <v/>
      </c>
    </row>
    <row r="501" spans="1:54" ht="15" customHeight="1" x14ac:dyDescent="0.3">
      <c r="A501" s="1">
        <v>12308</v>
      </c>
      <c r="B501" s="1" t="s">
        <v>51</v>
      </c>
      <c r="C501" s="1" t="s">
        <v>1121</v>
      </c>
      <c r="D501" s="1" t="s">
        <v>781</v>
      </c>
      <c r="E501" s="1">
        <v>21</v>
      </c>
      <c r="F501" s="1" t="s">
        <v>54</v>
      </c>
      <c r="G501" s="1" t="s">
        <v>54</v>
      </c>
      <c r="H501" s="22" t="s">
        <v>878</v>
      </c>
      <c r="I501" s="45" t="s">
        <v>43</v>
      </c>
      <c r="J501" s="1" t="s">
        <v>44</v>
      </c>
      <c r="K501" s="22" t="s">
        <v>43</v>
      </c>
      <c r="L501" s="1">
        <v>2</v>
      </c>
      <c r="M501" s="1">
        <v>3</v>
      </c>
      <c r="N501" s="1">
        <v>2</v>
      </c>
      <c r="O501" s="1">
        <v>1</v>
      </c>
      <c r="P501" s="22">
        <v>3</v>
      </c>
      <c r="Q501" s="1">
        <v>3</v>
      </c>
      <c r="R501" s="1">
        <v>3</v>
      </c>
      <c r="S501" s="1">
        <v>2</v>
      </c>
      <c r="T501" s="1">
        <v>2</v>
      </c>
      <c r="U501" s="22">
        <v>4</v>
      </c>
      <c r="V501" s="1">
        <v>6</v>
      </c>
      <c r="W501" s="1">
        <v>3</v>
      </c>
      <c r="X501" s="1">
        <v>1</v>
      </c>
      <c r="Y501" s="22">
        <v>1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>
        <v>1</v>
      </c>
      <c r="AF501" s="1" t="s">
        <v>45</v>
      </c>
      <c r="AG501" s="22" t="s">
        <v>45</v>
      </c>
      <c r="AH501" s="1">
        <v>1</v>
      </c>
      <c r="AI501" s="1">
        <v>1</v>
      </c>
      <c r="AJ501" s="22">
        <v>1</v>
      </c>
      <c r="AK501" s="34" t="s">
        <v>45</v>
      </c>
      <c r="AL501" s="34" t="s">
        <v>48</v>
      </c>
      <c r="AM501" s="8">
        <f t="shared" si="50"/>
        <v>-1.496573580729422</v>
      </c>
      <c r="AN501" s="8">
        <f t="shared" si="51"/>
        <v>-1.0442918547000826</v>
      </c>
      <c r="AO501">
        <f t="shared" si="52"/>
        <v>0</v>
      </c>
      <c r="AP501" s="6">
        <f t="shared" si="53"/>
        <v>0</v>
      </c>
      <c r="AQ501" s="8">
        <f>($AM$3*AM501+$AN$3*AN501+$AO$3*AO501+$AP$3*AP501)+$I$3*VLOOKUP(I501,COND!$A$2:$E$7,4,FALSE)+$J$3*VLOOKUP(J501,COND!$A$2:$C$7,2,FALSE)+$K$3*VLOOKUP(K501,COND!$A$2:$C$7,3,FALSE)+IF(AND($B$2&gt;0,$E501&lt;20),$B$2*25,0)</f>
        <v>101.31884038552607</v>
      </c>
      <c r="AR501" s="26">
        <f t="shared" si="54"/>
        <v>-1.4181770338936885</v>
      </c>
      <c r="AS501" t="str">
        <f t="shared" si="55"/>
        <v>LF</v>
      </c>
      <c r="AT501">
        <v>800</v>
      </c>
      <c r="AU501">
        <v>800</v>
      </c>
      <c r="AW501" t="str">
        <f t="shared" si="56"/>
        <v>Unlikely</v>
      </c>
      <c r="AY501" t="str">
        <f>IF(VLOOKUP($A501,'Draft List'!$D$4:$AC$1177,AY$3,FALSE)&lt;&gt;0,VLOOKUP($A501,'Draft List'!$D$4:$AC$1177,AY$3,FALSE),"")</f>
        <v/>
      </c>
      <c r="AZ501" t="str">
        <f>IF(VLOOKUP($A501,'Draft List'!$D$4:$AC$1177,AZ$3,FALSE)&lt;&gt;0,VLOOKUP($A501,'Draft List'!$D$4:$AC$1177,AZ$3,FALSE),"")</f>
        <v/>
      </c>
      <c r="BA501" t="str">
        <f>IF(VLOOKUP($A501,'Draft List'!$D$4:$AC$1177,BA$3,FALSE)&lt;&gt;0,VLOOKUP($A501,'Draft List'!$D$4:$AC$1177,BA$3,FALSE),"")</f>
        <v/>
      </c>
      <c r="BB501" t="str">
        <f>IF(VLOOKUP($A501,'Draft List'!$D$4:$AC$1177,BB$3,FALSE)&lt;&gt;0,VLOOKUP($A501,'Draft List'!$D$4:$AC$1177,BB$3,FALSE),"")</f>
        <v/>
      </c>
    </row>
    <row r="502" spans="1:54" ht="15" customHeight="1" x14ac:dyDescent="0.3">
      <c r="A502" s="1">
        <v>9617</v>
      </c>
      <c r="B502" s="1" t="s">
        <v>73</v>
      </c>
      <c r="C502" s="1" t="s">
        <v>173</v>
      </c>
      <c r="D502" s="1" t="s">
        <v>344</v>
      </c>
      <c r="E502" s="1">
        <v>21</v>
      </c>
      <c r="F502" s="1" t="s">
        <v>42</v>
      </c>
      <c r="G502" s="1" t="s">
        <v>42</v>
      </c>
      <c r="H502" s="22" t="s">
        <v>861</v>
      </c>
      <c r="I502" s="45" t="s">
        <v>44</v>
      </c>
      <c r="J502" s="1" t="s">
        <v>43</v>
      </c>
      <c r="K502" s="22" t="s">
        <v>43</v>
      </c>
      <c r="L502" s="1">
        <v>1</v>
      </c>
      <c r="M502" s="1">
        <v>2</v>
      </c>
      <c r="N502" s="1">
        <v>2</v>
      </c>
      <c r="O502" s="1">
        <v>2</v>
      </c>
      <c r="P502" s="22">
        <v>1</v>
      </c>
      <c r="Q502" s="1">
        <v>2</v>
      </c>
      <c r="R502" s="1">
        <v>3</v>
      </c>
      <c r="S502" s="1">
        <v>2</v>
      </c>
      <c r="T502" s="1">
        <v>4</v>
      </c>
      <c r="U502" s="22">
        <v>3</v>
      </c>
      <c r="V502" s="1">
        <v>9</v>
      </c>
      <c r="W502" s="1">
        <v>9</v>
      </c>
      <c r="X502" s="1">
        <v>1</v>
      </c>
      <c r="Y502" s="22">
        <v>1</v>
      </c>
      <c r="Z502" s="1" t="s">
        <v>45</v>
      </c>
      <c r="AA502" s="1" t="s">
        <v>45</v>
      </c>
      <c r="AB502" s="1" t="s">
        <v>45</v>
      </c>
      <c r="AC502" s="1">
        <v>3</v>
      </c>
      <c r="AD502" s="1">
        <v>5</v>
      </c>
      <c r="AE502" s="1">
        <v>1</v>
      </c>
      <c r="AF502" s="1" t="s">
        <v>45</v>
      </c>
      <c r="AG502" s="22">
        <v>1</v>
      </c>
      <c r="AH502" s="1">
        <v>4</v>
      </c>
      <c r="AI502" s="1">
        <v>9</v>
      </c>
      <c r="AJ502" s="22">
        <v>7</v>
      </c>
      <c r="AK502" s="34" t="s">
        <v>882</v>
      </c>
      <c r="AL502" s="34" t="s">
        <v>48</v>
      </c>
      <c r="AM502" s="8">
        <f t="shared" si="50"/>
        <v>-1.8605124261753858</v>
      </c>
      <c r="AN502" s="8">
        <f t="shared" si="51"/>
        <v>-1.2274449307006789</v>
      </c>
      <c r="AO502">
        <f t="shared" si="52"/>
        <v>2</v>
      </c>
      <c r="AP502" s="6">
        <f t="shared" si="53"/>
        <v>1</v>
      </c>
      <c r="AQ502" s="8">
        <f>($AM$3*AM502+$AN$3*AN502+$AO$3*AO502+$AP$3*AP502)+$I$3*VLOOKUP(I502,COND!$A$2:$E$7,4,FALSE)+$J$3*VLOOKUP(J502,COND!$A$2:$C$7,2,FALSE)+$K$3*VLOOKUP(K502,COND!$A$2:$C$7,3,FALSE)+IF(AND($B$2&gt;0,$E502&lt;20),$B$2*25,0)</f>
        <v>101.26794292230764</v>
      </c>
      <c r="AR502" s="26">
        <f t="shared" si="54"/>
        <v>-1.4288089427001347</v>
      </c>
      <c r="AS502" t="str">
        <f t="shared" si="55"/>
        <v>SS</v>
      </c>
      <c r="AT502">
        <v>800</v>
      </c>
      <c r="AU502">
        <v>800</v>
      </c>
      <c r="AW502" t="str">
        <f t="shared" si="56"/>
        <v>Unlikely</v>
      </c>
      <c r="AY502">
        <f>IF(VLOOKUP($A502,'Draft List'!$D$4:$AC$1177,AY$3,FALSE)&lt;&gt;0,VLOOKUP($A502,'Draft List'!$D$4:$AC$1177,AY$3,FALSE),"")</f>
        <v>569</v>
      </c>
      <c r="AZ502">
        <f>IF(VLOOKUP($A502,'Draft List'!$D$4:$AC$1177,AZ$3,FALSE)&lt;&gt;0,VLOOKUP($A502,'Draft List'!$D$4:$AC$1177,AZ$3,FALSE),"")</f>
        <v>19</v>
      </c>
      <c r="BA502">
        <f>IF(VLOOKUP($A502,'Draft List'!$D$4:$AC$1177,BA$3,FALSE)&lt;&gt;0,VLOOKUP($A502,'Draft List'!$D$4:$AC$1177,BA$3,FALSE),"")</f>
        <v>5</v>
      </c>
      <c r="BB502" t="str">
        <f>IF(VLOOKUP($A502,'Draft List'!$D$4:$AC$1177,BB$3,FALSE)&lt;&gt;0,VLOOKUP($A502,'Draft List'!$D$4:$AC$1177,BB$3,FALSE),"")</f>
        <v>Charleston Statesmen</v>
      </c>
    </row>
    <row r="503" spans="1:54" ht="15" customHeight="1" x14ac:dyDescent="0.3">
      <c r="A503" s="1">
        <v>6425</v>
      </c>
      <c r="B503" s="1" t="s">
        <v>88</v>
      </c>
      <c r="C503" s="1" t="s">
        <v>471</v>
      </c>
      <c r="D503" s="1" t="s">
        <v>1037</v>
      </c>
      <c r="E503" s="1">
        <v>21</v>
      </c>
      <c r="F503" s="1" t="s">
        <v>42</v>
      </c>
      <c r="G503" s="1" t="s">
        <v>42</v>
      </c>
      <c r="H503" s="22" t="s">
        <v>878</v>
      </c>
      <c r="I503" s="45" t="s">
        <v>43</v>
      </c>
      <c r="J503" s="1" t="s">
        <v>43</v>
      </c>
      <c r="K503" s="22" t="s">
        <v>43</v>
      </c>
      <c r="L503" s="1">
        <v>2</v>
      </c>
      <c r="M503" s="1">
        <v>2</v>
      </c>
      <c r="N503" s="1">
        <v>2</v>
      </c>
      <c r="O503" s="1">
        <v>1</v>
      </c>
      <c r="P503" s="22">
        <v>3</v>
      </c>
      <c r="Q503" s="1">
        <v>3</v>
      </c>
      <c r="R503" s="1">
        <v>3</v>
      </c>
      <c r="S503" s="1">
        <v>2</v>
      </c>
      <c r="T503" s="1">
        <v>1</v>
      </c>
      <c r="U503" s="22">
        <v>4</v>
      </c>
      <c r="V503" s="1">
        <v>3</v>
      </c>
      <c r="W503" s="1">
        <v>1</v>
      </c>
      <c r="X503" s="1">
        <v>1</v>
      </c>
      <c r="Y503" s="22">
        <v>1</v>
      </c>
      <c r="Z503" s="1" t="s">
        <v>45</v>
      </c>
      <c r="AA503" s="1">
        <v>4</v>
      </c>
      <c r="AB503" s="1" t="s">
        <v>45</v>
      </c>
      <c r="AC503" s="1" t="s">
        <v>45</v>
      </c>
      <c r="AD503" s="1" t="s">
        <v>45</v>
      </c>
      <c r="AE503" s="1" t="s">
        <v>45</v>
      </c>
      <c r="AF503" s="1" t="s">
        <v>45</v>
      </c>
      <c r="AG503" s="22" t="s">
        <v>45</v>
      </c>
      <c r="AH503" s="1">
        <v>1</v>
      </c>
      <c r="AI503" s="1">
        <v>1</v>
      </c>
      <c r="AJ503" s="22">
        <v>1</v>
      </c>
      <c r="AK503" s="34" t="s">
        <v>45</v>
      </c>
      <c r="AL503" s="34" t="s">
        <v>48</v>
      </c>
      <c r="AM503" s="8">
        <f t="shared" si="50"/>
        <v>-1.5476334603481254</v>
      </c>
      <c r="AN503" s="8">
        <f t="shared" si="51"/>
        <v>-1.1340014047096636</v>
      </c>
      <c r="AO503">
        <f t="shared" si="52"/>
        <v>0</v>
      </c>
      <c r="AP503" s="6">
        <f t="shared" si="53"/>
        <v>0</v>
      </c>
      <c r="AQ503" s="8">
        <f>($AM$3*AM503+$AN$3*AN503+$AO$3*AO503+$AP$3*AP503)+$I$3*VLOOKUP(I503,COND!$A$2:$E$7,4,FALSE)+$J$3*VLOOKUP(J503,COND!$A$2:$C$7,2,FALSE)+$K$3*VLOOKUP(K503,COND!$A$2:$C$7,3,FALSE)+IF(AND($B$2&gt;0,$E503&lt;20),$B$2*25,0)</f>
        <v>101.23721979744923</v>
      </c>
      <c r="AR503" s="26">
        <f t="shared" si="54"/>
        <v>-1.4352266586546971</v>
      </c>
      <c r="AS503" t="str">
        <f t="shared" si="55"/>
        <v>1B</v>
      </c>
      <c r="AT503">
        <v>800</v>
      </c>
      <c r="AU503">
        <v>800</v>
      </c>
      <c r="AW503" t="str">
        <f t="shared" si="56"/>
        <v>Unlikely</v>
      </c>
      <c r="AY503" t="str">
        <f>IF(VLOOKUP($A503,'Draft List'!$D$4:$AC$1177,AY$3,FALSE)&lt;&gt;0,VLOOKUP($A503,'Draft List'!$D$4:$AC$1177,AY$3,FALSE),"")</f>
        <v/>
      </c>
      <c r="AZ503" t="str">
        <f>IF(VLOOKUP($A503,'Draft List'!$D$4:$AC$1177,AZ$3,FALSE)&lt;&gt;0,VLOOKUP($A503,'Draft List'!$D$4:$AC$1177,AZ$3,FALSE),"")</f>
        <v/>
      </c>
      <c r="BA503" t="str">
        <f>IF(VLOOKUP($A503,'Draft List'!$D$4:$AC$1177,BA$3,FALSE)&lt;&gt;0,VLOOKUP($A503,'Draft List'!$D$4:$AC$1177,BA$3,FALSE),"")</f>
        <v/>
      </c>
      <c r="BB503" t="str">
        <f>IF(VLOOKUP($A503,'Draft List'!$D$4:$AC$1177,BB$3,FALSE)&lt;&gt;0,VLOOKUP($A503,'Draft List'!$D$4:$AC$1177,BB$3,FALSE),"")</f>
        <v/>
      </c>
    </row>
    <row r="504" spans="1:54" ht="15" customHeight="1" x14ac:dyDescent="0.3">
      <c r="A504" s="1">
        <v>15986</v>
      </c>
      <c r="B504" s="1" t="s">
        <v>88</v>
      </c>
      <c r="C504" s="1" t="s">
        <v>1054</v>
      </c>
      <c r="D504" s="1" t="s">
        <v>1055</v>
      </c>
      <c r="E504" s="1">
        <v>21</v>
      </c>
      <c r="F504" s="1" t="s">
        <v>54</v>
      </c>
      <c r="G504" s="1" t="s">
        <v>42</v>
      </c>
      <c r="H504" s="22" t="s">
        <v>878</v>
      </c>
      <c r="I504" s="45" t="s">
        <v>43</v>
      </c>
      <c r="J504" s="1" t="s">
        <v>43</v>
      </c>
      <c r="K504" s="22" t="s">
        <v>43</v>
      </c>
      <c r="L504" s="1">
        <v>2</v>
      </c>
      <c r="M504" s="1">
        <v>2</v>
      </c>
      <c r="N504" s="1">
        <v>2</v>
      </c>
      <c r="O504" s="1">
        <v>1</v>
      </c>
      <c r="P504" s="22">
        <v>2</v>
      </c>
      <c r="Q504" s="1">
        <v>3</v>
      </c>
      <c r="R504" s="1">
        <v>3</v>
      </c>
      <c r="S504" s="1">
        <v>2</v>
      </c>
      <c r="T504" s="1">
        <v>1</v>
      </c>
      <c r="U504" s="22">
        <v>4</v>
      </c>
      <c r="V504" s="1">
        <v>7</v>
      </c>
      <c r="W504" s="1">
        <v>2</v>
      </c>
      <c r="X504" s="1">
        <v>1</v>
      </c>
      <c r="Y504" s="22">
        <v>1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 t="s">
        <v>45</v>
      </c>
      <c r="AF504" s="1" t="s">
        <v>45</v>
      </c>
      <c r="AG504" s="22" t="s">
        <v>45</v>
      </c>
      <c r="AH504" s="1">
        <v>1</v>
      </c>
      <c r="AI504" s="1">
        <v>1</v>
      </c>
      <c r="AJ504" s="22">
        <v>3</v>
      </c>
      <c r="AK504" s="34" t="s">
        <v>874</v>
      </c>
      <c r="AL504" s="34" t="s">
        <v>844</v>
      </c>
      <c r="AM504" s="8">
        <f t="shared" si="50"/>
        <v>-1.5876498001652086</v>
      </c>
      <c r="AN504" s="8">
        <f t="shared" si="51"/>
        <v>-1.1340014047096636</v>
      </c>
      <c r="AO504">
        <f t="shared" si="52"/>
        <v>0</v>
      </c>
      <c r="AP504" s="6">
        <f t="shared" si="53"/>
        <v>0</v>
      </c>
      <c r="AQ504" s="8">
        <f>($AM$3*AM504+$AN$3*AN504+$AO$3*AO504+$AP$3*AP504)+$I$3*VLOOKUP(I504,COND!$A$2:$E$7,4,FALSE)+$J$3*VLOOKUP(J504,COND!$A$2:$C$7,2,FALSE)+$K$3*VLOOKUP(K504,COND!$A$2:$C$7,3,FALSE)+IF(AND($B$2&gt;0,$E504&lt;20),$B$2*25,0)</f>
        <v>101.23321816346751</v>
      </c>
      <c r="AR504" s="26">
        <f t="shared" si="54"/>
        <v>-1.4360625550801787</v>
      </c>
      <c r="AS504" t="str">
        <f t="shared" si="55"/>
        <v>DH</v>
      </c>
      <c r="AT504">
        <v>800</v>
      </c>
      <c r="AU504">
        <v>800</v>
      </c>
      <c r="AW504" t="str">
        <f t="shared" si="56"/>
        <v>Unlikely</v>
      </c>
      <c r="AY504" t="str">
        <f>IF(VLOOKUP($A504,'Draft List'!$D$4:$AC$1177,AY$3,FALSE)&lt;&gt;0,VLOOKUP($A504,'Draft List'!$D$4:$AC$1177,AY$3,FALSE),"")</f>
        <v/>
      </c>
      <c r="AZ504" t="str">
        <f>IF(VLOOKUP($A504,'Draft List'!$D$4:$AC$1177,AZ$3,FALSE)&lt;&gt;0,VLOOKUP($A504,'Draft List'!$D$4:$AC$1177,AZ$3,FALSE),"")</f>
        <v/>
      </c>
      <c r="BA504" t="str">
        <f>IF(VLOOKUP($A504,'Draft List'!$D$4:$AC$1177,BA$3,FALSE)&lt;&gt;0,VLOOKUP($A504,'Draft List'!$D$4:$AC$1177,BA$3,FALSE),"")</f>
        <v/>
      </c>
      <c r="BB504" t="str">
        <f>IF(VLOOKUP($A504,'Draft List'!$D$4:$AC$1177,BB$3,FALSE)&lt;&gt;0,VLOOKUP($A504,'Draft List'!$D$4:$AC$1177,BB$3,FALSE),"")</f>
        <v/>
      </c>
    </row>
    <row r="505" spans="1:54" ht="15" customHeight="1" x14ac:dyDescent="0.3">
      <c r="A505" s="1">
        <v>10752</v>
      </c>
      <c r="B505" s="1" t="s">
        <v>87</v>
      </c>
      <c r="C505" s="1" t="s">
        <v>184</v>
      </c>
      <c r="D505" s="1" t="s">
        <v>197</v>
      </c>
      <c r="E505" s="1">
        <v>21</v>
      </c>
      <c r="F505" s="1" t="s">
        <v>42</v>
      </c>
      <c r="G505" s="1" t="s">
        <v>42</v>
      </c>
      <c r="H505" s="22" t="s">
        <v>853</v>
      </c>
      <c r="I505" s="45" t="s">
        <v>44</v>
      </c>
      <c r="J505" s="1" t="s">
        <v>44</v>
      </c>
      <c r="K505" s="22" t="s">
        <v>43</v>
      </c>
      <c r="L505" s="1">
        <v>2</v>
      </c>
      <c r="M505" s="1">
        <v>2</v>
      </c>
      <c r="N505" s="1">
        <v>2</v>
      </c>
      <c r="O505" s="1">
        <v>3</v>
      </c>
      <c r="P505" s="22">
        <v>2</v>
      </c>
      <c r="Q505" s="1">
        <v>2</v>
      </c>
      <c r="R505" s="1">
        <v>3</v>
      </c>
      <c r="S505" s="1">
        <v>2</v>
      </c>
      <c r="T505" s="1">
        <v>5</v>
      </c>
      <c r="U505" s="22">
        <v>3</v>
      </c>
      <c r="V505" s="1">
        <v>3</v>
      </c>
      <c r="W505" s="1">
        <v>2</v>
      </c>
      <c r="X505" s="1">
        <v>6</v>
      </c>
      <c r="Y505" s="22">
        <v>6</v>
      </c>
      <c r="Z505" s="1">
        <v>2</v>
      </c>
      <c r="AA505" s="1" t="s">
        <v>45</v>
      </c>
      <c r="AB505" s="1" t="s">
        <v>45</v>
      </c>
      <c r="AC505" s="1" t="s">
        <v>45</v>
      </c>
      <c r="AD505" s="1" t="s">
        <v>45</v>
      </c>
      <c r="AE505" s="1" t="s">
        <v>45</v>
      </c>
      <c r="AF505" s="1" t="s">
        <v>45</v>
      </c>
      <c r="AG505" s="22" t="s">
        <v>45</v>
      </c>
      <c r="AH505" s="1">
        <v>3</v>
      </c>
      <c r="AI505" s="1">
        <v>5</v>
      </c>
      <c r="AJ505" s="22">
        <v>5</v>
      </c>
      <c r="AK505" s="34" t="s">
        <v>874</v>
      </c>
      <c r="AL505" s="34" t="s">
        <v>48</v>
      </c>
      <c r="AM505" s="8">
        <f t="shared" si="50"/>
        <v>-1.4082307001460468</v>
      </c>
      <c r="AN505" s="8">
        <f t="shared" si="51"/>
        <v>-1.1377353806910979</v>
      </c>
      <c r="AO505">
        <f t="shared" si="52"/>
        <v>0</v>
      </c>
      <c r="AP505" s="6">
        <f t="shared" si="53"/>
        <v>1.1000000000000001</v>
      </c>
      <c r="AQ505" s="8">
        <f>($AM$3*AM505+$AN$3*AN505+$AO$3*AO505+$AP$3*AP505)+$I$3*VLOOKUP(I505,COND!$A$2:$E$7,4,FALSE)+$J$3*VLOOKUP(J505,COND!$A$2:$C$7,2,FALSE)+$K$3*VLOOKUP(K505,COND!$A$2:$C$7,3,FALSE)+IF(AND($B$2&gt;0,$E505&lt;20),$B$2*25,0)</f>
        <v>101.15635236169223</v>
      </c>
      <c r="AR505" s="26">
        <f t="shared" si="54"/>
        <v>-1.4521189583492755</v>
      </c>
      <c r="AS505" t="str">
        <f t="shared" si="55"/>
        <v>C</v>
      </c>
      <c r="AT505">
        <v>800</v>
      </c>
      <c r="AU505">
        <v>800</v>
      </c>
      <c r="AW505" t="str">
        <f t="shared" si="56"/>
        <v>Unlikely</v>
      </c>
      <c r="AY505" t="str">
        <f>IF(VLOOKUP($A505,'Draft List'!$D$4:$AC$1177,AY$3,FALSE)&lt;&gt;0,VLOOKUP($A505,'Draft List'!$D$4:$AC$1177,AY$3,FALSE),"")</f>
        <v/>
      </c>
      <c r="AZ505" t="str">
        <f>IF(VLOOKUP($A505,'Draft List'!$D$4:$AC$1177,AZ$3,FALSE)&lt;&gt;0,VLOOKUP($A505,'Draft List'!$D$4:$AC$1177,AZ$3,FALSE),"")</f>
        <v/>
      </c>
      <c r="BA505" t="str">
        <f>IF(VLOOKUP($A505,'Draft List'!$D$4:$AC$1177,BA$3,FALSE)&lt;&gt;0,VLOOKUP($A505,'Draft List'!$D$4:$AC$1177,BA$3,FALSE),"")</f>
        <v/>
      </c>
      <c r="BB505" t="str">
        <f>IF(VLOOKUP($A505,'Draft List'!$D$4:$AC$1177,BB$3,FALSE)&lt;&gt;0,VLOOKUP($A505,'Draft List'!$D$4:$AC$1177,BB$3,FALSE),"")</f>
        <v/>
      </c>
    </row>
    <row r="506" spans="1:54" ht="15" customHeight="1" x14ac:dyDescent="0.3">
      <c r="A506" s="1">
        <v>6510</v>
      </c>
      <c r="B506" s="1" t="s">
        <v>87</v>
      </c>
      <c r="C506" s="1" t="s">
        <v>136</v>
      </c>
      <c r="D506" s="1" t="s">
        <v>531</v>
      </c>
      <c r="E506" s="1">
        <v>22</v>
      </c>
      <c r="F506" s="1" t="s">
        <v>42</v>
      </c>
      <c r="G506" s="1" t="s">
        <v>42</v>
      </c>
      <c r="H506" s="22" t="s">
        <v>853</v>
      </c>
      <c r="I506" s="45" t="s">
        <v>44</v>
      </c>
      <c r="J506" s="1" t="s">
        <v>44</v>
      </c>
      <c r="K506" s="22" t="s">
        <v>43</v>
      </c>
      <c r="L506" s="1">
        <v>2</v>
      </c>
      <c r="M506" s="1">
        <v>2</v>
      </c>
      <c r="N506" s="1">
        <v>3</v>
      </c>
      <c r="O506" s="1">
        <v>2</v>
      </c>
      <c r="P506" s="22">
        <v>1</v>
      </c>
      <c r="Q506" s="1">
        <v>2</v>
      </c>
      <c r="R506" s="1">
        <v>4</v>
      </c>
      <c r="S506" s="1">
        <v>4</v>
      </c>
      <c r="T506" s="1">
        <v>4</v>
      </c>
      <c r="U506" s="22">
        <v>2</v>
      </c>
      <c r="V506" s="1">
        <v>3</v>
      </c>
      <c r="W506" s="1">
        <v>3</v>
      </c>
      <c r="X506" s="1">
        <v>6</v>
      </c>
      <c r="Y506" s="22">
        <v>3</v>
      </c>
      <c r="Z506" s="1" t="s">
        <v>45</v>
      </c>
      <c r="AA506" s="1" t="s">
        <v>45</v>
      </c>
      <c r="AB506" s="1" t="s">
        <v>45</v>
      </c>
      <c r="AC506" s="1" t="s">
        <v>45</v>
      </c>
      <c r="AD506" s="1" t="s">
        <v>45</v>
      </c>
      <c r="AE506" s="1" t="s">
        <v>45</v>
      </c>
      <c r="AF506" s="1" t="s">
        <v>45</v>
      </c>
      <c r="AG506" s="22" t="s">
        <v>45</v>
      </c>
      <c r="AH506" s="1">
        <v>1</v>
      </c>
      <c r="AI506" s="1">
        <v>2</v>
      </c>
      <c r="AJ506" s="22">
        <v>1</v>
      </c>
      <c r="AK506" s="34" t="s">
        <v>45</v>
      </c>
      <c r="AL506" s="34" t="s">
        <v>48</v>
      </c>
      <c r="AM506" s="8">
        <f t="shared" si="50"/>
        <v>-1.4548950959488096</v>
      </c>
      <c r="AN506" s="8">
        <f t="shared" si="51"/>
        <v>-1.0502784028512557</v>
      </c>
      <c r="AO506">
        <f t="shared" si="52"/>
        <v>0</v>
      </c>
      <c r="AP506" s="6">
        <f t="shared" si="53"/>
        <v>0</v>
      </c>
      <c r="AQ506" s="8">
        <f>($AM$3*AM506+$AN$3*AN506+$AO$3*AO506+$AP$3*AP506)+$I$3*VLOOKUP(I506,COND!$A$2:$E$7,4,FALSE)+$J$3*VLOOKUP(J506,COND!$A$2:$C$7,2,FALSE)+$K$3*VLOOKUP(K506,COND!$A$2:$C$7,3,FALSE)+IF(AND($B$2&gt;0,$E506&lt;20),$B$2*25,0)</f>
        <v>101.10116965619005</v>
      </c>
      <c r="AR506" s="26">
        <f t="shared" si="54"/>
        <v>-1.4636460061723511</v>
      </c>
      <c r="AS506" t="str">
        <f t="shared" si="55"/>
        <v>DH</v>
      </c>
      <c r="AT506">
        <v>800</v>
      </c>
      <c r="AU506">
        <v>800</v>
      </c>
      <c r="AW506" t="str">
        <f t="shared" si="56"/>
        <v>Unlikely</v>
      </c>
      <c r="AY506" t="str">
        <f>IF(VLOOKUP($A506,'Draft List'!$D$4:$AC$1177,AY$3,FALSE)&lt;&gt;0,VLOOKUP($A506,'Draft List'!$D$4:$AC$1177,AY$3,FALSE),"")</f>
        <v/>
      </c>
      <c r="AZ506" t="str">
        <f>IF(VLOOKUP($A506,'Draft List'!$D$4:$AC$1177,AZ$3,FALSE)&lt;&gt;0,VLOOKUP($A506,'Draft List'!$D$4:$AC$1177,AZ$3,FALSE),"")</f>
        <v/>
      </c>
      <c r="BA506" t="str">
        <f>IF(VLOOKUP($A506,'Draft List'!$D$4:$AC$1177,BA$3,FALSE)&lt;&gt;0,VLOOKUP($A506,'Draft List'!$D$4:$AC$1177,BA$3,FALSE),"")</f>
        <v/>
      </c>
      <c r="BB506" t="str">
        <f>IF(VLOOKUP($A506,'Draft List'!$D$4:$AC$1177,BB$3,FALSE)&lt;&gt;0,VLOOKUP($A506,'Draft List'!$D$4:$AC$1177,BB$3,FALSE),"")</f>
        <v/>
      </c>
    </row>
    <row r="507" spans="1:54" ht="15" customHeight="1" x14ac:dyDescent="0.3">
      <c r="A507" s="1">
        <v>16973</v>
      </c>
      <c r="B507" s="1" t="s">
        <v>87</v>
      </c>
      <c r="C507" s="1" t="s">
        <v>1347</v>
      </c>
      <c r="D507" s="1" t="s">
        <v>967</v>
      </c>
      <c r="E507" s="1">
        <v>22</v>
      </c>
      <c r="F507" s="1" t="s">
        <v>42</v>
      </c>
      <c r="G507" s="1" t="s">
        <v>42</v>
      </c>
      <c r="H507" s="22" t="s">
        <v>853</v>
      </c>
      <c r="I507" s="45" t="s">
        <v>44</v>
      </c>
      <c r="J507" s="1" t="s">
        <v>44</v>
      </c>
      <c r="K507" s="22" t="s">
        <v>44</v>
      </c>
      <c r="L507" s="1">
        <v>2</v>
      </c>
      <c r="M507" s="1">
        <v>3</v>
      </c>
      <c r="N507" s="1">
        <v>3</v>
      </c>
      <c r="O507" s="1">
        <v>4</v>
      </c>
      <c r="P507" s="22">
        <v>2</v>
      </c>
      <c r="Q507" s="1">
        <v>2</v>
      </c>
      <c r="R507" s="1">
        <v>3</v>
      </c>
      <c r="S507" s="1">
        <v>4</v>
      </c>
      <c r="T507" s="1">
        <v>5</v>
      </c>
      <c r="U507" s="22">
        <v>3</v>
      </c>
      <c r="V507" s="1">
        <v>4</v>
      </c>
      <c r="W507" s="1">
        <v>3</v>
      </c>
      <c r="X507" s="1">
        <v>6</v>
      </c>
      <c r="Y507" s="22">
        <v>6</v>
      </c>
      <c r="Z507" s="1" t="s">
        <v>45</v>
      </c>
      <c r="AA507" s="1" t="s">
        <v>45</v>
      </c>
      <c r="AB507" s="1" t="s">
        <v>45</v>
      </c>
      <c r="AC507" s="1" t="s">
        <v>45</v>
      </c>
      <c r="AD507" s="1" t="s">
        <v>45</v>
      </c>
      <c r="AE507" s="1" t="s">
        <v>45</v>
      </c>
      <c r="AF507" s="1" t="s">
        <v>45</v>
      </c>
      <c r="AG507" s="22" t="s">
        <v>45</v>
      </c>
      <c r="AH507" s="1">
        <v>1</v>
      </c>
      <c r="AI507" s="1">
        <v>1</v>
      </c>
      <c r="AJ507" s="22">
        <v>1</v>
      </c>
      <c r="AK507" s="34" t="s">
        <v>45</v>
      </c>
      <c r="AL507" s="34" t="s">
        <v>844</v>
      </c>
      <c r="AM507" s="8">
        <f t="shared" si="50"/>
        <v>-1.1843997764938607</v>
      </c>
      <c r="AN507" s="8">
        <f t="shared" si="51"/>
        <v>-0.97161239264329491</v>
      </c>
      <c r="AO507">
        <f t="shared" si="52"/>
        <v>0</v>
      </c>
      <c r="AP507" s="6">
        <f t="shared" si="53"/>
        <v>0</v>
      </c>
      <c r="AQ507" s="8">
        <f>($AM$3*AM507+$AN$3*AN507+$AO$3*AO507+$AP$3*AP507)+$I$3*VLOOKUP(I507,COND!$A$2:$E$7,4,FALSE)+$J$3*VLOOKUP(J507,COND!$A$2:$C$7,2,FALSE)+$K$3*VLOOKUP(K507,COND!$A$2:$C$7,3,FALSE)+IF(AND($B$2&gt;0,$E507&lt;20),$B$2*25,0)</f>
        <v>101.07221131063108</v>
      </c>
      <c r="AR507" s="26">
        <f t="shared" si="54"/>
        <v>-1.4696950795386852</v>
      </c>
      <c r="AS507" t="str">
        <f t="shared" si="55"/>
        <v>DH</v>
      </c>
      <c r="AT507">
        <v>800</v>
      </c>
      <c r="AU507">
        <v>800</v>
      </c>
      <c r="AW507" t="str">
        <f t="shared" si="56"/>
        <v>Unlikely</v>
      </c>
      <c r="AY507" t="str">
        <f>IF(VLOOKUP($A507,'Draft List'!$D$4:$AC$1177,AY$3,FALSE)&lt;&gt;0,VLOOKUP($A507,'Draft List'!$D$4:$AC$1177,AY$3,FALSE),"")</f>
        <v/>
      </c>
      <c r="AZ507" t="str">
        <f>IF(VLOOKUP($A507,'Draft List'!$D$4:$AC$1177,AZ$3,FALSE)&lt;&gt;0,VLOOKUP($A507,'Draft List'!$D$4:$AC$1177,AZ$3,FALSE),"")</f>
        <v/>
      </c>
      <c r="BA507" t="str">
        <f>IF(VLOOKUP($A507,'Draft List'!$D$4:$AC$1177,BA$3,FALSE)&lt;&gt;0,VLOOKUP($A507,'Draft List'!$D$4:$AC$1177,BA$3,FALSE),"")</f>
        <v/>
      </c>
      <c r="BB507" t="str">
        <f>IF(VLOOKUP($A507,'Draft List'!$D$4:$AC$1177,BB$3,FALSE)&lt;&gt;0,VLOOKUP($A507,'Draft List'!$D$4:$AC$1177,BB$3,FALSE),"")</f>
        <v/>
      </c>
    </row>
    <row r="508" spans="1:54" ht="15" customHeight="1" x14ac:dyDescent="0.3">
      <c r="A508" s="1">
        <v>8815</v>
      </c>
      <c r="B508" s="1" t="s">
        <v>87</v>
      </c>
      <c r="C508" s="1" t="s">
        <v>423</v>
      </c>
      <c r="D508" s="1" t="s">
        <v>479</v>
      </c>
      <c r="E508" s="1">
        <v>21</v>
      </c>
      <c r="F508" s="1" t="s">
        <v>42</v>
      </c>
      <c r="G508" s="1" t="s">
        <v>42</v>
      </c>
      <c r="H508" s="22" t="s">
        <v>853</v>
      </c>
      <c r="I508" s="45" t="s">
        <v>43</v>
      </c>
      <c r="J508" s="1" t="s">
        <v>44</v>
      </c>
      <c r="K508" s="22" t="s">
        <v>43</v>
      </c>
      <c r="L508" s="1">
        <v>1</v>
      </c>
      <c r="M508" s="1">
        <v>3</v>
      </c>
      <c r="N508" s="1">
        <v>2</v>
      </c>
      <c r="O508" s="1">
        <v>2</v>
      </c>
      <c r="P508" s="22">
        <v>1</v>
      </c>
      <c r="Q508" s="1">
        <v>2</v>
      </c>
      <c r="R508" s="1">
        <v>4</v>
      </c>
      <c r="S508" s="1">
        <v>3</v>
      </c>
      <c r="T508" s="1">
        <v>3</v>
      </c>
      <c r="U508" s="22">
        <v>3</v>
      </c>
      <c r="V508" s="1">
        <v>2</v>
      </c>
      <c r="W508" s="1">
        <v>2</v>
      </c>
      <c r="X508" s="1">
        <v>5</v>
      </c>
      <c r="Y508" s="22">
        <v>8</v>
      </c>
      <c r="Z508" s="1">
        <v>2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 t="s">
        <v>45</v>
      </c>
      <c r="AF508" s="1" t="s">
        <v>45</v>
      </c>
      <c r="AG508" s="22" t="s">
        <v>45</v>
      </c>
      <c r="AH508" s="1">
        <v>1</v>
      </c>
      <c r="AI508" s="1">
        <v>4</v>
      </c>
      <c r="AJ508" s="22">
        <v>6</v>
      </c>
      <c r="AK508" s="34" t="s">
        <v>882</v>
      </c>
      <c r="AL508" s="34" t="s">
        <v>48</v>
      </c>
      <c r="AM508" s="8">
        <f t="shared" si="50"/>
        <v>-1.8094525465566824</v>
      </c>
      <c r="AN508" s="8">
        <f t="shared" si="51"/>
        <v>-1.183033107067655</v>
      </c>
      <c r="AO508">
        <f t="shared" si="52"/>
        <v>0</v>
      </c>
      <c r="AP508" s="6">
        <f t="shared" si="53"/>
        <v>1.35</v>
      </c>
      <c r="AQ508" s="8">
        <f>($AM$3*AM508+$AN$3*AN508+$AO$3*AO508+$AP$3*AP508)+$I$3*VLOOKUP(I508,COND!$A$2:$E$7,4,FALSE)+$J$3*VLOOKUP(J508,COND!$A$2:$C$7,2,FALSE)+$K$3*VLOOKUP(K508,COND!$A$2:$C$7,3,FALSE)+IF(AND($B$2&gt;0,$E508&lt;20),$B$2*25,0)</f>
        <v>100.97265746053247</v>
      </c>
      <c r="AR508" s="26">
        <f t="shared" si="54"/>
        <v>-1.4904907614577716</v>
      </c>
      <c r="AS508" t="str">
        <f t="shared" si="55"/>
        <v>C</v>
      </c>
      <c r="AT508">
        <v>800</v>
      </c>
      <c r="AU508">
        <v>800</v>
      </c>
      <c r="AW508" t="str">
        <f t="shared" si="56"/>
        <v>Unlikely</v>
      </c>
      <c r="AY508">
        <f>IF(VLOOKUP($A508,'Draft List'!$D$4:$AC$1177,AY$3,FALSE)&lt;&gt;0,VLOOKUP($A508,'Draft List'!$D$4:$AC$1177,AY$3,FALSE),"")</f>
        <v>503</v>
      </c>
      <c r="AZ508">
        <f>IF(VLOOKUP($A508,'Draft List'!$D$4:$AC$1177,AZ$3,FALSE)&lt;&gt;0,VLOOKUP($A508,'Draft List'!$D$4:$AC$1177,AZ$3,FALSE),"")</f>
        <v>17</v>
      </c>
      <c r="BA508">
        <f>IF(VLOOKUP($A508,'Draft List'!$D$4:$AC$1177,BA$3,FALSE)&lt;&gt;0,VLOOKUP($A508,'Draft List'!$D$4:$AC$1177,BA$3,FALSE),"")</f>
        <v>3</v>
      </c>
      <c r="BB508" t="str">
        <f>IF(VLOOKUP($A508,'Draft List'!$D$4:$AC$1177,BB$3,FALSE)&lt;&gt;0,VLOOKUP($A508,'Draft List'!$D$4:$AC$1177,BB$3,FALSE),"")</f>
        <v>Arlington Bureaucrats</v>
      </c>
    </row>
    <row r="509" spans="1:54" ht="15" customHeight="1" x14ac:dyDescent="0.3">
      <c r="A509" s="1">
        <v>5307</v>
      </c>
      <c r="B509" s="1" t="s">
        <v>70</v>
      </c>
      <c r="C509" s="1" t="s">
        <v>1023</v>
      </c>
      <c r="D509" s="1" t="s">
        <v>1231</v>
      </c>
      <c r="E509" s="1">
        <v>21</v>
      </c>
      <c r="F509" s="1" t="s">
        <v>63</v>
      </c>
      <c r="G509" s="1" t="s">
        <v>42</v>
      </c>
      <c r="H509" s="22" t="s">
        <v>878</v>
      </c>
      <c r="I509" s="45" t="s">
        <v>43</v>
      </c>
      <c r="J509" s="1" t="s">
        <v>43</v>
      </c>
      <c r="K509" s="22" t="s">
        <v>43</v>
      </c>
      <c r="L509" s="1">
        <v>1</v>
      </c>
      <c r="M509" s="1">
        <v>1</v>
      </c>
      <c r="N509" s="1">
        <v>2</v>
      </c>
      <c r="O509" s="1">
        <v>1</v>
      </c>
      <c r="P509" s="22">
        <v>1</v>
      </c>
      <c r="Q509" s="1">
        <v>2</v>
      </c>
      <c r="R509" s="1">
        <v>2</v>
      </c>
      <c r="S509" s="1">
        <v>4</v>
      </c>
      <c r="T509" s="1">
        <v>4</v>
      </c>
      <c r="U509" s="22">
        <v>2</v>
      </c>
      <c r="V509" s="1">
        <v>10</v>
      </c>
      <c r="W509" s="1">
        <v>10</v>
      </c>
      <c r="X509" s="1">
        <v>1</v>
      </c>
      <c r="Y509" s="22">
        <v>1</v>
      </c>
      <c r="Z509" s="1" t="s">
        <v>45</v>
      </c>
      <c r="AA509" s="1" t="s">
        <v>45</v>
      </c>
      <c r="AB509" s="1" t="s">
        <v>45</v>
      </c>
      <c r="AC509" s="1">
        <v>2</v>
      </c>
      <c r="AD509" s="1" t="s">
        <v>45</v>
      </c>
      <c r="AE509" s="1" t="s">
        <v>45</v>
      </c>
      <c r="AF509" s="1" t="s">
        <v>45</v>
      </c>
      <c r="AG509" s="22" t="s">
        <v>45</v>
      </c>
      <c r="AH509" s="1">
        <v>2</v>
      </c>
      <c r="AI509" s="1">
        <v>5</v>
      </c>
      <c r="AJ509" s="22">
        <v>4</v>
      </c>
      <c r="AK509" s="34" t="s">
        <v>882</v>
      </c>
      <c r="AL509" s="34" t="s">
        <v>844</v>
      </c>
      <c r="AM509" s="8">
        <f t="shared" si="50"/>
        <v>-2.0012818558036707</v>
      </c>
      <c r="AN509" s="8">
        <f t="shared" si="51"/>
        <v>-1.1523981620886627</v>
      </c>
      <c r="AO509">
        <f t="shared" si="52"/>
        <v>0</v>
      </c>
      <c r="AP509" s="6">
        <f t="shared" si="53"/>
        <v>0</v>
      </c>
      <c r="AQ509" s="8">
        <f>($AM$3*AM509+$AN$3*AN509+$AO$3*AO509+$AP$3*AP509)+$I$3*VLOOKUP(I509,COND!$A$2:$E$7,4,FALSE)+$J$3*VLOOKUP(J509,COND!$A$2:$C$7,2,FALSE)+$K$3*VLOOKUP(K509,COND!$A$2:$C$7,3,FALSE)+IF(AND($B$2&gt;0,$E509&lt;20),$B$2*25,0)</f>
        <v>100.97109386935568</v>
      </c>
      <c r="AR509" s="26">
        <f t="shared" si="54"/>
        <v>-1.4908173781052625</v>
      </c>
      <c r="AS509" t="str">
        <f t="shared" si="55"/>
        <v>3B</v>
      </c>
      <c r="AT509">
        <v>800</v>
      </c>
      <c r="AU509">
        <v>800</v>
      </c>
      <c r="AW509" t="str">
        <f t="shared" si="56"/>
        <v>Unlikely</v>
      </c>
      <c r="AY509">
        <f>IF(VLOOKUP($A509,'Draft List'!$D$4:$AC$1177,AY$3,FALSE)&lt;&gt;0,VLOOKUP($A509,'Draft List'!$D$4:$AC$1177,AY$3,FALSE),"")</f>
        <v>482</v>
      </c>
      <c r="AZ509">
        <f>IF(VLOOKUP($A509,'Draft List'!$D$4:$AC$1177,AZ$3,FALSE)&lt;&gt;0,VLOOKUP($A509,'Draft List'!$D$4:$AC$1177,AZ$3,FALSE),"")</f>
        <v>16</v>
      </c>
      <c r="BA509">
        <f>IF(VLOOKUP($A509,'Draft List'!$D$4:$AC$1177,BA$3,FALSE)&lt;&gt;0,VLOOKUP($A509,'Draft List'!$D$4:$AC$1177,BA$3,FALSE),"")</f>
        <v>14</v>
      </c>
      <c r="BB509" t="str">
        <f>IF(VLOOKUP($A509,'Draft List'!$D$4:$AC$1177,BB$3,FALSE)&lt;&gt;0,VLOOKUP($A509,'Draft List'!$D$4:$AC$1177,BB$3,FALSE),"")</f>
        <v>Palm Springs Codgers</v>
      </c>
    </row>
    <row r="510" spans="1:54" ht="15" customHeight="1" x14ac:dyDescent="0.3">
      <c r="A510" s="1">
        <v>8302</v>
      </c>
      <c r="B510" s="1" t="s">
        <v>88</v>
      </c>
      <c r="C510" s="1" t="s">
        <v>129</v>
      </c>
      <c r="D510" s="1" t="s">
        <v>512</v>
      </c>
      <c r="E510" s="1">
        <v>21</v>
      </c>
      <c r="F510" s="1" t="s">
        <v>42</v>
      </c>
      <c r="G510" s="1" t="s">
        <v>42</v>
      </c>
      <c r="H510" s="22" t="s">
        <v>878</v>
      </c>
      <c r="I510" s="45" t="s">
        <v>43</v>
      </c>
      <c r="J510" s="1" t="s">
        <v>43</v>
      </c>
      <c r="K510" s="22" t="s">
        <v>43</v>
      </c>
      <c r="L510" s="1">
        <v>1</v>
      </c>
      <c r="M510" s="1">
        <v>1</v>
      </c>
      <c r="N510" s="1">
        <v>3</v>
      </c>
      <c r="O510" s="1">
        <v>2</v>
      </c>
      <c r="P510" s="22">
        <v>1</v>
      </c>
      <c r="Q510" s="1">
        <v>2</v>
      </c>
      <c r="R510" s="1">
        <v>1</v>
      </c>
      <c r="S510" s="1">
        <v>4</v>
      </c>
      <c r="T510" s="1">
        <v>4</v>
      </c>
      <c r="U510" s="22">
        <v>3</v>
      </c>
      <c r="V510" s="1">
        <v>3</v>
      </c>
      <c r="W510" s="1">
        <v>3</v>
      </c>
      <c r="X510" s="1">
        <v>3</v>
      </c>
      <c r="Y510" s="22">
        <v>3</v>
      </c>
      <c r="Z510" s="1" t="s">
        <v>45</v>
      </c>
      <c r="AA510" s="1">
        <v>1</v>
      </c>
      <c r="AB510" s="1" t="s">
        <v>45</v>
      </c>
      <c r="AC510" s="1" t="s">
        <v>45</v>
      </c>
      <c r="AD510" s="1" t="s">
        <v>45</v>
      </c>
      <c r="AE510" s="1" t="s">
        <v>45</v>
      </c>
      <c r="AF510" s="1" t="s">
        <v>45</v>
      </c>
      <c r="AG510" s="22" t="s">
        <v>45</v>
      </c>
      <c r="AH510" s="1">
        <v>1</v>
      </c>
      <c r="AI510" s="1">
        <v>4</v>
      </c>
      <c r="AJ510" s="22">
        <v>1</v>
      </c>
      <c r="AK510" s="34" t="s">
        <v>874</v>
      </c>
      <c r="AL510" s="34" t="s">
        <v>844</v>
      </c>
      <c r="AM510" s="8">
        <f t="shared" si="50"/>
        <v>-1.828510811770188</v>
      </c>
      <c r="AN510" s="8">
        <f t="shared" si="51"/>
        <v>-1.1634417018902827</v>
      </c>
      <c r="AO510">
        <f t="shared" si="52"/>
        <v>0</v>
      </c>
      <c r="AP510" s="6">
        <f t="shared" si="53"/>
        <v>0</v>
      </c>
      <c r="AQ510" s="8">
        <f>($AM$3*AM510+$AN$3*AN510+$AO$3*AO510+$AP$3*AP510)+$I$3*VLOOKUP(I510,COND!$A$2:$E$7,4,FALSE)+$J$3*VLOOKUP(J510,COND!$A$2:$C$7,2,FALSE)+$K$3*VLOOKUP(K510,COND!$A$2:$C$7,3,FALSE)+IF(AND($B$2&gt;0,$E510&lt;20),$B$2*25,0)</f>
        <v>100.85584849613959</v>
      </c>
      <c r="AR510" s="26">
        <f t="shared" si="54"/>
        <v>-1.5148908430860211</v>
      </c>
      <c r="AS510" t="str">
        <f t="shared" si="55"/>
        <v>1B</v>
      </c>
      <c r="AT510">
        <v>800</v>
      </c>
      <c r="AU510">
        <v>800</v>
      </c>
      <c r="AW510" t="str">
        <f t="shared" si="56"/>
        <v>Unlikely</v>
      </c>
      <c r="AY510" t="str">
        <f>IF(VLOOKUP($A510,'Draft List'!$D$4:$AC$1177,AY$3,FALSE)&lt;&gt;0,VLOOKUP($A510,'Draft List'!$D$4:$AC$1177,AY$3,FALSE),"")</f>
        <v/>
      </c>
      <c r="AZ510" t="str">
        <f>IF(VLOOKUP($A510,'Draft List'!$D$4:$AC$1177,AZ$3,FALSE)&lt;&gt;0,VLOOKUP($A510,'Draft List'!$D$4:$AC$1177,AZ$3,FALSE),"")</f>
        <v/>
      </c>
      <c r="BA510" t="str">
        <f>IF(VLOOKUP($A510,'Draft List'!$D$4:$AC$1177,BA$3,FALSE)&lt;&gt;0,VLOOKUP($A510,'Draft List'!$D$4:$AC$1177,BA$3,FALSE),"")</f>
        <v/>
      </c>
      <c r="BB510" t="str">
        <f>IF(VLOOKUP($A510,'Draft List'!$D$4:$AC$1177,BB$3,FALSE)&lt;&gt;0,VLOOKUP($A510,'Draft List'!$D$4:$AC$1177,BB$3,FALSE),"")</f>
        <v/>
      </c>
    </row>
    <row r="511" spans="1:54" ht="15" customHeight="1" x14ac:dyDescent="0.3">
      <c r="A511" s="1">
        <v>7256</v>
      </c>
      <c r="B511" s="1" t="s">
        <v>88</v>
      </c>
      <c r="C511" s="1" t="s">
        <v>1066</v>
      </c>
      <c r="D511" s="1" t="s">
        <v>1142</v>
      </c>
      <c r="E511" s="1">
        <v>22</v>
      </c>
      <c r="F511" s="1" t="s">
        <v>42</v>
      </c>
      <c r="G511" s="1" t="s">
        <v>42</v>
      </c>
      <c r="H511" s="22" t="s">
        <v>878</v>
      </c>
      <c r="I511" s="45" t="s">
        <v>43</v>
      </c>
      <c r="J511" s="1" t="s">
        <v>44</v>
      </c>
      <c r="K511" s="22" t="s">
        <v>43</v>
      </c>
      <c r="L511" s="1">
        <v>2</v>
      </c>
      <c r="M511" s="1">
        <v>2</v>
      </c>
      <c r="N511" s="1">
        <v>2</v>
      </c>
      <c r="O511" s="1">
        <v>1</v>
      </c>
      <c r="P511" s="22">
        <v>2</v>
      </c>
      <c r="Q511" s="1">
        <v>3</v>
      </c>
      <c r="R511" s="1">
        <v>2</v>
      </c>
      <c r="S511" s="1">
        <v>2</v>
      </c>
      <c r="T511" s="1">
        <v>2</v>
      </c>
      <c r="U511" s="22">
        <v>4</v>
      </c>
      <c r="V511" s="1">
        <v>4</v>
      </c>
      <c r="W511" s="1">
        <v>3</v>
      </c>
      <c r="X511" s="1">
        <v>1</v>
      </c>
      <c r="Y511" s="22">
        <v>1</v>
      </c>
      <c r="Z511" s="1" t="s">
        <v>45</v>
      </c>
      <c r="AA511" s="1">
        <v>1</v>
      </c>
      <c r="AB511" s="1" t="s">
        <v>45</v>
      </c>
      <c r="AC511" s="1" t="s">
        <v>45</v>
      </c>
      <c r="AD511" s="1" t="s">
        <v>45</v>
      </c>
      <c r="AE511" s="1" t="s">
        <v>45</v>
      </c>
      <c r="AF511" s="1" t="s">
        <v>45</v>
      </c>
      <c r="AG511" s="22" t="s">
        <v>45</v>
      </c>
      <c r="AH511" s="1">
        <v>1</v>
      </c>
      <c r="AI511" s="1">
        <v>1</v>
      </c>
      <c r="AJ511" s="22">
        <v>1</v>
      </c>
      <c r="AK511" s="34" t="s">
        <v>45</v>
      </c>
      <c r="AL511" s="34" t="s">
        <v>48</v>
      </c>
      <c r="AM511" s="8">
        <f t="shared" si="50"/>
        <v>-1.5876498001652086</v>
      </c>
      <c r="AN511" s="8">
        <f t="shared" si="51"/>
        <v>-1.0953517343187862</v>
      </c>
      <c r="AO511">
        <f t="shared" si="52"/>
        <v>0</v>
      </c>
      <c r="AP511" s="6">
        <f t="shared" si="53"/>
        <v>0</v>
      </c>
      <c r="AQ511" s="8">
        <f>($AM$3*AM511+$AN$3*AN511+$AO$3*AO511+$AP$3*AP511)+$I$3*VLOOKUP(I511,COND!$A$2:$E$7,4,FALSE)+$J$3*VLOOKUP(J511,COND!$A$2:$C$7,2,FALSE)+$K$3*VLOOKUP(K511,COND!$A$2:$C$7,3,FALSE)+IF(AND($B$2&gt;0,$E511&lt;20),$B$2*25,0)</f>
        <v>100.69701420815804</v>
      </c>
      <c r="AR511" s="26">
        <f t="shared" si="54"/>
        <v>-1.5480695431306439</v>
      </c>
      <c r="AS511" t="str">
        <f t="shared" si="55"/>
        <v>1B</v>
      </c>
      <c r="AT511">
        <v>800</v>
      </c>
      <c r="AU511">
        <v>800</v>
      </c>
      <c r="AW511" t="str">
        <f t="shared" si="56"/>
        <v>Unlikely</v>
      </c>
      <c r="AY511" t="str">
        <f>IF(VLOOKUP($A511,'Draft List'!$D$4:$AC$1177,AY$3,FALSE)&lt;&gt;0,VLOOKUP($A511,'Draft List'!$D$4:$AC$1177,AY$3,FALSE),"")</f>
        <v/>
      </c>
      <c r="AZ511" t="str">
        <f>IF(VLOOKUP($A511,'Draft List'!$D$4:$AC$1177,AZ$3,FALSE)&lt;&gt;0,VLOOKUP($A511,'Draft List'!$D$4:$AC$1177,AZ$3,FALSE),"")</f>
        <v/>
      </c>
      <c r="BA511" t="str">
        <f>IF(VLOOKUP($A511,'Draft List'!$D$4:$AC$1177,BA$3,FALSE)&lt;&gt;0,VLOOKUP($A511,'Draft List'!$D$4:$AC$1177,BA$3,FALSE),"")</f>
        <v/>
      </c>
      <c r="BB511" t="str">
        <f>IF(VLOOKUP($A511,'Draft List'!$D$4:$AC$1177,BB$3,FALSE)&lt;&gt;0,VLOOKUP($A511,'Draft List'!$D$4:$AC$1177,BB$3,FALSE),"")</f>
        <v/>
      </c>
    </row>
    <row r="512" spans="1:54" ht="15" customHeight="1" x14ac:dyDescent="0.3">
      <c r="A512" s="1">
        <v>8260</v>
      </c>
      <c r="B512" s="1" t="s">
        <v>75</v>
      </c>
      <c r="C512" s="1" t="s">
        <v>192</v>
      </c>
      <c r="D512" s="1" t="s">
        <v>703</v>
      </c>
      <c r="E512" s="1">
        <v>22</v>
      </c>
      <c r="F512" s="1" t="s">
        <v>63</v>
      </c>
      <c r="G512" s="1" t="s">
        <v>42</v>
      </c>
      <c r="H512" s="22" t="s">
        <v>861</v>
      </c>
      <c r="I512" s="45" t="s">
        <v>44</v>
      </c>
      <c r="J512" s="1" t="s">
        <v>44</v>
      </c>
      <c r="K512" s="22" t="s">
        <v>43</v>
      </c>
      <c r="L512" s="1">
        <v>1</v>
      </c>
      <c r="M512" s="1">
        <v>2</v>
      </c>
      <c r="N512" s="1">
        <v>2</v>
      </c>
      <c r="O512" s="1">
        <v>3</v>
      </c>
      <c r="P512" s="22">
        <v>1</v>
      </c>
      <c r="Q512" s="1">
        <v>2</v>
      </c>
      <c r="R512" s="1">
        <v>3</v>
      </c>
      <c r="S512" s="1">
        <v>2</v>
      </c>
      <c r="T512" s="1">
        <v>4</v>
      </c>
      <c r="U512" s="22">
        <v>3</v>
      </c>
      <c r="V512" s="1">
        <v>5</v>
      </c>
      <c r="W512" s="1">
        <v>6</v>
      </c>
      <c r="X512" s="1">
        <v>1</v>
      </c>
      <c r="Y512" s="22">
        <v>1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 t="s">
        <v>45</v>
      </c>
      <c r="AF512" s="1">
        <v>6</v>
      </c>
      <c r="AG512" s="22" t="s">
        <v>45</v>
      </c>
      <c r="AH512" s="1">
        <v>9</v>
      </c>
      <c r="AI512" s="1">
        <v>10</v>
      </c>
      <c r="AJ512" s="22">
        <v>10</v>
      </c>
      <c r="AK512" s="34" t="s">
        <v>45</v>
      </c>
      <c r="AL512" s="34" t="s">
        <v>48</v>
      </c>
      <c r="AM512" s="8">
        <f t="shared" si="50"/>
        <v>-1.7708028761658048</v>
      </c>
      <c r="AN512" s="8">
        <f t="shared" si="51"/>
        <v>-1.2274449307006789</v>
      </c>
      <c r="AO512">
        <f t="shared" si="52"/>
        <v>6</v>
      </c>
      <c r="AP512" s="6">
        <f t="shared" si="53"/>
        <v>0.75</v>
      </c>
      <c r="AQ512" s="8">
        <f>($AM$3*AM512+$AN$3*AN512+$AO$3*AO512+$AP$3*AP512)+$I$3*VLOOKUP(I512,COND!$A$2:$E$7,4,FALSE)+$J$3*VLOOKUP(J512,COND!$A$2:$C$7,2,FALSE)+$K$3*VLOOKUP(K512,COND!$A$2:$C$7,3,FALSE)+IF(AND($B$2&gt;0,$E512&lt;20),$B$2*25,0)</f>
        <v>100.69358054397527</v>
      </c>
      <c r="AR512" s="26">
        <f t="shared" si="54"/>
        <v>-1.5487867970398701</v>
      </c>
      <c r="AS512" t="str">
        <f t="shared" si="55"/>
        <v>CF</v>
      </c>
      <c r="AT512">
        <v>800</v>
      </c>
      <c r="AU512">
        <v>800</v>
      </c>
      <c r="AW512" t="str">
        <f t="shared" si="56"/>
        <v>Unlikely</v>
      </c>
      <c r="AY512" t="str">
        <f>IF(VLOOKUP($A512,'Draft List'!$D$4:$AC$1177,AY$3,FALSE)&lt;&gt;0,VLOOKUP($A512,'Draft List'!$D$4:$AC$1177,AY$3,FALSE),"")</f>
        <v/>
      </c>
      <c r="AZ512" t="str">
        <f>IF(VLOOKUP($A512,'Draft List'!$D$4:$AC$1177,AZ$3,FALSE)&lt;&gt;0,VLOOKUP($A512,'Draft List'!$D$4:$AC$1177,AZ$3,FALSE),"")</f>
        <v/>
      </c>
      <c r="BA512" t="str">
        <f>IF(VLOOKUP($A512,'Draft List'!$D$4:$AC$1177,BA$3,FALSE)&lt;&gt;0,VLOOKUP($A512,'Draft List'!$D$4:$AC$1177,BA$3,FALSE),"")</f>
        <v/>
      </c>
      <c r="BB512" t="str">
        <f>IF(VLOOKUP($A512,'Draft List'!$D$4:$AC$1177,BB$3,FALSE)&lt;&gt;0,VLOOKUP($A512,'Draft List'!$D$4:$AC$1177,BB$3,FALSE),"")</f>
        <v/>
      </c>
    </row>
    <row r="513" spans="1:54" ht="15" customHeight="1" x14ac:dyDescent="0.3">
      <c r="A513" s="1">
        <v>7144</v>
      </c>
      <c r="B513" s="1" t="s">
        <v>87</v>
      </c>
      <c r="C513" s="1" t="s">
        <v>421</v>
      </c>
      <c r="D513" s="1" t="s">
        <v>902</v>
      </c>
      <c r="E513" s="1">
        <v>21</v>
      </c>
      <c r="F513" s="1" t="s">
        <v>63</v>
      </c>
      <c r="G513" s="1" t="s">
        <v>42</v>
      </c>
      <c r="H513" s="22" t="s">
        <v>861</v>
      </c>
      <c r="I513" s="45" t="s">
        <v>43</v>
      </c>
      <c r="J513" s="1" t="s">
        <v>44</v>
      </c>
      <c r="K513" s="22" t="s">
        <v>43</v>
      </c>
      <c r="L513" s="1">
        <v>1</v>
      </c>
      <c r="M513" s="1">
        <v>3</v>
      </c>
      <c r="N513" s="1">
        <v>3</v>
      </c>
      <c r="O513" s="1">
        <v>2</v>
      </c>
      <c r="P513" s="22">
        <v>1</v>
      </c>
      <c r="Q513" s="1">
        <v>2</v>
      </c>
      <c r="R513" s="1">
        <v>3</v>
      </c>
      <c r="S513" s="1">
        <v>4</v>
      </c>
      <c r="T513" s="1">
        <v>4</v>
      </c>
      <c r="U513" s="22">
        <v>2</v>
      </c>
      <c r="V513" s="1">
        <v>2</v>
      </c>
      <c r="W513" s="1">
        <v>2</v>
      </c>
      <c r="X513" s="1">
        <v>4</v>
      </c>
      <c r="Y513" s="22">
        <v>5</v>
      </c>
      <c r="Z513" s="1" t="s">
        <v>45</v>
      </c>
      <c r="AA513" s="1" t="s">
        <v>45</v>
      </c>
      <c r="AB513" s="1" t="s">
        <v>45</v>
      </c>
      <c r="AC513" s="1" t="s">
        <v>45</v>
      </c>
      <c r="AD513" s="1" t="s">
        <v>45</v>
      </c>
      <c r="AE513" s="1" t="s">
        <v>45</v>
      </c>
      <c r="AF513" s="1" t="s">
        <v>45</v>
      </c>
      <c r="AG513" s="22" t="s">
        <v>45</v>
      </c>
      <c r="AH513" s="1">
        <v>1</v>
      </c>
      <c r="AI513" s="1">
        <v>1</v>
      </c>
      <c r="AJ513" s="22">
        <v>4</v>
      </c>
      <c r="AK513" s="34" t="s">
        <v>45</v>
      </c>
      <c r="AL513" s="34" t="s">
        <v>844</v>
      </c>
      <c r="AM513" s="8">
        <f t="shared" si="50"/>
        <v>-1.726391052532781</v>
      </c>
      <c r="AN513" s="8">
        <f t="shared" si="51"/>
        <v>-1.1013382824699594</v>
      </c>
      <c r="AO513">
        <f t="shared" si="52"/>
        <v>0</v>
      </c>
      <c r="AP513" s="6">
        <f t="shared" si="53"/>
        <v>0</v>
      </c>
      <c r="AQ513" s="8">
        <f>($AM$3*AM513+$AN$3*AN513+$AO$3*AO513+$AP$3*AP513)+$I$3*VLOOKUP(I513,COND!$A$2:$E$7,4,FALSE)+$J$3*VLOOKUP(J513,COND!$A$2:$C$7,2,FALSE)+$K$3*VLOOKUP(K513,COND!$A$2:$C$7,3,FALSE)+IF(AND($B$2&gt;0,$E513&lt;20),$B$2*25,0)</f>
        <v>100.61130150510721</v>
      </c>
      <c r="AR513" s="26">
        <f t="shared" si="54"/>
        <v>-1.5659739647808844</v>
      </c>
      <c r="AS513" t="str">
        <f t="shared" si="55"/>
        <v>DH</v>
      </c>
      <c r="AT513">
        <v>800</v>
      </c>
      <c r="AU513">
        <v>800</v>
      </c>
      <c r="AW513" t="str">
        <f t="shared" si="56"/>
        <v>Unlikely</v>
      </c>
      <c r="AY513" t="str">
        <f>IF(VLOOKUP($A513,'Draft List'!$D$4:$AC$1177,AY$3,FALSE)&lt;&gt;0,VLOOKUP($A513,'Draft List'!$D$4:$AC$1177,AY$3,FALSE),"")</f>
        <v/>
      </c>
      <c r="AZ513" t="str">
        <f>IF(VLOOKUP($A513,'Draft List'!$D$4:$AC$1177,AZ$3,FALSE)&lt;&gt;0,VLOOKUP($A513,'Draft List'!$D$4:$AC$1177,AZ$3,FALSE),"")</f>
        <v/>
      </c>
      <c r="BA513" t="str">
        <f>IF(VLOOKUP($A513,'Draft List'!$D$4:$AC$1177,BA$3,FALSE)&lt;&gt;0,VLOOKUP($A513,'Draft List'!$D$4:$AC$1177,BA$3,FALSE),"")</f>
        <v/>
      </c>
      <c r="BB513" t="str">
        <f>IF(VLOOKUP($A513,'Draft List'!$D$4:$AC$1177,BB$3,FALSE)&lt;&gt;0,VLOOKUP($A513,'Draft List'!$D$4:$AC$1177,BB$3,FALSE),"")</f>
        <v/>
      </c>
    </row>
    <row r="514" spans="1:54" ht="15" customHeight="1" x14ac:dyDescent="0.3">
      <c r="A514" s="1">
        <v>12061</v>
      </c>
      <c r="B514" s="1" t="s">
        <v>88</v>
      </c>
      <c r="C514" s="1" t="s">
        <v>368</v>
      </c>
      <c r="D514" s="1" t="s">
        <v>627</v>
      </c>
      <c r="E514" s="1">
        <v>21</v>
      </c>
      <c r="F514" s="1" t="s">
        <v>63</v>
      </c>
      <c r="G514" s="1" t="s">
        <v>42</v>
      </c>
      <c r="H514" s="22" t="s">
        <v>878</v>
      </c>
      <c r="I514" s="45" t="s">
        <v>43</v>
      </c>
      <c r="J514" s="1" t="s">
        <v>48</v>
      </c>
      <c r="K514" s="22" t="s">
        <v>43</v>
      </c>
      <c r="L514" s="1">
        <v>1</v>
      </c>
      <c r="M514" s="1">
        <v>2</v>
      </c>
      <c r="N514" s="1">
        <v>2</v>
      </c>
      <c r="O514" s="1">
        <v>1</v>
      </c>
      <c r="P514" s="22">
        <v>1</v>
      </c>
      <c r="Q514" s="1">
        <v>2</v>
      </c>
      <c r="R514" s="1">
        <v>3</v>
      </c>
      <c r="S514" s="1">
        <v>3</v>
      </c>
      <c r="T514" s="1">
        <v>3</v>
      </c>
      <c r="U514" s="22">
        <v>2</v>
      </c>
      <c r="V514" s="1">
        <v>6</v>
      </c>
      <c r="W514" s="1">
        <v>6</v>
      </c>
      <c r="X514" s="1">
        <v>1</v>
      </c>
      <c r="Y514" s="22">
        <v>1</v>
      </c>
      <c r="Z514" s="1" t="s">
        <v>45</v>
      </c>
      <c r="AA514" s="1">
        <v>1</v>
      </c>
      <c r="AB514" s="1" t="s">
        <v>45</v>
      </c>
      <c r="AC514" s="1" t="s">
        <v>45</v>
      </c>
      <c r="AD514" s="1" t="s">
        <v>45</v>
      </c>
      <c r="AE514" s="1" t="s">
        <v>45</v>
      </c>
      <c r="AF514" s="1" t="s">
        <v>45</v>
      </c>
      <c r="AG514" s="22" t="s">
        <v>45</v>
      </c>
      <c r="AH514" s="1">
        <v>6</v>
      </c>
      <c r="AI514" s="1">
        <v>5</v>
      </c>
      <c r="AJ514" s="22">
        <v>2</v>
      </c>
      <c r="AK514" s="34" t="s">
        <v>45</v>
      </c>
      <c r="AL514" s="34" t="s">
        <v>48</v>
      </c>
      <c r="AM514" s="8">
        <f t="shared" si="50"/>
        <v>-1.9502219761849671</v>
      </c>
      <c r="AN514" s="8">
        <f t="shared" si="51"/>
        <v>-1.2741093265034418</v>
      </c>
      <c r="AO514">
        <f t="shared" si="52"/>
        <v>0</v>
      </c>
      <c r="AP514" s="6">
        <f t="shared" si="53"/>
        <v>0</v>
      </c>
      <c r="AQ514" s="8">
        <f>($AM$3*AM514+$AN$3*AN514+$AO$3*AO514+$AP$3*AP514)+$I$3*VLOOKUP(I514,COND!$A$2:$E$7,4,FALSE)+$J$3*VLOOKUP(J514,COND!$A$2:$C$7,2,FALSE)+$K$3*VLOOKUP(K514,COND!$A$2:$C$7,3,FALSE)+IF(AND($B$2&gt;0,$E514&lt;20),$B$2*25,0)</f>
        <v>100.51566588434019</v>
      </c>
      <c r="AR514" s="26">
        <f t="shared" si="54"/>
        <v>-1.5859511725697883</v>
      </c>
      <c r="AS514" t="str">
        <f t="shared" si="55"/>
        <v>1B</v>
      </c>
      <c r="AT514">
        <v>800</v>
      </c>
      <c r="AU514">
        <v>800</v>
      </c>
      <c r="AW514" t="str">
        <f t="shared" si="56"/>
        <v>Unlikely</v>
      </c>
      <c r="AY514" t="str">
        <f>IF(VLOOKUP($A514,'Draft List'!$D$4:$AC$1177,AY$3,FALSE)&lt;&gt;0,VLOOKUP($A514,'Draft List'!$D$4:$AC$1177,AY$3,FALSE),"")</f>
        <v/>
      </c>
      <c r="AZ514" t="str">
        <f>IF(VLOOKUP($A514,'Draft List'!$D$4:$AC$1177,AZ$3,FALSE)&lt;&gt;0,VLOOKUP($A514,'Draft List'!$D$4:$AC$1177,AZ$3,FALSE),"")</f>
        <v/>
      </c>
      <c r="BA514" t="str">
        <f>IF(VLOOKUP($A514,'Draft List'!$D$4:$AC$1177,BA$3,FALSE)&lt;&gt;0,VLOOKUP($A514,'Draft List'!$D$4:$AC$1177,BA$3,FALSE),"")</f>
        <v/>
      </c>
      <c r="BB514" t="str">
        <f>IF(VLOOKUP($A514,'Draft List'!$D$4:$AC$1177,BB$3,FALSE)&lt;&gt;0,VLOOKUP($A514,'Draft List'!$D$4:$AC$1177,BB$3,FALSE),"")</f>
        <v/>
      </c>
    </row>
    <row r="515" spans="1:54" ht="15" customHeight="1" x14ac:dyDescent="0.3">
      <c r="A515" s="1">
        <v>10718</v>
      </c>
      <c r="B515" s="1" t="s">
        <v>72</v>
      </c>
      <c r="C515" s="1" t="s">
        <v>478</v>
      </c>
      <c r="D515" s="1" t="s">
        <v>719</v>
      </c>
      <c r="E515" s="1">
        <v>23</v>
      </c>
      <c r="F515" s="1" t="s">
        <v>42</v>
      </c>
      <c r="G515" s="1" t="s">
        <v>42</v>
      </c>
      <c r="H515" s="22" t="s">
        <v>878</v>
      </c>
      <c r="I515" s="45" t="s">
        <v>43</v>
      </c>
      <c r="J515" s="1" t="s">
        <v>43</v>
      </c>
      <c r="K515" s="22" t="s">
        <v>43</v>
      </c>
      <c r="L515" s="1">
        <v>2</v>
      </c>
      <c r="M515" s="1">
        <v>2</v>
      </c>
      <c r="N515" s="1">
        <v>3</v>
      </c>
      <c r="O515" s="1">
        <v>2</v>
      </c>
      <c r="P515" s="22">
        <v>2</v>
      </c>
      <c r="Q515" s="1">
        <v>2</v>
      </c>
      <c r="R515" s="1">
        <v>2</v>
      </c>
      <c r="S515" s="1">
        <v>3</v>
      </c>
      <c r="T515" s="1">
        <v>4</v>
      </c>
      <c r="U515" s="22">
        <v>3</v>
      </c>
      <c r="V515" s="1">
        <v>7</v>
      </c>
      <c r="W515" s="1">
        <v>4</v>
      </c>
      <c r="X515" s="1">
        <v>3</v>
      </c>
      <c r="Y515" s="22">
        <v>3</v>
      </c>
      <c r="Z515" s="1" t="s">
        <v>45</v>
      </c>
      <c r="AA515" s="1" t="s">
        <v>45</v>
      </c>
      <c r="AB515" s="1">
        <v>1</v>
      </c>
      <c r="AC515" s="1">
        <v>2</v>
      </c>
      <c r="AD515" s="1" t="s">
        <v>45</v>
      </c>
      <c r="AE515" s="1" t="s">
        <v>45</v>
      </c>
      <c r="AF515" s="1" t="s">
        <v>45</v>
      </c>
      <c r="AG515" s="22" t="s">
        <v>45</v>
      </c>
      <c r="AH515" s="1">
        <v>1</v>
      </c>
      <c r="AI515" s="1">
        <v>2</v>
      </c>
      <c r="AJ515" s="22">
        <v>1</v>
      </c>
      <c r="AK515" s="34" t="s">
        <v>47</v>
      </c>
      <c r="AL515" s="34" t="s">
        <v>844</v>
      </c>
      <c r="AM515" s="8">
        <f t="shared" si="50"/>
        <v>-1.414878756131726</v>
      </c>
      <c r="AN515" s="8">
        <f t="shared" si="51"/>
        <v>-1.1954433162954807</v>
      </c>
      <c r="AO515">
        <f t="shared" si="52"/>
        <v>0</v>
      </c>
      <c r="AP515" s="6">
        <f t="shared" si="53"/>
        <v>0</v>
      </c>
      <c r="AQ515" s="8">
        <f>($AM$3*AM515+$AN$3*AN515+$AO$3*AO515+$AP$3*AP515)+$I$3*VLOOKUP(I515,COND!$A$2:$E$7,4,FALSE)+$J$3*VLOOKUP(J515,COND!$A$2:$C$7,2,FALSE)+$K$3*VLOOKUP(K515,COND!$A$2:$C$7,3,FALSE)+IF(AND($B$2&gt;0,$E515&lt;20),$B$2*25,0)</f>
        <v>100.51319232884106</v>
      </c>
      <c r="AR515" s="26">
        <f t="shared" si="54"/>
        <v>-1.5864678705510147</v>
      </c>
      <c r="AS515" t="str">
        <f t="shared" si="55"/>
        <v>3B</v>
      </c>
      <c r="AT515">
        <v>800</v>
      </c>
      <c r="AU515">
        <v>800</v>
      </c>
      <c r="AW515" t="str">
        <f t="shared" si="56"/>
        <v>Unlikely</v>
      </c>
      <c r="AY515" t="str">
        <f>IF(VLOOKUP($A515,'Draft List'!$D$4:$AC$1177,AY$3,FALSE)&lt;&gt;0,VLOOKUP($A515,'Draft List'!$D$4:$AC$1177,AY$3,FALSE),"")</f>
        <v/>
      </c>
      <c r="AZ515" t="str">
        <f>IF(VLOOKUP($A515,'Draft List'!$D$4:$AC$1177,AZ$3,FALSE)&lt;&gt;0,VLOOKUP($A515,'Draft List'!$D$4:$AC$1177,AZ$3,FALSE),"")</f>
        <v/>
      </c>
      <c r="BA515" t="str">
        <f>IF(VLOOKUP($A515,'Draft List'!$D$4:$AC$1177,BA$3,FALSE)&lt;&gt;0,VLOOKUP($A515,'Draft List'!$D$4:$AC$1177,BA$3,FALSE),"")</f>
        <v/>
      </c>
      <c r="BB515" t="str">
        <f>IF(VLOOKUP($A515,'Draft List'!$D$4:$AC$1177,BB$3,FALSE)&lt;&gt;0,VLOOKUP($A515,'Draft List'!$D$4:$AC$1177,BB$3,FALSE),"")</f>
        <v/>
      </c>
    </row>
    <row r="516" spans="1:54" ht="15" customHeight="1" x14ac:dyDescent="0.3">
      <c r="A516" s="1">
        <v>13291</v>
      </c>
      <c r="B516" s="1" t="s">
        <v>88</v>
      </c>
      <c r="C516" s="1" t="s">
        <v>1252</v>
      </c>
      <c r="D516" s="1" t="s">
        <v>1253</v>
      </c>
      <c r="E516" s="1">
        <v>21</v>
      </c>
      <c r="F516" s="1" t="s">
        <v>42</v>
      </c>
      <c r="G516" s="1" t="s">
        <v>42</v>
      </c>
      <c r="H516" s="22" t="s">
        <v>878</v>
      </c>
      <c r="I516" s="45" t="s">
        <v>43</v>
      </c>
      <c r="J516" s="1" t="s">
        <v>44</v>
      </c>
      <c r="K516" s="22" t="s">
        <v>48</v>
      </c>
      <c r="L516" s="1">
        <v>1</v>
      </c>
      <c r="M516" s="1">
        <v>2</v>
      </c>
      <c r="N516" s="1">
        <v>2</v>
      </c>
      <c r="O516" s="1">
        <v>1</v>
      </c>
      <c r="P516" s="22">
        <v>2</v>
      </c>
      <c r="Q516" s="1">
        <v>2</v>
      </c>
      <c r="R516" s="1">
        <v>3</v>
      </c>
      <c r="S516" s="1">
        <v>3</v>
      </c>
      <c r="T516" s="1">
        <v>3</v>
      </c>
      <c r="U516" s="22">
        <v>4</v>
      </c>
      <c r="V516" s="1">
        <v>4</v>
      </c>
      <c r="W516" s="1">
        <v>2</v>
      </c>
      <c r="X516" s="1">
        <v>6</v>
      </c>
      <c r="Y516" s="22">
        <v>5</v>
      </c>
      <c r="Z516" s="1" t="s">
        <v>45</v>
      </c>
      <c r="AA516" s="1">
        <v>1</v>
      </c>
      <c r="AB516" s="1" t="s">
        <v>45</v>
      </c>
      <c r="AC516" s="1" t="s">
        <v>45</v>
      </c>
      <c r="AD516" s="1" t="s">
        <v>45</v>
      </c>
      <c r="AE516" s="1" t="s">
        <v>45</v>
      </c>
      <c r="AF516" s="1" t="s">
        <v>45</v>
      </c>
      <c r="AG516" s="22" t="s">
        <v>45</v>
      </c>
      <c r="AH516" s="1">
        <v>1</v>
      </c>
      <c r="AI516" s="1">
        <v>1</v>
      </c>
      <c r="AJ516" s="22">
        <v>1</v>
      </c>
      <c r="AK516" s="34" t="s">
        <v>882</v>
      </c>
      <c r="AL516" s="34" t="s">
        <v>48</v>
      </c>
      <c r="AM516" s="8">
        <f t="shared" si="50"/>
        <v>-1.9102056363678834</v>
      </c>
      <c r="AN516" s="8">
        <f t="shared" si="51"/>
        <v>-1.1940766468692749</v>
      </c>
      <c r="AO516">
        <f t="shared" si="52"/>
        <v>0</v>
      </c>
      <c r="AP516" s="6">
        <f t="shared" si="53"/>
        <v>0</v>
      </c>
      <c r="AQ516" s="8">
        <f>($AM$3*AM516+$AN$3*AN516+$AO$3*AO516+$AP$3*AP516)+$I$3*VLOOKUP(I516,COND!$A$2:$E$7,4,FALSE)+$J$3*VLOOKUP(J516,COND!$A$2:$C$7,2,FALSE)+$K$3*VLOOKUP(K516,COND!$A$2:$C$7,3,FALSE)+IF(AND($B$2&gt;0,$E516&lt;20),$B$2*25,0)</f>
        <v>100.48005967393192</v>
      </c>
      <c r="AR516" s="26">
        <f t="shared" si="54"/>
        <v>-1.5933889102892353</v>
      </c>
      <c r="AS516" t="str">
        <f t="shared" si="55"/>
        <v>1B</v>
      </c>
      <c r="AT516">
        <v>800</v>
      </c>
      <c r="AU516">
        <v>800</v>
      </c>
      <c r="AW516" t="str">
        <f t="shared" si="56"/>
        <v>Unlikely</v>
      </c>
      <c r="AY516" t="str">
        <f>IF(VLOOKUP($A516,'Draft List'!$D$4:$AC$1177,AY$3,FALSE)&lt;&gt;0,VLOOKUP($A516,'Draft List'!$D$4:$AC$1177,AY$3,FALSE),"")</f>
        <v/>
      </c>
      <c r="AZ516" t="str">
        <f>IF(VLOOKUP($A516,'Draft List'!$D$4:$AC$1177,AZ$3,FALSE)&lt;&gt;0,VLOOKUP($A516,'Draft List'!$D$4:$AC$1177,AZ$3,FALSE),"")</f>
        <v/>
      </c>
      <c r="BA516" t="str">
        <f>IF(VLOOKUP($A516,'Draft List'!$D$4:$AC$1177,BA$3,FALSE)&lt;&gt;0,VLOOKUP($A516,'Draft List'!$D$4:$AC$1177,BA$3,FALSE),"")</f>
        <v/>
      </c>
      <c r="BB516" t="str">
        <f>IF(VLOOKUP($A516,'Draft List'!$D$4:$AC$1177,BB$3,FALSE)&lt;&gt;0,VLOOKUP($A516,'Draft List'!$D$4:$AC$1177,BB$3,FALSE),"")</f>
        <v/>
      </c>
    </row>
    <row r="517" spans="1:54" ht="15" customHeight="1" x14ac:dyDescent="0.3">
      <c r="A517" s="1">
        <v>5791</v>
      </c>
      <c r="B517" s="1" t="s">
        <v>72</v>
      </c>
      <c r="C517" s="1" t="s">
        <v>150</v>
      </c>
      <c r="D517" s="1" t="s">
        <v>1249</v>
      </c>
      <c r="E517" s="1">
        <v>21</v>
      </c>
      <c r="F517" s="1" t="s">
        <v>42</v>
      </c>
      <c r="G517" s="1" t="s">
        <v>42</v>
      </c>
      <c r="H517" s="22" t="s">
        <v>853</v>
      </c>
      <c r="I517" s="45" t="s">
        <v>43</v>
      </c>
      <c r="J517" s="1" t="s">
        <v>43</v>
      </c>
      <c r="K517" s="22" t="s">
        <v>43</v>
      </c>
      <c r="L517" s="1">
        <v>1</v>
      </c>
      <c r="M517" s="1">
        <v>1</v>
      </c>
      <c r="N517" s="1">
        <v>2</v>
      </c>
      <c r="O517" s="1">
        <v>2</v>
      </c>
      <c r="P517" s="22">
        <v>1</v>
      </c>
      <c r="Q517" s="1">
        <v>2</v>
      </c>
      <c r="R517" s="1">
        <v>2</v>
      </c>
      <c r="S517" s="1">
        <v>3</v>
      </c>
      <c r="T517" s="1">
        <v>4</v>
      </c>
      <c r="U517" s="22">
        <v>3</v>
      </c>
      <c r="V517" s="1">
        <v>6</v>
      </c>
      <c r="W517" s="1">
        <v>6</v>
      </c>
      <c r="X517" s="1">
        <v>1</v>
      </c>
      <c r="Y517" s="22">
        <v>1</v>
      </c>
      <c r="Z517" s="1" t="s">
        <v>45</v>
      </c>
      <c r="AA517" s="1" t="s">
        <v>45</v>
      </c>
      <c r="AB517" s="1">
        <v>4</v>
      </c>
      <c r="AC517" s="1" t="s">
        <v>45</v>
      </c>
      <c r="AD517" s="1">
        <v>4</v>
      </c>
      <c r="AE517" s="1" t="s">
        <v>45</v>
      </c>
      <c r="AF517" s="1" t="s">
        <v>45</v>
      </c>
      <c r="AG517" s="22" t="s">
        <v>45</v>
      </c>
      <c r="AH517" s="1">
        <v>3</v>
      </c>
      <c r="AI517" s="1">
        <v>1</v>
      </c>
      <c r="AJ517" s="22">
        <v>1</v>
      </c>
      <c r="AK517" s="34" t="s">
        <v>45</v>
      </c>
      <c r="AL517" s="34" t="s">
        <v>48</v>
      </c>
      <c r="AM517" s="8">
        <f t="shared" ref="AM517:AM540" si="57">($L$3*(L517-$Q$1)/$Q$2+$M$3*(M517-$R$1)/$R$2+$N$3*(N517-$S$1)/$S$2+$O$3*(O517-$T$1)/$T$2+$P$3*(P517-$U$1)/$U$2)/(SUM($L$3:$P$3))</f>
        <v>-1.9115723057940897</v>
      </c>
      <c r="AN517" s="8">
        <f t="shared" ref="AN517:AN540" si="58">($L$3*(Q517-$Q$1)/$Q$2+$M$3*(R517-$R$1)/$R$2+$N$3*(S517-$S$1)/$S$2+$O$3*(T517-$T$1)/$T$2+$P$3*(U517-$U$1)/$U$2)/(SUM($L$3:$P$3))</f>
        <v>-1.1954433162954807</v>
      </c>
      <c r="AO517">
        <f t="shared" ref="AO517:AO540" si="59">IF(AVERAGE(AH517:AI517)&gt;9,1,0)+IF(AVERAGE(AH517:AI517)&gt;7,1,0)+IF(AH517&gt;7,1,0)+IF(AI517&gt;7,1,0)+IF(AJ517&gt;8,1,0)+IF(AJ517&gt;6,1,0)</f>
        <v>0</v>
      </c>
      <c r="AP517" s="6">
        <f t="shared" ref="AP517:AP540" si="60">MIN(2,IF(OR(Z517="-",X517&lt;5),0,1+IF(Y517&gt;7,0.35,IF(Y517&gt;5,0.1,0))+IF(Z517&gt;7,1+IF(X517&gt;7,0.25,0),IF(Z517&gt;4,0.5+IF(X517&gt;7,0.25,0),0+IF(X517&gt;7,0.25))))+IF(AA517="-",0,IF(AA517&gt;9,0.5,IF(AA517&gt;7,0.25,0)))+IF(AB517="-",0,IF(AB517&gt;7,1.1,IF(AB517&gt;4,0.6,0)))+IF(OR(AC517="-",V517&lt;5),0,IF(AC517&gt;7,1+IF(V517&gt;7,0.25,0),IF(AC517&gt;4,0.5+IF(V517&gt;7,0.25,0),0)))+IF(AD517="-",0,IF(AD517&gt;7,1.5,IF(AD517&gt;4,1,0)))+IF(AE517="-",0,IF(AE517&gt;9,0.5,IF(AE517&gt;7,0.25,0)))+IF(AF517="-",0,IF(AF517&gt;7,1.25,IF(AF517&gt;4,0.75,0)))+IF(OR(AG517="-",W517&lt;4),0,IF(AG517&gt;7,1+IF(W517&gt;7,0.15,0),IF(AG517&gt;4,0.5+IF(W517&gt;7,0.15,0),0))))</f>
        <v>0</v>
      </c>
      <c r="AQ517" s="8">
        <f>($AM$3*AM517+$AN$3*AN517+$AO$3*AO517+$AP$3*AP517)+$I$3*VLOOKUP(I517,COND!$A$2:$E$7,4,FALSE)+$J$3*VLOOKUP(J517,COND!$A$2:$C$7,2,FALSE)+$K$3*VLOOKUP(K517,COND!$A$2:$C$7,3,FALSE)+IF(AND($B$2&gt;0,$E517&lt;20),$B$2*25,0)</f>
        <v>100.46352297387483</v>
      </c>
      <c r="AR517" s="26">
        <f t="shared" ref="AR517:AR580" si="61">STANDARDIZE(AQ517,AVERAGE($AQ$5:$AQ$581),STDEVP($AQ$5:$AQ$581))</f>
        <v>-1.5968432413275422</v>
      </c>
      <c r="AS517" t="str">
        <f t="shared" ref="AS517:AS540" si="62">IF(AND(Z517&lt;&gt;"-",Y517&gt;1),"C",IF(AB517=MAX(AB517:AD517),"2B",IF(AD517=MAX(AB517:AD517),"SS",IF(OR(AC517=MAX(AA517:AD517),AND(AC517&lt;&gt;"-",AC517&gt;4,V517&gt;5)),"3B",IF(AF517=MAX(AE517:AG517),"CF",IF(AND(AG517=MAX(AE517,AG517),AND(W517&gt;5,AG517&lt;&gt;"-")),"RF",IF(AE517&lt;&gt;"-","LF",IF(AA517&lt;&gt;"-","1B","DH"))))))))</f>
        <v>2B</v>
      </c>
      <c r="AT517">
        <v>800</v>
      </c>
      <c r="AU517">
        <v>800</v>
      </c>
      <c r="AW517" t="str">
        <f t="shared" ref="AW517:AW540" si="63">IF(AND($Q517&gt;=6,AVERAGE($S517:$T517)&gt;=6),"Likely",IF(OR($Q517&gt;6,AND($Q517=6,AVERAGE($S517:$T517)&gt;=3),AND($Q517&gt;=5,AVERAGE($S517:$T517)&gt;=5),AVERAGE($Q517,$S517:$T517)&gt;5),"Possible","Unlikely"))</f>
        <v>Unlikely</v>
      </c>
      <c r="AY517" t="str">
        <f>IF(VLOOKUP($A517,'Draft List'!$D$4:$AC$1177,AY$3,FALSE)&lt;&gt;0,VLOOKUP($A517,'Draft List'!$D$4:$AC$1177,AY$3,FALSE),"")</f>
        <v/>
      </c>
      <c r="AZ517" t="str">
        <f>IF(VLOOKUP($A517,'Draft List'!$D$4:$AC$1177,AZ$3,FALSE)&lt;&gt;0,VLOOKUP($A517,'Draft List'!$D$4:$AC$1177,AZ$3,FALSE),"")</f>
        <v/>
      </c>
      <c r="BA517" t="str">
        <f>IF(VLOOKUP($A517,'Draft List'!$D$4:$AC$1177,BA$3,FALSE)&lt;&gt;0,VLOOKUP($A517,'Draft List'!$D$4:$AC$1177,BA$3,FALSE),"")</f>
        <v/>
      </c>
      <c r="BB517" t="str">
        <f>IF(VLOOKUP($A517,'Draft List'!$D$4:$AC$1177,BB$3,FALSE)&lt;&gt;0,VLOOKUP($A517,'Draft List'!$D$4:$AC$1177,BB$3,FALSE),"")</f>
        <v/>
      </c>
    </row>
    <row r="518" spans="1:54" ht="15" customHeight="1" x14ac:dyDescent="0.3">
      <c r="A518" s="1">
        <v>9653</v>
      </c>
      <c r="B518" s="1" t="s">
        <v>88</v>
      </c>
      <c r="C518" s="1" t="s">
        <v>819</v>
      </c>
      <c r="D518" s="1" t="s">
        <v>157</v>
      </c>
      <c r="E518" s="1">
        <v>23</v>
      </c>
      <c r="F518" s="1" t="s">
        <v>42</v>
      </c>
      <c r="G518" s="1" t="s">
        <v>42</v>
      </c>
      <c r="H518" s="22" t="s">
        <v>878</v>
      </c>
      <c r="I518" s="45" t="s">
        <v>48</v>
      </c>
      <c r="J518" s="1" t="s">
        <v>43</v>
      </c>
      <c r="K518" s="22" t="s">
        <v>43</v>
      </c>
      <c r="L518" s="1">
        <v>1</v>
      </c>
      <c r="M518" s="1">
        <v>2</v>
      </c>
      <c r="N518" s="1">
        <v>3</v>
      </c>
      <c r="O518" s="1">
        <v>3</v>
      </c>
      <c r="P518" s="22">
        <v>1</v>
      </c>
      <c r="Q518" s="1">
        <v>2</v>
      </c>
      <c r="R518" s="1">
        <v>2</v>
      </c>
      <c r="S518" s="1">
        <v>3</v>
      </c>
      <c r="T518" s="1">
        <v>4</v>
      </c>
      <c r="U518" s="22">
        <v>2</v>
      </c>
      <c r="V518" s="1">
        <v>5</v>
      </c>
      <c r="W518" s="1">
        <v>5</v>
      </c>
      <c r="X518" s="1">
        <v>5</v>
      </c>
      <c r="Y518" s="22">
        <v>2</v>
      </c>
      <c r="Z518" s="1" t="s">
        <v>45</v>
      </c>
      <c r="AA518" s="1">
        <v>1</v>
      </c>
      <c r="AB518" s="1" t="s">
        <v>45</v>
      </c>
      <c r="AC518" s="1" t="s">
        <v>45</v>
      </c>
      <c r="AD518" s="1" t="s">
        <v>45</v>
      </c>
      <c r="AE518" s="1" t="s">
        <v>45</v>
      </c>
      <c r="AF518" s="1" t="s">
        <v>45</v>
      </c>
      <c r="AG518" s="22" t="s">
        <v>45</v>
      </c>
      <c r="AH518" s="1">
        <v>1</v>
      </c>
      <c r="AI518" s="1">
        <v>3</v>
      </c>
      <c r="AJ518" s="22">
        <v>3</v>
      </c>
      <c r="AK518" s="34" t="s">
        <v>47</v>
      </c>
      <c r="AL518" s="34" t="s">
        <v>844</v>
      </c>
      <c r="AM518" s="8">
        <f t="shared" si="57"/>
        <v>-1.6877413821419032</v>
      </c>
      <c r="AN518" s="8">
        <f t="shared" si="58"/>
        <v>-1.2354596561125644</v>
      </c>
      <c r="AO518">
        <f t="shared" si="59"/>
        <v>0</v>
      </c>
      <c r="AP518" s="6">
        <f t="shared" si="60"/>
        <v>0</v>
      </c>
      <c r="AQ518" s="8">
        <f>($AM$3*AM518+$AN$3*AN518+$AO$3*AO518+$AP$3*AP518)+$I$3*VLOOKUP(I518,COND!$A$2:$E$7,4,FALSE)+$J$3*VLOOKUP(J518,COND!$A$2:$C$7,2,FALSE)+$K$3*VLOOKUP(K518,COND!$A$2:$C$7,3,FALSE)+IF(AND($B$2&gt;0,$E518&lt;20),$B$2*25,0)</f>
        <v>100.23070998843504</v>
      </c>
      <c r="AR518" s="26">
        <f t="shared" si="61"/>
        <v>-1.6454752609535399</v>
      </c>
      <c r="AS518" t="str">
        <f t="shared" si="62"/>
        <v>1B</v>
      </c>
      <c r="AT518">
        <v>800</v>
      </c>
      <c r="AU518">
        <v>800</v>
      </c>
      <c r="AW518" t="str">
        <f t="shared" si="63"/>
        <v>Unlikely</v>
      </c>
      <c r="AY518" t="str">
        <f>IF(VLOOKUP($A518,'Draft List'!$D$4:$AC$1177,AY$3,FALSE)&lt;&gt;0,VLOOKUP($A518,'Draft List'!$D$4:$AC$1177,AY$3,FALSE),"")</f>
        <v/>
      </c>
      <c r="AZ518" t="str">
        <f>IF(VLOOKUP($A518,'Draft List'!$D$4:$AC$1177,AZ$3,FALSE)&lt;&gt;0,VLOOKUP($A518,'Draft List'!$D$4:$AC$1177,AZ$3,FALSE),"")</f>
        <v/>
      </c>
      <c r="BA518" t="str">
        <f>IF(VLOOKUP($A518,'Draft List'!$D$4:$AC$1177,BA$3,FALSE)&lt;&gt;0,VLOOKUP($A518,'Draft List'!$D$4:$AC$1177,BA$3,FALSE),"")</f>
        <v/>
      </c>
      <c r="BB518" t="str">
        <f>IF(VLOOKUP($A518,'Draft List'!$D$4:$AC$1177,BB$3,FALSE)&lt;&gt;0,VLOOKUP($A518,'Draft List'!$D$4:$AC$1177,BB$3,FALSE),"")</f>
        <v/>
      </c>
    </row>
    <row r="519" spans="1:54" ht="15" customHeight="1" x14ac:dyDescent="0.3">
      <c r="A519" s="1">
        <v>4873</v>
      </c>
      <c r="B519" s="1" t="s">
        <v>88</v>
      </c>
      <c r="C519" s="1" t="s">
        <v>1293</v>
      </c>
      <c r="D519" s="1" t="s">
        <v>812</v>
      </c>
      <c r="E519" s="1">
        <v>21</v>
      </c>
      <c r="F519" s="1" t="s">
        <v>63</v>
      </c>
      <c r="G519" s="1" t="s">
        <v>42</v>
      </c>
      <c r="H519" s="22" t="s">
        <v>878</v>
      </c>
      <c r="I519" s="45" t="s">
        <v>43</v>
      </c>
      <c r="J519" s="1" t="s">
        <v>44</v>
      </c>
      <c r="K519" s="22" t="s">
        <v>43</v>
      </c>
      <c r="L519" s="1">
        <v>1</v>
      </c>
      <c r="M519" s="1">
        <v>1</v>
      </c>
      <c r="N519" s="1">
        <v>2</v>
      </c>
      <c r="O519" s="1">
        <v>2</v>
      </c>
      <c r="P519" s="22">
        <v>1</v>
      </c>
      <c r="Q519" s="1">
        <v>2</v>
      </c>
      <c r="R519" s="1">
        <v>3</v>
      </c>
      <c r="S519" s="1">
        <v>3</v>
      </c>
      <c r="T519" s="1">
        <v>5</v>
      </c>
      <c r="U519" s="22">
        <v>1</v>
      </c>
      <c r="V519" s="1">
        <v>3</v>
      </c>
      <c r="W519" s="1">
        <v>2</v>
      </c>
      <c r="X519" s="1">
        <v>4</v>
      </c>
      <c r="Y519" s="22">
        <v>8</v>
      </c>
      <c r="Z519" s="1" t="s">
        <v>45</v>
      </c>
      <c r="AA519" s="1">
        <v>1</v>
      </c>
      <c r="AB519" s="1" t="s">
        <v>45</v>
      </c>
      <c r="AC519" s="1" t="s">
        <v>45</v>
      </c>
      <c r="AD519" s="1" t="s">
        <v>45</v>
      </c>
      <c r="AE519" s="1" t="s">
        <v>45</v>
      </c>
      <c r="AF519" s="1" t="s">
        <v>45</v>
      </c>
      <c r="AG519" s="22" t="s">
        <v>45</v>
      </c>
      <c r="AH519" s="1">
        <v>1</v>
      </c>
      <c r="AI519" s="1">
        <v>1</v>
      </c>
      <c r="AJ519" s="22">
        <v>1</v>
      </c>
      <c r="AK519" s="34" t="s">
        <v>45</v>
      </c>
      <c r="AL519" s="34" t="s">
        <v>48</v>
      </c>
      <c r="AM519" s="8">
        <f t="shared" si="57"/>
        <v>-1.9115723057940897</v>
      </c>
      <c r="AN519" s="8">
        <f t="shared" si="58"/>
        <v>-1.1347065663013634</v>
      </c>
      <c r="AO519">
        <f t="shared" si="59"/>
        <v>0</v>
      </c>
      <c r="AP519" s="6">
        <f t="shared" si="60"/>
        <v>0</v>
      </c>
      <c r="AQ519" s="8">
        <f>($AM$3*AM519+$AN$3*AN519+$AO$3*AO519+$AP$3*AP519)+$I$3*VLOOKUP(I519,COND!$A$2:$E$7,4,FALSE)+$J$3*VLOOKUP(J519,COND!$A$2:$C$7,2,FALSE)+$K$3*VLOOKUP(K519,COND!$A$2:$C$7,3,FALSE)+IF(AND($B$2&gt;0,$E519&lt;20),$B$2*25,0)</f>
        <v>100.19236397380423</v>
      </c>
      <c r="AR519" s="26">
        <f t="shared" si="61"/>
        <v>-1.6534853130242237</v>
      </c>
      <c r="AS519" t="str">
        <f t="shared" si="62"/>
        <v>1B</v>
      </c>
      <c r="AT519">
        <v>800</v>
      </c>
      <c r="AU519">
        <v>800</v>
      </c>
      <c r="AW519" t="str">
        <f t="shared" si="63"/>
        <v>Unlikely</v>
      </c>
      <c r="AY519" t="str">
        <f>IF(VLOOKUP($A519,'Draft List'!$D$4:$AC$1177,AY$3,FALSE)&lt;&gt;0,VLOOKUP($A519,'Draft List'!$D$4:$AC$1177,AY$3,FALSE),"")</f>
        <v/>
      </c>
      <c r="AZ519" t="str">
        <f>IF(VLOOKUP($A519,'Draft List'!$D$4:$AC$1177,AZ$3,FALSE)&lt;&gt;0,VLOOKUP($A519,'Draft List'!$D$4:$AC$1177,AZ$3,FALSE),"")</f>
        <v/>
      </c>
      <c r="BA519" t="str">
        <f>IF(VLOOKUP($A519,'Draft List'!$D$4:$AC$1177,BA$3,FALSE)&lt;&gt;0,VLOOKUP($A519,'Draft List'!$D$4:$AC$1177,BA$3,FALSE),"")</f>
        <v/>
      </c>
      <c r="BB519" t="str">
        <f>IF(VLOOKUP($A519,'Draft List'!$D$4:$AC$1177,BB$3,FALSE)&lt;&gt;0,VLOOKUP($A519,'Draft List'!$D$4:$AC$1177,BB$3,FALSE),"")</f>
        <v/>
      </c>
    </row>
    <row r="520" spans="1:54" ht="15" customHeight="1" x14ac:dyDescent="0.3">
      <c r="A520" s="1">
        <v>5702</v>
      </c>
      <c r="B520" s="1" t="s">
        <v>51</v>
      </c>
      <c r="C520" s="1" t="s">
        <v>1305</v>
      </c>
      <c r="D520" s="1" t="s">
        <v>519</v>
      </c>
      <c r="E520" s="1">
        <v>21</v>
      </c>
      <c r="F520" s="1" t="s">
        <v>42</v>
      </c>
      <c r="G520" s="1" t="s">
        <v>42</v>
      </c>
      <c r="H520" s="22" t="s">
        <v>878</v>
      </c>
      <c r="I520" s="45" t="s">
        <v>43</v>
      </c>
      <c r="J520" s="1" t="s">
        <v>44</v>
      </c>
      <c r="K520" s="22" t="s">
        <v>43</v>
      </c>
      <c r="L520" s="1">
        <v>1</v>
      </c>
      <c r="M520" s="1">
        <v>2</v>
      </c>
      <c r="N520" s="1">
        <v>3</v>
      </c>
      <c r="O520" s="1">
        <v>2</v>
      </c>
      <c r="P520" s="22">
        <v>1</v>
      </c>
      <c r="Q520" s="1">
        <v>2</v>
      </c>
      <c r="R520" s="1">
        <v>4</v>
      </c>
      <c r="S520" s="1">
        <v>4</v>
      </c>
      <c r="T520" s="1">
        <v>3</v>
      </c>
      <c r="U520" s="22">
        <v>2</v>
      </c>
      <c r="V520" s="1">
        <v>5</v>
      </c>
      <c r="W520" s="1">
        <v>7</v>
      </c>
      <c r="X520" s="1">
        <v>1</v>
      </c>
      <c r="Y520" s="22">
        <v>1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>
        <v>1</v>
      </c>
      <c r="AF520" s="1" t="s">
        <v>45</v>
      </c>
      <c r="AG520" s="22" t="s">
        <v>45</v>
      </c>
      <c r="AH520" s="1">
        <v>1</v>
      </c>
      <c r="AI520" s="1">
        <v>1</v>
      </c>
      <c r="AJ520" s="22">
        <v>1</v>
      </c>
      <c r="AK520" s="34" t="s">
        <v>874</v>
      </c>
      <c r="AL520" s="34" t="s">
        <v>48</v>
      </c>
      <c r="AM520" s="8">
        <f t="shared" si="57"/>
        <v>-1.7774509321514844</v>
      </c>
      <c r="AN520" s="8">
        <f t="shared" si="58"/>
        <v>-1.139987952860837</v>
      </c>
      <c r="AO520">
        <f t="shared" si="59"/>
        <v>0</v>
      </c>
      <c r="AP520" s="6">
        <f t="shared" si="60"/>
        <v>0</v>
      </c>
      <c r="AQ520" s="8">
        <f>($AM$3*AM520+$AN$3*AN520+$AO$3*AO520+$AP$3*AP520)+$I$3*VLOOKUP(I520,COND!$A$2:$E$7,4,FALSE)+$J$3*VLOOKUP(J520,COND!$A$2:$C$7,2,FALSE)+$K$3*VLOOKUP(K520,COND!$A$2:$C$7,3,FALSE)+IF(AND($B$2&gt;0,$E520&lt;20),$B$2*25,0)</f>
        <v>100.1423994724548</v>
      </c>
      <c r="AR520" s="26">
        <f t="shared" si="61"/>
        <v>-1.6639223365675575</v>
      </c>
      <c r="AS520" t="str">
        <f t="shared" si="62"/>
        <v>LF</v>
      </c>
      <c r="AT520">
        <v>800</v>
      </c>
      <c r="AU520">
        <v>800</v>
      </c>
      <c r="AW520" t="str">
        <f t="shared" si="63"/>
        <v>Unlikely</v>
      </c>
      <c r="AY520" t="str">
        <f>IF(VLOOKUP($A520,'Draft List'!$D$4:$AC$1177,AY$3,FALSE)&lt;&gt;0,VLOOKUP($A520,'Draft List'!$D$4:$AC$1177,AY$3,FALSE),"")</f>
        <v/>
      </c>
      <c r="AZ520" t="str">
        <f>IF(VLOOKUP($A520,'Draft List'!$D$4:$AC$1177,AZ$3,FALSE)&lt;&gt;0,VLOOKUP($A520,'Draft List'!$D$4:$AC$1177,AZ$3,FALSE),"")</f>
        <v/>
      </c>
      <c r="BA520" t="str">
        <f>IF(VLOOKUP($A520,'Draft List'!$D$4:$AC$1177,BA$3,FALSE)&lt;&gt;0,VLOOKUP($A520,'Draft List'!$D$4:$AC$1177,BA$3,FALSE),"")</f>
        <v/>
      </c>
      <c r="BB520" t="str">
        <f>IF(VLOOKUP($A520,'Draft List'!$D$4:$AC$1177,BB$3,FALSE)&lt;&gt;0,VLOOKUP($A520,'Draft List'!$D$4:$AC$1177,BB$3,FALSE),"")</f>
        <v/>
      </c>
    </row>
    <row r="521" spans="1:54" ht="15" customHeight="1" x14ac:dyDescent="0.3">
      <c r="A521" s="1">
        <v>6135</v>
      </c>
      <c r="B521" s="1" t="s">
        <v>72</v>
      </c>
      <c r="C521" s="1" t="s">
        <v>189</v>
      </c>
      <c r="D521" s="1" t="s">
        <v>1234</v>
      </c>
      <c r="E521" s="1">
        <v>22</v>
      </c>
      <c r="F521" s="1" t="s">
        <v>42</v>
      </c>
      <c r="G521" s="1" t="s">
        <v>42</v>
      </c>
      <c r="H521" s="22" t="s">
        <v>878</v>
      </c>
      <c r="I521" s="45" t="s">
        <v>43</v>
      </c>
      <c r="J521" s="1" t="s">
        <v>43</v>
      </c>
      <c r="K521" s="22" t="s">
        <v>43</v>
      </c>
      <c r="L521" s="1">
        <v>2</v>
      </c>
      <c r="M521" s="1">
        <v>2</v>
      </c>
      <c r="N521" s="1">
        <v>2</v>
      </c>
      <c r="O521" s="1">
        <v>2</v>
      </c>
      <c r="P521" s="22">
        <v>2</v>
      </c>
      <c r="Q521" s="1">
        <v>2</v>
      </c>
      <c r="R521" s="1">
        <v>3</v>
      </c>
      <c r="S521" s="1">
        <v>2</v>
      </c>
      <c r="T521" s="1">
        <v>4</v>
      </c>
      <c r="U521" s="22">
        <v>3</v>
      </c>
      <c r="V521" s="1">
        <v>3</v>
      </c>
      <c r="W521" s="1">
        <v>2</v>
      </c>
      <c r="X521" s="1">
        <v>1</v>
      </c>
      <c r="Y521" s="22">
        <v>1</v>
      </c>
      <c r="Z521" s="1" t="s">
        <v>45</v>
      </c>
      <c r="AA521" s="1" t="s">
        <v>45</v>
      </c>
      <c r="AB521" s="1">
        <v>3</v>
      </c>
      <c r="AC521" s="1" t="s">
        <v>45</v>
      </c>
      <c r="AD521" s="1" t="s">
        <v>45</v>
      </c>
      <c r="AE521" s="1" t="s">
        <v>45</v>
      </c>
      <c r="AF521" s="1" t="s">
        <v>45</v>
      </c>
      <c r="AG521" s="22" t="s">
        <v>45</v>
      </c>
      <c r="AH521" s="1">
        <v>5</v>
      </c>
      <c r="AI521" s="1">
        <v>5</v>
      </c>
      <c r="AJ521" s="22">
        <v>2</v>
      </c>
      <c r="AK521" s="34" t="s">
        <v>45</v>
      </c>
      <c r="AL521" s="34" t="s">
        <v>48</v>
      </c>
      <c r="AM521" s="8">
        <f t="shared" si="57"/>
        <v>-1.4979402501556278</v>
      </c>
      <c r="AN521" s="8">
        <f t="shared" si="58"/>
        <v>-1.2274449307006789</v>
      </c>
      <c r="AO521">
        <f t="shared" si="59"/>
        <v>0</v>
      </c>
      <c r="AP521" s="6">
        <f t="shared" si="60"/>
        <v>0</v>
      </c>
      <c r="AQ521" s="8">
        <f>($AM$3*AM521+$AN$3*AN521+$AO$3*AO521+$AP$3*AP521)+$I$3*VLOOKUP(I521,COND!$A$2:$E$7,4,FALSE)+$J$3*VLOOKUP(J521,COND!$A$2:$C$7,2,FALSE)+$K$3*VLOOKUP(K521,COND!$A$2:$C$7,3,FALSE)+IF(AND($B$2&gt;0,$E521&lt;20),$B$2*25,0)</f>
        <v>100.12086680657629</v>
      </c>
      <c r="AR521" s="26">
        <f t="shared" si="61"/>
        <v>-1.6684202687925389</v>
      </c>
      <c r="AS521" t="str">
        <f t="shared" si="62"/>
        <v>2B</v>
      </c>
      <c r="AT521">
        <v>800</v>
      </c>
      <c r="AU521">
        <v>800</v>
      </c>
      <c r="AW521" t="str">
        <f t="shared" si="63"/>
        <v>Unlikely</v>
      </c>
      <c r="AY521" t="str">
        <f>IF(VLOOKUP($A521,'Draft List'!$D$4:$AC$1177,AY$3,FALSE)&lt;&gt;0,VLOOKUP($A521,'Draft List'!$D$4:$AC$1177,AY$3,FALSE),"")</f>
        <v/>
      </c>
      <c r="AZ521" t="str">
        <f>IF(VLOOKUP($A521,'Draft List'!$D$4:$AC$1177,AZ$3,FALSE)&lt;&gt;0,VLOOKUP($A521,'Draft List'!$D$4:$AC$1177,AZ$3,FALSE),"")</f>
        <v/>
      </c>
      <c r="BA521" t="str">
        <f>IF(VLOOKUP($A521,'Draft List'!$D$4:$AC$1177,BA$3,FALSE)&lt;&gt;0,VLOOKUP($A521,'Draft List'!$D$4:$AC$1177,BA$3,FALSE),"")</f>
        <v/>
      </c>
      <c r="BB521" t="str">
        <f>IF(VLOOKUP($A521,'Draft List'!$D$4:$AC$1177,BB$3,FALSE)&lt;&gt;0,VLOOKUP($A521,'Draft List'!$D$4:$AC$1177,BB$3,FALSE),"")</f>
        <v/>
      </c>
    </row>
    <row r="522" spans="1:54" ht="15" customHeight="1" x14ac:dyDescent="0.3">
      <c r="A522" s="1">
        <v>10111</v>
      </c>
      <c r="B522" s="1" t="s">
        <v>87</v>
      </c>
      <c r="C522" s="1" t="s">
        <v>436</v>
      </c>
      <c r="D522" s="1" t="s">
        <v>337</v>
      </c>
      <c r="E522" s="1">
        <v>21</v>
      </c>
      <c r="F522" s="1" t="s">
        <v>42</v>
      </c>
      <c r="G522" s="1" t="s">
        <v>42</v>
      </c>
      <c r="H522" s="22" t="s">
        <v>861</v>
      </c>
      <c r="I522" s="45" t="s">
        <v>43</v>
      </c>
      <c r="J522" s="1" t="s">
        <v>44</v>
      </c>
      <c r="K522" s="22" t="s">
        <v>43</v>
      </c>
      <c r="L522" s="1">
        <v>1</v>
      </c>
      <c r="M522" s="1">
        <v>1</v>
      </c>
      <c r="N522" s="1">
        <v>2</v>
      </c>
      <c r="O522" s="1">
        <v>2</v>
      </c>
      <c r="P522" s="22">
        <v>1</v>
      </c>
      <c r="Q522" s="1">
        <v>2</v>
      </c>
      <c r="R522" s="1">
        <v>2</v>
      </c>
      <c r="S522" s="1">
        <v>3</v>
      </c>
      <c r="T522" s="1">
        <v>5</v>
      </c>
      <c r="U522" s="22">
        <v>2</v>
      </c>
      <c r="V522" s="1">
        <v>4</v>
      </c>
      <c r="W522" s="1">
        <v>4</v>
      </c>
      <c r="X522" s="1">
        <v>6</v>
      </c>
      <c r="Y522" s="22">
        <v>3</v>
      </c>
      <c r="Z522" s="1" t="s">
        <v>45</v>
      </c>
      <c r="AA522" s="1" t="s">
        <v>45</v>
      </c>
      <c r="AB522" s="1" t="s">
        <v>45</v>
      </c>
      <c r="AC522" s="1" t="s">
        <v>45</v>
      </c>
      <c r="AD522" s="1" t="s">
        <v>45</v>
      </c>
      <c r="AE522" s="1" t="s">
        <v>45</v>
      </c>
      <c r="AF522" s="1" t="s">
        <v>45</v>
      </c>
      <c r="AG522" s="22" t="s">
        <v>45</v>
      </c>
      <c r="AH522" s="1">
        <v>1</v>
      </c>
      <c r="AI522" s="1">
        <v>1</v>
      </c>
      <c r="AJ522" s="22">
        <v>1</v>
      </c>
      <c r="AK522" s="34" t="s">
        <v>45</v>
      </c>
      <c r="AL522" s="34" t="s">
        <v>844</v>
      </c>
      <c r="AM522" s="8">
        <f t="shared" si="57"/>
        <v>-1.9115723057940897</v>
      </c>
      <c r="AN522" s="8">
        <f t="shared" si="58"/>
        <v>-1.1457501061029833</v>
      </c>
      <c r="AO522">
        <f t="shared" si="59"/>
        <v>0</v>
      </c>
      <c r="AP522" s="6">
        <f t="shared" si="60"/>
        <v>0</v>
      </c>
      <c r="AQ522" s="8">
        <f>($AM$3*AM522+$AN$3*AN522+$AO$3*AO522+$AP$3*AP522)+$I$3*VLOOKUP(I522,COND!$A$2:$E$7,4,FALSE)+$J$3*VLOOKUP(J522,COND!$A$2:$C$7,2,FALSE)+$K$3*VLOOKUP(K522,COND!$A$2:$C$7,3,FALSE)+IF(AND($B$2&gt;0,$E522&lt;20),$B$2*25,0)</f>
        <v>100.05984149618479</v>
      </c>
      <c r="AR522" s="26">
        <f t="shared" si="61"/>
        <v>-1.681167771201117</v>
      </c>
      <c r="AS522" t="str">
        <f t="shared" si="62"/>
        <v>DH</v>
      </c>
      <c r="AT522">
        <v>800</v>
      </c>
      <c r="AU522">
        <v>800</v>
      </c>
      <c r="AW522" t="str">
        <f t="shared" si="63"/>
        <v>Unlikely</v>
      </c>
      <c r="AY522" t="str">
        <f>IF(VLOOKUP($A522,'Draft List'!$D$4:$AC$1177,AY$3,FALSE)&lt;&gt;0,VLOOKUP($A522,'Draft List'!$D$4:$AC$1177,AY$3,FALSE),"")</f>
        <v/>
      </c>
      <c r="AZ522" t="str">
        <f>IF(VLOOKUP($A522,'Draft List'!$D$4:$AC$1177,AZ$3,FALSE)&lt;&gt;0,VLOOKUP($A522,'Draft List'!$D$4:$AC$1177,AZ$3,FALSE),"")</f>
        <v/>
      </c>
      <c r="BA522" t="str">
        <f>IF(VLOOKUP($A522,'Draft List'!$D$4:$AC$1177,BA$3,FALSE)&lt;&gt;0,VLOOKUP($A522,'Draft List'!$D$4:$AC$1177,BA$3,FALSE),"")</f>
        <v/>
      </c>
      <c r="BB522" t="str">
        <f>IF(VLOOKUP($A522,'Draft List'!$D$4:$AC$1177,BB$3,FALSE)&lt;&gt;0,VLOOKUP($A522,'Draft List'!$D$4:$AC$1177,BB$3,FALSE),"")</f>
        <v/>
      </c>
    </row>
    <row r="523" spans="1:54" ht="15" customHeight="1" x14ac:dyDescent="0.3">
      <c r="A523" s="1">
        <v>7168</v>
      </c>
      <c r="B523" s="1" t="s">
        <v>87</v>
      </c>
      <c r="C523" s="1" t="s">
        <v>1270</v>
      </c>
      <c r="D523" s="1" t="s">
        <v>1271</v>
      </c>
      <c r="E523" s="1">
        <v>22</v>
      </c>
      <c r="F523" s="1" t="s">
        <v>42</v>
      </c>
      <c r="G523" s="1" t="s">
        <v>42</v>
      </c>
      <c r="H523" s="22" t="s">
        <v>853</v>
      </c>
      <c r="I523" s="45" t="s">
        <v>44</v>
      </c>
      <c r="J523" s="1" t="s">
        <v>44</v>
      </c>
      <c r="K523" s="22" t="s">
        <v>43</v>
      </c>
      <c r="L523" s="1">
        <v>1</v>
      </c>
      <c r="M523" s="1">
        <v>2</v>
      </c>
      <c r="N523" s="1">
        <v>2</v>
      </c>
      <c r="O523" s="1">
        <v>3</v>
      </c>
      <c r="P523" s="22">
        <v>1</v>
      </c>
      <c r="Q523" s="1">
        <v>2</v>
      </c>
      <c r="R523" s="1">
        <v>3</v>
      </c>
      <c r="S523" s="1">
        <v>4</v>
      </c>
      <c r="T523" s="1">
        <v>4</v>
      </c>
      <c r="U523" s="22">
        <v>1</v>
      </c>
      <c r="V523" s="1">
        <v>3</v>
      </c>
      <c r="W523" s="1">
        <v>3</v>
      </c>
      <c r="X523" s="1">
        <v>6</v>
      </c>
      <c r="Y523" s="22">
        <v>5</v>
      </c>
      <c r="Z523" s="1" t="s">
        <v>45</v>
      </c>
      <c r="AA523" s="1" t="s">
        <v>45</v>
      </c>
      <c r="AB523" s="1" t="s">
        <v>45</v>
      </c>
      <c r="AC523" s="1" t="s">
        <v>45</v>
      </c>
      <c r="AD523" s="1" t="s">
        <v>45</v>
      </c>
      <c r="AE523" s="1" t="s">
        <v>45</v>
      </c>
      <c r="AF523" s="1" t="s">
        <v>45</v>
      </c>
      <c r="AG523" s="22" t="s">
        <v>45</v>
      </c>
      <c r="AH523" s="1">
        <v>1</v>
      </c>
      <c r="AI523" s="1">
        <v>1</v>
      </c>
      <c r="AJ523" s="22">
        <v>1</v>
      </c>
      <c r="AK523" s="34" t="s">
        <v>45</v>
      </c>
      <c r="AL523" s="34" t="s">
        <v>844</v>
      </c>
      <c r="AM523" s="8">
        <f t="shared" si="57"/>
        <v>-1.7708028761658048</v>
      </c>
      <c r="AN523" s="8">
        <f t="shared" si="58"/>
        <v>-1.1413546222870428</v>
      </c>
      <c r="AO523">
        <f t="shared" si="59"/>
        <v>0</v>
      </c>
      <c r="AP523" s="6">
        <f t="shared" si="60"/>
        <v>0</v>
      </c>
      <c r="AQ523" s="8">
        <f>($AM$3*AM523+$AN$3*AN523+$AO$3*AO523+$AP$3*AP523)+$I$3*VLOOKUP(I523,COND!$A$2:$E$7,4,FALSE)+$J$3*VLOOKUP(J523,COND!$A$2:$C$7,2,FALSE)+$K$3*VLOOKUP(K523,COND!$A$2:$C$7,3,FALSE)+IF(AND($B$2&gt;0,$E523&lt;20),$B$2*25,0)</f>
        <v>99.976664244938902</v>
      </c>
      <c r="AR523" s="26">
        <f t="shared" si="61"/>
        <v>-1.6985425654265556</v>
      </c>
      <c r="AS523" t="str">
        <f t="shared" si="62"/>
        <v>DH</v>
      </c>
      <c r="AT523">
        <v>800</v>
      </c>
      <c r="AU523">
        <v>800</v>
      </c>
      <c r="AW523" t="str">
        <f t="shared" si="63"/>
        <v>Unlikely</v>
      </c>
      <c r="AY523">
        <f>IF(VLOOKUP($A523,'Draft List'!$D$4:$AC$1177,AY$3,FALSE)&lt;&gt;0,VLOOKUP($A523,'Draft List'!$D$4:$AC$1177,AY$3,FALSE),"")</f>
        <v>512</v>
      </c>
      <c r="AZ523">
        <f>IF(VLOOKUP($A523,'Draft List'!$D$4:$AC$1177,AZ$3,FALSE)&lt;&gt;0,VLOOKUP($A523,'Draft List'!$D$4:$AC$1177,AZ$3,FALSE),"")</f>
        <v>17</v>
      </c>
      <c r="BA523">
        <f>IF(VLOOKUP($A523,'Draft List'!$D$4:$AC$1177,BA$3,FALSE)&lt;&gt;0,VLOOKUP($A523,'Draft List'!$D$4:$AC$1177,BA$3,FALSE),"")</f>
        <v>12</v>
      </c>
      <c r="BB523" t="str">
        <f>IF(VLOOKUP($A523,'Draft List'!$D$4:$AC$1177,BB$3,FALSE)&lt;&gt;0,VLOOKUP($A523,'Draft List'!$D$4:$AC$1177,BB$3,FALSE),"")</f>
        <v>Okinawa Shisa</v>
      </c>
    </row>
    <row r="524" spans="1:54" ht="15" customHeight="1" x14ac:dyDescent="0.3">
      <c r="A524" s="1">
        <v>11800</v>
      </c>
      <c r="B524" s="1" t="s">
        <v>51</v>
      </c>
      <c r="C524" s="1" t="s">
        <v>1334</v>
      </c>
      <c r="D524" s="1" t="s">
        <v>352</v>
      </c>
      <c r="E524" s="1">
        <v>21</v>
      </c>
      <c r="F524" s="1" t="s">
        <v>42</v>
      </c>
      <c r="G524" s="1" t="s">
        <v>42</v>
      </c>
      <c r="H524" s="22" t="s">
        <v>878</v>
      </c>
      <c r="I524" s="45" t="s">
        <v>43</v>
      </c>
      <c r="J524" s="1" t="s">
        <v>44</v>
      </c>
      <c r="K524" s="22" t="s">
        <v>43</v>
      </c>
      <c r="L524" s="1">
        <v>1</v>
      </c>
      <c r="M524" s="1">
        <v>1</v>
      </c>
      <c r="N524" s="1">
        <v>2</v>
      </c>
      <c r="O524" s="1">
        <v>1</v>
      </c>
      <c r="P524" s="22">
        <v>1</v>
      </c>
      <c r="Q524" s="1">
        <v>2</v>
      </c>
      <c r="R524" s="1">
        <v>3</v>
      </c>
      <c r="S524" s="1">
        <v>3</v>
      </c>
      <c r="T524" s="1">
        <v>3</v>
      </c>
      <c r="U524" s="22">
        <v>3</v>
      </c>
      <c r="V524" s="1">
        <v>9</v>
      </c>
      <c r="W524" s="1">
        <v>9</v>
      </c>
      <c r="X524" s="1">
        <v>1</v>
      </c>
      <c r="Y524" s="22">
        <v>1</v>
      </c>
      <c r="Z524" s="1" t="s">
        <v>45</v>
      </c>
      <c r="AA524" s="1" t="s">
        <v>45</v>
      </c>
      <c r="AB524" s="1" t="s">
        <v>45</v>
      </c>
      <c r="AC524" s="1" t="s">
        <v>45</v>
      </c>
      <c r="AD524" s="1" t="s">
        <v>45</v>
      </c>
      <c r="AE524" s="1">
        <v>3</v>
      </c>
      <c r="AF524" s="1" t="s">
        <v>45</v>
      </c>
      <c r="AG524" s="22" t="s">
        <v>45</v>
      </c>
      <c r="AH524" s="1">
        <v>8</v>
      </c>
      <c r="AI524" s="1">
        <v>9</v>
      </c>
      <c r="AJ524" s="22">
        <v>7</v>
      </c>
      <c r="AK524" s="34" t="s">
        <v>874</v>
      </c>
      <c r="AL524" s="34" t="s">
        <v>844</v>
      </c>
      <c r="AM524" s="8">
        <f t="shared" si="57"/>
        <v>-2.0012818558036707</v>
      </c>
      <c r="AN524" s="8">
        <f t="shared" si="58"/>
        <v>-1.2340929866863586</v>
      </c>
      <c r="AO524">
        <f t="shared" si="59"/>
        <v>4</v>
      </c>
      <c r="AP524" s="6">
        <f t="shared" si="60"/>
        <v>0</v>
      </c>
      <c r="AQ524" s="8">
        <f>($AM$3*AM524+$AN$3*AN524+$AO$3*AO524+$AP$3*AP524)+$I$3*VLOOKUP(I524,COND!$A$2:$E$7,4,FALSE)+$J$3*VLOOKUP(J524,COND!$A$2:$C$7,2,FALSE)+$K$3*VLOOKUP(K524,COND!$A$2:$C$7,3,FALSE)+IF(AND($B$2&gt;0,$E524&lt;20),$B$2*25,0)</f>
        <v>99.657422640850001</v>
      </c>
      <c r="AR524" s="26">
        <f t="shared" si="61"/>
        <v>-1.7652285534360235</v>
      </c>
      <c r="AS524" t="str">
        <f t="shared" si="62"/>
        <v>LF</v>
      </c>
      <c r="AT524">
        <v>800</v>
      </c>
      <c r="AU524">
        <v>800</v>
      </c>
      <c r="AW524" t="str">
        <f t="shared" si="63"/>
        <v>Unlikely</v>
      </c>
      <c r="AY524" t="str">
        <f>IF(VLOOKUP($A524,'Draft List'!$D$4:$AC$1177,AY$3,FALSE)&lt;&gt;0,VLOOKUP($A524,'Draft List'!$D$4:$AC$1177,AY$3,FALSE),"")</f>
        <v/>
      </c>
      <c r="AZ524" t="str">
        <f>IF(VLOOKUP($A524,'Draft List'!$D$4:$AC$1177,AZ$3,FALSE)&lt;&gt;0,VLOOKUP($A524,'Draft List'!$D$4:$AC$1177,AZ$3,FALSE),"")</f>
        <v/>
      </c>
      <c r="BA524" t="str">
        <f>IF(VLOOKUP($A524,'Draft List'!$D$4:$AC$1177,BA$3,FALSE)&lt;&gt;0,VLOOKUP($A524,'Draft List'!$D$4:$AC$1177,BA$3,FALSE),"")</f>
        <v/>
      </c>
      <c r="BB524" t="str">
        <f>IF(VLOOKUP($A524,'Draft List'!$D$4:$AC$1177,BB$3,FALSE)&lt;&gt;0,VLOOKUP($A524,'Draft List'!$D$4:$AC$1177,BB$3,FALSE),"")</f>
        <v/>
      </c>
    </row>
    <row r="525" spans="1:54" ht="15" customHeight="1" x14ac:dyDescent="0.3">
      <c r="A525" s="1">
        <v>5406</v>
      </c>
      <c r="B525" s="1" t="s">
        <v>88</v>
      </c>
      <c r="C525" s="1" t="s">
        <v>141</v>
      </c>
      <c r="D525" s="1" t="s">
        <v>210</v>
      </c>
      <c r="E525" s="1">
        <v>21</v>
      </c>
      <c r="F525" s="1" t="s">
        <v>42</v>
      </c>
      <c r="G525" s="1" t="s">
        <v>42</v>
      </c>
      <c r="H525" s="22" t="s">
        <v>878</v>
      </c>
      <c r="I525" s="45" t="s">
        <v>43</v>
      </c>
      <c r="J525" s="1" t="s">
        <v>44</v>
      </c>
      <c r="K525" s="22" t="s">
        <v>43</v>
      </c>
      <c r="L525" s="1">
        <v>2</v>
      </c>
      <c r="M525" s="1">
        <v>1</v>
      </c>
      <c r="N525" s="1">
        <v>2</v>
      </c>
      <c r="O525" s="1">
        <v>1</v>
      </c>
      <c r="P525" s="22">
        <v>1</v>
      </c>
      <c r="Q525" s="1">
        <v>3</v>
      </c>
      <c r="R525" s="1">
        <v>2</v>
      </c>
      <c r="S525" s="1">
        <v>2</v>
      </c>
      <c r="T525" s="1">
        <v>1</v>
      </c>
      <c r="U525" s="22">
        <v>4</v>
      </c>
      <c r="V525" s="1">
        <v>4</v>
      </c>
      <c r="W525" s="1">
        <v>2</v>
      </c>
      <c r="X525" s="1">
        <v>1</v>
      </c>
      <c r="Y525" s="22">
        <v>1</v>
      </c>
      <c r="Z525" s="1" t="s">
        <v>45</v>
      </c>
      <c r="AA525" s="1" t="s">
        <v>45</v>
      </c>
      <c r="AB525" s="1" t="s">
        <v>45</v>
      </c>
      <c r="AC525" s="1" t="s">
        <v>45</v>
      </c>
      <c r="AD525" s="1" t="s">
        <v>45</v>
      </c>
      <c r="AE525" s="1" t="s">
        <v>45</v>
      </c>
      <c r="AF525" s="1" t="s">
        <v>45</v>
      </c>
      <c r="AG525" s="22" t="s">
        <v>45</v>
      </c>
      <c r="AH525" s="1">
        <v>1</v>
      </c>
      <c r="AI525" s="1">
        <v>1</v>
      </c>
      <c r="AJ525" s="22">
        <v>2</v>
      </c>
      <c r="AK525" s="34" t="s">
        <v>45</v>
      </c>
      <c r="AL525" s="34" t="s">
        <v>48</v>
      </c>
      <c r="AM525" s="8">
        <f t="shared" si="57"/>
        <v>-1.6787260196009959</v>
      </c>
      <c r="AN525" s="8">
        <f t="shared" si="58"/>
        <v>-1.185061284328367</v>
      </c>
      <c r="AO525">
        <f t="shared" si="59"/>
        <v>0</v>
      </c>
      <c r="AP525" s="6">
        <f t="shared" si="60"/>
        <v>0</v>
      </c>
      <c r="AQ525" s="8">
        <f>($AM$3*AM525+$AN$3*AN525+$AO$3*AO525+$AP$3*AP525)+$I$3*VLOOKUP(I525,COND!$A$2:$E$7,4,FALSE)+$J$3*VLOOKUP(J525,COND!$A$2:$C$7,2,FALSE)+$K$3*VLOOKUP(K525,COND!$A$2:$C$7,3,FALSE)+IF(AND($B$2&gt;0,$E525&lt;20),$B$2*25,0)</f>
        <v>99.611391986099505</v>
      </c>
      <c r="AR525" s="26">
        <f t="shared" si="61"/>
        <v>-1.7748438405773095</v>
      </c>
      <c r="AS525" t="str">
        <f t="shared" si="62"/>
        <v>DH</v>
      </c>
      <c r="AT525">
        <v>800</v>
      </c>
      <c r="AU525">
        <v>800</v>
      </c>
      <c r="AW525" t="str">
        <f t="shared" si="63"/>
        <v>Unlikely</v>
      </c>
      <c r="AY525" t="str">
        <f>IF(VLOOKUP($A525,'Draft List'!$D$4:$AC$1177,AY$3,FALSE)&lt;&gt;0,VLOOKUP($A525,'Draft List'!$D$4:$AC$1177,AY$3,FALSE),"")</f>
        <v/>
      </c>
      <c r="AZ525" t="str">
        <f>IF(VLOOKUP($A525,'Draft List'!$D$4:$AC$1177,AZ$3,FALSE)&lt;&gt;0,VLOOKUP($A525,'Draft List'!$D$4:$AC$1177,AZ$3,FALSE),"")</f>
        <v/>
      </c>
      <c r="BA525" t="str">
        <f>IF(VLOOKUP($A525,'Draft List'!$D$4:$AC$1177,BA$3,FALSE)&lt;&gt;0,VLOOKUP($A525,'Draft List'!$D$4:$AC$1177,BA$3,FALSE),"")</f>
        <v/>
      </c>
      <c r="BB525" t="str">
        <f>IF(VLOOKUP($A525,'Draft List'!$D$4:$AC$1177,BB$3,FALSE)&lt;&gt;0,VLOOKUP($A525,'Draft List'!$D$4:$AC$1177,BB$3,FALSE),"")</f>
        <v/>
      </c>
    </row>
    <row r="526" spans="1:54" ht="15" customHeight="1" x14ac:dyDescent="0.3">
      <c r="A526" s="1">
        <v>13180</v>
      </c>
      <c r="B526" s="1" t="s">
        <v>88</v>
      </c>
      <c r="C526" s="1" t="s">
        <v>1250</v>
      </c>
      <c r="D526" s="1" t="s">
        <v>1251</v>
      </c>
      <c r="E526" s="1">
        <v>21</v>
      </c>
      <c r="F526" s="1" t="s">
        <v>63</v>
      </c>
      <c r="G526" s="1" t="s">
        <v>42</v>
      </c>
      <c r="H526" s="22" t="s">
        <v>878</v>
      </c>
      <c r="I526" s="45" t="s">
        <v>44</v>
      </c>
      <c r="J526" s="1" t="s">
        <v>43</v>
      </c>
      <c r="K526" s="22" t="s">
        <v>44</v>
      </c>
      <c r="L526" s="1">
        <v>1</v>
      </c>
      <c r="M526" s="1">
        <v>3</v>
      </c>
      <c r="N526" s="1">
        <v>2</v>
      </c>
      <c r="O526" s="1">
        <v>2</v>
      </c>
      <c r="P526" s="22">
        <v>1</v>
      </c>
      <c r="Q526" s="1">
        <v>2</v>
      </c>
      <c r="R526" s="1">
        <v>3</v>
      </c>
      <c r="S526" s="1">
        <v>2</v>
      </c>
      <c r="T526" s="1">
        <v>4</v>
      </c>
      <c r="U526" s="22">
        <v>2</v>
      </c>
      <c r="V526" s="1">
        <v>5</v>
      </c>
      <c r="W526" s="1">
        <v>6</v>
      </c>
      <c r="X526" s="1">
        <v>6</v>
      </c>
      <c r="Y526" s="22">
        <v>7</v>
      </c>
      <c r="Z526" s="1">
        <v>2</v>
      </c>
      <c r="AA526" s="1">
        <v>1</v>
      </c>
      <c r="AB526" s="1" t="s">
        <v>45</v>
      </c>
      <c r="AC526" s="1" t="s">
        <v>45</v>
      </c>
      <c r="AD526" s="1" t="s">
        <v>45</v>
      </c>
      <c r="AE526" s="1" t="s">
        <v>45</v>
      </c>
      <c r="AF526" s="1" t="s">
        <v>45</v>
      </c>
      <c r="AG526" s="22" t="s">
        <v>45</v>
      </c>
      <c r="AH526" s="1">
        <v>1</v>
      </c>
      <c r="AI526" s="1">
        <v>1</v>
      </c>
      <c r="AJ526" s="22">
        <v>1</v>
      </c>
      <c r="AK526" s="34" t="s">
        <v>45</v>
      </c>
      <c r="AL526" s="34" t="s">
        <v>844</v>
      </c>
      <c r="AM526" s="8">
        <f t="shared" si="57"/>
        <v>-1.8094525465566824</v>
      </c>
      <c r="AN526" s="8">
        <f t="shared" si="58"/>
        <v>-1.2674612705177621</v>
      </c>
      <c r="AO526">
        <f t="shared" si="59"/>
        <v>0</v>
      </c>
      <c r="AP526" s="6">
        <f t="shared" si="60"/>
        <v>1.1000000000000001</v>
      </c>
      <c r="AQ526" s="8">
        <f>($AM$3*AM526+$AN$3*AN526+$AO$3*AO526+$AP$3*AP526)+$I$3*VLOOKUP(I526,COND!$A$2:$E$7,4,FALSE)+$J$3*VLOOKUP(J526,COND!$A$2:$C$7,2,FALSE)+$K$3*VLOOKUP(K526,COND!$A$2:$C$7,3,FALSE)+IF(AND($B$2&gt;0,$E526&lt;20),$B$2*25,0)</f>
        <v>99.559519499131184</v>
      </c>
      <c r="AR526" s="26">
        <f t="shared" si="61"/>
        <v>-1.7856794209016944</v>
      </c>
      <c r="AS526" t="str">
        <f t="shared" si="62"/>
        <v>C</v>
      </c>
      <c r="AT526">
        <v>800</v>
      </c>
      <c r="AU526">
        <v>800</v>
      </c>
      <c r="AW526" t="str">
        <f t="shared" si="63"/>
        <v>Unlikely</v>
      </c>
      <c r="AY526" t="str">
        <f>IF(VLOOKUP($A526,'Draft List'!$D$4:$AC$1177,AY$3,FALSE)&lt;&gt;0,VLOOKUP($A526,'Draft List'!$D$4:$AC$1177,AY$3,FALSE),"")</f>
        <v/>
      </c>
      <c r="AZ526" t="str">
        <f>IF(VLOOKUP($A526,'Draft List'!$D$4:$AC$1177,AZ$3,FALSE)&lt;&gt;0,VLOOKUP($A526,'Draft List'!$D$4:$AC$1177,AZ$3,FALSE),"")</f>
        <v/>
      </c>
      <c r="BA526" t="str">
        <f>IF(VLOOKUP($A526,'Draft List'!$D$4:$AC$1177,BA$3,FALSE)&lt;&gt;0,VLOOKUP($A526,'Draft List'!$D$4:$AC$1177,BA$3,FALSE),"")</f>
        <v/>
      </c>
      <c r="BB526" t="str">
        <f>IF(VLOOKUP($A526,'Draft List'!$D$4:$AC$1177,BB$3,FALSE)&lt;&gt;0,VLOOKUP($A526,'Draft List'!$D$4:$AC$1177,BB$3,FALSE),"")</f>
        <v/>
      </c>
    </row>
    <row r="527" spans="1:54" ht="15" customHeight="1" x14ac:dyDescent="0.3">
      <c r="A527" s="1">
        <v>5193</v>
      </c>
      <c r="B527" s="1" t="s">
        <v>87</v>
      </c>
      <c r="C527" s="1" t="s">
        <v>905</v>
      </c>
      <c r="D527" s="1" t="s">
        <v>936</v>
      </c>
      <c r="E527" s="1">
        <v>21</v>
      </c>
      <c r="F527" s="1" t="s">
        <v>42</v>
      </c>
      <c r="G527" s="1" t="s">
        <v>42</v>
      </c>
      <c r="H527" s="22" t="s">
        <v>861</v>
      </c>
      <c r="I527" s="45" t="s">
        <v>43</v>
      </c>
      <c r="J527" s="1" t="s">
        <v>44</v>
      </c>
      <c r="K527" s="22" t="s">
        <v>43</v>
      </c>
      <c r="L527" s="1">
        <v>1</v>
      </c>
      <c r="M527" s="1">
        <v>1</v>
      </c>
      <c r="N527" s="1">
        <v>2</v>
      </c>
      <c r="O527" s="1">
        <v>1</v>
      </c>
      <c r="P527" s="22">
        <v>1</v>
      </c>
      <c r="Q527" s="1">
        <v>2</v>
      </c>
      <c r="R527" s="1">
        <v>2</v>
      </c>
      <c r="S527" s="1">
        <v>3</v>
      </c>
      <c r="T527" s="1">
        <v>4</v>
      </c>
      <c r="U527" s="22">
        <v>3</v>
      </c>
      <c r="V527" s="1">
        <v>2</v>
      </c>
      <c r="W527" s="1">
        <v>2</v>
      </c>
      <c r="X527" s="1">
        <v>5</v>
      </c>
      <c r="Y527" s="22">
        <v>7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45</v>
      </c>
      <c r="AF527" s="1" t="s">
        <v>45</v>
      </c>
      <c r="AG527" s="22" t="s">
        <v>45</v>
      </c>
      <c r="AH527" s="1">
        <v>1</v>
      </c>
      <c r="AI527" s="1">
        <v>1</v>
      </c>
      <c r="AJ527" s="22">
        <v>1</v>
      </c>
      <c r="AK527" s="34" t="s">
        <v>882</v>
      </c>
      <c r="AL527" s="34" t="s">
        <v>844</v>
      </c>
      <c r="AM527" s="8">
        <f t="shared" si="57"/>
        <v>-2.0012818558036707</v>
      </c>
      <c r="AN527" s="8">
        <f t="shared" si="58"/>
        <v>-1.1954433162954807</v>
      </c>
      <c r="AO527">
        <f t="shared" si="59"/>
        <v>0</v>
      </c>
      <c r="AP527" s="6">
        <f t="shared" si="60"/>
        <v>0</v>
      </c>
      <c r="AQ527" s="8">
        <f>($AM$3*AM527+$AN$3*AN527+$AO$3*AO527+$AP$3*AP527)+$I$3*VLOOKUP(I527,COND!$A$2:$E$7,4,FALSE)+$J$3*VLOOKUP(J527,COND!$A$2:$C$7,2,FALSE)+$K$3*VLOOKUP(K527,COND!$A$2:$C$7,3,FALSE)+IF(AND($B$2&gt;0,$E527&lt;20),$B$2*25,0)</f>
        <v>99.454552018873869</v>
      </c>
      <c r="AR527" s="26">
        <f t="shared" si="61"/>
        <v>-1.8076059493997596</v>
      </c>
      <c r="AS527" t="str">
        <f t="shared" si="62"/>
        <v>DH</v>
      </c>
      <c r="AT527">
        <v>800</v>
      </c>
      <c r="AU527">
        <v>800</v>
      </c>
      <c r="AW527" t="str">
        <f t="shared" si="63"/>
        <v>Unlikely</v>
      </c>
      <c r="AY527" t="str">
        <f>IF(VLOOKUP($A527,'Draft List'!$D$4:$AC$1177,AY$3,FALSE)&lt;&gt;0,VLOOKUP($A527,'Draft List'!$D$4:$AC$1177,AY$3,FALSE),"")</f>
        <v/>
      </c>
      <c r="AZ527" t="str">
        <f>IF(VLOOKUP($A527,'Draft List'!$D$4:$AC$1177,AZ$3,FALSE)&lt;&gt;0,VLOOKUP($A527,'Draft List'!$D$4:$AC$1177,AZ$3,FALSE),"")</f>
        <v/>
      </c>
      <c r="BA527" t="str">
        <f>IF(VLOOKUP($A527,'Draft List'!$D$4:$AC$1177,BA$3,FALSE)&lt;&gt;0,VLOOKUP($A527,'Draft List'!$D$4:$AC$1177,BA$3,FALSE),"")</f>
        <v/>
      </c>
      <c r="BB527" t="str">
        <f>IF(VLOOKUP($A527,'Draft List'!$D$4:$AC$1177,BB$3,FALSE)&lt;&gt;0,VLOOKUP($A527,'Draft List'!$D$4:$AC$1177,BB$3,FALSE),"")</f>
        <v/>
      </c>
    </row>
    <row r="528" spans="1:54" ht="15" customHeight="1" x14ac:dyDescent="0.3">
      <c r="A528" s="1">
        <v>5321</v>
      </c>
      <c r="B528" s="1" t="s">
        <v>70</v>
      </c>
      <c r="C528" s="1" t="s">
        <v>171</v>
      </c>
      <c r="D528" s="1" t="s">
        <v>1021</v>
      </c>
      <c r="E528" s="1">
        <v>21</v>
      </c>
      <c r="F528" s="1" t="s">
        <v>42</v>
      </c>
      <c r="G528" s="1" t="s">
        <v>42</v>
      </c>
      <c r="H528" s="22" t="s">
        <v>878</v>
      </c>
      <c r="I528" s="45" t="s">
        <v>43</v>
      </c>
      <c r="J528" s="1" t="s">
        <v>44</v>
      </c>
      <c r="K528" s="22" t="s">
        <v>44</v>
      </c>
      <c r="L528" s="1">
        <v>1</v>
      </c>
      <c r="M528" s="1">
        <v>1</v>
      </c>
      <c r="N528" s="1">
        <v>2</v>
      </c>
      <c r="O528" s="1">
        <v>2</v>
      </c>
      <c r="P528" s="22">
        <v>1</v>
      </c>
      <c r="Q528" s="1">
        <v>2</v>
      </c>
      <c r="R528" s="1">
        <v>2</v>
      </c>
      <c r="S528" s="1">
        <v>3</v>
      </c>
      <c r="T528" s="1">
        <v>4</v>
      </c>
      <c r="U528" s="22">
        <v>3</v>
      </c>
      <c r="V528" s="1">
        <v>8</v>
      </c>
      <c r="W528" s="1">
        <v>7</v>
      </c>
      <c r="X528" s="1">
        <v>1</v>
      </c>
      <c r="Y528" s="22">
        <v>1</v>
      </c>
      <c r="Z528" s="1" t="s">
        <v>45</v>
      </c>
      <c r="AA528" s="1" t="s">
        <v>45</v>
      </c>
      <c r="AB528" s="1" t="s">
        <v>45</v>
      </c>
      <c r="AC528" s="1">
        <v>2</v>
      </c>
      <c r="AD528" s="1" t="s">
        <v>45</v>
      </c>
      <c r="AE528" s="1" t="s">
        <v>45</v>
      </c>
      <c r="AF528" s="1" t="s">
        <v>45</v>
      </c>
      <c r="AG528" s="22" t="s">
        <v>45</v>
      </c>
      <c r="AH528" s="1">
        <v>9</v>
      </c>
      <c r="AI528" s="1">
        <v>10</v>
      </c>
      <c r="AJ528" s="22">
        <v>7</v>
      </c>
      <c r="AK528" s="34" t="s">
        <v>45</v>
      </c>
      <c r="AL528" s="34" t="s">
        <v>48</v>
      </c>
      <c r="AM528" s="8">
        <f t="shared" si="57"/>
        <v>-1.9115723057940897</v>
      </c>
      <c r="AN528" s="8">
        <f t="shared" si="58"/>
        <v>-1.1954433162954807</v>
      </c>
      <c r="AO528">
        <f t="shared" si="59"/>
        <v>5</v>
      </c>
      <c r="AP528" s="6">
        <f t="shared" si="60"/>
        <v>0</v>
      </c>
      <c r="AQ528" s="8">
        <f>($AM$3*AM528+$AN$3*AN528+$AO$3*AO528+$AP$3*AP528)+$I$3*VLOOKUP(I528,COND!$A$2:$E$7,4,FALSE)+$J$3*VLOOKUP(J528,COND!$A$2:$C$7,2,FALSE)+$K$3*VLOOKUP(K528,COND!$A$2:$C$7,3,FALSE)+IF(AND($B$2&gt;0,$E528&lt;20),$B$2*25,0)</f>
        <v>99.296856307208159</v>
      </c>
      <c r="AR528" s="26">
        <f t="shared" si="61"/>
        <v>-1.8405468136310881</v>
      </c>
      <c r="AS528" t="str">
        <f t="shared" si="62"/>
        <v>3B</v>
      </c>
      <c r="AT528">
        <v>800</v>
      </c>
      <c r="AU528">
        <v>800</v>
      </c>
      <c r="AW528" t="str">
        <f t="shared" si="63"/>
        <v>Unlikely</v>
      </c>
      <c r="AY528" t="str">
        <f>IF(VLOOKUP($A528,'Draft List'!$D$4:$AC$1177,AY$3,FALSE)&lt;&gt;0,VLOOKUP($A528,'Draft List'!$D$4:$AC$1177,AY$3,FALSE),"")</f>
        <v/>
      </c>
      <c r="AZ528" t="str">
        <f>IF(VLOOKUP($A528,'Draft List'!$D$4:$AC$1177,AZ$3,FALSE)&lt;&gt;0,VLOOKUP($A528,'Draft List'!$D$4:$AC$1177,AZ$3,FALSE),"")</f>
        <v/>
      </c>
      <c r="BA528" t="str">
        <f>IF(VLOOKUP($A528,'Draft List'!$D$4:$AC$1177,BA$3,FALSE)&lt;&gt;0,VLOOKUP($A528,'Draft List'!$D$4:$AC$1177,BA$3,FALSE),"")</f>
        <v/>
      </c>
      <c r="BB528" t="str">
        <f>IF(VLOOKUP($A528,'Draft List'!$D$4:$AC$1177,BB$3,FALSE)&lt;&gt;0,VLOOKUP($A528,'Draft List'!$D$4:$AC$1177,BB$3,FALSE),"")</f>
        <v/>
      </c>
    </row>
    <row r="529" spans="1:54" ht="15" customHeight="1" x14ac:dyDescent="0.3">
      <c r="A529" s="1">
        <v>11828</v>
      </c>
      <c r="B529" s="1" t="s">
        <v>73</v>
      </c>
      <c r="C529" s="1" t="s">
        <v>171</v>
      </c>
      <c r="D529" s="1" t="s">
        <v>1283</v>
      </c>
      <c r="E529" s="1">
        <v>21</v>
      </c>
      <c r="F529" s="1" t="s">
        <v>63</v>
      </c>
      <c r="G529" s="1" t="s">
        <v>42</v>
      </c>
      <c r="H529" s="22" t="s">
        <v>878</v>
      </c>
      <c r="I529" s="45" t="s">
        <v>43</v>
      </c>
      <c r="J529" s="1" t="s">
        <v>44</v>
      </c>
      <c r="K529" s="22" t="s">
        <v>43</v>
      </c>
      <c r="L529" s="1">
        <v>1</v>
      </c>
      <c r="M529" s="1">
        <v>2</v>
      </c>
      <c r="N529" s="1">
        <v>2</v>
      </c>
      <c r="O529" s="1">
        <v>2</v>
      </c>
      <c r="P529" s="22">
        <v>1</v>
      </c>
      <c r="Q529" s="1">
        <v>2</v>
      </c>
      <c r="R529" s="1">
        <v>3</v>
      </c>
      <c r="S529" s="1">
        <v>2</v>
      </c>
      <c r="T529" s="1">
        <v>4</v>
      </c>
      <c r="U529" s="22">
        <v>3</v>
      </c>
      <c r="V529" s="1">
        <v>7</v>
      </c>
      <c r="W529" s="1">
        <v>5</v>
      </c>
      <c r="X529" s="1">
        <v>1</v>
      </c>
      <c r="Y529" s="22">
        <v>1</v>
      </c>
      <c r="Z529" s="1" t="s">
        <v>45</v>
      </c>
      <c r="AA529" s="1" t="s">
        <v>45</v>
      </c>
      <c r="AB529" s="1" t="s">
        <v>45</v>
      </c>
      <c r="AC529" s="1" t="s">
        <v>45</v>
      </c>
      <c r="AD529" s="1">
        <v>2</v>
      </c>
      <c r="AE529" s="1" t="s">
        <v>45</v>
      </c>
      <c r="AF529" s="1" t="s">
        <v>45</v>
      </c>
      <c r="AG529" s="22" t="s">
        <v>45</v>
      </c>
      <c r="AH529" s="1">
        <v>1</v>
      </c>
      <c r="AI529" s="1">
        <v>6</v>
      </c>
      <c r="AJ529" s="22">
        <v>4</v>
      </c>
      <c r="AK529" s="34" t="s">
        <v>900</v>
      </c>
      <c r="AL529" s="34" t="s">
        <v>844</v>
      </c>
      <c r="AM529" s="8">
        <f t="shared" si="57"/>
        <v>-1.8605124261753858</v>
      </c>
      <c r="AN529" s="8">
        <f t="shared" si="58"/>
        <v>-1.2274449307006789</v>
      </c>
      <c r="AO529">
        <f t="shared" si="59"/>
        <v>0</v>
      </c>
      <c r="AP529" s="6">
        <f t="shared" si="60"/>
        <v>0</v>
      </c>
      <c r="AQ529" s="8">
        <f>($AM$3*AM529+$AN$3*AN529+$AO$3*AO529+$AP$3*AP529)+$I$3*VLOOKUP(I529,COND!$A$2:$E$7,4,FALSE)+$J$3*VLOOKUP(J529,COND!$A$2:$C$7,2,FALSE)+$K$3*VLOOKUP(K529,COND!$A$2:$C$7,3,FALSE)+IF(AND($B$2&gt;0,$E529&lt;20),$B$2*25,0)</f>
        <v>99.084609588974317</v>
      </c>
      <c r="AR529" s="26">
        <f t="shared" si="61"/>
        <v>-1.884882770868195</v>
      </c>
      <c r="AS529" t="str">
        <f t="shared" si="62"/>
        <v>SS</v>
      </c>
      <c r="AT529">
        <v>800</v>
      </c>
      <c r="AU529">
        <v>800</v>
      </c>
      <c r="AW529" t="str">
        <f t="shared" si="63"/>
        <v>Unlikely</v>
      </c>
      <c r="AY529" t="str">
        <f>IF(VLOOKUP($A529,'Draft List'!$D$4:$AC$1177,AY$3,FALSE)&lt;&gt;0,VLOOKUP($A529,'Draft List'!$D$4:$AC$1177,AY$3,FALSE),"")</f>
        <v/>
      </c>
      <c r="AZ529" t="str">
        <f>IF(VLOOKUP($A529,'Draft List'!$D$4:$AC$1177,AZ$3,FALSE)&lt;&gt;0,VLOOKUP($A529,'Draft List'!$D$4:$AC$1177,AZ$3,FALSE),"")</f>
        <v/>
      </c>
      <c r="BA529" t="str">
        <f>IF(VLOOKUP($A529,'Draft List'!$D$4:$AC$1177,BA$3,FALSE)&lt;&gt;0,VLOOKUP($A529,'Draft List'!$D$4:$AC$1177,BA$3,FALSE),"")</f>
        <v/>
      </c>
      <c r="BB529" t="str">
        <f>IF(VLOOKUP($A529,'Draft List'!$D$4:$AC$1177,BB$3,FALSE)&lt;&gt;0,VLOOKUP($A529,'Draft List'!$D$4:$AC$1177,BB$3,FALSE),"")</f>
        <v/>
      </c>
    </row>
    <row r="530" spans="1:54" ht="15" customHeight="1" x14ac:dyDescent="0.3">
      <c r="A530" s="1">
        <v>4646</v>
      </c>
      <c r="B530" s="1" t="s">
        <v>88</v>
      </c>
      <c r="C530" s="1" t="s">
        <v>192</v>
      </c>
      <c r="D530" s="1" t="s">
        <v>643</v>
      </c>
      <c r="E530" s="1">
        <v>21</v>
      </c>
      <c r="F530" s="1" t="s">
        <v>42</v>
      </c>
      <c r="G530" s="1" t="s">
        <v>42</v>
      </c>
      <c r="H530" s="22" t="s">
        <v>878</v>
      </c>
      <c r="I530" s="45" t="s">
        <v>43</v>
      </c>
      <c r="J530" s="1" t="s">
        <v>43</v>
      </c>
      <c r="K530" s="22" t="s">
        <v>43</v>
      </c>
      <c r="L530" s="1">
        <v>2</v>
      </c>
      <c r="M530" s="1">
        <v>1</v>
      </c>
      <c r="N530" s="1">
        <v>2</v>
      </c>
      <c r="O530" s="1">
        <v>1</v>
      </c>
      <c r="P530" s="22">
        <v>1</v>
      </c>
      <c r="Q530" s="1">
        <v>2</v>
      </c>
      <c r="R530" s="1">
        <v>3</v>
      </c>
      <c r="S530" s="1">
        <v>2</v>
      </c>
      <c r="T530" s="1">
        <v>3</v>
      </c>
      <c r="U530" s="22">
        <v>3</v>
      </c>
      <c r="V530" s="1">
        <v>4</v>
      </c>
      <c r="W530" s="1">
        <v>2</v>
      </c>
      <c r="X530" s="1">
        <v>1</v>
      </c>
      <c r="Y530" s="22">
        <v>1</v>
      </c>
      <c r="Z530" s="1" t="s">
        <v>45</v>
      </c>
      <c r="AA530" s="1">
        <v>2</v>
      </c>
      <c r="AB530" s="1">
        <v>2</v>
      </c>
      <c r="AC530" s="1" t="s">
        <v>45</v>
      </c>
      <c r="AD530" s="1" t="s">
        <v>45</v>
      </c>
      <c r="AE530" s="1" t="s">
        <v>45</v>
      </c>
      <c r="AF530" s="1" t="s">
        <v>45</v>
      </c>
      <c r="AG530" s="22" t="s">
        <v>45</v>
      </c>
      <c r="AH530" s="1">
        <v>3</v>
      </c>
      <c r="AI530" s="1">
        <v>2</v>
      </c>
      <c r="AJ530" s="22">
        <v>1</v>
      </c>
      <c r="AK530" s="34" t="s">
        <v>862</v>
      </c>
      <c r="AL530" s="34" t="s">
        <v>844</v>
      </c>
      <c r="AM530" s="8">
        <f t="shared" si="57"/>
        <v>-1.6787260196009959</v>
      </c>
      <c r="AN530" s="8">
        <f t="shared" si="58"/>
        <v>-1.31715448071026</v>
      </c>
      <c r="AO530">
        <f t="shared" si="59"/>
        <v>0</v>
      </c>
      <c r="AP530" s="6">
        <f t="shared" si="60"/>
        <v>0</v>
      </c>
      <c r="AQ530" s="8">
        <f>($AM$3*AM530+$AN$3*AN530+$AO$3*AO530+$AP$3*AP530)+$I$3*VLOOKUP(I530,COND!$A$2:$E$7,4,FALSE)+$J$3*VLOOKUP(J530,COND!$A$2:$C$7,2,FALSE)+$K$3*VLOOKUP(K530,COND!$A$2:$C$7,3,FALSE)+IF(AND($B$2&gt;0,$E530&lt;20),$B$2*25,0)</f>
        <v>99.02627362951678</v>
      </c>
      <c r="AR530" s="26">
        <f t="shared" si="61"/>
        <v>-1.8970684980512436</v>
      </c>
      <c r="AS530" t="str">
        <f t="shared" si="62"/>
        <v>2B</v>
      </c>
      <c r="AT530">
        <v>800</v>
      </c>
      <c r="AU530">
        <v>800</v>
      </c>
      <c r="AW530" t="str">
        <f t="shared" si="63"/>
        <v>Unlikely</v>
      </c>
      <c r="AY530">
        <f>IF(VLOOKUP($A530,'Draft List'!$D$4:$AC$1177,AY$3,FALSE)&lt;&gt;0,VLOOKUP($A530,'Draft List'!$D$4:$AC$1177,AY$3,FALSE),"")</f>
        <v>489</v>
      </c>
      <c r="AZ530">
        <f>IF(VLOOKUP($A530,'Draft List'!$D$4:$AC$1177,AZ$3,FALSE)&lt;&gt;0,VLOOKUP($A530,'Draft List'!$D$4:$AC$1177,AZ$3,FALSE),"")</f>
        <v>16</v>
      </c>
      <c r="BA530">
        <f>IF(VLOOKUP($A530,'Draft List'!$D$4:$AC$1177,BA$3,FALSE)&lt;&gt;0,VLOOKUP($A530,'Draft List'!$D$4:$AC$1177,BA$3,FALSE),"")</f>
        <v>21</v>
      </c>
      <c r="BB530" t="str">
        <f>IF(VLOOKUP($A530,'Draft List'!$D$4:$AC$1177,BB$3,FALSE)&lt;&gt;0,VLOOKUP($A530,'Draft List'!$D$4:$AC$1177,BB$3,FALSE),"")</f>
        <v>Florida Farstriders</v>
      </c>
    </row>
    <row r="531" spans="1:54" ht="15" customHeight="1" x14ac:dyDescent="0.3">
      <c r="A531" s="1">
        <v>9192</v>
      </c>
      <c r="B531" s="1" t="s">
        <v>87</v>
      </c>
      <c r="C531" s="1" t="s">
        <v>394</v>
      </c>
      <c r="D531" s="1" t="s">
        <v>655</v>
      </c>
      <c r="E531" s="1">
        <v>21</v>
      </c>
      <c r="F531" s="1" t="s">
        <v>42</v>
      </c>
      <c r="G531" s="1" t="s">
        <v>42</v>
      </c>
      <c r="H531" s="22" t="s">
        <v>878</v>
      </c>
      <c r="I531" s="45" t="s">
        <v>43</v>
      </c>
      <c r="J531" s="1" t="s">
        <v>44</v>
      </c>
      <c r="K531" s="22" t="s">
        <v>43</v>
      </c>
      <c r="L531" s="1">
        <v>1</v>
      </c>
      <c r="M531" s="1">
        <v>1</v>
      </c>
      <c r="N531" s="1">
        <v>2</v>
      </c>
      <c r="O531" s="1">
        <v>2</v>
      </c>
      <c r="P531" s="22">
        <v>1</v>
      </c>
      <c r="Q531" s="1">
        <v>2</v>
      </c>
      <c r="R531" s="1">
        <v>2</v>
      </c>
      <c r="S531" s="1">
        <v>3</v>
      </c>
      <c r="T531" s="1">
        <v>4</v>
      </c>
      <c r="U531" s="22">
        <v>2</v>
      </c>
      <c r="V531" s="1">
        <v>2</v>
      </c>
      <c r="W531" s="1">
        <v>3</v>
      </c>
      <c r="X531" s="1">
        <v>4</v>
      </c>
      <c r="Y531" s="22">
        <v>9</v>
      </c>
      <c r="Z531" s="1" t="s">
        <v>45</v>
      </c>
      <c r="AA531" s="1" t="s">
        <v>45</v>
      </c>
      <c r="AB531" s="1" t="s">
        <v>45</v>
      </c>
      <c r="AC531" s="1" t="s">
        <v>45</v>
      </c>
      <c r="AD531" s="1" t="s">
        <v>45</v>
      </c>
      <c r="AE531" s="1" t="s">
        <v>45</v>
      </c>
      <c r="AF531" s="1" t="s">
        <v>45</v>
      </c>
      <c r="AG531" s="22" t="s">
        <v>45</v>
      </c>
      <c r="AH531" s="1">
        <v>2</v>
      </c>
      <c r="AI531" s="1">
        <v>5</v>
      </c>
      <c r="AJ531" s="22">
        <v>3</v>
      </c>
      <c r="AK531" s="34" t="s">
        <v>874</v>
      </c>
      <c r="AL531" s="34" t="s">
        <v>48</v>
      </c>
      <c r="AM531" s="8">
        <f t="shared" si="57"/>
        <v>-1.9115723057940897</v>
      </c>
      <c r="AN531" s="8">
        <f t="shared" si="58"/>
        <v>-1.2354596561125644</v>
      </c>
      <c r="AO531">
        <f t="shared" si="59"/>
        <v>0</v>
      </c>
      <c r="AP531" s="6">
        <f t="shared" si="60"/>
        <v>0</v>
      </c>
      <c r="AQ531" s="8">
        <f>($AM$3*AM531+$AN$3*AN531+$AO$3*AO531+$AP$3*AP531)+$I$3*VLOOKUP(I531,COND!$A$2:$E$7,4,FALSE)+$J$3*VLOOKUP(J531,COND!$A$2:$C$7,2,FALSE)+$K$3*VLOOKUP(K531,COND!$A$2:$C$7,3,FALSE)+IF(AND($B$2&gt;0,$E531&lt;20),$B$2*25,0)</f>
        <v>98.983326896069826</v>
      </c>
      <c r="AR531" s="26">
        <f t="shared" si="61"/>
        <v>-1.9060395886453498</v>
      </c>
      <c r="AS531" t="str">
        <f t="shared" si="62"/>
        <v>DH</v>
      </c>
      <c r="AT531">
        <v>800</v>
      </c>
      <c r="AU531">
        <v>800</v>
      </c>
      <c r="AW531" t="str">
        <f t="shared" si="63"/>
        <v>Unlikely</v>
      </c>
      <c r="AY531" t="str">
        <f>IF(VLOOKUP($A531,'Draft List'!$D$4:$AC$1177,AY$3,FALSE)&lt;&gt;0,VLOOKUP($A531,'Draft List'!$D$4:$AC$1177,AY$3,FALSE),"")</f>
        <v/>
      </c>
      <c r="AZ531" t="str">
        <f>IF(VLOOKUP($A531,'Draft List'!$D$4:$AC$1177,AZ$3,FALSE)&lt;&gt;0,VLOOKUP($A531,'Draft List'!$D$4:$AC$1177,AZ$3,FALSE),"")</f>
        <v/>
      </c>
      <c r="BA531" t="str">
        <f>IF(VLOOKUP($A531,'Draft List'!$D$4:$AC$1177,BA$3,FALSE)&lt;&gt;0,VLOOKUP($A531,'Draft List'!$D$4:$AC$1177,BA$3,FALSE),"")</f>
        <v/>
      </c>
      <c r="BB531" t="str">
        <f>IF(VLOOKUP($A531,'Draft List'!$D$4:$AC$1177,BB$3,FALSE)&lt;&gt;0,VLOOKUP($A531,'Draft List'!$D$4:$AC$1177,BB$3,FALSE),"")</f>
        <v/>
      </c>
    </row>
    <row r="532" spans="1:54" ht="15" customHeight="1" x14ac:dyDescent="0.3">
      <c r="A532" s="1">
        <v>7501</v>
      </c>
      <c r="B532" s="1" t="s">
        <v>87</v>
      </c>
      <c r="C532" s="1" t="s">
        <v>1126</v>
      </c>
      <c r="D532" s="1" t="s">
        <v>1309</v>
      </c>
      <c r="E532" s="1">
        <v>22</v>
      </c>
      <c r="F532" s="1" t="s">
        <v>63</v>
      </c>
      <c r="G532" s="1" t="s">
        <v>42</v>
      </c>
      <c r="H532" s="22" t="s">
        <v>853</v>
      </c>
      <c r="I532" s="45" t="s">
        <v>43</v>
      </c>
      <c r="J532" s="1" t="s">
        <v>44</v>
      </c>
      <c r="K532" s="22" t="s">
        <v>43</v>
      </c>
      <c r="L532" s="1">
        <v>1</v>
      </c>
      <c r="M532" s="1">
        <v>1</v>
      </c>
      <c r="N532" s="1">
        <v>2</v>
      </c>
      <c r="O532" s="1">
        <v>2</v>
      </c>
      <c r="P532" s="22">
        <v>1</v>
      </c>
      <c r="Q532" s="1">
        <v>2</v>
      </c>
      <c r="R532" s="1">
        <v>2</v>
      </c>
      <c r="S532" s="1">
        <v>3</v>
      </c>
      <c r="T532" s="1">
        <v>4</v>
      </c>
      <c r="U532" s="22">
        <v>2</v>
      </c>
      <c r="V532" s="1">
        <v>5</v>
      </c>
      <c r="W532" s="1">
        <v>4</v>
      </c>
      <c r="X532" s="1">
        <v>7</v>
      </c>
      <c r="Y532" s="22">
        <v>7</v>
      </c>
      <c r="Z532" s="1" t="s">
        <v>45</v>
      </c>
      <c r="AA532" s="1" t="s">
        <v>45</v>
      </c>
      <c r="AB532" s="1" t="s">
        <v>45</v>
      </c>
      <c r="AC532" s="1" t="s">
        <v>45</v>
      </c>
      <c r="AD532" s="1" t="s">
        <v>45</v>
      </c>
      <c r="AE532" s="1" t="s">
        <v>45</v>
      </c>
      <c r="AF532" s="1" t="s">
        <v>45</v>
      </c>
      <c r="AG532" s="22" t="s">
        <v>45</v>
      </c>
      <c r="AH532" s="1">
        <v>1</v>
      </c>
      <c r="AI532" s="1">
        <v>1</v>
      </c>
      <c r="AJ532" s="22">
        <v>1</v>
      </c>
      <c r="AK532" s="34" t="s">
        <v>45</v>
      </c>
      <c r="AL532" s="34" t="s">
        <v>48</v>
      </c>
      <c r="AM532" s="8">
        <f t="shared" si="57"/>
        <v>-1.9115723057940897</v>
      </c>
      <c r="AN532" s="8">
        <f t="shared" si="58"/>
        <v>-1.2354596561125644</v>
      </c>
      <c r="AO532">
        <f t="shared" si="59"/>
        <v>0</v>
      </c>
      <c r="AP532" s="6">
        <f t="shared" si="60"/>
        <v>0</v>
      </c>
      <c r="AQ532" s="8">
        <f>($AM$3*AM532+$AN$3*AN532+$AO$3*AO532+$AP$3*AP532)+$I$3*VLOOKUP(I532,COND!$A$2:$E$7,4,FALSE)+$J$3*VLOOKUP(J532,COND!$A$2:$C$7,2,FALSE)+$K$3*VLOOKUP(K532,COND!$A$2:$C$7,3,FALSE)+IF(AND($B$2&gt;0,$E532&lt;20),$B$2*25,0)</f>
        <v>98.983326896069826</v>
      </c>
      <c r="AR532" s="26">
        <f t="shared" si="61"/>
        <v>-1.9060395886453498</v>
      </c>
      <c r="AS532" t="str">
        <f t="shared" si="62"/>
        <v>DH</v>
      </c>
      <c r="AT532">
        <v>800</v>
      </c>
      <c r="AU532">
        <v>800</v>
      </c>
      <c r="AW532" t="str">
        <f t="shared" si="63"/>
        <v>Unlikely</v>
      </c>
      <c r="AY532" t="str">
        <f>IF(VLOOKUP($A532,'Draft List'!$D$4:$AC$1177,AY$3,FALSE)&lt;&gt;0,VLOOKUP($A532,'Draft List'!$D$4:$AC$1177,AY$3,FALSE),"")</f>
        <v/>
      </c>
      <c r="AZ532" t="str">
        <f>IF(VLOOKUP($A532,'Draft List'!$D$4:$AC$1177,AZ$3,FALSE)&lt;&gt;0,VLOOKUP($A532,'Draft List'!$D$4:$AC$1177,AZ$3,FALSE),"")</f>
        <v/>
      </c>
      <c r="BA532" t="str">
        <f>IF(VLOOKUP($A532,'Draft List'!$D$4:$AC$1177,BA$3,FALSE)&lt;&gt;0,VLOOKUP($A532,'Draft List'!$D$4:$AC$1177,BA$3,FALSE),"")</f>
        <v/>
      </c>
      <c r="BB532" t="str">
        <f>IF(VLOOKUP($A532,'Draft List'!$D$4:$AC$1177,BB$3,FALSE)&lt;&gt;0,VLOOKUP($A532,'Draft List'!$D$4:$AC$1177,BB$3,FALSE),"")</f>
        <v/>
      </c>
    </row>
    <row r="533" spans="1:54" ht="15" customHeight="1" x14ac:dyDescent="0.3">
      <c r="A533" s="1">
        <v>5736</v>
      </c>
      <c r="B533" s="1" t="s">
        <v>70</v>
      </c>
      <c r="C533" s="1" t="s">
        <v>168</v>
      </c>
      <c r="D533" s="1" t="s">
        <v>538</v>
      </c>
      <c r="E533" s="1">
        <v>21</v>
      </c>
      <c r="F533" s="1" t="s">
        <v>63</v>
      </c>
      <c r="G533" s="1" t="s">
        <v>42</v>
      </c>
      <c r="H533" s="22" t="s">
        <v>878</v>
      </c>
      <c r="I533" s="45" t="s">
        <v>43</v>
      </c>
      <c r="J533" s="1" t="s">
        <v>43</v>
      </c>
      <c r="K533" s="22" t="s">
        <v>43</v>
      </c>
      <c r="L533" s="1">
        <v>1</v>
      </c>
      <c r="M533" s="1">
        <v>1</v>
      </c>
      <c r="N533" s="1">
        <v>2</v>
      </c>
      <c r="O533" s="1">
        <v>1</v>
      </c>
      <c r="P533" s="22">
        <v>1</v>
      </c>
      <c r="Q533" s="1">
        <v>2</v>
      </c>
      <c r="R533" s="1">
        <v>2</v>
      </c>
      <c r="S533" s="1">
        <v>2</v>
      </c>
      <c r="T533" s="1">
        <v>3</v>
      </c>
      <c r="U533" s="22">
        <v>3</v>
      </c>
      <c r="V533" s="1">
        <v>5</v>
      </c>
      <c r="W533" s="1">
        <v>3</v>
      </c>
      <c r="X533" s="1">
        <v>1</v>
      </c>
      <c r="Y533" s="22">
        <v>1</v>
      </c>
      <c r="Z533" s="1" t="s">
        <v>45</v>
      </c>
      <c r="AA533" s="1" t="s">
        <v>45</v>
      </c>
      <c r="AB533" s="1">
        <v>3</v>
      </c>
      <c r="AC533" s="1">
        <v>1</v>
      </c>
      <c r="AD533" s="1" t="s">
        <v>45</v>
      </c>
      <c r="AE533" s="1" t="s">
        <v>45</v>
      </c>
      <c r="AF533" s="1" t="s">
        <v>45</v>
      </c>
      <c r="AG533" s="22" t="s">
        <v>45</v>
      </c>
      <c r="AH533" s="1">
        <v>5</v>
      </c>
      <c r="AI533" s="1">
        <v>9</v>
      </c>
      <c r="AJ533" s="22">
        <v>10</v>
      </c>
      <c r="AK533" s="34" t="s">
        <v>1341</v>
      </c>
      <c r="AL533" s="34" t="s">
        <v>844</v>
      </c>
      <c r="AM533" s="8">
        <f t="shared" si="57"/>
        <v>-2.0012818558036707</v>
      </c>
      <c r="AN533" s="8">
        <f t="shared" si="58"/>
        <v>-1.3682143603289634</v>
      </c>
      <c r="AO533">
        <f t="shared" si="59"/>
        <v>3</v>
      </c>
      <c r="AP533" s="6">
        <f t="shared" si="60"/>
        <v>0</v>
      </c>
      <c r="AQ533" s="8">
        <f>($AM$3*AM533+$AN$3*AN533+$AO$3*AO533+$AP$3*AP533)+$I$3*VLOOKUP(I533,COND!$A$2:$E$7,4,FALSE)+$J$3*VLOOKUP(J533,COND!$A$2:$C$7,2,FALSE)+$K$3*VLOOKUP(K533,COND!$A$2:$C$7,3,FALSE)+IF(AND($B$2&gt;0,$E533&lt;20),$B$2*25,0)</f>
        <v>98.881299490472074</v>
      </c>
      <c r="AR533" s="26">
        <f t="shared" si="61"/>
        <v>-1.9273519685456655</v>
      </c>
      <c r="AS533" t="str">
        <f t="shared" si="62"/>
        <v>2B</v>
      </c>
      <c r="AT533">
        <v>800</v>
      </c>
      <c r="AU533">
        <v>800</v>
      </c>
      <c r="AW533" t="str">
        <f t="shared" si="63"/>
        <v>Unlikely</v>
      </c>
      <c r="AY533" t="str">
        <f>IF(VLOOKUP($A533,'Draft List'!$D$4:$AC$1177,AY$3,FALSE)&lt;&gt;0,VLOOKUP($A533,'Draft List'!$D$4:$AC$1177,AY$3,FALSE),"")</f>
        <v/>
      </c>
      <c r="AZ533" t="str">
        <f>IF(VLOOKUP($A533,'Draft List'!$D$4:$AC$1177,AZ$3,FALSE)&lt;&gt;0,VLOOKUP($A533,'Draft List'!$D$4:$AC$1177,AZ$3,FALSE),"")</f>
        <v/>
      </c>
      <c r="BA533" t="str">
        <f>IF(VLOOKUP($A533,'Draft List'!$D$4:$AC$1177,BA$3,FALSE)&lt;&gt;0,VLOOKUP($A533,'Draft List'!$D$4:$AC$1177,BA$3,FALSE),"")</f>
        <v/>
      </c>
      <c r="BB533" t="str">
        <f>IF(VLOOKUP($A533,'Draft List'!$D$4:$AC$1177,BB$3,FALSE)&lt;&gt;0,VLOOKUP($A533,'Draft List'!$D$4:$AC$1177,BB$3,FALSE),"")</f>
        <v/>
      </c>
    </row>
    <row r="534" spans="1:54" ht="15" customHeight="1" x14ac:dyDescent="0.3">
      <c r="A534" s="1">
        <v>5477</v>
      </c>
      <c r="B534" s="1" t="s">
        <v>88</v>
      </c>
      <c r="C534" s="1" t="s">
        <v>412</v>
      </c>
      <c r="D534" s="1" t="s">
        <v>1247</v>
      </c>
      <c r="E534" s="1">
        <v>21</v>
      </c>
      <c r="F534" s="1" t="s">
        <v>63</v>
      </c>
      <c r="G534" s="1" t="s">
        <v>54</v>
      </c>
      <c r="H534" s="22" t="s">
        <v>878</v>
      </c>
      <c r="I534" s="45" t="s">
        <v>44</v>
      </c>
      <c r="J534" s="1" t="s">
        <v>44</v>
      </c>
      <c r="K534" s="22" t="s">
        <v>43</v>
      </c>
      <c r="L534" s="1">
        <v>1</v>
      </c>
      <c r="M534" s="1">
        <v>1</v>
      </c>
      <c r="N534" s="1">
        <v>2</v>
      </c>
      <c r="O534" s="1">
        <v>1</v>
      </c>
      <c r="P534" s="22">
        <v>1</v>
      </c>
      <c r="Q534" s="1">
        <v>2</v>
      </c>
      <c r="R534" s="1">
        <v>2</v>
      </c>
      <c r="S534" s="1">
        <v>3</v>
      </c>
      <c r="T534" s="1">
        <v>3</v>
      </c>
      <c r="U534" s="22">
        <v>3</v>
      </c>
      <c r="V534" s="1">
        <v>3</v>
      </c>
      <c r="W534" s="1">
        <v>1</v>
      </c>
      <c r="X534" s="1">
        <v>1</v>
      </c>
      <c r="Y534" s="22">
        <v>1</v>
      </c>
      <c r="Z534" s="1" t="s">
        <v>45</v>
      </c>
      <c r="AA534" s="1">
        <v>1</v>
      </c>
      <c r="AB534" s="1" t="s">
        <v>45</v>
      </c>
      <c r="AC534" s="1" t="s">
        <v>45</v>
      </c>
      <c r="AD534" s="1" t="s">
        <v>45</v>
      </c>
      <c r="AE534" s="1" t="s">
        <v>45</v>
      </c>
      <c r="AF534" s="1" t="s">
        <v>45</v>
      </c>
      <c r="AG534" s="22" t="s">
        <v>45</v>
      </c>
      <c r="AH534" s="1">
        <v>1</v>
      </c>
      <c r="AI534" s="1">
        <v>4</v>
      </c>
      <c r="AJ534" s="22">
        <v>2</v>
      </c>
      <c r="AK534" s="34" t="s">
        <v>874</v>
      </c>
      <c r="AL534" s="34" t="s">
        <v>48</v>
      </c>
      <c r="AM534" s="8">
        <f t="shared" si="57"/>
        <v>-2.0012818558036707</v>
      </c>
      <c r="AN534" s="8">
        <f t="shared" si="58"/>
        <v>-1.285152866305062</v>
      </c>
      <c r="AO534">
        <f t="shared" si="59"/>
        <v>0</v>
      </c>
      <c r="AP534" s="6">
        <f t="shared" si="60"/>
        <v>0</v>
      </c>
      <c r="AQ534" s="8">
        <f>($AM$3*AM534+$AN$3*AN534+$AO$3*AO534+$AP$3*AP534)+$I$3*VLOOKUP(I534,COND!$A$2:$E$7,4,FALSE)+$J$3*VLOOKUP(J534,COND!$A$2:$C$7,2,FALSE)+$K$3*VLOOKUP(K534,COND!$A$2:$C$7,3,FALSE)+IF(AND($B$2&gt;0,$E534&lt;20),$B$2*25,0)</f>
        <v>98.228037418758888</v>
      </c>
      <c r="AR534" s="26">
        <f t="shared" si="61"/>
        <v>-2.0638110832830239</v>
      </c>
      <c r="AS534" t="str">
        <f t="shared" si="62"/>
        <v>1B</v>
      </c>
      <c r="AT534">
        <v>800</v>
      </c>
      <c r="AU534">
        <v>800</v>
      </c>
      <c r="AW534" t="str">
        <f t="shared" si="63"/>
        <v>Unlikely</v>
      </c>
      <c r="AY534" t="str">
        <f>IF(VLOOKUP($A534,'Draft List'!$D$4:$AC$1177,AY$3,FALSE)&lt;&gt;0,VLOOKUP($A534,'Draft List'!$D$4:$AC$1177,AY$3,FALSE),"")</f>
        <v/>
      </c>
      <c r="AZ534" t="str">
        <f>IF(VLOOKUP($A534,'Draft List'!$D$4:$AC$1177,AZ$3,FALSE)&lt;&gt;0,VLOOKUP($A534,'Draft List'!$D$4:$AC$1177,AZ$3,FALSE),"")</f>
        <v/>
      </c>
      <c r="BA534" t="str">
        <f>IF(VLOOKUP($A534,'Draft List'!$D$4:$AC$1177,BA$3,FALSE)&lt;&gt;0,VLOOKUP($A534,'Draft List'!$D$4:$AC$1177,BA$3,FALSE),"")</f>
        <v/>
      </c>
      <c r="BB534" t="str">
        <f>IF(VLOOKUP($A534,'Draft List'!$D$4:$AC$1177,BB$3,FALSE)&lt;&gt;0,VLOOKUP($A534,'Draft List'!$D$4:$AC$1177,BB$3,FALSE),"")</f>
        <v/>
      </c>
    </row>
    <row r="535" spans="1:54" ht="15" customHeight="1" x14ac:dyDescent="0.3">
      <c r="A535" s="1">
        <v>5427</v>
      </c>
      <c r="B535" s="1" t="s">
        <v>72</v>
      </c>
      <c r="C535" s="1" t="s">
        <v>209</v>
      </c>
      <c r="D535" s="1" t="s">
        <v>1255</v>
      </c>
      <c r="E535" s="1">
        <v>21</v>
      </c>
      <c r="F535" s="1" t="s">
        <v>63</v>
      </c>
      <c r="G535" s="1" t="s">
        <v>42</v>
      </c>
      <c r="H535" s="22" t="s">
        <v>878</v>
      </c>
      <c r="I535" s="45" t="s">
        <v>43</v>
      </c>
      <c r="J535" s="1" t="s">
        <v>44</v>
      </c>
      <c r="K535" s="22" t="s">
        <v>44</v>
      </c>
      <c r="L535" s="1">
        <v>1</v>
      </c>
      <c r="M535" s="1">
        <v>1</v>
      </c>
      <c r="N535" s="1">
        <v>2</v>
      </c>
      <c r="O535" s="1">
        <v>3</v>
      </c>
      <c r="P535" s="22">
        <v>1</v>
      </c>
      <c r="Q535" s="1">
        <v>2</v>
      </c>
      <c r="R535" s="1">
        <v>2</v>
      </c>
      <c r="S535" s="1">
        <v>2</v>
      </c>
      <c r="T535" s="1">
        <v>5</v>
      </c>
      <c r="U535" s="22">
        <v>2</v>
      </c>
      <c r="V535" s="1">
        <v>4</v>
      </c>
      <c r="W535" s="1">
        <v>2</v>
      </c>
      <c r="X535" s="1">
        <v>1</v>
      </c>
      <c r="Y535" s="22">
        <v>1</v>
      </c>
      <c r="Z535" s="1" t="s">
        <v>45</v>
      </c>
      <c r="AA535" s="1" t="s">
        <v>45</v>
      </c>
      <c r="AB535" s="1">
        <v>2</v>
      </c>
      <c r="AC535" s="1" t="s">
        <v>45</v>
      </c>
      <c r="AD535" s="1" t="s">
        <v>45</v>
      </c>
      <c r="AE535" s="1" t="s">
        <v>45</v>
      </c>
      <c r="AF535" s="1" t="s">
        <v>45</v>
      </c>
      <c r="AG535" s="22" t="s">
        <v>45</v>
      </c>
      <c r="AH535" s="1">
        <v>3</v>
      </c>
      <c r="AI535" s="1">
        <v>2</v>
      </c>
      <c r="AJ535" s="22">
        <v>1</v>
      </c>
      <c r="AK535" s="34" t="s">
        <v>45</v>
      </c>
      <c r="AL535" s="34" t="s">
        <v>48</v>
      </c>
      <c r="AM535" s="8">
        <f t="shared" si="57"/>
        <v>-1.8218627557845084</v>
      </c>
      <c r="AN535" s="8">
        <f t="shared" si="58"/>
        <v>-1.2288116001268847</v>
      </c>
      <c r="AO535">
        <f t="shared" si="59"/>
        <v>0</v>
      </c>
      <c r="AP535" s="6">
        <f t="shared" si="60"/>
        <v>0</v>
      </c>
      <c r="AQ535" s="8">
        <f>($AM$3*AM535+$AN$3*AN535+$AO$3*AO535+$AP$3*AP535)+$I$3*VLOOKUP(I535,COND!$A$2:$E$7,4,FALSE)+$J$3*VLOOKUP(J535,COND!$A$2:$C$7,2,FALSE)+$K$3*VLOOKUP(K535,COND!$A$2:$C$7,3,FALSE)+IF(AND($B$2&gt;0,$E535&lt;20),$B$2*25,0)</f>
        <v>98.07207452289893</v>
      </c>
      <c r="AR535" s="26">
        <f t="shared" si="61"/>
        <v>-2.0963899817412042</v>
      </c>
      <c r="AS535" t="str">
        <f t="shared" si="62"/>
        <v>2B</v>
      </c>
      <c r="AT535">
        <v>800</v>
      </c>
      <c r="AU535">
        <v>800</v>
      </c>
      <c r="AW535" t="str">
        <f t="shared" si="63"/>
        <v>Unlikely</v>
      </c>
      <c r="AY535" t="str">
        <f>IF(VLOOKUP($A535,'Draft List'!$D$4:$AC$1177,AY$3,FALSE)&lt;&gt;0,VLOOKUP($A535,'Draft List'!$D$4:$AC$1177,AY$3,FALSE),"")</f>
        <v/>
      </c>
      <c r="AZ535" t="str">
        <f>IF(VLOOKUP($A535,'Draft List'!$D$4:$AC$1177,AZ$3,FALSE)&lt;&gt;0,VLOOKUP($A535,'Draft List'!$D$4:$AC$1177,AZ$3,FALSE),"")</f>
        <v/>
      </c>
      <c r="BA535" t="str">
        <f>IF(VLOOKUP($A535,'Draft List'!$D$4:$AC$1177,BA$3,FALSE)&lt;&gt;0,VLOOKUP($A535,'Draft List'!$D$4:$AC$1177,BA$3,FALSE),"")</f>
        <v/>
      </c>
      <c r="BB535" t="str">
        <f>IF(VLOOKUP($A535,'Draft List'!$D$4:$AC$1177,BB$3,FALSE)&lt;&gt;0,VLOOKUP($A535,'Draft List'!$D$4:$AC$1177,BB$3,FALSE),"")</f>
        <v/>
      </c>
    </row>
    <row r="536" spans="1:54" ht="15" customHeight="1" x14ac:dyDescent="0.3">
      <c r="A536" s="1">
        <v>5536</v>
      </c>
      <c r="B536" s="1" t="s">
        <v>87</v>
      </c>
      <c r="C536" s="1" t="s">
        <v>188</v>
      </c>
      <c r="D536" s="1" t="s">
        <v>192</v>
      </c>
      <c r="E536" s="1">
        <v>21</v>
      </c>
      <c r="F536" s="1" t="s">
        <v>63</v>
      </c>
      <c r="G536" s="1" t="s">
        <v>42</v>
      </c>
      <c r="H536" s="22" t="s">
        <v>878</v>
      </c>
      <c r="I536" s="45" t="s">
        <v>43</v>
      </c>
      <c r="J536" s="1" t="s">
        <v>43</v>
      </c>
      <c r="K536" s="22" t="s">
        <v>44</v>
      </c>
      <c r="L536" s="1">
        <v>1</v>
      </c>
      <c r="M536" s="1">
        <v>1</v>
      </c>
      <c r="N536" s="1">
        <v>2</v>
      </c>
      <c r="O536" s="1">
        <v>1</v>
      </c>
      <c r="P536" s="22">
        <v>1</v>
      </c>
      <c r="Q536" s="1">
        <v>2</v>
      </c>
      <c r="R536" s="1">
        <v>2</v>
      </c>
      <c r="S536" s="1">
        <v>2</v>
      </c>
      <c r="T536" s="1">
        <v>3</v>
      </c>
      <c r="U536" s="22">
        <v>3</v>
      </c>
      <c r="V536" s="1">
        <v>3</v>
      </c>
      <c r="W536" s="1">
        <v>3</v>
      </c>
      <c r="X536" s="1">
        <v>4</v>
      </c>
      <c r="Y536" s="22">
        <v>8</v>
      </c>
      <c r="Z536" s="1" t="s">
        <v>45</v>
      </c>
      <c r="AA536" s="1" t="s">
        <v>45</v>
      </c>
      <c r="AB536" s="1" t="s">
        <v>45</v>
      </c>
      <c r="AC536" s="1" t="s">
        <v>45</v>
      </c>
      <c r="AD536" s="1" t="s">
        <v>45</v>
      </c>
      <c r="AE536" s="1" t="s">
        <v>45</v>
      </c>
      <c r="AF536" s="1" t="s">
        <v>45</v>
      </c>
      <c r="AG536" s="22" t="s">
        <v>45</v>
      </c>
      <c r="AH536" s="1">
        <v>1</v>
      </c>
      <c r="AI536" s="1">
        <v>2</v>
      </c>
      <c r="AJ536" s="22">
        <v>1</v>
      </c>
      <c r="AK536" s="34" t="s">
        <v>882</v>
      </c>
      <c r="AL536" s="34" t="s">
        <v>48</v>
      </c>
      <c r="AM536" s="8">
        <f t="shared" si="57"/>
        <v>-2.0012818558036707</v>
      </c>
      <c r="AN536" s="8">
        <f t="shared" si="58"/>
        <v>-1.3682143603289634</v>
      </c>
      <c r="AO536">
        <f t="shared" si="59"/>
        <v>0</v>
      </c>
      <c r="AP536" s="6">
        <f t="shared" si="60"/>
        <v>0</v>
      </c>
      <c r="AQ536" s="8">
        <f>($AM$3*AM536+$AN$3*AN536+$AO$3*AO536+$AP$3*AP536)+$I$3*VLOOKUP(I536,COND!$A$2:$E$7,4,FALSE)+$J$3*VLOOKUP(J536,COND!$A$2:$C$7,2,FALSE)+$K$3*VLOOKUP(K536,COND!$A$2:$C$7,3,FALSE)+IF(AND($B$2&gt;0,$E536&lt;20),$B$2*25,0)</f>
        <v>97.381299490472074</v>
      </c>
      <c r="AR536" s="26">
        <f t="shared" si="61"/>
        <v>-2.2406851329359374</v>
      </c>
      <c r="AS536" t="str">
        <f t="shared" si="62"/>
        <v>DH</v>
      </c>
      <c r="AT536">
        <v>800</v>
      </c>
      <c r="AU536">
        <v>800</v>
      </c>
      <c r="AW536" t="str">
        <f t="shared" si="63"/>
        <v>Unlikely</v>
      </c>
      <c r="AY536" t="str">
        <f>IF(VLOOKUP($A536,'Draft List'!$D$4:$AC$1177,AY$3,FALSE)&lt;&gt;0,VLOOKUP($A536,'Draft List'!$D$4:$AC$1177,AY$3,FALSE),"")</f>
        <v/>
      </c>
      <c r="AZ536" t="str">
        <f>IF(VLOOKUP($A536,'Draft List'!$D$4:$AC$1177,AZ$3,FALSE)&lt;&gt;0,VLOOKUP($A536,'Draft List'!$D$4:$AC$1177,AZ$3,FALSE),"")</f>
        <v/>
      </c>
      <c r="BA536" t="str">
        <f>IF(VLOOKUP($A536,'Draft List'!$D$4:$AC$1177,BA$3,FALSE)&lt;&gt;0,VLOOKUP($A536,'Draft List'!$D$4:$AC$1177,BA$3,FALSE),"")</f>
        <v/>
      </c>
      <c r="BB536" t="str">
        <f>IF(VLOOKUP($A536,'Draft List'!$D$4:$AC$1177,BB$3,FALSE)&lt;&gt;0,VLOOKUP($A536,'Draft List'!$D$4:$AC$1177,BB$3,FALSE),"")</f>
        <v/>
      </c>
    </row>
    <row r="537" spans="1:54" ht="15" customHeight="1" x14ac:dyDescent="0.3">
      <c r="A537" s="1">
        <v>4614</v>
      </c>
      <c r="B537" s="1" t="s">
        <v>87</v>
      </c>
      <c r="C537" s="1" t="s">
        <v>660</v>
      </c>
      <c r="D537" s="1" t="s">
        <v>886</v>
      </c>
      <c r="E537" s="1">
        <v>23</v>
      </c>
      <c r="F537" s="1" t="s">
        <v>63</v>
      </c>
      <c r="G537" s="1" t="s">
        <v>42</v>
      </c>
      <c r="H537" s="22" t="s">
        <v>878</v>
      </c>
      <c r="I537" s="45" t="s">
        <v>43</v>
      </c>
      <c r="J537" s="1" t="s">
        <v>44</v>
      </c>
      <c r="K537" s="22" t="s">
        <v>44</v>
      </c>
      <c r="L537" s="1">
        <v>1</v>
      </c>
      <c r="M537" s="1">
        <v>2</v>
      </c>
      <c r="N537" s="1">
        <v>2</v>
      </c>
      <c r="O537" s="1">
        <v>3</v>
      </c>
      <c r="P537" s="22">
        <v>1</v>
      </c>
      <c r="Q537" s="1">
        <v>2</v>
      </c>
      <c r="R537" s="1">
        <v>2</v>
      </c>
      <c r="S537" s="1">
        <v>2</v>
      </c>
      <c r="T537" s="1">
        <v>4</v>
      </c>
      <c r="U537" s="22">
        <v>1</v>
      </c>
      <c r="V537" s="1">
        <v>4</v>
      </c>
      <c r="W537" s="1">
        <v>3</v>
      </c>
      <c r="X537" s="1">
        <v>6</v>
      </c>
      <c r="Y537" s="22">
        <v>4</v>
      </c>
      <c r="Z537" s="1" t="s">
        <v>45</v>
      </c>
      <c r="AA537" s="1" t="s">
        <v>45</v>
      </c>
      <c r="AB537" s="1" t="s">
        <v>45</v>
      </c>
      <c r="AC537" s="1" t="s">
        <v>45</v>
      </c>
      <c r="AD537" s="1" t="s">
        <v>45</v>
      </c>
      <c r="AE537" s="1" t="s">
        <v>45</v>
      </c>
      <c r="AF537" s="1" t="s">
        <v>45</v>
      </c>
      <c r="AG537" s="22" t="s">
        <v>45</v>
      </c>
      <c r="AH537" s="1">
        <v>1</v>
      </c>
      <c r="AI537" s="1">
        <v>2</v>
      </c>
      <c r="AJ537" s="22">
        <v>3</v>
      </c>
      <c r="AK537" s="34" t="s">
        <v>47</v>
      </c>
      <c r="AL537" s="34" t="s">
        <v>48</v>
      </c>
      <c r="AM537" s="8">
        <f t="shared" si="57"/>
        <v>-1.7708028761658048</v>
      </c>
      <c r="AN537" s="8">
        <f t="shared" si="58"/>
        <v>-1.3585374899535492</v>
      </c>
      <c r="AO537">
        <f t="shared" si="59"/>
        <v>0</v>
      </c>
      <c r="AP537" s="6">
        <f t="shared" si="60"/>
        <v>0</v>
      </c>
      <c r="AQ537" s="8">
        <f>($AM$3*AM537+$AN$3*AN537+$AO$3*AO537+$AP$3*AP537)+$I$3*VLOOKUP(I537,COND!$A$2:$E$7,4,FALSE)+$J$3*VLOOKUP(J537,COND!$A$2:$C$7,2,FALSE)+$K$3*VLOOKUP(K537,COND!$A$2:$C$7,3,FALSE)+IF(AND($B$2&gt;0,$E537&lt;20),$B$2*25,0)</f>
        <v>96.520469832940833</v>
      </c>
      <c r="AR537" s="26">
        <f t="shared" si="61"/>
        <v>-2.4205027866661095</v>
      </c>
      <c r="AS537" t="str">
        <f t="shared" si="62"/>
        <v>DH</v>
      </c>
      <c r="AT537">
        <v>800</v>
      </c>
      <c r="AU537">
        <v>800</v>
      </c>
      <c r="AW537" t="str">
        <f t="shared" si="63"/>
        <v>Unlikely</v>
      </c>
      <c r="AY537" t="str">
        <f>IF(VLOOKUP($A537,'Draft List'!$D$4:$AC$1177,AY$3,FALSE)&lt;&gt;0,VLOOKUP($A537,'Draft List'!$D$4:$AC$1177,AY$3,FALSE),"")</f>
        <v/>
      </c>
      <c r="AZ537" t="str">
        <f>IF(VLOOKUP($A537,'Draft List'!$D$4:$AC$1177,AZ$3,FALSE)&lt;&gt;0,VLOOKUP($A537,'Draft List'!$D$4:$AC$1177,AZ$3,FALSE),"")</f>
        <v/>
      </c>
      <c r="BA537" t="str">
        <f>IF(VLOOKUP($A537,'Draft List'!$D$4:$AC$1177,BA$3,FALSE)&lt;&gt;0,VLOOKUP($A537,'Draft List'!$D$4:$AC$1177,BA$3,FALSE),"")</f>
        <v/>
      </c>
      <c r="BB537" t="str">
        <f>IF(VLOOKUP($A537,'Draft List'!$D$4:$AC$1177,BB$3,FALSE)&lt;&gt;0,VLOOKUP($A537,'Draft List'!$D$4:$AC$1177,BB$3,FALSE),"")</f>
        <v/>
      </c>
    </row>
    <row r="538" spans="1:54" ht="15" customHeight="1" x14ac:dyDescent="0.3">
      <c r="A538" s="1">
        <v>11475</v>
      </c>
      <c r="B538" s="1" t="s">
        <v>88</v>
      </c>
      <c r="C538" s="1" t="s">
        <v>1072</v>
      </c>
      <c r="D538" s="1" t="s">
        <v>1343</v>
      </c>
      <c r="E538" s="1">
        <v>22</v>
      </c>
      <c r="F538" s="1" t="s">
        <v>54</v>
      </c>
      <c r="G538" s="1" t="s">
        <v>54</v>
      </c>
      <c r="H538" s="22" t="s">
        <v>878</v>
      </c>
      <c r="I538" s="45" t="s">
        <v>43</v>
      </c>
      <c r="J538" s="1" t="s">
        <v>44</v>
      </c>
      <c r="K538" s="22" t="s">
        <v>44</v>
      </c>
      <c r="L538" s="1">
        <v>2</v>
      </c>
      <c r="M538" s="1">
        <v>3</v>
      </c>
      <c r="N538" s="1">
        <v>2</v>
      </c>
      <c r="O538" s="1">
        <v>1</v>
      </c>
      <c r="P538" s="22">
        <v>1</v>
      </c>
      <c r="Q538" s="1">
        <v>2</v>
      </c>
      <c r="R538" s="1">
        <v>3</v>
      </c>
      <c r="S538" s="1">
        <v>3</v>
      </c>
      <c r="T538" s="1">
        <v>1</v>
      </c>
      <c r="U538" s="22">
        <v>3</v>
      </c>
      <c r="V538" s="1">
        <v>7</v>
      </c>
      <c r="W538" s="1">
        <v>5</v>
      </c>
      <c r="X538" s="1">
        <v>1</v>
      </c>
      <c r="Y538" s="22">
        <v>1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 t="s">
        <v>45</v>
      </c>
      <c r="AF538" s="1" t="s">
        <v>45</v>
      </c>
      <c r="AG538" s="22" t="s">
        <v>45</v>
      </c>
      <c r="AH538" s="1">
        <v>3</v>
      </c>
      <c r="AI538" s="1">
        <v>3</v>
      </c>
      <c r="AJ538" s="22">
        <v>3</v>
      </c>
      <c r="AK538" s="34" t="s">
        <v>45</v>
      </c>
      <c r="AL538" s="34" t="s">
        <v>48</v>
      </c>
      <c r="AM538" s="8">
        <f t="shared" si="57"/>
        <v>-1.5766062603635889</v>
      </c>
      <c r="AN538" s="8">
        <f t="shared" si="58"/>
        <v>-1.4135120867055204</v>
      </c>
      <c r="AO538">
        <f t="shared" si="59"/>
        <v>0</v>
      </c>
      <c r="AP538" s="6">
        <f t="shared" si="60"/>
        <v>0</v>
      </c>
      <c r="AQ538" s="8">
        <f>($AM$3*AM538+$AN$3*AN538+$AO$3*AO538+$AP$3*AP538)+$I$3*VLOOKUP(I538,COND!$A$2:$E$7,4,FALSE)+$J$3*VLOOKUP(J538,COND!$A$2:$C$7,2,FALSE)+$K$3*VLOOKUP(K538,COND!$A$2:$C$7,3,FALSE)+IF(AND($B$2&gt;0,$E538&lt;20),$B$2*25,0)</f>
        <v>95.8801943334974</v>
      </c>
      <c r="AR538" s="26">
        <f t="shared" si="61"/>
        <v>-2.5542491522142243</v>
      </c>
      <c r="AS538" t="str">
        <f t="shared" si="62"/>
        <v>DH</v>
      </c>
      <c r="AT538">
        <v>800</v>
      </c>
      <c r="AU538">
        <v>800</v>
      </c>
      <c r="AW538" t="str">
        <f t="shared" si="63"/>
        <v>Unlikely</v>
      </c>
      <c r="AY538" t="str">
        <f>IF(VLOOKUP($A538,'Draft List'!$D$4:$AC$1177,AY$3,FALSE)&lt;&gt;0,VLOOKUP($A538,'Draft List'!$D$4:$AC$1177,AY$3,FALSE),"")</f>
        <v/>
      </c>
      <c r="AZ538" t="str">
        <f>IF(VLOOKUP($A538,'Draft List'!$D$4:$AC$1177,AZ$3,FALSE)&lt;&gt;0,VLOOKUP($A538,'Draft List'!$D$4:$AC$1177,AZ$3,FALSE),"")</f>
        <v/>
      </c>
      <c r="BA538" t="str">
        <f>IF(VLOOKUP($A538,'Draft List'!$D$4:$AC$1177,BA$3,FALSE)&lt;&gt;0,VLOOKUP($A538,'Draft List'!$D$4:$AC$1177,BA$3,FALSE),"")</f>
        <v/>
      </c>
      <c r="BB538" t="str">
        <f>IF(VLOOKUP($A538,'Draft List'!$D$4:$AC$1177,BB$3,FALSE)&lt;&gt;0,VLOOKUP($A538,'Draft List'!$D$4:$AC$1177,BB$3,FALSE),"")</f>
        <v/>
      </c>
    </row>
    <row r="539" spans="1:54" ht="15" customHeight="1" x14ac:dyDescent="0.3">
      <c r="A539" s="1">
        <v>12268</v>
      </c>
      <c r="B539" s="1" t="s">
        <v>75</v>
      </c>
      <c r="C539" s="1" t="s">
        <v>160</v>
      </c>
      <c r="D539" s="1" t="s">
        <v>1223</v>
      </c>
      <c r="E539" s="1">
        <v>18</v>
      </c>
      <c r="F539" s="1" t="s">
        <v>42</v>
      </c>
      <c r="G539" s="1" t="s">
        <v>42</v>
      </c>
      <c r="H539" s="22" t="s">
        <v>861</v>
      </c>
      <c r="I539" s="45" t="s">
        <v>48</v>
      </c>
      <c r="J539" s="1" t="s">
        <v>48</v>
      </c>
      <c r="K539" s="22" t="s">
        <v>43</v>
      </c>
      <c r="L539" s="1">
        <v>1</v>
      </c>
      <c r="M539" s="1">
        <v>1</v>
      </c>
      <c r="N539" s="1">
        <v>2</v>
      </c>
      <c r="O539" s="1">
        <v>1</v>
      </c>
      <c r="P539" s="22">
        <v>1</v>
      </c>
      <c r="Q539" s="1">
        <v>3</v>
      </c>
      <c r="R539" s="1">
        <v>2</v>
      </c>
      <c r="S539" s="1">
        <v>2</v>
      </c>
      <c r="T539" s="1">
        <v>5</v>
      </c>
      <c r="U539" s="22">
        <v>3</v>
      </c>
      <c r="V539" s="1">
        <v>7</v>
      </c>
      <c r="W539" s="1">
        <v>9</v>
      </c>
      <c r="X539" s="1">
        <v>1</v>
      </c>
      <c r="Y539" s="22">
        <v>1</v>
      </c>
      <c r="Z539" s="1" t="s">
        <v>45</v>
      </c>
      <c r="AA539" s="1" t="s">
        <v>45</v>
      </c>
      <c r="AB539" s="1" t="s">
        <v>45</v>
      </c>
      <c r="AC539" s="1" t="s">
        <v>45</v>
      </c>
      <c r="AD539" s="1" t="s">
        <v>45</v>
      </c>
      <c r="AE539" s="1" t="s">
        <v>45</v>
      </c>
      <c r="AF539" s="1">
        <v>5</v>
      </c>
      <c r="AG539" s="22" t="s">
        <v>45</v>
      </c>
      <c r="AH539" s="1">
        <v>10</v>
      </c>
      <c r="AI539" s="1">
        <v>5</v>
      </c>
      <c r="AJ539" s="22">
        <v>8</v>
      </c>
      <c r="AK539" s="34" t="s">
        <v>465</v>
      </c>
      <c r="AL539" s="34" t="s">
        <v>844</v>
      </c>
      <c r="AM539" s="8">
        <f t="shared" si="57"/>
        <v>-2.0012818558036707</v>
      </c>
      <c r="AN539" s="8">
        <f t="shared" si="58"/>
        <v>-0.86623942410712662</v>
      </c>
      <c r="AO539">
        <f t="shared" si="59"/>
        <v>3</v>
      </c>
      <c r="AP539" s="6">
        <f t="shared" si="60"/>
        <v>0.75</v>
      </c>
      <c r="AQ539" s="8">
        <f>($AM$3*AM539+$AN$3*AN539+$AO$3*AO539+$AP$3*AP539)+$I$3*VLOOKUP(I539,COND!$A$2:$E$7,4,FALSE)+$J$3*VLOOKUP(J539,COND!$A$2:$C$7,2,FALSE)+$K$3*VLOOKUP(K539,COND!$A$2:$C$7,3,FALSE)+IF(AND($B$2&gt;0,$E539&lt;20),$B$2*25,0)</f>
        <v>111.87999872513412</v>
      </c>
      <c r="AR539" s="26">
        <f t="shared" si="61"/>
        <v>0.7879304075570438</v>
      </c>
      <c r="AS539" t="str">
        <f t="shared" si="62"/>
        <v>CF</v>
      </c>
      <c r="AT539">
        <v>9999</v>
      </c>
      <c r="AU539">
        <v>9999</v>
      </c>
      <c r="AW539" t="str">
        <f t="shared" si="63"/>
        <v>Unlikely</v>
      </c>
      <c r="AY539">
        <f>IF(VLOOKUP($A539,'Draft List'!$D$4:$AC$1177,AY$3,FALSE)&lt;&gt;0,VLOOKUP($A539,'Draft List'!$D$4:$AC$1177,AY$3,FALSE),"")</f>
        <v>378</v>
      </c>
      <c r="AZ539">
        <f>IF(VLOOKUP($A539,'Draft List'!$D$4:$AC$1177,AZ$3,FALSE)&lt;&gt;0,VLOOKUP($A539,'Draft List'!$D$4:$AC$1177,AZ$3,FALSE),"")</f>
        <v>13</v>
      </c>
      <c r="BA539">
        <f>IF(VLOOKUP($A539,'Draft List'!$D$4:$AC$1177,BA$3,FALSE)&lt;&gt;0,VLOOKUP($A539,'Draft List'!$D$4:$AC$1177,BA$3,FALSE),"")</f>
        <v>6</v>
      </c>
      <c r="BB539" t="str">
        <f>IF(VLOOKUP($A539,'Draft List'!$D$4:$AC$1177,BB$3,FALSE)&lt;&gt;0,VLOOKUP($A539,'Draft List'!$D$4:$AC$1177,BB$3,FALSE),"")</f>
        <v>Scottish Claymores</v>
      </c>
    </row>
    <row r="540" spans="1:54" ht="15" customHeight="1" x14ac:dyDescent="0.3">
      <c r="A540" s="1">
        <v>13669</v>
      </c>
      <c r="B540" s="1" t="s">
        <v>88</v>
      </c>
      <c r="C540" s="1" t="s">
        <v>1166</v>
      </c>
      <c r="D540" s="1" t="s">
        <v>754</v>
      </c>
      <c r="E540" s="1">
        <v>18</v>
      </c>
      <c r="F540" s="1" t="s">
        <v>42</v>
      </c>
      <c r="G540" s="1" t="s">
        <v>42</v>
      </c>
      <c r="H540" s="22" t="s">
        <v>878</v>
      </c>
      <c r="I540" s="45" t="s">
        <v>43</v>
      </c>
      <c r="J540" s="1" t="s">
        <v>43</v>
      </c>
      <c r="K540" s="22" t="s">
        <v>43</v>
      </c>
      <c r="L540" s="1">
        <v>1</v>
      </c>
      <c r="M540" s="1">
        <v>1</v>
      </c>
      <c r="N540" s="1">
        <v>2</v>
      </c>
      <c r="O540" s="1">
        <v>1</v>
      </c>
      <c r="P540" s="22">
        <v>1</v>
      </c>
      <c r="Q540" s="1">
        <v>3</v>
      </c>
      <c r="R540" s="1">
        <v>3</v>
      </c>
      <c r="S540" s="1">
        <v>2</v>
      </c>
      <c r="T540" s="1">
        <v>4</v>
      </c>
      <c r="U540" s="22">
        <v>6</v>
      </c>
      <c r="V540" s="1">
        <v>2</v>
      </c>
      <c r="W540" s="1">
        <v>1</v>
      </c>
      <c r="X540" s="1">
        <v>3</v>
      </c>
      <c r="Y540" s="22">
        <v>5</v>
      </c>
      <c r="Z540" s="1" t="s">
        <v>45</v>
      </c>
      <c r="AA540" s="1">
        <v>1</v>
      </c>
      <c r="AB540" s="1" t="s">
        <v>45</v>
      </c>
      <c r="AC540" s="1" t="s">
        <v>45</v>
      </c>
      <c r="AD540" s="1" t="s">
        <v>45</v>
      </c>
      <c r="AE540" s="1" t="s">
        <v>45</v>
      </c>
      <c r="AF540" s="1" t="s">
        <v>45</v>
      </c>
      <c r="AG540" s="22" t="s">
        <v>45</v>
      </c>
      <c r="AH540" s="1">
        <v>1</v>
      </c>
      <c r="AI540" s="1">
        <v>1</v>
      </c>
      <c r="AJ540" s="22">
        <v>2</v>
      </c>
      <c r="AK540" s="34" t="s">
        <v>472</v>
      </c>
      <c r="AL540" s="34" t="s">
        <v>844</v>
      </c>
      <c r="AM540" s="8">
        <f t="shared" si="57"/>
        <v>-2.0012818558036707</v>
      </c>
      <c r="AN540" s="8">
        <f t="shared" si="58"/>
        <v>-0.78484007504675357</v>
      </c>
      <c r="AO540">
        <f t="shared" si="59"/>
        <v>0</v>
      </c>
      <c r="AP540" s="6">
        <f t="shared" si="60"/>
        <v>0</v>
      </c>
      <c r="AQ540" s="8">
        <f>($AM$3*AM540+$AN$3*AN540+$AO$3*AO540+$AP$3*AP540)+$I$3*VLOOKUP(I540,COND!$A$2:$E$7,4,FALSE)+$J$3*VLOOKUP(J540,COND!$A$2:$C$7,2,FALSE)+$K$3*VLOOKUP(K540,COND!$A$2:$C$7,3,FALSE)+IF(AND($B$2&gt;0,$E540&lt;20),$B$2*25,0)</f>
        <v>110.38179091385859</v>
      </c>
      <c r="AR540" s="26">
        <f t="shared" si="61"/>
        <v>0.47497161127625565</v>
      </c>
      <c r="AS540" t="str">
        <f t="shared" si="62"/>
        <v>1B</v>
      </c>
      <c r="AT540">
        <v>9999</v>
      </c>
      <c r="AU540">
        <v>9999</v>
      </c>
      <c r="AW540" t="str">
        <f t="shared" si="63"/>
        <v>Unlikely</v>
      </c>
      <c r="AY540">
        <f>IF(VLOOKUP($A540,'Draft List'!$D$4:$AC$1177,AY$3,FALSE)&lt;&gt;0,VLOOKUP($A540,'Draft List'!$D$4:$AC$1177,AY$3,FALSE),"")</f>
        <v>556</v>
      </c>
      <c r="AZ540">
        <f>IF(VLOOKUP($A540,'Draft List'!$D$4:$AC$1177,AZ$3,FALSE)&lt;&gt;0,VLOOKUP($A540,'Draft List'!$D$4:$AC$1177,AZ$3,FALSE),"")</f>
        <v>18</v>
      </c>
      <c r="BA540">
        <f>IF(VLOOKUP($A540,'Draft List'!$D$4:$AC$1177,BA$3,FALSE)&lt;&gt;0,VLOOKUP($A540,'Draft List'!$D$4:$AC$1177,BA$3,FALSE),"")</f>
        <v>24</v>
      </c>
      <c r="BB540" t="str">
        <f>IF(VLOOKUP($A540,'Draft List'!$D$4:$AC$1177,BB$3,FALSE)&lt;&gt;0,VLOOKUP($A540,'Draft List'!$D$4:$AC$1177,BB$3,FALSE),"")</f>
        <v>Hartford Harpoon</v>
      </c>
    </row>
    <row r="541" spans="1:54" ht="15" customHeight="1" x14ac:dyDescent="0.3">
      <c r="A541" s="1"/>
      <c r="B541" s="1"/>
      <c r="C541" s="1"/>
      <c r="D541" s="1"/>
      <c r="E541" s="1"/>
      <c r="F541" s="1"/>
      <c r="G541" s="1"/>
      <c r="H541" s="22"/>
      <c r="I541" s="45"/>
      <c r="J541" s="1"/>
      <c r="K541" s="22"/>
      <c r="L541" s="1"/>
      <c r="M541" s="1"/>
      <c r="N541" s="1"/>
      <c r="O541" s="1"/>
      <c r="P541" s="22"/>
      <c r="Q541" s="1"/>
      <c r="R541" s="1"/>
      <c r="S541" s="1"/>
      <c r="T541" s="1"/>
      <c r="U541" s="22"/>
      <c r="V541" s="1"/>
      <c r="W541" s="1"/>
      <c r="X541" s="1"/>
      <c r="Y541" s="22"/>
      <c r="Z541" s="1"/>
      <c r="AA541" s="1"/>
      <c r="AB541" s="1"/>
      <c r="AC541" s="1"/>
      <c r="AD541" s="1"/>
      <c r="AE541" s="1"/>
      <c r="AF541" s="1"/>
      <c r="AG541" s="22"/>
      <c r="AH541" s="1"/>
      <c r="AI541" s="1"/>
      <c r="AJ541" s="22"/>
      <c r="AK541" s="34"/>
      <c r="AL541" s="34"/>
      <c r="AM541" s="8"/>
      <c r="AN541" s="8"/>
      <c r="AQ541" s="8"/>
      <c r="AR541" s="26"/>
      <c r="AT541">
        <v>800</v>
      </c>
      <c r="AU541">
        <v>800</v>
      </c>
    </row>
    <row r="542" spans="1:54" ht="15" customHeight="1" x14ac:dyDescent="0.3">
      <c r="A542" s="1"/>
      <c r="B542" s="1"/>
      <c r="C542" s="1"/>
      <c r="D542" s="1"/>
      <c r="E542" s="1"/>
      <c r="F542" s="1"/>
      <c r="G542" s="1"/>
      <c r="H542" s="22"/>
      <c r="I542" s="45"/>
      <c r="J542" s="1"/>
      <c r="K542" s="22"/>
      <c r="L542" s="1"/>
      <c r="M542" s="1"/>
      <c r="N542" s="1"/>
      <c r="O542" s="1"/>
      <c r="P542" s="22"/>
      <c r="Q542" s="1"/>
      <c r="R542" s="1"/>
      <c r="S542" s="1"/>
      <c r="T542" s="1"/>
      <c r="U542" s="22"/>
      <c r="V542" s="1"/>
      <c r="W542" s="1"/>
      <c r="X542" s="1"/>
      <c r="Y542" s="22"/>
      <c r="Z542" s="1"/>
      <c r="AA542" s="1"/>
      <c r="AB542" s="1"/>
      <c r="AC542" s="1"/>
      <c r="AD542" s="1"/>
      <c r="AE542" s="1"/>
      <c r="AF542" s="1"/>
      <c r="AG542" s="22"/>
      <c r="AH542" s="1"/>
      <c r="AI542" s="1"/>
      <c r="AJ542" s="22"/>
      <c r="AK542" s="34"/>
      <c r="AL542" s="34"/>
      <c r="AM542" s="8"/>
      <c r="AN542" s="8"/>
      <c r="AQ542" s="8"/>
      <c r="AR542" s="26"/>
      <c r="AT542">
        <v>800</v>
      </c>
      <c r="AU542">
        <v>800</v>
      </c>
    </row>
    <row r="543" spans="1:54" ht="15" customHeight="1" x14ac:dyDescent="0.3">
      <c r="A543" s="1"/>
      <c r="B543" s="1"/>
      <c r="C543" s="1"/>
      <c r="D543" s="1"/>
      <c r="E543" s="1"/>
      <c r="F543" s="1"/>
      <c r="G543" s="1"/>
      <c r="H543" s="22"/>
      <c r="I543" s="45"/>
      <c r="J543" s="1"/>
      <c r="K543" s="22"/>
      <c r="L543" s="1"/>
      <c r="M543" s="1"/>
      <c r="N543" s="1"/>
      <c r="O543" s="1"/>
      <c r="P543" s="22"/>
      <c r="Q543" s="1"/>
      <c r="R543" s="1"/>
      <c r="S543" s="1"/>
      <c r="T543" s="1"/>
      <c r="U543" s="22"/>
      <c r="V543" s="1"/>
      <c r="W543" s="1"/>
      <c r="X543" s="1"/>
      <c r="Y543" s="22"/>
      <c r="Z543" s="1"/>
      <c r="AA543" s="1"/>
      <c r="AB543" s="1"/>
      <c r="AC543" s="1"/>
      <c r="AD543" s="1"/>
      <c r="AE543" s="1"/>
      <c r="AF543" s="1"/>
      <c r="AG543" s="22"/>
      <c r="AH543" s="1"/>
      <c r="AI543" s="1"/>
      <c r="AJ543" s="22"/>
      <c r="AK543" s="34"/>
      <c r="AL543" s="34"/>
      <c r="AM543" s="8"/>
      <c r="AN543" s="8"/>
      <c r="AQ543" s="8"/>
      <c r="AR543" s="26"/>
      <c r="AT543">
        <v>800</v>
      </c>
      <c r="AU543">
        <v>800</v>
      </c>
    </row>
    <row r="544" spans="1:54" ht="15" customHeight="1" x14ac:dyDescent="0.3">
      <c r="A544" s="1"/>
      <c r="B544" s="1"/>
      <c r="C544" s="1"/>
      <c r="D544" s="1"/>
      <c r="E544" s="1"/>
      <c r="F544" s="1"/>
      <c r="G544" s="1"/>
      <c r="H544" s="22"/>
      <c r="I544" s="45"/>
      <c r="J544" s="1"/>
      <c r="K544" s="22"/>
      <c r="L544" s="1"/>
      <c r="M544" s="1"/>
      <c r="N544" s="1"/>
      <c r="O544" s="1"/>
      <c r="P544" s="22"/>
      <c r="Q544" s="1"/>
      <c r="R544" s="1"/>
      <c r="S544" s="1"/>
      <c r="T544" s="1"/>
      <c r="U544" s="22"/>
      <c r="V544" s="1"/>
      <c r="W544" s="1"/>
      <c r="X544" s="1"/>
      <c r="Y544" s="22"/>
      <c r="Z544" s="1"/>
      <c r="AA544" s="1"/>
      <c r="AB544" s="1"/>
      <c r="AC544" s="1"/>
      <c r="AD544" s="1"/>
      <c r="AE544" s="1"/>
      <c r="AF544" s="1"/>
      <c r="AG544" s="22"/>
      <c r="AH544" s="1"/>
      <c r="AI544" s="1"/>
      <c r="AJ544" s="22"/>
      <c r="AK544" s="34"/>
      <c r="AL544" s="34"/>
      <c r="AM544" s="8"/>
      <c r="AN544" s="8"/>
      <c r="AQ544" s="8"/>
      <c r="AR544" s="26"/>
      <c r="AT544">
        <v>800</v>
      </c>
      <c r="AU544">
        <v>800</v>
      </c>
    </row>
    <row r="545" spans="1:47" ht="15" customHeight="1" x14ac:dyDescent="0.3">
      <c r="A545" s="1"/>
      <c r="B545" s="1"/>
      <c r="C545" s="1"/>
      <c r="D545" s="1"/>
      <c r="E545" s="1"/>
      <c r="F545" s="1"/>
      <c r="G545" s="1"/>
      <c r="H545" s="22"/>
      <c r="I545" s="45"/>
      <c r="J545" s="1"/>
      <c r="K545" s="22"/>
      <c r="L545" s="1"/>
      <c r="M545" s="1"/>
      <c r="N545" s="1"/>
      <c r="O545" s="1"/>
      <c r="P545" s="22"/>
      <c r="Q545" s="1"/>
      <c r="R545" s="1"/>
      <c r="S545" s="1"/>
      <c r="T545" s="1"/>
      <c r="U545" s="22"/>
      <c r="V545" s="1"/>
      <c r="W545" s="1"/>
      <c r="X545" s="1"/>
      <c r="Y545" s="22"/>
      <c r="Z545" s="1"/>
      <c r="AA545" s="1"/>
      <c r="AB545" s="1"/>
      <c r="AC545" s="1"/>
      <c r="AD545" s="1"/>
      <c r="AE545" s="1"/>
      <c r="AF545" s="1"/>
      <c r="AG545" s="22"/>
      <c r="AH545" s="1"/>
      <c r="AI545" s="1"/>
      <c r="AJ545" s="22"/>
      <c r="AK545" s="34"/>
      <c r="AL545" s="34"/>
      <c r="AM545" s="8"/>
      <c r="AN545" s="8"/>
      <c r="AQ545" s="8"/>
      <c r="AR545" s="26"/>
      <c r="AT545">
        <v>800</v>
      </c>
      <c r="AU545">
        <v>800</v>
      </c>
    </row>
    <row r="546" spans="1:47" ht="15" customHeight="1" x14ac:dyDescent="0.3">
      <c r="A546" s="1"/>
      <c r="B546" s="1"/>
      <c r="C546" s="1"/>
      <c r="D546" s="1"/>
      <c r="E546" s="1"/>
      <c r="F546" s="1"/>
      <c r="G546" s="1"/>
      <c r="H546" s="22"/>
      <c r="I546" s="45"/>
      <c r="J546" s="1"/>
      <c r="K546" s="22"/>
      <c r="L546" s="1"/>
      <c r="M546" s="1"/>
      <c r="N546" s="1"/>
      <c r="O546" s="1"/>
      <c r="P546" s="22"/>
      <c r="Q546" s="1"/>
      <c r="R546" s="1"/>
      <c r="S546" s="1"/>
      <c r="T546" s="1"/>
      <c r="U546" s="22"/>
      <c r="V546" s="1"/>
      <c r="W546" s="1"/>
      <c r="X546" s="1"/>
      <c r="Y546" s="22"/>
      <c r="Z546" s="1"/>
      <c r="AA546" s="1"/>
      <c r="AB546" s="1"/>
      <c r="AC546" s="1"/>
      <c r="AD546" s="1"/>
      <c r="AE546" s="1"/>
      <c r="AF546" s="1"/>
      <c r="AG546" s="22"/>
      <c r="AH546" s="1"/>
      <c r="AI546" s="1"/>
      <c r="AJ546" s="22"/>
      <c r="AK546" s="34"/>
      <c r="AL546" s="34"/>
      <c r="AM546" s="8"/>
      <c r="AN546" s="8"/>
      <c r="AQ546" s="8"/>
      <c r="AR546" s="26"/>
      <c r="AT546">
        <v>800</v>
      </c>
      <c r="AU546">
        <v>800</v>
      </c>
    </row>
    <row r="547" spans="1:47" ht="15" customHeight="1" x14ac:dyDescent="0.3">
      <c r="A547" s="1"/>
      <c r="B547" s="1"/>
      <c r="C547" s="1"/>
      <c r="D547" s="1"/>
      <c r="E547" s="1"/>
      <c r="F547" s="1"/>
      <c r="G547" s="1"/>
      <c r="H547" s="22"/>
      <c r="I547" s="45"/>
      <c r="J547" s="1"/>
      <c r="K547" s="22"/>
      <c r="L547" s="1"/>
      <c r="M547" s="1"/>
      <c r="N547" s="1"/>
      <c r="O547" s="1"/>
      <c r="P547" s="22"/>
      <c r="Q547" s="1"/>
      <c r="R547" s="1"/>
      <c r="S547" s="1"/>
      <c r="T547" s="1"/>
      <c r="U547" s="22"/>
      <c r="V547" s="1"/>
      <c r="W547" s="1"/>
      <c r="X547" s="1"/>
      <c r="Y547" s="22"/>
      <c r="Z547" s="1"/>
      <c r="AA547" s="1"/>
      <c r="AB547" s="1"/>
      <c r="AC547" s="1"/>
      <c r="AD547" s="1"/>
      <c r="AE547" s="1"/>
      <c r="AF547" s="1"/>
      <c r="AG547" s="22"/>
      <c r="AH547" s="1"/>
      <c r="AI547" s="1"/>
      <c r="AJ547" s="22"/>
      <c r="AK547" s="34"/>
      <c r="AL547" s="34"/>
      <c r="AM547" s="8"/>
      <c r="AN547" s="8"/>
      <c r="AQ547" s="8"/>
      <c r="AR547" s="26"/>
      <c r="AT547">
        <v>800</v>
      </c>
      <c r="AU547">
        <v>800</v>
      </c>
    </row>
    <row r="548" spans="1:47" ht="15" customHeight="1" x14ac:dyDescent="0.3">
      <c r="A548" s="1"/>
      <c r="B548" s="1"/>
      <c r="C548" s="1"/>
      <c r="D548" s="1"/>
      <c r="E548" s="1"/>
      <c r="F548" s="1"/>
      <c r="G548" s="1"/>
      <c r="H548" s="22"/>
      <c r="I548" s="45"/>
      <c r="J548" s="1"/>
      <c r="K548" s="22"/>
      <c r="L548" s="1"/>
      <c r="M548" s="1"/>
      <c r="N548" s="1"/>
      <c r="O548" s="1"/>
      <c r="P548" s="22"/>
      <c r="Q548" s="1"/>
      <c r="R548" s="1"/>
      <c r="S548" s="1"/>
      <c r="T548" s="1"/>
      <c r="U548" s="22"/>
      <c r="V548" s="1"/>
      <c r="W548" s="1"/>
      <c r="X548" s="1"/>
      <c r="Y548" s="22"/>
      <c r="Z548" s="1"/>
      <c r="AA548" s="1"/>
      <c r="AB548" s="1"/>
      <c r="AC548" s="1"/>
      <c r="AD548" s="1"/>
      <c r="AE548" s="1"/>
      <c r="AF548" s="1"/>
      <c r="AG548" s="22"/>
      <c r="AH548" s="1"/>
      <c r="AI548" s="1"/>
      <c r="AJ548" s="22"/>
      <c r="AK548" s="34"/>
      <c r="AL548" s="34"/>
      <c r="AM548" s="8"/>
      <c r="AN548" s="8"/>
      <c r="AQ548" s="8"/>
      <c r="AR548" s="26"/>
      <c r="AT548">
        <v>800</v>
      </c>
      <c r="AU548">
        <v>800</v>
      </c>
    </row>
    <row r="549" spans="1:47" ht="15" customHeight="1" x14ac:dyDescent="0.3">
      <c r="A549" s="1"/>
      <c r="B549" s="1"/>
      <c r="C549" s="1"/>
      <c r="D549" s="1"/>
      <c r="E549" s="1"/>
      <c r="F549" s="1"/>
      <c r="G549" s="1"/>
      <c r="H549" s="22"/>
      <c r="I549" s="45"/>
      <c r="J549" s="1"/>
      <c r="K549" s="22"/>
      <c r="L549" s="1"/>
      <c r="M549" s="1"/>
      <c r="N549" s="1"/>
      <c r="O549" s="1"/>
      <c r="P549" s="22"/>
      <c r="Q549" s="1"/>
      <c r="R549" s="1"/>
      <c r="S549" s="1"/>
      <c r="T549" s="1"/>
      <c r="U549" s="22"/>
      <c r="V549" s="1"/>
      <c r="W549" s="1"/>
      <c r="X549" s="1"/>
      <c r="Y549" s="22"/>
      <c r="Z549" s="1"/>
      <c r="AA549" s="1"/>
      <c r="AB549" s="1"/>
      <c r="AC549" s="1"/>
      <c r="AD549" s="1"/>
      <c r="AE549" s="1"/>
      <c r="AF549" s="1"/>
      <c r="AG549" s="22"/>
      <c r="AH549" s="1"/>
      <c r="AI549" s="1"/>
      <c r="AJ549" s="22"/>
      <c r="AK549" s="34"/>
      <c r="AL549" s="34"/>
      <c r="AM549" s="8"/>
      <c r="AN549" s="8"/>
      <c r="AQ549" s="8"/>
      <c r="AR549" s="26"/>
      <c r="AT549">
        <v>800</v>
      </c>
      <c r="AU549">
        <v>800</v>
      </c>
    </row>
    <row r="550" spans="1:47" ht="15" customHeight="1" x14ac:dyDescent="0.3">
      <c r="A550" s="1"/>
      <c r="B550" s="1"/>
      <c r="C550" s="1"/>
      <c r="D550" s="1"/>
      <c r="E550" s="1"/>
      <c r="F550" s="1"/>
      <c r="G550" s="1"/>
      <c r="H550" s="22"/>
      <c r="I550" s="45"/>
      <c r="J550" s="1"/>
      <c r="K550" s="22"/>
      <c r="L550" s="1"/>
      <c r="M550" s="1"/>
      <c r="N550" s="1"/>
      <c r="O550" s="1"/>
      <c r="P550" s="22"/>
      <c r="Q550" s="1"/>
      <c r="R550" s="1"/>
      <c r="S550" s="1"/>
      <c r="T550" s="1"/>
      <c r="U550" s="22"/>
      <c r="V550" s="1"/>
      <c r="W550" s="1"/>
      <c r="X550" s="1"/>
      <c r="Y550" s="22"/>
      <c r="Z550" s="1"/>
      <c r="AA550" s="1"/>
      <c r="AB550" s="1"/>
      <c r="AC550" s="1"/>
      <c r="AD550" s="1"/>
      <c r="AE550" s="1"/>
      <c r="AF550" s="1"/>
      <c r="AG550" s="22"/>
      <c r="AH550" s="1"/>
      <c r="AI550" s="1"/>
      <c r="AJ550" s="22"/>
      <c r="AK550" s="34"/>
      <c r="AL550" s="34"/>
      <c r="AM550" s="8"/>
      <c r="AN550" s="8"/>
      <c r="AQ550" s="8"/>
      <c r="AR550" s="26"/>
      <c r="AT550">
        <v>800</v>
      </c>
      <c r="AU550">
        <v>800</v>
      </c>
    </row>
    <row r="551" spans="1:47" ht="15" customHeight="1" x14ac:dyDescent="0.3">
      <c r="A551" s="1"/>
      <c r="B551" s="1"/>
      <c r="C551" s="1"/>
      <c r="D551" s="1"/>
      <c r="E551" s="1"/>
      <c r="F551" s="1"/>
      <c r="G551" s="1"/>
      <c r="H551" s="22"/>
      <c r="I551" s="45"/>
      <c r="J551" s="1"/>
      <c r="K551" s="22"/>
      <c r="L551" s="1"/>
      <c r="M551" s="1"/>
      <c r="N551" s="1"/>
      <c r="O551" s="1"/>
      <c r="P551" s="22"/>
      <c r="Q551" s="1"/>
      <c r="R551" s="1"/>
      <c r="S551" s="1"/>
      <c r="T551" s="1"/>
      <c r="U551" s="22"/>
      <c r="V551" s="1"/>
      <c r="W551" s="1"/>
      <c r="X551" s="1"/>
      <c r="Y551" s="22"/>
      <c r="Z551" s="1"/>
      <c r="AA551" s="1"/>
      <c r="AB551" s="1"/>
      <c r="AC551" s="1"/>
      <c r="AD551" s="1"/>
      <c r="AE551" s="1"/>
      <c r="AF551" s="1"/>
      <c r="AG551" s="22"/>
      <c r="AH551" s="1"/>
      <c r="AI551" s="1"/>
      <c r="AJ551" s="22"/>
      <c r="AK551" s="34"/>
      <c r="AL551" s="34"/>
      <c r="AM551" s="8"/>
      <c r="AN551" s="8"/>
      <c r="AQ551" s="8"/>
      <c r="AR551" s="26"/>
      <c r="AT551">
        <v>800</v>
      </c>
      <c r="AU551">
        <v>800</v>
      </c>
    </row>
    <row r="552" spans="1:47" ht="15" customHeight="1" x14ac:dyDescent="0.3">
      <c r="A552" s="1"/>
      <c r="B552" s="1"/>
      <c r="C552" s="1"/>
      <c r="D552" s="1"/>
      <c r="E552" s="1"/>
      <c r="F552" s="1"/>
      <c r="G552" s="1"/>
      <c r="H552" s="22"/>
      <c r="I552" s="45"/>
      <c r="J552" s="1"/>
      <c r="K552" s="22"/>
      <c r="L552" s="1"/>
      <c r="M552" s="1"/>
      <c r="N552" s="1"/>
      <c r="O552" s="1"/>
      <c r="P552" s="22"/>
      <c r="Q552" s="1"/>
      <c r="R552" s="1"/>
      <c r="S552" s="1"/>
      <c r="T552" s="1"/>
      <c r="U552" s="22"/>
      <c r="V552" s="1"/>
      <c r="W552" s="1"/>
      <c r="X552" s="1"/>
      <c r="Y552" s="22"/>
      <c r="Z552" s="1"/>
      <c r="AA552" s="1"/>
      <c r="AB552" s="1"/>
      <c r="AC552" s="1"/>
      <c r="AD552" s="1"/>
      <c r="AE552" s="1"/>
      <c r="AF552" s="1"/>
      <c r="AG552" s="22"/>
      <c r="AH552" s="1"/>
      <c r="AI552" s="1"/>
      <c r="AJ552" s="22"/>
      <c r="AK552" s="34"/>
      <c r="AL552" s="34"/>
      <c r="AM552" s="8"/>
      <c r="AN552" s="8"/>
      <c r="AQ552" s="8"/>
      <c r="AR552" s="26"/>
      <c r="AT552">
        <v>800</v>
      </c>
      <c r="AU552">
        <v>800</v>
      </c>
    </row>
    <row r="553" spans="1:47" ht="15" customHeight="1" x14ac:dyDescent="0.3">
      <c r="A553" s="1"/>
      <c r="B553" s="1"/>
      <c r="C553" s="1"/>
      <c r="D553" s="1"/>
      <c r="E553" s="1"/>
      <c r="F553" s="1"/>
      <c r="G553" s="1"/>
      <c r="H553" s="22"/>
      <c r="I553" s="45"/>
      <c r="J553" s="1"/>
      <c r="K553" s="22"/>
      <c r="L553" s="1"/>
      <c r="M553" s="1"/>
      <c r="N553" s="1"/>
      <c r="O553" s="1"/>
      <c r="P553" s="22"/>
      <c r="Q553" s="1"/>
      <c r="R553" s="1"/>
      <c r="S553" s="1"/>
      <c r="T553" s="1"/>
      <c r="U553" s="22"/>
      <c r="V553" s="1"/>
      <c r="W553" s="1"/>
      <c r="X553" s="1"/>
      <c r="Y553" s="22"/>
      <c r="Z553" s="1"/>
      <c r="AA553" s="1"/>
      <c r="AB553" s="1"/>
      <c r="AC553" s="1"/>
      <c r="AD553" s="1"/>
      <c r="AE553" s="1"/>
      <c r="AF553" s="1"/>
      <c r="AG553" s="22"/>
      <c r="AH553" s="1"/>
      <c r="AI553" s="1"/>
      <c r="AJ553" s="22"/>
      <c r="AK553" s="34"/>
      <c r="AL553" s="34"/>
      <c r="AM553" s="8"/>
      <c r="AN553" s="8"/>
      <c r="AQ553" s="8"/>
      <c r="AR553" s="26"/>
      <c r="AT553">
        <v>800</v>
      </c>
      <c r="AU553">
        <v>800</v>
      </c>
    </row>
    <row r="554" spans="1:47" ht="15" customHeight="1" x14ac:dyDescent="0.3">
      <c r="A554" s="1"/>
      <c r="B554" s="1"/>
      <c r="C554" s="1"/>
      <c r="D554" s="1"/>
      <c r="E554" s="1"/>
      <c r="F554" s="1"/>
      <c r="G554" s="1"/>
      <c r="H554" s="22"/>
      <c r="I554" s="45"/>
      <c r="J554" s="1"/>
      <c r="K554" s="22"/>
      <c r="L554" s="1"/>
      <c r="M554" s="1"/>
      <c r="N554" s="1"/>
      <c r="O554" s="1"/>
      <c r="P554" s="22"/>
      <c r="Q554" s="1"/>
      <c r="R554" s="1"/>
      <c r="S554" s="1"/>
      <c r="T554" s="1"/>
      <c r="U554" s="22"/>
      <c r="V554" s="1"/>
      <c r="W554" s="1"/>
      <c r="X554" s="1"/>
      <c r="Y554" s="22"/>
      <c r="Z554" s="1"/>
      <c r="AA554" s="1"/>
      <c r="AB554" s="1"/>
      <c r="AC554" s="1"/>
      <c r="AD554" s="1"/>
      <c r="AE554" s="1"/>
      <c r="AF554" s="1"/>
      <c r="AG554" s="22"/>
      <c r="AH554" s="1"/>
      <c r="AI554" s="1"/>
      <c r="AJ554" s="22"/>
      <c r="AK554" s="34"/>
      <c r="AL554" s="34"/>
      <c r="AM554" s="8"/>
      <c r="AN554" s="8"/>
      <c r="AQ554" s="8"/>
      <c r="AR554" s="26"/>
      <c r="AT554">
        <v>800</v>
      </c>
      <c r="AU554">
        <v>800</v>
      </c>
    </row>
    <row r="555" spans="1:47" ht="15" customHeight="1" x14ac:dyDescent="0.3">
      <c r="A555" s="1"/>
      <c r="B555" s="1"/>
      <c r="C555" s="1"/>
      <c r="D555" s="1"/>
      <c r="E555" s="1"/>
      <c r="F555" s="1"/>
      <c r="G555" s="1"/>
      <c r="H555" s="22"/>
      <c r="I555" s="45"/>
      <c r="J555" s="1"/>
      <c r="K555" s="22"/>
      <c r="L555" s="1"/>
      <c r="M555" s="1"/>
      <c r="N555" s="1"/>
      <c r="O555" s="1"/>
      <c r="P555" s="22"/>
      <c r="Q555" s="1"/>
      <c r="R555" s="1"/>
      <c r="S555" s="1"/>
      <c r="T555" s="1"/>
      <c r="U555" s="22"/>
      <c r="V555" s="1"/>
      <c r="W555" s="1"/>
      <c r="X555" s="1"/>
      <c r="Y555" s="22"/>
      <c r="Z555" s="1"/>
      <c r="AA555" s="1"/>
      <c r="AB555" s="1"/>
      <c r="AC555" s="1"/>
      <c r="AD555" s="1"/>
      <c r="AE555" s="1"/>
      <c r="AF555" s="1"/>
      <c r="AG555" s="22"/>
      <c r="AH555" s="1"/>
      <c r="AI555" s="1"/>
      <c r="AJ555" s="22"/>
      <c r="AK555" s="34"/>
      <c r="AL555" s="34"/>
      <c r="AM555" s="8"/>
      <c r="AN555" s="8"/>
      <c r="AQ555" s="8"/>
      <c r="AR555" s="26"/>
      <c r="AT555">
        <v>800</v>
      </c>
      <c r="AU555">
        <v>800</v>
      </c>
    </row>
    <row r="556" spans="1:47" ht="15" customHeight="1" x14ac:dyDescent="0.3">
      <c r="A556" s="1"/>
      <c r="B556" s="1"/>
      <c r="C556" s="1"/>
      <c r="D556" s="1"/>
      <c r="E556" s="1"/>
      <c r="F556" s="1"/>
      <c r="G556" s="1"/>
      <c r="H556" s="22"/>
      <c r="I556" s="45"/>
      <c r="J556" s="1"/>
      <c r="K556" s="22"/>
      <c r="L556" s="1"/>
      <c r="M556" s="1"/>
      <c r="N556" s="1"/>
      <c r="O556" s="1"/>
      <c r="P556" s="22"/>
      <c r="Q556" s="1"/>
      <c r="R556" s="1"/>
      <c r="S556" s="1"/>
      <c r="T556" s="1"/>
      <c r="U556" s="22"/>
      <c r="V556" s="1"/>
      <c r="W556" s="1"/>
      <c r="X556" s="1"/>
      <c r="Y556" s="22"/>
      <c r="Z556" s="1"/>
      <c r="AA556" s="1"/>
      <c r="AB556" s="1"/>
      <c r="AC556" s="1"/>
      <c r="AD556" s="1"/>
      <c r="AE556" s="1"/>
      <c r="AF556" s="1"/>
      <c r="AG556" s="22"/>
      <c r="AH556" s="1"/>
      <c r="AI556" s="1"/>
      <c r="AJ556" s="22"/>
      <c r="AK556" s="34"/>
      <c r="AL556" s="34"/>
      <c r="AM556" s="8"/>
      <c r="AN556" s="8"/>
      <c r="AQ556" s="8"/>
      <c r="AR556" s="26"/>
      <c r="AT556">
        <v>800</v>
      </c>
      <c r="AU556">
        <v>800</v>
      </c>
    </row>
    <row r="557" spans="1:47" ht="15" customHeight="1" x14ac:dyDescent="0.3">
      <c r="A557" s="1"/>
      <c r="B557" s="1"/>
      <c r="C557" s="1"/>
      <c r="D557" s="1"/>
      <c r="E557" s="1"/>
      <c r="F557" s="1"/>
      <c r="G557" s="1"/>
      <c r="H557" s="22"/>
      <c r="I557" s="45"/>
      <c r="J557" s="1"/>
      <c r="K557" s="22"/>
      <c r="L557" s="1"/>
      <c r="M557" s="1"/>
      <c r="N557" s="1"/>
      <c r="O557" s="1"/>
      <c r="P557" s="22"/>
      <c r="Q557" s="1"/>
      <c r="R557" s="1"/>
      <c r="S557" s="1"/>
      <c r="T557" s="1"/>
      <c r="U557" s="22"/>
      <c r="V557" s="1"/>
      <c r="W557" s="1"/>
      <c r="X557" s="1"/>
      <c r="Y557" s="22"/>
      <c r="Z557" s="1"/>
      <c r="AA557" s="1"/>
      <c r="AB557" s="1"/>
      <c r="AC557" s="1"/>
      <c r="AD557" s="1"/>
      <c r="AE557" s="1"/>
      <c r="AF557" s="1"/>
      <c r="AG557" s="22"/>
      <c r="AH557" s="1"/>
      <c r="AI557" s="1"/>
      <c r="AJ557" s="22"/>
      <c r="AK557" s="34"/>
      <c r="AL557" s="34"/>
      <c r="AM557" s="8"/>
      <c r="AN557" s="8"/>
      <c r="AQ557" s="8"/>
      <c r="AR557" s="26"/>
      <c r="AT557">
        <v>800</v>
      </c>
      <c r="AU557">
        <v>800</v>
      </c>
    </row>
    <row r="558" spans="1:47" ht="15" customHeight="1" x14ac:dyDescent="0.3">
      <c r="A558" s="1"/>
      <c r="B558" s="1"/>
      <c r="C558" s="1"/>
      <c r="D558" s="1"/>
      <c r="E558" s="1"/>
      <c r="F558" s="1"/>
      <c r="G558" s="1"/>
      <c r="H558" s="22"/>
      <c r="I558" s="45"/>
      <c r="J558" s="1"/>
      <c r="K558" s="22"/>
      <c r="L558" s="1"/>
      <c r="M558" s="1"/>
      <c r="N558" s="1"/>
      <c r="O558" s="1"/>
      <c r="P558" s="22"/>
      <c r="Q558" s="1"/>
      <c r="R558" s="1"/>
      <c r="S558" s="1"/>
      <c r="T558" s="1"/>
      <c r="U558" s="22"/>
      <c r="V558" s="1"/>
      <c r="W558" s="1"/>
      <c r="X558" s="1"/>
      <c r="Y558" s="22"/>
      <c r="Z558" s="1"/>
      <c r="AA558" s="1"/>
      <c r="AB558" s="1"/>
      <c r="AC558" s="1"/>
      <c r="AD558" s="1"/>
      <c r="AE558" s="1"/>
      <c r="AF558" s="1"/>
      <c r="AG558" s="22"/>
      <c r="AH558" s="1"/>
      <c r="AI558" s="1"/>
      <c r="AJ558" s="22"/>
      <c r="AK558" s="34"/>
      <c r="AL558" s="34"/>
      <c r="AM558" s="8"/>
      <c r="AN558" s="8"/>
      <c r="AQ558" s="8"/>
      <c r="AR558" s="26"/>
      <c r="AT558">
        <v>800</v>
      </c>
      <c r="AU558">
        <v>800</v>
      </c>
    </row>
    <row r="559" spans="1:47" ht="15" customHeight="1" x14ac:dyDescent="0.3">
      <c r="A559" s="1"/>
      <c r="B559" s="1"/>
      <c r="C559" s="1"/>
      <c r="D559" s="1"/>
      <c r="E559" s="1"/>
      <c r="F559" s="1"/>
      <c r="G559" s="1"/>
      <c r="H559" s="22"/>
      <c r="I559" s="45"/>
      <c r="J559" s="1"/>
      <c r="K559" s="22"/>
      <c r="L559" s="1"/>
      <c r="M559" s="1"/>
      <c r="N559" s="1"/>
      <c r="O559" s="1"/>
      <c r="P559" s="22"/>
      <c r="Q559" s="1"/>
      <c r="R559" s="1"/>
      <c r="S559" s="1"/>
      <c r="T559" s="1"/>
      <c r="U559" s="22"/>
      <c r="V559" s="1"/>
      <c r="W559" s="1"/>
      <c r="X559" s="1"/>
      <c r="Y559" s="22"/>
      <c r="Z559" s="1"/>
      <c r="AA559" s="1"/>
      <c r="AB559" s="1"/>
      <c r="AC559" s="1"/>
      <c r="AD559" s="1"/>
      <c r="AE559" s="1"/>
      <c r="AF559" s="1"/>
      <c r="AG559" s="22"/>
      <c r="AH559" s="1"/>
      <c r="AI559" s="1"/>
      <c r="AJ559" s="22"/>
      <c r="AK559" s="34"/>
      <c r="AL559" s="34"/>
      <c r="AM559" s="8"/>
      <c r="AN559" s="8"/>
      <c r="AQ559" s="8"/>
      <c r="AR559" s="26"/>
      <c r="AT559">
        <v>800</v>
      </c>
      <c r="AU559">
        <v>800</v>
      </c>
    </row>
    <row r="560" spans="1:47" ht="15" customHeight="1" x14ac:dyDescent="0.3">
      <c r="A560" s="1"/>
      <c r="B560" s="1"/>
      <c r="C560" s="1"/>
      <c r="D560" s="1"/>
      <c r="E560" s="1"/>
      <c r="F560" s="1"/>
      <c r="G560" s="1"/>
      <c r="H560" s="22"/>
      <c r="I560" s="45"/>
      <c r="J560" s="1"/>
      <c r="K560" s="22"/>
      <c r="L560" s="1"/>
      <c r="M560" s="1"/>
      <c r="N560" s="1"/>
      <c r="O560" s="1"/>
      <c r="P560" s="22"/>
      <c r="Q560" s="1"/>
      <c r="R560" s="1"/>
      <c r="S560" s="1"/>
      <c r="T560" s="1"/>
      <c r="U560" s="22"/>
      <c r="V560" s="1"/>
      <c r="W560" s="1"/>
      <c r="X560" s="1"/>
      <c r="Y560" s="22"/>
      <c r="Z560" s="1"/>
      <c r="AA560" s="1"/>
      <c r="AB560" s="1"/>
      <c r="AC560" s="1"/>
      <c r="AD560" s="1"/>
      <c r="AE560" s="1"/>
      <c r="AF560" s="1"/>
      <c r="AG560" s="22"/>
      <c r="AH560" s="1"/>
      <c r="AI560" s="1"/>
      <c r="AJ560" s="22"/>
      <c r="AK560" s="34"/>
      <c r="AL560" s="34"/>
      <c r="AM560" s="8"/>
      <c r="AN560" s="8"/>
      <c r="AQ560" s="8"/>
      <c r="AR560" s="26"/>
      <c r="AT560">
        <v>800</v>
      </c>
      <c r="AU560">
        <v>800</v>
      </c>
    </row>
    <row r="561" spans="1:47" ht="15" customHeight="1" x14ac:dyDescent="0.3">
      <c r="A561" s="1"/>
      <c r="B561" s="1"/>
      <c r="C561" s="1"/>
      <c r="D561" s="1"/>
      <c r="E561" s="1"/>
      <c r="F561" s="1"/>
      <c r="G561" s="1"/>
      <c r="H561" s="22"/>
      <c r="I561" s="45"/>
      <c r="J561" s="1"/>
      <c r="K561" s="22"/>
      <c r="L561" s="1"/>
      <c r="M561" s="1"/>
      <c r="N561" s="1"/>
      <c r="O561" s="1"/>
      <c r="P561" s="22"/>
      <c r="Q561" s="1"/>
      <c r="R561" s="1"/>
      <c r="S561" s="1"/>
      <c r="T561" s="1"/>
      <c r="U561" s="22"/>
      <c r="V561" s="1"/>
      <c r="W561" s="1"/>
      <c r="X561" s="1"/>
      <c r="Y561" s="22"/>
      <c r="Z561" s="1"/>
      <c r="AA561" s="1"/>
      <c r="AB561" s="1"/>
      <c r="AC561" s="1"/>
      <c r="AD561" s="1"/>
      <c r="AE561" s="1"/>
      <c r="AF561" s="1"/>
      <c r="AG561" s="22"/>
      <c r="AH561" s="1"/>
      <c r="AI561" s="1"/>
      <c r="AJ561" s="22"/>
      <c r="AK561" s="34"/>
      <c r="AL561" s="34"/>
      <c r="AM561" s="8"/>
      <c r="AN561" s="8"/>
      <c r="AQ561" s="8"/>
      <c r="AR561" s="26"/>
      <c r="AT561">
        <v>800</v>
      </c>
      <c r="AU561">
        <v>800</v>
      </c>
    </row>
    <row r="562" spans="1:47" ht="15" customHeight="1" x14ac:dyDescent="0.3">
      <c r="A562" s="1"/>
      <c r="B562" s="1"/>
      <c r="C562" s="1"/>
      <c r="D562" s="1"/>
      <c r="E562" s="1"/>
      <c r="F562" s="1"/>
      <c r="G562" s="1"/>
      <c r="H562" s="22"/>
      <c r="I562" s="45"/>
      <c r="J562" s="1"/>
      <c r="K562" s="22"/>
      <c r="L562" s="1"/>
      <c r="M562" s="1"/>
      <c r="N562" s="1"/>
      <c r="O562" s="1"/>
      <c r="P562" s="22"/>
      <c r="Q562" s="1"/>
      <c r="R562" s="1"/>
      <c r="S562" s="1"/>
      <c r="T562" s="1"/>
      <c r="U562" s="22"/>
      <c r="V562" s="1"/>
      <c r="W562" s="1"/>
      <c r="X562" s="1"/>
      <c r="Y562" s="22"/>
      <c r="Z562" s="1"/>
      <c r="AA562" s="1"/>
      <c r="AB562" s="1"/>
      <c r="AC562" s="1"/>
      <c r="AD562" s="1"/>
      <c r="AE562" s="1"/>
      <c r="AF562" s="1"/>
      <c r="AG562" s="22"/>
      <c r="AH562" s="1"/>
      <c r="AI562" s="1"/>
      <c r="AJ562" s="22"/>
      <c r="AK562" s="34"/>
      <c r="AL562" s="34"/>
      <c r="AM562" s="8"/>
      <c r="AN562" s="8"/>
      <c r="AQ562" s="8"/>
      <c r="AR562" s="26"/>
      <c r="AT562">
        <v>800</v>
      </c>
      <c r="AU562">
        <v>800</v>
      </c>
    </row>
    <row r="563" spans="1:47" ht="15" customHeight="1" x14ac:dyDescent="0.3">
      <c r="A563" s="1"/>
      <c r="B563" s="1"/>
      <c r="C563" s="1"/>
      <c r="D563" s="1"/>
      <c r="E563" s="1"/>
      <c r="F563" s="1"/>
      <c r="G563" s="1"/>
      <c r="H563" s="22"/>
      <c r="I563" s="45"/>
      <c r="J563" s="1"/>
      <c r="K563" s="22"/>
      <c r="L563" s="1"/>
      <c r="M563" s="1"/>
      <c r="N563" s="1"/>
      <c r="O563" s="1"/>
      <c r="P563" s="22"/>
      <c r="Q563" s="1"/>
      <c r="R563" s="1"/>
      <c r="S563" s="1"/>
      <c r="T563" s="1"/>
      <c r="U563" s="22"/>
      <c r="V563" s="1"/>
      <c r="W563" s="1"/>
      <c r="X563" s="1"/>
      <c r="Y563" s="22"/>
      <c r="Z563" s="1"/>
      <c r="AA563" s="1"/>
      <c r="AB563" s="1"/>
      <c r="AC563" s="1"/>
      <c r="AD563" s="1"/>
      <c r="AE563" s="1"/>
      <c r="AF563" s="1"/>
      <c r="AG563" s="22"/>
      <c r="AH563" s="1"/>
      <c r="AI563" s="1"/>
      <c r="AJ563" s="22"/>
      <c r="AK563" s="34"/>
      <c r="AL563" s="34"/>
      <c r="AM563" s="8"/>
      <c r="AN563" s="8"/>
      <c r="AQ563" s="8"/>
      <c r="AR563" s="26"/>
      <c r="AT563">
        <v>800</v>
      </c>
      <c r="AU563">
        <v>800</v>
      </c>
    </row>
    <row r="564" spans="1:47" ht="15" customHeight="1" x14ac:dyDescent="0.3">
      <c r="A564" s="1"/>
      <c r="B564" s="1"/>
      <c r="C564" s="1"/>
      <c r="D564" s="1"/>
      <c r="E564" s="1"/>
      <c r="F564" s="1"/>
      <c r="G564" s="1"/>
      <c r="H564" s="22"/>
      <c r="I564" s="45"/>
      <c r="J564" s="1"/>
      <c r="K564" s="22"/>
      <c r="L564" s="1"/>
      <c r="M564" s="1"/>
      <c r="N564" s="1"/>
      <c r="O564" s="1"/>
      <c r="P564" s="22"/>
      <c r="Q564" s="1"/>
      <c r="R564" s="1"/>
      <c r="S564" s="1"/>
      <c r="T564" s="1"/>
      <c r="U564" s="22"/>
      <c r="V564" s="1"/>
      <c r="W564" s="1"/>
      <c r="X564" s="1"/>
      <c r="Y564" s="22"/>
      <c r="Z564" s="1"/>
      <c r="AA564" s="1"/>
      <c r="AB564" s="1"/>
      <c r="AC564" s="1"/>
      <c r="AD564" s="1"/>
      <c r="AE564" s="1"/>
      <c r="AF564" s="1"/>
      <c r="AG564" s="22"/>
      <c r="AH564" s="1"/>
      <c r="AI564" s="1"/>
      <c r="AJ564" s="22"/>
      <c r="AK564" s="34"/>
      <c r="AL564" s="34"/>
      <c r="AM564" s="8"/>
      <c r="AN564" s="8"/>
      <c r="AQ564" s="8"/>
      <c r="AR564" s="26"/>
      <c r="AT564">
        <v>800</v>
      </c>
      <c r="AU564">
        <v>800</v>
      </c>
    </row>
    <row r="565" spans="1:47" ht="15" customHeight="1" x14ac:dyDescent="0.3">
      <c r="A565" s="1"/>
      <c r="B565" s="1"/>
      <c r="C565" s="1"/>
      <c r="D565" s="1"/>
      <c r="E565" s="1"/>
      <c r="F565" s="1"/>
      <c r="G565" s="1"/>
      <c r="H565" s="22"/>
      <c r="I565" s="45"/>
      <c r="J565" s="1"/>
      <c r="K565" s="22"/>
      <c r="L565" s="1"/>
      <c r="M565" s="1"/>
      <c r="N565" s="1"/>
      <c r="O565" s="1"/>
      <c r="P565" s="22"/>
      <c r="Q565" s="1"/>
      <c r="R565" s="1"/>
      <c r="S565" s="1"/>
      <c r="T565" s="1"/>
      <c r="U565" s="22"/>
      <c r="V565" s="1"/>
      <c r="W565" s="1"/>
      <c r="X565" s="1"/>
      <c r="Y565" s="22"/>
      <c r="Z565" s="1"/>
      <c r="AA565" s="1"/>
      <c r="AB565" s="1"/>
      <c r="AC565" s="1"/>
      <c r="AD565" s="1"/>
      <c r="AE565" s="1"/>
      <c r="AF565" s="1"/>
      <c r="AG565" s="22"/>
      <c r="AH565" s="1"/>
      <c r="AI565" s="1"/>
      <c r="AJ565" s="22"/>
      <c r="AK565" s="34"/>
      <c r="AL565" s="34"/>
      <c r="AM565" s="8"/>
      <c r="AN565" s="8"/>
      <c r="AQ565" s="8"/>
      <c r="AR565" s="26"/>
      <c r="AT565">
        <v>800</v>
      </c>
      <c r="AU565">
        <v>800</v>
      </c>
    </row>
    <row r="566" spans="1:47" ht="15" customHeight="1" x14ac:dyDescent="0.3">
      <c r="A566" s="1"/>
      <c r="B566" s="1"/>
      <c r="C566" s="1"/>
      <c r="D566" s="1"/>
      <c r="E566" s="1"/>
      <c r="F566" s="1"/>
      <c r="G566" s="1"/>
      <c r="H566" s="22"/>
      <c r="I566" s="45"/>
      <c r="J566" s="1"/>
      <c r="K566" s="22"/>
      <c r="L566" s="1"/>
      <c r="M566" s="1"/>
      <c r="N566" s="1"/>
      <c r="O566" s="1"/>
      <c r="P566" s="22"/>
      <c r="Q566" s="1"/>
      <c r="R566" s="1"/>
      <c r="S566" s="1"/>
      <c r="T566" s="1"/>
      <c r="U566" s="22"/>
      <c r="V566" s="1"/>
      <c r="W566" s="1"/>
      <c r="X566" s="1"/>
      <c r="Y566" s="22"/>
      <c r="Z566" s="1"/>
      <c r="AA566" s="1"/>
      <c r="AB566" s="1"/>
      <c r="AC566" s="1"/>
      <c r="AD566" s="1"/>
      <c r="AE566" s="1"/>
      <c r="AF566" s="1"/>
      <c r="AG566" s="22"/>
      <c r="AH566" s="1"/>
      <c r="AI566" s="1"/>
      <c r="AJ566" s="22"/>
      <c r="AK566" s="34"/>
      <c r="AL566" s="34"/>
      <c r="AM566" s="8"/>
      <c r="AN566" s="8"/>
      <c r="AQ566" s="8"/>
      <c r="AR566" s="26"/>
      <c r="AT566">
        <v>800</v>
      </c>
      <c r="AU566">
        <v>800</v>
      </c>
    </row>
    <row r="567" spans="1:47" ht="15" customHeight="1" x14ac:dyDescent="0.3">
      <c r="A567" s="1"/>
      <c r="B567" s="1"/>
      <c r="C567" s="1"/>
      <c r="D567" s="1"/>
      <c r="E567" s="1"/>
      <c r="F567" s="1"/>
      <c r="G567" s="1"/>
      <c r="H567" s="22"/>
      <c r="I567" s="45"/>
      <c r="J567" s="1"/>
      <c r="K567" s="22"/>
      <c r="L567" s="1"/>
      <c r="M567" s="1"/>
      <c r="N567" s="1"/>
      <c r="O567" s="1"/>
      <c r="P567" s="22"/>
      <c r="Q567" s="1"/>
      <c r="R567" s="1"/>
      <c r="S567" s="1"/>
      <c r="T567" s="1"/>
      <c r="U567" s="22"/>
      <c r="V567" s="1"/>
      <c r="W567" s="1"/>
      <c r="X567" s="1"/>
      <c r="Y567" s="22"/>
      <c r="Z567" s="1"/>
      <c r="AA567" s="1"/>
      <c r="AB567" s="1"/>
      <c r="AC567" s="1"/>
      <c r="AD567" s="1"/>
      <c r="AE567" s="1"/>
      <c r="AF567" s="1"/>
      <c r="AG567" s="22"/>
      <c r="AH567" s="1"/>
      <c r="AI567" s="1"/>
      <c r="AJ567" s="22"/>
      <c r="AK567" s="34"/>
      <c r="AL567" s="34"/>
      <c r="AM567" s="8"/>
      <c r="AN567" s="8"/>
      <c r="AQ567" s="8"/>
      <c r="AR567" s="26"/>
      <c r="AT567">
        <v>800</v>
      </c>
      <c r="AU567">
        <v>800</v>
      </c>
    </row>
    <row r="568" spans="1:47" ht="15" customHeight="1" x14ac:dyDescent="0.3">
      <c r="A568" s="1"/>
      <c r="B568" s="1"/>
      <c r="C568" s="1"/>
      <c r="D568" s="1"/>
      <c r="E568" s="1"/>
      <c r="F568" s="1"/>
      <c r="G568" s="1"/>
      <c r="H568" s="22"/>
      <c r="I568" s="45"/>
      <c r="J568" s="1"/>
      <c r="K568" s="22"/>
      <c r="L568" s="1"/>
      <c r="M568" s="1"/>
      <c r="N568" s="1"/>
      <c r="O568" s="1"/>
      <c r="P568" s="22"/>
      <c r="Q568" s="1"/>
      <c r="R568" s="1"/>
      <c r="S568" s="1"/>
      <c r="T568" s="1"/>
      <c r="U568" s="22"/>
      <c r="V568" s="1"/>
      <c r="W568" s="1"/>
      <c r="X568" s="1"/>
      <c r="Y568" s="22"/>
      <c r="Z568" s="1"/>
      <c r="AA568" s="1"/>
      <c r="AB568" s="1"/>
      <c r="AC568" s="1"/>
      <c r="AD568" s="1"/>
      <c r="AE568" s="1"/>
      <c r="AF568" s="1"/>
      <c r="AG568" s="22"/>
      <c r="AH568" s="1"/>
      <c r="AI568" s="1"/>
      <c r="AJ568" s="22"/>
      <c r="AK568" s="34"/>
      <c r="AL568" s="34"/>
      <c r="AM568" s="8"/>
      <c r="AN568" s="8"/>
      <c r="AQ568" s="8"/>
      <c r="AR568" s="26"/>
      <c r="AT568">
        <v>800</v>
      </c>
      <c r="AU568">
        <v>800</v>
      </c>
    </row>
    <row r="569" spans="1:47" ht="15" customHeight="1" x14ac:dyDescent="0.3">
      <c r="A569" s="1"/>
      <c r="B569" s="1"/>
      <c r="C569" s="1"/>
      <c r="D569" s="1"/>
      <c r="E569" s="1"/>
      <c r="F569" s="1"/>
      <c r="G569" s="1"/>
      <c r="H569" s="22"/>
      <c r="I569" s="45"/>
      <c r="J569" s="1"/>
      <c r="K569" s="22"/>
      <c r="L569" s="1"/>
      <c r="M569" s="1"/>
      <c r="N569" s="1"/>
      <c r="O569" s="1"/>
      <c r="P569" s="22"/>
      <c r="Q569" s="1"/>
      <c r="R569" s="1"/>
      <c r="S569" s="1"/>
      <c r="T569" s="1"/>
      <c r="U569" s="22"/>
      <c r="V569" s="1"/>
      <c r="W569" s="1"/>
      <c r="X569" s="1"/>
      <c r="Y569" s="22"/>
      <c r="Z569" s="1"/>
      <c r="AA569" s="1"/>
      <c r="AB569" s="1"/>
      <c r="AC569" s="1"/>
      <c r="AD569" s="1"/>
      <c r="AE569" s="1"/>
      <c r="AF569" s="1"/>
      <c r="AG569" s="22"/>
      <c r="AH569" s="1"/>
      <c r="AI569" s="1"/>
      <c r="AJ569" s="22"/>
      <c r="AK569" s="34"/>
      <c r="AL569" s="34"/>
      <c r="AM569" s="8"/>
      <c r="AN569" s="8"/>
      <c r="AQ569" s="8"/>
      <c r="AR569" s="26"/>
      <c r="AT569">
        <v>800</v>
      </c>
      <c r="AU569">
        <v>800</v>
      </c>
    </row>
    <row r="570" spans="1:47" ht="15" customHeight="1" x14ac:dyDescent="0.3">
      <c r="A570" s="1"/>
      <c r="B570" s="1"/>
      <c r="C570" s="1"/>
      <c r="D570" s="1"/>
      <c r="E570" s="1"/>
      <c r="F570" s="1"/>
      <c r="G570" s="1"/>
      <c r="H570" s="22"/>
      <c r="I570" s="45"/>
      <c r="J570" s="1"/>
      <c r="K570" s="22"/>
      <c r="L570" s="1"/>
      <c r="M570" s="1"/>
      <c r="N570" s="1"/>
      <c r="O570" s="1"/>
      <c r="P570" s="22"/>
      <c r="Q570" s="1"/>
      <c r="R570" s="1"/>
      <c r="S570" s="1"/>
      <c r="T570" s="1"/>
      <c r="U570" s="22"/>
      <c r="V570" s="1"/>
      <c r="W570" s="1"/>
      <c r="X570" s="1"/>
      <c r="Y570" s="22"/>
      <c r="Z570" s="1"/>
      <c r="AA570" s="1"/>
      <c r="AB570" s="1"/>
      <c r="AC570" s="1"/>
      <c r="AD570" s="1"/>
      <c r="AE570" s="1"/>
      <c r="AF570" s="1"/>
      <c r="AG570" s="22"/>
      <c r="AH570" s="1"/>
      <c r="AI570" s="1"/>
      <c r="AJ570" s="22"/>
      <c r="AK570" s="34"/>
      <c r="AL570" s="34"/>
      <c r="AM570" s="8"/>
      <c r="AN570" s="8"/>
      <c r="AQ570" s="8"/>
      <c r="AR570" s="26"/>
      <c r="AT570">
        <v>800</v>
      </c>
      <c r="AU570">
        <v>800</v>
      </c>
    </row>
    <row r="571" spans="1:47" ht="15" customHeight="1" x14ac:dyDescent="0.3">
      <c r="A571" s="1"/>
      <c r="B571" s="1"/>
      <c r="C571" s="1"/>
      <c r="D571" s="1"/>
      <c r="E571" s="1"/>
      <c r="F571" s="1"/>
      <c r="G571" s="1"/>
      <c r="H571" s="22"/>
      <c r="I571" s="45"/>
      <c r="J571" s="1"/>
      <c r="K571" s="22"/>
      <c r="L571" s="1"/>
      <c r="M571" s="1"/>
      <c r="N571" s="1"/>
      <c r="O571" s="1"/>
      <c r="P571" s="22"/>
      <c r="Q571" s="1"/>
      <c r="R571" s="1"/>
      <c r="S571" s="1"/>
      <c r="T571" s="1"/>
      <c r="U571" s="22"/>
      <c r="V571" s="1"/>
      <c r="W571" s="1"/>
      <c r="X571" s="1"/>
      <c r="Y571" s="22"/>
      <c r="Z571" s="1"/>
      <c r="AA571" s="1"/>
      <c r="AB571" s="1"/>
      <c r="AC571" s="1"/>
      <c r="AD571" s="1"/>
      <c r="AE571" s="1"/>
      <c r="AF571" s="1"/>
      <c r="AG571" s="22"/>
      <c r="AH571" s="1"/>
      <c r="AI571" s="1"/>
      <c r="AJ571" s="22"/>
      <c r="AK571" s="34"/>
      <c r="AL571" s="34"/>
      <c r="AM571" s="8"/>
      <c r="AN571" s="8"/>
      <c r="AQ571" s="8"/>
      <c r="AR571" s="26"/>
      <c r="AT571">
        <v>800</v>
      </c>
      <c r="AU571">
        <v>800</v>
      </c>
    </row>
    <row r="572" spans="1:47" ht="15" customHeight="1" x14ac:dyDescent="0.3">
      <c r="A572" s="1"/>
      <c r="B572" s="1"/>
      <c r="C572" s="1"/>
      <c r="D572" s="1"/>
      <c r="E572" s="1"/>
      <c r="F572" s="1"/>
      <c r="G572" s="1"/>
      <c r="H572" s="22"/>
      <c r="I572" s="45"/>
      <c r="J572" s="1"/>
      <c r="K572" s="22"/>
      <c r="L572" s="1"/>
      <c r="M572" s="1"/>
      <c r="N572" s="1"/>
      <c r="O572" s="1"/>
      <c r="P572" s="22"/>
      <c r="Q572" s="1"/>
      <c r="R572" s="1"/>
      <c r="S572" s="1"/>
      <c r="T572" s="1"/>
      <c r="U572" s="22"/>
      <c r="V572" s="1"/>
      <c r="W572" s="1"/>
      <c r="X572" s="1"/>
      <c r="Y572" s="22"/>
      <c r="Z572" s="1"/>
      <c r="AA572" s="1"/>
      <c r="AB572" s="1"/>
      <c r="AC572" s="1"/>
      <c r="AD572" s="1"/>
      <c r="AE572" s="1"/>
      <c r="AF572" s="1"/>
      <c r="AG572" s="22"/>
      <c r="AH572" s="1"/>
      <c r="AI572" s="1"/>
      <c r="AJ572" s="22"/>
      <c r="AK572" s="34"/>
      <c r="AL572" s="34"/>
      <c r="AM572" s="8"/>
      <c r="AN572" s="8"/>
      <c r="AQ572" s="8"/>
      <c r="AR572" s="26"/>
      <c r="AT572">
        <v>800</v>
      </c>
      <c r="AU572">
        <v>800</v>
      </c>
    </row>
    <row r="573" spans="1:47" ht="15" customHeight="1" x14ac:dyDescent="0.3">
      <c r="A573" s="1"/>
      <c r="B573" s="1"/>
      <c r="C573" s="1"/>
      <c r="D573" s="1"/>
      <c r="E573" s="1"/>
      <c r="F573" s="1"/>
      <c r="G573" s="1"/>
      <c r="H573" s="22"/>
      <c r="I573" s="45"/>
      <c r="J573" s="1"/>
      <c r="K573" s="22"/>
      <c r="L573" s="1"/>
      <c r="M573" s="1"/>
      <c r="N573" s="1"/>
      <c r="O573" s="1"/>
      <c r="P573" s="22"/>
      <c r="Q573" s="1"/>
      <c r="R573" s="1"/>
      <c r="S573" s="1"/>
      <c r="T573" s="1"/>
      <c r="U573" s="22"/>
      <c r="V573" s="1"/>
      <c r="W573" s="1"/>
      <c r="X573" s="1"/>
      <c r="Y573" s="22"/>
      <c r="Z573" s="1"/>
      <c r="AA573" s="1"/>
      <c r="AB573" s="1"/>
      <c r="AC573" s="1"/>
      <c r="AD573" s="1"/>
      <c r="AE573" s="1"/>
      <c r="AF573" s="1"/>
      <c r="AG573" s="22"/>
      <c r="AH573" s="1"/>
      <c r="AI573" s="1"/>
      <c r="AJ573" s="22"/>
      <c r="AK573" s="34"/>
      <c r="AL573" s="34"/>
      <c r="AM573" s="8"/>
      <c r="AN573" s="8"/>
      <c r="AQ573" s="8"/>
      <c r="AR573" s="26"/>
      <c r="AT573">
        <v>800</v>
      </c>
      <c r="AU573">
        <v>800</v>
      </c>
    </row>
    <row r="574" spans="1:47" ht="15" customHeight="1" x14ac:dyDescent="0.3">
      <c r="A574" s="1"/>
      <c r="B574" s="1"/>
      <c r="C574" s="1"/>
      <c r="D574" s="1"/>
      <c r="E574" s="1"/>
      <c r="F574" s="1"/>
      <c r="G574" s="1"/>
      <c r="H574" s="22"/>
      <c r="I574" s="45"/>
      <c r="J574" s="1"/>
      <c r="K574" s="22"/>
      <c r="L574" s="1"/>
      <c r="M574" s="1"/>
      <c r="N574" s="1"/>
      <c r="O574" s="1"/>
      <c r="P574" s="22"/>
      <c r="Q574" s="1"/>
      <c r="R574" s="1"/>
      <c r="S574" s="1"/>
      <c r="T574" s="1"/>
      <c r="U574" s="22"/>
      <c r="V574" s="1"/>
      <c r="W574" s="1"/>
      <c r="X574" s="1"/>
      <c r="Y574" s="22"/>
      <c r="Z574" s="1"/>
      <c r="AA574" s="1"/>
      <c r="AB574" s="1"/>
      <c r="AC574" s="1"/>
      <c r="AD574" s="1"/>
      <c r="AE574" s="1"/>
      <c r="AF574" s="1"/>
      <c r="AG574" s="22"/>
      <c r="AH574" s="1"/>
      <c r="AI574" s="1"/>
      <c r="AJ574" s="22"/>
      <c r="AK574" s="34"/>
      <c r="AL574" s="34"/>
      <c r="AM574" s="8"/>
      <c r="AN574" s="8"/>
      <c r="AQ574" s="8"/>
      <c r="AR574" s="26"/>
      <c r="AT574">
        <v>800</v>
      </c>
      <c r="AU574">
        <v>800</v>
      </c>
    </row>
    <row r="575" spans="1:47" ht="15" customHeight="1" x14ac:dyDescent="0.3">
      <c r="A575" s="1"/>
      <c r="B575" s="1"/>
      <c r="C575" s="1"/>
      <c r="D575" s="1"/>
      <c r="E575" s="1"/>
      <c r="F575" s="1"/>
      <c r="G575" s="1"/>
      <c r="H575" s="22"/>
      <c r="I575" s="45"/>
      <c r="J575" s="1"/>
      <c r="K575" s="22"/>
      <c r="L575" s="1"/>
      <c r="M575" s="1"/>
      <c r="N575" s="1"/>
      <c r="O575" s="1"/>
      <c r="P575" s="22"/>
      <c r="Q575" s="1"/>
      <c r="R575" s="1"/>
      <c r="S575" s="1"/>
      <c r="T575" s="1"/>
      <c r="U575" s="22"/>
      <c r="V575" s="1"/>
      <c r="W575" s="1"/>
      <c r="X575" s="1"/>
      <c r="Y575" s="22"/>
      <c r="Z575" s="1"/>
      <c r="AA575" s="1"/>
      <c r="AB575" s="1"/>
      <c r="AC575" s="1"/>
      <c r="AD575" s="1"/>
      <c r="AE575" s="1"/>
      <c r="AF575" s="1"/>
      <c r="AG575" s="22"/>
      <c r="AH575" s="1"/>
      <c r="AI575" s="1"/>
      <c r="AJ575" s="22"/>
      <c r="AK575" s="34"/>
      <c r="AL575" s="34"/>
      <c r="AM575" s="8"/>
      <c r="AN575" s="8"/>
      <c r="AQ575" s="8"/>
      <c r="AR575" s="26"/>
      <c r="AT575">
        <v>800</v>
      </c>
      <c r="AU575">
        <v>800</v>
      </c>
    </row>
    <row r="576" spans="1:47" ht="15" customHeight="1" x14ac:dyDescent="0.3">
      <c r="A576" s="1"/>
      <c r="B576" s="1"/>
      <c r="C576" s="1"/>
      <c r="D576" s="1"/>
      <c r="E576" s="1"/>
      <c r="F576" s="1"/>
      <c r="G576" s="1"/>
      <c r="H576" s="22"/>
      <c r="I576" s="45"/>
      <c r="J576" s="1"/>
      <c r="K576" s="22"/>
      <c r="L576" s="1"/>
      <c r="M576" s="1"/>
      <c r="N576" s="1"/>
      <c r="O576" s="1"/>
      <c r="P576" s="22"/>
      <c r="Q576" s="1"/>
      <c r="R576" s="1"/>
      <c r="S576" s="1"/>
      <c r="T576" s="1"/>
      <c r="U576" s="22"/>
      <c r="V576" s="1"/>
      <c r="W576" s="1"/>
      <c r="X576" s="1"/>
      <c r="Y576" s="22"/>
      <c r="Z576" s="1"/>
      <c r="AA576" s="1"/>
      <c r="AB576" s="1"/>
      <c r="AC576" s="1"/>
      <c r="AD576" s="1"/>
      <c r="AE576" s="1"/>
      <c r="AF576" s="1"/>
      <c r="AG576" s="22"/>
      <c r="AH576" s="1"/>
      <c r="AI576" s="1"/>
      <c r="AJ576" s="22"/>
      <c r="AK576" s="34"/>
      <c r="AL576" s="34"/>
      <c r="AM576" s="8"/>
      <c r="AN576" s="8"/>
      <c r="AQ576" s="8"/>
      <c r="AR576" s="26"/>
      <c r="AT576">
        <v>800</v>
      </c>
      <c r="AU576">
        <v>800</v>
      </c>
    </row>
    <row r="577" spans="1:47" ht="15" customHeight="1" x14ac:dyDescent="0.3">
      <c r="A577" s="1"/>
      <c r="B577" s="1"/>
      <c r="C577" s="1"/>
      <c r="D577" s="1"/>
      <c r="E577" s="1"/>
      <c r="F577" s="1"/>
      <c r="G577" s="1"/>
      <c r="H577" s="22"/>
      <c r="I577" s="45"/>
      <c r="J577" s="1"/>
      <c r="K577" s="22"/>
      <c r="L577" s="1"/>
      <c r="M577" s="1"/>
      <c r="N577" s="1"/>
      <c r="O577" s="1"/>
      <c r="P577" s="22"/>
      <c r="Q577" s="1"/>
      <c r="R577" s="1"/>
      <c r="S577" s="1"/>
      <c r="T577" s="1"/>
      <c r="U577" s="22"/>
      <c r="V577" s="1"/>
      <c r="W577" s="1"/>
      <c r="X577" s="1"/>
      <c r="Y577" s="22"/>
      <c r="Z577" s="1"/>
      <c r="AA577" s="1"/>
      <c r="AB577" s="1"/>
      <c r="AC577" s="1"/>
      <c r="AD577" s="1"/>
      <c r="AE577" s="1"/>
      <c r="AF577" s="1"/>
      <c r="AG577" s="22"/>
      <c r="AH577" s="1"/>
      <c r="AI577" s="1"/>
      <c r="AJ577" s="22"/>
      <c r="AK577" s="34"/>
      <c r="AL577" s="34"/>
      <c r="AM577" s="8"/>
      <c r="AN577" s="8"/>
      <c r="AQ577" s="8"/>
      <c r="AR577" s="26"/>
      <c r="AT577">
        <v>800</v>
      </c>
      <c r="AU577">
        <v>800</v>
      </c>
    </row>
    <row r="578" spans="1:47" ht="15" customHeight="1" x14ac:dyDescent="0.3">
      <c r="A578" s="1"/>
      <c r="B578" s="1"/>
      <c r="C578" s="1"/>
      <c r="D578" s="1"/>
      <c r="E578" s="1"/>
      <c r="F578" s="1"/>
      <c r="G578" s="1"/>
      <c r="H578" s="22"/>
      <c r="I578" s="45"/>
      <c r="J578" s="1"/>
      <c r="K578" s="22"/>
      <c r="L578" s="1"/>
      <c r="M578" s="1"/>
      <c r="N578" s="1"/>
      <c r="O578" s="1"/>
      <c r="P578" s="22"/>
      <c r="Q578" s="1"/>
      <c r="R578" s="1"/>
      <c r="S578" s="1"/>
      <c r="T578" s="1"/>
      <c r="U578" s="22"/>
      <c r="V578" s="1"/>
      <c r="W578" s="1"/>
      <c r="X578" s="1"/>
      <c r="Y578" s="22"/>
      <c r="Z578" s="1"/>
      <c r="AA578" s="1"/>
      <c r="AB578" s="1"/>
      <c r="AC578" s="1"/>
      <c r="AD578" s="1"/>
      <c r="AE578" s="1"/>
      <c r="AF578" s="1"/>
      <c r="AG578" s="22"/>
      <c r="AH578" s="1"/>
      <c r="AI578" s="1"/>
      <c r="AJ578" s="22"/>
      <c r="AK578" s="34"/>
      <c r="AL578" s="34"/>
      <c r="AM578" s="8"/>
      <c r="AN578" s="8"/>
      <c r="AQ578" s="8"/>
      <c r="AR578" s="26"/>
      <c r="AT578">
        <v>800</v>
      </c>
      <c r="AU578">
        <v>800</v>
      </c>
    </row>
    <row r="579" spans="1:47" ht="15" customHeight="1" x14ac:dyDescent="0.3">
      <c r="A579" s="1"/>
      <c r="B579" s="1"/>
      <c r="C579" s="1"/>
      <c r="D579" s="1"/>
      <c r="E579" s="1"/>
      <c r="F579" s="1"/>
      <c r="G579" s="1"/>
      <c r="H579" s="22"/>
      <c r="I579" s="45"/>
      <c r="J579" s="1"/>
      <c r="K579" s="22"/>
      <c r="L579" s="1"/>
      <c r="M579" s="1"/>
      <c r="N579" s="1"/>
      <c r="O579" s="1"/>
      <c r="P579" s="22"/>
      <c r="Q579" s="1"/>
      <c r="R579" s="1"/>
      <c r="S579" s="1"/>
      <c r="T579" s="1"/>
      <c r="U579" s="22"/>
      <c r="V579" s="1"/>
      <c r="W579" s="1"/>
      <c r="X579" s="1"/>
      <c r="Y579" s="22"/>
      <c r="Z579" s="1"/>
      <c r="AA579" s="1"/>
      <c r="AB579" s="1"/>
      <c r="AC579" s="1"/>
      <c r="AD579" s="1"/>
      <c r="AE579" s="1"/>
      <c r="AF579" s="1"/>
      <c r="AG579" s="22"/>
      <c r="AH579" s="1"/>
      <c r="AI579" s="1"/>
      <c r="AJ579" s="22"/>
      <c r="AK579" s="34"/>
      <c r="AL579" s="34"/>
      <c r="AM579" s="8"/>
      <c r="AN579" s="8"/>
      <c r="AQ579" s="8"/>
      <c r="AR579" s="26"/>
      <c r="AT579">
        <v>800</v>
      </c>
      <c r="AU579">
        <v>800</v>
      </c>
    </row>
    <row r="580" spans="1:47" ht="15" customHeight="1" x14ac:dyDescent="0.3">
      <c r="A580" s="1"/>
      <c r="B580" s="1"/>
      <c r="C580" s="1"/>
      <c r="D580" s="1"/>
      <c r="E580" s="1"/>
      <c r="F580" s="1"/>
      <c r="G580" s="1"/>
      <c r="H580" s="22"/>
      <c r="I580" s="45"/>
      <c r="J580" s="1"/>
      <c r="K580" s="22"/>
      <c r="L580" s="1"/>
      <c r="M580" s="1"/>
      <c r="N580" s="1"/>
      <c r="O580" s="1"/>
      <c r="P580" s="22"/>
      <c r="Q580" s="1"/>
      <c r="R580" s="1"/>
      <c r="S580" s="1"/>
      <c r="T580" s="1"/>
      <c r="U580" s="22"/>
      <c r="V580" s="1"/>
      <c r="W580" s="1"/>
      <c r="X580" s="1"/>
      <c r="Y580" s="22"/>
      <c r="Z580" s="1"/>
      <c r="AA580" s="1"/>
      <c r="AB580" s="1"/>
      <c r="AC580" s="1"/>
      <c r="AD580" s="1"/>
      <c r="AE580" s="1"/>
      <c r="AF580" s="1"/>
      <c r="AG580" s="22"/>
      <c r="AH580" s="1"/>
      <c r="AI580" s="1"/>
      <c r="AJ580" s="22"/>
      <c r="AK580" s="34"/>
      <c r="AL580" s="34"/>
      <c r="AM580" s="8"/>
      <c r="AN580" s="8"/>
      <c r="AQ580" s="8"/>
      <c r="AR580" s="26"/>
      <c r="AT580">
        <v>800</v>
      </c>
      <c r="AU580">
        <v>800</v>
      </c>
    </row>
    <row r="581" spans="1:47" ht="15" customHeight="1" x14ac:dyDescent="0.3">
      <c r="A581" s="1"/>
      <c r="B581" s="1"/>
      <c r="C581" s="1"/>
      <c r="D581" s="1"/>
      <c r="E581" s="1"/>
      <c r="F581" s="1"/>
      <c r="G581" s="1"/>
      <c r="H581" s="22"/>
      <c r="I581" s="45"/>
      <c r="J581" s="1"/>
      <c r="K581" s="22"/>
      <c r="L581" s="1"/>
      <c r="M581" s="1"/>
      <c r="N581" s="1"/>
      <c r="O581" s="1"/>
      <c r="P581" s="22"/>
      <c r="Q581" s="1"/>
      <c r="R581" s="1"/>
      <c r="S581" s="1"/>
      <c r="T581" s="1"/>
      <c r="U581" s="22"/>
      <c r="V581" s="1"/>
      <c r="W581" s="1"/>
      <c r="X581" s="1"/>
      <c r="Y581" s="22"/>
      <c r="Z581" s="1"/>
      <c r="AA581" s="1"/>
      <c r="AB581" s="1"/>
      <c r="AC581" s="1"/>
      <c r="AD581" s="1"/>
      <c r="AE581" s="1"/>
      <c r="AF581" s="1"/>
      <c r="AG581" s="22"/>
      <c r="AH581" s="1"/>
      <c r="AI581" s="1"/>
      <c r="AJ581" s="22"/>
      <c r="AK581" s="34"/>
      <c r="AL581" s="34"/>
      <c r="AM581" s="8"/>
      <c r="AN581" s="8"/>
      <c r="AQ581" s="8"/>
      <c r="AR581" s="26"/>
      <c r="AT581">
        <v>800</v>
      </c>
      <c r="AU581">
        <v>800</v>
      </c>
    </row>
  </sheetData>
  <autoFilter ref="A4:BB581" xr:uid="{00000000-0009-0000-0000-000001000000}">
    <filterColumn colId="51">
      <filters blank="1"/>
    </filterColumn>
    <sortState xmlns:xlrd2="http://schemas.microsoft.com/office/spreadsheetml/2017/richdata2" ref="A5:BB581">
      <sortCondition descending="1" ref="AR5:AR581"/>
    </sortState>
  </autoFilter>
  <sortState xmlns:xlrd2="http://schemas.microsoft.com/office/spreadsheetml/2017/richdata2" ref="A5:BB540">
    <sortCondition ref="AY5:AY540"/>
    <sortCondition ref="AU5:AU540"/>
    <sortCondition ref="AV5:AV540"/>
    <sortCondition ref="AT5:AT540"/>
    <sortCondition descending="1" ref="AR5:AR540"/>
    <sortCondition ref="D5:D540"/>
    <sortCondition ref="C5:C540"/>
  </sortState>
  <conditionalFormatting sqref="AV1 A5:XFD581">
    <cfRule type="expression" dxfId="32" priority="7">
      <formula>IF($AZ1&lt;&gt;"",1,0)</formula>
    </cfRule>
    <cfRule type="expression" dxfId="31" priority="149">
      <formula>IF(MOD(ROW(),2)=1,1,0)</formula>
    </cfRule>
  </conditionalFormatting>
  <conditionalFormatting sqref="Q5:Q58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581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581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81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58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581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581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581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581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581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581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581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581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581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581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X581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581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581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581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BL831"/>
  <sheetViews>
    <sheetView workbookViewId="0">
      <pane xSplit="7" ySplit="4" topLeftCell="AU569" activePane="bottomRight" state="frozenSplit"/>
      <selection pane="topRight" activeCell="H1" sqref="H1"/>
      <selection pane="bottomLeft" activeCell="A245" sqref="A245"/>
      <selection pane="bottomRight" activeCell="BH571" sqref="BH571"/>
    </sheetView>
  </sheetViews>
  <sheetFormatPr defaultRowHeight="14.4" x14ac:dyDescent="0.3"/>
  <cols>
    <col min="1" max="1" width="6" bestFit="1" customWidth="1"/>
    <col min="2" max="2" width="6.88671875" bestFit="1" customWidth="1"/>
    <col min="3" max="3" width="11.44140625" bestFit="1" customWidth="1"/>
    <col min="4" max="4" width="13.6640625" bestFit="1" customWidth="1"/>
    <col min="5" max="5" width="4.44140625" bestFit="1" customWidth="1"/>
    <col min="6" max="6" width="2.109375" hidden="1" customWidth="1"/>
    <col min="7" max="7" width="2.109375" customWidth="1"/>
    <col min="8" max="8" width="6.5546875" style="6" bestFit="1" customWidth="1"/>
    <col min="9" max="9" width="6.5546875" style="11" customWidth="1"/>
    <col min="10" max="10" width="9.5546875" bestFit="1" customWidth="1"/>
    <col min="11" max="11" width="9.5546875" style="6" bestFit="1" customWidth="1"/>
    <col min="12" max="12" width="4.44140625" customWidth="1"/>
    <col min="13" max="13" width="5.5546875" customWidth="1"/>
    <col min="14" max="14" width="5" style="6" customWidth="1"/>
    <col min="15" max="15" width="6" bestFit="1" customWidth="1"/>
    <col min="16" max="16" width="7.109375" bestFit="1" customWidth="1"/>
    <col min="17" max="17" width="6.5546875" style="6" bestFit="1" customWidth="1"/>
    <col min="18" max="18" width="5.44140625" customWidth="1"/>
    <col min="19" max="19" width="6.5546875" bestFit="1" customWidth="1"/>
    <col min="20" max="20" width="5.6640625" customWidth="1"/>
    <col min="21" max="21" width="6.88671875" bestFit="1" customWidth="1"/>
    <col min="22" max="22" width="5.5546875" customWidth="1"/>
    <col min="23" max="23" width="6.6640625" bestFit="1" customWidth="1"/>
    <col min="24" max="24" width="5.109375" customWidth="1"/>
    <col min="25" max="25" width="6.33203125" bestFit="1" customWidth="1"/>
    <col min="26" max="26" width="4.88671875" customWidth="1"/>
    <col min="27" max="27" width="6" bestFit="1" customWidth="1"/>
    <col min="28" max="28" width="5.44140625" customWidth="1"/>
    <col min="29" max="29" width="6.5546875" bestFit="1" customWidth="1"/>
    <col min="30" max="30" width="5.44140625" customWidth="1"/>
    <col min="31" max="31" width="6.5546875" bestFit="1" customWidth="1"/>
    <col min="32" max="32" width="5.6640625" customWidth="1"/>
    <col min="33" max="33" width="6.88671875" bestFit="1" customWidth="1"/>
    <col min="34" max="34" width="5.5546875" customWidth="1"/>
    <col min="35" max="35" width="6.6640625" bestFit="1" customWidth="1"/>
    <col min="36" max="36" width="5.44140625" customWidth="1"/>
    <col min="37" max="37" width="6.5546875" bestFit="1" customWidth="1"/>
    <col min="38" max="38" width="5.5546875" customWidth="1"/>
    <col min="39" max="39" width="6.6640625" bestFit="1" customWidth="1"/>
    <col min="40" max="40" width="5.88671875" customWidth="1"/>
    <col min="41" max="41" width="7" style="6" bestFit="1" customWidth="1"/>
    <col min="42" max="42" width="11.109375" bestFit="1" customWidth="1"/>
    <col min="43" max="43" width="4.88671875" bestFit="1" customWidth="1"/>
    <col min="44" max="44" width="8" style="6" customWidth="1"/>
    <col min="45" max="45" width="7.44140625" style="24" bestFit="1" customWidth="1"/>
    <col min="46" max="46" width="8.88671875" style="24" bestFit="1" customWidth="1"/>
    <col min="47" max="48" width="9.109375" customWidth="1"/>
    <col min="49" max="49" width="5" customWidth="1"/>
    <col min="50" max="50" width="4.44140625" customWidth="1"/>
    <col min="51" max="51" width="7.44140625" style="6" customWidth="1"/>
    <col min="52" max="52" width="7.5546875" bestFit="1" customWidth="1"/>
    <col min="53" max="53" width="6.44140625" style="6" customWidth="1"/>
    <col min="54" max="54" width="7.33203125" bestFit="1" customWidth="1"/>
    <col min="55" max="55" width="6.5546875" bestFit="1" customWidth="1"/>
    <col min="56" max="56" width="6.33203125" bestFit="1" customWidth="1"/>
    <col min="61" max="61" width="6.6640625" bestFit="1" customWidth="1"/>
    <col min="62" max="62" width="6.88671875" bestFit="1" customWidth="1"/>
    <col min="63" max="63" width="29.33203125" bestFit="1" customWidth="1"/>
  </cols>
  <sheetData>
    <row r="1" spans="1:64" x14ac:dyDescent="0.3">
      <c r="A1" s="50" t="s">
        <v>1740</v>
      </c>
      <c r="B1" s="51">
        <f>'Draft List'!$B$2</f>
        <v>1</v>
      </c>
      <c r="K1" s="35" t="s">
        <v>316</v>
      </c>
      <c r="O1">
        <v>5.065724815724816</v>
      </c>
      <c r="P1">
        <v>5.3630221130221134</v>
      </c>
      <c r="Q1" s="6">
        <v>3.5245700245700244</v>
      </c>
    </row>
    <row r="2" spans="1:64" x14ac:dyDescent="0.3">
      <c r="A2" s="50" t="s">
        <v>1741</v>
      </c>
      <c r="B2" s="51">
        <f>'Draft List'!$B$3</f>
        <v>0.2</v>
      </c>
      <c r="K2" s="35" t="s">
        <v>315</v>
      </c>
      <c r="O2">
        <v>1.5564653627697971</v>
      </c>
      <c r="P2">
        <v>1.3955118325171196</v>
      </c>
      <c r="Q2" s="6">
        <v>1.7507487340042387</v>
      </c>
    </row>
    <row r="3" spans="1:64" x14ac:dyDescent="0.3">
      <c r="I3" s="11">
        <v>15</v>
      </c>
      <c r="J3" s="6">
        <f>IF('Draft List'!$B$2=1,50,15)</f>
        <v>50</v>
      </c>
      <c r="K3" s="6">
        <f>IF('Draft List'!$B$2=1,50,15)</f>
        <v>50</v>
      </c>
      <c r="L3">
        <f>O3</f>
        <v>10</v>
      </c>
      <c r="M3">
        <f>P3</f>
        <v>9</v>
      </c>
      <c r="N3" s="6">
        <v>14</v>
      </c>
      <c r="O3">
        <v>10</v>
      </c>
      <c r="P3">
        <v>9</v>
      </c>
      <c r="Q3" s="6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H3">
        <v>23</v>
      </c>
      <c r="BI3">
        <v>24</v>
      </c>
      <c r="BJ3">
        <v>25</v>
      </c>
      <c r="BK3">
        <v>26</v>
      </c>
    </row>
    <row r="4" spans="1:64" s="4" customFormat="1" x14ac:dyDescent="0.3">
      <c r="A4" s="4" t="s">
        <v>223</v>
      </c>
      <c r="B4" s="2" t="s">
        <v>0</v>
      </c>
      <c r="C4" s="2" t="s">
        <v>456</v>
      </c>
      <c r="D4" s="2" t="s">
        <v>457</v>
      </c>
      <c r="E4" s="2" t="s">
        <v>2</v>
      </c>
      <c r="F4" s="2" t="s">
        <v>3</v>
      </c>
      <c r="G4" s="2" t="s">
        <v>4</v>
      </c>
      <c r="H4" s="21" t="s">
        <v>5</v>
      </c>
      <c r="I4" s="44" t="s">
        <v>826</v>
      </c>
      <c r="J4" s="2" t="s">
        <v>6</v>
      </c>
      <c r="K4" s="21" t="s">
        <v>7</v>
      </c>
      <c r="L4" s="2" t="s">
        <v>8</v>
      </c>
      <c r="M4" s="2" t="s">
        <v>9</v>
      </c>
      <c r="N4" s="21" t="s">
        <v>10</v>
      </c>
      <c r="O4" s="2" t="s">
        <v>11</v>
      </c>
      <c r="P4" s="2" t="s">
        <v>12</v>
      </c>
      <c r="Q4" s="21" t="s">
        <v>13</v>
      </c>
      <c r="R4" s="2" t="s">
        <v>14</v>
      </c>
      <c r="S4" s="2" t="s">
        <v>15</v>
      </c>
      <c r="T4" s="2" t="s">
        <v>16</v>
      </c>
      <c r="U4" s="2" t="s">
        <v>17</v>
      </c>
      <c r="V4" s="2" t="s">
        <v>18</v>
      </c>
      <c r="W4" s="2" t="s">
        <v>19</v>
      </c>
      <c r="X4" s="2" t="s">
        <v>20</v>
      </c>
      <c r="Y4" s="2" t="s">
        <v>21</v>
      </c>
      <c r="Z4" s="2" t="s">
        <v>22</v>
      </c>
      <c r="AA4" s="2" t="s">
        <v>23</v>
      </c>
      <c r="AB4" s="2" t="s">
        <v>24</v>
      </c>
      <c r="AC4" s="2" t="s">
        <v>25</v>
      </c>
      <c r="AD4" s="2" t="s">
        <v>26</v>
      </c>
      <c r="AE4" s="2" t="s">
        <v>27</v>
      </c>
      <c r="AF4" s="2" t="s">
        <v>28</v>
      </c>
      <c r="AG4" s="2" t="s">
        <v>29</v>
      </c>
      <c r="AH4" s="2" t="s">
        <v>30</v>
      </c>
      <c r="AI4" s="2" t="s">
        <v>31</v>
      </c>
      <c r="AJ4" s="2" t="s">
        <v>32</v>
      </c>
      <c r="AK4" s="2" t="s">
        <v>33</v>
      </c>
      <c r="AL4" s="2" t="s">
        <v>34</v>
      </c>
      <c r="AM4" s="2" t="s">
        <v>35</v>
      </c>
      <c r="AN4" s="2" t="s">
        <v>36</v>
      </c>
      <c r="AO4" s="21" t="s">
        <v>37</v>
      </c>
      <c r="AP4" s="2" t="s">
        <v>38</v>
      </c>
      <c r="AQ4" s="2" t="s">
        <v>39</v>
      </c>
      <c r="AR4" s="21" t="s">
        <v>40</v>
      </c>
      <c r="AS4" s="25" t="s">
        <v>41</v>
      </c>
      <c r="AT4" s="25" t="s">
        <v>838</v>
      </c>
      <c r="AU4" s="3" t="s">
        <v>92</v>
      </c>
      <c r="AV4" s="4" t="s">
        <v>93</v>
      </c>
      <c r="AW4" s="4" t="s">
        <v>94</v>
      </c>
      <c r="AX4" s="4" t="s">
        <v>95</v>
      </c>
      <c r="AY4" s="7" t="s">
        <v>96</v>
      </c>
      <c r="AZ4" s="4" t="s">
        <v>97</v>
      </c>
      <c r="BA4" s="7" t="s">
        <v>98</v>
      </c>
      <c r="BB4" s="4" t="s">
        <v>99</v>
      </c>
      <c r="BC4" s="4" t="s">
        <v>100</v>
      </c>
      <c r="BD4" s="4" t="s">
        <v>101</v>
      </c>
      <c r="BE4" s="4" t="s">
        <v>829</v>
      </c>
      <c r="BF4" s="4" t="s">
        <v>103</v>
      </c>
      <c r="BG4" s="4" t="s">
        <v>104</v>
      </c>
      <c r="BH4" s="4" t="s">
        <v>240</v>
      </c>
      <c r="BI4" s="4" t="s">
        <v>241</v>
      </c>
      <c r="BJ4" s="4" t="s">
        <v>242</v>
      </c>
      <c r="BK4" s="4" t="s">
        <v>243</v>
      </c>
      <c r="BL4" s="4" t="s">
        <v>311</v>
      </c>
    </row>
    <row r="5" spans="1:64" ht="15" hidden="1" customHeight="1" x14ac:dyDescent="0.3">
      <c r="A5" s="1">
        <v>9516</v>
      </c>
      <c r="B5" s="1" t="s">
        <v>24</v>
      </c>
      <c r="C5" s="1" t="s">
        <v>166</v>
      </c>
      <c r="D5" s="1" t="s">
        <v>1351</v>
      </c>
      <c r="E5" s="1">
        <v>21</v>
      </c>
      <c r="F5" s="1" t="s">
        <v>42</v>
      </c>
      <c r="G5" s="1" t="s">
        <v>42</v>
      </c>
      <c r="H5" s="22" t="s">
        <v>1352</v>
      </c>
      <c r="I5" s="45" t="s">
        <v>43</v>
      </c>
      <c r="J5" s="1" t="s">
        <v>43</v>
      </c>
      <c r="K5" s="22" t="s">
        <v>44</v>
      </c>
      <c r="L5" s="1">
        <v>4</v>
      </c>
      <c r="M5" s="1">
        <v>2</v>
      </c>
      <c r="N5" s="22">
        <v>2</v>
      </c>
      <c r="O5" s="1">
        <v>8</v>
      </c>
      <c r="P5" s="1">
        <v>5</v>
      </c>
      <c r="Q5" s="22">
        <v>4</v>
      </c>
      <c r="R5" s="1">
        <v>6</v>
      </c>
      <c r="S5" s="1">
        <v>9</v>
      </c>
      <c r="T5" s="1">
        <v>2</v>
      </c>
      <c r="U5" s="1">
        <v>6</v>
      </c>
      <c r="V5" s="1">
        <v>3</v>
      </c>
      <c r="W5" s="1">
        <v>9</v>
      </c>
      <c r="X5" s="1" t="s">
        <v>45</v>
      </c>
      <c r="Y5" s="1" t="s">
        <v>45</v>
      </c>
      <c r="Z5" s="1" t="s">
        <v>45</v>
      </c>
      <c r="AA5" s="1" t="s">
        <v>45</v>
      </c>
      <c r="AB5" s="1" t="s">
        <v>45</v>
      </c>
      <c r="AC5" s="1" t="s">
        <v>45</v>
      </c>
      <c r="AD5" s="1" t="s">
        <v>45</v>
      </c>
      <c r="AE5" s="1" t="s">
        <v>45</v>
      </c>
      <c r="AF5" s="1" t="s">
        <v>45</v>
      </c>
      <c r="AG5" s="1" t="s">
        <v>45</v>
      </c>
      <c r="AH5" s="1" t="s">
        <v>45</v>
      </c>
      <c r="AI5" s="1" t="s">
        <v>45</v>
      </c>
      <c r="AJ5" s="1" t="s">
        <v>45</v>
      </c>
      <c r="AK5" s="1" t="s">
        <v>45</v>
      </c>
      <c r="AL5" s="1" t="s">
        <v>45</v>
      </c>
      <c r="AM5" s="1" t="s">
        <v>45</v>
      </c>
      <c r="AN5" s="1" t="s">
        <v>45</v>
      </c>
      <c r="AO5" s="22" t="s">
        <v>45</v>
      </c>
      <c r="AP5" s="1" t="s">
        <v>64</v>
      </c>
      <c r="AQ5" s="1">
        <v>9</v>
      </c>
      <c r="AR5" s="23" t="s">
        <v>371</v>
      </c>
      <c r="AS5" s="34" t="s">
        <v>609</v>
      </c>
      <c r="AT5" s="34" t="s">
        <v>48</v>
      </c>
      <c r="AU5" s="8">
        <f t="shared" ref="AU5:AU68" si="0">($O$3*(L5-$O$1)/$O$2+$P$3*(M5-$P$1)/$P$2+$Q$3*(N5-$P$1)/$Q$2)/SUM($O$3:$Q$3)</f>
        <v>-1.6796579819559116</v>
      </c>
      <c r="AV5" s="8">
        <f t="shared" ref="AV5:AV68" si="1">($O$3*(O5-$O$1)/$O$2+$P$3*(P5-$P$1)/$P$2+$Q$3*(Q5-$Q$1)/$Q$2)/SUM($O$3:$Q$3)</f>
        <v>0.61553834821624098</v>
      </c>
      <c r="AW5">
        <f t="shared" ref="AW5:AW68" si="2">COUNT(R5:AO5)/2</f>
        <v>3</v>
      </c>
      <c r="AX5">
        <f t="shared" ref="AX5:AX68" si="3"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3</v>
      </c>
      <c r="AY5" s="6">
        <f>VLOOKUP(AP5,COND!$A$10:$B$32,2,FALSE)</f>
        <v>1.075</v>
      </c>
      <c r="AZ5" s="8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134.51669802052865</v>
      </c>
      <c r="BA5" s="26">
        <f t="shared" ref="BA5:BA68" si="4">STANDARDIZE(AZ5,AVERAGE($AZ$5:$AZ$818),STDEVP($AZ$5:$AZ$818))</f>
        <v>3.0922320787269992</v>
      </c>
      <c r="BB5" t="str">
        <f t="shared" ref="BB5:BB68" si="5">IF(OR(AND(AQ5&gt;7,AX5&gt;1),AND(AQ5&gt;4,AW5&gt;2)),"SP","RP")</f>
        <v>SP</v>
      </c>
      <c r="BC5">
        <v>3</v>
      </c>
      <c r="BD5">
        <v>3</v>
      </c>
      <c r="BE5">
        <v>1</v>
      </c>
      <c r="BF5" t="str">
        <f t="shared" ref="BF5:BF68" si="6">IF(AVERAGE($O5:$Q5)&gt;=6,"Likely",IF(AVERAGE($O5:$Q5)&gt;=4,"Possible","Unlikely"))</f>
        <v>Possible</v>
      </c>
      <c r="BH5">
        <f>IF(VLOOKUP($A5,'Draft List'!$D$4:$AC$1177,BH$3,FALSE)&lt;&gt;0,VLOOKUP($A5,'Draft List'!$D$4:$AC$1177,BH$3,FALSE),"")</f>
        <v>1</v>
      </c>
      <c r="BI5">
        <f>IF(VLOOKUP($A5,'Draft List'!$D$4:$AC$1177,BI$3,FALSE)&lt;&gt;0,VLOOKUP($A5,'Draft List'!$D$4:$AC$1177,BI$3,FALSE),"")</f>
        <v>1</v>
      </c>
      <c r="BJ5">
        <f>IF(VLOOKUP($A5,'Draft List'!$D$4:$AC$1177,BJ$3,FALSE)&lt;&gt;0,VLOOKUP($A5,'Draft List'!$D$4:$AC$1177,BJ$3,FALSE),"")</f>
        <v>1</v>
      </c>
      <c r="BK5" t="str">
        <f>IF(VLOOKUP($A5,'Draft List'!$D$4:$AC$1177,BK$3,FALSE)&lt;&gt;0,VLOOKUP($A5,'Draft List'!$D$4:$AC$1177,BK$3,FALSE),"")</f>
        <v>Yuma Arroyos</v>
      </c>
      <c r="BL5" t="str">
        <f>IF(OR(B5="SP",B5="MR",B5="CL"),"P",VLOOKUP(#REF!,Bat!$A$4:$AR$581,42,FALSE))</f>
        <v>P</v>
      </c>
    </row>
    <row r="6" spans="1:64" ht="15" hidden="1" customHeight="1" x14ac:dyDescent="0.3">
      <c r="A6" s="1">
        <v>11315</v>
      </c>
      <c r="B6" s="1" t="s">
        <v>24</v>
      </c>
      <c r="C6" s="1" t="s">
        <v>1355</v>
      </c>
      <c r="D6" s="1" t="s">
        <v>1268</v>
      </c>
      <c r="E6" s="1">
        <v>21</v>
      </c>
      <c r="F6" s="1" t="s">
        <v>54</v>
      </c>
      <c r="G6" s="1" t="s">
        <v>54</v>
      </c>
      <c r="H6" s="22" t="s">
        <v>839</v>
      </c>
      <c r="I6" s="45" t="s">
        <v>43</v>
      </c>
      <c r="J6" s="1" t="s">
        <v>43</v>
      </c>
      <c r="K6" s="22" t="s">
        <v>43</v>
      </c>
      <c r="L6" s="1">
        <v>3</v>
      </c>
      <c r="M6" s="1">
        <v>3</v>
      </c>
      <c r="N6" s="22">
        <v>3</v>
      </c>
      <c r="O6" s="1">
        <v>6</v>
      </c>
      <c r="P6" s="1">
        <v>6</v>
      </c>
      <c r="Q6" s="22">
        <v>6</v>
      </c>
      <c r="R6" s="1">
        <v>5</v>
      </c>
      <c r="S6" s="1">
        <v>8</v>
      </c>
      <c r="T6" s="1" t="s">
        <v>45</v>
      </c>
      <c r="U6" s="1" t="s">
        <v>45</v>
      </c>
      <c r="V6" s="1" t="s">
        <v>45</v>
      </c>
      <c r="W6" s="1" t="s">
        <v>45</v>
      </c>
      <c r="X6" s="1">
        <v>3</v>
      </c>
      <c r="Y6" s="1">
        <v>7</v>
      </c>
      <c r="Z6" s="1" t="s">
        <v>45</v>
      </c>
      <c r="AA6" s="1" t="s">
        <v>45</v>
      </c>
      <c r="AB6" s="1">
        <v>5</v>
      </c>
      <c r="AC6" s="1">
        <v>8</v>
      </c>
      <c r="AD6" s="1" t="s">
        <v>45</v>
      </c>
      <c r="AE6" s="1" t="s">
        <v>45</v>
      </c>
      <c r="AF6" s="1" t="s">
        <v>45</v>
      </c>
      <c r="AG6" s="1" t="s">
        <v>45</v>
      </c>
      <c r="AH6" s="1" t="s">
        <v>45</v>
      </c>
      <c r="AI6" s="1" t="s">
        <v>45</v>
      </c>
      <c r="AJ6" s="1" t="s">
        <v>45</v>
      </c>
      <c r="AK6" s="1" t="s">
        <v>45</v>
      </c>
      <c r="AL6" s="1" t="s">
        <v>45</v>
      </c>
      <c r="AM6" s="1" t="s">
        <v>45</v>
      </c>
      <c r="AN6" s="1" t="s">
        <v>45</v>
      </c>
      <c r="AO6" s="22" t="s">
        <v>45</v>
      </c>
      <c r="AP6" s="1" t="s">
        <v>55</v>
      </c>
      <c r="AQ6" s="1">
        <v>8</v>
      </c>
      <c r="AR6" s="23" t="s">
        <v>370</v>
      </c>
      <c r="AS6" s="34" t="s">
        <v>460</v>
      </c>
      <c r="AT6" s="34" t="s">
        <v>48</v>
      </c>
      <c r="AU6" s="8">
        <f t="shared" si="0"/>
        <v>-1.4365970239809194</v>
      </c>
      <c r="AV6" s="8">
        <f t="shared" si="1"/>
        <v>0.90622854773617023</v>
      </c>
      <c r="AW6">
        <f t="shared" si="2"/>
        <v>3</v>
      </c>
      <c r="AX6">
        <f t="shared" si="3"/>
        <v>3</v>
      </c>
      <c r="AY6" s="6">
        <f>VLOOKUP(AP6,COND!$A$10:$B$32,2,FALSE)</f>
        <v>1.0249999999999999</v>
      </c>
      <c r="AZ6" s="8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140.6644328386754</v>
      </c>
      <c r="BA6" s="26">
        <f t="shared" si="4"/>
        <v>3.659401586728706</v>
      </c>
      <c r="BB6" t="str">
        <f t="shared" si="5"/>
        <v>SP</v>
      </c>
      <c r="BC6">
        <v>2</v>
      </c>
      <c r="BD6">
        <v>2</v>
      </c>
      <c r="BE6">
        <v>1</v>
      </c>
      <c r="BF6" t="str">
        <f t="shared" si="6"/>
        <v>Likely</v>
      </c>
      <c r="BH6">
        <f>IF(VLOOKUP($A6,'Draft List'!$D$4:$AC$1177,BH$3,FALSE)&lt;&gt;0,VLOOKUP($A6,'Draft List'!$D$4:$AC$1177,BH$3,FALSE),"")</f>
        <v>3</v>
      </c>
      <c r="BI6">
        <f>IF(VLOOKUP($A6,'Draft List'!$D$4:$AC$1177,BI$3,FALSE)&lt;&gt;0,VLOOKUP($A6,'Draft List'!$D$4:$AC$1177,BI$3,FALSE),"")</f>
        <v>1</v>
      </c>
      <c r="BJ6">
        <f>IF(VLOOKUP($A6,'Draft List'!$D$4:$AC$1177,BJ$3,FALSE)&lt;&gt;0,VLOOKUP($A6,'Draft List'!$D$4:$AC$1177,BJ$3,FALSE),"")</f>
        <v>3</v>
      </c>
      <c r="BK6" t="str">
        <f>IF(VLOOKUP($A6,'Draft List'!$D$4:$AC$1177,BK$3,FALSE)&lt;&gt;0,VLOOKUP($A6,'Draft List'!$D$4:$AC$1177,BK$3,FALSE),"")</f>
        <v>Arlington Bureaucrats</v>
      </c>
      <c r="BL6" t="str">
        <f>IF(OR(B6="SP",B6="MR",B6="CL"),"P",VLOOKUP(#REF!,Bat!$A$4:$AR$581,42,FALSE))</f>
        <v>P</v>
      </c>
    </row>
    <row r="7" spans="1:64" ht="15" hidden="1" customHeight="1" x14ac:dyDescent="0.3">
      <c r="A7" s="1">
        <v>6435</v>
      </c>
      <c r="B7" s="1" t="s">
        <v>24</v>
      </c>
      <c r="C7" s="1" t="s">
        <v>492</v>
      </c>
      <c r="D7" s="1" t="s">
        <v>1359</v>
      </c>
      <c r="E7" s="1">
        <v>21</v>
      </c>
      <c r="F7" s="1" t="s">
        <v>54</v>
      </c>
      <c r="G7" s="1" t="s">
        <v>54</v>
      </c>
      <c r="H7" s="22" t="s">
        <v>840</v>
      </c>
      <c r="I7" s="45" t="s">
        <v>43</v>
      </c>
      <c r="J7" s="1" t="s">
        <v>43</v>
      </c>
      <c r="K7" s="22" t="s">
        <v>43</v>
      </c>
      <c r="L7" s="1">
        <v>4</v>
      </c>
      <c r="M7" s="1">
        <v>4</v>
      </c>
      <c r="N7" s="22">
        <v>3</v>
      </c>
      <c r="O7" s="1">
        <v>7</v>
      </c>
      <c r="P7" s="1">
        <v>6</v>
      </c>
      <c r="Q7" s="22">
        <v>4</v>
      </c>
      <c r="R7" s="1">
        <v>7</v>
      </c>
      <c r="S7" s="1">
        <v>9</v>
      </c>
      <c r="T7" s="1">
        <v>1</v>
      </c>
      <c r="U7" s="1">
        <v>7</v>
      </c>
      <c r="V7" s="1" t="s">
        <v>45</v>
      </c>
      <c r="W7" s="1" t="s">
        <v>45</v>
      </c>
      <c r="X7" s="1" t="s">
        <v>45</v>
      </c>
      <c r="Y7" s="1" t="s">
        <v>45</v>
      </c>
      <c r="Z7" s="1" t="s">
        <v>45</v>
      </c>
      <c r="AA7" s="1" t="s">
        <v>45</v>
      </c>
      <c r="AB7" s="1">
        <v>6</v>
      </c>
      <c r="AC7" s="1">
        <v>7</v>
      </c>
      <c r="AD7" s="1" t="s">
        <v>45</v>
      </c>
      <c r="AE7" s="1" t="s">
        <v>45</v>
      </c>
      <c r="AF7" s="1" t="s">
        <v>45</v>
      </c>
      <c r="AG7" s="1" t="s">
        <v>45</v>
      </c>
      <c r="AH7" s="1" t="s">
        <v>45</v>
      </c>
      <c r="AI7" s="1" t="s">
        <v>45</v>
      </c>
      <c r="AJ7" s="1" t="s">
        <v>45</v>
      </c>
      <c r="AK7" s="1" t="s">
        <v>45</v>
      </c>
      <c r="AL7" s="1" t="s">
        <v>45</v>
      </c>
      <c r="AM7" s="1" t="s">
        <v>45</v>
      </c>
      <c r="AN7" s="1" t="s">
        <v>45</v>
      </c>
      <c r="AO7" s="22" t="s">
        <v>45</v>
      </c>
      <c r="AP7" s="1" t="s">
        <v>64</v>
      </c>
      <c r="AQ7" s="1">
        <v>6</v>
      </c>
      <c r="AR7" s="23" t="s">
        <v>370</v>
      </c>
      <c r="AS7" s="34" t="s">
        <v>690</v>
      </c>
      <c r="AT7" s="34" t="s">
        <v>48</v>
      </c>
      <c r="AU7" s="8">
        <f t="shared" si="0"/>
        <v>-1.0464739830416905</v>
      </c>
      <c r="AV7" s="8">
        <f t="shared" si="1"/>
        <v>0.61627874013712292</v>
      </c>
      <c r="AW7">
        <f t="shared" si="2"/>
        <v>3</v>
      </c>
      <c r="AX7">
        <f t="shared" si="3"/>
        <v>3</v>
      </c>
      <c r="AY7" s="6">
        <f>VLOOKUP(AP7,COND!$A$10:$B$32,2,FALSE)</f>
        <v>1.075</v>
      </c>
      <c r="AZ7" s="8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135.20203223142931</v>
      </c>
      <c r="BA7" s="26">
        <f t="shared" si="4"/>
        <v>3.1554587270310068</v>
      </c>
      <c r="BB7" t="str">
        <f t="shared" si="5"/>
        <v>SP</v>
      </c>
      <c r="BC7">
        <v>1</v>
      </c>
      <c r="BD7">
        <v>1</v>
      </c>
      <c r="BE7">
        <v>1</v>
      </c>
      <c r="BF7" t="str">
        <f t="shared" si="6"/>
        <v>Possible</v>
      </c>
      <c r="BH7">
        <f>IF(VLOOKUP($A7,'Draft List'!$D$4:$AC$1177,BH$3,FALSE)&lt;&gt;0,VLOOKUP($A7,'Draft List'!$D$4:$AC$1177,BH$3,FALSE),"")</f>
        <v>4</v>
      </c>
      <c r="BI7">
        <f>IF(VLOOKUP($A7,'Draft List'!$D$4:$AC$1177,BI$3,FALSE)&lt;&gt;0,VLOOKUP($A7,'Draft List'!$D$4:$AC$1177,BI$3,FALSE),"")</f>
        <v>1</v>
      </c>
      <c r="BJ7">
        <f>IF(VLOOKUP($A7,'Draft List'!$D$4:$AC$1177,BJ$3,FALSE)&lt;&gt;0,VLOOKUP($A7,'Draft List'!$D$4:$AC$1177,BJ$3,FALSE),"")</f>
        <v>4</v>
      </c>
      <c r="BK7" t="str">
        <f>IF(VLOOKUP($A7,'Draft List'!$D$4:$AC$1177,BK$3,FALSE)&lt;&gt;0,VLOOKUP($A7,'Draft List'!$D$4:$AC$1177,BK$3,FALSE),"")</f>
        <v>Niihama-shi Ghosts</v>
      </c>
      <c r="BL7" t="str">
        <f>IF(OR(B7="SP",B7="MR",B7="CL"),"P",VLOOKUP(#REF!,Bat!$A$4:$AR$581,42,FALSE))</f>
        <v>P</v>
      </c>
    </row>
    <row r="8" spans="1:64" ht="15" hidden="1" customHeight="1" x14ac:dyDescent="0.3">
      <c r="A8" s="1">
        <v>6203</v>
      </c>
      <c r="B8" s="1" t="s">
        <v>24</v>
      </c>
      <c r="C8" s="1" t="s">
        <v>1334</v>
      </c>
      <c r="D8" s="1" t="s">
        <v>1362</v>
      </c>
      <c r="E8" s="1">
        <v>18</v>
      </c>
      <c r="F8" s="1" t="s">
        <v>42</v>
      </c>
      <c r="G8" s="1" t="s">
        <v>42</v>
      </c>
      <c r="H8" s="22" t="s">
        <v>840</v>
      </c>
      <c r="I8" s="45" t="s">
        <v>43</v>
      </c>
      <c r="J8" s="1" t="s">
        <v>43</v>
      </c>
      <c r="K8" s="22" t="s">
        <v>43</v>
      </c>
      <c r="L8" s="1">
        <v>2</v>
      </c>
      <c r="M8" s="1">
        <v>2</v>
      </c>
      <c r="N8" s="22">
        <v>3</v>
      </c>
      <c r="O8" s="1">
        <v>5</v>
      </c>
      <c r="P8" s="1">
        <v>5</v>
      </c>
      <c r="Q8" s="22">
        <v>6</v>
      </c>
      <c r="R8" s="1">
        <v>4</v>
      </c>
      <c r="S8" s="1">
        <v>6</v>
      </c>
      <c r="T8" s="1">
        <v>1</v>
      </c>
      <c r="U8" s="1">
        <v>8</v>
      </c>
      <c r="V8" s="1" t="s">
        <v>45</v>
      </c>
      <c r="W8" s="1" t="s">
        <v>45</v>
      </c>
      <c r="X8" s="1">
        <v>3</v>
      </c>
      <c r="Y8" s="1">
        <v>6</v>
      </c>
      <c r="Z8" s="1" t="s">
        <v>45</v>
      </c>
      <c r="AA8" s="1" t="s">
        <v>45</v>
      </c>
      <c r="AB8" s="1" t="s">
        <v>45</v>
      </c>
      <c r="AC8" s="1" t="s">
        <v>45</v>
      </c>
      <c r="AD8" s="1" t="s">
        <v>45</v>
      </c>
      <c r="AE8" s="1" t="s">
        <v>45</v>
      </c>
      <c r="AF8" s="1" t="s">
        <v>45</v>
      </c>
      <c r="AG8" s="1" t="s">
        <v>45</v>
      </c>
      <c r="AH8" s="1" t="s">
        <v>45</v>
      </c>
      <c r="AI8" s="1" t="s">
        <v>45</v>
      </c>
      <c r="AJ8" s="1" t="s">
        <v>45</v>
      </c>
      <c r="AK8" s="1" t="s">
        <v>45</v>
      </c>
      <c r="AL8" s="1" t="s">
        <v>45</v>
      </c>
      <c r="AM8" s="1" t="s">
        <v>45</v>
      </c>
      <c r="AN8" s="1" t="s">
        <v>45</v>
      </c>
      <c r="AO8" s="22" t="s">
        <v>45</v>
      </c>
      <c r="AP8" s="1" t="s">
        <v>59</v>
      </c>
      <c r="AQ8" s="1">
        <v>9</v>
      </c>
      <c r="AR8" s="23" t="s">
        <v>371</v>
      </c>
      <c r="AS8" s="34" t="s">
        <v>1363</v>
      </c>
      <c r="AT8" s="34" t="s">
        <v>48</v>
      </c>
      <c r="AU8" s="8">
        <f t="shared" si="0"/>
        <v>-1.8267200649201485</v>
      </c>
      <c r="AV8" s="8">
        <f t="shared" si="1"/>
        <v>0.51610550679694134</v>
      </c>
      <c r="AW8">
        <f t="shared" si="2"/>
        <v>3</v>
      </c>
      <c r="AX8">
        <f t="shared" si="3"/>
        <v>3</v>
      </c>
      <c r="AY8" s="6">
        <f>VLOOKUP(AP8,COND!$A$10:$B$32,2,FALSE)</f>
        <v>1</v>
      </c>
      <c r="AZ8" s="8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137.2067661229548</v>
      </c>
      <c r="BA8" s="26">
        <f t="shared" si="4"/>
        <v>3.3404087888935674</v>
      </c>
      <c r="BB8" t="str">
        <f t="shared" si="5"/>
        <v>SP</v>
      </c>
      <c r="BC8">
        <v>6</v>
      </c>
      <c r="BD8">
        <v>6</v>
      </c>
      <c r="BE8">
        <v>1</v>
      </c>
      <c r="BF8" t="str">
        <f t="shared" si="6"/>
        <v>Possible</v>
      </c>
      <c r="BH8">
        <f>IF(VLOOKUP($A8,'Draft List'!$D$4:$AC$1177,BH$3,FALSE)&lt;&gt;0,VLOOKUP($A8,'Draft List'!$D$4:$AC$1177,BH$3,FALSE),"")</f>
        <v>5</v>
      </c>
      <c r="BI8">
        <f>IF(VLOOKUP($A8,'Draft List'!$D$4:$AC$1177,BI$3,FALSE)&lt;&gt;0,VLOOKUP($A8,'Draft List'!$D$4:$AC$1177,BI$3,FALSE),"")</f>
        <v>1</v>
      </c>
      <c r="BJ8">
        <f>IF(VLOOKUP($A8,'Draft List'!$D$4:$AC$1177,BJ$3,FALSE)&lt;&gt;0,VLOOKUP($A8,'Draft List'!$D$4:$AC$1177,BJ$3,FALSE),"")</f>
        <v>5</v>
      </c>
      <c r="BK8" t="str">
        <f>IF(VLOOKUP($A8,'Draft List'!$D$4:$AC$1177,BK$3,FALSE)&lt;&gt;0,VLOOKUP($A8,'Draft List'!$D$4:$AC$1177,BK$3,FALSE),"")</f>
        <v>Charleston Statesmen</v>
      </c>
      <c r="BL8" t="str">
        <f>IF(OR(B8="SP",B8="MR",B8="CL"),"P",VLOOKUP(#REF!,Bat!$A$4:$AR$581,42,FALSE))</f>
        <v>P</v>
      </c>
    </row>
    <row r="9" spans="1:64" ht="15" hidden="1" customHeight="1" x14ac:dyDescent="0.3">
      <c r="A9" s="1">
        <v>10825</v>
      </c>
      <c r="B9" s="1" t="s">
        <v>24</v>
      </c>
      <c r="C9" s="1" t="s">
        <v>1372</v>
      </c>
      <c r="D9" s="1" t="s">
        <v>1373</v>
      </c>
      <c r="E9" s="1">
        <v>18</v>
      </c>
      <c r="F9" s="1" t="s">
        <v>42</v>
      </c>
      <c r="G9" s="1" t="s">
        <v>42</v>
      </c>
      <c r="H9" s="22" t="s">
        <v>841</v>
      </c>
      <c r="I9" s="45" t="s">
        <v>43</v>
      </c>
      <c r="J9" s="1" t="s">
        <v>43</v>
      </c>
      <c r="K9" s="22" t="s">
        <v>43</v>
      </c>
      <c r="L9" s="1">
        <v>4</v>
      </c>
      <c r="M9" s="1">
        <v>4</v>
      </c>
      <c r="N9" s="22">
        <v>1</v>
      </c>
      <c r="O9" s="1">
        <v>7</v>
      </c>
      <c r="P9" s="1">
        <v>8</v>
      </c>
      <c r="Q9" s="22">
        <v>3</v>
      </c>
      <c r="R9" s="1">
        <v>6</v>
      </c>
      <c r="S9" s="1">
        <v>9</v>
      </c>
      <c r="T9" s="1">
        <v>1</v>
      </c>
      <c r="U9" s="1">
        <v>5</v>
      </c>
      <c r="V9" s="1" t="s">
        <v>45</v>
      </c>
      <c r="W9" s="1" t="s">
        <v>45</v>
      </c>
      <c r="X9" s="1" t="s">
        <v>45</v>
      </c>
      <c r="Y9" s="1" t="s">
        <v>45</v>
      </c>
      <c r="Z9" s="1">
        <v>5</v>
      </c>
      <c r="AA9" s="1">
        <v>7</v>
      </c>
      <c r="AB9" s="1">
        <v>5</v>
      </c>
      <c r="AC9" s="1">
        <v>5</v>
      </c>
      <c r="AD9" s="1" t="s">
        <v>45</v>
      </c>
      <c r="AE9" s="1" t="s">
        <v>45</v>
      </c>
      <c r="AF9" s="1" t="s">
        <v>45</v>
      </c>
      <c r="AG9" s="1" t="s">
        <v>45</v>
      </c>
      <c r="AH9" s="1" t="s">
        <v>45</v>
      </c>
      <c r="AI9" s="1" t="s">
        <v>45</v>
      </c>
      <c r="AJ9" s="1" t="s">
        <v>45</v>
      </c>
      <c r="AK9" s="1" t="s">
        <v>45</v>
      </c>
      <c r="AL9" s="1" t="s">
        <v>45</v>
      </c>
      <c r="AM9" s="1" t="s">
        <v>45</v>
      </c>
      <c r="AN9" s="1" t="s">
        <v>45</v>
      </c>
      <c r="AO9" s="22" t="s">
        <v>45</v>
      </c>
      <c r="AP9" s="1" t="s">
        <v>46</v>
      </c>
      <c r="AQ9" s="1">
        <v>6</v>
      </c>
      <c r="AR9" s="23" t="s">
        <v>372</v>
      </c>
      <c r="AS9" s="34" t="s">
        <v>1363</v>
      </c>
      <c r="AT9" s="34" t="s">
        <v>844</v>
      </c>
      <c r="AU9" s="8">
        <f t="shared" si="0"/>
        <v>-1.5311151151499114</v>
      </c>
      <c r="AV9" s="8">
        <f t="shared" si="1"/>
        <v>0.76482160694312351</v>
      </c>
      <c r="AW9">
        <f t="shared" si="2"/>
        <v>4</v>
      </c>
      <c r="AX9">
        <f t="shared" si="3"/>
        <v>2</v>
      </c>
      <c r="AY9" s="6">
        <f>VLOOKUP(AP9,COND!$A$10:$B$32,2,FALSE)</f>
        <v>1.05</v>
      </c>
      <c r="AZ9" s="8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141.95310158233352</v>
      </c>
      <c r="BA9" s="26">
        <f t="shared" si="4"/>
        <v>3.7782898665485054</v>
      </c>
      <c r="BB9" t="str">
        <f t="shared" si="5"/>
        <v>SP</v>
      </c>
      <c r="BC9">
        <v>8</v>
      </c>
      <c r="BD9">
        <v>11</v>
      </c>
      <c r="BE9">
        <v>1</v>
      </c>
      <c r="BF9" t="str">
        <f t="shared" si="6"/>
        <v>Likely</v>
      </c>
      <c r="BH9">
        <f>IF(VLOOKUP($A9,'Draft List'!$D$4:$AC$1177,BH$3,FALSE)&lt;&gt;0,VLOOKUP($A9,'Draft List'!$D$4:$AC$1177,BH$3,FALSE),"")</f>
        <v>6</v>
      </c>
      <c r="BI9">
        <f>IF(VLOOKUP($A9,'Draft List'!$D$4:$AC$1177,BI$3,FALSE)&lt;&gt;0,VLOOKUP($A9,'Draft List'!$D$4:$AC$1177,BI$3,FALSE),"")</f>
        <v>1</v>
      </c>
      <c r="BJ9">
        <f>IF(VLOOKUP($A9,'Draft List'!$D$4:$AC$1177,BJ$3,FALSE)&lt;&gt;0,VLOOKUP($A9,'Draft List'!$D$4:$AC$1177,BJ$3,FALSE),"")</f>
        <v>6</v>
      </c>
      <c r="BK9" t="str">
        <f>IF(VLOOKUP($A9,'Draft List'!$D$4:$AC$1177,BK$3,FALSE)&lt;&gt;0,VLOOKUP($A9,'Draft List'!$D$4:$AC$1177,BK$3,FALSE),"")</f>
        <v>Scottish Claymores</v>
      </c>
      <c r="BL9" t="str">
        <f>IF(OR(B9="SP",B9="MR",B9="CL"),"P",VLOOKUP(#REF!,Bat!$A$4:$AR$581,42,FALSE))</f>
        <v>P</v>
      </c>
    </row>
    <row r="10" spans="1:64" ht="15" hidden="1" customHeight="1" x14ac:dyDescent="0.3">
      <c r="A10" s="1">
        <v>6423</v>
      </c>
      <c r="B10" s="1" t="s">
        <v>50</v>
      </c>
      <c r="C10" s="1" t="s">
        <v>682</v>
      </c>
      <c r="D10" s="1" t="s">
        <v>810</v>
      </c>
      <c r="E10" s="1">
        <v>21</v>
      </c>
      <c r="F10" s="1" t="s">
        <v>42</v>
      </c>
      <c r="G10" s="1" t="s">
        <v>42</v>
      </c>
      <c r="H10" s="22" t="s">
        <v>840</v>
      </c>
      <c r="I10" s="45" t="s">
        <v>43</v>
      </c>
      <c r="J10" s="1" t="s">
        <v>43</v>
      </c>
      <c r="K10" s="22" t="s">
        <v>44</v>
      </c>
      <c r="L10" s="1">
        <v>5</v>
      </c>
      <c r="M10" s="1">
        <v>5</v>
      </c>
      <c r="N10" s="22">
        <v>4</v>
      </c>
      <c r="O10" s="1">
        <v>7</v>
      </c>
      <c r="P10" s="1">
        <v>6</v>
      </c>
      <c r="Q10" s="22">
        <v>4</v>
      </c>
      <c r="R10" s="1" t="s">
        <v>45</v>
      </c>
      <c r="S10" s="1" t="s">
        <v>45</v>
      </c>
      <c r="T10" s="1" t="s">
        <v>45</v>
      </c>
      <c r="U10" s="1" t="s">
        <v>45</v>
      </c>
      <c r="V10" s="1" t="s">
        <v>45</v>
      </c>
      <c r="W10" s="1" t="s">
        <v>45</v>
      </c>
      <c r="X10" s="1">
        <v>5</v>
      </c>
      <c r="Y10" s="1">
        <v>8</v>
      </c>
      <c r="Z10" s="1">
        <v>6</v>
      </c>
      <c r="AA10" s="1">
        <v>8</v>
      </c>
      <c r="AB10" s="1" t="s">
        <v>45</v>
      </c>
      <c r="AC10" s="1" t="s">
        <v>45</v>
      </c>
      <c r="AD10" s="1" t="s">
        <v>45</v>
      </c>
      <c r="AE10" s="1" t="s">
        <v>45</v>
      </c>
      <c r="AF10" s="1" t="s">
        <v>45</v>
      </c>
      <c r="AG10" s="1" t="s">
        <v>45</v>
      </c>
      <c r="AH10" s="1" t="s">
        <v>45</v>
      </c>
      <c r="AI10" s="1" t="s">
        <v>45</v>
      </c>
      <c r="AJ10" s="1" t="s">
        <v>45</v>
      </c>
      <c r="AK10" s="1" t="s">
        <v>45</v>
      </c>
      <c r="AL10" s="1" t="s">
        <v>45</v>
      </c>
      <c r="AM10" s="1" t="s">
        <v>45</v>
      </c>
      <c r="AN10" s="1" t="s">
        <v>45</v>
      </c>
      <c r="AO10" s="22" t="s">
        <v>45</v>
      </c>
      <c r="AP10" s="1" t="s">
        <v>62</v>
      </c>
      <c r="AQ10" s="1">
        <v>7</v>
      </c>
      <c r="AR10" s="23" t="s">
        <v>372</v>
      </c>
      <c r="AS10" s="34" t="s">
        <v>732</v>
      </c>
      <c r="AT10" s="34" t="s">
        <v>48</v>
      </c>
      <c r="AU10" s="8">
        <f t="shared" si="0"/>
        <v>-0.41403037604835108</v>
      </c>
      <c r="AV10" s="8">
        <f t="shared" si="1"/>
        <v>0.61627874013712292</v>
      </c>
      <c r="AW10">
        <f t="shared" si="2"/>
        <v>2</v>
      </c>
      <c r="AX10">
        <f t="shared" si="3"/>
        <v>2</v>
      </c>
      <c r="AY10" s="6">
        <f>VLOOKUP(AP10,COND!$A$10:$B$32,2,FALSE)</f>
        <v>1.05</v>
      </c>
      <c r="AZ10" s="8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125.52990716390943</v>
      </c>
      <c r="BA10" s="26">
        <f t="shared" si="4"/>
        <v>2.2631407305417048</v>
      </c>
      <c r="BB10" t="str">
        <f t="shared" si="5"/>
        <v>RP</v>
      </c>
      <c r="BC10">
        <v>3</v>
      </c>
      <c r="BD10">
        <v>10</v>
      </c>
      <c r="BE10">
        <v>1</v>
      </c>
      <c r="BF10" t="str">
        <f t="shared" si="6"/>
        <v>Possible</v>
      </c>
      <c r="BH10">
        <f>IF(VLOOKUP($A10,'Draft List'!$D$4:$AC$1177,BH$3,FALSE)&lt;&gt;0,VLOOKUP($A10,'Draft List'!$D$4:$AC$1177,BH$3,FALSE),"")</f>
        <v>8</v>
      </c>
      <c r="BI10">
        <f>IF(VLOOKUP($A10,'Draft List'!$D$4:$AC$1177,BI$3,FALSE)&lt;&gt;0,VLOOKUP($A10,'Draft List'!$D$4:$AC$1177,BI$3,FALSE),"")</f>
        <v>1</v>
      </c>
      <c r="BJ10">
        <f>IF(VLOOKUP($A10,'Draft List'!$D$4:$AC$1177,BJ$3,FALSE)&lt;&gt;0,VLOOKUP($A10,'Draft List'!$D$4:$AC$1177,BJ$3,FALSE),"")</f>
        <v>8</v>
      </c>
      <c r="BK10" t="str">
        <f>IF(VLOOKUP($A10,'Draft List'!$D$4:$AC$1177,BK$3,FALSE)&lt;&gt;0,VLOOKUP($A10,'Draft List'!$D$4:$AC$1177,BK$3,FALSE),"")</f>
        <v>San Antonio Calzones of Laredo</v>
      </c>
      <c r="BL10" t="str">
        <f>IF(OR(B10="SP",B10="MR",B10="CL"),"P",VLOOKUP(#REF!,Bat!$A$4:$AR$581,42,FALSE))</f>
        <v>P</v>
      </c>
    </row>
    <row r="11" spans="1:64" ht="15" hidden="1" customHeight="1" x14ac:dyDescent="0.3">
      <c r="A11" s="1">
        <v>10115</v>
      </c>
      <c r="B11" s="1" t="s">
        <v>50</v>
      </c>
      <c r="C11" s="1" t="s">
        <v>1063</v>
      </c>
      <c r="D11" s="1" t="s">
        <v>747</v>
      </c>
      <c r="E11" s="1">
        <v>21</v>
      </c>
      <c r="F11" s="1" t="s">
        <v>42</v>
      </c>
      <c r="G11" s="1" t="s">
        <v>42</v>
      </c>
      <c r="H11" s="22" t="s">
        <v>839</v>
      </c>
      <c r="I11" s="45" t="s">
        <v>43</v>
      </c>
      <c r="J11" s="1" t="s">
        <v>43</v>
      </c>
      <c r="K11" s="22" t="s">
        <v>44</v>
      </c>
      <c r="L11" s="1">
        <v>5</v>
      </c>
      <c r="M11" s="1">
        <v>4</v>
      </c>
      <c r="N11" s="22">
        <v>1</v>
      </c>
      <c r="O11" s="1">
        <v>10</v>
      </c>
      <c r="P11" s="1">
        <v>7</v>
      </c>
      <c r="Q11" s="22">
        <v>2</v>
      </c>
      <c r="R11" s="1">
        <v>7</v>
      </c>
      <c r="S11" s="1">
        <v>10</v>
      </c>
      <c r="T11" s="1" t="s">
        <v>45</v>
      </c>
      <c r="U11" s="1" t="s">
        <v>45</v>
      </c>
      <c r="V11" s="1" t="s">
        <v>45</v>
      </c>
      <c r="W11" s="1" t="s">
        <v>45</v>
      </c>
      <c r="X11" s="1">
        <v>4</v>
      </c>
      <c r="Y11" s="1">
        <v>9</v>
      </c>
      <c r="Z11" s="1" t="s">
        <v>45</v>
      </c>
      <c r="AA11" s="1" t="s">
        <v>45</v>
      </c>
      <c r="AB11" s="1" t="s">
        <v>45</v>
      </c>
      <c r="AC11" s="1" t="s">
        <v>45</v>
      </c>
      <c r="AD11" s="1" t="s">
        <v>45</v>
      </c>
      <c r="AE11" s="1" t="s">
        <v>45</v>
      </c>
      <c r="AF11" s="1" t="s">
        <v>45</v>
      </c>
      <c r="AG11" s="1" t="s">
        <v>45</v>
      </c>
      <c r="AH11" s="1" t="s">
        <v>45</v>
      </c>
      <c r="AI11" s="1" t="s">
        <v>45</v>
      </c>
      <c r="AJ11" s="1" t="s">
        <v>45</v>
      </c>
      <c r="AK11" s="1" t="s">
        <v>45</v>
      </c>
      <c r="AL11" s="1" t="s">
        <v>45</v>
      </c>
      <c r="AM11" s="1" t="s">
        <v>45</v>
      </c>
      <c r="AN11" s="1" t="s">
        <v>45</v>
      </c>
      <c r="AO11" s="22" t="s">
        <v>45</v>
      </c>
      <c r="AP11" s="1" t="s">
        <v>64</v>
      </c>
      <c r="AQ11" s="1">
        <v>5</v>
      </c>
      <c r="AR11" s="23" t="s">
        <v>372</v>
      </c>
      <c r="AS11" s="34" t="s">
        <v>469</v>
      </c>
      <c r="AT11" s="34" t="s">
        <v>844</v>
      </c>
      <c r="AU11" s="8">
        <f t="shared" si="0"/>
        <v>-1.3364237906407377</v>
      </c>
      <c r="AV11" s="8">
        <f t="shared" si="1"/>
        <v>0.9111432979864782</v>
      </c>
      <c r="AW11">
        <f t="shared" si="2"/>
        <v>2</v>
      </c>
      <c r="AX11">
        <f t="shared" si="3"/>
        <v>2</v>
      </c>
      <c r="AY11" s="6">
        <f>VLOOKUP(AP11,COND!$A$10:$B$32,2,FALSE)</f>
        <v>1.075</v>
      </c>
      <c r="AZ11" s="8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131.48813104692849</v>
      </c>
      <c r="BA11" s="26">
        <f t="shared" si="4"/>
        <v>2.812826591799241</v>
      </c>
      <c r="BB11" t="str">
        <f t="shared" si="5"/>
        <v>RP</v>
      </c>
      <c r="BC11">
        <v>9</v>
      </c>
      <c r="BD11">
        <v>12</v>
      </c>
      <c r="BE11">
        <v>1</v>
      </c>
      <c r="BF11" t="str">
        <f t="shared" si="6"/>
        <v>Likely</v>
      </c>
      <c r="BH11">
        <f>IF(VLOOKUP($A11,'Draft List'!$D$4:$AC$1177,BH$3,FALSE)&lt;&gt;0,VLOOKUP($A11,'Draft List'!$D$4:$AC$1177,BH$3,FALSE),"")</f>
        <v>9</v>
      </c>
      <c r="BI11">
        <f>IF(VLOOKUP($A11,'Draft List'!$D$4:$AC$1177,BI$3,FALSE)&lt;&gt;0,VLOOKUP($A11,'Draft List'!$D$4:$AC$1177,BI$3,FALSE),"")</f>
        <v>1</v>
      </c>
      <c r="BJ11">
        <f>IF(VLOOKUP($A11,'Draft List'!$D$4:$AC$1177,BJ$3,FALSE)&lt;&gt;0,VLOOKUP($A11,'Draft List'!$D$4:$AC$1177,BJ$3,FALSE),"")</f>
        <v>9</v>
      </c>
      <c r="BK11" t="str">
        <f>IF(VLOOKUP($A11,'Draft List'!$D$4:$AC$1177,BK$3,FALSE)&lt;&gt;0,VLOOKUP($A11,'Draft List'!$D$4:$AC$1177,BK$3,FALSE),"")</f>
        <v>Niihama-shi Ghosts</v>
      </c>
      <c r="BL11" t="str">
        <f>IF(OR(B11="SP",B11="MR",B11="CL"),"P",VLOOKUP(#REF!,Bat!$A$4:$AR$581,42,FALSE))</f>
        <v>P</v>
      </c>
    </row>
    <row r="12" spans="1:64" ht="15" hidden="1" customHeight="1" x14ac:dyDescent="0.3">
      <c r="A12" s="1">
        <v>11795</v>
      </c>
      <c r="B12" s="1" t="s">
        <v>24</v>
      </c>
      <c r="C12" s="1" t="s">
        <v>200</v>
      </c>
      <c r="D12" s="1" t="s">
        <v>1356</v>
      </c>
      <c r="E12" s="1">
        <v>21</v>
      </c>
      <c r="F12" s="1" t="s">
        <v>42</v>
      </c>
      <c r="G12" s="1" t="s">
        <v>42</v>
      </c>
      <c r="H12" s="22" t="s">
        <v>840</v>
      </c>
      <c r="I12" s="45" t="s">
        <v>43</v>
      </c>
      <c r="J12" s="1" t="s">
        <v>43</v>
      </c>
      <c r="K12" s="22" t="s">
        <v>48</v>
      </c>
      <c r="L12" s="1">
        <v>2</v>
      </c>
      <c r="M12" s="1">
        <v>3</v>
      </c>
      <c r="N12" s="22">
        <v>3</v>
      </c>
      <c r="O12" s="1">
        <v>6</v>
      </c>
      <c r="P12" s="1">
        <v>5</v>
      </c>
      <c r="Q12" s="22">
        <v>5</v>
      </c>
      <c r="R12" s="1">
        <v>5</v>
      </c>
      <c r="S12" s="1">
        <v>8</v>
      </c>
      <c r="T12" s="1">
        <v>1</v>
      </c>
      <c r="U12" s="1">
        <v>7</v>
      </c>
      <c r="V12" s="1" t="s">
        <v>45</v>
      </c>
      <c r="W12" s="1" t="s">
        <v>45</v>
      </c>
      <c r="X12" s="1">
        <v>4</v>
      </c>
      <c r="Y12" s="1">
        <v>8</v>
      </c>
      <c r="Z12" s="1" t="s">
        <v>45</v>
      </c>
      <c r="AA12" s="1" t="s">
        <v>45</v>
      </c>
      <c r="AB12" s="1" t="s">
        <v>45</v>
      </c>
      <c r="AC12" s="1" t="s">
        <v>45</v>
      </c>
      <c r="AD12" s="1" t="s">
        <v>45</v>
      </c>
      <c r="AE12" s="1" t="s">
        <v>45</v>
      </c>
      <c r="AF12" s="1" t="s">
        <v>45</v>
      </c>
      <c r="AG12" s="1" t="s">
        <v>45</v>
      </c>
      <c r="AH12" s="1" t="s">
        <v>45</v>
      </c>
      <c r="AI12" s="1" t="s">
        <v>45</v>
      </c>
      <c r="AJ12" s="1" t="s">
        <v>45</v>
      </c>
      <c r="AK12" s="1" t="s">
        <v>45</v>
      </c>
      <c r="AL12" s="1" t="s">
        <v>45</v>
      </c>
      <c r="AM12" s="1" t="s">
        <v>45</v>
      </c>
      <c r="AN12" s="1" t="s">
        <v>45</v>
      </c>
      <c r="AO12" s="22" t="s">
        <v>45</v>
      </c>
      <c r="AP12" s="1" t="s">
        <v>55</v>
      </c>
      <c r="AQ12" s="1">
        <v>8</v>
      </c>
      <c r="AR12" s="23" t="s">
        <v>371</v>
      </c>
      <c r="AS12" s="34" t="s">
        <v>459</v>
      </c>
      <c r="AT12" s="34" t="s">
        <v>48</v>
      </c>
      <c r="AU12" s="8">
        <f t="shared" si="0"/>
        <v>-1.6312883484900931</v>
      </c>
      <c r="AV12" s="8">
        <f t="shared" si="1"/>
        <v>0.46847626525200436</v>
      </c>
      <c r="AW12">
        <f t="shared" si="2"/>
        <v>3</v>
      </c>
      <c r="AX12">
        <f t="shared" si="3"/>
        <v>3</v>
      </c>
      <c r="AY12" s="6">
        <f>VLOOKUP(AP12,COND!$A$10:$B$32,2,FALSE)</f>
        <v>1.0249999999999999</v>
      </c>
      <c r="AZ12" s="8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132.65059932622563</v>
      </c>
      <c r="BA12" s="26">
        <f t="shared" si="4"/>
        <v>2.9200720377300571</v>
      </c>
      <c r="BB12" t="str">
        <f t="shared" si="5"/>
        <v>SP</v>
      </c>
      <c r="BC12">
        <v>5</v>
      </c>
      <c r="BD12">
        <v>5</v>
      </c>
      <c r="BE12">
        <v>1</v>
      </c>
      <c r="BF12" t="str">
        <f t="shared" si="6"/>
        <v>Possible</v>
      </c>
      <c r="BH12">
        <f>IF(VLOOKUP($A12,'Draft List'!$D$4:$AC$1177,BH$3,FALSE)&lt;&gt;0,VLOOKUP($A12,'Draft List'!$D$4:$AC$1177,BH$3,FALSE),"")</f>
        <v>10</v>
      </c>
      <c r="BI12">
        <f>IF(VLOOKUP($A12,'Draft List'!$D$4:$AC$1177,BI$3,FALSE)&lt;&gt;0,VLOOKUP($A12,'Draft List'!$D$4:$AC$1177,BI$3,FALSE),"")</f>
        <v>1</v>
      </c>
      <c r="BJ12">
        <f>IF(VLOOKUP($A12,'Draft List'!$D$4:$AC$1177,BJ$3,FALSE)&lt;&gt;0,VLOOKUP($A12,'Draft List'!$D$4:$AC$1177,BJ$3,FALSE),"")</f>
        <v>10</v>
      </c>
      <c r="BK12" t="str">
        <f>IF(VLOOKUP($A12,'Draft List'!$D$4:$AC$1177,BK$3,FALSE)&lt;&gt;0,VLOOKUP($A12,'Draft List'!$D$4:$AC$1177,BK$3,FALSE),"")</f>
        <v>Tempe Knights</v>
      </c>
      <c r="BL12" t="str">
        <f>IF(OR(B12="SP",B12="MR",B12="CL"),"P",VLOOKUP(#REF!,Bat!$A$4:$AR$581,42,FALSE))</f>
        <v>P</v>
      </c>
    </row>
    <row r="13" spans="1:64" ht="15" hidden="1" customHeight="1" x14ac:dyDescent="0.3">
      <c r="A13" s="1">
        <v>4673</v>
      </c>
      <c r="B13" s="1" t="s">
        <v>24</v>
      </c>
      <c r="C13" s="1" t="s">
        <v>190</v>
      </c>
      <c r="D13" s="1" t="s">
        <v>1360</v>
      </c>
      <c r="E13" s="1">
        <v>21</v>
      </c>
      <c r="F13" s="1" t="s">
        <v>42</v>
      </c>
      <c r="G13" s="1" t="s">
        <v>42</v>
      </c>
      <c r="H13" s="22" t="s">
        <v>840</v>
      </c>
      <c r="I13" s="45" t="s">
        <v>43</v>
      </c>
      <c r="J13" s="1" t="s">
        <v>43</v>
      </c>
      <c r="K13" s="22" t="s">
        <v>48</v>
      </c>
      <c r="L13" s="1">
        <v>3</v>
      </c>
      <c r="M13" s="1">
        <v>2</v>
      </c>
      <c r="N13" s="22">
        <v>3</v>
      </c>
      <c r="O13" s="1">
        <v>6</v>
      </c>
      <c r="P13" s="1">
        <v>5</v>
      </c>
      <c r="Q13" s="22">
        <v>5</v>
      </c>
      <c r="R13" s="1">
        <v>6</v>
      </c>
      <c r="S13" s="1">
        <v>8</v>
      </c>
      <c r="T13" s="1">
        <v>4</v>
      </c>
      <c r="U13" s="1">
        <v>6</v>
      </c>
      <c r="V13" s="1" t="s">
        <v>45</v>
      </c>
      <c r="W13" s="1" t="s">
        <v>45</v>
      </c>
      <c r="X13" s="1">
        <v>3</v>
      </c>
      <c r="Y13" s="1">
        <v>7</v>
      </c>
      <c r="Z13" s="1" t="s">
        <v>45</v>
      </c>
      <c r="AA13" s="1" t="s">
        <v>45</v>
      </c>
      <c r="AB13" s="1" t="s">
        <v>45</v>
      </c>
      <c r="AC13" s="1" t="s">
        <v>45</v>
      </c>
      <c r="AD13" s="1" t="s">
        <v>45</v>
      </c>
      <c r="AE13" s="1" t="s">
        <v>45</v>
      </c>
      <c r="AF13" s="1" t="s">
        <v>45</v>
      </c>
      <c r="AG13" s="1" t="s">
        <v>45</v>
      </c>
      <c r="AH13" s="1" t="s">
        <v>45</v>
      </c>
      <c r="AI13" s="1" t="s">
        <v>45</v>
      </c>
      <c r="AJ13" s="1" t="s">
        <v>45</v>
      </c>
      <c r="AK13" s="1" t="s">
        <v>45</v>
      </c>
      <c r="AL13" s="1" t="s">
        <v>45</v>
      </c>
      <c r="AM13" s="1" t="s">
        <v>45</v>
      </c>
      <c r="AN13" s="1" t="s">
        <v>45</v>
      </c>
      <c r="AO13" s="22" t="s">
        <v>45</v>
      </c>
      <c r="AP13" s="1" t="s">
        <v>46</v>
      </c>
      <c r="AQ13" s="1">
        <v>6</v>
      </c>
      <c r="AR13" s="23" t="s">
        <v>370</v>
      </c>
      <c r="AS13" s="34" t="s">
        <v>480</v>
      </c>
      <c r="AT13" s="34" t="s">
        <v>48</v>
      </c>
      <c r="AU13" s="8">
        <f t="shared" si="0"/>
        <v>-1.6320287404109748</v>
      </c>
      <c r="AV13" s="8">
        <f t="shared" si="1"/>
        <v>0.46847626525200436</v>
      </c>
      <c r="AW13">
        <f t="shared" si="2"/>
        <v>3</v>
      </c>
      <c r="AX13">
        <f t="shared" si="3"/>
        <v>3</v>
      </c>
      <c r="AY13" s="6">
        <f>VLOOKUP(AP13,COND!$A$10:$B$32,2,FALSE)</f>
        <v>1.05</v>
      </c>
      <c r="AZ13" s="8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132.63258114643565</v>
      </c>
      <c r="BA13" s="26">
        <f t="shared" si="4"/>
        <v>2.9184097405638876</v>
      </c>
      <c r="BB13" t="str">
        <f t="shared" si="5"/>
        <v>SP</v>
      </c>
      <c r="BC13">
        <v>4</v>
      </c>
      <c r="BD13">
        <v>4</v>
      </c>
      <c r="BE13">
        <v>1</v>
      </c>
      <c r="BF13" t="str">
        <f t="shared" si="6"/>
        <v>Possible</v>
      </c>
      <c r="BH13">
        <f>IF(VLOOKUP($A13,'Draft List'!$D$4:$AC$1177,BH$3,FALSE)&lt;&gt;0,VLOOKUP($A13,'Draft List'!$D$4:$AC$1177,BH$3,FALSE),"")</f>
        <v>11</v>
      </c>
      <c r="BI13">
        <f>IF(VLOOKUP($A13,'Draft List'!$D$4:$AC$1177,BI$3,FALSE)&lt;&gt;0,VLOOKUP($A13,'Draft List'!$D$4:$AC$1177,BI$3,FALSE),"")</f>
        <v>1</v>
      </c>
      <c r="BJ13">
        <f>IF(VLOOKUP($A13,'Draft List'!$D$4:$AC$1177,BJ$3,FALSE)&lt;&gt;0,VLOOKUP($A13,'Draft List'!$D$4:$AC$1177,BJ$3,FALSE),"")</f>
        <v>11</v>
      </c>
      <c r="BK13" t="str">
        <f>IF(VLOOKUP($A13,'Draft List'!$D$4:$AC$1177,BK$3,FALSE)&lt;&gt;0,VLOOKUP($A13,'Draft List'!$D$4:$AC$1177,BK$3,FALSE),"")</f>
        <v>Amsterdam Lions</v>
      </c>
      <c r="BL13" t="str">
        <f>IF(OR(B13="SP",B13="MR",B13="CL"),"P",VLOOKUP(#REF!,Bat!$A$4:$AR$581,42,FALSE))</f>
        <v>P</v>
      </c>
    </row>
    <row r="14" spans="1:64" ht="15" hidden="1" customHeight="1" x14ac:dyDescent="0.3">
      <c r="A14" s="1">
        <v>6338</v>
      </c>
      <c r="B14" s="1" t="s">
        <v>50</v>
      </c>
      <c r="C14" s="1" t="s">
        <v>479</v>
      </c>
      <c r="D14" s="1" t="s">
        <v>1354</v>
      </c>
      <c r="E14" s="1">
        <v>21</v>
      </c>
      <c r="F14" s="1" t="s">
        <v>54</v>
      </c>
      <c r="G14" s="1" t="s">
        <v>42</v>
      </c>
      <c r="H14" s="22" t="s">
        <v>839</v>
      </c>
      <c r="I14" s="45" t="s">
        <v>43</v>
      </c>
      <c r="J14" s="1" t="s">
        <v>43</v>
      </c>
      <c r="K14" s="22" t="s">
        <v>43</v>
      </c>
      <c r="L14" s="1">
        <v>5</v>
      </c>
      <c r="M14" s="1">
        <v>2</v>
      </c>
      <c r="N14" s="22">
        <v>4</v>
      </c>
      <c r="O14" s="1">
        <v>10</v>
      </c>
      <c r="P14" s="1">
        <v>5</v>
      </c>
      <c r="Q14" s="22">
        <v>4</v>
      </c>
      <c r="R14" s="1">
        <v>7</v>
      </c>
      <c r="S14" s="1">
        <v>10</v>
      </c>
      <c r="T14" s="1" t="s">
        <v>45</v>
      </c>
      <c r="U14" s="1" t="s">
        <v>45</v>
      </c>
      <c r="V14" s="1" t="s">
        <v>45</v>
      </c>
      <c r="W14" s="1" t="s">
        <v>45</v>
      </c>
      <c r="X14" s="1">
        <v>3</v>
      </c>
      <c r="Y14" s="1">
        <v>7</v>
      </c>
      <c r="Z14" s="1" t="s">
        <v>45</v>
      </c>
      <c r="AA14" s="1" t="s">
        <v>45</v>
      </c>
      <c r="AB14" s="1" t="s">
        <v>45</v>
      </c>
      <c r="AC14" s="1" t="s">
        <v>45</v>
      </c>
      <c r="AD14" s="1" t="s">
        <v>45</v>
      </c>
      <c r="AE14" s="1" t="s">
        <v>45</v>
      </c>
      <c r="AF14" s="1" t="s">
        <v>45</v>
      </c>
      <c r="AG14" s="1" t="s">
        <v>45</v>
      </c>
      <c r="AH14" s="1" t="s">
        <v>45</v>
      </c>
      <c r="AI14" s="1" t="s">
        <v>45</v>
      </c>
      <c r="AJ14" s="1" t="s">
        <v>45</v>
      </c>
      <c r="AK14" s="1" t="s">
        <v>45</v>
      </c>
      <c r="AL14" s="1" t="s">
        <v>45</v>
      </c>
      <c r="AM14" s="1" t="s">
        <v>45</v>
      </c>
      <c r="AN14" s="1" t="s">
        <v>45</v>
      </c>
      <c r="AO14" s="22" t="s">
        <v>45</v>
      </c>
      <c r="AP14" s="1" t="s">
        <v>64</v>
      </c>
      <c r="AQ14" s="1">
        <v>2</v>
      </c>
      <c r="AR14" s="23" t="s">
        <v>370</v>
      </c>
      <c r="AS14" s="34" t="s">
        <v>1222</v>
      </c>
      <c r="AT14" s="34" t="s">
        <v>48</v>
      </c>
      <c r="AU14" s="8">
        <f t="shared" si="0"/>
        <v>-1.0003255253385175</v>
      </c>
      <c r="AV14" s="8">
        <f t="shared" si="1"/>
        <v>1.0049209972345881</v>
      </c>
      <c r="AW14">
        <f t="shared" si="2"/>
        <v>2</v>
      </c>
      <c r="AX14">
        <f t="shared" si="3"/>
        <v>2</v>
      </c>
      <c r="AY14" s="6">
        <f>VLOOKUP(AP14,COND!$A$10:$B$32,2,FALSE)</f>
        <v>1.075</v>
      </c>
      <c r="AZ14" s="8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133.89556987996608</v>
      </c>
      <c r="BA14" s="26">
        <f t="shared" si="4"/>
        <v>3.034928868307281</v>
      </c>
      <c r="BB14" t="str">
        <f t="shared" si="5"/>
        <v>RP</v>
      </c>
      <c r="BC14">
        <v>1</v>
      </c>
      <c r="BD14">
        <v>800</v>
      </c>
      <c r="BE14">
        <v>1</v>
      </c>
      <c r="BF14" t="str">
        <f t="shared" si="6"/>
        <v>Likely</v>
      </c>
      <c r="BH14">
        <f>IF(VLOOKUP($A14,'Draft List'!$D$4:$AC$1177,BH$3,FALSE)&lt;&gt;0,VLOOKUP($A14,'Draft List'!$D$4:$AC$1177,BH$3,FALSE),"")</f>
        <v>12</v>
      </c>
      <c r="BI14">
        <f>IF(VLOOKUP($A14,'Draft List'!$D$4:$AC$1177,BI$3,FALSE)&lt;&gt;0,VLOOKUP($A14,'Draft List'!$D$4:$AC$1177,BI$3,FALSE),"")</f>
        <v>1</v>
      </c>
      <c r="BJ14">
        <f>IF(VLOOKUP($A14,'Draft List'!$D$4:$AC$1177,BJ$3,FALSE)&lt;&gt;0,VLOOKUP($A14,'Draft List'!$D$4:$AC$1177,BJ$3,FALSE),"")</f>
        <v>12</v>
      </c>
      <c r="BK14" t="str">
        <f>IF(VLOOKUP($A14,'Draft List'!$D$4:$AC$1177,BK$3,FALSE)&lt;&gt;0,VLOOKUP($A14,'Draft List'!$D$4:$AC$1177,BK$3,FALSE),"")</f>
        <v>West Virginia Alleghenies</v>
      </c>
      <c r="BL14" t="str">
        <f>IF(OR(B14="SP",B14="MR",B14="CL"),"P",VLOOKUP(#REF!,Bat!$A$4:$AR$581,42,FALSE))</f>
        <v>P</v>
      </c>
    </row>
    <row r="15" spans="1:64" ht="15" hidden="1" customHeight="1" x14ac:dyDescent="0.3">
      <c r="A15" s="1">
        <v>11060</v>
      </c>
      <c r="B15" s="1" t="s">
        <v>50</v>
      </c>
      <c r="C15" s="1" t="s">
        <v>872</v>
      </c>
      <c r="D15" s="1" t="s">
        <v>356</v>
      </c>
      <c r="E15" s="1">
        <v>21</v>
      </c>
      <c r="F15" s="1" t="s">
        <v>63</v>
      </c>
      <c r="G15" s="1" t="s">
        <v>42</v>
      </c>
      <c r="H15" s="22" t="s">
        <v>839</v>
      </c>
      <c r="I15" s="45" t="s">
        <v>48</v>
      </c>
      <c r="J15" s="1" t="s">
        <v>43</v>
      </c>
      <c r="K15" s="22" t="s">
        <v>43</v>
      </c>
      <c r="L15" s="1">
        <v>6</v>
      </c>
      <c r="M15" s="1">
        <v>3</v>
      </c>
      <c r="N15" s="22">
        <v>1</v>
      </c>
      <c r="O15" s="1">
        <v>10</v>
      </c>
      <c r="P15" s="1">
        <v>5</v>
      </c>
      <c r="Q15" s="22">
        <v>3</v>
      </c>
      <c r="R15" s="1">
        <v>7</v>
      </c>
      <c r="S15" s="1">
        <v>10</v>
      </c>
      <c r="T15" s="1" t="s">
        <v>45</v>
      </c>
      <c r="U15" s="1" t="s">
        <v>45</v>
      </c>
      <c r="V15" s="1" t="s">
        <v>45</v>
      </c>
      <c r="W15" s="1" t="s">
        <v>45</v>
      </c>
      <c r="X15" s="1" t="s">
        <v>45</v>
      </c>
      <c r="Y15" s="1" t="s">
        <v>45</v>
      </c>
      <c r="Z15" s="1" t="s">
        <v>45</v>
      </c>
      <c r="AA15" s="1" t="s">
        <v>45</v>
      </c>
      <c r="AB15" s="1">
        <v>6</v>
      </c>
      <c r="AC15" s="1">
        <v>9</v>
      </c>
      <c r="AD15" s="1" t="s">
        <v>45</v>
      </c>
      <c r="AE15" s="1" t="s">
        <v>45</v>
      </c>
      <c r="AF15" s="1" t="s">
        <v>45</v>
      </c>
      <c r="AG15" s="1" t="s">
        <v>45</v>
      </c>
      <c r="AH15" s="1" t="s">
        <v>45</v>
      </c>
      <c r="AI15" s="1" t="s">
        <v>45</v>
      </c>
      <c r="AJ15" s="1" t="s">
        <v>45</v>
      </c>
      <c r="AK15" s="1" t="s">
        <v>45</v>
      </c>
      <c r="AL15" s="1" t="s">
        <v>45</v>
      </c>
      <c r="AM15" s="1" t="s">
        <v>45</v>
      </c>
      <c r="AN15" s="1" t="s">
        <v>45</v>
      </c>
      <c r="AO15" s="22" t="s">
        <v>45</v>
      </c>
      <c r="AP15" s="1" t="s">
        <v>64</v>
      </c>
      <c r="AQ15" s="1">
        <v>4</v>
      </c>
      <c r="AR15" s="23" t="s">
        <v>371</v>
      </c>
      <c r="AS15" s="34" t="s">
        <v>459</v>
      </c>
      <c r="AT15" s="34" t="s">
        <v>48</v>
      </c>
      <c r="AU15" s="8">
        <f t="shared" si="0"/>
        <v>-1.3371641825616194</v>
      </c>
      <c r="AV15" s="8">
        <f t="shared" si="1"/>
        <v>0.7626004311804776</v>
      </c>
      <c r="AW15">
        <f t="shared" si="2"/>
        <v>2</v>
      </c>
      <c r="AX15">
        <f t="shared" si="3"/>
        <v>2</v>
      </c>
      <c r="AY15" s="6">
        <f>VLOOKUP(AP15,COND!$A$10:$B$32,2,FALSE)</f>
        <v>1.075</v>
      </c>
      <c r="AZ15" s="8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129.10237302257303</v>
      </c>
      <c r="BA15" s="26">
        <f t="shared" si="4"/>
        <v>2.5927245143819344</v>
      </c>
      <c r="BB15" t="str">
        <f t="shared" si="5"/>
        <v>RP</v>
      </c>
      <c r="BC15">
        <v>2</v>
      </c>
      <c r="BD15">
        <v>800</v>
      </c>
      <c r="BE15">
        <v>1</v>
      </c>
      <c r="BF15" t="str">
        <f t="shared" si="6"/>
        <v>Likely</v>
      </c>
      <c r="BH15">
        <f>IF(VLOOKUP($A15,'Draft List'!$D$4:$AC$1177,BH$3,FALSE)&lt;&gt;0,VLOOKUP($A15,'Draft List'!$D$4:$AC$1177,BH$3,FALSE),"")</f>
        <v>13</v>
      </c>
      <c r="BI15">
        <f>IF(VLOOKUP($A15,'Draft List'!$D$4:$AC$1177,BI$3,FALSE)&lt;&gt;0,VLOOKUP($A15,'Draft List'!$D$4:$AC$1177,BI$3,FALSE),"")</f>
        <v>1</v>
      </c>
      <c r="BJ15">
        <f>IF(VLOOKUP($A15,'Draft List'!$D$4:$AC$1177,BJ$3,FALSE)&lt;&gt;0,VLOOKUP($A15,'Draft List'!$D$4:$AC$1177,BJ$3,FALSE),"")</f>
        <v>13</v>
      </c>
      <c r="BK15" t="str">
        <f>IF(VLOOKUP($A15,'Draft List'!$D$4:$AC$1177,BK$3,FALSE)&lt;&gt;0,VLOOKUP($A15,'Draft List'!$D$4:$AC$1177,BK$3,FALSE),"")</f>
        <v>Toyama Wind Dancers</v>
      </c>
      <c r="BL15" t="str">
        <f>IF(OR(B15="SP",B15="MR",B15="CL"),"P",VLOOKUP(#REF!,Bat!$A$4:$AR$581,42,FALSE))</f>
        <v>P</v>
      </c>
    </row>
    <row r="16" spans="1:64" ht="15" hidden="1" customHeight="1" x14ac:dyDescent="0.3">
      <c r="A16" s="1">
        <v>11859</v>
      </c>
      <c r="B16" s="1" t="s">
        <v>50</v>
      </c>
      <c r="C16" s="1" t="s">
        <v>163</v>
      </c>
      <c r="D16" s="1" t="s">
        <v>1353</v>
      </c>
      <c r="E16" s="1">
        <v>21</v>
      </c>
      <c r="F16" s="1" t="s">
        <v>42</v>
      </c>
      <c r="G16" s="1" t="s">
        <v>42</v>
      </c>
      <c r="H16" s="22" t="s">
        <v>839</v>
      </c>
      <c r="I16" s="45" t="s">
        <v>43</v>
      </c>
      <c r="J16" s="1" t="s">
        <v>43</v>
      </c>
      <c r="K16" s="22" t="s">
        <v>43</v>
      </c>
      <c r="L16" s="1">
        <v>4</v>
      </c>
      <c r="M16" s="1">
        <v>4</v>
      </c>
      <c r="N16" s="22">
        <v>3</v>
      </c>
      <c r="O16" s="1">
        <v>7</v>
      </c>
      <c r="P16" s="1">
        <v>6</v>
      </c>
      <c r="Q16" s="22">
        <v>4</v>
      </c>
      <c r="R16" s="1">
        <v>6</v>
      </c>
      <c r="S16" s="1">
        <v>8</v>
      </c>
      <c r="T16" s="1">
        <v>1</v>
      </c>
      <c r="U16" s="1">
        <v>1</v>
      </c>
      <c r="V16" s="1" t="s">
        <v>45</v>
      </c>
      <c r="W16" s="1" t="s">
        <v>45</v>
      </c>
      <c r="X16" s="1">
        <v>3</v>
      </c>
      <c r="Y16" s="1">
        <v>9</v>
      </c>
      <c r="Z16" s="1" t="s">
        <v>45</v>
      </c>
      <c r="AA16" s="1" t="s">
        <v>45</v>
      </c>
      <c r="AB16" s="1" t="s">
        <v>45</v>
      </c>
      <c r="AC16" s="1" t="s">
        <v>45</v>
      </c>
      <c r="AD16" s="1" t="s">
        <v>45</v>
      </c>
      <c r="AE16" s="1" t="s">
        <v>45</v>
      </c>
      <c r="AF16" s="1" t="s">
        <v>45</v>
      </c>
      <c r="AG16" s="1" t="s">
        <v>45</v>
      </c>
      <c r="AH16" s="1" t="s">
        <v>45</v>
      </c>
      <c r="AI16" s="1" t="s">
        <v>45</v>
      </c>
      <c r="AJ16" s="1" t="s">
        <v>45</v>
      </c>
      <c r="AK16" s="1" t="s">
        <v>45</v>
      </c>
      <c r="AL16" s="1" t="s">
        <v>45</v>
      </c>
      <c r="AM16" s="1" t="s">
        <v>45</v>
      </c>
      <c r="AN16" s="1" t="s">
        <v>45</v>
      </c>
      <c r="AO16" s="22" t="s">
        <v>45</v>
      </c>
      <c r="AP16" s="1" t="s">
        <v>62</v>
      </c>
      <c r="AQ16" s="1">
        <v>7</v>
      </c>
      <c r="AR16" s="23" t="s">
        <v>370</v>
      </c>
      <c r="AS16" s="34" t="s">
        <v>1222</v>
      </c>
      <c r="AT16" s="34" t="s">
        <v>48</v>
      </c>
      <c r="AU16" s="8">
        <f t="shared" si="0"/>
        <v>-1.0464739830416905</v>
      </c>
      <c r="AV16" s="8">
        <f t="shared" si="1"/>
        <v>0.61627874013712292</v>
      </c>
      <c r="AW16">
        <f t="shared" si="2"/>
        <v>3</v>
      </c>
      <c r="AX16">
        <f t="shared" si="3"/>
        <v>2</v>
      </c>
      <c r="AY16" s="6">
        <f>VLOOKUP(AP16,COND!$A$10:$B$32,2,FALSE)</f>
        <v>1.05</v>
      </c>
      <c r="AZ16" s="8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133.92209400644083</v>
      </c>
      <c r="BA16" s="26">
        <f t="shared" si="4"/>
        <v>3.0373758957422408</v>
      </c>
      <c r="BB16" t="str">
        <f t="shared" si="5"/>
        <v>SP</v>
      </c>
      <c r="BC16">
        <v>2</v>
      </c>
      <c r="BD16">
        <v>9</v>
      </c>
      <c r="BE16">
        <v>1</v>
      </c>
      <c r="BF16" t="str">
        <f t="shared" si="6"/>
        <v>Possible</v>
      </c>
      <c r="BH16">
        <f>IF(VLOOKUP($A16,'Draft List'!$D$4:$AC$1177,BH$3,FALSE)&lt;&gt;0,VLOOKUP($A16,'Draft List'!$D$4:$AC$1177,BH$3,FALSE),"")</f>
        <v>14</v>
      </c>
      <c r="BI16">
        <f>IF(VLOOKUP($A16,'Draft List'!$D$4:$AC$1177,BI$3,FALSE)&lt;&gt;0,VLOOKUP($A16,'Draft List'!$D$4:$AC$1177,BI$3,FALSE),"")</f>
        <v>1</v>
      </c>
      <c r="BJ16">
        <f>IF(VLOOKUP($A16,'Draft List'!$D$4:$AC$1177,BJ$3,FALSE)&lt;&gt;0,VLOOKUP($A16,'Draft List'!$D$4:$AC$1177,BJ$3,FALSE),"")</f>
        <v>14</v>
      </c>
      <c r="BK16" t="str">
        <f>IF(VLOOKUP($A16,'Draft List'!$D$4:$AC$1177,BK$3,FALSE)&lt;&gt;0,VLOOKUP($A16,'Draft List'!$D$4:$AC$1177,BK$3,FALSE),"")</f>
        <v>Palm Springs Codgers</v>
      </c>
      <c r="BL16" t="str">
        <f>IF(OR(B16="SP",B16="MR",B16="CL"),"P",VLOOKUP(#REF!,Bat!$A$4:$AR$581,42,FALSE))</f>
        <v>P</v>
      </c>
    </row>
    <row r="17" spans="1:64" ht="15" hidden="1" customHeight="1" x14ac:dyDescent="0.3">
      <c r="A17" s="1">
        <v>11368</v>
      </c>
      <c r="B17" s="1" t="s">
        <v>50</v>
      </c>
      <c r="C17" s="1" t="s">
        <v>128</v>
      </c>
      <c r="D17" s="1" t="s">
        <v>723</v>
      </c>
      <c r="E17" s="1">
        <v>21</v>
      </c>
      <c r="F17" s="1" t="s">
        <v>42</v>
      </c>
      <c r="G17" s="1" t="s">
        <v>42</v>
      </c>
      <c r="H17" s="22" t="s">
        <v>840</v>
      </c>
      <c r="I17" s="45" t="s">
        <v>44</v>
      </c>
      <c r="J17" s="1" t="s">
        <v>43</v>
      </c>
      <c r="K17" s="22" t="s">
        <v>48</v>
      </c>
      <c r="L17" s="1">
        <v>5</v>
      </c>
      <c r="M17" s="1">
        <v>4</v>
      </c>
      <c r="N17" s="22">
        <v>2</v>
      </c>
      <c r="O17" s="1">
        <v>8</v>
      </c>
      <c r="P17" s="1">
        <v>6</v>
      </c>
      <c r="Q17" s="22">
        <v>4</v>
      </c>
      <c r="R17" s="1">
        <v>7</v>
      </c>
      <c r="S17" s="1">
        <v>9</v>
      </c>
      <c r="T17" s="1">
        <v>1</v>
      </c>
      <c r="U17" s="1">
        <v>2</v>
      </c>
      <c r="V17" s="1">
        <v>5</v>
      </c>
      <c r="W17" s="1">
        <v>8</v>
      </c>
      <c r="X17" s="1" t="s">
        <v>45</v>
      </c>
      <c r="Y17" s="1" t="s">
        <v>45</v>
      </c>
      <c r="Z17" s="1" t="s">
        <v>45</v>
      </c>
      <c r="AA17" s="1" t="s">
        <v>45</v>
      </c>
      <c r="AB17" s="1" t="s">
        <v>45</v>
      </c>
      <c r="AC17" s="1" t="s">
        <v>45</v>
      </c>
      <c r="AD17" s="1" t="s">
        <v>45</v>
      </c>
      <c r="AE17" s="1" t="s">
        <v>45</v>
      </c>
      <c r="AF17" s="1" t="s">
        <v>45</v>
      </c>
      <c r="AG17" s="1" t="s">
        <v>45</v>
      </c>
      <c r="AH17" s="1" t="s">
        <v>45</v>
      </c>
      <c r="AI17" s="1" t="s">
        <v>45</v>
      </c>
      <c r="AJ17" s="1" t="s">
        <v>45</v>
      </c>
      <c r="AK17" s="1" t="s">
        <v>45</v>
      </c>
      <c r="AL17" s="1" t="s">
        <v>45</v>
      </c>
      <c r="AM17" s="1" t="s">
        <v>45</v>
      </c>
      <c r="AN17" s="1" t="s">
        <v>45</v>
      </c>
      <c r="AO17" s="22" t="s">
        <v>45</v>
      </c>
      <c r="AP17" s="1" t="s">
        <v>62</v>
      </c>
      <c r="AQ17" s="1">
        <v>7</v>
      </c>
      <c r="AR17" s="23" t="s">
        <v>370</v>
      </c>
      <c r="AS17" s="34" t="s">
        <v>775</v>
      </c>
      <c r="AT17" s="34" t="s">
        <v>844</v>
      </c>
      <c r="AU17" s="8">
        <f t="shared" si="0"/>
        <v>-1.0941032245866273</v>
      </c>
      <c r="AV17" s="8">
        <f t="shared" si="1"/>
        <v>0.8109700646462964</v>
      </c>
      <c r="AW17">
        <f t="shared" si="2"/>
        <v>3</v>
      </c>
      <c r="AX17">
        <f t="shared" si="3"/>
        <v>2</v>
      </c>
      <c r="AY17" s="6">
        <f>VLOOKUP(AP17,COND!$A$10:$B$32,2,FALSE)</f>
        <v>1.05</v>
      </c>
      <c r="AZ17" s="8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138.85060968040904</v>
      </c>
      <c r="BA17" s="26">
        <f t="shared" si="4"/>
        <v>3.4920643123167703</v>
      </c>
      <c r="BB17" t="str">
        <f t="shared" si="5"/>
        <v>SP</v>
      </c>
      <c r="BC17">
        <v>1</v>
      </c>
      <c r="BD17">
        <v>8</v>
      </c>
      <c r="BE17">
        <v>1</v>
      </c>
      <c r="BF17" t="str">
        <f t="shared" si="6"/>
        <v>Likely</v>
      </c>
      <c r="BH17">
        <f>IF(VLOOKUP($A17,'Draft List'!$D$4:$AC$1177,BH$3,FALSE)&lt;&gt;0,VLOOKUP($A17,'Draft List'!$D$4:$AC$1177,BH$3,FALSE),"")</f>
        <v>15</v>
      </c>
      <c r="BI17">
        <f>IF(VLOOKUP($A17,'Draft List'!$D$4:$AC$1177,BI$3,FALSE)&lt;&gt;0,VLOOKUP($A17,'Draft List'!$D$4:$AC$1177,BI$3,FALSE),"")</f>
        <v>1</v>
      </c>
      <c r="BJ17">
        <f>IF(VLOOKUP($A17,'Draft List'!$D$4:$AC$1177,BJ$3,FALSE)&lt;&gt;0,VLOOKUP($A17,'Draft List'!$D$4:$AC$1177,BJ$3,FALSE),"")</f>
        <v>15</v>
      </c>
      <c r="BK17" t="str">
        <f>IF(VLOOKUP($A17,'Draft List'!$D$4:$AC$1177,BK$3,FALSE)&lt;&gt;0,VLOOKUP($A17,'Draft List'!$D$4:$AC$1177,BK$3,FALSE),"")</f>
        <v>London Underground</v>
      </c>
      <c r="BL17" t="str">
        <f>IF(OR(B17="SP",B17="MR",B17="CL"),"P",VLOOKUP(#REF!,Bat!$A$4:$AR$581,42,FALSE))</f>
        <v>P</v>
      </c>
    </row>
    <row r="18" spans="1:64" ht="15" hidden="1" customHeight="1" x14ac:dyDescent="0.3">
      <c r="A18" s="1">
        <v>15995</v>
      </c>
      <c r="B18" s="1" t="s">
        <v>24</v>
      </c>
      <c r="C18" s="1" t="s">
        <v>883</v>
      </c>
      <c r="D18" s="1" t="s">
        <v>791</v>
      </c>
      <c r="E18" s="1">
        <v>18</v>
      </c>
      <c r="F18" s="1" t="s">
        <v>54</v>
      </c>
      <c r="G18" s="1" t="s">
        <v>54</v>
      </c>
      <c r="H18" s="22" t="s">
        <v>841</v>
      </c>
      <c r="I18" s="45" t="s">
        <v>43</v>
      </c>
      <c r="J18" s="1" t="s">
        <v>43</v>
      </c>
      <c r="K18" s="22" t="s">
        <v>43</v>
      </c>
      <c r="L18" s="1">
        <v>2</v>
      </c>
      <c r="M18" s="1">
        <v>2</v>
      </c>
      <c r="N18" s="22">
        <v>2</v>
      </c>
      <c r="O18" s="1">
        <v>5</v>
      </c>
      <c r="P18" s="1">
        <v>6</v>
      </c>
      <c r="Q18" s="22">
        <v>4</v>
      </c>
      <c r="R18" s="1">
        <v>4</v>
      </c>
      <c r="S18" s="1">
        <v>7</v>
      </c>
      <c r="T18" s="1">
        <v>1</v>
      </c>
      <c r="U18" s="1">
        <v>7</v>
      </c>
      <c r="V18" s="1" t="s">
        <v>45</v>
      </c>
      <c r="W18" s="1" t="s">
        <v>45</v>
      </c>
      <c r="X18" s="1">
        <v>3</v>
      </c>
      <c r="Y18" s="1">
        <v>7</v>
      </c>
      <c r="Z18" s="1" t="s">
        <v>45</v>
      </c>
      <c r="AA18" s="1" t="s">
        <v>45</v>
      </c>
      <c r="AB18" s="1" t="s">
        <v>45</v>
      </c>
      <c r="AC18" s="1" t="s">
        <v>45</v>
      </c>
      <c r="AD18" s="1" t="s">
        <v>45</v>
      </c>
      <c r="AE18" s="1" t="s">
        <v>45</v>
      </c>
      <c r="AF18" s="1" t="s">
        <v>45</v>
      </c>
      <c r="AG18" s="1" t="s">
        <v>45</v>
      </c>
      <c r="AH18" s="1" t="s">
        <v>45</v>
      </c>
      <c r="AI18" s="1" t="s">
        <v>45</v>
      </c>
      <c r="AJ18" s="1" t="s">
        <v>45</v>
      </c>
      <c r="AK18" s="1" t="s">
        <v>45</v>
      </c>
      <c r="AL18" s="1" t="s">
        <v>45</v>
      </c>
      <c r="AM18" s="1" t="s">
        <v>45</v>
      </c>
      <c r="AN18" s="1" t="s">
        <v>45</v>
      </c>
      <c r="AO18" s="22" t="s">
        <v>45</v>
      </c>
      <c r="AP18" s="1" t="s">
        <v>61</v>
      </c>
      <c r="AQ18" s="1">
        <v>8</v>
      </c>
      <c r="AR18" s="23" t="s">
        <v>370</v>
      </c>
      <c r="AS18" s="34" t="s">
        <v>460</v>
      </c>
      <c r="AT18" s="34" t="s">
        <v>844</v>
      </c>
      <c r="AU18" s="8">
        <f t="shared" si="0"/>
        <v>-2.0690406309742588</v>
      </c>
      <c r="AV18" s="8">
        <f t="shared" si="1"/>
        <v>0.22689609111877593</v>
      </c>
      <c r="AW18">
        <f t="shared" si="2"/>
        <v>3</v>
      </c>
      <c r="AX18">
        <f t="shared" si="3"/>
        <v>3</v>
      </c>
      <c r="AY18" s="6">
        <f>VLOOKUP(AP18,COND!$A$10:$B$32,2,FALSE)</f>
        <v>1.0249999999999999</v>
      </c>
      <c r="AZ18" s="8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131.60846653858519</v>
      </c>
      <c r="BA18" s="26">
        <f t="shared" si="4"/>
        <v>2.8239283428696704</v>
      </c>
      <c r="BB18" t="str">
        <f t="shared" si="5"/>
        <v>SP</v>
      </c>
      <c r="BC18">
        <v>11</v>
      </c>
      <c r="BD18">
        <v>800</v>
      </c>
      <c r="BE18">
        <v>1</v>
      </c>
      <c r="BF18" t="str">
        <f t="shared" si="6"/>
        <v>Possible</v>
      </c>
      <c r="BH18">
        <f>IF(VLOOKUP($A18,'Draft List'!$D$4:$AC$1177,BH$3,FALSE)&lt;&gt;0,VLOOKUP($A18,'Draft List'!$D$4:$AC$1177,BH$3,FALSE),"")</f>
        <v>20</v>
      </c>
      <c r="BI18">
        <f>IF(VLOOKUP($A18,'Draft List'!$D$4:$AC$1177,BI$3,FALSE)&lt;&gt;0,VLOOKUP($A18,'Draft List'!$D$4:$AC$1177,BI$3,FALSE),"")</f>
        <v>1</v>
      </c>
      <c r="BJ18">
        <f>IF(VLOOKUP($A18,'Draft List'!$D$4:$AC$1177,BJ$3,FALSE)&lt;&gt;0,VLOOKUP($A18,'Draft List'!$D$4:$AC$1177,BJ$3,FALSE),"")</f>
        <v>20</v>
      </c>
      <c r="BK18" t="str">
        <f>IF(VLOOKUP($A18,'Draft List'!$D$4:$AC$1177,BK$3,FALSE)&lt;&gt;0,VLOOKUP($A18,'Draft List'!$D$4:$AC$1177,BK$3,FALSE),"")</f>
        <v>West Virginia Alleghenies</v>
      </c>
      <c r="BL18" t="str">
        <f>IF(OR(B18="SP",B18="MR",B18="CL"),"P",VLOOKUP(#REF!,Bat!$A$4:$AR$581,42,FALSE))</f>
        <v>P</v>
      </c>
    </row>
    <row r="19" spans="1:64" ht="15" hidden="1" customHeight="1" x14ac:dyDescent="0.3">
      <c r="A19" s="1">
        <v>10740</v>
      </c>
      <c r="B19" s="1" t="s">
        <v>24</v>
      </c>
      <c r="C19" s="1" t="s">
        <v>1187</v>
      </c>
      <c r="D19" s="1" t="s">
        <v>203</v>
      </c>
      <c r="E19" s="1">
        <v>21</v>
      </c>
      <c r="F19" s="1" t="s">
        <v>54</v>
      </c>
      <c r="G19" s="1" t="s">
        <v>54</v>
      </c>
      <c r="H19" s="22" t="s">
        <v>840</v>
      </c>
      <c r="I19" s="45" t="s">
        <v>43</v>
      </c>
      <c r="J19" s="1" t="s">
        <v>43</v>
      </c>
      <c r="K19" s="22" t="s">
        <v>43</v>
      </c>
      <c r="L19" s="1">
        <v>3</v>
      </c>
      <c r="M19" s="1">
        <v>2</v>
      </c>
      <c r="N19" s="22">
        <v>2</v>
      </c>
      <c r="O19" s="1">
        <v>6</v>
      </c>
      <c r="P19" s="1">
        <v>5</v>
      </c>
      <c r="Q19" s="22">
        <v>4</v>
      </c>
      <c r="R19" s="1">
        <v>6</v>
      </c>
      <c r="S19" s="1">
        <v>7</v>
      </c>
      <c r="T19" s="1" t="s">
        <v>45</v>
      </c>
      <c r="U19" s="1" t="s">
        <v>45</v>
      </c>
      <c r="V19" s="1">
        <v>2</v>
      </c>
      <c r="W19" s="1">
        <v>7</v>
      </c>
      <c r="X19" s="1">
        <v>3</v>
      </c>
      <c r="Y19" s="1">
        <v>8</v>
      </c>
      <c r="Z19" s="1" t="s">
        <v>45</v>
      </c>
      <c r="AA19" s="1" t="s">
        <v>45</v>
      </c>
      <c r="AB19" s="1" t="s">
        <v>45</v>
      </c>
      <c r="AC19" s="1" t="s">
        <v>45</v>
      </c>
      <c r="AD19" s="1" t="s">
        <v>45</v>
      </c>
      <c r="AE19" s="1" t="s">
        <v>45</v>
      </c>
      <c r="AF19" s="1" t="s">
        <v>45</v>
      </c>
      <c r="AG19" s="1" t="s">
        <v>45</v>
      </c>
      <c r="AH19" s="1" t="s">
        <v>45</v>
      </c>
      <c r="AI19" s="1" t="s">
        <v>45</v>
      </c>
      <c r="AJ19" s="1" t="s">
        <v>45</v>
      </c>
      <c r="AK19" s="1" t="s">
        <v>45</v>
      </c>
      <c r="AL19" s="1" t="s">
        <v>45</v>
      </c>
      <c r="AM19" s="1" t="s">
        <v>45</v>
      </c>
      <c r="AN19" s="1" t="s">
        <v>45</v>
      </c>
      <c r="AO19" s="22" t="s">
        <v>45</v>
      </c>
      <c r="AP19" s="1" t="s">
        <v>55</v>
      </c>
      <c r="AQ19" s="1">
        <v>9</v>
      </c>
      <c r="AR19" s="23" t="s">
        <v>371</v>
      </c>
      <c r="AS19" s="34" t="s">
        <v>709</v>
      </c>
      <c r="AT19" s="34" t="s">
        <v>48</v>
      </c>
      <c r="AU19" s="8">
        <f t="shared" si="0"/>
        <v>-1.8743493064650851</v>
      </c>
      <c r="AV19" s="8">
        <f t="shared" si="1"/>
        <v>0.22615569919789399</v>
      </c>
      <c r="AW19">
        <f t="shared" si="2"/>
        <v>3</v>
      </c>
      <c r="AX19">
        <f t="shared" si="3"/>
        <v>3</v>
      </c>
      <c r="AY19" s="6">
        <f>VLOOKUP(AP19,COND!$A$10:$B$32,2,FALSE)</f>
        <v>1.0249999999999999</v>
      </c>
      <c r="AZ19" s="8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126.63320022573149</v>
      </c>
      <c r="BA19" s="26">
        <f t="shared" si="4"/>
        <v>2.3649268682925109</v>
      </c>
      <c r="BB19" t="str">
        <f t="shared" si="5"/>
        <v>SP</v>
      </c>
      <c r="BC19">
        <v>10</v>
      </c>
      <c r="BD19">
        <v>800</v>
      </c>
      <c r="BE19">
        <v>1</v>
      </c>
      <c r="BF19" t="str">
        <f t="shared" si="6"/>
        <v>Possible</v>
      </c>
      <c r="BH19">
        <f>IF(VLOOKUP($A19,'Draft List'!$D$4:$AC$1177,BH$3,FALSE)&lt;&gt;0,VLOOKUP($A19,'Draft List'!$D$4:$AC$1177,BH$3,FALSE),"")</f>
        <v>21</v>
      </c>
      <c r="BI19">
        <f>IF(VLOOKUP($A19,'Draft List'!$D$4:$AC$1177,BI$3,FALSE)&lt;&gt;0,VLOOKUP($A19,'Draft List'!$D$4:$AC$1177,BI$3,FALSE),"")</f>
        <v>1</v>
      </c>
      <c r="BJ19">
        <f>IF(VLOOKUP($A19,'Draft List'!$D$4:$AC$1177,BJ$3,FALSE)&lt;&gt;0,VLOOKUP($A19,'Draft List'!$D$4:$AC$1177,BJ$3,FALSE),"")</f>
        <v>21</v>
      </c>
      <c r="BK19" t="str">
        <f>IF(VLOOKUP($A19,'Draft List'!$D$4:$AC$1177,BK$3,FALSE)&lt;&gt;0,VLOOKUP($A19,'Draft List'!$D$4:$AC$1177,BK$3,FALSE),"")</f>
        <v>Fargo Dinosaurs</v>
      </c>
      <c r="BL19" t="str">
        <f>IF(OR(B19="SP",B19="MR",B19="CL"),"P",VLOOKUP(#REF!,Bat!$A$4:$AR$581,42,FALSE))</f>
        <v>P</v>
      </c>
    </row>
    <row r="20" spans="1:64" ht="15" hidden="1" customHeight="1" x14ac:dyDescent="0.3">
      <c r="A20" s="1">
        <v>6394</v>
      </c>
      <c r="B20" s="1" t="s">
        <v>24</v>
      </c>
      <c r="C20" s="1" t="s">
        <v>1368</v>
      </c>
      <c r="D20" s="1" t="s">
        <v>1268</v>
      </c>
      <c r="E20" s="1">
        <v>21</v>
      </c>
      <c r="F20" s="1" t="s">
        <v>54</v>
      </c>
      <c r="G20" s="1" t="s">
        <v>54</v>
      </c>
      <c r="H20" s="22" t="s">
        <v>841</v>
      </c>
      <c r="I20" s="45" t="s">
        <v>43</v>
      </c>
      <c r="J20" s="1" t="s">
        <v>44</v>
      </c>
      <c r="K20" s="22" t="s">
        <v>44</v>
      </c>
      <c r="L20" s="1">
        <v>4</v>
      </c>
      <c r="M20" s="1">
        <v>3</v>
      </c>
      <c r="N20" s="22">
        <v>3</v>
      </c>
      <c r="O20" s="1">
        <v>7</v>
      </c>
      <c r="P20" s="1">
        <v>5</v>
      </c>
      <c r="Q20" s="22">
        <v>5</v>
      </c>
      <c r="R20" s="1" t="s">
        <v>45</v>
      </c>
      <c r="S20" s="1" t="s">
        <v>45</v>
      </c>
      <c r="T20" s="1">
        <v>4</v>
      </c>
      <c r="U20" s="1">
        <v>7</v>
      </c>
      <c r="V20" s="1" t="s">
        <v>45</v>
      </c>
      <c r="W20" s="1" t="s">
        <v>45</v>
      </c>
      <c r="X20" s="1" t="s">
        <v>45</v>
      </c>
      <c r="Y20" s="1" t="s">
        <v>45</v>
      </c>
      <c r="Z20" s="1" t="s">
        <v>45</v>
      </c>
      <c r="AA20" s="1" t="s">
        <v>45</v>
      </c>
      <c r="AB20" s="1" t="s">
        <v>45</v>
      </c>
      <c r="AC20" s="1" t="s">
        <v>45</v>
      </c>
      <c r="AD20" s="1">
        <v>7</v>
      </c>
      <c r="AE20" s="1">
        <v>9</v>
      </c>
      <c r="AF20" s="1" t="s">
        <v>45</v>
      </c>
      <c r="AG20" s="1" t="s">
        <v>45</v>
      </c>
      <c r="AH20" s="1" t="s">
        <v>45</v>
      </c>
      <c r="AI20" s="1" t="s">
        <v>45</v>
      </c>
      <c r="AJ20" s="1" t="s">
        <v>45</v>
      </c>
      <c r="AK20" s="1" t="s">
        <v>45</v>
      </c>
      <c r="AL20" s="1" t="s">
        <v>45</v>
      </c>
      <c r="AM20" s="1" t="s">
        <v>45</v>
      </c>
      <c r="AN20" s="1" t="s">
        <v>45</v>
      </c>
      <c r="AO20" s="22" t="s">
        <v>45</v>
      </c>
      <c r="AP20" s="1" t="s">
        <v>46</v>
      </c>
      <c r="AQ20" s="1">
        <v>6</v>
      </c>
      <c r="AR20" s="23" t="s">
        <v>371</v>
      </c>
      <c r="AS20" s="34" t="s">
        <v>473</v>
      </c>
      <c r="AT20" s="34" t="s">
        <v>48</v>
      </c>
      <c r="AU20" s="8">
        <f t="shared" si="0"/>
        <v>-1.2419056994717459</v>
      </c>
      <c r="AV20" s="8">
        <f t="shared" si="1"/>
        <v>0.66316758976117784</v>
      </c>
      <c r="AW20">
        <f t="shared" si="2"/>
        <v>2</v>
      </c>
      <c r="AX20">
        <f t="shared" si="3"/>
        <v>2</v>
      </c>
      <c r="AY20" s="6">
        <f>VLOOKUP(AP20,COND!$A$10:$B$32,2,FALSE)</f>
        <v>1.05</v>
      </c>
      <c r="AZ20" s="8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124.90720120839327</v>
      </c>
      <c r="BA20" s="26">
        <f t="shared" si="4"/>
        <v>2.2056919561773127</v>
      </c>
      <c r="BB20" t="str">
        <f t="shared" si="5"/>
        <v>RP</v>
      </c>
      <c r="BC20">
        <v>800</v>
      </c>
      <c r="BD20">
        <v>800</v>
      </c>
      <c r="BF20" t="str">
        <f t="shared" si="6"/>
        <v>Possible</v>
      </c>
      <c r="BH20">
        <f>IF(VLOOKUP($A20,'Draft List'!$D$4:$AC$1177,BH$3,FALSE)&lt;&gt;0,VLOOKUP($A20,'Draft List'!$D$4:$AC$1177,BH$3,FALSE),"")</f>
        <v>22</v>
      </c>
      <c r="BI20">
        <f>IF(VLOOKUP($A20,'Draft List'!$D$4:$AC$1177,BI$3,FALSE)&lt;&gt;0,VLOOKUP($A20,'Draft List'!$D$4:$AC$1177,BI$3,FALSE),"")</f>
        <v>1</v>
      </c>
      <c r="BJ20">
        <f>IF(VLOOKUP($A20,'Draft List'!$D$4:$AC$1177,BJ$3,FALSE)&lt;&gt;0,VLOOKUP($A20,'Draft List'!$D$4:$AC$1177,BJ$3,FALSE),"")</f>
        <v>22</v>
      </c>
      <c r="BK20" t="str">
        <f>IF(VLOOKUP($A20,'Draft List'!$D$4:$AC$1177,BK$3,FALSE)&lt;&gt;0,VLOOKUP($A20,'Draft List'!$D$4:$AC$1177,BK$3,FALSE),"")</f>
        <v>Aurora Borealis</v>
      </c>
      <c r="BL20" t="str">
        <f>IF(OR(B20="SP",B20="MR",B20="CL"),"P",VLOOKUP(#REF!,Bat!$A$4:$AR$581,42,FALSE))</f>
        <v>P</v>
      </c>
    </row>
    <row r="21" spans="1:64" ht="15" hidden="1" customHeight="1" x14ac:dyDescent="0.3">
      <c r="A21" s="1">
        <v>7692</v>
      </c>
      <c r="B21" s="1" t="s">
        <v>24</v>
      </c>
      <c r="C21" s="1" t="s">
        <v>1396</v>
      </c>
      <c r="D21" s="1" t="s">
        <v>1397</v>
      </c>
      <c r="E21" s="1">
        <v>18</v>
      </c>
      <c r="F21" s="1" t="s">
        <v>42</v>
      </c>
      <c r="G21" s="1" t="s">
        <v>54</v>
      </c>
      <c r="H21" s="22" t="s">
        <v>853</v>
      </c>
      <c r="I21" s="45" t="s">
        <v>43</v>
      </c>
      <c r="J21" s="1" t="s">
        <v>43</v>
      </c>
      <c r="K21" s="22" t="s">
        <v>48</v>
      </c>
      <c r="L21" s="1">
        <v>1</v>
      </c>
      <c r="M21" s="1">
        <v>3</v>
      </c>
      <c r="N21" s="22">
        <v>1</v>
      </c>
      <c r="O21" s="1">
        <v>6</v>
      </c>
      <c r="P21" s="1">
        <v>5</v>
      </c>
      <c r="Q21" s="22">
        <v>4</v>
      </c>
      <c r="R21" s="1" t="s">
        <v>45</v>
      </c>
      <c r="S21" s="1" t="s">
        <v>45</v>
      </c>
      <c r="T21" s="1">
        <v>1</v>
      </c>
      <c r="U21" s="1">
        <v>9</v>
      </c>
      <c r="V21" s="1" t="s">
        <v>45</v>
      </c>
      <c r="W21" s="1" t="s">
        <v>45</v>
      </c>
      <c r="X21" s="1">
        <v>2</v>
      </c>
      <c r="Y21" s="1">
        <v>6</v>
      </c>
      <c r="Z21" s="1">
        <v>3</v>
      </c>
      <c r="AA21" s="1">
        <v>6</v>
      </c>
      <c r="AB21" s="1" t="s">
        <v>45</v>
      </c>
      <c r="AC21" s="1" t="s">
        <v>45</v>
      </c>
      <c r="AD21" s="1" t="s">
        <v>45</v>
      </c>
      <c r="AE21" s="1" t="s">
        <v>45</v>
      </c>
      <c r="AF21" s="1" t="s">
        <v>45</v>
      </c>
      <c r="AG21" s="1" t="s">
        <v>45</v>
      </c>
      <c r="AH21" s="1" t="s">
        <v>45</v>
      </c>
      <c r="AI21" s="1" t="s">
        <v>45</v>
      </c>
      <c r="AJ21" s="1" t="s">
        <v>45</v>
      </c>
      <c r="AK21" s="1" t="s">
        <v>45</v>
      </c>
      <c r="AL21" s="1" t="s">
        <v>45</v>
      </c>
      <c r="AM21" s="1" t="s">
        <v>45</v>
      </c>
      <c r="AN21" s="1" t="s">
        <v>45</v>
      </c>
      <c r="AO21" s="22" t="s">
        <v>45</v>
      </c>
      <c r="AP21" s="1" t="s">
        <v>373</v>
      </c>
      <c r="AQ21" s="1">
        <v>4</v>
      </c>
      <c r="AR21" s="23" t="s">
        <v>370</v>
      </c>
      <c r="AS21" s="34" t="s">
        <v>466</v>
      </c>
      <c r="AT21" s="34" t="s">
        <v>844</v>
      </c>
      <c r="AU21" s="8">
        <f t="shared" si="0"/>
        <v>-2.310620805107487</v>
      </c>
      <c r="AV21" s="8">
        <f t="shared" si="1"/>
        <v>0.22615569919789399</v>
      </c>
      <c r="AW21">
        <f t="shared" si="2"/>
        <v>3</v>
      </c>
      <c r="AX21">
        <f t="shared" si="3"/>
        <v>3</v>
      </c>
      <c r="AY21" s="6">
        <f>VLOOKUP(AP21,COND!$A$10:$B$32,2,FALSE)</f>
        <v>1</v>
      </c>
      <c r="AZ21" s="8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129.84544033178958</v>
      </c>
      <c r="BA21" s="26">
        <f t="shared" si="4"/>
        <v>2.6612774257626413</v>
      </c>
      <c r="BB21" t="str">
        <f t="shared" si="5"/>
        <v>RP</v>
      </c>
      <c r="BC21">
        <v>800</v>
      </c>
      <c r="BD21">
        <v>800</v>
      </c>
      <c r="BF21" t="str">
        <f t="shared" si="6"/>
        <v>Possible</v>
      </c>
      <c r="BH21">
        <f>IF(VLOOKUP($A21,'Draft List'!$D$4:$AC$1177,BH$3,FALSE)&lt;&gt;0,VLOOKUP($A21,'Draft List'!$D$4:$AC$1177,BH$3,FALSE),"")</f>
        <v>24</v>
      </c>
      <c r="BI21">
        <f>IF(VLOOKUP($A21,'Draft List'!$D$4:$AC$1177,BI$3,FALSE)&lt;&gt;0,VLOOKUP($A21,'Draft List'!$D$4:$AC$1177,BI$3,FALSE),"")</f>
        <v>1</v>
      </c>
      <c r="BJ21">
        <f>IF(VLOOKUP($A21,'Draft List'!$D$4:$AC$1177,BJ$3,FALSE)&lt;&gt;0,VLOOKUP($A21,'Draft List'!$D$4:$AC$1177,BJ$3,FALSE),"")</f>
        <v>24</v>
      </c>
      <c r="BK21" t="str">
        <f>IF(VLOOKUP($A21,'Draft List'!$D$4:$AC$1177,BK$3,FALSE)&lt;&gt;0,VLOOKUP($A21,'Draft List'!$D$4:$AC$1177,BK$3,FALSE),"")</f>
        <v>Neo-Tokyo Akira</v>
      </c>
      <c r="BL21" t="str">
        <f>IF(OR(B21="SP",B21="MR",B21="CL"),"P",VLOOKUP(#REF!,Bat!$A$4:$AR$581,42,FALSE))</f>
        <v>P</v>
      </c>
    </row>
    <row r="22" spans="1:64" ht="15" hidden="1" customHeight="1" x14ac:dyDescent="0.3">
      <c r="A22" s="1">
        <v>8607</v>
      </c>
      <c r="B22" s="1" t="s">
        <v>24</v>
      </c>
      <c r="C22" s="1" t="s">
        <v>756</v>
      </c>
      <c r="D22" s="1" t="s">
        <v>1265</v>
      </c>
      <c r="E22" s="1">
        <v>21</v>
      </c>
      <c r="F22" s="1" t="s">
        <v>42</v>
      </c>
      <c r="G22" s="1" t="s">
        <v>42</v>
      </c>
      <c r="H22" s="22" t="s">
        <v>840</v>
      </c>
      <c r="I22" s="45" t="s">
        <v>43</v>
      </c>
      <c r="J22" s="1" t="s">
        <v>43</v>
      </c>
      <c r="K22" s="22" t="s">
        <v>43</v>
      </c>
      <c r="L22" s="1">
        <v>5</v>
      </c>
      <c r="M22" s="1">
        <v>2</v>
      </c>
      <c r="N22" s="22">
        <v>2</v>
      </c>
      <c r="O22" s="1">
        <v>7</v>
      </c>
      <c r="P22" s="1">
        <v>4</v>
      </c>
      <c r="Q22" s="22">
        <v>4</v>
      </c>
      <c r="R22" s="1">
        <v>7</v>
      </c>
      <c r="S22" s="1">
        <v>9</v>
      </c>
      <c r="T22" s="1" t="s">
        <v>45</v>
      </c>
      <c r="U22" s="1" t="s">
        <v>45</v>
      </c>
      <c r="V22" s="1" t="s">
        <v>45</v>
      </c>
      <c r="W22" s="1" t="s">
        <v>45</v>
      </c>
      <c r="X22" s="1">
        <v>5</v>
      </c>
      <c r="Y22" s="1">
        <v>8</v>
      </c>
      <c r="Z22" s="1" t="s">
        <v>45</v>
      </c>
      <c r="AA22" s="1" t="s">
        <v>45</v>
      </c>
      <c r="AB22" s="1">
        <v>5</v>
      </c>
      <c r="AC22" s="1">
        <v>7</v>
      </c>
      <c r="AD22" s="1" t="s">
        <v>45</v>
      </c>
      <c r="AE22" s="1" t="s">
        <v>45</v>
      </c>
      <c r="AF22" s="1" t="s">
        <v>45</v>
      </c>
      <c r="AG22" s="1" t="s">
        <v>45</v>
      </c>
      <c r="AH22" s="1" t="s">
        <v>45</v>
      </c>
      <c r="AI22" s="1" t="s">
        <v>45</v>
      </c>
      <c r="AJ22" s="1" t="s">
        <v>45</v>
      </c>
      <c r="AK22" s="1" t="s">
        <v>45</v>
      </c>
      <c r="AL22" s="1" t="s">
        <v>45</v>
      </c>
      <c r="AM22" s="1" t="s">
        <v>45</v>
      </c>
      <c r="AN22" s="1" t="s">
        <v>45</v>
      </c>
      <c r="AO22" s="22" t="s">
        <v>45</v>
      </c>
      <c r="AP22" s="1" t="s">
        <v>64</v>
      </c>
      <c r="AQ22" s="1">
        <v>9</v>
      </c>
      <c r="AR22" s="23" t="s">
        <v>371</v>
      </c>
      <c r="AS22" s="34" t="s">
        <v>460</v>
      </c>
      <c r="AT22" s="34" t="s">
        <v>844</v>
      </c>
      <c r="AU22" s="8">
        <f t="shared" si="0"/>
        <v>-1.4849666574467382</v>
      </c>
      <c r="AV22" s="8">
        <f t="shared" si="1"/>
        <v>0.22541530727701206</v>
      </c>
      <c r="AW22">
        <f t="shared" si="2"/>
        <v>3</v>
      </c>
      <c r="AX22">
        <f t="shared" si="3"/>
        <v>3</v>
      </c>
      <c r="AY22" s="6">
        <f>VLOOKUP(AP22,COND!$A$10:$B$32,2,FALSE)</f>
        <v>1.075</v>
      </c>
      <c r="AZ22" s="8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127.17091127510471</v>
      </c>
      <c r="BA22" s="26">
        <f t="shared" si="4"/>
        <v>2.4145342961242844</v>
      </c>
      <c r="BB22" t="str">
        <f t="shared" si="5"/>
        <v>SP</v>
      </c>
      <c r="BC22">
        <v>30</v>
      </c>
      <c r="BD22">
        <v>800</v>
      </c>
      <c r="BE22">
        <v>1</v>
      </c>
      <c r="BF22" t="str">
        <f t="shared" si="6"/>
        <v>Possible</v>
      </c>
      <c r="BH22">
        <f>IF(VLOOKUP($A22,'Draft List'!$D$4:$AC$1177,BH$3,FALSE)&lt;&gt;0,VLOOKUP($A22,'Draft List'!$D$4:$AC$1177,BH$3,FALSE),"")</f>
        <v>25</v>
      </c>
      <c r="BI22">
        <f>IF(VLOOKUP($A22,'Draft List'!$D$4:$AC$1177,BI$3,FALSE)&lt;&gt;0,VLOOKUP($A22,'Draft List'!$D$4:$AC$1177,BI$3,FALSE),"")</f>
        <v>1</v>
      </c>
      <c r="BJ22">
        <f>IF(VLOOKUP($A22,'Draft List'!$D$4:$AC$1177,BJ$3,FALSE)&lt;&gt;0,VLOOKUP($A22,'Draft List'!$D$4:$AC$1177,BJ$3,FALSE),"")</f>
        <v>25</v>
      </c>
      <c r="BK22" t="str">
        <f>IF(VLOOKUP($A22,'Draft List'!$D$4:$AC$1177,BK$3,FALSE)&lt;&gt;0,VLOOKUP($A22,'Draft List'!$D$4:$AC$1177,BK$3,FALSE),"")</f>
        <v>Shin Seiki Evas</v>
      </c>
      <c r="BL22" t="str">
        <f>IF(OR(B22="SP",B22="MR",B22="CL"),"P",VLOOKUP(#REF!,Bat!$A$4:$AR$581,42,FALSE))</f>
        <v>P</v>
      </c>
    </row>
    <row r="23" spans="1:64" ht="15" hidden="1" customHeight="1" x14ac:dyDescent="0.3">
      <c r="A23" s="1">
        <v>6307</v>
      </c>
      <c r="B23" s="1" t="s">
        <v>24</v>
      </c>
      <c r="C23" s="1" t="s">
        <v>1357</v>
      </c>
      <c r="D23" s="1" t="s">
        <v>1358</v>
      </c>
      <c r="E23" s="1">
        <v>21</v>
      </c>
      <c r="F23" s="1" t="s">
        <v>42</v>
      </c>
      <c r="G23" s="1" t="s">
        <v>42</v>
      </c>
      <c r="H23" s="22" t="s">
        <v>840</v>
      </c>
      <c r="I23" s="45" t="s">
        <v>43</v>
      </c>
      <c r="J23" s="1" t="s">
        <v>44</v>
      </c>
      <c r="K23" s="22" t="s">
        <v>43</v>
      </c>
      <c r="L23" s="1">
        <v>4</v>
      </c>
      <c r="M23" s="1">
        <v>4</v>
      </c>
      <c r="N23" s="22">
        <v>4</v>
      </c>
      <c r="O23" s="1">
        <v>5</v>
      </c>
      <c r="P23" s="1">
        <v>6</v>
      </c>
      <c r="Q23" s="22">
        <v>5</v>
      </c>
      <c r="R23" s="1">
        <v>6</v>
      </c>
      <c r="S23" s="1">
        <v>7</v>
      </c>
      <c r="T23" s="1">
        <v>3</v>
      </c>
      <c r="U23" s="1">
        <v>6</v>
      </c>
      <c r="V23" s="1" t="s">
        <v>45</v>
      </c>
      <c r="W23" s="1" t="s">
        <v>45</v>
      </c>
      <c r="X23" s="1">
        <v>6</v>
      </c>
      <c r="Y23" s="1">
        <v>7</v>
      </c>
      <c r="Z23" s="1" t="s">
        <v>45</v>
      </c>
      <c r="AA23" s="1" t="s">
        <v>45</v>
      </c>
      <c r="AB23" s="1">
        <v>4</v>
      </c>
      <c r="AC23" s="1">
        <v>5</v>
      </c>
      <c r="AD23" s="1" t="s">
        <v>45</v>
      </c>
      <c r="AE23" s="1" t="s">
        <v>45</v>
      </c>
      <c r="AF23" s="1" t="s">
        <v>45</v>
      </c>
      <c r="AG23" s="1" t="s">
        <v>45</v>
      </c>
      <c r="AH23" s="1" t="s">
        <v>45</v>
      </c>
      <c r="AI23" s="1" t="s">
        <v>45</v>
      </c>
      <c r="AJ23" s="1" t="s">
        <v>45</v>
      </c>
      <c r="AK23" s="1" t="s">
        <v>45</v>
      </c>
      <c r="AL23" s="1" t="s">
        <v>45</v>
      </c>
      <c r="AM23" s="1" t="s">
        <v>45</v>
      </c>
      <c r="AN23" s="1" t="s">
        <v>45</v>
      </c>
      <c r="AO23" s="22" t="s">
        <v>45</v>
      </c>
      <c r="AP23" s="1" t="s">
        <v>49</v>
      </c>
      <c r="AQ23" s="1">
        <v>10</v>
      </c>
      <c r="AR23" s="23" t="s">
        <v>370</v>
      </c>
      <c r="AS23" s="34" t="s">
        <v>489</v>
      </c>
      <c r="AT23" s="34" t="s">
        <v>48</v>
      </c>
      <c r="AU23" s="8">
        <f t="shared" si="0"/>
        <v>-0.80415341698758003</v>
      </c>
      <c r="AV23" s="8">
        <f t="shared" si="1"/>
        <v>0.4692166571728863</v>
      </c>
      <c r="AW23">
        <f t="shared" si="2"/>
        <v>4</v>
      </c>
      <c r="AX23">
        <f t="shared" si="3"/>
        <v>3</v>
      </c>
      <c r="AY23" s="6">
        <f>VLOOKUP(AP23,COND!$A$10:$B$32,2,FALSE)</f>
        <v>1.05</v>
      </c>
      <c r="AZ23" s="8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131.72217758306323</v>
      </c>
      <c r="BA23" s="26">
        <f t="shared" si="4"/>
        <v>2.8344189445398333</v>
      </c>
      <c r="BB23" t="str">
        <f t="shared" si="5"/>
        <v>SP</v>
      </c>
      <c r="BC23">
        <v>7</v>
      </c>
      <c r="BD23">
        <v>7</v>
      </c>
      <c r="BE23">
        <v>1</v>
      </c>
      <c r="BF23" t="str">
        <f t="shared" si="6"/>
        <v>Possible</v>
      </c>
      <c r="BH23">
        <f>IF(VLOOKUP($A23,'Draft List'!$D$4:$AC$1177,BH$3,FALSE)&lt;&gt;0,VLOOKUP($A23,'Draft List'!$D$4:$AC$1177,BH$3,FALSE),"")</f>
        <v>27</v>
      </c>
      <c r="BI23">
        <f>IF(VLOOKUP($A23,'Draft List'!$D$4:$AC$1177,BI$3,FALSE)&lt;&gt;0,VLOOKUP($A23,'Draft List'!$D$4:$AC$1177,BI$3,FALSE),"")</f>
        <v>1</v>
      </c>
      <c r="BJ23">
        <f>IF(VLOOKUP($A23,'Draft List'!$D$4:$AC$1177,BJ$3,FALSE)&lt;&gt;0,VLOOKUP($A23,'Draft List'!$D$4:$AC$1177,BJ$3,FALSE),"")</f>
        <v>27</v>
      </c>
      <c r="BK23" t="str">
        <f>IF(VLOOKUP($A23,'Draft List'!$D$4:$AC$1177,BK$3,FALSE)&lt;&gt;0,VLOOKUP($A23,'Draft List'!$D$4:$AC$1177,BK$3,FALSE),"")</f>
        <v>Yuma Arroyos</v>
      </c>
      <c r="BL23" t="str">
        <f>IF(OR(B23="SP",B23="MR",B23="CL"),"P",VLOOKUP(#REF!,Bat!$A$4:$AR$581,42,FALSE))</f>
        <v>P</v>
      </c>
    </row>
    <row r="24" spans="1:64" ht="15" hidden="1" customHeight="1" x14ac:dyDescent="0.3">
      <c r="A24" s="1">
        <v>9818</v>
      </c>
      <c r="B24" s="1" t="s">
        <v>50</v>
      </c>
      <c r="C24" s="1" t="s">
        <v>399</v>
      </c>
      <c r="D24" s="1" t="s">
        <v>151</v>
      </c>
      <c r="E24" s="1">
        <v>18</v>
      </c>
      <c r="F24" s="1" t="s">
        <v>42</v>
      </c>
      <c r="G24" s="1" t="s">
        <v>42</v>
      </c>
      <c r="H24" s="22" t="s">
        <v>841</v>
      </c>
      <c r="I24" s="45" t="s">
        <v>44</v>
      </c>
      <c r="J24" s="1" t="s">
        <v>48</v>
      </c>
      <c r="K24" s="22" t="s">
        <v>43</v>
      </c>
      <c r="L24" s="1">
        <v>2</v>
      </c>
      <c r="M24" s="1">
        <v>2</v>
      </c>
      <c r="N24" s="22">
        <v>2</v>
      </c>
      <c r="O24" s="1">
        <v>6</v>
      </c>
      <c r="P24" s="1">
        <v>4</v>
      </c>
      <c r="Q24" s="22">
        <v>5</v>
      </c>
      <c r="R24" s="1">
        <v>4</v>
      </c>
      <c r="S24" s="1">
        <v>7</v>
      </c>
      <c r="T24" s="1">
        <v>1</v>
      </c>
      <c r="U24" s="1">
        <v>1</v>
      </c>
      <c r="V24" s="1">
        <v>2</v>
      </c>
      <c r="W24" s="1">
        <v>8</v>
      </c>
      <c r="X24" s="1" t="s">
        <v>45</v>
      </c>
      <c r="Y24" s="1" t="s">
        <v>45</v>
      </c>
      <c r="Z24" s="1" t="s">
        <v>45</v>
      </c>
      <c r="AA24" s="1" t="s">
        <v>45</v>
      </c>
      <c r="AB24" s="1" t="s">
        <v>45</v>
      </c>
      <c r="AC24" s="1" t="s">
        <v>45</v>
      </c>
      <c r="AD24" s="1" t="s">
        <v>45</v>
      </c>
      <c r="AE24" s="1" t="s">
        <v>45</v>
      </c>
      <c r="AF24" s="1" t="s">
        <v>45</v>
      </c>
      <c r="AG24" s="1" t="s">
        <v>45</v>
      </c>
      <c r="AH24" s="1" t="s">
        <v>45</v>
      </c>
      <c r="AI24" s="1" t="s">
        <v>45</v>
      </c>
      <c r="AJ24" s="1" t="s">
        <v>45</v>
      </c>
      <c r="AK24" s="1" t="s">
        <v>45</v>
      </c>
      <c r="AL24" s="1" t="s">
        <v>45</v>
      </c>
      <c r="AM24" s="1" t="s">
        <v>45</v>
      </c>
      <c r="AN24" s="1" t="s">
        <v>45</v>
      </c>
      <c r="AO24" s="22" t="s">
        <v>45</v>
      </c>
      <c r="AP24" s="1" t="s">
        <v>58</v>
      </c>
      <c r="AQ24" s="1">
        <v>10</v>
      </c>
      <c r="AR24" s="23" t="s">
        <v>371</v>
      </c>
      <c r="AS24" s="34" t="s">
        <v>679</v>
      </c>
      <c r="AT24" s="34" t="s">
        <v>48</v>
      </c>
      <c r="AU24" s="8">
        <f t="shared" si="0"/>
        <v>-2.0690406309742588</v>
      </c>
      <c r="AV24" s="8">
        <f t="shared" si="1"/>
        <v>0.27304454882194901</v>
      </c>
      <c r="AW24">
        <f t="shared" si="2"/>
        <v>3</v>
      </c>
      <c r="AX24">
        <f t="shared" si="3"/>
        <v>2</v>
      </c>
      <c r="AY24" s="6">
        <f>VLOOKUP(AP24,COND!$A$10:$B$32,2,FALSE)</f>
        <v>1</v>
      </c>
      <c r="AZ24" s="8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131.89708285024415</v>
      </c>
      <c r="BA24" s="26">
        <f t="shared" si="4"/>
        <v>2.8505551210777491</v>
      </c>
      <c r="BB24" t="str">
        <f t="shared" si="5"/>
        <v>SP</v>
      </c>
      <c r="BC24">
        <v>800</v>
      </c>
      <c r="BD24">
        <v>800</v>
      </c>
      <c r="BF24" t="str">
        <f t="shared" si="6"/>
        <v>Possible</v>
      </c>
      <c r="BH24">
        <f>IF(VLOOKUP($A24,'Draft List'!$D$4:$AC$1177,BH$3,FALSE)&lt;&gt;0,VLOOKUP($A24,'Draft List'!$D$4:$AC$1177,BH$3,FALSE),"")</f>
        <v>28</v>
      </c>
      <c r="BI24" t="str">
        <f>IF(VLOOKUP($A24,'Draft List'!$D$4:$AC$1177,BI$3,FALSE)&lt;&gt;0,VLOOKUP($A24,'Draft List'!$D$4:$AC$1177,BI$3,FALSE),"")</f>
        <v>S1</v>
      </c>
      <c r="BJ24">
        <f>IF(VLOOKUP($A24,'Draft List'!$D$4:$AC$1177,BJ$3,FALSE)&lt;&gt;0,VLOOKUP($A24,'Draft List'!$D$4:$AC$1177,BJ$3,FALSE),"")</f>
        <v>1</v>
      </c>
      <c r="BK24" t="str">
        <f>IF(VLOOKUP($A24,'Draft List'!$D$4:$AC$1177,BK$3,FALSE)&lt;&gt;0,VLOOKUP($A24,'Draft List'!$D$4:$AC$1177,BK$3,FALSE),"")</f>
        <v>Palm Springs Codgers</v>
      </c>
      <c r="BL24" t="str">
        <f>IF(OR(B24="SP",B24="MR",B24="CL"),"P",VLOOKUP(#REF!,Bat!$A$4:$AR$581,42,FALSE))</f>
        <v>P</v>
      </c>
    </row>
    <row r="25" spans="1:64" ht="15" hidden="1" customHeight="1" x14ac:dyDescent="0.3">
      <c r="A25" s="1">
        <v>11154</v>
      </c>
      <c r="B25" s="1" t="s">
        <v>24</v>
      </c>
      <c r="C25" s="1" t="s">
        <v>379</v>
      </c>
      <c r="D25" s="1" t="s">
        <v>1392</v>
      </c>
      <c r="E25" s="1">
        <v>18</v>
      </c>
      <c r="F25" s="1" t="s">
        <v>63</v>
      </c>
      <c r="G25" s="1" t="s">
        <v>54</v>
      </c>
      <c r="H25" s="22" t="s">
        <v>853</v>
      </c>
      <c r="I25" s="45" t="s">
        <v>43</v>
      </c>
      <c r="J25" s="1" t="s">
        <v>43</v>
      </c>
      <c r="K25" s="22" t="s">
        <v>44</v>
      </c>
      <c r="L25" s="1">
        <v>1</v>
      </c>
      <c r="M25" s="1">
        <v>2</v>
      </c>
      <c r="N25" s="22">
        <v>2</v>
      </c>
      <c r="O25" s="1">
        <v>5</v>
      </c>
      <c r="P25" s="1">
        <v>4</v>
      </c>
      <c r="Q25" s="22">
        <v>5</v>
      </c>
      <c r="R25" s="1">
        <v>4</v>
      </c>
      <c r="S25" s="1">
        <v>7</v>
      </c>
      <c r="T25" s="1" t="s">
        <v>45</v>
      </c>
      <c r="U25" s="1" t="s">
        <v>45</v>
      </c>
      <c r="V25" s="1" t="s">
        <v>45</v>
      </c>
      <c r="W25" s="1" t="s">
        <v>45</v>
      </c>
      <c r="X25" s="1">
        <v>2</v>
      </c>
      <c r="Y25" s="1">
        <v>8</v>
      </c>
      <c r="Z25" s="1" t="s">
        <v>45</v>
      </c>
      <c r="AA25" s="1" t="s">
        <v>45</v>
      </c>
      <c r="AB25" s="1" t="s">
        <v>45</v>
      </c>
      <c r="AC25" s="1" t="s">
        <v>45</v>
      </c>
      <c r="AD25" s="1" t="s">
        <v>45</v>
      </c>
      <c r="AE25" s="1" t="s">
        <v>45</v>
      </c>
      <c r="AF25" s="1" t="s">
        <v>45</v>
      </c>
      <c r="AG25" s="1" t="s">
        <v>45</v>
      </c>
      <c r="AH25" s="1" t="s">
        <v>45</v>
      </c>
      <c r="AI25" s="1" t="s">
        <v>45</v>
      </c>
      <c r="AJ25" s="1" t="s">
        <v>45</v>
      </c>
      <c r="AK25" s="1" t="s">
        <v>45</v>
      </c>
      <c r="AL25" s="1" t="s">
        <v>45</v>
      </c>
      <c r="AM25" s="1" t="s">
        <v>45</v>
      </c>
      <c r="AN25" s="1" t="s">
        <v>45</v>
      </c>
      <c r="AO25" s="22" t="s">
        <v>45</v>
      </c>
      <c r="AP25" s="1" t="s">
        <v>57</v>
      </c>
      <c r="AQ25" s="1">
        <v>5</v>
      </c>
      <c r="AR25" s="23" t="s">
        <v>371</v>
      </c>
      <c r="AS25" s="34" t="s">
        <v>776</v>
      </c>
      <c r="AT25" s="34" t="s">
        <v>844</v>
      </c>
      <c r="AU25" s="8">
        <f t="shared" si="0"/>
        <v>-2.2637319554834323</v>
      </c>
      <c r="AV25" s="8">
        <f t="shared" si="1"/>
        <v>7.8353224312775444E-2</v>
      </c>
      <c r="AW25">
        <f t="shared" si="2"/>
        <v>2</v>
      </c>
      <c r="AX25">
        <f t="shared" si="3"/>
        <v>2</v>
      </c>
      <c r="AY25" s="6">
        <f>VLOOKUP(AP25,COND!$A$10:$B$32,2,FALSE)</f>
        <v>1</v>
      </c>
      <c r="AZ25" s="8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118.49896014277985</v>
      </c>
      <c r="BA25" s="26">
        <f t="shared" si="4"/>
        <v>1.6144890107262677</v>
      </c>
      <c r="BB25" t="str">
        <f t="shared" si="5"/>
        <v>RP</v>
      </c>
      <c r="BC25">
        <v>800</v>
      </c>
      <c r="BD25">
        <v>800</v>
      </c>
      <c r="BF25" t="str">
        <f t="shared" si="6"/>
        <v>Possible</v>
      </c>
      <c r="BH25">
        <f>IF(VLOOKUP($A25,'Draft List'!$D$4:$AC$1177,BH$3,FALSE)&lt;&gt;0,VLOOKUP($A25,'Draft List'!$D$4:$AC$1177,BH$3,FALSE),"")</f>
        <v>31</v>
      </c>
      <c r="BI25" t="str">
        <f>IF(VLOOKUP($A25,'Draft List'!$D$4:$AC$1177,BI$3,FALSE)&lt;&gt;0,VLOOKUP($A25,'Draft List'!$D$4:$AC$1177,BI$3,FALSE),"")</f>
        <v>S1</v>
      </c>
      <c r="BJ25">
        <f>IF(VLOOKUP($A25,'Draft List'!$D$4:$AC$1177,BJ$3,FALSE)&lt;&gt;0,VLOOKUP($A25,'Draft List'!$D$4:$AC$1177,BJ$3,FALSE),"")</f>
        <v>4</v>
      </c>
      <c r="BK25" t="str">
        <f>IF(VLOOKUP($A25,'Draft List'!$D$4:$AC$1177,BK$3,FALSE)&lt;&gt;0,VLOOKUP($A25,'Draft List'!$D$4:$AC$1177,BK$3,FALSE),"")</f>
        <v>Crystal Lake Sandgnats</v>
      </c>
      <c r="BL25" t="str">
        <f>IF(OR(B25="SP",B25="MR",B25="CL"),"P",VLOOKUP(#REF!,Bat!$A$4:$AR$581,42,FALSE))</f>
        <v>P</v>
      </c>
    </row>
    <row r="26" spans="1:64" ht="15" hidden="1" customHeight="1" x14ac:dyDescent="0.3">
      <c r="A26" s="1">
        <v>13571</v>
      </c>
      <c r="B26" s="1" t="s">
        <v>24</v>
      </c>
      <c r="C26" s="1" t="s">
        <v>944</v>
      </c>
      <c r="D26" s="1" t="s">
        <v>945</v>
      </c>
      <c r="E26" s="1">
        <v>18</v>
      </c>
      <c r="F26" s="1" t="s">
        <v>42</v>
      </c>
      <c r="G26" s="1" t="s">
        <v>42</v>
      </c>
      <c r="H26" s="22" t="s">
        <v>853</v>
      </c>
      <c r="I26" s="45" t="s">
        <v>44</v>
      </c>
      <c r="J26" s="1" t="s">
        <v>43</v>
      </c>
      <c r="K26" s="22" t="s">
        <v>43</v>
      </c>
      <c r="L26" s="1">
        <v>1</v>
      </c>
      <c r="M26" s="1">
        <v>2</v>
      </c>
      <c r="N26" s="22">
        <v>2</v>
      </c>
      <c r="O26" s="1">
        <v>4</v>
      </c>
      <c r="P26" s="1">
        <v>5</v>
      </c>
      <c r="Q26" s="22">
        <v>4</v>
      </c>
      <c r="R26" s="1">
        <v>4</v>
      </c>
      <c r="S26" s="1">
        <v>7</v>
      </c>
      <c r="T26" s="1">
        <v>1</v>
      </c>
      <c r="U26" s="1">
        <v>6</v>
      </c>
      <c r="V26" s="1">
        <v>2</v>
      </c>
      <c r="W26" s="1">
        <v>5</v>
      </c>
      <c r="X26" s="1" t="s">
        <v>45</v>
      </c>
      <c r="Y26" s="1" t="s">
        <v>45</v>
      </c>
      <c r="Z26" s="1" t="s">
        <v>45</v>
      </c>
      <c r="AA26" s="1" t="s">
        <v>45</v>
      </c>
      <c r="AB26" s="1" t="s">
        <v>45</v>
      </c>
      <c r="AC26" s="1" t="s">
        <v>45</v>
      </c>
      <c r="AD26" s="1" t="s">
        <v>45</v>
      </c>
      <c r="AE26" s="1" t="s">
        <v>45</v>
      </c>
      <c r="AF26" s="1" t="s">
        <v>45</v>
      </c>
      <c r="AG26" s="1" t="s">
        <v>45</v>
      </c>
      <c r="AH26" s="1" t="s">
        <v>45</v>
      </c>
      <c r="AI26" s="1" t="s">
        <v>45</v>
      </c>
      <c r="AJ26" s="1" t="s">
        <v>45</v>
      </c>
      <c r="AK26" s="1" t="s">
        <v>45</v>
      </c>
      <c r="AL26" s="1" t="s">
        <v>45</v>
      </c>
      <c r="AM26" s="1" t="s">
        <v>45</v>
      </c>
      <c r="AN26" s="1" t="s">
        <v>45</v>
      </c>
      <c r="AO26" s="22" t="s">
        <v>45</v>
      </c>
      <c r="AP26" s="1" t="s">
        <v>58</v>
      </c>
      <c r="AQ26" s="1">
        <v>10</v>
      </c>
      <c r="AR26" s="23" t="s">
        <v>371</v>
      </c>
      <c r="AS26" s="34" t="s">
        <v>608</v>
      </c>
      <c r="AT26" s="34" t="s">
        <v>48</v>
      </c>
      <c r="AU26" s="8">
        <f t="shared" si="0"/>
        <v>-2.2637319554834323</v>
      </c>
      <c r="AV26" s="8">
        <f t="shared" si="1"/>
        <v>-0.16322694982045299</v>
      </c>
      <c r="AW26">
        <f t="shared" si="2"/>
        <v>3</v>
      </c>
      <c r="AX26">
        <f t="shared" si="3"/>
        <v>2</v>
      </c>
      <c r="AY26" s="6">
        <f>VLOOKUP(AP26,COND!$A$10:$B$32,2,FALSE)</f>
        <v>1</v>
      </c>
      <c r="AZ26" s="8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122.13271461249425</v>
      </c>
      <c r="BA26" s="26">
        <f t="shared" si="4"/>
        <v>1.9497270773883888</v>
      </c>
      <c r="BB26" t="str">
        <f t="shared" si="5"/>
        <v>SP</v>
      </c>
      <c r="BC26">
        <v>9999</v>
      </c>
      <c r="BD26">
        <v>9999</v>
      </c>
      <c r="BF26" t="str">
        <f t="shared" si="6"/>
        <v>Possible</v>
      </c>
      <c r="BH26">
        <f>IF(VLOOKUP($A26,'Draft List'!$D$4:$AC$1177,BH$3,FALSE)&lt;&gt;0,VLOOKUP($A26,'Draft List'!$D$4:$AC$1177,BH$3,FALSE),"")</f>
        <v>33</v>
      </c>
      <c r="BI26" t="str">
        <f>IF(VLOOKUP($A26,'Draft List'!$D$4:$AC$1177,BI$3,FALSE)&lt;&gt;0,VLOOKUP($A26,'Draft List'!$D$4:$AC$1177,BI$3,FALSE),"")</f>
        <v>S1</v>
      </c>
      <c r="BJ26">
        <f>IF(VLOOKUP($A26,'Draft List'!$D$4:$AC$1177,BJ$3,FALSE)&lt;&gt;0,VLOOKUP($A26,'Draft List'!$D$4:$AC$1177,BJ$3,FALSE),"")</f>
        <v>6</v>
      </c>
      <c r="BK26" t="str">
        <f>IF(VLOOKUP($A26,'Draft List'!$D$4:$AC$1177,BK$3,FALSE)&lt;&gt;0,VLOOKUP($A26,'Draft List'!$D$4:$AC$1177,BK$3,FALSE),"")</f>
        <v>Kentucky Thoroughbreds</v>
      </c>
      <c r="BL26" t="str">
        <f>IF(OR(B26="SP",B26="MR",B26="CL"),"P",VLOOKUP(#REF!,Bat!$A$4:$AR$581,42,FALSE))</f>
        <v>P</v>
      </c>
    </row>
    <row r="27" spans="1:64" ht="15" hidden="1" customHeight="1" x14ac:dyDescent="0.3">
      <c r="A27" s="1">
        <v>4966</v>
      </c>
      <c r="B27" s="1" t="s">
        <v>24</v>
      </c>
      <c r="C27" s="1" t="s">
        <v>127</v>
      </c>
      <c r="D27" s="1" t="s">
        <v>1265</v>
      </c>
      <c r="E27" s="1">
        <v>21</v>
      </c>
      <c r="F27" s="1" t="s">
        <v>54</v>
      </c>
      <c r="G27" s="1" t="s">
        <v>54</v>
      </c>
      <c r="H27" s="22" t="s">
        <v>841</v>
      </c>
      <c r="I27" s="45" t="s">
        <v>43</v>
      </c>
      <c r="J27" s="1" t="s">
        <v>43</v>
      </c>
      <c r="K27" s="22" t="s">
        <v>44</v>
      </c>
      <c r="L27" s="1">
        <v>2</v>
      </c>
      <c r="M27" s="1">
        <v>2</v>
      </c>
      <c r="N27" s="22">
        <v>2</v>
      </c>
      <c r="O27" s="1">
        <v>5</v>
      </c>
      <c r="P27" s="1">
        <v>4</v>
      </c>
      <c r="Q27" s="22">
        <v>3</v>
      </c>
      <c r="R27" s="1" t="s">
        <v>45</v>
      </c>
      <c r="S27" s="1" t="s">
        <v>45</v>
      </c>
      <c r="T27" s="1">
        <v>2</v>
      </c>
      <c r="U27" s="1">
        <v>7</v>
      </c>
      <c r="V27" s="1" t="s">
        <v>45</v>
      </c>
      <c r="W27" s="1" t="s">
        <v>45</v>
      </c>
      <c r="X27" s="1">
        <v>4</v>
      </c>
      <c r="Y27" s="1">
        <v>8</v>
      </c>
      <c r="Z27" s="1" t="s">
        <v>45</v>
      </c>
      <c r="AA27" s="1" t="s">
        <v>45</v>
      </c>
      <c r="AB27" s="1" t="s">
        <v>45</v>
      </c>
      <c r="AC27" s="1" t="s">
        <v>45</v>
      </c>
      <c r="AD27" s="1">
        <v>4</v>
      </c>
      <c r="AE27" s="1">
        <v>7</v>
      </c>
      <c r="AF27" s="1" t="s">
        <v>45</v>
      </c>
      <c r="AG27" s="1" t="s">
        <v>45</v>
      </c>
      <c r="AH27" s="1" t="s">
        <v>45</v>
      </c>
      <c r="AI27" s="1" t="s">
        <v>45</v>
      </c>
      <c r="AJ27" s="1" t="s">
        <v>45</v>
      </c>
      <c r="AK27" s="1" t="s">
        <v>45</v>
      </c>
      <c r="AL27" s="1" t="s">
        <v>45</v>
      </c>
      <c r="AM27" s="1" t="s">
        <v>45</v>
      </c>
      <c r="AN27" s="1" t="s">
        <v>45</v>
      </c>
      <c r="AO27" s="22" t="s">
        <v>45</v>
      </c>
      <c r="AP27" s="1" t="s">
        <v>49</v>
      </c>
      <c r="AQ27" s="1">
        <v>9</v>
      </c>
      <c r="AR27" s="23" t="s">
        <v>371</v>
      </c>
      <c r="AS27" s="34" t="s">
        <v>476</v>
      </c>
      <c r="AT27" s="34" t="s">
        <v>48</v>
      </c>
      <c r="AU27" s="8">
        <f t="shared" si="0"/>
        <v>-2.0690406309742588</v>
      </c>
      <c r="AV27" s="8">
        <f t="shared" si="1"/>
        <v>-0.40628790779544532</v>
      </c>
      <c r="AW27">
        <f t="shared" si="2"/>
        <v>3</v>
      </c>
      <c r="AX27">
        <f t="shared" si="3"/>
        <v>3</v>
      </c>
      <c r="AY27" s="6">
        <f>VLOOKUP(AP27,COND!$A$10:$B$32,2,FALSE)</f>
        <v>1.05</v>
      </c>
      <c r="AZ27" s="8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112.54595540379106</v>
      </c>
      <c r="BA27" s="26">
        <f t="shared" si="4"/>
        <v>1.0652846502880406</v>
      </c>
      <c r="BB27" t="str">
        <f t="shared" si="5"/>
        <v>SP</v>
      </c>
      <c r="BC27">
        <v>9999</v>
      </c>
      <c r="BD27">
        <v>9999</v>
      </c>
      <c r="BF27" t="str">
        <f t="shared" si="6"/>
        <v>Possible</v>
      </c>
      <c r="BH27">
        <f>IF(VLOOKUP($A27,'Draft List'!$D$4:$AC$1177,BH$3,FALSE)&lt;&gt;0,VLOOKUP($A27,'Draft List'!$D$4:$AC$1177,BH$3,FALSE),"")</f>
        <v>35</v>
      </c>
      <c r="BI27">
        <f>IF(VLOOKUP($A27,'Draft List'!$D$4:$AC$1177,BI$3,FALSE)&lt;&gt;0,VLOOKUP($A27,'Draft List'!$D$4:$AC$1177,BI$3,FALSE),"")</f>
        <v>2</v>
      </c>
      <c r="BJ27">
        <f>IF(VLOOKUP($A27,'Draft List'!$D$4:$AC$1177,BJ$3,FALSE)&lt;&gt;0,VLOOKUP($A27,'Draft List'!$D$4:$AC$1177,BJ$3,FALSE),"")</f>
        <v>2</v>
      </c>
      <c r="BK27" t="str">
        <f>IF(VLOOKUP($A27,'Draft List'!$D$4:$AC$1177,BK$3,FALSE)&lt;&gt;0,VLOOKUP($A27,'Draft List'!$D$4:$AC$1177,BK$3,FALSE),"")</f>
        <v>Duluth Warriors</v>
      </c>
      <c r="BL27" t="str">
        <f>IF(OR(B27="SP",B27="MR",B27="CL"),"P",VLOOKUP(#REF!,Bat!$A$4:$AR$581,42,FALSE))</f>
        <v>P</v>
      </c>
    </row>
    <row r="28" spans="1:64" ht="15" hidden="1" customHeight="1" x14ac:dyDescent="0.3">
      <c r="A28" s="1">
        <v>13141</v>
      </c>
      <c r="B28" s="1" t="s">
        <v>50</v>
      </c>
      <c r="C28" s="1" t="s">
        <v>1361</v>
      </c>
      <c r="D28" s="1" t="s">
        <v>1327</v>
      </c>
      <c r="E28" s="1">
        <v>21</v>
      </c>
      <c r="F28" s="1" t="s">
        <v>42</v>
      </c>
      <c r="G28" s="1" t="s">
        <v>42</v>
      </c>
      <c r="H28" s="22" t="s">
        <v>840</v>
      </c>
      <c r="I28" s="45" t="s">
        <v>48</v>
      </c>
      <c r="J28" s="1" t="s">
        <v>43</v>
      </c>
      <c r="K28" s="22" t="s">
        <v>43</v>
      </c>
      <c r="L28" s="1">
        <v>4</v>
      </c>
      <c r="M28" s="1">
        <v>2</v>
      </c>
      <c r="N28" s="22">
        <v>5</v>
      </c>
      <c r="O28" s="1">
        <v>7</v>
      </c>
      <c r="P28" s="1">
        <v>4</v>
      </c>
      <c r="Q28" s="22">
        <v>5</v>
      </c>
      <c r="R28" s="1">
        <v>5</v>
      </c>
      <c r="S28" s="1">
        <v>8</v>
      </c>
      <c r="T28" s="1" t="s">
        <v>45</v>
      </c>
      <c r="U28" s="1" t="s">
        <v>45</v>
      </c>
      <c r="V28" s="1" t="s">
        <v>45</v>
      </c>
      <c r="W28" s="1" t="s">
        <v>45</v>
      </c>
      <c r="X28" s="1" t="s">
        <v>45</v>
      </c>
      <c r="Y28" s="1" t="s">
        <v>45</v>
      </c>
      <c r="Z28" s="1" t="s">
        <v>45</v>
      </c>
      <c r="AA28" s="1" t="s">
        <v>45</v>
      </c>
      <c r="AB28" s="1">
        <v>5</v>
      </c>
      <c r="AC28" s="1">
        <v>7</v>
      </c>
      <c r="AD28" s="1" t="s">
        <v>45</v>
      </c>
      <c r="AE28" s="1" t="s">
        <v>45</v>
      </c>
      <c r="AF28" s="1" t="s">
        <v>45</v>
      </c>
      <c r="AG28" s="1" t="s">
        <v>45</v>
      </c>
      <c r="AH28" s="1" t="s">
        <v>45</v>
      </c>
      <c r="AI28" s="1" t="s">
        <v>45</v>
      </c>
      <c r="AJ28" s="1" t="s">
        <v>45</v>
      </c>
      <c r="AK28" s="1" t="s">
        <v>45</v>
      </c>
      <c r="AL28" s="1" t="s">
        <v>45</v>
      </c>
      <c r="AM28" s="1" t="s">
        <v>45</v>
      </c>
      <c r="AN28" s="1" t="s">
        <v>45</v>
      </c>
      <c r="AO28" s="22" t="s">
        <v>45</v>
      </c>
      <c r="AP28" s="1" t="s">
        <v>55</v>
      </c>
      <c r="AQ28" s="1">
        <v>5</v>
      </c>
      <c r="AR28" s="23" t="s">
        <v>371</v>
      </c>
      <c r="AS28" s="34" t="s">
        <v>681</v>
      </c>
      <c r="AT28" s="34" t="s">
        <v>844</v>
      </c>
      <c r="AU28" s="8">
        <f t="shared" si="0"/>
        <v>-0.9526962837935804</v>
      </c>
      <c r="AV28" s="8">
        <f t="shared" si="1"/>
        <v>0.46773587333112243</v>
      </c>
      <c r="AW28">
        <f t="shared" si="2"/>
        <v>2</v>
      </c>
      <c r="AX28">
        <f t="shared" si="3"/>
        <v>2</v>
      </c>
      <c r="AY28" s="6">
        <f>VLOOKUP(AP28,COND!$A$10:$B$32,2,FALSE)</f>
        <v>1.0249999999999999</v>
      </c>
      <c r="AZ28" s="8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122.88126309848256</v>
      </c>
      <c r="BA28" s="26">
        <f t="shared" si="4"/>
        <v>2.0187856638551023</v>
      </c>
      <c r="BB28" t="str">
        <f t="shared" si="5"/>
        <v>RP</v>
      </c>
      <c r="BC28">
        <v>800</v>
      </c>
      <c r="BD28">
        <v>800</v>
      </c>
      <c r="BF28" t="str">
        <f t="shared" si="6"/>
        <v>Possible</v>
      </c>
      <c r="BH28">
        <f>IF(VLOOKUP($A28,'Draft List'!$D$4:$AC$1177,BH$3,FALSE)&lt;&gt;0,VLOOKUP($A28,'Draft List'!$D$4:$AC$1177,BH$3,FALSE),"")</f>
        <v>38</v>
      </c>
      <c r="BI28">
        <f>IF(VLOOKUP($A28,'Draft List'!$D$4:$AC$1177,BI$3,FALSE)&lt;&gt;0,VLOOKUP($A28,'Draft List'!$D$4:$AC$1177,BI$3,FALSE),"")</f>
        <v>2</v>
      </c>
      <c r="BJ28">
        <f>IF(VLOOKUP($A28,'Draft List'!$D$4:$AC$1177,BJ$3,FALSE)&lt;&gt;0,VLOOKUP($A28,'Draft List'!$D$4:$AC$1177,BJ$3,FALSE),"")</f>
        <v>5</v>
      </c>
      <c r="BK28" t="str">
        <f>IF(VLOOKUP($A28,'Draft List'!$D$4:$AC$1177,BK$3,FALSE)&lt;&gt;0,VLOOKUP($A28,'Draft List'!$D$4:$AC$1177,BK$3,FALSE),"")</f>
        <v>Charleston Statesmen</v>
      </c>
      <c r="BL28" t="str">
        <f>IF(OR(B28="SP",B28="MR",B28="CL"),"P",VLOOKUP(#REF!,Bat!$A$4:$AR$581,42,FALSE))</f>
        <v>P</v>
      </c>
    </row>
    <row r="29" spans="1:64" ht="15" hidden="1" customHeight="1" x14ac:dyDescent="0.3">
      <c r="A29" s="1">
        <v>14418</v>
      </c>
      <c r="B29" s="1" t="s">
        <v>24</v>
      </c>
      <c r="C29" s="1" t="s">
        <v>1081</v>
      </c>
      <c r="D29" s="1" t="s">
        <v>1364</v>
      </c>
      <c r="E29" s="1">
        <v>18</v>
      </c>
      <c r="F29" s="1" t="s">
        <v>42</v>
      </c>
      <c r="G29" s="1" t="s">
        <v>42</v>
      </c>
      <c r="H29" s="22" t="s">
        <v>841</v>
      </c>
      <c r="I29" s="45" t="s">
        <v>43</v>
      </c>
      <c r="J29" s="1" t="s">
        <v>43</v>
      </c>
      <c r="K29" s="22" t="s">
        <v>43</v>
      </c>
      <c r="L29" s="1">
        <v>1</v>
      </c>
      <c r="M29" s="1">
        <v>3</v>
      </c>
      <c r="N29" s="22">
        <v>1</v>
      </c>
      <c r="O29" s="1">
        <v>6</v>
      </c>
      <c r="P29" s="1">
        <v>6</v>
      </c>
      <c r="Q29" s="22">
        <v>4</v>
      </c>
      <c r="R29" s="1">
        <v>4</v>
      </c>
      <c r="S29" s="1">
        <v>7</v>
      </c>
      <c r="T29" s="1" t="s">
        <v>45</v>
      </c>
      <c r="U29" s="1" t="s">
        <v>45</v>
      </c>
      <c r="V29" s="1">
        <v>2</v>
      </c>
      <c r="W29" s="1">
        <v>10</v>
      </c>
      <c r="X29" s="1" t="s">
        <v>45</v>
      </c>
      <c r="Y29" s="1" t="s">
        <v>45</v>
      </c>
      <c r="Z29" s="1" t="s">
        <v>45</v>
      </c>
      <c r="AA29" s="1" t="s">
        <v>45</v>
      </c>
      <c r="AB29" s="1" t="s">
        <v>45</v>
      </c>
      <c r="AC29" s="1" t="s">
        <v>45</v>
      </c>
      <c r="AD29" s="1" t="s">
        <v>45</v>
      </c>
      <c r="AE29" s="1" t="s">
        <v>45</v>
      </c>
      <c r="AF29" s="1" t="s">
        <v>45</v>
      </c>
      <c r="AG29" s="1" t="s">
        <v>45</v>
      </c>
      <c r="AH29" s="1" t="s">
        <v>45</v>
      </c>
      <c r="AI29" s="1" t="s">
        <v>45</v>
      </c>
      <c r="AJ29" s="1" t="s">
        <v>45</v>
      </c>
      <c r="AK29" s="1" t="s">
        <v>45</v>
      </c>
      <c r="AL29" s="1" t="s">
        <v>45</v>
      </c>
      <c r="AM29" s="1" t="s">
        <v>45</v>
      </c>
      <c r="AN29" s="1" t="s">
        <v>45</v>
      </c>
      <c r="AO29" s="22" t="s">
        <v>45</v>
      </c>
      <c r="AP29" s="1" t="s">
        <v>59</v>
      </c>
      <c r="AQ29" s="1">
        <v>4</v>
      </c>
      <c r="AR29" s="23" t="s">
        <v>370</v>
      </c>
      <c r="AS29" s="34" t="s">
        <v>1048</v>
      </c>
      <c r="AT29" s="34" t="s">
        <v>844</v>
      </c>
      <c r="AU29" s="8">
        <f t="shared" si="0"/>
        <v>-2.310620805107487</v>
      </c>
      <c r="AV29" s="8">
        <f t="shared" si="1"/>
        <v>0.42158741562794949</v>
      </c>
      <c r="AW29">
        <f t="shared" si="2"/>
        <v>2</v>
      </c>
      <c r="AX29">
        <f t="shared" si="3"/>
        <v>2</v>
      </c>
      <c r="AY29" s="6">
        <f>VLOOKUP(AP29,COND!$A$10:$B$32,2,FALSE)</f>
        <v>1</v>
      </c>
      <c r="AZ29" s="8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125.89614294396061</v>
      </c>
      <c r="BA29" s="26">
        <f t="shared" si="4"/>
        <v>2.2969284219969563</v>
      </c>
      <c r="BB29" t="str">
        <f t="shared" si="5"/>
        <v>RP</v>
      </c>
      <c r="BC29">
        <v>800</v>
      </c>
      <c r="BD29">
        <v>800</v>
      </c>
      <c r="BF29" t="str">
        <f t="shared" si="6"/>
        <v>Possible</v>
      </c>
      <c r="BH29">
        <f>IF(VLOOKUP($A29,'Draft List'!$D$4:$AC$1177,BH$3,FALSE)&lt;&gt;0,VLOOKUP($A29,'Draft List'!$D$4:$AC$1177,BH$3,FALSE),"")</f>
        <v>39</v>
      </c>
      <c r="BI29">
        <f>IF(VLOOKUP($A29,'Draft List'!$D$4:$AC$1177,BI$3,FALSE)&lt;&gt;0,VLOOKUP($A29,'Draft List'!$D$4:$AC$1177,BI$3,FALSE),"")</f>
        <v>2</v>
      </c>
      <c r="BJ29">
        <f>IF(VLOOKUP($A29,'Draft List'!$D$4:$AC$1177,BJ$3,FALSE)&lt;&gt;0,VLOOKUP($A29,'Draft List'!$D$4:$AC$1177,BJ$3,FALSE),"")</f>
        <v>6</v>
      </c>
      <c r="BK29" t="str">
        <f>IF(VLOOKUP($A29,'Draft List'!$D$4:$AC$1177,BK$3,FALSE)&lt;&gt;0,VLOOKUP($A29,'Draft List'!$D$4:$AC$1177,BK$3,FALSE),"")</f>
        <v>Scottish Claymores</v>
      </c>
      <c r="BL29" t="str">
        <f>IF(OR(B29="SP",B29="MR",B29="CL"),"P",VLOOKUP(#REF!,Bat!$A$4:$AR$581,42,FALSE))</f>
        <v>P</v>
      </c>
    </row>
    <row r="30" spans="1:64" ht="15" hidden="1" customHeight="1" x14ac:dyDescent="0.3">
      <c r="A30" s="1">
        <v>6400</v>
      </c>
      <c r="B30" s="1" t="s">
        <v>468</v>
      </c>
      <c r="C30" s="1" t="s">
        <v>702</v>
      </c>
      <c r="D30" s="1" t="s">
        <v>1327</v>
      </c>
      <c r="E30" s="1">
        <v>21</v>
      </c>
      <c r="F30" s="1" t="s">
        <v>42</v>
      </c>
      <c r="G30" s="1" t="s">
        <v>42</v>
      </c>
      <c r="H30" s="22" t="s">
        <v>840</v>
      </c>
      <c r="I30" s="45" t="s">
        <v>43</v>
      </c>
      <c r="J30" s="1" t="s">
        <v>43</v>
      </c>
      <c r="K30" s="22" t="s">
        <v>44</v>
      </c>
      <c r="L30" s="1">
        <v>5</v>
      </c>
      <c r="M30" s="1">
        <v>5</v>
      </c>
      <c r="N30" s="22">
        <v>3</v>
      </c>
      <c r="O30" s="1">
        <v>7</v>
      </c>
      <c r="P30" s="1">
        <v>7</v>
      </c>
      <c r="Q30" s="22">
        <v>3</v>
      </c>
      <c r="R30" s="1">
        <v>6</v>
      </c>
      <c r="S30" s="1">
        <v>8</v>
      </c>
      <c r="T30" s="1" t="s">
        <v>45</v>
      </c>
      <c r="U30" s="1" t="s">
        <v>45</v>
      </c>
      <c r="V30" s="1" t="s">
        <v>45</v>
      </c>
      <c r="W30" s="1" t="s">
        <v>45</v>
      </c>
      <c r="X30" s="1" t="s">
        <v>45</v>
      </c>
      <c r="Y30" s="1" t="s">
        <v>45</v>
      </c>
      <c r="Z30" s="1" t="s">
        <v>45</v>
      </c>
      <c r="AA30" s="1" t="s">
        <v>45</v>
      </c>
      <c r="AB30" s="1">
        <v>5</v>
      </c>
      <c r="AC30" s="1">
        <v>8</v>
      </c>
      <c r="AD30" s="1" t="s">
        <v>45</v>
      </c>
      <c r="AE30" s="1" t="s">
        <v>45</v>
      </c>
      <c r="AF30" s="1" t="s">
        <v>45</v>
      </c>
      <c r="AG30" s="1" t="s">
        <v>45</v>
      </c>
      <c r="AH30" s="1" t="s">
        <v>45</v>
      </c>
      <c r="AI30" s="1" t="s">
        <v>45</v>
      </c>
      <c r="AJ30" s="1" t="s">
        <v>45</v>
      </c>
      <c r="AK30" s="1" t="s">
        <v>45</v>
      </c>
      <c r="AL30" s="1" t="s">
        <v>45</v>
      </c>
      <c r="AM30" s="1" t="s">
        <v>45</v>
      </c>
      <c r="AN30" s="1" t="s">
        <v>45</v>
      </c>
      <c r="AO30" s="22" t="s">
        <v>45</v>
      </c>
      <c r="AP30" s="1" t="s">
        <v>46</v>
      </c>
      <c r="AQ30" s="1">
        <v>5</v>
      </c>
      <c r="AR30" s="23" t="s">
        <v>372</v>
      </c>
      <c r="AS30" s="34" t="s">
        <v>707</v>
      </c>
      <c r="AT30" s="34" t="s">
        <v>844</v>
      </c>
      <c r="AU30" s="8">
        <f t="shared" si="0"/>
        <v>-0.65635094210246159</v>
      </c>
      <c r="AV30" s="8">
        <f t="shared" si="1"/>
        <v>0.56938989051306799</v>
      </c>
      <c r="AW30">
        <f t="shared" si="2"/>
        <v>2</v>
      </c>
      <c r="AX30">
        <f t="shared" si="3"/>
        <v>2</v>
      </c>
      <c r="AY30" s="6">
        <f>VLOOKUP(AP30,COND!$A$10:$B$32,2,FALSE)</f>
        <v>1.05</v>
      </c>
      <c r="AZ30" s="8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124.10699515285958</v>
      </c>
      <c r="BA30" s="26">
        <f t="shared" si="4"/>
        <v>2.1318676146527955</v>
      </c>
      <c r="BB30" t="str">
        <f t="shared" si="5"/>
        <v>RP</v>
      </c>
      <c r="BC30">
        <v>800</v>
      </c>
      <c r="BD30">
        <v>800</v>
      </c>
      <c r="BF30" t="str">
        <f t="shared" si="6"/>
        <v>Possible</v>
      </c>
      <c r="BH30">
        <f>IF(VLOOKUP($A30,'Draft List'!$D$4:$AC$1177,BH$3,FALSE)&lt;&gt;0,VLOOKUP($A30,'Draft List'!$D$4:$AC$1177,BH$3,FALSE),"")</f>
        <v>42</v>
      </c>
      <c r="BI30">
        <f>IF(VLOOKUP($A30,'Draft List'!$D$4:$AC$1177,BI$3,FALSE)&lt;&gt;0,VLOOKUP($A30,'Draft List'!$D$4:$AC$1177,BI$3,FALSE),"")</f>
        <v>2</v>
      </c>
      <c r="BJ30">
        <f>IF(VLOOKUP($A30,'Draft List'!$D$4:$AC$1177,BJ$3,FALSE)&lt;&gt;0,VLOOKUP($A30,'Draft List'!$D$4:$AC$1177,BJ$3,FALSE),"")</f>
        <v>9</v>
      </c>
      <c r="BK30" t="str">
        <f>IF(VLOOKUP($A30,'Draft List'!$D$4:$AC$1177,BK$3,FALSE)&lt;&gt;0,VLOOKUP($A30,'Draft List'!$D$4:$AC$1177,BK$3,FALSE),"")</f>
        <v>Niihama-shi Ghosts</v>
      </c>
      <c r="BL30" t="e">
        <f>IF(OR(B30="SP",B30="MR",B30="CL"),"P",VLOOKUP(#REF!,Bat!$A$4:$AR$581,42,FALSE))</f>
        <v>#REF!</v>
      </c>
    </row>
    <row r="31" spans="1:64" ht="15" hidden="1" customHeight="1" x14ac:dyDescent="0.3">
      <c r="A31" s="1">
        <v>6308</v>
      </c>
      <c r="B31" s="1" t="s">
        <v>50</v>
      </c>
      <c r="C31" s="1" t="s">
        <v>1347</v>
      </c>
      <c r="D31" s="1" t="s">
        <v>433</v>
      </c>
      <c r="E31" s="1">
        <v>21</v>
      </c>
      <c r="F31" s="1" t="s">
        <v>42</v>
      </c>
      <c r="G31" s="1" t="s">
        <v>42</v>
      </c>
      <c r="H31" s="22" t="s">
        <v>840</v>
      </c>
      <c r="I31" s="45" t="s">
        <v>43</v>
      </c>
      <c r="J31" s="1" t="s">
        <v>48</v>
      </c>
      <c r="K31" s="22" t="s">
        <v>43</v>
      </c>
      <c r="L31" s="1">
        <v>5</v>
      </c>
      <c r="M31" s="1">
        <v>2</v>
      </c>
      <c r="N31" s="22">
        <v>4</v>
      </c>
      <c r="O31" s="1">
        <v>8</v>
      </c>
      <c r="P31" s="1">
        <v>3</v>
      </c>
      <c r="Q31" s="22">
        <v>4</v>
      </c>
      <c r="R31" s="1">
        <v>6</v>
      </c>
      <c r="S31" s="1">
        <v>9</v>
      </c>
      <c r="T31" s="1" t="s">
        <v>45</v>
      </c>
      <c r="U31" s="1" t="s">
        <v>45</v>
      </c>
      <c r="V31" s="1">
        <v>6</v>
      </c>
      <c r="W31" s="1">
        <v>9</v>
      </c>
      <c r="X31" s="1" t="s">
        <v>45</v>
      </c>
      <c r="Y31" s="1" t="s">
        <v>45</v>
      </c>
      <c r="Z31" s="1" t="s">
        <v>45</v>
      </c>
      <c r="AA31" s="1" t="s">
        <v>45</v>
      </c>
      <c r="AB31" s="1" t="s">
        <v>45</v>
      </c>
      <c r="AC31" s="1" t="s">
        <v>45</v>
      </c>
      <c r="AD31" s="1" t="s">
        <v>45</v>
      </c>
      <c r="AE31" s="1" t="s">
        <v>45</v>
      </c>
      <c r="AF31" s="1" t="s">
        <v>45</v>
      </c>
      <c r="AG31" s="1" t="s">
        <v>45</v>
      </c>
      <c r="AH31" s="1" t="s">
        <v>45</v>
      </c>
      <c r="AI31" s="1" t="s">
        <v>45</v>
      </c>
      <c r="AJ31" s="1" t="s">
        <v>45</v>
      </c>
      <c r="AK31" s="1" t="s">
        <v>45</v>
      </c>
      <c r="AL31" s="1" t="s">
        <v>45</v>
      </c>
      <c r="AM31" s="1" t="s">
        <v>45</v>
      </c>
      <c r="AN31" s="1" t="s">
        <v>45</v>
      </c>
      <c r="AO31" s="22" t="s">
        <v>45</v>
      </c>
      <c r="AP31" s="1" t="s">
        <v>61</v>
      </c>
      <c r="AQ31" s="1">
        <v>4</v>
      </c>
      <c r="AR31" s="23" t="s">
        <v>371</v>
      </c>
      <c r="AS31" s="34" t="s">
        <v>910</v>
      </c>
      <c r="AT31" s="34" t="s">
        <v>844</v>
      </c>
      <c r="AU31" s="8">
        <f t="shared" si="0"/>
        <v>-1.0003255253385175</v>
      </c>
      <c r="AV31" s="8">
        <f t="shared" si="1"/>
        <v>0.22467491535613018</v>
      </c>
      <c r="AW31">
        <f t="shared" si="2"/>
        <v>2</v>
      </c>
      <c r="AX31">
        <f t="shared" si="3"/>
        <v>2</v>
      </c>
      <c r="AY31" s="6">
        <f>VLOOKUP(AP31,COND!$A$10:$B$32,2,FALSE)</f>
        <v>1.0249999999999999</v>
      </c>
      <c r="AZ31" s="8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118.58885558050096</v>
      </c>
      <c r="BA31" s="26">
        <f t="shared" si="4"/>
        <v>1.6227824639561277</v>
      </c>
      <c r="BB31" t="str">
        <f t="shared" si="5"/>
        <v>RP</v>
      </c>
      <c r="BC31">
        <v>800</v>
      </c>
      <c r="BD31">
        <v>800</v>
      </c>
      <c r="BF31" t="str">
        <f t="shared" si="6"/>
        <v>Possible</v>
      </c>
      <c r="BH31">
        <f>IF(VLOOKUP($A31,'Draft List'!$D$4:$AC$1177,BH$3,FALSE)&lt;&gt;0,VLOOKUP($A31,'Draft List'!$D$4:$AC$1177,BH$3,FALSE),"")</f>
        <v>47</v>
      </c>
      <c r="BI31">
        <f>IF(VLOOKUP($A31,'Draft List'!$D$4:$AC$1177,BI$3,FALSE)&lt;&gt;0,VLOOKUP($A31,'Draft List'!$D$4:$AC$1177,BI$3,FALSE),"")</f>
        <v>2</v>
      </c>
      <c r="BJ31">
        <f>IF(VLOOKUP($A31,'Draft List'!$D$4:$AC$1177,BJ$3,FALSE)&lt;&gt;0,VLOOKUP($A31,'Draft List'!$D$4:$AC$1177,BJ$3,FALSE),"")</f>
        <v>14</v>
      </c>
      <c r="BK31" t="str">
        <f>IF(VLOOKUP($A31,'Draft List'!$D$4:$AC$1177,BK$3,FALSE)&lt;&gt;0,VLOOKUP($A31,'Draft List'!$D$4:$AC$1177,BK$3,FALSE),"")</f>
        <v>Toyama Wind Dancers</v>
      </c>
      <c r="BL31" t="str">
        <f>IF(OR(B31="SP",B31="MR",B31="CL"),"P",VLOOKUP(#REF!,Bat!$A$4:$AR$581,42,FALSE))</f>
        <v>P</v>
      </c>
    </row>
    <row r="32" spans="1:64" ht="15" hidden="1" customHeight="1" x14ac:dyDescent="0.3">
      <c r="A32" s="1">
        <v>6391</v>
      </c>
      <c r="B32" s="1" t="s">
        <v>468</v>
      </c>
      <c r="C32" s="1" t="s">
        <v>131</v>
      </c>
      <c r="D32" s="1" t="s">
        <v>928</v>
      </c>
      <c r="E32" s="1">
        <v>21</v>
      </c>
      <c r="F32" s="1" t="s">
        <v>42</v>
      </c>
      <c r="G32" s="1" t="s">
        <v>54</v>
      </c>
      <c r="H32" s="22" t="s">
        <v>840</v>
      </c>
      <c r="I32" s="45" t="s">
        <v>43</v>
      </c>
      <c r="J32" s="1" t="s">
        <v>43</v>
      </c>
      <c r="K32" s="22" t="s">
        <v>43</v>
      </c>
      <c r="L32" s="1">
        <v>5</v>
      </c>
      <c r="M32" s="1">
        <v>2</v>
      </c>
      <c r="N32" s="22">
        <v>4</v>
      </c>
      <c r="O32" s="1">
        <v>8</v>
      </c>
      <c r="P32" s="1">
        <v>3</v>
      </c>
      <c r="Q32" s="22">
        <v>5</v>
      </c>
      <c r="R32" s="1" t="s">
        <v>45</v>
      </c>
      <c r="S32" s="1" t="s">
        <v>45</v>
      </c>
      <c r="T32" s="1" t="s">
        <v>45</v>
      </c>
      <c r="U32" s="1" t="s">
        <v>45</v>
      </c>
      <c r="V32" s="1" t="s">
        <v>45</v>
      </c>
      <c r="W32" s="1" t="s">
        <v>45</v>
      </c>
      <c r="X32" s="1" t="s">
        <v>45</v>
      </c>
      <c r="Y32" s="1" t="s">
        <v>45</v>
      </c>
      <c r="Z32" s="1" t="s">
        <v>45</v>
      </c>
      <c r="AA32" s="1" t="s">
        <v>45</v>
      </c>
      <c r="AB32" s="1" t="s">
        <v>45</v>
      </c>
      <c r="AC32" s="1" t="s">
        <v>45</v>
      </c>
      <c r="AD32" s="1">
        <v>6</v>
      </c>
      <c r="AE32" s="1">
        <v>9</v>
      </c>
      <c r="AF32" s="1" t="s">
        <v>45</v>
      </c>
      <c r="AG32" s="1" t="s">
        <v>45</v>
      </c>
      <c r="AH32" s="1">
        <v>5</v>
      </c>
      <c r="AI32" s="1">
        <v>7</v>
      </c>
      <c r="AJ32" s="1" t="s">
        <v>45</v>
      </c>
      <c r="AK32" s="1" t="s">
        <v>45</v>
      </c>
      <c r="AL32" s="1" t="s">
        <v>45</v>
      </c>
      <c r="AM32" s="1" t="s">
        <v>45</v>
      </c>
      <c r="AN32" s="1" t="s">
        <v>45</v>
      </c>
      <c r="AO32" s="22" t="s">
        <v>45</v>
      </c>
      <c r="AP32" s="1" t="s">
        <v>55</v>
      </c>
      <c r="AQ32" s="1">
        <v>2</v>
      </c>
      <c r="AR32" s="23" t="s">
        <v>371</v>
      </c>
      <c r="AS32" s="34" t="s">
        <v>45</v>
      </c>
      <c r="AT32" s="34" t="s">
        <v>48</v>
      </c>
      <c r="AU32" s="8">
        <f t="shared" si="0"/>
        <v>-1.0003255253385175</v>
      </c>
      <c r="AV32" s="8">
        <f t="shared" si="1"/>
        <v>0.46699548141024055</v>
      </c>
      <c r="AW32">
        <f t="shared" si="2"/>
        <v>2</v>
      </c>
      <c r="AX32">
        <f t="shared" si="3"/>
        <v>2</v>
      </c>
      <c r="AY32" s="6">
        <f>VLOOKUP(AP32,COND!$A$10:$B$32,2,FALSE)</f>
        <v>1.0249999999999999</v>
      </c>
      <c r="AZ32" s="8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122.30804860440476</v>
      </c>
      <c r="BA32" s="26">
        <f t="shared" si="4"/>
        <v>1.9659028066398068</v>
      </c>
      <c r="BB32" t="str">
        <f t="shared" si="5"/>
        <v>RP</v>
      </c>
      <c r="BC32">
        <v>3</v>
      </c>
      <c r="BD32">
        <v>800</v>
      </c>
      <c r="BE32">
        <v>1</v>
      </c>
      <c r="BF32" t="str">
        <f t="shared" si="6"/>
        <v>Possible</v>
      </c>
      <c r="BH32">
        <f>IF(VLOOKUP($A32,'Draft List'!$D$4:$AC$1177,BH$3,FALSE)&lt;&gt;0,VLOOKUP($A32,'Draft List'!$D$4:$AC$1177,BH$3,FALSE),"")</f>
        <v>49</v>
      </c>
      <c r="BI32">
        <f>IF(VLOOKUP($A32,'Draft List'!$D$4:$AC$1177,BI$3,FALSE)&lt;&gt;0,VLOOKUP($A32,'Draft List'!$D$4:$AC$1177,BI$3,FALSE),"")</f>
        <v>2</v>
      </c>
      <c r="BJ32">
        <f>IF(VLOOKUP($A32,'Draft List'!$D$4:$AC$1177,BJ$3,FALSE)&lt;&gt;0,VLOOKUP($A32,'Draft List'!$D$4:$AC$1177,BJ$3,FALSE),"")</f>
        <v>16</v>
      </c>
      <c r="BK32" t="str">
        <f>IF(VLOOKUP($A32,'Draft List'!$D$4:$AC$1177,BK$3,FALSE)&lt;&gt;0,VLOOKUP($A32,'Draft List'!$D$4:$AC$1177,BK$3,FALSE),"")</f>
        <v>London Underground</v>
      </c>
      <c r="BL32" t="e">
        <f>IF(OR(B32="SP",B32="MR",B32="CL"),"P",VLOOKUP(#REF!,Bat!$A$4:$AR$581,42,FALSE))</f>
        <v>#REF!</v>
      </c>
    </row>
    <row r="33" spans="1:64" ht="15" hidden="1" customHeight="1" x14ac:dyDescent="0.3">
      <c r="A33" s="1">
        <v>6414</v>
      </c>
      <c r="B33" s="1" t="s">
        <v>24</v>
      </c>
      <c r="C33" s="1" t="s">
        <v>1403</v>
      </c>
      <c r="D33" s="1" t="s">
        <v>1404</v>
      </c>
      <c r="E33" s="1">
        <v>21</v>
      </c>
      <c r="F33" s="1" t="s">
        <v>54</v>
      </c>
      <c r="G33" s="1" t="s">
        <v>54</v>
      </c>
      <c r="H33" s="22" t="s">
        <v>853</v>
      </c>
      <c r="I33" s="45" t="s">
        <v>43</v>
      </c>
      <c r="J33" s="1" t="s">
        <v>43</v>
      </c>
      <c r="K33" s="22" t="s">
        <v>43</v>
      </c>
      <c r="L33" s="1">
        <v>2</v>
      </c>
      <c r="M33" s="1">
        <v>2</v>
      </c>
      <c r="N33" s="22">
        <v>5</v>
      </c>
      <c r="O33" s="1">
        <v>5</v>
      </c>
      <c r="P33" s="1">
        <v>4</v>
      </c>
      <c r="Q33" s="22">
        <v>6</v>
      </c>
      <c r="R33" s="1">
        <v>5</v>
      </c>
      <c r="S33" s="1">
        <v>8</v>
      </c>
      <c r="T33" s="1" t="s">
        <v>45</v>
      </c>
      <c r="U33" s="1" t="s">
        <v>45</v>
      </c>
      <c r="V33" s="1" t="s">
        <v>45</v>
      </c>
      <c r="W33" s="1" t="s">
        <v>45</v>
      </c>
      <c r="X33" s="1" t="s">
        <v>45</v>
      </c>
      <c r="Y33" s="1" t="s">
        <v>45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45</v>
      </c>
      <c r="AF33" s="1" t="s">
        <v>45</v>
      </c>
      <c r="AG33" s="1" t="s">
        <v>45</v>
      </c>
      <c r="AH33" s="1" t="s">
        <v>45</v>
      </c>
      <c r="AI33" s="1" t="s">
        <v>45</v>
      </c>
      <c r="AJ33" s="1" t="s">
        <v>45</v>
      </c>
      <c r="AK33" s="1" t="s">
        <v>45</v>
      </c>
      <c r="AL33" s="1">
        <v>4</v>
      </c>
      <c r="AM33" s="1">
        <v>9</v>
      </c>
      <c r="AN33" s="1" t="s">
        <v>45</v>
      </c>
      <c r="AO33" s="22" t="s">
        <v>45</v>
      </c>
      <c r="AP33" s="1" t="s">
        <v>49</v>
      </c>
      <c r="AQ33" s="1">
        <v>3</v>
      </c>
      <c r="AR33" s="23" t="s">
        <v>371</v>
      </c>
      <c r="AS33" s="34" t="s">
        <v>685</v>
      </c>
      <c r="AT33" s="34" t="s">
        <v>48</v>
      </c>
      <c r="AU33" s="8">
        <f t="shared" si="0"/>
        <v>-1.3420789328119274</v>
      </c>
      <c r="AV33" s="8">
        <f t="shared" si="1"/>
        <v>0.32067379036688581</v>
      </c>
      <c r="AW33">
        <f t="shared" si="2"/>
        <v>2</v>
      </c>
      <c r="AX33">
        <f t="shared" si="3"/>
        <v>2</v>
      </c>
      <c r="AY33" s="6">
        <f>VLOOKUP(AP33,COND!$A$10:$B$32,2,FALSE)</f>
        <v>1.05</v>
      </c>
      <c r="AZ33" s="8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119.6209473707234</v>
      </c>
      <c r="BA33" s="26">
        <f t="shared" si="4"/>
        <v>1.7179998098873763</v>
      </c>
      <c r="BB33" t="str">
        <f t="shared" si="5"/>
        <v>RP</v>
      </c>
      <c r="BC33">
        <v>800</v>
      </c>
      <c r="BD33">
        <v>800</v>
      </c>
      <c r="BF33" t="str">
        <f t="shared" si="6"/>
        <v>Possible</v>
      </c>
      <c r="BH33">
        <f>IF(VLOOKUP($A33,'Draft List'!$D$4:$AC$1177,BH$3,FALSE)&lt;&gt;0,VLOOKUP($A33,'Draft List'!$D$4:$AC$1177,BH$3,FALSE),"")</f>
        <v>50</v>
      </c>
      <c r="BI33">
        <f>IF(VLOOKUP($A33,'Draft List'!$D$4:$AC$1177,BI$3,FALSE)&lt;&gt;0,VLOOKUP($A33,'Draft List'!$D$4:$AC$1177,BI$3,FALSE),"")</f>
        <v>2</v>
      </c>
      <c r="BJ33">
        <f>IF(VLOOKUP($A33,'Draft List'!$D$4:$AC$1177,BJ$3,FALSE)&lt;&gt;0,VLOOKUP($A33,'Draft List'!$D$4:$AC$1177,BJ$3,FALSE),"")</f>
        <v>17</v>
      </c>
      <c r="BK33" t="str">
        <f>IF(VLOOKUP($A33,'Draft List'!$D$4:$AC$1177,BK$3,FALSE)&lt;&gt;0,VLOOKUP($A33,'Draft List'!$D$4:$AC$1177,BK$3,FALSE),"")</f>
        <v>Reno Zephyrs</v>
      </c>
      <c r="BL33" t="str">
        <f>IF(OR(B33="SP",B33="MR",B33="CL"),"P",VLOOKUP(#REF!,Bat!$A$4:$AR$581,42,FALSE))</f>
        <v>P</v>
      </c>
    </row>
    <row r="34" spans="1:64" ht="15" hidden="1" customHeight="1" x14ac:dyDescent="0.3">
      <c r="A34" s="1">
        <v>8468</v>
      </c>
      <c r="B34" s="1" t="s">
        <v>24</v>
      </c>
      <c r="C34" s="1" t="s">
        <v>883</v>
      </c>
      <c r="D34" s="1" t="s">
        <v>1268</v>
      </c>
      <c r="E34" s="1">
        <v>21</v>
      </c>
      <c r="F34" s="1" t="s">
        <v>42</v>
      </c>
      <c r="G34" s="1" t="s">
        <v>42</v>
      </c>
      <c r="H34" s="22" t="s">
        <v>841</v>
      </c>
      <c r="I34" s="45" t="s">
        <v>43</v>
      </c>
      <c r="J34" s="1" t="s">
        <v>48</v>
      </c>
      <c r="K34" s="22" t="s">
        <v>43</v>
      </c>
      <c r="L34" s="1">
        <v>4</v>
      </c>
      <c r="M34" s="1">
        <v>2</v>
      </c>
      <c r="N34" s="22">
        <v>2</v>
      </c>
      <c r="O34" s="1">
        <v>6</v>
      </c>
      <c r="P34" s="1">
        <v>4</v>
      </c>
      <c r="Q34" s="22">
        <v>4</v>
      </c>
      <c r="R34" s="1" t="s">
        <v>45</v>
      </c>
      <c r="S34" s="1" t="s">
        <v>45</v>
      </c>
      <c r="T34" s="1">
        <v>2</v>
      </c>
      <c r="U34" s="1">
        <v>7</v>
      </c>
      <c r="V34" s="1">
        <v>5</v>
      </c>
      <c r="W34" s="1">
        <v>8</v>
      </c>
      <c r="X34" s="1" t="s">
        <v>45</v>
      </c>
      <c r="Y34" s="1" t="s">
        <v>45</v>
      </c>
      <c r="Z34" s="1" t="s">
        <v>45</v>
      </c>
      <c r="AA34" s="1" t="s">
        <v>45</v>
      </c>
      <c r="AB34" s="1">
        <v>4</v>
      </c>
      <c r="AC34" s="1">
        <v>5</v>
      </c>
      <c r="AD34" s="1">
        <v>5</v>
      </c>
      <c r="AE34" s="1">
        <v>7</v>
      </c>
      <c r="AF34" s="1" t="s">
        <v>45</v>
      </c>
      <c r="AG34" s="1" t="s">
        <v>45</v>
      </c>
      <c r="AH34" s="1" t="s">
        <v>45</v>
      </c>
      <c r="AI34" s="1" t="s">
        <v>45</v>
      </c>
      <c r="AJ34" s="1" t="s">
        <v>45</v>
      </c>
      <c r="AK34" s="1" t="s">
        <v>45</v>
      </c>
      <c r="AL34" s="1" t="s">
        <v>45</v>
      </c>
      <c r="AM34" s="1" t="s">
        <v>45</v>
      </c>
      <c r="AN34" s="1" t="s">
        <v>45</v>
      </c>
      <c r="AO34" s="22" t="s">
        <v>45</v>
      </c>
      <c r="AP34" s="1" t="s">
        <v>61</v>
      </c>
      <c r="AQ34" s="1">
        <v>6</v>
      </c>
      <c r="AR34" s="23" t="s">
        <v>371</v>
      </c>
      <c r="AS34" s="34" t="s">
        <v>461</v>
      </c>
      <c r="AT34" s="34" t="s">
        <v>844</v>
      </c>
      <c r="AU34" s="8">
        <f t="shared" si="0"/>
        <v>-1.6796579819559116</v>
      </c>
      <c r="AV34" s="8">
        <f t="shared" si="1"/>
        <v>3.0723982767838571E-2</v>
      </c>
      <c r="AW34">
        <f t="shared" si="2"/>
        <v>4</v>
      </c>
      <c r="AX34">
        <f t="shared" si="3"/>
        <v>3</v>
      </c>
      <c r="AY34" s="6">
        <f>VLOOKUP(AP34,COND!$A$10:$B$32,2,FALSE)</f>
        <v>1.0249999999999999</v>
      </c>
      <c r="AZ34" s="8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124.02478021642874</v>
      </c>
      <c r="BA34" s="26">
        <f t="shared" si="4"/>
        <v>2.1242827388529752</v>
      </c>
      <c r="BB34" t="str">
        <f t="shared" si="5"/>
        <v>SP</v>
      </c>
      <c r="BC34">
        <v>800</v>
      </c>
      <c r="BD34">
        <v>800</v>
      </c>
      <c r="BF34" t="str">
        <f t="shared" si="6"/>
        <v>Possible</v>
      </c>
      <c r="BH34">
        <f>IF(VLOOKUP($A34,'Draft List'!$D$4:$AC$1177,BH$3,FALSE)&lt;&gt;0,VLOOKUP($A34,'Draft List'!$D$4:$AC$1177,BH$3,FALSE),"")</f>
        <v>51</v>
      </c>
      <c r="BI34">
        <f>IF(VLOOKUP($A34,'Draft List'!$D$4:$AC$1177,BI$3,FALSE)&lt;&gt;0,VLOOKUP($A34,'Draft List'!$D$4:$AC$1177,BI$3,FALSE),"")</f>
        <v>2</v>
      </c>
      <c r="BJ34">
        <f>IF(VLOOKUP($A34,'Draft List'!$D$4:$AC$1177,BJ$3,FALSE)&lt;&gt;0,VLOOKUP($A34,'Draft List'!$D$4:$AC$1177,BJ$3,FALSE),"")</f>
        <v>18</v>
      </c>
      <c r="BK34" t="str">
        <f>IF(VLOOKUP($A34,'Draft List'!$D$4:$AC$1177,BK$3,FALSE)&lt;&gt;0,VLOOKUP($A34,'Draft List'!$D$4:$AC$1177,BK$3,FALSE),"")</f>
        <v>Tempe Knights</v>
      </c>
      <c r="BL34" t="str">
        <f>IF(OR(B34="SP",B34="MR",B34="CL"),"P",VLOOKUP(#REF!,Bat!$A$4:$AR$581,42,FALSE))</f>
        <v>P</v>
      </c>
    </row>
    <row r="35" spans="1:64" ht="15" hidden="1" customHeight="1" x14ac:dyDescent="0.3">
      <c r="A35" s="1">
        <v>14593</v>
      </c>
      <c r="B35" s="1" t="s">
        <v>24</v>
      </c>
      <c r="C35" s="1" t="s">
        <v>151</v>
      </c>
      <c r="D35" s="1" t="s">
        <v>1375</v>
      </c>
      <c r="E35" s="1">
        <v>18</v>
      </c>
      <c r="F35" s="1" t="s">
        <v>63</v>
      </c>
      <c r="G35" s="1" t="s">
        <v>42</v>
      </c>
      <c r="H35" s="22" t="s">
        <v>841</v>
      </c>
      <c r="I35" s="45" t="s">
        <v>43</v>
      </c>
      <c r="J35" s="1" t="s">
        <v>48</v>
      </c>
      <c r="K35" s="22" t="s">
        <v>43</v>
      </c>
      <c r="L35" s="1">
        <v>2</v>
      </c>
      <c r="M35" s="1">
        <v>2</v>
      </c>
      <c r="N35" s="22">
        <v>2</v>
      </c>
      <c r="O35" s="1">
        <v>5</v>
      </c>
      <c r="P35" s="1">
        <v>4</v>
      </c>
      <c r="Q35" s="22">
        <v>5</v>
      </c>
      <c r="R35" s="1">
        <v>4</v>
      </c>
      <c r="S35" s="1">
        <v>7</v>
      </c>
      <c r="T35" s="1">
        <v>1</v>
      </c>
      <c r="U35" s="1">
        <v>6</v>
      </c>
      <c r="V35" s="1" t="s">
        <v>45</v>
      </c>
      <c r="W35" s="1" t="s">
        <v>45</v>
      </c>
      <c r="X35" s="1">
        <v>3</v>
      </c>
      <c r="Y35" s="1">
        <v>3</v>
      </c>
      <c r="Z35" s="1" t="s">
        <v>45</v>
      </c>
      <c r="AA35" s="1" t="s">
        <v>45</v>
      </c>
      <c r="AB35" s="1">
        <v>4</v>
      </c>
      <c r="AC35" s="1">
        <v>7</v>
      </c>
      <c r="AD35" s="1" t="s">
        <v>45</v>
      </c>
      <c r="AE35" s="1" t="s">
        <v>45</v>
      </c>
      <c r="AF35" s="1" t="s">
        <v>45</v>
      </c>
      <c r="AG35" s="1" t="s">
        <v>45</v>
      </c>
      <c r="AH35" s="1" t="s">
        <v>45</v>
      </c>
      <c r="AI35" s="1" t="s">
        <v>45</v>
      </c>
      <c r="AJ35" s="1" t="s">
        <v>45</v>
      </c>
      <c r="AK35" s="1" t="s">
        <v>45</v>
      </c>
      <c r="AL35" s="1" t="s">
        <v>45</v>
      </c>
      <c r="AM35" s="1" t="s">
        <v>45</v>
      </c>
      <c r="AN35" s="1" t="s">
        <v>45</v>
      </c>
      <c r="AO35" s="22" t="s">
        <v>45</v>
      </c>
      <c r="AP35" s="1" t="s">
        <v>61</v>
      </c>
      <c r="AQ35" s="1">
        <v>4</v>
      </c>
      <c r="AR35" s="23" t="s">
        <v>371</v>
      </c>
      <c r="AS35" s="34" t="s">
        <v>1376</v>
      </c>
      <c r="AT35" s="34" t="s">
        <v>844</v>
      </c>
      <c r="AU35" s="8">
        <f t="shared" si="0"/>
        <v>-2.0690406309742588</v>
      </c>
      <c r="AV35" s="8">
        <f t="shared" si="1"/>
        <v>7.8353224312775444E-2</v>
      </c>
      <c r="AW35">
        <f t="shared" si="2"/>
        <v>4</v>
      </c>
      <c r="AX35">
        <f t="shared" si="3"/>
        <v>3</v>
      </c>
      <c r="AY35" s="6">
        <f>VLOOKUP(AP35,COND!$A$10:$B$32,2,FALSE)</f>
        <v>1.0249999999999999</v>
      </c>
      <c r="AZ35" s="8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127.72204588060907</v>
      </c>
      <c r="BA35" s="26">
        <f t="shared" si="4"/>
        <v>2.4653801364692414</v>
      </c>
      <c r="BB35" t="str">
        <f t="shared" si="5"/>
        <v>RP</v>
      </c>
      <c r="BC35">
        <v>800</v>
      </c>
      <c r="BD35">
        <v>800</v>
      </c>
      <c r="BF35" t="str">
        <f t="shared" si="6"/>
        <v>Possible</v>
      </c>
      <c r="BH35">
        <f>IF(VLOOKUP($A35,'Draft List'!$D$4:$AC$1177,BH$3,FALSE)&lt;&gt;0,VLOOKUP($A35,'Draft List'!$D$4:$AC$1177,BH$3,FALSE),"")</f>
        <v>53</v>
      </c>
      <c r="BI35">
        <f>IF(VLOOKUP($A35,'Draft List'!$D$4:$AC$1177,BI$3,FALSE)&lt;&gt;0,VLOOKUP($A35,'Draft List'!$D$4:$AC$1177,BI$3,FALSE),"")</f>
        <v>2</v>
      </c>
      <c r="BJ35">
        <f>IF(VLOOKUP($A35,'Draft List'!$D$4:$AC$1177,BJ$3,FALSE)&lt;&gt;0,VLOOKUP($A35,'Draft List'!$D$4:$AC$1177,BJ$3,FALSE),"")</f>
        <v>20</v>
      </c>
      <c r="BK35" t="str">
        <f>IF(VLOOKUP($A35,'Draft List'!$D$4:$AC$1177,BK$3,FALSE)&lt;&gt;0,VLOOKUP($A35,'Draft List'!$D$4:$AC$1177,BK$3,FALSE),"")</f>
        <v>Kalamazoo Badgers</v>
      </c>
      <c r="BL35" t="str">
        <f>IF(OR(B35="SP",B35="MR",B35="CL"),"P",VLOOKUP(#REF!,Bat!$A$4:$AR$581,42,FALSE))</f>
        <v>P</v>
      </c>
    </row>
    <row r="36" spans="1:64" ht="15" hidden="1" customHeight="1" x14ac:dyDescent="0.3">
      <c r="A36" s="1">
        <v>10033</v>
      </c>
      <c r="B36" s="1" t="s">
        <v>50</v>
      </c>
      <c r="C36" s="1" t="s">
        <v>444</v>
      </c>
      <c r="D36" s="1" t="s">
        <v>1379</v>
      </c>
      <c r="E36" s="1">
        <v>21</v>
      </c>
      <c r="F36" s="1" t="s">
        <v>42</v>
      </c>
      <c r="G36" s="1" t="s">
        <v>42</v>
      </c>
      <c r="H36" s="22" t="s">
        <v>853</v>
      </c>
      <c r="I36" s="45" t="s">
        <v>43</v>
      </c>
      <c r="J36" s="1" t="s">
        <v>43</v>
      </c>
      <c r="K36" s="22" t="s">
        <v>48</v>
      </c>
      <c r="L36" s="1">
        <v>3</v>
      </c>
      <c r="M36" s="1">
        <v>2</v>
      </c>
      <c r="N36" s="22">
        <v>2</v>
      </c>
      <c r="O36" s="1">
        <v>6</v>
      </c>
      <c r="P36" s="1">
        <v>3</v>
      </c>
      <c r="Q36" s="22">
        <v>4</v>
      </c>
      <c r="R36" s="1">
        <v>5</v>
      </c>
      <c r="S36" s="1">
        <v>7</v>
      </c>
      <c r="T36" s="1" t="s">
        <v>45</v>
      </c>
      <c r="U36" s="1" t="s">
        <v>45</v>
      </c>
      <c r="V36" s="1">
        <v>3</v>
      </c>
      <c r="W36" s="1">
        <v>8</v>
      </c>
      <c r="X36" s="1" t="s">
        <v>45</v>
      </c>
      <c r="Y36" s="1" t="s">
        <v>45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 t="s">
        <v>45</v>
      </c>
      <c r="AF36" s="1" t="s">
        <v>45</v>
      </c>
      <c r="AG36" s="1" t="s">
        <v>45</v>
      </c>
      <c r="AH36" s="1" t="s">
        <v>45</v>
      </c>
      <c r="AI36" s="1" t="s">
        <v>45</v>
      </c>
      <c r="AJ36" s="1" t="s">
        <v>45</v>
      </c>
      <c r="AK36" s="1" t="s">
        <v>45</v>
      </c>
      <c r="AL36" s="1" t="s">
        <v>45</v>
      </c>
      <c r="AM36" s="1" t="s">
        <v>45</v>
      </c>
      <c r="AN36" s="1" t="s">
        <v>45</v>
      </c>
      <c r="AO36" s="22" t="s">
        <v>45</v>
      </c>
      <c r="AP36" s="1" t="s">
        <v>55</v>
      </c>
      <c r="AQ36" s="1">
        <v>3</v>
      </c>
      <c r="AR36" s="23" t="s">
        <v>371</v>
      </c>
      <c r="AS36" s="34" t="s">
        <v>862</v>
      </c>
      <c r="AT36" s="34" t="s">
        <v>844</v>
      </c>
      <c r="AU36" s="8">
        <f t="shared" si="0"/>
        <v>-1.8743493064650851</v>
      </c>
      <c r="AV36" s="8">
        <f t="shared" si="1"/>
        <v>-0.16470773366221675</v>
      </c>
      <c r="AW36">
        <f t="shared" si="2"/>
        <v>2</v>
      </c>
      <c r="AX36">
        <f t="shared" si="3"/>
        <v>2</v>
      </c>
      <c r="AY36" s="6">
        <f>VLOOKUP(AP36,COND!$A$10:$B$32,2,FALSE)</f>
        <v>1.0249999999999999</v>
      </c>
      <c r="AZ36" s="8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110.83541235949426</v>
      </c>
      <c r="BA36" s="26">
        <f t="shared" si="4"/>
        <v>0.90747565469085945</v>
      </c>
      <c r="BB36" t="str">
        <f t="shared" si="5"/>
        <v>RP</v>
      </c>
      <c r="BC36">
        <v>800</v>
      </c>
      <c r="BD36">
        <v>800</v>
      </c>
      <c r="BE36">
        <v>2</v>
      </c>
      <c r="BF36" t="str">
        <f t="shared" si="6"/>
        <v>Possible</v>
      </c>
      <c r="BH36">
        <f>IF(VLOOKUP($A36,'Draft List'!$D$4:$AC$1177,BH$3,FALSE)&lt;&gt;0,VLOOKUP($A36,'Draft List'!$D$4:$AC$1177,BH$3,FALSE),"")</f>
        <v>54</v>
      </c>
      <c r="BI36">
        <f>IF(VLOOKUP($A36,'Draft List'!$D$4:$AC$1177,BI$3,FALSE)&lt;&gt;0,VLOOKUP($A36,'Draft List'!$D$4:$AC$1177,BI$3,FALSE),"")</f>
        <v>2</v>
      </c>
      <c r="BJ36">
        <f>IF(VLOOKUP($A36,'Draft List'!$D$4:$AC$1177,BJ$3,FALSE)&lt;&gt;0,VLOOKUP($A36,'Draft List'!$D$4:$AC$1177,BJ$3,FALSE),"")</f>
        <v>21</v>
      </c>
      <c r="BK36" t="str">
        <f>IF(VLOOKUP($A36,'Draft List'!$D$4:$AC$1177,BK$3,FALSE)&lt;&gt;0,VLOOKUP($A36,'Draft List'!$D$4:$AC$1177,BK$3,FALSE),"")</f>
        <v>New Orleans Trendsetters</v>
      </c>
      <c r="BL36" t="str">
        <f>IF(OR(B36="SP",B36="MR",B36="CL"),"P",VLOOKUP(#REF!,Bat!$A$4:$AR$581,42,FALSE))</f>
        <v>P</v>
      </c>
    </row>
    <row r="37" spans="1:64" ht="15" hidden="1" customHeight="1" x14ac:dyDescent="0.3">
      <c r="A37" s="1">
        <v>7783</v>
      </c>
      <c r="B37" s="1" t="s">
        <v>24</v>
      </c>
      <c r="C37" s="1" t="s">
        <v>132</v>
      </c>
      <c r="D37" s="1" t="s">
        <v>873</v>
      </c>
      <c r="E37" s="1">
        <v>18</v>
      </c>
      <c r="F37" s="1" t="s">
        <v>54</v>
      </c>
      <c r="G37" s="1" t="s">
        <v>54</v>
      </c>
      <c r="H37" s="22" t="s">
        <v>841</v>
      </c>
      <c r="I37" s="45" t="s">
        <v>43</v>
      </c>
      <c r="J37" s="1" t="s">
        <v>43</v>
      </c>
      <c r="K37" s="22" t="s">
        <v>43</v>
      </c>
      <c r="L37" s="1">
        <v>2</v>
      </c>
      <c r="M37" s="1">
        <v>2</v>
      </c>
      <c r="N37" s="22">
        <v>1</v>
      </c>
      <c r="O37" s="1">
        <v>5</v>
      </c>
      <c r="P37" s="1">
        <v>5</v>
      </c>
      <c r="Q37" s="22">
        <v>3</v>
      </c>
      <c r="R37" s="1">
        <v>4</v>
      </c>
      <c r="S37" s="1">
        <v>8</v>
      </c>
      <c r="T37" s="1" t="s">
        <v>45</v>
      </c>
      <c r="U37" s="1" t="s">
        <v>45</v>
      </c>
      <c r="V37" s="1" t="s">
        <v>45</v>
      </c>
      <c r="W37" s="1" t="s">
        <v>45</v>
      </c>
      <c r="X37" s="1">
        <v>3</v>
      </c>
      <c r="Y37" s="1">
        <v>7</v>
      </c>
      <c r="Z37" s="1" t="s">
        <v>45</v>
      </c>
      <c r="AA37" s="1" t="s">
        <v>45</v>
      </c>
      <c r="AB37" s="1" t="s">
        <v>45</v>
      </c>
      <c r="AC37" s="1" t="s">
        <v>45</v>
      </c>
      <c r="AD37" s="1" t="s">
        <v>45</v>
      </c>
      <c r="AE37" s="1" t="s">
        <v>45</v>
      </c>
      <c r="AF37" s="1" t="s">
        <v>45</v>
      </c>
      <c r="AG37" s="1" t="s">
        <v>45</v>
      </c>
      <c r="AH37" s="1">
        <v>1</v>
      </c>
      <c r="AI37" s="1">
        <v>7</v>
      </c>
      <c r="AJ37" s="1" t="s">
        <v>45</v>
      </c>
      <c r="AK37" s="1" t="s">
        <v>45</v>
      </c>
      <c r="AL37" s="1" t="s">
        <v>45</v>
      </c>
      <c r="AM37" s="1" t="s">
        <v>45</v>
      </c>
      <c r="AN37" s="1" t="s">
        <v>45</v>
      </c>
      <c r="AO37" s="22" t="s">
        <v>45</v>
      </c>
      <c r="AP37" s="1" t="s">
        <v>59</v>
      </c>
      <c r="AQ37" s="1">
        <v>4</v>
      </c>
      <c r="AR37" s="23" t="s">
        <v>371</v>
      </c>
      <c r="AS37" s="34" t="s">
        <v>700</v>
      </c>
      <c r="AT37" s="34" t="s">
        <v>48</v>
      </c>
      <c r="AU37" s="8">
        <f t="shared" si="0"/>
        <v>-2.311361197028369</v>
      </c>
      <c r="AV37" s="8">
        <f t="shared" si="1"/>
        <v>-0.21085619136538991</v>
      </c>
      <c r="AW37">
        <f t="shared" si="2"/>
        <v>3</v>
      </c>
      <c r="AX37">
        <f t="shared" si="3"/>
        <v>3</v>
      </c>
      <c r="AY37" s="6">
        <f>VLOOKUP(AP37,COND!$A$10:$B$32,2,FALSE)</f>
        <v>1</v>
      </c>
      <c r="AZ37" s="8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120.5420737366222</v>
      </c>
      <c r="BA37" s="26">
        <f t="shared" si="4"/>
        <v>1.8029798559056449</v>
      </c>
      <c r="BB37" t="str">
        <f t="shared" si="5"/>
        <v>RP</v>
      </c>
      <c r="BC37">
        <v>800</v>
      </c>
      <c r="BD37">
        <v>800</v>
      </c>
      <c r="BF37" t="str">
        <f t="shared" si="6"/>
        <v>Possible</v>
      </c>
      <c r="BH37">
        <f>IF(VLOOKUP($A37,'Draft List'!$D$4:$AC$1177,BH$3,FALSE)&lt;&gt;0,VLOOKUP($A37,'Draft List'!$D$4:$AC$1177,BH$3,FALSE),"")</f>
        <v>55</v>
      </c>
      <c r="BI37">
        <f>IF(VLOOKUP($A37,'Draft List'!$D$4:$AC$1177,BI$3,FALSE)&lt;&gt;0,VLOOKUP($A37,'Draft List'!$D$4:$AC$1177,BI$3,FALSE),"")</f>
        <v>2</v>
      </c>
      <c r="BJ37">
        <f>IF(VLOOKUP($A37,'Draft List'!$D$4:$AC$1177,BJ$3,FALSE)&lt;&gt;0,VLOOKUP($A37,'Draft List'!$D$4:$AC$1177,BJ$3,FALSE),"")</f>
        <v>22</v>
      </c>
      <c r="BK37" t="str">
        <f>IF(VLOOKUP($A37,'Draft List'!$D$4:$AC$1177,BK$3,FALSE)&lt;&gt;0,VLOOKUP($A37,'Draft List'!$D$4:$AC$1177,BK$3,FALSE),"")</f>
        <v>West Virginia Alleghenies</v>
      </c>
      <c r="BL37" t="str">
        <f>IF(OR(B37="SP",B37="MR",B37="CL"),"P",VLOOKUP(#REF!,Bat!$A$4:$AR$581,42,FALSE))</f>
        <v>P</v>
      </c>
    </row>
    <row r="38" spans="1:64" ht="15" hidden="1" customHeight="1" x14ac:dyDescent="0.3">
      <c r="A38" s="1">
        <v>6375</v>
      </c>
      <c r="B38" s="1" t="s">
        <v>24</v>
      </c>
      <c r="C38" s="1" t="s">
        <v>1393</v>
      </c>
      <c r="D38" s="1" t="s">
        <v>1394</v>
      </c>
      <c r="E38" s="1">
        <v>20</v>
      </c>
      <c r="F38" s="1" t="s">
        <v>42</v>
      </c>
      <c r="G38" s="1" t="s">
        <v>54</v>
      </c>
      <c r="H38" s="22" t="s">
        <v>853</v>
      </c>
      <c r="I38" s="45" t="s">
        <v>43</v>
      </c>
      <c r="J38" s="1" t="s">
        <v>43</v>
      </c>
      <c r="K38" s="22" t="s">
        <v>43</v>
      </c>
      <c r="L38" s="1">
        <v>4</v>
      </c>
      <c r="M38" s="1">
        <v>1</v>
      </c>
      <c r="N38" s="22">
        <v>2</v>
      </c>
      <c r="O38" s="1">
        <v>6</v>
      </c>
      <c r="P38" s="1">
        <v>1</v>
      </c>
      <c r="Q38" s="22">
        <v>4</v>
      </c>
      <c r="R38" s="1">
        <v>7</v>
      </c>
      <c r="S38" s="1">
        <v>8</v>
      </c>
      <c r="T38" s="1" t="s">
        <v>45</v>
      </c>
      <c r="U38" s="1" t="s">
        <v>45</v>
      </c>
      <c r="V38" s="1" t="s">
        <v>45</v>
      </c>
      <c r="W38" s="1" t="s">
        <v>45</v>
      </c>
      <c r="X38" s="1">
        <v>4</v>
      </c>
      <c r="Y38" s="1">
        <v>7</v>
      </c>
      <c r="Z38" s="1" t="s">
        <v>45</v>
      </c>
      <c r="AA38" s="1" t="s">
        <v>45</v>
      </c>
      <c r="AB38" s="1" t="s">
        <v>45</v>
      </c>
      <c r="AC38" s="1" t="s">
        <v>45</v>
      </c>
      <c r="AD38" s="1" t="s">
        <v>45</v>
      </c>
      <c r="AE38" s="1" t="s">
        <v>45</v>
      </c>
      <c r="AF38" s="1">
        <v>5</v>
      </c>
      <c r="AG38" s="1">
        <v>5</v>
      </c>
      <c r="AH38" s="1" t="s">
        <v>45</v>
      </c>
      <c r="AI38" s="1" t="s">
        <v>45</v>
      </c>
      <c r="AJ38" s="1" t="s">
        <v>45</v>
      </c>
      <c r="AK38" s="1" t="s">
        <v>45</v>
      </c>
      <c r="AL38" s="1">
        <v>3</v>
      </c>
      <c r="AM38" s="1">
        <v>5</v>
      </c>
      <c r="AN38" s="1" t="s">
        <v>45</v>
      </c>
      <c r="AO38" s="22" t="s">
        <v>45</v>
      </c>
      <c r="AP38" s="1" t="s">
        <v>60</v>
      </c>
      <c r="AQ38" s="1">
        <v>10</v>
      </c>
      <c r="AR38" s="23" t="s">
        <v>371</v>
      </c>
      <c r="AS38" s="34" t="s">
        <v>681</v>
      </c>
      <c r="AT38" s="34" t="s">
        <v>48</v>
      </c>
      <c r="AU38" s="8">
        <f t="shared" si="0"/>
        <v>-1.8750896983859671</v>
      </c>
      <c r="AV38" s="8">
        <f t="shared" si="1"/>
        <v>-0.55557116652232774</v>
      </c>
      <c r="AW38">
        <f t="shared" si="2"/>
        <v>4</v>
      </c>
      <c r="AX38">
        <f t="shared" si="3"/>
        <v>2</v>
      </c>
      <c r="AY38" s="6">
        <f>VLOOKUP(AP38,COND!$A$10:$B$32,2,FALSE)</f>
        <v>1.075</v>
      </c>
      <c r="AZ38" s="8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109.48957563461697</v>
      </c>
      <c r="BA38" s="26">
        <f t="shared" si="4"/>
        <v>0.78331324761270515</v>
      </c>
      <c r="BB38" t="str">
        <f t="shared" si="5"/>
        <v>SP</v>
      </c>
      <c r="BC38">
        <v>800</v>
      </c>
      <c r="BD38">
        <v>800</v>
      </c>
      <c r="BF38" t="str">
        <f t="shared" si="6"/>
        <v>Unlikely</v>
      </c>
      <c r="BH38">
        <f>IF(VLOOKUP($A38,'Draft List'!$D$4:$AC$1177,BH$3,FALSE)&lt;&gt;0,VLOOKUP($A38,'Draft List'!$D$4:$AC$1177,BH$3,FALSE),"")</f>
        <v>57</v>
      </c>
      <c r="BI38">
        <f>IF(VLOOKUP($A38,'Draft List'!$D$4:$AC$1177,BI$3,FALSE)&lt;&gt;0,VLOOKUP($A38,'Draft List'!$D$4:$AC$1177,BI$3,FALSE),"")</f>
        <v>2</v>
      </c>
      <c r="BJ38">
        <f>IF(VLOOKUP($A38,'Draft List'!$D$4:$AC$1177,BJ$3,FALSE)&lt;&gt;0,VLOOKUP($A38,'Draft List'!$D$4:$AC$1177,BJ$3,FALSE),"")</f>
        <v>24</v>
      </c>
      <c r="BK38" t="str">
        <f>IF(VLOOKUP($A38,'Draft List'!$D$4:$AC$1177,BK$3,FALSE)&lt;&gt;0,VLOOKUP($A38,'Draft List'!$D$4:$AC$1177,BK$3,FALSE),"")</f>
        <v>Duluth Warriors</v>
      </c>
      <c r="BL38" t="str">
        <f>IF(OR(B38="SP",B38="MR",B38="CL"),"P",VLOOKUP(#REF!,Bat!$A$4:$AR$581,42,FALSE))</f>
        <v>P</v>
      </c>
    </row>
    <row r="39" spans="1:64" ht="15" hidden="1" customHeight="1" x14ac:dyDescent="0.3">
      <c r="A39" s="1">
        <v>6201</v>
      </c>
      <c r="B39" s="1" t="s">
        <v>24</v>
      </c>
      <c r="C39" s="1" t="s">
        <v>1278</v>
      </c>
      <c r="D39" s="1" t="s">
        <v>1402</v>
      </c>
      <c r="E39" s="1">
        <v>18</v>
      </c>
      <c r="F39" s="1" t="s">
        <v>54</v>
      </c>
      <c r="G39" s="1" t="s">
        <v>42</v>
      </c>
      <c r="H39" s="22" t="s">
        <v>853</v>
      </c>
      <c r="I39" s="45" t="s">
        <v>43</v>
      </c>
      <c r="J39" s="1" t="s">
        <v>43</v>
      </c>
      <c r="K39" s="22" t="s">
        <v>43</v>
      </c>
      <c r="L39" s="1">
        <v>2</v>
      </c>
      <c r="M39" s="1">
        <v>2</v>
      </c>
      <c r="N39" s="22">
        <v>2</v>
      </c>
      <c r="O39" s="1">
        <v>5</v>
      </c>
      <c r="P39" s="1">
        <v>4</v>
      </c>
      <c r="Q39" s="22">
        <v>4</v>
      </c>
      <c r="R39" s="1">
        <v>5</v>
      </c>
      <c r="S39" s="1">
        <v>7</v>
      </c>
      <c r="T39" s="1">
        <v>1</v>
      </c>
      <c r="U39" s="1">
        <v>5</v>
      </c>
      <c r="V39" s="1" t="s">
        <v>45</v>
      </c>
      <c r="W39" s="1" t="s">
        <v>45</v>
      </c>
      <c r="X39" s="1">
        <v>3</v>
      </c>
      <c r="Y39" s="1">
        <v>7</v>
      </c>
      <c r="Z39" s="1" t="s">
        <v>45</v>
      </c>
      <c r="AA39" s="1" t="s">
        <v>45</v>
      </c>
      <c r="AB39" s="1" t="s">
        <v>45</v>
      </c>
      <c r="AC39" s="1" t="s">
        <v>45</v>
      </c>
      <c r="AD39" s="1" t="s">
        <v>45</v>
      </c>
      <c r="AE39" s="1" t="s">
        <v>45</v>
      </c>
      <c r="AF39" s="1" t="s">
        <v>45</v>
      </c>
      <c r="AG39" s="1" t="s">
        <v>45</v>
      </c>
      <c r="AH39" s="1" t="s">
        <v>45</v>
      </c>
      <c r="AI39" s="1" t="s">
        <v>45</v>
      </c>
      <c r="AJ39" s="1" t="s">
        <v>45</v>
      </c>
      <c r="AK39" s="1" t="s">
        <v>45</v>
      </c>
      <c r="AL39" s="1" t="s">
        <v>45</v>
      </c>
      <c r="AM39" s="1" t="s">
        <v>45</v>
      </c>
      <c r="AN39" s="1" t="s">
        <v>45</v>
      </c>
      <c r="AO39" s="22" t="s">
        <v>45</v>
      </c>
      <c r="AP39" s="1" t="s">
        <v>55</v>
      </c>
      <c r="AQ39" s="1">
        <v>8</v>
      </c>
      <c r="AR39" s="23" t="s">
        <v>371</v>
      </c>
      <c r="AS39" s="34" t="s">
        <v>469</v>
      </c>
      <c r="AT39" s="34" t="s">
        <v>48</v>
      </c>
      <c r="AU39" s="8">
        <f t="shared" si="0"/>
        <v>-2.0690406309742588</v>
      </c>
      <c r="AV39" s="8">
        <f t="shared" si="1"/>
        <v>-0.16396734174133493</v>
      </c>
      <c r="AW39">
        <f t="shared" si="2"/>
        <v>3</v>
      </c>
      <c r="AX39">
        <f t="shared" si="3"/>
        <v>2</v>
      </c>
      <c r="AY39" s="6">
        <f>VLOOKUP(AP39,COND!$A$10:$B$32,2,FALSE)</f>
        <v>1.0249999999999999</v>
      </c>
      <c r="AZ39" s="8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122.31451616495291</v>
      </c>
      <c r="BA39" s="26">
        <f t="shared" si="4"/>
        <v>1.9664994822028508</v>
      </c>
      <c r="BB39" t="str">
        <f t="shared" si="5"/>
        <v>SP</v>
      </c>
      <c r="BC39">
        <v>800</v>
      </c>
      <c r="BD39">
        <v>800</v>
      </c>
      <c r="BF39" t="str">
        <f t="shared" si="6"/>
        <v>Possible</v>
      </c>
      <c r="BH39">
        <f>IF(VLOOKUP($A39,'Draft List'!$D$4:$AC$1177,BH$3,FALSE)&lt;&gt;0,VLOOKUP($A39,'Draft List'!$D$4:$AC$1177,BH$3,FALSE),"")</f>
        <v>58</v>
      </c>
      <c r="BI39">
        <f>IF(VLOOKUP($A39,'Draft List'!$D$4:$AC$1177,BI$3,FALSE)&lt;&gt;0,VLOOKUP($A39,'Draft List'!$D$4:$AC$1177,BI$3,FALSE),"")</f>
        <v>2</v>
      </c>
      <c r="BJ39">
        <f>IF(VLOOKUP($A39,'Draft List'!$D$4:$AC$1177,BJ$3,FALSE)&lt;&gt;0,VLOOKUP($A39,'Draft List'!$D$4:$AC$1177,BJ$3,FALSE),"")</f>
        <v>25</v>
      </c>
      <c r="BK39" t="str">
        <f>IF(VLOOKUP($A39,'Draft List'!$D$4:$AC$1177,BK$3,FALSE)&lt;&gt;0,VLOOKUP($A39,'Draft List'!$D$4:$AC$1177,BK$3,FALSE),"")</f>
        <v>Madison Malts</v>
      </c>
      <c r="BL39" t="str">
        <f>IF(OR(B39="SP",B39="MR",B39="CL"),"P",VLOOKUP(#REF!,Bat!$A$4:$AR$581,42,FALSE))</f>
        <v>P</v>
      </c>
    </row>
    <row r="40" spans="1:64" ht="15" hidden="1" customHeight="1" x14ac:dyDescent="0.3">
      <c r="A40" s="1">
        <v>13422</v>
      </c>
      <c r="B40" s="1" t="s">
        <v>468</v>
      </c>
      <c r="C40" s="1" t="s">
        <v>190</v>
      </c>
      <c r="D40" s="1" t="s">
        <v>1400</v>
      </c>
      <c r="E40" s="1">
        <v>18</v>
      </c>
      <c r="F40" s="1" t="s">
        <v>42</v>
      </c>
      <c r="G40" s="1" t="s">
        <v>42</v>
      </c>
      <c r="H40" s="22" t="s">
        <v>853</v>
      </c>
      <c r="I40" s="45" t="s">
        <v>44</v>
      </c>
      <c r="J40" s="1" t="s">
        <v>43</v>
      </c>
      <c r="K40" s="22" t="s">
        <v>43</v>
      </c>
      <c r="L40" s="1">
        <v>2</v>
      </c>
      <c r="M40" s="1">
        <v>2</v>
      </c>
      <c r="N40" s="22">
        <v>1</v>
      </c>
      <c r="O40" s="1">
        <v>6</v>
      </c>
      <c r="P40" s="1">
        <v>4</v>
      </c>
      <c r="Q40" s="22">
        <v>3</v>
      </c>
      <c r="R40" s="1">
        <v>4</v>
      </c>
      <c r="S40" s="1">
        <v>8</v>
      </c>
      <c r="T40" s="1">
        <v>1</v>
      </c>
      <c r="U40" s="1">
        <v>1</v>
      </c>
      <c r="V40" s="1" t="s">
        <v>45</v>
      </c>
      <c r="W40" s="1" t="s">
        <v>45</v>
      </c>
      <c r="X40" s="1">
        <v>2</v>
      </c>
      <c r="Y40" s="1">
        <v>8</v>
      </c>
      <c r="Z40" s="1" t="s">
        <v>45</v>
      </c>
      <c r="AA40" s="1" t="s">
        <v>45</v>
      </c>
      <c r="AB40" s="1" t="s">
        <v>45</v>
      </c>
      <c r="AC40" s="1" t="s">
        <v>45</v>
      </c>
      <c r="AD40" s="1" t="s">
        <v>45</v>
      </c>
      <c r="AE40" s="1" t="s">
        <v>45</v>
      </c>
      <c r="AF40" s="1" t="s">
        <v>45</v>
      </c>
      <c r="AG40" s="1" t="s">
        <v>45</v>
      </c>
      <c r="AH40" s="1" t="s">
        <v>45</v>
      </c>
      <c r="AI40" s="1" t="s">
        <v>45</v>
      </c>
      <c r="AJ40" s="1" t="s">
        <v>45</v>
      </c>
      <c r="AK40" s="1" t="s">
        <v>45</v>
      </c>
      <c r="AL40" s="1" t="s">
        <v>45</v>
      </c>
      <c r="AM40" s="1" t="s">
        <v>45</v>
      </c>
      <c r="AN40" s="1" t="s">
        <v>45</v>
      </c>
      <c r="AO40" s="22" t="s">
        <v>45</v>
      </c>
      <c r="AP40" s="1" t="s">
        <v>57</v>
      </c>
      <c r="AQ40" s="1">
        <v>5</v>
      </c>
      <c r="AR40" s="23" t="s">
        <v>370</v>
      </c>
      <c r="AS40" s="34" t="s">
        <v>774</v>
      </c>
      <c r="AT40" s="34" t="s">
        <v>844</v>
      </c>
      <c r="AU40" s="8">
        <f t="shared" si="0"/>
        <v>-2.311361197028369</v>
      </c>
      <c r="AV40" s="8">
        <f t="shared" si="1"/>
        <v>-0.21159658328627182</v>
      </c>
      <c r="AW40">
        <f t="shared" si="2"/>
        <v>3</v>
      </c>
      <c r="AX40">
        <f t="shared" si="3"/>
        <v>2</v>
      </c>
      <c r="AY40" s="6">
        <f>VLOOKUP(AP40,COND!$A$10:$B$32,2,FALSE)</f>
        <v>1</v>
      </c>
      <c r="AZ40" s="8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121.17315119249717</v>
      </c>
      <c r="BA40" s="26">
        <f t="shared" si="4"/>
        <v>1.8612009569692518</v>
      </c>
      <c r="BB40" t="str">
        <f t="shared" si="5"/>
        <v>SP</v>
      </c>
      <c r="BC40">
        <v>800</v>
      </c>
      <c r="BD40">
        <v>800</v>
      </c>
      <c r="BF40" t="str">
        <f t="shared" si="6"/>
        <v>Possible</v>
      </c>
      <c r="BH40">
        <f>IF(VLOOKUP($A40,'Draft List'!$D$4:$AC$1177,BH$3,FALSE)&lt;&gt;0,VLOOKUP($A40,'Draft List'!$D$4:$AC$1177,BH$3,FALSE),"")</f>
        <v>61</v>
      </c>
      <c r="BI40">
        <f>IF(VLOOKUP($A40,'Draft List'!$D$4:$AC$1177,BI$3,FALSE)&lt;&gt;0,VLOOKUP($A40,'Draft List'!$D$4:$AC$1177,BI$3,FALSE),"")</f>
        <v>2</v>
      </c>
      <c r="BJ40">
        <f>IF(VLOOKUP($A40,'Draft List'!$D$4:$AC$1177,BJ$3,FALSE)&lt;&gt;0,VLOOKUP($A40,'Draft List'!$D$4:$AC$1177,BJ$3,FALSE),"")</f>
        <v>28</v>
      </c>
      <c r="BK40" t="str">
        <f>IF(VLOOKUP($A40,'Draft List'!$D$4:$AC$1177,BK$3,FALSE)&lt;&gt;0,VLOOKUP($A40,'Draft List'!$D$4:$AC$1177,BK$3,FALSE),"")</f>
        <v>Neo-Tokyo Akira</v>
      </c>
      <c r="BL40" t="e">
        <f>IF(OR(B40="SP",B40="MR",B40="CL"),"P",VLOOKUP(#REF!,Bat!$A$4:$AR$581,42,FALSE))</f>
        <v>#REF!</v>
      </c>
    </row>
    <row r="41" spans="1:64" ht="15" hidden="1" customHeight="1" x14ac:dyDescent="0.3">
      <c r="A41" s="1">
        <v>14497</v>
      </c>
      <c r="B41" s="1" t="s">
        <v>24</v>
      </c>
      <c r="C41" s="1" t="s">
        <v>300</v>
      </c>
      <c r="D41" s="1" t="s">
        <v>1377</v>
      </c>
      <c r="E41" s="1">
        <v>18</v>
      </c>
      <c r="F41" s="1" t="s">
        <v>54</v>
      </c>
      <c r="G41" s="1" t="s">
        <v>54</v>
      </c>
      <c r="H41" s="22" t="s">
        <v>853</v>
      </c>
      <c r="I41" s="45" t="s">
        <v>43</v>
      </c>
      <c r="J41" s="1" t="s">
        <v>44</v>
      </c>
      <c r="K41" s="22" t="s">
        <v>44</v>
      </c>
      <c r="L41" s="1">
        <v>1</v>
      </c>
      <c r="M41" s="1">
        <v>4</v>
      </c>
      <c r="N41" s="22">
        <v>2</v>
      </c>
      <c r="O41" s="1">
        <v>4</v>
      </c>
      <c r="P41" s="1">
        <v>8</v>
      </c>
      <c r="Q41" s="22">
        <v>4</v>
      </c>
      <c r="R41" s="1" t="s">
        <v>45</v>
      </c>
      <c r="S41" s="1" t="s">
        <v>45</v>
      </c>
      <c r="T41" s="1" t="s">
        <v>45</v>
      </c>
      <c r="U41" s="1" t="s">
        <v>45</v>
      </c>
      <c r="V41" s="1" t="s">
        <v>45</v>
      </c>
      <c r="W41" s="1" t="s">
        <v>45</v>
      </c>
      <c r="X41" s="1">
        <v>2</v>
      </c>
      <c r="Y41" s="1">
        <v>7</v>
      </c>
      <c r="Z41" s="1">
        <v>3</v>
      </c>
      <c r="AA41" s="1">
        <v>7</v>
      </c>
      <c r="AB41" s="1" t="s">
        <v>45</v>
      </c>
      <c r="AC41" s="1" t="s">
        <v>45</v>
      </c>
      <c r="AD41" s="1" t="s">
        <v>45</v>
      </c>
      <c r="AE41" s="1" t="s">
        <v>45</v>
      </c>
      <c r="AF41" s="1" t="s">
        <v>45</v>
      </c>
      <c r="AG41" s="1" t="s">
        <v>45</v>
      </c>
      <c r="AH41" s="1" t="s">
        <v>45</v>
      </c>
      <c r="AI41" s="1" t="s">
        <v>45</v>
      </c>
      <c r="AJ41" s="1" t="s">
        <v>45</v>
      </c>
      <c r="AK41" s="1" t="s">
        <v>45</v>
      </c>
      <c r="AL41" s="1" t="s">
        <v>45</v>
      </c>
      <c r="AM41" s="1" t="s">
        <v>45</v>
      </c>
      <c r="AN41" s="1" t="s">
        <v>45</v>
      </c>
      <c r="AO41" s="22" t="s">
        <v>45</v>
      </c>
      <c r="AP41" s="1" t="s">
        <v>373</v>
      </c>
      <c r="AQ41" s="1">
        <v>6</v>
      </c>
      <c r="AR41" s="23" t="s">
        <v>372</v>
      </c>
      <c r="AS41" s="34" t="s">
        <v>736</v>
      </c>
      <c r="AT41" s="34" t="s">
        <v>844</v>
      </c>
      <c r="AU41" s="8">
        <f t="shared" si="0"/>
        <v>-1.8728685226233215</v>
      </c>
      <c r="AV41" s="8">
        <f t="shared" si="1"/>
        <v>0.42306819946971336</v>
      </c>
      <c r="AW41">
        <f t="shared" si="2"/>
        <v>2</v>
      </c>
      <c r="AX41">
        <f t="shared" si="3"/>
        <v>2</v>
      </c>
      <c r="AY41" s="6">
        <f>VLOOKUP(AP41,COND!$A$10:$B$32,2,FALSE)</f>
        <v>1</v>
      </c>
      <c r="AZ41" s="8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124.29712052774786</v>
      </c>
      <c r="BA41" s="26">
        <f t="shared" si="4"/>
        <v>2.1494079475597592</v>
      </c>
      <c r="BB41" t="str">
        <f t="shared" si="5"/>
        <v>RP</v>
      </c>
      <c r="BC41">
        <v>800</v>
      </c>
      <c r="BD41">
        <v>800</v>
      </c>
      <c r="BF41" t="str">
        <f t="shared" si="6"/>
        <v>Possible</v>
      </c>
      <c r="BH41">
        <f>IF(VLOOKUP($A41,'Draft List'!$D$4:$AC$1177,BH$3,FALSE)&lt;&gt;0,VLOOKUP($A41,'Draft List'!$D$4:$AC$1177,BH$3,FALSE),"")</f>
        <v>62</v>
      </c>
      <c r="BI41">
        <f>IF(VLOOKUP($A41,'Draft List'!$D$4:$AC$1177,BI$3,FALSE)&lt;&gt;0,VLOOKUP($A41,'Draft List'!$D$4:$AC$1177,BI$3,FALSE),"")</f>
        <v>2</v>
      </c>
      <c r="BJ41">
        <f>IF(VLOOKUP($A41,'Draft List'!$D$4:$AC$1177,BJ$3,FALSE)&lt;&gt;0,VLOOKUP($A41,'Draft List'!$D$4:$AC$1177,BJ$3,FALSE),"")</f>
        <v>29</v>
      </c>
      <c r="BK41" t="str">
        <f>IF(VLOOKUP($A41,'Draft List'!$D$4:$AC$1177,BK$3,FALSE)&lt;&gt;0,VLOOKUP($A41,'Draft List'!$D$4:$AC$1177,BK$3,FALSE),"")</f>
        <v>Niihama-shi Ghosts</v>
      </c>
      <c r="BL41" t="str">
        <f>IF(OR(B41="SP",B41="MR",B41="CL"),"P",VLOOKUP(#REF!,Bat!$A$4:$AR$581,42,FALSE))</f>
        <v>P</v>
      </c>
    </row>
    <row r="42" spans="1:64" ht="15" hidden="1" customHeight="1" x14ac:dyDescent="0.3">
      <c r="A42" s="1">
        <v>6249</v>
      </c>
      <c r="B42" s="1" t="s">
        <v>24</v>
      </c>
      <c r="C42" s="1" t="s">
        <v>355</v>
      </c>
      <c r="D42" s="1" t="s">
        <v>742</v>
      </c>
      <c r="E42" s="1">
        <v>21</v>
      </c>
      <c r="F42" s="1" t="s">
        <v>42</v>
      </c>
      <c r="G42" s="1" t="s">
        <v>42</v>
      </c>
      <c r="H42" s="22" t="s">
        <v>841</v>
      </c>
      <c r="I42" s="45" t="s">
        <v>43</v>
      </c>
      <c r="J42" s="1" t="s">
        <v>43</v>
      </c>
      <c r="K42" s="22" t="s">
        <v>43</v>
      </c>
      <c r="L42" s="1">
        <v>3</v>
      </c>
      <c r="M42" s="1">
        <v>3</v>
      </c>
      <c r="N42" s="22">
        <v>3</v>
      </c>
      <c r="O42" s="1">
        <v>5</v>
      </c>
      <c r="P42" s="1">
        <v>6</v>
      </c>
      <c r="Q42" s="22">
        <v>4</v>
      </c>
      <c r="R42" s="1">
        <v>6</v>
      </c>
      <c r="S42" s="1">
        <v>8</v>
      </c>
      <c r="T42" s="1">
        <v>3</v>
      </c>
      <c r="U42" s="1">
        <v>5</v>
      </c>
      <c r="V42" s="1" t="s">
        <v>45</v>
      </c>
      <c r="W42" s="1" t="s">
        <v>45</v>
      </c>
      <c r="X42" s="1">
        <v>4</v>
      </c>
      <c r="Y42" s="1">
        <v>6</v>
      </c>
      <c r="Z42" s="1" t="s">
        <v>45</v>
      </c>
      <c r="AA42" s="1" t="s">
        <v>45</v>
      </c>
      <c r="AB42" s="1" t="s">
        <v>45</v>
      </c>
      <c r="AC42" s="1" t="s">
        <v>45</v>
      </c>
      <c r="AD42" s="1" t="s">
        <v>45</v>
      </c>
      <c r="AE42" s="1" t="s">
        <v>45</v>
      </c>
      <c r="AF42" s="1" t="s">
        <v>45</v>
      </c>
      <c r="AG42" s="1" t="s">
        <v>45</v>
      </c>
      <c r="AH42" s="1" t="s">
        <v>45</v>
      </c>
      <c r="AI42" s="1" t="s">
        <v>45</v>
      </c>
      <c r="AJ42" s="1" t="s">
        <v>45</v>
      </c>
      <c r="AK42" s="1" t="s">
        <v>45</v>
      </c>
      <c r="AL42" s="1" t="s">
        <v>45</v>
      </c>
      <c r="AM42" s="1" t="s">
        <v>45</v>
      </c>
      <c r="AN42" s="1" t="s">
        <v>45</v>
      </c>
      <c r="AO42" s="22" t="s">
        <v>45</v>
      </c>
      <c r="AP42" s="1" t="s">
        <v>59</v>
      </c>
      <c r="AQ42" s="1">
        <v>6</v>
      </c>
      <c r="AR42" s="23" t="s">
        <v>371</v>
      </c>
      <c r="AS42" s="34" t="s">
        <v>1371</v>
      </c>
      <c r="AT42" s="34" t="s">
        <v>48</v>
      </c>
      <c r="AU42" s="8">
        <f t="shared" si="0"/>
        <v>-1.4365970239809194</v>
      </c>
      <c r="AV42" s="8">
        <f t="shared" si="1"/>
        <v>0.22689609111877593</v>
      </c>
      <c r="AW42">
        <f t="shared" si="2"/>
        <v>3</v>
      </c>
      <c r="AX42">
        <f t="shared" si="3"/>
        <v>2</v>
      </c>
      <c r="AY42" s="6">
        <f>VLOOKUP(AP42,COND!$A$10:$B$32,2,FALSE)</f>
        <v>1</v>
      </c>
      <c r="AZ42" s="8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125.04433735713985</v>
      </c>
      <c r="BA42" s="26">
        <f t="shared" si="4"/>
        <v>2.2183436798307561</v>
      </c>
      <c r="BB42" t="str">
        <f t="shared" si="5"/>
        <v>SP</v>
      </c>
      <c r="BC42">
        <v>800</v>
      </c>
      <c r="BD42">
        <v>800</v>
      </c>
      <c r="BF42" t="str">
        <f t="shared" si="6"/>
        <v>Possible</v>
      </c>
      <c r="BH42">
        <f>IF(VLOOKUP($A42,'Draft List'!$D$4:$AC$1177,BH$3,FALSE)&lt;&gt;0,VLOOKUP($A42,'Draft List'!$D$4:$AC$1177,BH$3,FALSE),"")</f>
        <v>65</v>
      </c>
      <c r="BI42">
        <f>IF(VLOOKUP($A42,'Draft List'!$D$4:$AC$1177,BI$3,FALSE)&lt;&gt;0,VLOOKUP($A42,'Draft List'!$D$4:$AC$1177,BI$3,FALSE),"")</f>
        <v>3</v>
      </c>
      <c r="BJ42">
        <f>IF(VLOOKUP($A42,'Draft List'!$D$4:$AC$1177,BJ$3,FALSE)&lt;&gt;0,VLOOKUP($A42,'Draft List'!$D$4:$AC$1177,BJ$3,FALSE),"")</f>
        <v>1</v>
      </c>
      <c r="BK42" t="str">
        <f>IF(VLOOKUP($A42,'Draft List'!$D$4:$AC$1177,BK$3,FALSE)&lt;&gt;0,VLOOKUP($A42,'Draft List'!$D$4:$AC$1177,BK$3,FALSE),"")</f>
        <v>Yuma Arroyos</v>
      </c>
      <c r="BL42" t="str">
        <f>IF(OR(B42="SP",B42="MR",B42="CL"),"P",VLOOKUP(#REF!,Bat!$A$4:$AR$581,42,FALSE))</f>
        <v>P</v>
      </c>
    </row>
    <row r="43" spans="1:64" ht="15" hidden="1" customHeight="1" x14ac:dyDescent="0.3">
      <c r="A43" s="1">
        <v>6377</v>
      </c>
      <c r="B43" s="1" t="s">
        <v>24</v>
      </c>
      <c r="C43" s="1" t="s">
        <v>1366</v>
      </c>
      <c r="D43" s="1" t="s">
        <v>1367</v>
      </c>
      <c r="E43" s="1">
        <v>21</v>
      </c>
      <c r="F43" s="1" t="s">
        <v>42</v>
      </c>
      <c r="G43" s="1" t="s">
        <v>42</v>
      </c>
      <c r="H43" s="22" t="s">
        <v>841</v>
      </c>
      <c r="I43" s="45" t="s">
        <v>48</v>
      </c>
      <c r="J43" s="1" t="s">
        <v>48</v>
      </c>
      <c r="K43" s="22" t="s">
        <v>43</v>
      </c>
      <c r="L43" s="1">
        <v>3</v>
      </c>
      <c r="M43" s="1">
        <v>2</v>
      </c>
      <c r="N43" s="22">
        <v>3</v>
      </c>
      <c r="O43" s="1">
        <v>6</v>
      </c>
      <c r="P43" s="1">
        <v>4</v>
      </c>
      <c r="Q43" s="22">
        <v>4</v>
      </c>
      <c r="R43" s="1" t="s">
        <v>45</v>
      </c>
      <c r="S43" s="1" t="s">
        <v>45</v>
      </c>
      <c r="T43" s="1">
        <v>4</v>
      </c>
      <c r="U43" s="1">
        <v>6</v>
      </c>
      <c r="V43" s="1">
        <v>5</v>
      </c>
      <c r="W43" s="1">
        <v>7</v>
      </c>
      <c r="X43" s="1" t="s">
        <v>45</v>
      </c>
      <c r="Y43" s="1" t="s">
        <v>45</v>
      </c>
      <c r="Z43" s="1" t="s">
        <v>45</v>
      </c>
      <c r="AA43" s="1" t="s">
        <v>45</v>
      </c>
      <c r="AB43" s="1" t="s">
        <v>45</v>
      </c>
      <c r="AC43" s="1" t="s">
        <v>45</v>
      </c>
      <c r="AD43" s="1">
        <v>5</v>
      </c>
      <c r="AE43" s="1">
        <v>8</v>
      </c>
      <c r="AF43" s="1" t="s">
        <v>45</v>
      </c>
      <c r="AG43" s="1" t="s">
        <v>45</v>
      </c>
      <c r="AH43" s="1" t="s">
        <v>45</v>
      </c>
      <c r="AI43" s="1" t="s">
        <v>45</v>
      </c>
      <c r="AJ43" s="1" t="s">
        <v>45</v>
      </c>
      <c r="AK43" s="1" t="s">
        <v>45</v>
      </c>
      <c r="AL43" s="1" t="s">
        <v>45</v>
      </c>
      <c r="AM43" s="1" t="s">
        <v>45</v>
      </c>
      <c r="AN43" s="1" t="s">
        <v>45</v>
      </c>
      <c r="AO43" s="22" t="s">
        <v>45</v>
      </c>
      <c r="AP43" s="1" t="s">
        <v>55</v>
      </c>
      <c r="AQ43" s="1">
        <v>4</v>
      </c>
      <c r="AR43" s="23" t="s">
        <v>371</v>
      </c>
      <c r="AS43" s="34" t="s">
        <v>684</v>
      </c>
      <c r="AT43" s="34" t="s">
        <v>844</v>
      </c>
      <c r="AU43" s="8">
        <f t="shared" si="0"/>
        <v>-1.6320287404109748</v>
      </c>
      <c r="AV43" s="8">
        <f t="shared" si="1"/>
        <v>3.0723982767838571E-2</v>
      </c>
      <c r="AW43">
        <f t="shared" si="2"/>
        <v>3</v>
      </c>
      <c r="AX43">
        <f t="shared" si="3"/>
        <v>3</v>
      </c>
      <c r="AY43" s="6">
        <f>VLOOKUP(AP43,COND!$A$10:$B$32,2,FALSE)</f>
        <v>1.0249999999999999</v>
      </c>
      <c r="AZ43" s="8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121.61769946720861</v>
      </c>
      <c r="BA43" s="26">
        <f t="shared" si="4"/>
        <v>1.9022134979635135</v>
      </c>
      <c r="BB43" t="str">
        <f t="shared" si="5"/>
        <v>RP</v>
      </c>
      <c r="BC43">
        <v>800</v>
      </c>
      <c r="BD43">
        <v>800</v>
      </c>
      <c r="BF43" t="str">
        <f t="shared" si="6"/>
        <v>Possible</v>
      </c>
      <c r="BH43">
        <f>IF(VLOOKUP($A43,'Draft List'!$D$4:$AC$1177,BH$3,FALSE)&lt;&gt;0,VLOOKUP($A43,'Draft List'!$D$4:$AC$1177,BH$3,FALSE),"")</f>
        <v>67</v>
      </c>
      <c r="BI43">
        <f>IF(VLOOKUP($A43,'Draft List'!$D$4:$AC$1177,BI$3,FALSE)&lt;&gt;0,VLOOKUP($A43,'Draft List'!$D$4:$AC$1177,BI$3,FALSE),"")</f>
        <v>3</v>
      </c>
      <c r="BJ43">
        <f>IF(VLOOKUP($A43,'Draft List'!$D$4:$AC$1177,BJ$3,FALSE)&lt;&gt;0,VLOOKUP($A43,'Draft List'!$D$4:$AC$1177,BJ$3,FALSE),"")</f>
        <v>3</v>
      </c>
      <c r="BK43" t="str">
        <f>IF(VLOOKUP($A43,'Draft List'!$D$4:$AC$1177,BK$3,FALSE)&lt;&gt;0,VLOOKUP($A43,'Draft List'!$D$4:$AC$1177,BK$3,FALSE),"")</f>
        <v>Arlington Bureaucrats</v>
      </c>
      <c r="BL43" t="str">
        <f>IF(OR(B43="SP",B43="MR",B43="CL"),"P",VLOOKUP(#REF!,Bat!$A$4:$AR$581,42,FALSE))</f>
        <v>P</v>
      </c>
    </row>
    <row r="44" spans="1:64" ht="15" hidden="1" customHeight="1" x14ac:dyDescent="0.3">
      <c r="A44" s="1">
        <v>7933</v>
      </c>
      <c r="B44" s="1" t="s">
        <v>24</v>
      </c>
      <c r="C44" s="1" t="s">
        <v>128</v>
      </c>
      <c r="D44" s="1" t="s">
        <v>422</v>
      </c>
      <c r="E44" s="1">
        <v>18</v>
      </c>
      <c r="F44" s="1" t="s">
        <v>42</v>
      </c>
      <c r="G44" s="1" t="s">
        <v>42</v>
      </c>
      <c r="H44" s="22" t="s">
        <v>841</v>
      </c>
      <c r="I44" s="45" t="s">
        <v>43</v>
      </c>
      <c r="J44" s="1" t="s">
        <v>43</v>
      </c>
      <c r="K44" s="22" t="s">
        <v>43</v>
      </c>
      <c r="L44" s="1">
        <v>2</v>
      </c>
      <c r="M44" s="1">
        <v>2</v>
      </c>
      <c r="N44" s="22">
        <v>1</v>
      </c>
      <c r="O44" s="1">
        <v>5</v>
      </c>
      <c r="P44" s="1">
        <v>4</v>
      </c>
      <c r="Q44" s="22">
        <v>4</v>
      </c>
      <c r="R44" s="1">
        <v>4</v>
      </c>
      <c r="S44" s="1">
        <v>7</v>
      </c>
      <c r="T44" s="1">
        <v>1</v>
      </c>
      <c r="U44" s="1">
        <v>6</v>
      </c>
      <c r="V44" s="1" t="s">
        <v>45</v>
      </c>
      <c r="W44" s="1" t="s">
        <v>45</v>
      </c>
      <c r="X44" s="1">
        <v>2</v>
      </c>
      <c r="Y44" s="1">
        <v>3</v>
      </c>
      <c r="Z44" s="1" t="s">
        <v>45</v>
      </c>
      <c r="AA44" s="1" t="s">
        <v>45</v>
      </c>
      <c r="AB44" s="1">
        <v>3</v>
      </c>
      <c r="AC44" s="1">
        <v>6</v>
      </c>
      <c r="AD44" s="1" t="s">
        <v>45</v>
      </c>
      <c r="AE44" s="1" t="s">
        <v>45</v>
      </c>
      <c r="AF44" s="1" t="s">
        <v>45</v>
      </c>
      <c r="AG44" s="1" t="s">
        <v>45</v>
      </c>
      <c r="AH44" s="1" t="s">
        <v>45</v>
      </c>
      <c r="AI44" s="1" t="s">
        <v>45</v>
      </c>
      <c r="AJ44" s="1" t="s">
        <v>45</v>
      </c>
      <c r="AK44" s="1" t="s">
        <v>45</v>
      </c>
      <c r="AL44" s="1" t="s">
        <v>45</v>
      </c>
      <c r="AM44" s="1" t="s">
        <v>45</v>
      </c>
      <c r="AN44" s="1" t="s">
        <v>45</v>
      </c>
      <c r="AO44" s="22" t="s">
        <v>45</v>
      </c>
      <c r="AP44" s="1" t="s">
        <v>58</v>
      </c>
      <c r="AQ44" s="1">
        <v>7</v>
      </c>
      <c r="AR44" s="23" t="s">
        <v>371</v>
      </c>
      <c r="AS44" s="34" t="s">
        <v>700</v>
      </c>
      <c r="AT44" s="34" t="s">
        <v>844</v>
      </c>
      <c r="AU44" s="8">
        <f t="shared" si="0"/>
        <v>-2.311361197028369</v>
      </c>
      <c r="AV44" s="8">
        <f t="shared" si="1"/>
        <v>-0.16396734174133493</v>
      </c>
      <c r="AW44">
        <f t="shared" si="2"/>
        <v>4</v>
      </c>
      <c r="AX44">
        <f t="shared" si="3"/>
        <v>3</v>
      </c>
      <c r="AY44" s="6">
        <f>VLOOKUP(AP44,COND!$A$10:$B$32,2,FALSE)</f>
        <v>1</v>
      </c>
      <c r="AZ44" s="8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124.00838092576763</v>
      </c>
      <c r="BA44" s="26">
        <f t="shared" si="4"/>
        <v>2.1227697949978848</v>
      </c>
      <c r="BB44" t="str">
        <f t="shared" si="5"/>
        <v>SP</v>
      </c>
      <c r="BC44">
        <v>800</v>
      </c>
      <c r="BD44">
        <v>800</v>
      </c>
      <c r="BF44" t="str">
        <f t="shared" si="6"/>
        <v>Possible</v>
      </c>
      <c r="BH44">
        <f>IF(VLOOKUP($A44,'Draft List'!$D$4:$AC$1177,BH$3,FALSE)&lt;&gt;0,VLOOKUP($A44,'Draft List'!$D$4:$AC$1177,BH$3,FALSE),"")</f>
        <v>68</v>
      </c>
      <c r="BI44">
        <f>IF(VLOOKUP($A44,'Draft List'!$D$4:$AC$1177,BI$3,FALSE)&lt;&gt;0,VLOOKUP($A44,'Draft List'!$D$4:$AC$1177,BI$3,FALSE),"")</f>
        <v>3</v>
      </c>
      <c r="BJ44">
        <f>IF(VLOOKUP($A44,'Draft List'!$D$4:$AC$1177,BJ$3,FALSE)&lt;&gt;0,VLOOKUP($A44,'Draft List'!$D$4:$AC$1177,BJ$3,FALSE),"")</f>
        <v>4</v>
      </c>
      <c r="BK44" t="str">
        <f>IF(VLOOKUP($A44,'Draft List'!$D$4:$AC$1177,BK$3,FALSE)&lt;&gt;0,VLOOKUP($A44,'Draft List'!$D$4:$AC$1177,BK$3,FALSE),"")</f>
        <v>Palm Springs Codgers</v>
      </c>
      <c r="BL44" t="str">
        <f>IF(OR(B44="SP",B44="MR",B44="CL"),"P",VLOOKUP(#REF!,Bat!$A$4:$AR$581,42,FALSE))</f>
        <v>P</v>
      </c>
    </row>
    <row r="45" spans="1:64" ht="15" hidden="1" customHeight="1" x14ac:dyDescent="0.3">
      <c r="A45" s="1">
        <v>11386</v>
      </c>
      <c r="B45" s="1" t="s">
        <v>468</v>
      </c>
      <c r="C45" s="1" t="s">
        <v>181</v>
      </c>
      <c r="D45" s="1" t="s">
        <v>1374</v>
      </c>
      <c r="E45" s="1">
        <v>21</v>
      </c>
      <c r="F45" s="1" t="s">
        <v>54</v>
      </c>
      <c r="G45" s="1" t="s">
        <v>54</v>
      </c>
      <c r="H45" s="22" t="s">
        <v>841</v>
      </c>
      <c r="I45" s="45" t="s">
        <v>43</v>
      </c>
      <c r="J45" s="1" t="s">
        <v>48</v>
      </c>
      <c r="K45" s="22" t="s">
        <v>48</v>
      </c>
      <c r="L45" s="1">
        <v>3</v>
      </c>
      <c r="M45" s="1">
        <v>3</v>
      </c>
      <c r="N45" s="22">
        <v>1</v>
      </c>
      <c r="O45" s="1">
        <v>7</v>
      </c>
      <c r="P45" s="1">
        <v>5</v>
      </c>
      <c r="Q45" s="22">
        <v>3</v>
      </c>
      <c r="R45" s="1">
        <v>6</v>
      </c>
      <c r="S45" s="1">
        <v>8</v>
      </c>
      <c r="T45" s="1" t="s">
        <v>45</v>
      </c>
      <c r="U45" s="1" t="s">
        <v>45</v>
      </c>
      <c r="V45" s="1">
        <v>3</v>
      </c>
      <c r="W45" s="1">
        <v>8</v>
      </c>
      <c r="X45" s="1" t="s">
        <v>45</v>
      </c>
      <c r="Y45" s="1" t="s">
        <v>45</v>
      </c>
      <c r="Z45" s="1" t="s">
        <v>45</v>
      </c>
      <c r="AA45" s="1" t="s">
        <v>45</v>
      </c>
      <c r="AB45" s="1" t="s">
        <v>45</v>
      </c>
      <c r="AC45" s="1" t="s">
        <v>45</v>
      </c>
      <c r="AD45" s="1" t="s">
        <v>45</v>
      </c>
      <c r="AE45" s="1" t="s">
        <v>45</v>
      </c>
      <c r="AF45" s="1" t="s">
        <v>45</v>
      </c>
      <c r="AG45" s="1" t="s">
        <v>45</v>
      </c>
      <c r="AH45" s="1" t="s">
        <v>45</v>
      </c>
      <c r="AI45" s="1" t="s">
        <v>45</v>
      </c>
      <c r="AJ45" s="1" t="s">
        <v>45</v>
      </c>
      <c r="AK45" s="1" t="s">
        <v>45</v>
      </c>
      <c r="AL45" s="1" t="s">
        <v>45</v>
      </c>
      <c r="AM45" s="1" t="s">
        <v>45</v>
      </c>
      <c r="AN45" s="1" t="s">
        <v>45</v>
      </c>
      <c r="AO45" s="22" t="s">
        <v>45</v>
      </c>
      <c r="AP45" s="1" t="s">
        <v>61</v>
      </c>
      <c r="AQ45" s="1">
        <v>7</v>
      </c>
      <c r="AR45" s="23" t="s">
        <v>370</v>
      </c>
      <c r="AS45" s="34" t="s">
        <v>727</v>
      </c>
      <c r="AT45" s="34" t="s">
        <v>48</v>
      </c>
      <c r="AU45" s="8">
        <f t="shared" si="0"/>
        <v>-1.9212381560891401</v>
      </c>
      <c r="AV45" s="8">
        <f t="shared" si="1"/>
        <v>0.17852645765295708</v>
      </c>
      <c r="AW45">
        <f t="shared" si="2"/>
        <v>2</v>
      </c>
      <c r="AX45">
        <f t="shared" si="3"/>
        <v>2</v>
      </c>
      <c r="AY45" s="6">
        <f>VLOOKUP(AP45,COND!$A$10:$B$32,2,FALSE)</f>
        <v>1.0249999999999999</v>
      </c>
      <c r="AZ45" s="8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118.85343855988734</v>
      </c>
      <c r="BA45" s="26">
        <f t="shared" si="4"/>
        <v>1.647192007094072</v>
      </c>
      <c r="BB45" t="str">
        <f t="shared" si="5"/>
        <v>RP</v>
      </c>
      <c r="BC45">
        <v>800</v>
      </c>
      <c r="BD45">
        <v>800</v>
      </c>
      <c r="BF45" t="str">
        <f t="shared" si="6"/>
        <v>Possible</v>
      </c>
      <c r="BH45">
        <f>IF(VLOOKUP($A45,'Draft List'!$D$4:$AC$1177,BH$3,FALSE)&lt;&gt;0,VLOOKUP($A45,'Draft List'!$D$4:$AC$1177,BH$3,FALSE),"")</f>
        <v>70</v>
      </c>
      <c r="BI45">
        <f>IF(VLOOKUP($A45,'Draft List'!$D$4:$AC$1177,BI$3,FALSE)&lt;&gt;0,VLOOKUP($A45,'Draft List'!$D$4:$AC$1177,BI$3,FALSE),"")</f>
        <v>3</v>
      </c>
      <c r="BJ45">
        <f>IF(VLOOKUP($A45,'Draft List'!$D$4:$AC$1177,BJ$3,FALSE)&lt;&gt;0,VLOOKUP($A45,'Draft List'!$D$4:$AC$1177,BJ$3,FALSE),"")</f>
        <v>6</v>
      </c>
      <c r="BK45" t="str">
        <f>IF(VLOOKUP($A45,'Draft List'!$D$4:$AC$1177,BK$3,FALSE)&lt;&gt;0,VLOOKUP($A45,'Draft List'!$D$4:$AC$1177,BK$3,FALSE),"")</f>
        <v>Shin Seiki Evas</v>
      </c>
      <c r="BL45" t="e">
        <f>IF(OR(B45="SP",B45="MR",B45="CL"),"P",VLOOKUP(#REF!,Bat!$A$4:$AR$581,42,FALSE))</f>
        <v>#REF!</v>
      </c>
    </row>
    <row r="46" spans="1:64" ht="15" hidden="1" customHeight="1" x14ac:dyDescent="0.3">
      <c r="A46" s="1">
        <v>7192</v>
      </c>
      <c r="B46" s="1" t="s">
        <v>24</v>
      </c>
      <c r="C46" s="1" t="s">
        <v>385</v>
      </c>
      <c r="D46" s="1" t="s">
        <v>195</v>
      </c>
      <c r="E46" s="1">
        <v>18</v>
      </c>
      <c r="F46" s="1" t="s">
        <v>54</v>
      </c>
      <c r="G46" s="1" t="s">
        <v>42</v>
      </c>
      <c r="H46" s="22" t="s">
        <v>853</v>
      </c>
      <c r="I46" s="45" t="s">
        <v>43</v>
      </c>
      <c r="J46" s="1" t="s">
        <v>43</v>
      </c>
      <c r="K46" s="22" t="s">
        <v>43</v>
      </c>
      <c r="L46" s="1">
        <v>2</v>
      </c>
      <c r="M46" s="1">
        <v>3</v>
      </c>
      <c r="N46" s="22">
        <v>1</v>
      </c>
      <c r="O46" s="1">
        <v>5</v>
      </c>
      <c r="P46" s="1">
        <v>6</v>
      </c>
      <c r="Q46" s="22">
        <v>4</v>
      </c>
      <c r="R46" s="1">
        <v>4</v>
      </c>
      <c r="S46" s="1">
        <v>7</v>
      </c>
      <c r="T46" s="1">
        <v>1</v>
      </c>
      <c r="U46" s="1">
        <v>1</v>
      </c>
      <c r="V46" s="1" t="s">
        <v>45</v>
      </c>
      <c r="W46" s="1" t="s">
        <v>45</v>
      </c>
      <c r="X46" s="1" t="s">
        <v>45</v>
      </c>
      <c r="Y46" s="1" t="s">
        <v>45</v>
      </c>
      <c r="Z46" s="1" t="s">
        <v>45</v>
      </c>
      <c r="AA46" s="1" t="s">
        <v>45</v>
      </c>
      <c r="AB46" s="1">
        <v>3</v>
      </c>
      <c r="AC46" s="1">
        <v>7</v>
      </c>
      <c r="AD46" s="1" t="s">
        <v>45</v>
      </c>
      <c r="AE46" s="1" t="s">
        <v>45</v>
      </c>
      <c r="AF46" s="1" t="s">
        <v>45</v>
      </c>
      <c r="AG46" s="1" t="s">
        <v>45</v>
      </c>
      <c r="AH46" s="1" t="s">
        <v>45</v>
      </c>
      <c r="AI46" s="1" t="s">
        <v>45</v>
      </c>
      <c r="AJ46" s="1" t="s">
        <v>45</v>
      </c>
      <c r="AK46" s="1" t="s">
        <v>45</v>
      </c>
      <c r="AL46" s="1" t="s">
        <v>45</v>
      </c>
      <c r="AM46" s="1" t="s">
        <v>45</v>
      </c>
      <c r="AN46" s="1" t="s">
        <v>45</v>
      </c>
      <c r="AO46" s="22" t="s">
        <v>45</v>
      </c>
      <c r="AP46" s="1" t="s">
        <v>57</v>
      </c>
      <c r="AQ46" s="1">
        <v>5</v>
      </c>
      <c r="AR46" s="23" t="s">
        <v>370</v>
      </c>
      <c r="AS46" s="34" t="s">
        <v>1314</v>
      </c>
      <c r="AT46" s="34" t="s">
        <v>48</v>
      </c>
      <c r="AU46" s="8">
        <f t="shared" si="0"/>
        <v>-2.1159294805983135</v>
      </c>
      <c r="AV46" s="8">
        <f t="shared" si="1"/>
        <v>0.22689609111877593</v>
      </c>
      <c r="AW46">
        <f t="shared" si="2"/>
        <v>3</v>
      </c>
      <c r="AX46">
        <f t="shared" si="3"/>
        <v>2</v>
      </c>
      <c r="AY46" s="6">
        <f>VLOOKUP(AP46,COND!$A$10:$B$32,2,FALSE)</f>
        <v>1</v>
      </c>
      <c r="AZ46" s="8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129.91186752809946</v>
      </c>
      <c r="BA46" s="26">
        <f t="shared" si="4"/>
        <v>2.6674057773203241</v>
      </c>
      <c r="BB46" t="str">
        <f t="shared" si="5"/>
        <v>SP</v>
      </c>
      <c r="BC46">
        <v>800</v>
      </c>
      <c r="BD46">
        <v>800</v>
      </c>
      <c r="BF46" t="str">
        <f t="shared" si="6"/>
        <v>Possible</v>
      </c>
      <c r="BH46">
        <f>IF(VLOOKUP($A46,'Draft List'!$D$4:$AC$1177,BH$3,FALSE)&lt;&gt;0,VLOOKUP($A46,'Draft List'!$D$4:$AC$1177,BH$3,FALSE),"")</f>
        <v>71</v>
      </c>
      <c r="BI46">
        <f>IF(VLOOKUP($A46,'Draft List'!$D$4:$AC$1177,BI$3,FALSE)&lt;&gt;0,VLOOKUP($A46,'Draft List'!$D$4:$AC$1177,BI$3,FALSE),"")</f>
        <v>3</v>
      </c>
      <c r="BJ46">
        <f>IF(VLOOKUP($A46,'Draft List'!$D$4:$AC$1177,BJ$3,FALSE)&lt;&gt;0,VLOOKUP($A46,'Draft List'!$D$4:$AC$1177,BJ$3,FALSE),"")</f>
        <v>7</v>
      </c>
      <c r="BK46" t="str">
        <f>IF(VLOOKUP($A46,'Draft List'!$D$4:$AC$1177,BK$3,FALSE)&lt;&gt;0,VLOOKUP($A46,'Draft List'!$D$4:$AC$1177,BK$3,FALSE),"")</f>
        <v>Scottish Claymores</v>
      </c>
      <c r="BL46" t="str">
        <f>IF(OR(B46="SP",B46="MR",B46="CL"),"P",VLOOKUP(#REF!,Bat!$A$4:$AR$581,42,FALSE))</f>
        <v>P</v>
      </c>
    </row>
    <row r="47" spans="1:64" ht="15" hidden="1" customHeight="1" x14ac:dyDescent="0.3">
      <c r="A47" s="1">
        <v>4032</v>
      </c>
      <c r="B47" s="1" t="s">
        <v>50</v>
      </c>
      <c r="C47" s="1" t="s">
        <v>149</v>
      </c>
      <c r="D47" s="1" t="s">
        <v>344</v>
      </c>
      <c r="E47" s="1">
        <v>21</v>
      </c>
      <c r="F47" s="1" t="s">
        <v>54</v>
      </c>
      <c r="G47" s="1" t="s">
        <v>54</v>
      </c>
      <c r="H47" s="22" t="s">
        <v>840</v>
      </c>
      <c r="I47" s="45" t="s">
        <v>48</v>
      </c>
      <c r="J47" s="1" t="s">
        <v>43</v>
      </c>
      <c r="K47" s="22" t="s">
        <v>43</v>
      </c>
      <c r="L47" s="1">
        <v>4</v>
      </c>
      <c r="M47" s="1">
        <v>2</v>
      </c>
      <c r="N47" s="22">
        <v>3</v>
      </c>
      <c r="O47" s="1">
        <v>7</v>
      </c>
      <c r="P47" s="1">
        <v>3</v>
      </c>
      <c r="Q47" s="22">
        <v>5</v>
      </c>
      <c r="R47" s="1">
        <v>6</v>
      </c>
      <c r="S47" s="1">
        <v>8</v>
      </c>
      <c r="T47" s="1">
        <v>1</v>
      </c>
      <c r="U47" s="1">
        <v>2</v>
      </c>
      <c r="V47" s="1" t="s">
        <v>45</v>
      </c>
      <c r="W47" s="1" t="s">
        <v>45</v>
      </c>
      <c r="X47" s="1">
        <v>4</v>
      </c>
      <c r="Y47" s="1">
        <v>8</v>
      </c>
      <c r="Z47" s="1" t="s">
        <v>45</v>
      </c>
      <c r="AA47" s="1" t="s">
        <v>45</v>
      </c>
      <c r="AB47" s="1" t="s">
        <v>45</v>
      </c>
      <c r="AC47" s="1" t="s">
        <v>45</v>
      </c>
      <c r="AD47" s="1" t="s">
        <v>45</v>
      </c>
      <c r="AE47" s="1" t="s">
        <v>45</v>
      </c>
      <c r="AF47" s="1" t="s">
        <v>45</v>
      </c>
      <c r="AG47" s="1" t="s">
        <v>45</v>
      </c>
      <c r="AH47" s="1" t="s">
        <v>45</v>
      </c>
      <c r="AI47" s="1" t="s">
        <v>45</v>
      </c>
      <c r="AJ47" s="1" t="s">
        <v>45</v>
      </c>
      <c r="AK47" s="1" t="s">
        <v>45</v>
      </c>
      <c r="AL47" s="1" t="s">
        <v>45</v>
      </c>
      <c r="AM47" s="1" t="s">
        <v>45</v>
      </c>
      <c r="AN47" s="1" t="s">
        <v>45</v>
      </c>
      <c r="AO47" s="22" t="s">
        <v>45</v>
      </c>
      <c r="AP47" s="1" t="s">
        <v>62</v>
      </c>
      <c r="AQ47" s="1">
        <v>9</v>
      </c>
      <c r="AR47" s="23" t="s">
        <v>370</v>
      </c>
      <c r="AS47" s="34" t="s">
        <v>45</v>
      </c>
      <c r="AT47" s="34" t="s">
        <v>844</v>
      </c>
      <c r="AU47" s="8">
        <f t="shared" si="0"/>
        <v>-1.4373374159018013</v>
      </c>
      <c r="AV47" s="8">
        <f t="shared" si="1"/>
        <v>0.27230415690106707</v>
      </c>
      <c r="AW47">
        <f t="shared" si="2"/>
        <v>3</v>
      </c>
      <c r="AX47">
        <f t="shared" si="3"/>
        <v>2</v>
      </c>
      <c r="AY47" s="6">
        <f>VLOOKUP(AP47,COND!$A$10:$B$32,2,FALSE)</f>
        <v>1.05</v>
      </c>
      <c r="AZ47" s="8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126.84154643758303</v>
      </c>
      <c r="BA47" s="26">
        <f t="shared" si="4"/>
        <v>2.384148194840471</v>
      </c>
      <c r="BB47" t="str">
        <f t="shared" si="5"/>
        <v>SP</v>
      </c>
      <c r="BC47">
        <v>4</v>
      </c>
      <c r="BD47">
        <v>800</v>
      </c>
      <c r="BE47">
        <v>1</v>
      </c>
      <c r="BF47" t="str">
        <f t="shared" si="6"/>
        <v>Possible</v>
      </c>
      <c r="BH47">
        <f>IF(VLOOKUP($A47,'Draft List'!$D$4:$AC$1177,BH$3,FALSE)&lt;&gt;0,VLOOKUP($A47,'Draft List'!$D$4:$AC$1177,BH$3,FALSE),"")</f>
        <v>72</v>
      </c>
      <c r="BI47">
        <f>IF(VLOOKUP($A47,'Draft List'!$D$4:$AC$1177,BI$3,FALSE)&lt;&gt;0,VLOOKUP($A47,'Draft List'!$D$4:$AC$1177,BI$3,FALSE),"")</f>
        <v>3</v>
      </c>
      <c r="BJ47">
        <f>IF(VLOOKUP($A47,'Draft List'!$D$4:$AC$1177,BJ$3,FALSE)&lt;&gt;0,VLOOKUP($A47,'Draft List'!$D$4:$AC$1177,BJ$3,FALSE),"")</f>
        <v>8</v>
      </c>
      <c r="BK47" t="str">
        <f>IF(VLOOKUP($A47,'Draft List'!$D$4:$AC$1177,BK$3,FALSE)&lt;&gt;0,VLOOKUP($A47,'Draft List'!$D$4:$AC$1177,BK$3,FALSE),"")</f>
        <v>Charleston Statesmen</v>
      </c>
      <c r="BL47" t="str">
        <f>IF(OR(B47="SP",B47="MR",B47="CL"),"P",VLOOKUP(#REF!,Bat!$A$4:$AR$581,42,FALSE))</f>
        <v>P</v>
      </c>
    </row>
    <row r="48" spans="1:64" ht="15" hidden="1" customHeight="1" x14ac:dyDescent="0.3">
      <c r="A48" s="1">
        <v>4664</v>
      </c>
      <c r="B48" s="1" t="s">
        <v>24</v>
      </c>
      <c r="C48" s="1" t="s">
        <v>189</v>
      </c>
      <c r="D48" s="1" t="s">
        <v>334</v>
      </c>
      <c r="E48" s="1">
        <v>21</v>
      </c>
      <c r="F48" s="1" t="s">
        <v>42</v>
      </c>
      <c r="G48" s="1" t="s">
        <v>42</v>
      </c>
      <c r="H48" s="22" t="s">
        <v>853</v>
      </c>
      <c r="I48" s="45" t="s">
        <v>44</v>
      </c>
      <c r="J48" s="1" t="s">
        <v>43</v>
      </c>
      <c r="K48" s="22" t="s">
        <v>43</v>
      </c>
      <c r="L48" s="1">
        <v>3</v>
      </c>
      <c r="M48" s="1">
        <v>3</v>
      </c>
      <c r="N48" s="22">
        <v>1</v>
      </c>
      <c r="O48" s="1">
        <v>5</v>
      </c>
      <c r="P48" s="1">
        <v>5</v>
      </c>
      <c r="Q48" s="22">
        <v>3</v>
      </c>
      <c r="R48" s="1">
        <v>5</v>
      </c>
      <c r="S48" s="1">
        <v>7</v>
      </c>
      <c r="T48" s="1">
        <v>1</v>
      </c>
      <c r="U48" s="1">
        <v>5</v>
      </c>
      <c r="V48" s="1" t="s">
        <v>45</v>
      </c>
      <c r="W48" s="1" t="s">
        <v>45</v>
      </c>
      <c r="X48" s="1">
        <v>3</v>
      </c>
      <c r="Y48" s="1">
        <v>3</v>
      </c>
      <c r="Z48" s="1" t="s">
        <v>45</v>
      </c>
      <c r="AA48" s="1" t="s">
        <v>45</v>
      </c>
      <c r="AB48" s="1" t="s">
        <v>45</v>
      </c>
      <c r="AC48" s="1" t="s">
        <v>45</v>
      </c>
      <c r="AD48" s="1" t="s">
        <v>45</v>
      </c>
      <c r="AE48" s="1" t="s">
        <v>45</v>
      </c>
      <c r="AF48" s="1">
        <v>4</v>
      </c>
      <c r="AG48" s="1">
        <v>7</v>
      </c>
      <c r="AH48" s="1" t="s">
        <v>45</v>
      </c>
      <c r="AI48" s="1" t="s">
        <v>45</v>
      </c>
      <c r="AJ48" s="1" t="s">
        <v>45</v>
      </c>
      <c r="AK48" s="1" t="s">
        <v>45</v>
      </c>
      <c r="AL48" s="1" t="s">
        <v>45</v>
      </c>
      <c r="AM48" s="1" t="s">
        <v>45</v>
      </c>
      <c r="AN48" s="1" t="s">
        <v>45</v>
      </c>
      <c r="AO48" s="22" t="s">
        <v>45</v>
      </c>
      <c r="AP48" s="1" t="s">
        <v>49</v>
      </c>
      <c r="AQ48" s="1">
        <v>6</v>
      </c>
      <c r="AR48" s="23" t="s">
        <v>371</v>
      </c>
      <c r="AS48" s="34" t="s">
        <v>733</v>
      </c>
      <c r="AT48" s="34" t="s">
        <v>48</v>
      </c>
      <c r="AU48" s="8">
        <f t="shared" si="0"/>
        <v>-1.9212381560891401</v>
      </c>
      <c r="AV48" s="8">
        <f t="shared" si="1"/>
        <v>-0.21085619136538991</v>
      </c>
      <c r="AW48">
        <f t="shared" si="2"/>
        <v>4</v>
      </c>
      <c r="AX48">
        <f t="shared" si="3"/>
        <v>2</v>
      </c>
      <c r="AY48" s="6">
        <f>VLOOKUP(AP48,COND!$A$10:$B$32,2,FALSE)</f>
        <v>1.05</v>
      </c>
      <c r="AZ48" s="8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116.74622096933439</v>
      </c>
      <c r="BA48" s="26">
        <f t="shared" si="4"/>
        <v>1.4527871410028017</v>
      </c>
      <c r="BB48" t="str">
        <f t="shared" si="5"/>
        <v>SP</v>
      </c>
      <c r="BC48">
        <v>800</v>
      </c>
      <c r="BD48">
        <v>800</v>
      </c>
      <c r="BF48" t="str">
        <f t="shared" si="6"/>
        <v>Possible</v>
      </c>
      <c r="BH48">
        <f>IF(VLOOKUP($A48,'Draft List'!$D$4:$AC$1177,BH$3,FALSE)&lt;&gt;0,VLOOKUP($A48,'Draft List'!$D$4:$AC$1177,BH$3,FALSE),"")</f>
        <v>73</v>
      </c>
      <c r="BI48">
        <f>IF(VLOOKUP($A48,'Draft List'!$D$4:$AC$1177,BI$3,FALSE)&lt;&gt;0,VLOOKUP($A48,'Draft List'!$D$4:$AC$1177,BI$3,FALSE),"")</f>
        <v>3</v>
      </c>
      <c r="BJ48">
        <f>IF(VLOOKUP($A48,'Draft List'!$D$4:$AC$1177,BJ$3,FALSE)&lt;&gt;0,VLOOKUP($A48,'Draft List'!$D$4:$AC$1177,BJ$3,FALSE),"")</f>
        <v>9</v>
      </c>
      <c r="BK48" t="str">
        <f>IF(VLOOKUP($A48,'Draft List'!$D$4:$AC$1177,BK$3,FALSE)&lt;&gt;0,VLOOKUP($A48,'Draft List'!$D$4:$AC$1177,BK$3,FALSE),"")</f>
        <v>San Antonio Calzones of Laredo</v>
      </c>
      <c r="BL48" t="str">
        <f>IF(OR(B48="SP",B48="MR",B48="CL"),"P",VLOOKUP(#REF!,Bat!$A$4:$AR$581,42,FALSE))</f>
        <v>P</v>
      </c>
    </row>
    <row r="49" spans="1:64" ht="15" hidden="1" customHeight="1" x14ac:dyDescent="0.3">
      <c r="A49" s="1">
        <v>12282</v>
      </c>
      <c r="B49" s="1" t="s">
        <v>24</v>
      </c>
      <c r="C49" s="1" t="s">
        <v>1384</v>
      </c>
      <c r="D49" s="1" t="s">
        <v>1385</v>
      </c>
      <c r="E49" s="1">
        <v>21</v>
      </c>
      <c r="F49" s="1" t="s">
        <v>42</v>
      </c>
      <c r="G49" s="1" t="s">
        <v>42</v>
      </c>
      <c r="H49" s="22" t="s">
        <v>853</v>
      </c>
      <c r="I49" s="45" t="s">
        <v>43</v>
      </c>
      <c r="J49" s="1" t="s">
        <v>43</v>
      </c>
      <c r="K49" s="22" t="s">
        <v>43</v>
      </c>
      <c r="L49" s="1">
        <v>3</v>
      </c>
      <c r="M49" s="1">
        <v>1</v>
      </c>
      <c r="N49" s="22">
        <v>6</v>
      </c>
      <c r="O49" s="1">
        <v>6</v>
      </c>
      <c r="P49" s="1">
        <v>3</v>
      </c>
      <c r="Q49" s="22">
        <v>6</v>
      </c>
      <c r="R49" s="1">
        <v>7</v>
      </c>
      <c r="S49" s="1">
        <v>10</v>
      </c>
      <c r="T49" s="1" t="s">
        <v>45</v>
      </c>
      <c r="U49" s="1" t="s">
        <v>45</v>
      </c>
      <c r="V49" s="1">
        <v>3</v>
      </c>
      <c r="W49" s="1">
        <v>6</v>
      </c>
      <c r="X49" s="1" t="s">
        <v>45</v>
      </c>
      <c r="Y49" s="1" t="s">
        <v>45</v>
      </c>
      <c r="Z49" s="1" t="s">
        <v>45</v>
      </c>
      <c r="AA49" s="1" t="s">
        <v>45</v>
      </c>
      <c r="AB49" s="1" t="s">
        <v>45</v>
      </c>
      <c r="AC49" s="1" t="s">
        <v>45</v>
      </c>
      <c r="AD49" s="1" t="s">
        <v>45</v>
      </c>
      <c r="AE49" s="1" t="s">
        <v>45</v>
      </c>
      <c r="AF49" s="1" t="s">
        <v>45</v>
      </c>
      <c r="AG49" s="1" t="s">
        <v>45</v>
      </c>
      <c r="AH49" s="1" t="s">
        <v>45</v>
      </c>
      <c r="AI49" s="1" t="s">
        <v>45</v>
      </c>
      <c r="AJ49" s="1" t="s">
        <v>45</v>
      </c>
      <c r="AK49" s="1" t="s">
        <v>45</v>
      </c>
      <c r="AL49" s="1" t="s">
        <v>45</v>
      </c>
      <c r="AM49" s="1" t="s">
        <v>45</v>
      </c>
      <c r="AN49" s="1" t="s">
        <v>45</v>
      </c>
      <c r="AO49" s="22" t="s">
        <v>45</v>
      </c>
      <c r="AP49" s="1" t="s">
        <v>60</v>
      </c>
      <c r="AQ49" s="1">
        <v>3</v>
      </c>
      <c r="AR49" s="23" t="s">
        <v>14</v>
      </c>
      <c r="AS49" s="34" t="s">
        <v>727</v>
      </c>
      <c r="AT49" s="34" t="s">
        <v>844</v>
      </c>
      <c r="AU49" s="8">
        <f t="shared" si="0"/>
        <v>-1.1004987586786992</v>
      </c>
      <c r="AV49" s="8">
        <f t="shared" si="1"/>
        <v>0.31993339844600399</v>
      </c>
      <c r="AW49">
        <f t="shared" si="2"/>
        <v>2</v>
      </c>
      <c r="AX49">
        <f t="shared" si="3"/>
        <v>2</v>
      </c>
      <c r="AY49" s="6">
        <f>VLOOKUP(AP49,COND!$A$10:$B$32,2,FALSE)</f>
        <v>1.075</v>
      </c>
      <c r="AZ49" s="8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119.88423779179951</v>
      </c>
      <c r="BA49" s="26">
        <f t="shared" si="4"/>
        <v>1.7422901059070595</v>
      </c>
      <c r="BB49" t="str">
        <f t="shared" si="5"/>
        <v>RP</v>
      </c>
      <c r="BC49">
        <v>800</v>
      </c>
      <c r="BD49">
        <v>800</v>
      </c>
      <c r="BF49" t="str">
        <f t="shared" si="6"/>
        <v>Possible</v>
      </c>
      <c r="BH49">
        <f>IF(VLOOKUP($A49,'Draft List'!$D$4:$AC$1177,BH$3,FALSE)&lt;&gt;0,VLOOKUP($A49,'Draft List'!$D$4:$AC$1177,BH$3,FALSE),"")</f>
        <v>75</v>
      </c>
      <c r="BI49">
        <f>IF(VLOOKUP($A49,'Draft List'!$D$4:$AC$1177,BI$3,FALSE)&lt;&gt;0,VLOOKUP($A49,'Draft List'!$D$4:$AC$1177,BI$3,FALSE),"")</f>
        <v>3</v>
      </c>
      <c r="BJ49">
        <f>IF(VLOOKUP($A49,'Draft List'!$D$4:$AC$1177,BJ$3,FALSE)&lt;&gt;0,VLOOKUP($A49,'Draft List'!$D$4:$AC$1177,BJ$3,FALSE),"")</f>
        <v>11</v>
      </c>
      <c r="BK49" t="str">
        <f>IF(VLOOKUP($A49,'Draft List'!$D$4:$AC$1177,BK$3,FALSE)&lt;&gt;0,VLOOKUP($A49,'Draft List'!$D$4:$AC$1177,BK$3,FALSE),"")</f>
        <v>Tempe Knights</v>
      </c>
      <c r="BL49" t="str">
        <f>IF(OR(B49="SP",B49="MR",B49="CL"),"P",VLOOKUP(#REF!,Bat!$A$4:$AR$581,42,FALSE))</f>
        <v>P</v>
      </c>
    </row>
    <row r="50" spans="1:64" ht="15" hidden="1" customHeight="1" x14ac:dyDescent="0.3">
      <c r="A50" s="1">
        <v>11496</v>
      </c>
      <c r="B50" s="1" t="s">
        <v>50</v>
      </c>
      <c r="C50" s="1" t="s">
        <v>302</v>
      </c>
      <c r="D50" s="1" t="s">
        <v>1028</v>
      </c>
      <c r="E50" s="1">
        <v>21</v>
      </c>
      <c r="F50" s="1" t="s">
        <v>42</v>
      </c>
      <c r="G50" s="1" t="s">
        <v>54</v>
      </c>
      <c r="H50" s="22" t="s">
        <v>841</v>
      </c>
      <c r="I50" s="45" t="s">
        <v>43</v>
      </c>
      <c r="J50" s="1" t="s">
        <v>43</v>
      </c>
      <c r="K50" s="22" t="s">
        <v>43</v>
      </c>
      <c r="L50" s="1">
        <v>4</v>
      </c>
      <c r="M50" s="1">
        <v>2</v>
      </c>
      <c r="N50" s="22">
        <v>1</v>
      </c>
      <c r="O50" s="1">
        <v>10</v>
      </c>
      <c r="P50" s="1">
        <v>4</v>
      </c>
      <c r="Q50" s="22">
        <v>2</v>
      </c>
      <c r="R50" s="1">
        <v>7</v>
      </c>
      <c r="S50" s="1">
        <v>10</v>
      </c>
      <c r="T50" s="1" t="s">
        <v>45</v>
      </c>
      <c r="U50" s="1" t="s">
        <v>45</v>
      </c>
      <c r="V50" s="1" t="s">
        <v>45</v>
      </c>
      <c r="W50" s="1" t="s">
        <v>45</v>
      </c>
      <c r="X50" s="1">
        <v>4</v>
      </c>
      <c r="Y50" s="1">
        <v>10</v>
      </c>
      <c r="Z50" s="1" t="s">
        <v>45</v>
      </c>
      <c r="AA50" s="1" t="s">
        <v>45</v>
      </c>
      <c r="AB50" s="1" t="s">
        <v>45</v>
      </c>
      <c r="AC50" s="1" t="s">
        <v>45</v>
      </c>
      <c r="AD50" s="1" t="s">
        <v>45</v>
      </c>
      <c r="AE50" s="1" t="s">
        <v>45</v>
      </c>
      <c r="AF50" s="1" t="s">
        <v>45</v>
      </c>
      <c r="AG50" s="1" t="s">
        <v>45</v>
      </c>
      <c r="AH50" s="1" t="s">
        <v>45</v>
      </c>
      <c r="AI50" s="1" t="s">
        <v>45</v>
      </c>
      <c r="AJ50" s="1" t="s">
        <v>45</v>
      </c>
      <c r="AK50" s="1" t="s">
        <v>45</v>
      </c>
      <c r="AL50" s="1" t="s">
        <v>45</v>
      </c>
      <c r="AM50" s="1" t="s">
        <v>45</v>
      </c>
      <c r="AN50" s="1" t="s">
        <v>45</v>
      </c>
      <c r="AO50" s="22" t="s">
        <v>45</v>
      </c>
      <c r="AP50" s="1" t="s">
        <v>49</v>
      </c>
      <c r="AQ50" s="1">
        <v>1</v>
      </c>
      <c r="AR50" s="23" t="s">
        <v>371</v>
      </c>
      <c r="AS50" s="34" t="s">
        <v>1365</v>
      </c>
      <c r="AT50" s="34" t="s">
        <v>48</v>
      </c>
      <c r="AU50" s="8">
        <f t="shared" si="0"/>
        <v>-1.9219785480100218</v>
      </c>
      <c r="AV50" s="8">
        <f t="shared" si="1"/>
        <v>0.32484814869631173</v>
      </c>
      <c r="AW50">
        <f t="shared" si="2"/>
        <v>2</v>
      </c>
      <c r="AX50">
        <f t="shared" si="3"/>
        <v>2</v>
      </c>
      <c r="AY50" s="6">
        <f>VLOOKUP(AP50,COND!$A$10:$B$32,2,FALSE)</f>
        <v>1.05</v>
      </c>
      <c r="AZ50" s="8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119.58853584616342</v>
      </c>
      <c r="BA50" s="26">
        <f t="shared" si="4"/>
        <v>1.7150096307430183</v>
      </c>
      <c r="BB50" t="str">
        <f t="shared" si="5"/>
        <v>RP</v>
      </c>
      <c r="BC50">
        <v>31</v>
      </c>
      <c r="BD50">
        <v>800</v>
      </c>
      <c r="BE50">
        <v>2</v>
      </c>
      <c r="BF50" t="str">
        <f t="shared" si="6"/>
        <v>Possible</v>
      </c>
      <c r="BH50">
        <f>IF(VLOOKUP($A50,'Draft List'!$D$4:$AC$1177,BH$3,FALSE)&lt;&gt;0,VLOOKUP($A50,'Draft List'!$D$4:$AC$1177,BH$3,FALSE),"")</f>
        <v>76</v>
      </c>
      <c r="BI50">
        <f>IF(VLOOKUP($A50,'Draft List'!$D$4:$AC$1177,BI$3,FALSE)&lt;&gt;0,VLOOKUP($A50,'Draft List'!$D$4:$AC$1177,BI$3,FALSE),"")</f>
        <v>3</v>
      </c>
      <c r="BJ50">
        <f>IF(VLOOKUP($A50,'Draft List'!$D$4:$AC$1177,BJ$3,FALSE)&lt;&gt;0,VLOOKUP($A50,'Draft List'!$D$4:$AC$1177,BJ$3,FALSE),"")</f>
        <v>12</v>
      </c>
      <c r="BK50" t="str">
        <f>IF(VLOOKUP($A50,'Draft List'!$D$4:$AC$1177,BK$3,FALSE)&lt;&gt;0,VLOOKUP($A50,'Draft List'!$D$4:$AC$1177,BK$3,FALSE),"")</f>
        <v>Amsterdam Lions</v>
      </c>
      <c r="BL50" t="str">
        <f>IF(OR(B50="SP",B50="MR",B50="CL"),"P",VLOOKUP(#REF!,Bat!$A$4:$AR$581,42,FALSE))</f>
        <v>P</v>
      </c>
    </row>
    <row r="51" spans="1:64" ht="15" hidden="1" customHeight="1" x14ac:dyDescent="0.3">
      <c r="A51" s="1">
        <v>12631</v>
      </c>
      <c r="B51" s="1" t="s">
        <v>24</v>
      </c>
      <c r="C51" s="1" t="s">
        <v>1115</v>
      </c>
      <c r="D51" s="1" t="s">
        <v>1380</v>
      </c>
      <c r="E51" s="1">
        <v>18</v>
      </c>
      <c r="F51" s="1" t="s">
        <v>42</v>
      </c>
      <c r="G51" s="1" t="s">
        <v>42</v>
      </c>
      <c r="H51" s="22" t="s">
        <v>853</v>
      </c>
      <c r="I51" s="45" t="s">
        <v>43</v>
      </c>
      <c r="J51" s="1" t="s">
        <v>44</v>
      </c>
      <c r="K51" s="22" t="s">
        <v>43</v>
      </c>
      <c r="L51" s="1">
        <v>1</v>
      </c>
      <c r="M51" s="1">
        <v>2</v>
      </c>
      <c r="N51" s="22">
        <v>1</v>
      </c>
      <c r="O51" s="1">
        <v>5</v>
      </c>
      <c r="P51" s="1">
        <v>4</v>
      </c>
      <c r="Q51" s="22">
        <v>4</v>
      </c>
      <c r="R51" s="1">
        <v>4</v>
      </c>
      <c r="S51" s="1">
        <v>7</v>
      </c>
      <c r="T51" s="1">
        <v>1</v>
      </c>
      <c r="U51" s="1">
        <v>6</v>
      </c>
      <c r="V51" s="1" t="s">
        <v>45</v>
      </c>
      <c r="W51" s="1" t="s">
        <v>45</v>
      </c>
      <c r="X51" s="1">
        <v>2</v>
      </c>
      <c r="Y51" s="1">
        <v>5</v>
      </c>
      <c r="Z51" s="1" t="s">
        <v>45</v>
      </c>
      <c r="AA51" s="1" t="s">
        <v>45</v>
      </c>
      <c r="AB51" s="1" t="s">
        <v>45</v>
      </c>
      <c r="AC51" s="1" t="s">
        <v>45</v>
      </c>
      <c r="AD51" s="1" t="s">
        <v>45</v>
      </c>
      <c r="AE51" s="1" t="s">
        <v>45</v>
      </c>
      <c r="AF51" s="1" t="s">
        <v>45</v>
      </c>
      <c r="AG51" s="1" t="s">
        <v>45</v>
      </c>
      <c r="AH51" s="1" t="s">
        <v>45</v>
      </c>
      <c r="AI51" s="1" t="s">
        <v>45</v>
      </c>
      <c r="AJ51" s="1" t="s">
        <v>45</v>
      </c>
      <c r="AK51" s="1" t="s">
        <v>45</v>
      </c>
      <c r="AL51" s="1" t="s">
        <v>45</v>
      </c>
      <c r="AM51" s="1" t="s">
        <v>45</v>
      </c>
      <c r="AN51" s="1" t="s">
        <v>45</v>
      </c>
      <c r="AO51" s="22" t="s">
        <v>45</v>
      </c>
      <c r="AP51" s="1" t="s">
        <v>58</v>
      </c>
      <c r="AQ51" s="1">
        <v>4</v>
      </c>
      <c r="AR51" s="23" t="s">
        <v>371</v>
      </c>
      <c r="AS51" s="34" t="s">
        <v>733</v>
      </c>
      <c r="AT51" s="34" t="s">
        <v>48</v>
      </c>
      <c r="AU51" s="8">
        <f t="shared" si="0"/>
        <v>-2.5060525215375429</v>
      </c>
      <c r="AV51" s="8">
        <f t="shared" si="1"/>
        <v>-0.16396734174133493</v>
      </c>
      <c r="AW51">
        <f t="shared" si="2"/>
        <v>3</v>
      </c>
      <c r="AX51">
        <f t="shared" si="3"/>
        <v>2</v>
      </c>
      <c r="AY51" s="6">
        <f>VLOOKUP(AP51,COND!$A$10:$B$32,2,FALSE)</f>
        <v>1</v>
      </c>
      <c r="AZ51" s="8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119.2084705278225</v>
      </c>
      <c r="BA51" s="26">
        <f t="shared" si="4"/>
        <v>1.6799460722148192</v>
      </c>
      <c r="BB51" t="str">
        <f t="shared" si="5"/>
        <v>RP</v>
      </c>
      <c r="BC51">
        <v>800</v>
      </c>
      <c r="BD51">
        <v>800</v>
      </c>
      <c r="BF51" t="str">
        <f t="shared" si="6"/>
        <v>Possible</v>
      </c>
      <c r="BH51">
        <f>IF(VLOOKUP($A51,'Draft List'!$D$4:$AC$1177,BH$3,FALSE)&lt;&gt;0,VLOOKUP($A51,'Draft List'!$D$4:$AC$1177,BH$3,FALSE),"")</f>
        <v>77</v>
      </c>
      <c r="BI51">
        <f>IF(VLOOKUP($A51,'Draft List'!$D$4:$AC$1177,BI$3,FALSE)&lt;&gt;0,VLOOKUP($A51,'Draft List'!$D$4:$AC$1177,BI$3,FALSE),"")</f>
        <v>3</v>
      </c>
      <c r="BJ51">
        <f>IF(VLOOKUP($A51,'Draft List'!$D$4:$AC$1177,BJ$3,FALSE)&lt;&gt;0,VLOOKUP($A51,'Draft List'!$D$4:$AC$1177,BJ$3,FALSE),"")</f>
        <v>13</v>
      </c>
      <c r="BK51" t="str">
        <f>IF(VLOOKUP($A51,'Draft List'!$D$4:$AC$1177,BK$3,FALSE)&lt;&gt;0,VLOOKUP($A51,'Draft List'!$D$4:$AC$1177,BK$3,FALSE),"")</f>
        <v>Kalamazoo Badgers</v>
      </c>
      <c r="BL51" t="str">
        <f>IF(OR(B51="SP",B51="MR",B51="CL"),"P",VLOOKUP(#REF!,Bat!$A$4:$AR$581,42,FALSE))</f>
        <v>P</v>
      </c>
    </row>
    <row r="52" spans="1:64" ht="15" hidden="1" customHeight="1" x14ac:dyDescent="0.3">
      <c r="A52" s="1">
        <v>7037</v>
      </c>
      <c r="B52" s="1" t="s">
        <v>50</v>
      </c>
      <c r="C52" s="1" t="s">
        <v>670</v>
      </c>
      <c r="D52" s="1" t="s">
        <v>1104</v>
      </c>
      <c r="E52" s="1">
        <v>18</v>
      </c>
      <c r="F52" s="1" t="s">
        <v>54</v>
      </c>
      <c r="G52" s="1" t="s">
        <v>54</v>
      </c>
      <c r="H52" s="22" t="s">
        <v>861</v>
      </c>
      <c r="I52" s="45" t="s">
        <v>48</v>
      </c>
      <c r="J52" s="1" t="s">
        <v>43</v>
      </c>
      <c r="K52" s="22" t="s">
        <v>43</v>
      </c>
      <c r="L52" s="1">
        <v>2</v>
      </c>
      <c r="M52" s="1">
        <v>2</v>
      </c>
      <c r="N52" s="22">
        <v>1</v>
      </c>
      <c r="O52" s="1">
        <v>7</v>
      </c>
      <c r="P52" s="1">
        <v>4</v>
      </c>
      <c r="Q52" s="22">
        <v>3</v>
      </c>
      <c r="R52" s="1" t="s">
        <v>45</v>
      </c>
      <c r="S52" s="1" t="s">
        <v>45</v>
      </c>
      <c r="T52" s="1">
        <v>1</v>
      </c>
      <c r="U52" s="1">
        <v>1</v>
      </c>
      <c r="V52" s="1" t="s">
        <v>45</v>
      </c>
      <c r="W52" s="1" t="s">
        <v>45</v>
      </c>
      <c r="X52" s="1">
        <v>3</v>
      </c>
      <c r="Y52" s="1">
        <v>9</v>
      </c>
      <c r="Z52" s="1" t="s">
        <v>45</v>
      </c>
      <c r="AA52" s="1" t="s">
        <v>45</v>
      </c>
      <c r="AB52" s="1" t="s">
        <v>45</v>
      </c>
      <c r="AC52" s="1" t="s">
        <v>45</v>
      </c>
      <c r="AD52" s="1">
        <v>4</v>
      </c>
      <c r="AE52" s="1">
        <v>7</v>
      </c>
      <c r="AF52" s="1" t="s">
        <v>45</v>
      </c>
      <c r="AG52" s="1" t="s">
        <v>45</v>
      </c>
      <c r="AH52" s="1" t="s">
        <v>45</v>
      </c>
      <c r="AI52" s="1" t="s">
        <v>45</v>
      </c>
      <c r="AJ52" s="1" t="s">
        <v>45</v>
      </c>
      <c r="AK52" s="1" t="s">
        <v>45</v>
      </c>
      <c r="AL52" s="1" t="s">
        <v>45</v>
      </c>
      <c r="AM52" s="1" t="s">
        <v>45</v>
      </c>
      <c r="AN52" s="1" t="s">
        <v>45</v>
      </c>
      <c r="AO52" s="22" t="s">
        <v>45</v>
      </c>
      <c r="AP52" s="1" t="s">
        <v>61</v>
      </c>
      <c r="AQ52" s="1">
        <v>3</v>
      </c>
      <c r="AR52" s="23" t="s">
        <v>371</v>
      </c>
      <c r="AS52" s="34" t="s">
        <v>875</v>
      </c>
      <c r="AT52" s="34" t="s">
        <v>48</v>
      </c>
      <c r="AU52" s="8">
        <f t="shared" si="0"/>
        <v>-2.311361197028369</v>
      </c>
      <c r="AV52" s="8">
        <f t="shared" si="1"/>
        <v>-1.690525877709835E-2</v>
      </c>
      <c r="AW52">
        <f t="shared" si="2"/>
        <v>3</v>
      </c>
      <c r="AX52">
        <f t="shared" si="3"/>
        <v>2</v>
      </c>
      <c r="AY52" s="6">
        <f>VLOOKUP(AP52,COND!$A$10:$B$32,2,FALSE)</f>
        <v>1.0249999999999999</v>
      </c>
      <c r="AZ52" s="8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123.34063249219473</v>
      </c>
      <c r="BA52" s="26">
        <f t="shared" si="4"/>
        <v>2.0611655518512002</v>
      </c>
      <c r="BB52" t="str">
        <f t="shared" si="5"/>
        <v>RP</v>
      </c>
      <c r="BC52">
        <v>800</v>
      </c>
      <c r="BD52">
        <v>800</v>
      </c>
      <c r="BF52" t="str">
        <f t="shared" si="6"/>
        <v>Possible</v>
      </c>
      <c r="BH52">
        <f>IF(VLOOKUP($A52,'Draft List'!$D$4:$AC$1177,BH$3,FALSE)&lt;&gt;0,VLOOKUP($A52,'Draft List'!$D$4:$AC$1177,BH$3,FALSE),"")</f>
        <v>80</v>
      </c>
      <c r="BI52">
        <f>IF(VLOOKUP($A52,'Draft List'!$D$4:$AC$1177,BI$3,FALSE)&lt;&gt;0,VLOOKUP($A52,'Draft List'!$D$4:$AC$1177,BI$3,FALSE),"")</f>
        <v>3</v>
      </c>
      <c r="BJ52">
        <f>IF(VLOOKUP($A52,'Draft List'!$D$4:$AC$1177,BJ$3,FALSE)&lt;&gt;0,VLOOKUP($A52,'Draft List'!$D$4:$AC$1177,BJ$3,FALSE),"")</f>
        <v>16</v>
      </c>
      <c r="BK52" t="str">
        <f>IF(VLOOKUP($A52,'Draft List'!$D$4:$AC$1177,BK$3,FALSE)&lt;&gt;0,VLOOKUP($A52,'Draft List'!$D$4:$AC$1177,BK$3,FALSE),"")</f>
        <v>Palm Springs Codgers</v>
      </c>
      <c r="BL52" t="str">
        <f>IF(OR(B52="SP",B52="MR",B52="CL"),"P",VLOOKUP(#REF!,Bat!$A$4:$AR$581,42,FALSE))</f>
        <v>P</v>
      </c>
    </row>
    <row r="53" spans="1:64" ht="15" hidden="1" customHeight="1" x14ac:dyDescent="0.3">
      <c r="A53" s="1">
        <v>12292</v>
      </c>
      <c r="B53" s="1" t="s">
        <v>50</v>
      </c>
      <c r="C53" s="1" t="s">
        <v>877</v>
      </c>
      <c r="D53" s="1" t="s">
        <v>354</v>
      </c>
      <c r="E53" s="1">
        <v>18</v>
      </c>
      <c r="F53" s="1" t="s">
        <v>63</v>
      </c>
      <c r="G53" s="1" t="s">
        <v>42</v>
      </c>
      <c r="H53" s="22" t="s">
        <v>853</v>
      </c>
      <c r="I53" s="45" t="s">
        <v>43</v>
      </c>
      <c r="J53" s="1" t="s">
        <v>48</v>
      </c>
      <c r="K53" s="22" t="s">
        <v>43</v>
      </c>
      <c r="L53" s="1">
        <v>2</v>
      </c>
      <c r="M53" s="1">
        <v>2</v>
      </c>
      <c r="N53" s="22">
        <v>1</v>
      </c>
      <c r="O53" s="1">
        <v>5</v>
      </c>
      <c r="P53" s="1">
        <v>6</v>
      </c>
      <c r="Q53" s="22">
        <v>4</v>
      </c>
      <c r="R53" s="1" t="s">
        <v>45</v>
      </c>
      <c r="S53" s="1" t="s">
        <v>45</v>
      </c>
      <c r="T53" s="1">
        <v>1</v>
      </c>
      <c r="U53" s="1">
        <v>6</v>
      </c>
      <c r="V53" s="1" t="s">
        <v>45</v>
      </c>
      <c r="W53" s="1" t="s">
        <v>45</v>
      </c>
      <c r="X53" s="1">
        <v>2</v>
      </c>
      <c r="Y53" s="1">
        <v>3</v>
      </c>
      <c r="Z53" s="1" t="s">
        <v>45</v>
      </c>
      <c r="AA53" s="1" t="s">
        <v>45</v>
      </c>
      <c r="AB53" s="1" t="s">
        <v>45</v>
      </c>
      <c r="AC53" s="1" t="s">
        <v>45</v>
      </c>
      <c r="AD53" s="1">
        <v>3</v>
      </c>
      <c r="AE53" s="1">
        <v>6</v>
      </c>
      <c r="AF53" s="1">
        <v>3</v>
      </c>
      <c r="AG53" s="1">
        <v>6</v>
      </c>
      <c r="AH53" s="1" t="s">
        <v>45</v>
      </c>
      <c r="AI53" s="1" t="s">
        <v>45</v>
      </c>
      <c r="AJ53" s="1" t="s">
        <v>45</v>
      </c>
      <c r="AK53" s="1" t="s">
        <v>45</v>
      </c>
      <c r="AL53" s="1" t="s">
        <v>45</v>
      </c>
      <c r="AM53" s="1" t="s">
        <v>45</v>
      </c>
      <c r="AN53" s="1" t="s">
        <v>45</v>
      </c>
      <c r="AO53" s="22" t="s">
        <v>45</v>
      </c>
      <c r="AP53" s="1" t="s">
        <v>57</v>
      </c>
      <c r="AQ53" s="1">
        <v>2</v>
      </c>
      <c r="AR53" s="23" t="s">
        <v>370</v>
      </c>
      <c r="AS53" s="34" t="s">
        <v>691</v>
      </c>
      <c r="AT53" s="34" t="s">
        <v>844</v>
      </c>
      <c r="AU53" s="8">
        <f t="shared" si="0"/>
        <v>-2.311361197028369</v>
      </c>
      <c r="AV53" s="8">
        <f t="shared" si="1"/>
        <v>0.22689609111877593</v>
      </c>
      <c r="AW53">
        <f t="shared" si="2"/>
        <v>4</v>
      </c>
      <c r="AX53">
        <f t="shared" si="3"/>
        <v>3</v>
      </c>
      <c r="AY53" s="6">
        <f>VLOOKUP(AP53,COND!$A$10:$B$32,2,FALSE)</f>
        <v>1</v>
      </c>
      <c r="AZ53" s="8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130.33436710382136</v>
      </c>
      <c r="BA53" s="26">
        <f t="shared" si="4"/>
        <v>2.7063841788912231</v>
      </c>
      <c r="BB53" t="str">
        <f t="shared" si="5"/>
        <v>RP</v>
      </c>
      <c r="BC53">
        <v>4</v>
      </c>
      <c r="BD53">
        <v>800</v>
      </c>
      <c r="BE53">
        <v>1</v>
      </c>
      <c r="BF53" t="str">
        <f t="shared" si="6"/>
        <v>Possible</v>
      </c>
      <c r="BH53">
        <f>IF(VLOOKUP($A53,'Draft List'!$D$4:$AC$1177,BH$3,FALSE)&lt;&gt;0,VLOOKUP($A53,'Draft List'!$D$4:$AC$1177,BH$3,FALSE),"")</f>
        <v>81</v>
      </c>
      <c r="BI53">
        <f>IF(VLOOKUP($A53,'Draft List'!$D$4:$AC$1177,BI$3,FALSE)&lt;&gt;0,VLOOKUP($A53,'Draft List'!$D$4:$AC$1177,BI$3,FALSE),"")</f>
        <v>3</v>
      </c>
      <c r="BJ53">
        <f>IF(VLOOKUP($A53,'Draft List'!$D$4:$AC$1177,BJ$3,FALSE)&lt;&gt;0,VLOOKUP($A53,'Draft List'!$D$4:$AC$1177,BJ$3,FALSE),"")</f>
        <v>17</v>
      </c>
      <c r="BK53" t="str">
        <f>IF(VLOOKUP($A53,'Draft List'!$D$4:$AC$1177,BK$3,FALSE)&lt;&gt;0,VLOOKUP($A53,'Draft List'!$D$4:$AC$1177,BK$3,FALSE),"")</f>
        <v>London Underground</v>
      </c>
      <c r="BL53" t="str">
        <f>IF(OR(B53="SP",B53="MR",B53="CL"),"P",VLOOKUP(#REF!,Bat!$A$4:$AR$581,42,FALSE))</f>
        <v>P</v>
      </c>
    </row>
    <row r="54" spans="1:64" ht="15" hidden="1" customHeight="1" x14ac:dyDescent="0.3">
      <c r="A54" s="1">
        <v>10421</v>
      </c>
      <c r="B54" s="1" t="s">
        <v>24</v>
      </c>
      <c r="C54" s="1" t="s">
        <v>426</v>
      </c>
      <c r="D54" s="1" t="s">
        <v>767</v>
      </c>
      <c r="E54" s="1">
        <v>21</v>
      </c>
      <c r="F54" s="1" t="s">
        <v>42</v>
      </c>
      <c r="G54" s="1" t="s">
        <v>42</v>
      </c>
      <c r="H54" s="22" t="s">
        <v>841</v>
      </c>
      <c r="I54" s="45" t="s">
        <v>43</v>
      </c>
      <c r="J54" s="1" t="s">
        <v>43</v>
      </c>
      <c r="K54" s="22" t="s">
        <v>43</v>
      </c>
      <c r="L54" s="1">
        <v>3</v>
      </c>
      <c r="M54" s="1">
        <v>2</v>
      </c>
      <c r="N54" s="22">
        <v>2</v>
      </c>
      <c r="O54" s="1">
        <v>5</v>
      </c>
      <c r="P54" s="1">
        <v>4</v>
      </c>
      <c r="Q54" s="22">
        <v>5</v>
      </c>
      <c r="R54" s="1" t="s">
        <v>45</v>
      </c>
      <c r="S54" s="1" t="s">
        <v>45</v>
      </c>
      <c r="T54" s="1">
        <v>3</v>
      </c>
      <c r="U54" s="1">
        <v>6</v>
      </c>
      <c r="V54" s="1" t="s">
        <v>45</v>
      </c>
      <c r="W54" s="1" t="s">
        <v>45</v>
      </c>
      <c r="X54" s="1">
        <v>4</v>
      </c>
      <c r="Y54" s="1">
        <v>7</v>
      </c>
      <c r="Z54" s="1" t="s">
        <v>45</v>
      </c>
      <c r="AA54" s="1" t="s">
        <v>45</v>
      </c>
      <c r="AB54" s="1" t="s">
        <v>45</v>
      </c>
      <c r="AC54" s="1" t="s">
        <v>45</v>
      </c>
      <c r="AD54" s="1">
        <v>5</v>
      </c>
      <c r="AE54" s="1">
        <v>6</v>
      </c>
      <c r="AF54" s="1" t="s">
        <v>45</v>
      </c>
      <c r="AG54" s="1" t="s">
        <v>45</v>
      </c>
      <c r="AH54" s="1" t="s">
        <v>45</v>
      </c>
      <c r="AI54" s="1" t="s">
        <v>45</v>
      </c>
      <c r="AJ54" s="1" t="s">
        <v>45</v>
      </c>
      <c r="AK54" s="1" t="s">
        <v>45</v>
      </c>
      <c r="AL54" s="1" t="s">
        <v>45</v>
      </c>
      <c r="AM54" s="1" t="s">
        <v>45</v>
      </c>
      <c r="AN54" s="1" t="s">
        <v>45</v>
      </c>
      <c r="AO54" s="22" t="s">
        <v>45</v>
      </c>
      <c r="AP54" s="1" t="s">
        <v>61</v>
      </c>
      <c r="AQ54" s="1">
        <v>7</v>
      </c>
      <c r="AR54" s="23" t="s">
        <v>371</v>
      </c>
      <c r="AS54" s="34" t="s">
        <v>775</v>
      </c>
      <c r="AT54" s="34" t="s">
        <v>48</v>
      </c>
      <c r="AU54" s="8">
        <f t="shared" si="0"/>
        <v>-1.8743493064650851</v>
      </c>
      <c r="AV54" s="8">
        <f t="shared" si="1"/>
        <v>7.8353224312775444E-2</v>
      </c>
      <c r="AW54">
        <f t="shared" si="2"/>
        <v>3</v>
      </c>
      <c r="AX54">
        <f t="shared" si="3"/>
        <v>3</v>
      </c>
      <c r="AY54" s="6">
        <f>VLOOKUP(AP54,COND!$A$10:$B$32,2,FALSE)</f>
        <v>1.0249999999999999</v>
      </c>
      <c r="AZ54" s="8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123.60324949058655</v>
      </c>
      <c r="BA54" s="26">
        <f t="shared" si="4"/>
        <v>2.085393720140293</v>
      </c>
      <c r="BB54" t="str">
        <f t="shared" si="5"/>
        <v>SP</v>
      </c>
      <c r="BC54">
        <v>800</v>
      </c>
      <c r="BD54">
        <v>800</v>
      </c>
      <c r="BF54" t="str">
        <f t="shared" si="6"/>
        <v>Possible</v>
      </c>
      <c r="BH54">
        <f>IF(VLOOKUP($A54,'Draft List'!$D$4:$AC$1177,BH$3,FALSE)&lt;&gt;0,VLOOKUP($A54,'Draft List'!$D$4:$AC$1177,BH$3,FALSE),"")</f>
        <v>87</v>
      </c>
      <c r="BI54">
        <f>IF(VLOOKUP($A54,'Draft List'!$D$4:$AC$1177,BI$3,FALSE)&lt;&gt;0,VLOOKUP($A54,'Draft List'!$D$4:$AC$1177,BI$3,FALSE),"")</f>
        <v>3</v>
      </c>
      <c r="BJ54">
        <f>IF(VLOOKUP($A54,'Draft List'!$D$4:$AC$1177,BJ$3,FALSE)&lt;&gt;0,VLOOKUP($A54,'Draft List'!$D$4:$AC$1177,BJ$3,FALSE),"")</f>
        <v>23</v>
      </c>
      <c r="BK54" t="str">
        <f>IF(VLOOKUP($A54,'Draft List'!$D$4:$AC$1177,BK$3,FALSE)&lt;&gt;0,VLOOKUP($A54,'Draft List'!$D$4:$AC$1177,BK$3,FALSE),"")</f>
        <v>Yuma Arroyos</v>
      </c>
      <c r="BL54" t="str">
        <f>IF(OR(B54="SP",B54="MR",B54="CL"),"P",VLOOKUP(#REF!,Bat!$A$4:$AR$581,42,FALSE))</f>
        <v>P</v>
      </c>
    </row>
    <row r="55" spans="1:64" ht="15" hidden="1" customHeight="1" x14ac:dyDescent="0.3">
      <c r="A55" s="1">
        <v>12724</v>
      </c>
      <c r="B55" s="1" t="s">
        <v>50</v>
      </c>
      <c r="C55" s="1" t="s">
        <v>147</v>
      </c>
      <c r="D55" s="1" t="s">
        <v>1272</v>
      </c>
      <c r="E55" s="1">
        <v>18</v>
      </c>
      <c r="F55" s="1" t="s">
        <v>42</v>
      </c>
      <c r="G55" s="1" t="s">
        <v>42</v>
      </c>
      <c r="H55" s="22" t="s">
        <v>853</v>
      </c>
      <c r="I55" s="45" t="s">
        <v>43</v>
      </c>
      <c r="J55" s="1" t="s">
        <v>43</v>
      </c>
      <c r="K55" s="22" t="s">
        <v>43</v>
      </c>
      <c r="L55" s="1">
        <v>2</v>
      </c>
      <c r="M55" s="1">
        <v>2</v>
      </c>
      <c r="N55" s="22">
        <v>1</v>
      </c>
      <c r="O55" s="1">
        <v>6</v>
      </c>
      <c r="P55" s="1">
        <v>4</v>
      </c>
      <c r="Q55" s="22">
        <v>4</v>
      </c>
      <c r="R55" s="1">
        <v>3</v>
      </c>
      <c r="S55" s="1">
        <v>7</v>
      </c>
      <c r="T55" s="1">
        <v>1</v>
      </c>
      <c r="U55" s="1">
        <v>1</v>
      </c>
      <c r="V55" s="1">
        <v>1</v>
      </c>
      <c r="W55" s="1">
        <v>7</v>
      </c>
      <c r="X55" s="1" t="s">
        <v>45</v>
      </c>
      <c r="Y55" s="1" t="s">
        <v>45</v>
      </c>
      <c r="Z55" s="1" t="s">
        <v>45</v>
      </c>
      <c r="AA55" s="1" t="s">
        <v>45</v>
      </c>
      <c r="AB55" s="1" t="s">
        <v>45</v>
      </c>
      <c r="AC55" s="1" t="s">
        <v>45</v>
      </c>
      <c r="AD55" s="1" t="s">
        <v>45</v>
      </c>
      <c r="AE55" s="1" t="s">
        <v>45</v>
      </c>
      <c r="AF55" s="1" t="s">
        <v>45</v>
      </c>
      <c r="AG55" s="1" t="s">
        <v>45</v>
      </c>
      <c r="AH55" s="1" t="s">
        <v>45</v>
      </c>
      <c r="AI55" s="1" t="s">
        <v>45</v>
      </c>
      <c r="AJ55" s="1" t="s">
        <v>45</v>
      </c>
      <c r="AK55" s="1" t="s">
        <v>45</v>
      </c>
      <c r="AL55" s="1" t="s">
        <v>45</v>
      </c>
      <c r="AM55" s="1" t="s">
        <v>45</v>
      </c>
      <c r="AN55" s="1" t="s">
        <v>45</v>
      </c>
      <c r="AO55" s="22" t="s">
        <v>45</v>
      </c>
      <c r="AP55" s="1" t="s">
        <v>374</v>
      </c>
      <c r="AQ55" s="1">
        <v>6</v>
      </c>
      <c r="AR55" s="23" t="s">
        <v>371</v>
      </c>
      <c r="AS55" s="34" t="s">
        <v>687</v>
      </c>
      <c r="AT55" s="34" t="s">
        <v>48</v>
      </c>
      <c r="AU55" s="8">
        <f t="shared" si="0"/>
        <v>-2.311361197028369</v>
      </c>
      <c r="AV55" s="8">
        <f t="shared" si="1"/>
        <v>3.0723982767838571E-2</v>
      </c>
      <c r="AW55">
        <f t="shared" si="2"/>
        <v>3</v>
      </c>
      <c r="AX55">
        <f t="shared" si="3"/>
        <v>2</v>
      </c>
      <c r="AY55" s="6">
        <f>VLOOKUP(AP55,COND!$A$10:$B$32,2,FALSE)</f>
        <v>1</v>
      </c>
      <c r="AZ55" s="8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126.04840223055231</v>
      </c>
      <c r="BA55" s="26">
        <f t="shared" si="4"/>
        <v>2.3109753559034094</v>
      </c>
      <c r="BB55" t="str">
        <f t="shared" si="5"/>
        <v>SP</v>
      </c>
      <c r="BC55">
        <v>800</v>
      </c>
      <c r="BD55">
        <v>800</v>
      </c>
      <c r="BF55" t="str">
        <f t="shared" si="6"/>
        <v>Possible</v>
      </c>
      <c r="BH55">
        <f>IF(VLOOKUP($A55,'Draft List'!$D$4:$AC$1177,BH$3,FALSE)&lt;&gt;0,VLOOKUP($A55,'Draft List'!$D$4:$AC$1177,BH$3,FALSE),"")</f>
        <v>89</v>
      </c>
      <c r="BI55">
        <f>IF(VLOOKUP($A55,'Draft List'!$D$4:$AC$1177,BI$3,FALSE)&lt;&gt;0,VLOOKUP($A55,'Draft List'!$D$4:$AC$1177,BI$3,FALSE),"")</f>
        <v>3</v>
      </c>
      <c r="BJ55">
        <f>IF(VLOOKUP($A55,'Draft List'!$D$4:$AC$1177,BJ$3,FALSE)&lt;&gt;0,VLOOKUP($A55,'Draft List'!$D$4:$AC$1177,BJ$3,FALSE),"")</f>
        <v>25</v>
      </c>
      <c r="BK55" t="str">
        <f>IF(VLOOKUP($A55,'Draft List'!$D$4:$AC$1177,BK$3,FALSE)&lt;&gt;0,VLOOKUP($A55,'Draft List'!$D$4:$AC$1177,BK$3,FALSE),"")</f>
        <v>West Virginia Alleghenies</v>
      </c>
      <c r="BL55" t="str">
        <f>IF(OR(B55="SP",B55="MR",B55="CL"),"P",VLOOKUP(#REF!,Bat!$A$4:$AR$581,42,FALSE))</f>
        <v>P</v>
      </c>
    </row>
    <row r="56" spans="1:64" ht="15" hidden="1" customHeight="1" x14ac:dyDescent="0.3">
      <c r="A56" s="1">
        <v>16781</v>
      </c>
      <c r="B56" s="1" t="s">
        <v>24</v>
      </c>
      <c r="C56" s="1" t="s">
        <v>1572</v>
      </c>
      <c r="D56" s="1" t="s">
        <v>1573</v>
      </c>
      <c r="E56" s="1">
        <v>18</v>
      </c>
      <c r="F56" s="1" t="s">
        <v>42</v>
      </c>
      <c r="G56" s="1" t="s">
        <v>42</v>
      </c>
      <c r="H56" s="22" t="s">
        <v>878</v>
      </c>
      <c r="I56" s="45" t="s">
        <v>43</v>
      </c>
      <c r="J56" s="1" t="s">
        <v>48</v>
      </c>
      <c r="K56" s="22" t="s">
        <v>48</v>
      </c>
      <c r="L56" s="1">
        <v>2</v>
      </c>
      <c r="M56" s="1">
        <v>2</v>
      </c>
      <c r="N56" s="22">
        <v>1</v>
      </c>
      <c r="O56" s="1">
        <v>5</v>
      </c>
      <c r="P56" s="1">
        <v>4</v>
      </c>
      <c r="Q56" s="22">
        <v>3</v>
      </c>
      <c r="R56" s="1">
        <v>5</v>
      </c>
      <c r="S56" s="1">
        <v>9</v>
      </c>
      <c r="T56" s="1" t="s">
        <v>45</v>
      </c>
      <c r="U56" s="1" t="s">
        <v>45</v>
      </c>
      <c r="V56" s="1">
        <v>2</v>
      </c>
      <c r="W56" s="1">
        <v>7</v>
      </c>
      <c r="X56" s="1" t="s">
        <v>45</v>
      </c>
      <c r="Y56" s="1" t="s">
        <v>45</v>
      </c>
      <c r="Z56" s="1" t="s">
        <v>45</v>
      </c>
      <c r="AA56" s="1" t="s">
        <v>45</v>
      </c>
      <c r="AB56" s="1" t="s">
        <v>45</v>
      </c>
      <c r="AC56" s="1" t="s">
        <v>45</v>
      </c>
      <c r="AD56" s="1" t="s">
        <v>45</v>
      </c>
      <c r="AE56" s="1" t="s">
        <v>45</v>
      </c>
      <c r="AF56" s="1" t="s">
        <v>45</v>
      </c>
      <c r="AG56" s="1" t="s">
        <v>45</v>
      </c>
      <c r="AH56" s="1" t="s">
        <v>45</v>
      </c>
      <c r="AI56" s="1" t="s">
        <v>45</v>
      </c>
      <c r="AJ56" s="1" t="s">
        <v>45</v>
      </c>
      <c r="AK56" s="1" t="s">
        <v>45</v>
      </c>
      <c r="AL56" s="1" t="s">
        <v>45</v>
      </c>
      <c r="AM56" s="1" t="s">
        <v>45</v>
      </c>
      <c r="AN56" s="1" t="s">
        <v>45</v>
      </c>
      <c r="AO56" s="22" t="s">
        <v>45</v>
      </c>
      <c r="AP56" s="1" t="s">
        <v>49</v>
      </c>
      <c r="AQ56" s="1">
        <v>6</v>
      </c>
      <c r="AR56" s="23" t="s">
        <v>371</v>
      </c>
      <c r="AS56" s="34" t="s">
        <v>691</v>
      </c>
      <c r="AT56" s="34" t="s">
        <v>48</v>
      </c>
      <c r="AU56" s="8">
        <f t="shared" si="0"/>
        <v>-2.311361197028369</v>
      </c>
      <c r="AV56" s="8">
        <f t="shared" si="1"/>
        <v>-0.40628790779544532</v>
      </c>
      <c r="AW56">
        <f t="shared" si="2"/>
        <v>2</v>
      </c>
      <c r="AX56">
        <f t="shared" si="3"/>
        <v>2</v>
      </c>
      <c r="AY56" s="6">
        <f>VLOOKUP(AP56,COND!$A$10:$B$32,2,FALSE)</f>
        <v>1.05</v>
      </c>
      <c r="AZ56" s="8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111.7911288827967</v>
      </c>
      <c r="BA56" s="26">
        <f t="shared" si="4"/>
        <v>0.99564687325261769</v>
      </c>
      <c r="BB56" t="str">
        <f t="shared" si="5"/>
        <v>RP</v>
      </c>
      <c r="BC56">
        <v>800</v>
      </c>
      <c r="BD56">
        <v>800</v>
      </c>
      <c r="BF56" t="str">
        <f t="shared" si="6"/>
        <v>Possible</v>
      </c>
      <c r="BH56">
        <f>IF(VLOOKUP($A56,'Draft List'!$D$4:$AC$1177,BH$3,FALSE)&lt;&gt;0,VLOOKUP($A56,'Draft List'!$D$4:$AC$1177,BH$3,FALSE),"")</f>
        <v>90</v>
      </c>
      <c r="BI56">
        <f>IF(VLOOKUP($A56,'Draft List'!$D$4:$AC$1177,BI$3,FALSE)&lt;&gt;0,VLOOKUP($A56,'Draft List'!$D$4:$AC$1177,BI$3,FALSE),"")</f>
        <v>3</v>
      </c>
      <c r="BJ56">
        <f>IF(VLOOKUP($A56,'Draft List'!$D$4:$AC$1177,BJ$3,FALSE)&lt;&gt;0,VLOOKUP($A56,'Draft List'!$D$4:$AC$1177,BJ$3,FALSE),"")</f>
        <v>26</v>
      </c>
      <c r="BK56" t="str">
        <f>IF(VLOOKUP($A56,'Draft List'!$D$4:$AC$1177,BK$3,FALSE)&lt;&gt;0,VLOOKUP($A56,'Draft List'!$D$4:$AC$1177,BK$3,FALSE),"")</f>
        <v>Amsterdam Lions</v>
      </c>
      <c r="BL56" t="str">
        <f>IF(OR(B56="SP",B56="MR",B56="CL"),"P",VLOOKUP(#REF!,Bat!$A$4:$AR$581,42,FALSE))</f>
        <v>P</v>
      </c>
    </row>
    <row r="57" spans="1:64" ht="15" hidden="1" customHeight="1" x14ac:dyDescent="0.3">
      <c r="A57" s="1">
        <v>13164</v>
      </c>
      <c r="B57" s="1" t="s">
        <v>24</v>
      </c>
      <c r="C57" s="1" t="s">
        <v>1369</v>
      </c>
      <c r="D57" s="1" t="s">
        <v>1370</v>
      </c>
      <c r="E57" s="1">
        <v>18</v>
      </c>
      <c r="F57" s="1" t="s">
        <v>42</v>
      </c>
      <c r="G57" s="1" t="s">
        <v>42</v>
      </c>
      <c r="H57" s="22" t="s">
        <v>841</v>
      </c>
      <c r="I57" s="45" t="s">
        <v>48</v>
      </c>
      <c r="J57" s="1" t="s">
        <v>43</v>
      </c>
      <c r="K57" s="22" t="s">
        <v>43</v>
      </c>
      <c r="L57" s="1">
        <v>1</v>
      </c>
      <c r="M57" s="1">
        <v>2</v>
      </c>
      <c r="N57" s="22">
        <v>2</v>
      </c>
      <c r="O57" s="1">
        <v>5</v>
      </c>
      <c r="P57" s="1">
        <v>3</v>
      </c>
      <c r="Q57" s="22">
        <v>5</v>
      </c>
      <c r="R57" s="1">
        <v>3</v>
      </c>
      <c r="S57" s="1">
        <v>6</v>
      </c>
      <c r="T57" s="1" t="s">
        <v>45</v>
      </c>
      <c r="U57" s="1" t="s">
        <v>45</v>
      </c>
      <c r="V57" s="1">
        <v>2</v>
      </c>
      <c r="W57" s="1">
        <v>7</v>
      </c>
      <c r="X57" s="1">
        <v>2</v>
      </c>
      <c r="Y57" s="1">
        <v>6</v>
      </c>
      <c r="Z57" s="1" t="s">
        <v>45</v>
      </c>
      <c r="AA57" s="1" t="s">
        <v>45</v>
      </c>
      <c r="AB57" s="1" t="s">
        <v>45</v>
      </c>
      <c r="AC57" s="1" t="s">
        <v>45</v>
      </c>
      <c r="AD57" s="1" t="s">
        <v>45</v>
      </c>
      <c r="AE57" s="1" t="s">
        <v>45</v>
      </c>
      <c r="AF57" s="1" t="s">
        <v>45</v>
      </c>
      <c r="AG57" s="1" t="s">
        <v>45</v>
      </c>
      <c r="AH57" s="1" t="s">
        <v>45</v>
      </c>
      <c r="AI57" s="1" t="s">
        <v>45</v>
      </c>
      <c r="AJ57" s="1" t="s">
        <v>45</v>
      </c>
      <c r="AK57" s="1" t="s">
        <v>45</v>
      </c>
      <c r="AL57" s="1" t="s">
        <v>45</v>
      </c>
      <c r="AM57" s="1" t="s">
        <v>45</v>
      </c>
      <c r="AN57" s="1" t="s">
        <v>45</v>
      </c>
      <c r="AO57" s="22" t="s">
        <v>45</v>
      </c>
      <c r="AP57" s="1" t="s">
        <v>374</v>
      </c>
      <c r="AQ57" s="1">
        <v>6</v>
      </c>
      <c r="AR57" s="23" t="s">
        <v>371</v>
      </c>
      <c r="AS57" s="34" t="s">
        <v>733</v>
      </c>
      <c r="AT57" s="34" t="s">
        <v>48</v>
      </c>
      <c r="AU57" s="8">
        <f t="shared" si="0"/>
        <v>-2.2637319554834323</v>
      </c>
      <c r="AV57" s="8">
        <f t="shared" si="1"/>
        <v>-0.11707849211727993</v>
      </c>
      <c r="AW57">
        <f t="shared" si="2"/>
        <v>3</v>
      </c>
      <c r="AX57">
        <f t="shared" si="3"/>
        <v>3</v>
      </c>
      <c r="AY57" s="6">
        <f>VLOOKUP(AP57,COND!$A$10:$B$32,2,FALSE)</f>
        <v>1</v>
      </c>
      <c r="AZ57" s="8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124.61929167239377</v>
      </c>
      <c r="BA57" s="26">
        <f t="shared" si="4"/>
        <v>2.1791303827340611</v>
      </c>
      <c r="BB57" t="str">
        <f t="shared" si="5"/>
        <v>SP</v>
      </c>
      <c r="BC57">
        <v>800</v>
      </c>
      <c r="BD57">
        <v>800</v>
      </c>
      <c r="BF57" t="str">
        <f t="shared" si="6"/>
        <v>Possible</v>
      </c>
      <c r="BH57">
        <f>IF(VLOOKUP($A57,'Draft List'!$D$4:$AC$1177,BH$3,FALSE)&lt;&gt;0,VLOOKUP($A57,'Draft List'!$D$4:$AC$1177,BH$3,FALSE),"")</f>
        <v>94</v>
      </c>
      <c r="BI57">
        <f>IF(VLOOKUP($A57,'Draft List'!$D$4:$AC$1177,BI$3,FALSE)&lt;&gt;0,VLOOKUP($A57,'Draft List'!$D$4:$AC$1177,BI$3,FALSE),"")</f>
        <v>3</v>
      </c>
      <c r="BJ57">
        <f>IF(VLOOKUP($A57,'Draft List'!$D$4:$AC$1177,BJ$3,FALSE)&lt;&gt;0,VLOOKUP($A57,'Draft List'!$D$4:$AC$1177,BJ$3,FALSE),"")</f>
        <v>30</v>
      </c>
      <c r="BK57" t="str">
        <f>IF(VLOOKUP($A57,'Draft List'!$D$4:$AC$1177,BK$3,FALSE)&lt;&gt;0,VLOOKUP($A57,'Draft List'!$D$4:$AC$1177,BK$3,FALSE),"")</f>
        <v>Shin Seiki Evas</v>
      </c>
      <c r="BL57" t="str">
        <f>IF(OR(B57="SP",B57="MR",B57="CL"),"P",VLOOKUP(#REF!,Bat!$A$4:$AR$581,42,FALSE))</f>
        <v>P</v>
      </c>
    </row>
    <row r="58" spans="1:64" ht="15" hidden="1" customHeight="1" x14ac:dyDescent="0.3">
      <c r="A58" s="1">
        <v>8723</v>
      </c>
      <c r="B58" s="1" t="s">
        <v>24</v>
      </c>
      <c r="C58" s="1" t="s">
        <v>513</v>
      </c>
      <c r="D58" s="1" t="s">
        <v>167</v>
      </c>
      <c r="E58" s="1">
        <v>21</v>
      </c>
      <c r="F58" s="1" t="s">
        <v>54</v>
      </c>
      <c r="G58" s="1" t="s">
        <v>54</v>
      </c>
      <c r="H58" s="22" t="s">
        <v>853</v>
      </c>
      <c r="I58" s="45" t="s">
        <v>43</v>
      </c>
      <c r="J58" s="1" t="s">
        <v>48</v>
      </c>
      <c r="K58" s="22" t="s">
        <v>43</v>
      </c>
      <c r="L58" s="1">
        <v>3</v>
      </c>
      <c r="M58" s="1">
        <v>2</v>
      </c>
      <c r="N58" s="22">
        <v>2</v>
      </c>
      <c r="O58" s="1">
        <v>5</v>
      </c>
      <c r="P58" s="1">
        <v>2</v>
      </c>
      <c r="Q58" s="22">
        <v>4</v>
      </c>
      <c r="R58" s="1">
        <v>4</v>
      </c>
      <c r="S58" s="1">
        <v>6</v>
      </c>
      <c r="T58" s="1">
        <v>4</v>
      </c>
      <c r="U58" s="1">
        <v>6</v>
      </c>
      <c r="V58" s="1">
        <v>2</v>
      </c>
      <c r="W58" s="1">
        <v>6</v>
      </c>
      <c r="X58" s="1">
        <v>3</v>
      </c>
      <c r="Y58" s="1">
        <v>6</v>
      </c>
      <c r="Z58" s="1" t="s">
        <v>45</v>
      </c>
      <c r="AA58" s="1" t="s">
        <v>45</v>
      </c>
      <c r="AB58" s="1" t="s">
        <v>45</v>
      </c>
      <c r="AC58" s="1" t="s">
        <v>45</v>
      </c>
      <c r="AD58" s="1" t="s">
        <v>45</v>
      </c>
      <c r="AE58" s="1" t="s">
        <v>45</v>
      </c>
      <c r="AF58" s="1">
        <v>4</v>
      </c>
      <c r="AG58" s="1">
        <v>5</v>
      </c>
      <c r="AH58" s="1" t="s">
        <v>45</v>
      </c>
      <c r="AI58" s="1" t="s">
        <v>45</v>
      </c>
      <c r="AJ58" s="1" t="s">
        <v>45</v>
      </c>
      <c r="AK58" s="1" t="s">
        <v>45</v>
      </c>
      <c r="AL58" s="1" t="s">
        <v>45</v>
      </c>
      <c r="AM58" s="1" t="s">
        <v>45</v>
      </c>
      <c r="AN58" s="1" t="s">
        <v>45</v>
      </c>
      <c r="AO58" s="22" t="s">
        <v>45</v>
      </c>
      <c r="AP58" s="1" t="s">
        <v>58</v>
      </c>
      <c r="AQ58" s="1">
        <v>8</v>
      </c>
      <c r="AR58" s="23" t="s">
        <v>14</v>
      </c>
      <c r="AS58" s="34" t="s">
        <v>45</v>
      </c>
      <c r="AT58" s="34" t="s">
        <v>844</v>
      </c>
      <c r="AU58" s="8">
        <f t="shared" si="0"/>
        <v>-1.8743493064650851</v>
      </c>
      <c r="AV58" s="8">
        <f t="shared" si="1"/>
        <v>-0.55483077460144581</v>
      </c>
      <c r="AW58">
        <f t="shared" si="2"/>
        <v>5</v>
      </c>
      <c r="AX58">
        <f t="shared" si="3"/>
        <v>4</v>
      </c>
      <c r="AY58" s="6">
        <f>VLOOKUP(AP58,COND!$A$10:$B$32,2,FALSE)</f>
        <v>1</v>
      </c>
      <c r="AZ58" s="8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114.02851464667806</v>
      </c>
      <c r="BA58" s="26">
        <f t="shared" si="4"/>
        <v>1.2020606208275584</v>
      </c>
      <c r="BB58" t="str">
        <f t="shared" si="5"/>
        <v>SP</v>
      </c>
      <c r="BC58">
        <v>800</v>
      </c>
      <c r="BD58">
        <v>800</v>
      </c>
      <c r="BF58" t="str">
        <f t="shared" si="6"/>
        <v>Unlikely</v>
      </c>
      <c r="BH58">
        <f>IF(VLOOKUP($A58,'Draft List'!$D$4:$AC$1177,BH$3,FALSE)&lt;&gt;0,VLOOKUP($A58,'Draft List'!$D$4:$AC$1177,BH$3,FALSE),"")</f>
        <v>99</v>
      </c>
      <c r="BI58">
        <f>IF(VLOOKUP($A58,'Draft List'!$D$4:$AC$1177,BI$3,FALSE)&lt;&gt;0,VLOOKUP($A58,'Draft List'!$D$4:$AC$1177,BI$3,FALSE),"")</f>
        <v>4</v>
      </c>
      <c r="BJ58">
        <f>IF(VLOOKUP($A58,'Draft List'!$D$4:$AC$1177,BJ$3,FALSE)&lt;&gt;0,VLOOKUP($A58,'Draft List'!$D$4:$AC$1177,BJ$3,FALSE),"")</f>
        <v>2</v>
      </c>
      <c r="BK58" t="str">
        <f>IF(VLOOKUP($A58,'Draft List'!$D$4:$AC$1177,BK$3,FALSE)&lt;&gt;0,VLOOKUP($A58,'Draft List'!$D$4:$AC$1177,BK$3,FALSE),"")</f>
        <v>Duluth Warriors</v>
      </c>
      <c r="BL58" t="str">
        <f>IF(OR(B58="SP",B58="MR",B58="CL"),"P",VLOOKUP(#REF!,Bat!$A$4:$AR$581,42,FALSE))</f>
        <v>P</v>
      </c>
    </row>
    <row r="59" spans="1:64" ht="15" hidden="1" customHeight="1" x14ac:dyDescent="0.3">
      <c r="A59" s="1">
        <v>6733</v>
      </c>
      <c r="B59" s="1" t="s">
        <v>24</v>
      </c>
      <c r="C59" s="1" t="s">
        <v>1066</v>
      </c>
      <c r="D59" s="1" t="s">
        <v>1318</v>
      </c>
      <c r="E59" s="1">
        <v>18</v>
      </c>
      <c r="F59" s="1" t="s">
        <v>42</v>
      </c>
      <c r="G59" s="1" t="s">
        <v>42</v>
      </c>
      <c r="H59" s="22" t="s">
        <v>841</v>
      </c>
      <c r="I59" s="45" t="s">
        <v>43</v>
      </c>
      <c r="J59" s="1" t="s">
        <v>43</v>
      </c>
      <c r="K59" s="22" t="s">
        <v>44</v>
      </c>
      <c r="L59" s="1">
        <v>2</v>
      </c>
      <c r="M59" s="1">
        <v>2</v>
      </c>
      <c r="N59" s="22">
        <v>1</v>
      </c>
      <c r="O59" s="1">
        <v>5</v>
      </c>
      <c r="P59" s="1">
        <v>4</v>
      </c>
      <c r="Q59" s="22">
        <v>3</v>
      </c>
      <c r="R59" s="1">
        <v>4</v>
      </c>
      <c r="S59" s="1">
        <v>6</v>
      </c>
      <c r="T59" s="1">
        <v>1</v>
      </c>
      <c r="U59" s="1">
        <v>6</v>
      </c>
      <c r="V59" s="1" t="s">
        <v>45</v>
      </c>
      <c r="W59" s="1" t="s">
        <v>45</v>
      </c>
      <c r="X59" s="1">
        <v>2</v>
      </c>
      <c r="Y59" s="1">
        <v>7</v>
      </c>
      <c r="Z59" s="1" t="s">
        <v>45</v>
      </c>
      <c r="AA59" s="1" t="s">
        <v>45</v>
      </c>
      <c r="AB59" s="1" t="s">
        <v>45</v>
      </c>
      <c r="AC59" s="1" t="s">
        <v>45</v>
      </c>
      <c r="AD59" s="1">
        <v>3</v>
      </c>
      <c r="AE59" s="1">
        <v>6</v>
      </c>
      <c r="AF59" s="1" t="s">
        <v>45</v>
      </c>
      <c r="AG59" s="1" t="s">
        <v>45</v>
      </c>
      <c r="AH59" s="1" t="s">
        <v>45</v>
      </c>
      <c r="AI59" s="1" t="s">
        <v>45</v>
      </c>
      <c r="AJ59" s="1" t="s">
        <v>45</v>
      </c>
      <c r="AK59" s="1" t="s">
        <v>45</v>
      </c>
      <c r="AL59" s="1" t="s">
        <v>45</v>
      </c>
      <c r="AM59" s="1" t="s">
        <v>45</v>
      </c>
      <c r="AN59" s="1" t="s">
        <v>45</v>
      </c>
      <c r="AO59" s="22" t="s">
        <v>45</v>
      </c>
      <c r="AP59" s="1" t="s">
        <v>58</v>
      </c>
      <c r="AQ59" s="1">
        <v>3</v>
      </c>
      <c r="AR59" s="23" t="s">
        <v>371</v>
      </c>
      <c r="AS59" s="34" t="s">
        <v>691</v>
      </c>
      <c r="AT59" s="34" t="s">
        <v>48</v>
      </c>
      <c r="AU59" s="8">
        <f t="shared" si="0"/>
        <v>-2.311361197028369</v>
      </c>
      <c r="AV59" s="8">
        <f t="shared" si="1"/>
        <v>-0.40628790779544532</v>
      </c>
      <c r="AW59">
        <f t="shared" si="2"/>
        <v>4</v>
      </c>
      <c r="AX59">
        <f t="shared" si="3"/>
        <v>4</v>
      </c>
      <c r="AY59" s="6">
        <f>VLOOKUP(AP59,COND!$A$10:$B$32,2,FALSE)</f>
        <v>1</v>
      </c>
      <c r="AZ59" s="8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117.49137112445115</v>
      </c>
      <c r="BA59" s="26">
        <f t="shared" si="4"/>
        <v>1.5215322087987433</v>
      </c>
      <c r="BB59" t="str">
        <f t="shared" si="5"/>
        <v>RP</v>
      </c>
      <c r="BC59">
        <v>800</v>
      </c>
      <c r="BD59">
        <v>800</v>
      </c>
      <c r="BF59" t="str">
        <f t="shared" si="6"/>
        <v>Possible</v>
      </c>
      <c r="BH59">
        <f>IF(VLOOKUP($A59,'Draft List'!$D$4:$AC$1177,BH$3,FALSE)&lt;&gt;0,VLOOKUP($A59,'Draft List'!$D$4:$AC$1177,BH$3,FALSE),"")</f>
        <v>101</v>
      </c>
      <c r="BI59">
        <f>IF(VLOOKUP($A59,'Draft List'!$D$4:$AC$1177,BI$3,FALSE)&lt;&gt;0,VLOOKUP($A59,'Draft List'!$D$4:$AC$1177,BI$3,FALSE),"")</f>
        <v>4</v>
      </c>
      <c r="BJ59">
        <f>IF(VLOOKUP($A59,'Draft List'!$D$4:$AC$1177,BJ$3,FALSE)&lt;&gt;0,VLOOKUP($A59,'Draft List'!$D$4:$AC$1177,BJ$3,FALSE),"")</f>
        <v>4</v>
      </c>
      <c r="BK59" t="str">
        <f>IF(VLOOKUP($A59,'Draft List'!$D$4:$AC$1177,BK$3,FALSE)&lt;&gt;0,VLOOKUP($A59,'Draft List'!$D$4:$AC$1177,BK$3,FALSE),"")</f>
        <v>Manchester Maulers</v>
      </c>
      <c r="BL59" t="str">
        <f>IF(OR(B59="SP",B59="MR",B59="CL"),"P",VLOOKUP(#REF!,Bat!$A$4:$AR$581,42,FALSE))</f>
        <v>P</v>
      </c>
    </row>
    <row r="60" spans="1:64" ht="15" hidden="1" customHeight="1" x14ac:dyDescent="0.3">
      <c r="A60" s="1">
        <v>6429</v>
      </c>
      <c r="B60" s="1" t="s">
        <v>50</v>
      </c>
      <c r="C60" s="1" t="s">
        <v>1395</v>
      </c>
      <c r="D60" s="1" t="s">
        <v>784</v>
      </c>
      <c r="E60" s="1">
        <v>21</v>
      </c>
      <c r="F60" s="1" t="s">
        <v>42</v>
      </c>
      <c r="G60" s="1" t="s">
        <v>54</v>
      </c>
      <c r="H60" s="22" t="s">
        <v>853</v>
      </c>
      <c r="I60" s="45" t="s">
        <v>43</v>
      </c>
      <c r="J60" s="1" t="s">
        <v>44</v>
      </c>
      <c r="K60" s="22" t="s">
        <v>43</v>
      </c>
      <c r="L60" s="1">
        <v>6</v>
      </c>
      <c r="M60" s="1">
        <v>2</v>
      </c>
      <c r="N60" s="22">
        <v>3</v>
      </c>
      <c r="O60" s="1">
        <v>8</v>
      </c>
      <c r="P60" s="1">
        <v>2</v>
      </c>
      <c r="Q60" s="22">
        <v>3</v>
      </c>
      <c r="R60" s="1">
        <v>7</v>
      </c>
      <c r="S60" s="1">
        <v>10</v>
      </c>
      <c r="T60" s="1">
        <v>5</v>
      </c>
      <c r="U60" s="1">
        <v>7</v>
      </c>
      <c r="V60" s="1" t="s">
        <v>45</v>
      </c>
      <c r="W60" s="1" t="s">
        <v>45</v>
      </c>
      <c r="X60" s="1" t="s">
        <v>45</v>
      </c>
      <c r="Y60" s="1" t="s">
        <v>45</v>
      </c>
      <c r="Z60" s="1" t="s">
        <v>45</v>
      </c>
      <c r="AA60" s="1" t="s">
        <v>45</v>
      </c>
      <c r="AB60" s="1" t="s">
        <v>45</v>
      </c>
      <c r="AC60" s="1" t="s">
        <v>45</v>
      </c>
      <c r="AD60" s="1" t="s">
        <v>45</v>
      </c>
      <c r="AE60" s="1" t="s">
        <v>45</v>
      </c>
      <c r="AF60" s="1" t="s">
        <v>45</v>
      </c>
      <c r="AG60" s="1" t="s">
        <v>45</v>
      </c>
      <c r="AH60" s="1" t="s">
        <v>45</v>
      </c>
      <c r="AI60" s="1" t="s">
        <v>45</v>
      </c>
      <c r="AJ60" s="1" t="s">
        <v>45</v>
      </c>
      <c r="AK60" s="1" t="s">
        <v>45</v>
      </c>
      <c r="AL60" s="1" t="s">
        <v>45</v>
      </c>
      <c r="AM60" s="1" t="s">
        <v>45</v>
      </c>
      <c r="AN60" s="1" t="s">
        <v>45</v>
      </c>
      <c r="AO60" s="22" t="s">
        <v>45</v>
      </c>
      <c r="AP60" s="1" t="s">
        <v>46</v>
      </c>
      <c r="AQ60" s="1">
        <v>9</v>
      </c>
      <c r="AR60" s="23" t="s">
        <v>371</v>
      </c>
      <c r="AS60" s="34" t="s">
        <v>882</v>
      </c>
      <c r="AT60" s="34" t="s">
        <v>48</v>
      </c>
      <c r="AU60" s="8">
        <f t="shared" si="0"/>
        <v>-1.0479547668834541</v>
      </c>
      <c r="AV60" s="8">
        <f t="shared" si="1"/>
        <v>-0.21307736712803566</v>
      </c>
      <c r="AW60">
        <f t="shared" si="2"/>
        <v>2</v>
      </c>
      <c r="AX60">
        <f t="shared" si="3"/>
        <v>2</v>
      </c>
      <c r="AY60" s="6">
        <f>VLOOKUP(AP60,COND!$A$10:$B$32,2,FALSE)</f>
        <v>1.05</v>
      </c>
      <c r="AZ60" s="8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109.98030478926572</v>
      </c>
      <c r="BA60" s="26">
        <f t="shared" si="4"/>
        <v>0.82858628254951883</v>
      </c>
      <c r="BB60" t="str">
        <f t="shared" si="5"/>
        <v>SP</v>
      </c>
      <c r="BC60">
        <v>800</v>
      </c>
      <c r="BD60">
        <v>800</v>
      </c>
      <c r="BF60" t="str">
        <f t="shared" si="6"/>
        <v>Possible</v>
      </c>
      <c r="BH60">
        <f>IF(VLOOKUP($A60,'Draft List'!$D$4:$AC$1177,BH$3,FALSE)&lt;&gt;0,VLOOKUP($A60,'Draft List'!$D$4:$AC$1177,BH$3,FALSE),"")</f>
        <v>102</v>
      </c>
      <c r="BI60">
        <f>IF(VLOOKUP($A60,'Draft List'!$D$4:$AC$1177,BI$3,FALSE)&lt;&gt;0,VLOOKUP($A60,'Draft List'!$D$4:$AC$1177,BI$3,FALSE),"")</f>
        <v>4</v>
      </c>
      <c r="BJ60">
        <f>IF(VLOOKUP($A60,'Draft List'!$D$4:$AC$1177,BJ$3,FALSE)&lt;&gt;0,VLOOKUP($A60,'Draft List'!$D$4:$AC$1177,BJ$3,FALSE),"")</f>
        <v>5</v>
      </c>
      <c r="BK60" t="str">
        <f>IF(VLOOKUP($A60,'Draft List'!$D$4:$AC$1177,BK$3,FALSE)&lt;&gt;0,VLOOKUP($A60,'Draft List'!$D$4:$AC$1177,BK$3,FALSE),"")</f>
        <v>Charleston Statesmen</v>
      </c>
      <c r="BL60" t="str">
        <f>IF(OR(B60="SP",B60="MR",B60="CL"),"P",VLOOKUP(#REF!,Bat!$A$4:$AR$581,42,FALSE))</f>
        <v>P</v>
      </c>
    </row>
    <row r="61" spans="1:64" ht="15" hidden="1" customHeight="1" x14ac:dyDescent="0.3">
      <c r="A61" s="1">
        <v>13157</v>
      </c>
      <c r="B61" s="1" t="s">
        <v>468</v>
      </c>
      <c r="C61" s="1" t="s">
        <v>400</v>
      </c>
      <c r="D61" s="1" t="s">
        <v>645</v>
      </c>
      <c r="E61" s="1">
        <v>21</v>
      </c>
      <c r="F61" s="1" t="s">
        <v>63</v>
      </c>
      <c r="G61" s="1" t="s">
        <v>42</v>
      </c>
      <c r="H61" s="22" t="s">
        <v>878</v>
      </c>
      <c r="I61" s="45" t="s">
        <v>48</v>
      </c>
      <c r="J61" s="1" t="s">
        <v>43</v>
      </c>
      <c r="K61" s="22" t="s">
        <v>43</v>
      </c>
      <c r="L61" s="1">
        <v>5</v>
      </c>
      <c r="M61" s="1">
        <v>1</v>
      </c>
      <c r="N61" s="22">
        <v>1</v>
      </c>
      <c r="O61" s="1">
        <v>7</v>
      </c>
      <c r="P61" s="1">
        <v>1</v>
      </c>
      <c r="Q61" s="22">
        <v>2</v>
      </c>
      <c r="R61" s="1">
        <v>7</v>
      </c>
      <c r="S61" s="1">
        <v>7</v>
      </c>
      <c r="T61" s="1">
        <v>4</v>
      </c>
      <c r="U61" s="1">
        <v>6</v>
      </c>
      <c r="V61" s="1">
        <v>5</v>
      </c>
      <c r="W61" s="1">
        <v>8</v>
      </c>
      <c r="X61" s="1">
        <v>5</v>
      </c>
      <c r="Y61" s="1">
        <v>6</v>
      </c>
      <c r="Z61" s="1" t="s">
        <v>45</v>
      </c>
      <c r="AA61" s="1" t="s">
        <v>45</v>
      </c>
      <c r="AB61" s="1" t="s">
        <v>45</v>
      </c>
      <c r="AC61" s="1" t="s">
        <v>45</v>
      </c>
      <c r="AD61" s="1" t="s">
        <v>45</v>
      </c>
      <c r="AE61" s="1" t="s">
        <v>45</v>
      </c>
      <c r="AF61" s="1" t="s">
        <v>45</v>
      </c>
      <c r="AG61" s="1" t="s">
        <v>45</v>
      </c>
      <c r="AH61" s="1" t="s">
        <v>45</v>
      </c>
      <c r="AI61" s="1" t="s">
        <v>45</v>
      </c>
      <c r="AJ61" s="1" t="s">
        <v>45</v>
      </c>
      <c r="AK61" s="1" t="s">
        <v>45</v>
      </c>
      <c r="AL61" s="1" t="s">
        <v>45</v>
      </c>
      <c r="AM61" s="1" t="s">
        <v>45</v>
      </c>
      <c r="AN61" s="1" t="s">
        <v>45</v>
      </c>
      <c r="AO61" s="22" t="s">
        <v>45</v>
      </c>
      <c r="AP61" s="1" t="s">
        <v>62</v>
      </c>
      <c r="AQ61" s="1">
        <v>1</v>
      </c>
      <c r="AR61" s="23" t="s">
        <v>375</v>
      </c>
      <c r="AS61" s="34" t="s">
        <v>45</v>
      </c>
      <c r="AT61" s="34" t="s">
        <v>844</v>
      </c>
      <c r="AU61" s="8">
        <f t="shared" si="0"/>
        <v>-1.9227189399309039</v>
      </c>
      <c r="AV61" s="8">
        <f t="shared" si="1"/>
        <v>-0.84552097412137506</v>
      </c>
      <c r="AW61">
        <f t="shared" si="2"/>
        <v>4</v>
      </c>
      <c r="AX61">
        <f t="shared" si="3"/>
        <v>4</v>
      </c>
      <c r="AY61" s="6">
        <f>VLOOKUP(AP61,COND!$A$10:$B$32,2,FALSE)</f>
        <v>1.05</v>
      </c>
      <c r="AZ61" s="8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104.95577413776235</v>
      </c>
      <c r="BA61" s="26">
        <f t="shared" si="4"/>
        <v>0.36503984441415843</v>
      </c>
      <c r="BB61" t="str">
        <f t="shared" si="5"/>
        <v>RP</v>
      </c>
      <c r="BC61">
        <v>800</v>
      </c>
      <c r="BD61">
        <v>800</v>
      </c>
      <c r="BF61" t="str">
        <f t="shared" si="6"/>
        <v>Unlikely</v>
      </c>
      <c r="BH61">
        <f>IF(VLOOKUP($A61,'Draft List'!$D$4:$AC$1177,BH$3,FALSE)&lt;&gt;0,VLOOKUP($A61,'Draft List'!$D$4:$AC$1177,BH$3,FALSE),"")</f>
        <v>105</v>
      </c>
      <c r="BI61">
        <f>IF(VLOOKUP($A61,'Draft List'!$D$4:$AC$1177,BI$3,FALSE)&lt;&gt;0,VLOOKUP($A61,'Draft List'!$D$4:$AC$1177,BI$3,FALSE),"")</f>
        <v>4</v>
      </c>
      <c r="BJ61">
        <f>IF(VLOOKUP($A61,'Draft List'!$D$4:$AC$1177,BJ$3,FALSE)&lt;&gt;0,VLOOKUP($A61,'Draft List'!$D$4:$AC$1177,BJ$3,FALSE),"")</f>
        <v>8</v>
      </c>
      <c r="BK61" t="str">
        <f>IF(VLOOKUP($A61,'Draft List'!$D$4:$AC$1177,BK$3,FALSE)&lt;&gt;0,VLOOKUP($A61,'Draft List'!$D$4:$AC$1177,BK$3,FALSE),"")</f>
        <v>San Antonio Calzones of Laredo</v>
      </c>
      <c r="BL61" t="e">
        <f>IF(OR(B61="SP",B61="MR",B61="CL"),"P",VLOOKUP(#REF!,Bat!$A$4:$AR$581,42,FALSE))</f>
        <v>#REF!</v>
      </c>
    </row>
    <row r="62" spans="1:64" ht="15" hidden="1" customHeight="1" x14ac:dyDescent="0.3">
      <c r="A62" s="1">
        <v>10815</v>
      </c>
      <c r="B62" s="1" t="s">
        <v>24</v>
      </c>
      <c r="C62" s="1" t="s">
        <v>136</v>
      </c>
      <c r="D62" s="1" t="s">
        <v>1378</v>
      </c>
      <c r="E62" s="1">
        <v>18</v>
      </c>
      <c r="F62" s="1" t="s">
        <v>42</v>
      </c>
      <c r="G62" s="1" t="s">
        <v>42</v>
      </c>
      <c r="H62" s="22" t="s">
        <v>853</v>
      </c>
      <c r="I62" s="45" t="s">
        <v>43</v>
      </c>
      <c r="J62" s="1" t="s">
        <v>48</v>
      </c>
      <c r="K62" s="22" t="s">
        <v>43</v>
      </c>
      <c r="L62" s="1">
        <v>1</v>
      </c>
      <c r="M62" s="1">
        <v>2</v>
      </c>
      <c r="N62" s="22">
        <v>2</v>
      </c>
      <c r="O62" s="1">
        <v>4</v>
      </c>
      <c r="P62" s="1">
        <v>4</v>
      </c>
      <c r="Q62" s="22">
        <v>5</v>
      </c>
      <c r="R62" s="1">
        <v>4</v>
      </c>
      <c r="S62" s="1">
        <v>7</v>
      </c>
      <c r="T62" s="1">
        <v>1</v>
      </c>
      <c r="U62" s="1">
        <v>1</v>
      </c>
      <c r="V62" s="1">
        <v>2</v>
      </c>
      <c r="W62" s="1">
        <v>7</v>
      </c>
      <c r="X62" s="1" t="s">
        <v>45</v>
      </c>
      <c r="Y62" s="1" t="s">
        <v>45</v>
      </c>
      <c r="Z62" s="1" t="s">
        <v>45</v>
      </c>
      <c r="AA62" s="1" t="s">
        <v>45</v>
      </c>
      <c r="AB62" s="1" t="s">
        <v>45</v>
      </c>
      <c r="AC62" s="1" t="s">
        <v>45</v>
      </c>
      <c r="AD62" s="1" t="s">
        <v>45</v>
      </c>
      <c r="AE62" s="1" t="s">
        <v>45</v>
      </c>
      <c r="AF62" s="1" t="s">
        <v>45</v>
      </c>
      <c r="AG62" s="1" t="s">
        <v>45</v>
      </c>
      <c r="AH62" s="1" t="s">
        <v>45</v>
      </c>
      <c r="AI62" s="1" t="s">
        <v>45</v>
      </c>
      <c r="AJ62" s="1" t="s">
        <v>45</v>
      </c>
      <c r="AK62" s="1" t="s">
        <v>45</v>
      </c>
      <c r="AL62" s="1" t="s">
        <v>45</v>
      </c>
      <c r="AM62" s="1" t="s">
        <v>45</v>
      </c>
      <c r="AN62" s="1" t="s">
        <v>45</v>
      </c>
      <c r="AO62" s="22" t="s">
        <v>45</v>
      </c>
      <c r="AP62" s="1" t="s">
        <v>58</v>
      </c>
      <c r="AQ62" s="1">
        <v>8</v>
      </c>
      <c r="AR62" s="23" t="s">
        <v>370</v>
      </c>
      <c r="AS62" s="34" t="s">
        <v>875</v>
      </c>
      <c r="AT62" s="34" t="s">
        <v>48</v>
      </c>
      <c r="AU62" s="8">
        <f t="shared" si="0"/>
        <v>-2.2637319554834323</v>
      </c>
      <c r="AV62" s="8">
        <f t="shared" si="1"/>
        <v>-0.11633810019639811</v>
      </c>
      <c r="AW62">
        <f t="shared" si="2"/>
        <v>3</v>
      </c>
      <c r="AX62">
        <f t="shared" si="3"/>
        <v>2</v>
      </c>
      <c r="AY62" s="6">
        <f>VLOOKUP(AP62,COND!$A$10:$B$32,2,FALSE)</f>
        <v>1</v>
      </c>
      <c r="AZ62" s="8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124.22049160497535</v>
      </c>
      <c r="BA62" s="26">
        <f t="shared" si="4"/>
        <v>2.1423384187474075</v>
      </c>
      <c r="BB62" t="str">
        <f t="shared" si="5"/>
        <v>SP</v>
      </c>
      <c r="BC62">
        <v>800</v>
      </c>
      <c r="BD62">
        <v>800</v>
      </c>
      <c r="BF62" t="str">
        <f t="shared" si="6"/>
        <v>Possible</v>
      </c>
      <c r="BH62">
        <f>IF(VLOOKUP($A62,'Draft List'!$D$4:$AC$1177,BH$3,FALSE)&lt;&gt;0,VLOOKUP($A62,'Draft List'!$D$4:$AC$1177,BH$3,FALSE),"")</f>
        <v>106</v>
      </c>
      <c r="BI62">
        <f>IF(VLOOKUP($A62,'Draft List'!$D$4:$AC$1177,BI$3,FALSE)&lt;&gt;0,VLOOKUP($A62,'Draft List'!$D$4:$AC$1177,BI$3,FALSE),"")</f>
        <v>4</v>
      </c>
      <c r="BJ62">
        <f>IF(VLOOKUP($A62,'Draft List'!$D$4:$AC$1177,BJ$3,FALSE)&lt;&gt;0,VLOOKUP($A62,'Draft List'!$D$4:$AC$1177,BJ$3,FALSE),"")</f>
        <v>9</v>
      </c>
      <c r="BK62" t="str">
        <f>IF(VLOOKUP($A62,'Draft List'!$D$4:$AC$1177,BK$3,FALSE)&lt;&gt;0,VLOOKUP($A62,'Draft List'!$D$4:$AC$1177,BK$3,FALSE),"")</f>
        <v>Yuma Arroyos</v>
      </c>
      <c r="BL62" t="str">
        <f>IF(OR(B62="SP",B62="MR",B62="CL"),"P",VLOOKUP(#REF!,Bat!$A$4:$AR$581,42,FALSE))</f>
        <v>P</v>
      </c>
    </row>
    <row r="63" spans="1:64" ht="15" hidden="1" customHeight="1" x14ac:dyDescent="0.3">
      <c r="A63" s="1">
        <v>9175</v>
      </c>
      <c r="B63" s="1" t="s">
        <v>50</v>
      </c>
      <c r="C63" s="1" t="s">
        <v>1368</v>
      </c>
      <c r="D63" s="1" t="s">
        <v>176</v>
      </c>
      <c r="E63" s="1">
        <v>21</v>
      </c>
      <c r="F63" s="1" t="s">
        <v>54</v>
      </c>
      <c r="G63" s="1" t="s">
        <v>42</v>
      </c>
      <c r="H63" s="22" t="s">
        <v>861</v>
      </c>
      <c r="I63" s="45" t="s">
        <v>44</v>
      </c>
      <c r="J63" s="1" t="s">
        <v>48</v>
      </c>
      <c r="K63" s="22" t="s">
        <v>43</v>
      </c>
      <c r="L63" s="1">
        <v>3</v>
      </c>
      <c r="M63" s="1">
        <v>2</v>
      </c>
      <c r="N63" s="22">
        <v>2</v>
      </c>
      <c r="O63" s="1">
        <v>7</v>
      </c>
      <c r="P63" s="1">
        <v>4</v>
      </c>
      <c r="Q63" s="22">
        <v>2</v>
      </c>
      <c r="R63" s="1">
        <v>6</v>
      </c>
      <c r="S63" s="1">
        <v>9</v>
      </c>
      <c r="T63" s="1">
        <v>2</v>
      </c>
      <c r="U63" s="1">
        <v>7</v>
      </c>
      <c r="V63" s="1" t="s">
        <v>45</v>
      </c>
      <c r="W63" s="1" t="s">
        <v>45</v>
      </c>
      <c r="X63" s="1" t="s">
        <v>45</v>
      </c>
      <c r="Y63" s="1" t="s">
        <v>45</v>
      </c>
      <c r="Z63" s="1" t="s">
        <v>45</v>
      </c>
      <c r="AA63" s="1" t="s">
        <v>45</v>
      </c>
      <c r="AB63" s="1" t="s">
        <v>45</v>
      </c>
      <c r="AC63" s="1" t="s">
        <v>45</v>
      </c>
      <c r="AD63" s="1" t="s">
        <v>45</v>
      </c>
      <c r="AE63" s="1" t="s">
        <v>45</v>
      </c>
      <c r="AF63" s="1" t="s">
        <v>45</v>
      </c>
      <c r="AG63" s="1" t="s">
        <v>45</v>
      </c>
      <c r="AH63" s="1" t="s">
        <v>45</v>
      </c>
      <c r="AI63" s="1" t="s">
        <v>45</v>
      </c>
      <c r="AJ63" s="1" t="s">
        <v>45</v>
      </c>
      <c r="AK63" s="1" t="s">
        <v>45</v>
      </c>
      <c r="AL63" s="1" t="s">
        <v>45</v>
      </c>
      <c r="AM63" s="1" t="s">
        <v>45</v>
      </c>
      <c r="AN63" s="1" t="s">
        <v>45</v>
      </c>
      <c r="AO63" s="22" t="s">
        <v>45</v>
      </c>
      <c r="AP63" s="1" t="s">
        <v>62</v>
      </c>
      <c r="AQ63" s="1">
        <v>1</v>
      </c>
      <c r="AR63" s="23" t="s">
        <v>371</v>
      </c>
      <c r="AS63" s="34" t="s">
        <v>874</v>
      </c>
      <c r="AT63" s="34" t="s">
        <v>48</v>
      </c>
      <c r="AU63" s="8">
        <f t="shared" si="0"/>
        <v>-1.8743493064650851</v>
      </c>
      <c r="AV63" s="8">
        <f t="shared" si="1"/>
        <v>-0.25922582483120871</v>
      </c>
      <c r="AW63">
        <f t="shared" si="2"/>
        <v>2</v>
      </c>
      <c r="AX63">
        <f t="shared" si="3"/>
        <v>2</v>
      </c>
      <c r="AY63" s="6">
        <f>VLOOKUP(AP63,COND!$A$10:$B$32,2,FALSE)</f>
        <v>1.05</v>
      </c>
      <c r="AZ63" s="8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108.79576210797759</v>
      </c>
      <c r="BA63" s="26">
        <f t="shared" si="4"/>
        <v>0.71930432592216154</v>
      </c>
      <c r="BB63" t="str">
        <f t="shared" si="5"/>
        <v>RP</v>
      </c>
      <c r="BC63">
        <v>800</v>
      </c>
      <c r="BD63">
        <v>800</v>
      </c>
      <c r="BF63" t="str">
        <f t="shared" si="6"/>
        <v>Possible</v>
      </c>
      <c r="BH63">
        <f>IF(VLOOKUP($A63,'Draft List'!$D$4:$AC$1177,BH$3,FALSE)&lt;&gt;0,VLOOKUP($A63,'Draft List'!$D$4:$AC$1177,BH$3,FALSE),"")</f>
        <v>107</v>
      </c>
      <c r="BI63">
        <f>IF(VLOOKUP($A63,'Draft List'!$D$4:$AC$1177,BI$3,FALSE)&lt;&gt;0,VLOOKUP($A63,'Draft List'!$D$4:$AC$1177,BI$3,FALSE),"")</f>
        <v>4</v>
      </c>
      <c r="BJ63">
        <f>IF(VLOOKUP($A63,'Draft List'!$D$4:$AC$1177,BJ$3,FALSE)&lt;&gt;0,VLOOKUP($A63,'Draft List'!$D$4:$AC$1177,BJ$3,FALSE),"")</f>
        <v>10</v>
      </c>
      <c r="BK63" t="str">
        <f>IF(VLOOKUP($A63,'Draft List'!$D$4:$AC$1177,BK$3,FALSE)&lt;&gt;0,VLOOKUP($A63,'Draft List'!$D$4:$AC$1177,BK$3,FALSE),"")</f>
        <v>Charleston Statesmen</v>
      </c>
      <c r="BL63" t="str">
        <f>IF(OR(B63="SP",B63="MR",B63="CL"),"P",VLOOKUP(#REF!,Bat!$A$4:$AR$581,42,FALSE))</f>
        <v>P</v>
      </c>
    </row>
    <row r="64" spans="1:64" ht="15" hidden="1" customHeight="1" x14ac:dyDescent="0.3">
      <c r="A64" s="1">
        <v>8903</v>
      </c>
      <c r="B64" s="1" t="s">
        <v>50</v>
      </c>
      <c r="C64" s="1" t="s">
        <v>496</v>
      </c>
      <c r="D64" s="1" t="s">
        <v>176</v>
      </c>
      <c r="E64" s="1">
        <v>21</v>
      </c>
      <c r="F64" s="1" t="s">
        <v>42</v>
      </c>
      <c r="G64" s="1" t="s">
        <v>42</v>
      </c>
      <c r="H64" s="22" t="s">
        <v>841</v>
      </c>
      <c r="I64" s="45" t="s">
        <v>44</v>
      </c>
      <c r="J64" s="1" t="s">
        <v>43</v>
      </c>
      <c r="K64" s="22" t="s">
        <v>43</v>
      </c>
      <c r="L64" s="1">
        <v>4</v>
      </c>
      <c r="M64" s="1">
        <v>3</v>
      </c>
      <c r="N64" s="22">
        <v>4</v>
      </c>
      <c r="O64" s="1">
        <v>5</v>
      </c>
      <c r="P64" s="1">
        <v>4</v>
      </c>
      <c r="Q64" s="22">
        <v>6</v>
      </c>
      <c r="R64" s="1">
        <v>5</v>
      </c>
      <c r="S64" s="1">
        <v>7</v>
      </c>
      <c r="T64" s="1">
        <v>1</v>
      </c>
      <c r="U64" s="1">
        <v>1</v>
      </c>
      <c r="V64" s="1" t="s">
        <v>45</v>
      </c>
      <c r="W64" s="1" t="s">
        <v>45</v>
      </c>
      <c r="X64" s="1">
        <v>4</v>
      </c>
      <c r="Y64" s="1">
        <v>7</v>
      </c>
      <c r="Z64" s="1" t="s">
        <v>45</v>
      </c>
      <c r="AA64" s="1" t="s">
        <v>45</v>
      </c>
      <c r="AB64" s="1" t="s">
        <v>45</v>
      </c>
      <c r="AC64" s="1" t="s">
        <v>45</v>
      </c>
      <c r="AD64" s="1" t="s">
        <v>45</v>
      </c>
      <c r="AE64" s="1" t="s">
        <v>45</v>
      </c>
      <c r="AF64" s="1" t="s">
        <v>45</v>
      </c>
      <c r="AG64" s="1" t="s">
        <v>45</v>
      </c>
      <c r="AH64" s="1" t="s">
        <v>45</v>
      </c>
      <c r="AI64" s="1" t="s">
        <v>45</v>
      </c>
      <c r="AJ64" s="1" t="s">
        <v>45</v>
      </c>
      <c r="AK64" s="1" t="s">
        <v>45</v>
      </c>
      <c r="AL64" s="1" t="s">
        <v>45</v>
      </c>
      <c r="AM64" s="1" t="s">
        <v>45</v>
      </c>
      <c r="AN64" s="1" t="s">
        <v>45</v>
      </c>
      <c r="AO64" s="22" t="s">
        <v>45</v>
      </c>
      <c r="AP64" s="1" t="s">
        <v>61</v>
      </c>
      <c r="AQ64" s="1">
        <v>1</v>
      </c>
      <c r="AR64" s="23" t="s">
        <v>371</v>
      </c>
      <c r="AS64" s="34" t="s">
        <v>955</v>
      </c>
      <c r="AT64" s="34" t="s">
        <v>48</v>
      </c>
      <c r="AU64" s="8">
        <f t="shared" si="0"/>
        <v>-0.99958513341763544</v>
      </c>
      <c r="AV64" s="8">
        <f t="shared" si="1"/>
        <v>0.32067379036688581</v>
      </c>
      <c r="AW64">
        <f t="shared" si="2"/>
        <v>3</v>
      </c>
      <c r="AX64">
        <f t="shared" si="3"/>
        <v>2</v>
      </c>
      <c r="AY64" s="6">
        <f>VLOOKUP(AP64,COND!$A$10:$B$32,2,FALSE)</f>
        <v>1.0249999999999999</v>
      </c>
      <c r="AZ64" s="8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124.79545286266202</v>
      </c>
      <c r="BA64" s="26">
        <f t="shared" si="4"/>
        <v>2.1953824265467698</v>
      </c>
      <c r="BB64" t="str">
        <f t="shared" si="5"/>
        <v>RP</v>
      </c>
      <c r="BC64">
        <v>5</v>
      </c>
      <c r="BD64">
        <v>800</v>
      </c>
      <c r="BE64">
        <v>1</v>
      </c>
      <c r="BF64" t="str">
        <f t="shared" si="6"/>
        <v>Possible</v>
      </c>
      <c r="BH64">
        <f>IF(VLOOKUP($A64,'Draft List'!$D$4:$AC$1177,BH$3,FALSE)&lt;&gt;0,VLOOKUP($A64,'Draft List'!$D$4:$AC$1177,BH$3,FALSE),"")</f>
        <v>112</v>
      </c>
      <c r="BI64">
        <f>IF(VLOOKUP($A64,'Draft List'!$D$4:$AC$1177,BI$3,FALSE)&lt;&gt;0,VLOOKUP($A64,'Draft List'!$D$4:$AC$1177,BI$3,FALSE),"")</f>
        <v>4</v>
      </c>
      <c r="BJ64">
        <f>IF(VLOOKUP($A64,'Draft List'!$D$4:$AC$1177,BJ$3,FALSE)&lt;&gt;0,VLOOKUP($A64,'Draft List'!$D$4:$AC$1177,BJ$3,FALSE),"")</f>
        <v>15</v>
      </c>
      <c r="BK64" t="str">
        <f>IF(VLOOKUP($A64,'Draft List'!$D$4:$AC$1177,BK$3,FALSE)&lt;&gt;0,VLOOKUP($A64,'Draft List'!$D$4:$AC$1177,BK$3,FALSE),"")</f>
        <v>London Underground</v>
      </c>
      <c r="BL64" t="str">
        <f>IF(OR(B64="SP",B64="MR",B64="CL"),"P",VLOOKUP(#REF!,Bat!$A$4:$AR$581,42,FALSE))</f>
        <v>P</v>
      </c>
    </row>
    <row r="65" spans="1:64" ht="15" hidden="1" customHeight="1" x14ac:dyDescent="0.3">
      <c r="A65" s="1">
        <v>11116</v>
      </c>
      <c r="B65" s="1" t="s">
        <v>50</v>
      </c>
      <c r="C65" s="1" t="s">
        <v>883</v>
      </c>
      <c r="D65" s="1" t="s">
        <v>767</v>
      </c>
      <c r="E65" s="1">
        <v>21</v>
      </c>
      <c r="F65" s="1" t="s">
        <v>54</v>
      </c>
      <c r="G65" s="1" t="s">
        <v>54</v>
      </c>
      <c r="H65" s="22" t="s">
        <v>878</v>
      </c>
      <c r="I65" s="45" t="s">
        <v>43</v>
      </c>
      <c r="J65" s="1" t="s">
        <v>44</v>
      </c>
      <c r="K65" s="22" t="s">
        <v>43</v>
      </c>
      <c r="L65" s="1">
        <v>4</v>
      </c>
      <c r="M65" s="1">
        <v>2</v>
      </c>
      <c r="N65" s="22">
        <v>1</v>
      </c>
      <c r="O65" s="1">
        <v>6</v>
      </c>
      <c r="P65" s="1">
        <v>2</v>
      </c>
      <c r="Q65" s="22">
        <v>2</v>
      </c>
      <c r="R65" s="1">
        <v>5</v>
      </c>
      <c r="S65" s="1">
        <v>7</v>
      </c>
      <c r="T65" s="1">
        <v>5</v>
      </c>
      <c r="U65" s="1">
        <v>8</v>
      </c>
      <c r="V65" s="1" t="s">
        <v>45</v>
      </c>
      <c r="W65" s="1" t="s">
        <v>45</v>
      </c>
      <c r="X65" s="1" t="s">
        <v>45</v>
      </c>
      <c r="Y65" s="1" t="s">
        <v>45</v>
      </c>
      <c r="Z65" s="1" t="s">
        <v>45</v>
      </c>
      <c r="AA65" s="1" t="s">
        <v>45</v>
      </c>
      <c r="AB65" s="1" t="s">
        <v>45</v>
      </c>
      <c r="AC65" s="1" t="s">
        <v>45</v>
      </c>
      <c r="AD65" s="1" t="s">
        <v>45</v>
      </c>
      <c r="AE65" s="1" t="s">
        <v>45</v>
      </c>
      <c r="AF65" s="1" t="s">
        <v>45</v>
      </c>
      <c r="AG65" s="1" t="s">
        <v>45</v>
      </c>
      <c r="AH65" s="1" t="s">
        <v>45</v>
      </c>
      <c r="AI65" s="1" t="s">
        <v>45</v>
      </c>
      <c r="AJ65" s="1" t="s">
        <v>45</v>
      </c>
      <c r="AK65" s="1" t="s">
        <v>45</v>
      </c>
      <c r="AL65" s="1" t="s">
        <v>45</v>
      </c>
      <c r="AM65" s="1" t="s">
        <v>45</v>
      </c>
      <c r="AN65" s="1" t="s">
        <v>45</v>
      </c>
      <c r="AO65" s="22" t="s">
        <v>45</v>
      </c>
      <c r="AP65" s="1" t="s">
        <v>61</v>
      </c>
      <c r="AQ65" s="1">
        <v>3</v>
      </c>
      <c r="AR65" s="23" t="s">
        <v>371</v>
      </c>
      <c r="AS65" s="34" t="s">
        <v>874</v>
      </c>
      <c r="AT65" s="34" t="s">
        <v>48</v>
      </c>
      <c r="AU65" s="8">
        <f t="shared" si="0"/>
        <v>-1.9219785480100218</v>
      </c>
      <c r="AV65" s="8">
        <f t="shared" si="1"/>
        <v>-0.84478058220049301</v>
      </c>
      <c r="AW65">
        <f t="shared" si="2"/>
        <v>2</v>
      </c>
      <c r="AX65">
        <f t="shared" si="3"/>
        <v>2</v>
      </c>
      <c r="AY65" s="6">
        <f>VLOOKUP(AP65,COND!$A$10:$B$32,2,FALSE)</f>
        <v>1.0249999999999999</v>
      </c>
      <c r="AZ65" s="8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95.581717839420449</v>
      </c>
      <c r="BA65" s="26">
        <f t="shared" si="4"/>
        <v>-0.49977932166587835</v>
      </c>
      <c r="BB65" t="str">
        <f t="shared" si="5"/>
        <v>RP</v>
      </c>
      <c r="BC65">
        <v>800</v>
      </c>
      <c r="BD65">
        <v>800</v>
      </c>
      <c r="BF65" t="str">
        <f t="shared" si="6"/>
        <v>Unlikely</v>
      </c>
      <c r="BH65">
        <f>IF(VLOOKUP($A65,'Draft List'!$D$4:$AC$1177,BH$3,FALSE)&lt;&gt;0,VLOOKUP($A65,'Draft List'!$D$4:$AC$1177,BH$3,FALSE),"")</f>
        <v>116</v>
      </c>
      <c r="BI65">
        <f>IF(VLOOKUP($A65,'Draft List'!$D$4:$AC$1177,BI$3,FALSE)&lt;&gt;0,VLOOKUP($A65,'Draft List'!$D$4:$AC$1177,BI$3,FALSE),"")</f>
        <v>4</v>
      </c>
      <c r="BJ65">
        <f>IF(VLOOKUP($A65,'Draft List'!$D$4:$AC$1177,BJ$3,FALSE)&lt;&gt;0,VLOOKUP($A65,'Draft List'!$D$4:$AC$1177,BJ$3,FALSE),"")</f>
        <v>19</v>
      </c>
      <c r="BK65" t="str">
        <f>IF(VLOOKUP($A65,'Draft List'!$D$4:$AC$1177,BK$3,FALSE)&lt;&gt;0,VLOOKUP($A65,'Draft List'!$D$4:$AC$1177,BK$3,FALSE),"")</f>
        <v>Kalamazoo Badgers</v>
      </c>
      <c r="BL65" t="str">
        <f>IF(OR(B65="SP",B65="MR",B65="CL"),"P",VLOOKUP(#REF!,Bat!$A$4:$AR$581,42,FALSE))</f>
        <v>P</v>
      </c>
    </row>
    <row r="66" spans="1:64" ht="15" hidden="1" customHeight="1" x14ac:dyDescent="0.3">
      <c r="A66" s="1">
        <v>9882</v>
      </c>
      <c r="B66" s="1" t="s">
        <v>50</v>
      </c>
      <c r="C66" s="1" t="s">
        <v>1428</v>
      </c>
      <c r="D66" s="1" t="s">
        <v>482</v>
      </c>
      <c r="E66" s="1">
        <v>21</v>
      </c>
      <c r="F66" s="1" t="s">
        <v>54</v>
      </c>
      <c r="G66" s="1" t="s">
        <v>54</v>
      </c>
      <c r="H66" s="22" t="s">
        <v>878</v>
      </c>
      <c r="I66" s="45" t="s">
        <v>43</v>
      </c>
      <c r="J66" s="1" t="s">
        <v>43</v>
      </c>
      <c r="K66" s="22" t="s">
        <v>43</v>
      </c>
      <c r="L66" s="1">
        <v>4</v>
      </c>
      <c r="M66" s="1">
        <v>2</v>
      </c>
      <c r="N66" s="22">
        <v>1</v>
      </c>
      <c r="O66" s="1">
        <v>7</v>
      </c>
      <c r="P66" s="1">
        <v>2</v>
      </c>
      <c r="Q66" s="22">
        <v>3</v>
      </c>
      <c r="R66" s="1">
        <v>7</v>
      </c>
      <c r="S66" s="1">
        <v>8</v>
      </c>
      <c r="T66" s="1" t="s">
        <v>45</v>
      </c>
      <c r="U66" s="1" t="s">
        <v>45</v>
      </c>
      <c r="V66" s="1">
        <v>5</v>
      </c>
      <c r="W66" s="1">
        <v>9</v>
      </c>
      <c r="X66" s="1" t="s">
        <v>45</v>
      </c>
      <c r="Y66" s="1" t="s">
        <v>45</v>
      </c>
      <c r="Z66" s="1" t="s">
        <v>45</v>
      </c>
      <c r="AA66" s="1" t="s">
        <v>45</v>
      </c>
      <c r="AB66" s="1" t="s">
        <v>45</v>
      </c>
      <c r="AC66" s="1" t="s">
        <v>45</v>
      </c>
      <c r="AD66" s="1" t="s">
        <v>45</v>
      </c>
      <c r="AE66" s="1" t="s">
        <v>45</v>
      </c>
      <c r="AF66" s="1" t="s">
        <v>45</v>
      </c>
      <c r="AG66" s="1" t="s">
        <v>45</v>
      </c>
      <c r="AH66" s="1" t="s">
        <v>45</v>
      </c>
      <c r="AI66" s="1" t="s">
        <v>45</v>
      </c>
      <c r="AJ66" s="1" t="s">
        <v>45</v>
      </c>
      <c r="AK66" s="1" t="s">
        <v>45</v>
      </c>
      <c r="AL66" s="1" t="s">
        <v>45</v>
      </c>
      <c r="AM66" s="1" t="s">
        <v>45</v>
      </c>
      <c r="AN66" s="1" t="s">
        <v>45</v>
      </c>
      <c r="AO66" s="22" t="s">
        <v>45</v>
      </c>
      <c r="AP66" s="1" t="s">
        <v>61</v>
      </c>
      <c r="AQ66" s="1">
        <v>8</v>
      </c>
      <c r="AR66" s="23" t="s">
        <v>371</v>
      </c>
      <c r="AS66" s="34" t="s">
        <v>874</v>
      </c>
      <c r="AT66" s="34" t="s">
        <v>48</v>
      </c>
      <c r="AU66" s="8">
        <f t="shared" si="0"/>
        <v>-1.9219785480100218</v>
      </c>
      <c r="AV66" s="8">
        <f t="shared" si="1"/>
        <v>-0.40776869163720919</v>
      </c>
      <c r="AW66">
        <f t="shared" si="2"/>
        <v>2</v>
      </c>
      <c r="AX66">
        <f t="shared" si="3"/>
        <v>2</v>
      </c>
      <c r="AY66" s="6">
        <f>VLOOKUP(AP66,COND!$A$10:$B$32,2,FALSE)</f>
        <v>1.0249999999999999</v>
      </c>
      <c r="AZ66" s="8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106.83423621909516</v>
      </c>
      <c r="BA66" s="26">
        <f t="shared" si="4"/>
        <v>0.53834049025928354</v>
      </c>
      <c r="BB66" t="str">
        <f t="shared" si="5"/>
        <v>SP</v>
      </c>
      <c r="BC66">
        <v>800</v>
      </c>
      <c r="BD66">
        <v>800</v>
      </c>
      <c r="BF66" t="str">
        <f t="shared" si="6"/>
        <v>Possible</v>
      </c>
      <c r="BH66">
        <f>IF(VLOOKUP($A66,'Draft List'!$D$4:$AC$1177,BH$3,FALSE)&lt;&gt;0,VLOOKUP($A66,'Draft List'!$D$4:$AC$1177,BH$3,FALSE),"")</f>
        <v>119</v>
      </c>
      <c r="BI66">
        <f>IF(VLOOKUP($A66,'Draft List'!$D$4:$AC$1177,BI$3,FALSE)&lt;&gt;0,VLOOKUP($A66,'Draft List'!$D$4:$AC$1177,BI$3,FALSE),"")</f>
        <v>4</v>
      </c>
      <c r="BJ66">
        <f>IF(VLOOKUP($A66,'Draft List'!$D$4:$AC$1177,BJ$3,FALSE)&lt;&gt;0,VLOOKUP($A66,'Draft List'!$D$4:$AC$1177,BJ$3,FALSE),"")</f>
        <v>22</v>
      </c>
      <c r="BK66" t="str">
        <f>IF(VLOOKUP($A66,'Draft List'!$D$4:$AC$1177,BK$3,FALSE)&lt;&gt;0,VLOOKUP($A66,'Draft List'!$D$4:$AC$1177,BK$3,FALSE),"")</f>
        <v>Bakersfield Bears</v>
      </c>
      <c r="BL66" t="str">
        <f>IF(OR(B66="SP",B66="MR",B66="CL"),"P",VLOOKUP(#REF!,Bat!$A$4:$AR$581,42,FALSE))</f>
        <v>P</v>
      </c>
    </row>
    <row r="67" spans="1:64" ht="15" hidden="1" customHeight="1" x14ac:dyDescent="0.3">
      <c r="A67" s="1">
        <v>15046</v>
      </c>
      <c r="B67" s="1" t="s">
        <v>24</v>
      </c>
      <c r="C67" s="1" t="s">
        <v>715</v>
      </c>
      <c r="D67" s="1" t="s">
        <v>1391</v>
      </c>
      <c r="E67" s="1">
        <v>18</v>
      </c>
      <c r="F67" s="1" t="s">
        <v>42</v>
      </c>
      <c r="G67" s="1" t="s">
        <v>42</v>
      </c>
      <c r="H67" s="22" t="s">
        <v>853</v>
      </c>
      <c r="I67" s="45" t="s">
        <v>44</v>
      </c>
      <c r="J67" s="1" t="s">
        <v>43</v>
      </c>
      <c r="K67" s="22" t="s">
        <v>43</v>
      </c>
      <c r="L67" s="1">
        <v>1</v>
      </c>
      <c r="M67" s="1">
        <v>2</v>
      </c>
      <c r="N67" s="22">
        <v>2</v>
      </c>
      <c r="O67" s="1">
        <v>4</v>
      </c>
      <c r="P67" s="1">
        <v>5</v>
      </c>
      <c r="Q67" s="22">
        <v>6</v>
      </c>
      <c r="R67" s="1">
        <v>4</v>
      </c>
      <c r="S67" s="1">
        <v>6</v>
      </c>
      <c r="T67" s="1">
        <v>1</v>
      </c>
      <c r="U67" s="1">
        <v>1</v>
      </c>
      <c r="V67" s="1">
        <v>2</v>
      </c>
      <c r="W67" s="1">
        <v>6</v>
      </c>
      <c r="X67" s="1" t="s">
        <v>45</v>
      </c>
      <c r="Y67" s="1" t="s">
        <v>45</v>
      </c>
      <c r="Z67" s="1" t="s">
        <v>45</v>
      </c>
      <c r="AA67" s="1" t="s">
        <v>45</v>
      </c>
      <c r="AB67" s="1" t="s">
        <v>45</v>
      </c>
      <c r="AC67" s="1" t="s">
        <v>45</v>
      </c>
      <c r="AD67" s="1" t="s">
        <v>45</v>
      </c>
      <c r="AE67" s="1" t="s">
        <v>45</v>
      </c>
      <c r="AF67" s="1" t="s">
        <v>45</v>
      </c>
      <c r="AG67" s="1" t="s">
        <v>45</v>
      </c>
      <c r="AH67" s="1" t="s">
        <v>45</v>
      </c>
      <c r="AI67" s="1" t="s">
        <v>45</v>
      </c>
      <c r="AJ67" s="1" t="s">
        <v>45</v>
      </c>
      <c r="AK67" s="1" t="s">
        <v>45</v>
      </c>
      <c r="AL67" s="1" t="s">
        <v>45</v>
      </c>
      <c r="AM67" s="1" t="s">
        <v>45</v>
      </c>
      <c r="AN67" s="1" t="s">
        <v>45</v>
      </c>
      <c r="AO67" s="22" t="s">
        <v>45</v>
      </c>
      <c r="AP67" s="1" t="s">
        <v>58</v>
      </c>
      <c r="AQ67" s="1">
        <v>10</v>
      </c>
      <c r="AR67" s="23" t="s">
        <v>371</v>
      </c>
      <c r="AS67" s="34" t="s">
        <v>691</v>
      </c>
      <c r="AT67" s="34" t="s">
        <v>48</v>
      </c>
      <c r="AU67" s="8">
        <f t="shared" si="0"/>
        <v>-2.2637319554834323</v>
      </c>
      <c r="AV67" s="8">
        <f t="shared" si="1"/>
        <v>0.32141418228776775</v>
      </c>
      <c r="AW67">
        <f t="shared" si="2"/>
        <v>3</v>
      </c>
      <c r="AX67">
        <f t="shared" si="3"/>
        <v>2</v>
      </c>
      <c r="AY67" s="6">
        <f>VLOOKUP(AP67,COND!$A$10:$B$32,2,FALSE)</f>
        <v>1</v>
      </c>
      <c r="AZ67" s="8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131.82553725465868</v>
      </c>
      <c r="BA67" s="26">
        <f t="shared" si="4"/>
        <v>2.8439545630757812</v>
      </c>
      <c r="BB67" t="str">
        <f t="shared" si="5"/>
        <v>SP</v>
      </c>
      <c r="BC67">
        <v>800</v>
      </c>
      <c r="BD67">
        <v>800</v>
      </c>
      <c r="BF67" t="str">
        <f t="shared" si="6"/>
        <v>Possible</v>
      </c>
      <c r="BH67">
        <f>IF(VLOOKUP($A67,'Draft List'!$D$4:$AC$1177,BH$3,FALSE)&lt;&gt;0,VLOOKUP($A67,'Draft List'!$D$4:$AC$1177,BH$3,FALSE),"")</f>
        <v>121</v>
      </c>
      <c r="BI67">
        <f>IF(VLOOKUP($A67,'Draft List'!$D$4:$AC$1177,BI$3,FALSE)&lt;&gt;0,VLOOKUP($A67,'Draft List'!$D$4:$AC$1177,BI$3,FALSE),"")</f>
        <v>4</v>
      </c>
      <c r="BJ67">
        <f>IF(VLOOKUP($A67,'Draft List'!$D$4:$AC$1177,BJ$3,FALSE)&lt;&gt;0,VLOOKUP($A67,'Draft List'!$D$4:$AC$1177,BJ$3,FALSE),"")</f>
        <v>24</v>
      </c>
      <c r="BK67" t="str">
        <f>IF(VLOOKUP($A67,'Draft List'!$D$4:$AC$1177,BK$3,FALSE)&lt;&gt;0,VLOOKUP($A67,'Draft List'!$D$4:$AC$1177,BK$3,FALSE),"")</f>
        <v>Hartford Harpoon</v>
      </c>
      <c r="BL67" t="str">
        <f>IF(OR(B67="SP",B67="MR",B67="CL"),"P",VLOOKUP(#REF!,Bat!$A$4:$AR$581,42,FALSE))</f>
        <v>P</v>
      </c>
    </row>
    <row r="68" spans="1:64" ht="15" hidden="1" customHeight="1" x14ac:dyDescent="0.3">
      <c r="A68" s="1">
        <v>15620</v>
      </c>
      <c r="B68" s="1" t="s">
        <v>468</v>
      </c>
      <c r="C68" s="1" t="s">
        <v>1410</v>
      </c>
      <c r="D68" s="1" t="s">
        <v>1411</v>
      </c>
      <c r="E68" s="1">
        <v>17</v>
      </c>
      <c r="F68" s="1" t="s">
        <v>54</v>
      </c>
      <c r="G68" s="1" t="s">
        <v>42</v>
      </c>
      <c r="H68" s="22" t="s">
        <v>861</v>
      </c>
      <c r="I68" s="45" t="s">
        <v>43</v>
      </c>
      <c r="J68" s="1" t="s">
        <v>43</v>
      </c>
      <c r="K68" s="22" t="s">
        <v>44</v>
      </c>
      <c r="L68" s="1">
        <v>2</v>
      </c>
      <c r="M68" s="1">
        <v>2</v>
      </c>
      <c r="N68" s="22">
        <v>1</v>
      </c>
      <c r="O68" s="1">
        <v>5</v>
      </c>
      <c r="P68" s="1">
        <v>4</v>
      </c>
      <c r="Q68" s="22">
        <v>4</v>
      </c>
      <c r="R68" s="1">
        <v>3</v>
      </c>
      <c r="S68" s="1">
        <v>6</v>
      </c>
      <c r="T68" s="1" t="s">
        <v>45</v>
      </c>
      <c r="U68" s="1" t="s">
        <v>45</v>
      </c>
      <c r="V68" s="1">
        <v>2</v>
      </c>
      <c r="W68" s="1">
        <v>7</v>
      </c>
      <c r="X68" s="1" t="s">
        <v>45</v>
      </c>
      <c r="Y68" s="1" t="s">
        <v>45</v>
      </c>
      <c r="Z68" s="1" t="s">
        <v>45</v>
      </c>
      <c r="AA68" s="1" t="s">
        <v>45</v>
      </c>
      <c r="AB68" s="1">
        <v>3</v>
      </c>
      <c r="AC68" s="1">
        <v>6</v>
      </c>
      <c r="AD68" s="1" t="s">
        <v>45</v>
      </c>
      <c r="AE68" s="1" t="s">
        <v>45</v>
      </c>
      <c r="AF68" s="1" t="s">
        <v>45</v>
      </c>
      <c r="AG68" s="1" t="s">
        <v>45</v>
      </c>
      <c r="AH68" s="1" t="s">
        <v>45</v>
      </c>
      <c r="AI68" s="1" t="s">
        <v>45</v>
      </c>
      <c r="AJ68" s="1" t="s">
        <v>45</v>
      </c>
      <c r="AK68" s="1" t="s">
        <v>45</v>
      </c>
      <c r="AL68" s="1" t="s">
        <v>45</v>
      </c>
      <c r="AM68" s="1" t="s">
        <v>45</v>
      </c>
      <c r="AN68" s="1" t="s">
        <v>45</v>
      </c>
      <c r="AO68" s="22" t="s">
        <v>45</v>
      </c>
      <c r="AP68" s="1" t="s">
        <v>374</v>
      </c>
      <c r="AQ68" s="1">
        <v>3</v>
      </c>
      <c r="AR68" s="23" t="s">
        <v>371</v>
      </c>
      <c r="AS68" s="34" t="s">
        <v>875</v>
      </c>
      <c r="AT68" s="34" t="s">
        <v>844</v>
      </c>
      <c r="AU68" s="8">
        <f t="shared" si="0"/>
        <v>-2.311361197028369</v>
      </c>
      <c r="AV68" s="8">
        <f t="shared" si="1"/>
        <v>-0.16396734174133493</v>
      </c>
      <c r="AW68">
        <f t="shared" si="2"/>
        <v>3</v>
      </c>
      <c r="AX68">
        <f t="shared" si="3"/>
        <v>3</v>
      </c>
      <c r="AY68" s="6">
        <f>VLOOKUP(AP68,COND!$A$10:$B$32,2,FALSE)</f>
        <v>1</v>
      </c>
      <c r="AZ68" s="8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120.43296187947925</v>
      </c>
      <c r="BA68" s="26">
        <f t="shared" si="4"/>
        <v>1.7929135599180157</v>
      </c>
      <c r="BB68" t="str">
        <f t="shared" si="5"/>
        <v>RP</v>
      </c>
      <c r="BC68">
        <v>800</v>
      </c>
      <c r="BD68">
        <v>800</v>
      </c>
      <c r="BF68" t="str">
        <f t="shared" si="6"/>
        <v>Possible</v>
      </c>
      <c r="BH68">
        <f>IF(VLOOKUP($A68,'Draft List'!$D$4:$AC$1177,BH$3,FALSE)&lt;&gt;0,VLOOKUP($A68,'Draft List'!$D$4:$AC$1177,BH$3,FALSE),"")</f>
        <v>122</v>
      </c>
      <c r="BI68">
        <f>IF(VLOOKUP($A68,'Draft List'!$D$4:$AC$1177,BI$3,FALSE)&lt;&gt;0,VLOOKUP($A68,'Draft List'!$D$4:$AC$1177,BI$3,FALSE),"")</f>
        <v>4</v>
      </c>
      <c r="BJ68">
        <f>IF(VLOOKUP($A68,'Draft List'!$D$4:$AC$1177,BJ$3,FALSE)&lt;&gt;0,VLOOKUP($A68,'Draft List'!$D$4:$AC$1177,BJ$3,FALSE),"")</f>
        <v>25</v>
      </c>
      <c r="BK68" t="str">
        <f>IF(VLOOKUP($A68,'Draft List'!$D$4:$AC$1177,BK$3,FALSE)&lt;&gt;0,VLOOKUP($A68,'Draft List'!$D$4:$AC$1177,BK$3,FALSE),"")</f>
        <v>San Juan Coqui</v>
      </c>
      <c r="BL68" t="e">
        <f>IF(OR(B68="SP",B68="MR",B68="CL"),"P",VLOOKUP(#REF!,Bat!$A$4:$AR$581,42,FALSE))</f>
        <v>#REF!</v>
      </c>
    </row>
    <row r="69" spans="1:64" ht="15" hidden="1" customHeight="1" x14ac:dyDescent="0.3">
      <c r="A69" s="1">
        <v>6489</v>
      </c>
      <c r="B69" s="1" t="s">
        <v>24</v>
      </c>
      <c r="C69" s="1" t="s">
        <v>435</v>
      </c>
      <c r="D69" s="1" t="s">
        <v>1096</v>
      </c>
      <c r="E69" s="1">
        <v>18</v>
      </c>
      <c r="F69" s="1" t="s">
        <v>42</v>
      </c>
      <c r="G69" s="1" t="s">
        <v>42</v>
      </c>
      <c r="H69" s="22" t="s">
        <v>853</v>
      </c>
      <c r="I69" s="45" t="s">
        <v>43</v>
      </c>
      <c r="J69" s="1" t="s">
        <v>43</v>
      </c>
      <c r="K69" s="22" t="s">
        <v>43</v>
      </c>
      <c r="L69" s="1">
        <v>1</v>
      </c>
      <c r="M69" s="1">
        <v>2</v>
      </c>
      <c r="N69" s="22">
        <v>1</v>
      </c>
      <c r="O69" s="1">
        <v>4</v>
      </c>
      <c r="P69" s="1">
        <v>4</v>
      </c>
      <c r="Q69" s="22">
        <v>3</v>
      </c>
      <c r="R69" s="1">
        <v>3</v>
      </c>
      <c r="S69" s="1">
        <v>6</v>
      </c>
      <c r="T69" s="1">
        <v>1</v>
      </c>
      <c r="U69" s="1">
        <v>7</v>
      </c>
      <c r="V69" s="1" t="s">
        <v>45</v>
      </c>
      <c r="W69" s="1" t="s">
        <v>45</v>
      </c>
      <c r="X69" s="1" t="s">
        <v>45</v>
      </c>
      <c r="Y69" s="1" t="s">
        <v>45</v>
      </c>
      <c r="Z69" s="1" t="s">
        <v>45</v>
      </c>
      <c r="AA69" s="1" t="s">
        <v>45</v>
      </c>
      <c r="AB69" s="1" t="s">
        <v>45</v>
      </c>
      <c r="AC69" s="1" t="s">
        <v>45</v>
      </c>
      <c r="AD69" s="1">
        <v>3</v>
      </c>
      <c r="AE69" s="1">
        <v>6</v>
      </c>
      <c r="AF69" s="1" t="s">
        <v>45</v>
      </c>
      <c r="AG69" s="1" t="s">
        <v>45</v>
      </c>
      <c r="AH69" s="1" t="s">
        <v>45</v>
      </c>
      <c r="AI69" s="1" t="s">
        <v>45</v>
      </c>
      <c r="AJ69" s="1" t="s">
        <v>45</v>
      </c>
      <c r="AK69" s="1" t="s">
        <v>45</v>
      </c>
      <c r="AL69" s="1" t="s">
        <v>45</v>
      </c>
      <c r="AM69" s="1" t="s">
        <v>45</v>
      </c>
      <c r="AN69" s="1" t="s">
        <v>45</v>
      </c>
      <c r="AO69" s="22" t="s">
        <v>45</v>
      </c>
      <c r="AP69" s="1" t="s">
        <v>373</v>
      </c>
      <c r="AQ69" s="1">
        <v>9</v>
      </c>
      <c r="AR69" s="23" t="s">
        <v>371</v>
      </c>
      <c r="AS69" s="34" t="s">
        <v>725</v>
      </c>
      <c r="AT69" s="34" t="s">
        <v>48</v>
      </c>
      <c r="AU69" s="8">
        <f t="shared" ref="AU69:AU132" si="7">($O$3*(L69-$O$1)/$O$2+$P$3*(M69-$P$1)/$P$2+$Q$3*(N69-$P$1)/$Q$2)/SUM($O$3:$Q$3)</f>
        <v>-2.5060525215375429</v>
      </c>
      <c r="AV69" s="8">
        <f t="shared" ref="AV69:AV132" si="8">($O$3*(O69-$O$1)/$O$2+$P$3*(P69-$P$1)/$P$2+$Q$3*(Q69-$Q$1)/$Q$2)/SUM($O$3:$Q$3)</f>
        <v>-0.6009792323046188</v>
      </c>
      <c r="AW69">
        <f t="shared" ref="AW69:AW132" si="9">COUNT(R69:AO69)/2</f>
        <v>3</v>
      </c>
      <c r="AX69">
        <f t="shared" ref="AX69:AX132" si="10"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3</v>
      </c>
      <c r="AY69" s="6">
        <f>VLOOKUP(AP69,COND!$A$10:$B$32,2,FALSE)</f>
        <v>1</v>
      </c>
      <c r="AZ69" s="8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114.72920484960011</v>
      </c>
      <c r="BA69" s="26">
        <f t="shared" ref="BA69:BA132" si="11">STANDARDIZE(AZ69,AVERAGE($AZ$5:$AZ$818),STDEVP($AZ$5:$AZ$818))</f>
        <v>1.2667039617341711</v>
      </c>
      <c r="BB69" t="str">
        <f t="shared" ref="BB69:BB132" si="12">IF(OR(AND(AQ69&gt;7,AX69&gt;1),AND(AQ69&gt;4,AW69&gt;2)),"SP","RP")</f>
        <v>SP</v>
      </c>
      <c r="BC69">
        <v>800</v>
      </c>
      <c r="BD69">
        <v>800</v>
      </c>
      <c r="BF69" t="str">
        <f t="shared" ref="BF69:BF132" si="13">IF(AVERAGE($O69:$Q69)&gt;=6,"Likely",IF(AVERAGE($O69:$Q69)&gt;=4,"Possible","Unlikely"))</f>
        <v>Unlikely</v>
      </c>
      <c r="BH69">
        <f>IF(VLOOKUP($A69,'Draft List'!$D$4:$AC$1177,BH$3,FALSE)&lt;&gt;0,VLOOKUP($A69,'Draft List'!$D$4:$AC$1177,BH$3,FALSE),"")</f>
        <v>125</v>
      </c>
      <c r="BI69">
        <f>IF(VLOOKUP($A69,'Draft List'!$D$4:$AC$1177,BI$3,FALSE)&lt;&gt;0,VLOOKUP($A69,'Draft List'!$D$4:$AC$1177,BI$3,FALSE),"")</f>
        <v>4</v>
      </c>
      <c r="BJ69">
        <f>IF(VLOOKUP($A69,'Draft List'!$D$4:$AC$1177,BJ$3,FALSE)&lt;&gt;0,VLOOKUP($A69,'Draft List'!$D$4:$AC$1177,BJ$3,FALSE),"")</f>
        <v>28</v>
      </c>
      <c r="BK69" t="str">
        <f>IF(VLOOKUP($A69,'Draft List'!$D$4:$AC$1177,BK$3,FALSE)&lt;&gt;0,VLOOKUP($A69,'Draft List'!$D$4:$AC$1177,BK$3,FALSE),"")</f>
        <v>Shin Seiki Evas</v>
      </c>
      <c r="BL69" t="str">
        <f>IF(OR(B69="SP",B69="MR",B69="CL"),"P",VLOOKUP(#REF!,Bat!$A$4:$AR$581,42,FALSE))</f>
        <v>P</v>
      </c>
    </row>
    <row r="70" spans="1:64" ht="15" hidden="1" customHeight="1" x14ac:dyDescent="0.3">
      <c r="A70" s="1">
        <v>15603</v>
      </c>
      <c r="B70" s="1" t="s">
        <v>24</v>
      </c>
      <c r="C70" s="1" t="s">
        <v>1547</v>
      </c>
      <c r="D70" s="1" t="s">
        <v>810</v>
      </c>
      <c r="E70" s="1">
        <v>18</v>
      </c>
      <c r="F70" s="1" t="s">
        <v>54</v>
      </c>
      <c r="G70" s="1" t="s">
        <v>42</v>
      </c>
      <c r="H70" s="22" t="s">
        <v>878</v>
      </c>
      <c r="I70" s="45" t="s">
        <v>43</v>
      </c>
      <c r="J70" s="1" t="s">
        <v>43</v>
      </c>
      <c r="K70" s="22" t="s">
        <v>43</v>
      </c>
      <c r="L70" s="1">
        <v>1</v>
      </c>
      <c r="M70" s="1">
        <v>1</v>
      </c>
      <c r="N70" s="22">
        <v>1</v>
      </c>
      <c r="O70" s="1">
        <v>4</v>
      </c>
      <c r="P70" s="1">
        <v>2</v>
      </c>
      <c r="Q70" s="22">
        <v>2</v>
      </c>
      <c r="R70" s="1">
        <v>3</v>
      </c>
      <c r="S70" s="1">
        <v>5</v>
      </c>
      <c r="T70" s="1">
        <v>1</v>
      </c>
      <c r="U70" s="1">
        <v>1</v>
      </c>
      <c r="V70" s="1" t="s">
        <v>45</v>
      </c>
      <c r="W70" s="1" t="s">
        <v>45</v>
      </c>
      <c r="X70" s="1">
        <v>2</v>
      </c>
      <c r="Y70" s="1">
        <v>6</v>
      </c>
      <c r="Z70" s="1" t="s">
        <v>45</v>
      </c>
      <c r="AA70" s="1" t="s">
        <v>45</v>
      </c>
      <c r="AB70" s="1" t="s">
        <v>45</v>
      </c>
      <c r="AC70" s="1" t="s">
        <v>45</v>
      </c>
      <c r="AD70" s="1" t="s">
        <v>45</v>
      </c>
      <c r="AE70" s="1" t="s">
        <v>45</v>
      </c>
      <c r="AF70" s="1">
        <v>3</v>
      </c>
      <c r="AG70" s="1">
        <v>5</v>
      </c>
      <c r="AH70" s="1" t="s">
        <v>45</v>
      </c>
      <c r="AI70" s="1" t="s">
        <v>45</v>
      </c>
      <c r="AJ70" s="1" t="s">
        <v>45</v>
      </c>
      <c r="AK70" s="1" t="s">
        <v>45</v>
      </c>
      <c r="AL70" s="1" t="s">
        <v>45</v>
      </c>
      <c r="AM70" s="1" t="s">
        <v>45</v>
      </c>
      <c r="AN70" s="1" t="s">
        <v>45</v>
      </c>
      <c r="AO70" s="22" t="s">
        <v>45</v>
      </c>
      <c r="AP70" s="1" t="s">
        <v>373</v>
      </c>
      <c r="AQ70" s="1">
        <v>7</v>
      </c>
      <c r="AR70" s="23" t="s">
        <v>14</v>
      </c>
      <c r="AS70" s="34" t="s">
        <v>875</v>
      </c>
      <c r="AT70" s="34" t="s">
        <v>48</v>
      </c>
      <c r="AU70" s="8">
        <f t="shared" si="7"/>
        <v>-2.7014842379675978</v>
      </c>
      <c r="AV70" s="8">
        <f t="shared" si="8"/>
        <v>-1.23416323121884</v>
      </c>
      <c r="AW70">
        <f t="shared" si="9"/>
        <v>4</v>
      </c>
      <c r="AX70">
        <f t="shared" si="10"/>
        <v>1</v>
      </c>
      <c r="AY70" s="6">
        <f>VLOOKUP(AP70,COND!$A$10:$B$32,2,FALSE)</f>
        <v>1</v>
      </c>
      <c r="AZ70" s="8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100.02643852802967</v>
      </c>
      <c r="BA70" s="26">
        <f t="shared" si="11"/>
        <v>-8.9724216699031883E-2</v>
      </c>
      <c r="BB70" t="str">
        <f t="shared" si="12"/>
        <v>SP</v>
      </c>
      <c r="BC70">
        <v>800</v>
      </c>
      <c r="BD70">
        <v>800</v>
      </c>
      <c r="BF70" t="str">
        <f t="shared" si="13"/>
        <v>Unlikely</v>
      </c>
      <c r="BH70">
        <f>IF(VLOOKUP($A70,'Draft List'!$D$4:$AC$1177,BH$3,FALSE)&lt;&gt;0,VLOOKUP($A70,'Draft List'!$D$4:$AC$1177,BH$3,FALSE),"")</f>
        <v>126</v>
      </c>
      <c r="BI70">
        <f>IF(VLOOKUP($A70,'Draft List'!$D$4:$AC$1177,BI$3,FALSE)&lt;&gt;0,VLOOKUP($A70,'Draft List'!$D$4:$AC$1177,BI$3,FALSE),"")</f>
        <v>4</v>
      </c>
      <c r="BJ70">
        <f>IF(VLOOKUP($A70,'Draft List'!$D$4:$AC$1177,BJ$3,FALSE)&lt;&gt;0,VLOOKUP($A70,'Draft List'!$D$4:$AC$1177,BJ$3,FALSE),"")</f>
        <v>29</v>
      </c>
      <c r="BK70" t="str">
        <f>IF(VLOOKUP($A70,'Draft List'!$D$4:$AC$1177,BK$3,FALSE)&lt;&gt;0,VLOOKUP($A70,'Draft List'!$D$4:$AC$1177,BK$3,FALSE),"")</f>
        <v>Kentucky Thoroughbreds</v>
      </c>
      <c r="BL70" t="str">
        <f>IF(OR(B70="SP",B70="MR",B70="CL"),"P",VLOOKUP(#REF!,Bat!$A$4:$AR$581,42,FALSE))</f>
        <v>P</v>
      </c>
    </row>
    <row r="71" spans="1:64" ht="15" hidden="1" customHeight="1" x14ac:dyDescent="0.3">
      <c r="A71" s="1">
        <v>6342</v>
      </c>
      <c r="B71" s="1" t="s">
        <v>24</v>
      </c>
      <c r="C71" s="1" t="s">
        <v>1398</v>
      </c>
      <c r="D71" s="1" t="s">
        <v>1399</v>
      </c>
      <c r="E71" s="1">
        <v>21</v>
      </c>
      <c r="F71" s="1" t="s">
        <v>42</v>
      </c>
      <c r="G71" s="1" t="s">
        <v>42</v>
      </c>
      <c r="H71" s="22" t="s">
        <v>853</v>
      </c>
      <c r="I71" s="45" t="s">
        <v>43</v>
      </c>
      <c r="J71" s="1" t="s">
        <v>43</v>
      </c>
      <c r="K71" s="22" t="s">
        <v>43</v>
      </c>
      <c r="L71" s="1">
        <v>4</v>
      </c>
      <c r="M71" s="1">
        <v>1</v>
      </c>
      <c r="N71" s="22">
        <v>4</v>
      </c>
      <c r="O71" s="1">
        <v>6</v>
      </c>
      <c r="P71" s="1">
        <v>1</v>
      </c>
      <c r="Q71" s="22">
        <v>4</v>
      </c>
      <c r="R71" s="1" t="s">
        <v>45</v>
      </c>
      <c r="S71" s="1" t="s">
        <v>45</v>
      </c>
      <c r="T71" s="1">
        <v>5</v>
      </c>
      <c r="U71" s="1">
        <v>8</v>
      </c>
      <c r="V71" s="1" t="s">
        <v>45</v>
      </c>
      <c r="W71" s="1" t="s">
        <v>45</v>
      </c>
      <c r="X71" s="1">
        <v>3</v>
      </c>
      <c r="Y71" s="1">
        <v>3</v>
      </c>
      <c r="Z71" s="1" t="s">
        <v>45</v>
      </c>
      <c r="AA71" s="1" t="s">
        <v>45</v>
      </c>
      <c r="AB71" s="1" t="s">
        <v>45</v>
      </c>
      <c r="AC71" s="1" t="s">
        <v>45</v>
      </c>
      <c r="AD71" s="1">
        <v>5</v>
      </c>
      <c r="AE71" s="1">
        <v>6</v>
      </c>
      <c r="AF71" s="1">
        <v>5</v>
      </c>
      <c r="AG71" s="1">
        <v>6</v>
      </c>
      <c r="AH71" s="1" t="s">
        <v>45</v>
      </c>
      <c r="AI71" s="1" t="s">
        <v>45</v>
      </c>
      <c r="AJ71" s="1" t="s">
        <v>45</v>
      </c>
      <c r="AK71" s="1" t="s">
        <v>45</v>
      </c>
      <c r="AL71" s="1" t="s">
        <v>45</v>
      </c>
      <c r="AM71" s="1" t="s">
        <v>45</v>
      </c>
      <c r="AN71" s="1" t="s">
        <v>45</v>
      </c>
      <c r="AO71" s="22" t="s">
        <v>45</v>
      </c>
      <c r="AP71" s="1" t="s">
        <v>55</v>
      </c>
      <c r="AQ71" s="1">
        <v>6</v>
      </c>
      <c r="AR71" s="23" t="s">
        <v>14</v>
      </c>
      <c r="AS71" s="34" t="s">
        <v>707</v>
      </c>
      <c r="AT71" s="34" t="s">
        <v>48</v>
      </c>
      <c r="AU71" s="8">
        <f t="shared" si="7"/>
        <v>-1.3904485662777464</v>
      </c>
      <c r="AV71" s="8">
        <f t="shared" si="8"/>
        <v>-0.55557116652232774</v>
      </c>
      <c r="AW71">
        <f t="shared" si="9"/>
        <v>4</v>
      </c>
      <c r="AX71">
        <f t="shared" si="10"/>
        <v>3</v>
      </c>
      <c r="AY71" s="6">
        <f>VLOOKUP(AP71,COND!$A$10:$B$32,2,FALSE)</f>
        <v>1.0249999999999999</v>
      </c>
      <c r="AZ71" s="8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111.36401165195021</v>
      </c>
      <c r="BA71" s="26">
        <f t="shared" si="11"/>
        <v>0.95624246222252673</v>
      </c>
      <c r="BB71" t="str">
        <f t="shared" si="12"/>
        <v>SP</v>
      </c>
      <c r="BC71">
        <v>800</v>
      </c>
      <c r="BD71">
        <v>800</v>
      </c>
      <c r="BF71" t="str">
        <f t="shared" si="13"/>
        <v>Unlikely</v>
      </c>
      <c r="BH71">
        <f>IF(VLOOKUP($A71,'Draft List'!$D$4:$AC$1177,BH$3,FALSE)&lt;&gt;0,VLOOKUP($A71,'Draft List'!$D$4:$AC$1177,BH$3,FALSE),"")</f>
        <v>135</v>
      </c>
      <c r="BI71">
        <f>IF(VLOOKUP($A71,'Draft List'!$D$4:$AC$1177,BI$3,FALSE)&lt;&gt;0,VLOOKUP($A71,'Draft List'!$D$4:$AC$1177,BI$3,FALSE),"")</f>
        <v>5</v>
      </c>
      <c r="BJ71">
        <f>IF(VLOOKUP($A71,'Draft List'!$D$4:$AC$1177,BJ$3,FALSE)&lt;&gt;0,VLOOKUP($A71,'Draft List'!$D$4:$AC$1177,BJ$3,FALSE),"")</f>
        <v>8</v>
      </c>
      <c r="BK71" t="str">
        <f>IF(VLOOKUP($A71,'Draft List'!$D$4:$AC$1177,BK$3,FALSE)&lt;&gt;0,VLOOKUP($A71,'Draft List'!$D$4:$AC$1177,BK$3,FALSE),"")</f>
        <v>West Virginia Alleghenies</v>
      </c>
      <c r="BL71" t="str">
        <f>IF(OR(B71="SP",B71="MR",B71="CL"),"P",VLOOKUP(#REF!,Bat!$A$4:$AR$581,42,FALSE))</f>
        <v>P</v>
      </c>
    </row>
    <row r="72" spans="1:64" ht="15" hidden="1" customHeight="1" x14ac:dyDescent="0.3">
      <c r="A72" s="1">
        <v>13736</v>
      </c>
      <c r="B72" s="1" t="s">
        <v>24</v>
      </c>
      <c r="C72" s="1" t="s">
        <v>305</v>
      </c>
      <c r="D72" s="1" t="s">
        <v>619</v>
      </c>
      <c r="E72" s="1">
        <v>18</v>
      </c>
      <c r="F72" s="1" t="s">
        <v>54</v>
      </c>
      <c r="G72" s="1" t="s">
        <v>42</v>
      </c>
      <c r="H72" s="22" t="s">
        <v>853</v>
      </c>
      <c r="I72" s="45" t="s">
        <v>43</v>
      </c>
      <c r="J72" s="1" t="s">
        <v>44</v>
      </c>
      <c r="K72" s="22" t="s">
        <v>43</v>
      </c>
      <c r="L72" s="1">
        <v>1</v>
      </c>
      <c r="M72" s="1">
        <v>3</v>
      </c>
      <c r="N72" s="22">
        <v>1</v>
      </c>
      <c r="O72" s="1">
        <v>4</v>
      </c>
      <c r="P72" s="1">
        <v>5</v>
      </c>
      <c r="Q72" s="22">
        <v>2</v>
      </c>
      <c r="R72" s="1">
        <v>3</v>
      </c>
      <c r="S72" s="1">
        <v>5</v>
      </c>
      <c r="T72" s="1" t="s">
        <v>45</v>
      </c>
      <c r="U72" s="1" t="s">
        <v>45</v>
      </c>
      <c r="V72" s="1">
        <v>1</v>
      </c>
      <c r="W72" s="1">
        <v>6</v>
      </c>
      <c r="X72" s="1">
        <v>2</v>
      </c>
      <c r="Y72" s="1">
        <v>6</v>
      </c>
      <c r="Z72" s="1" t="s">
        <v>45</v>
      </c>
      <c r="AA72" s="1" t="s">
        <v>45</v>
      </c>
      <c r="AB72" s="1" t="s">
        <v>45</v>
      </c>
      <c r="AC72" s="1" t="s">
        <v>45</v>
      </c>
      <c r="AD72" s="1" t="s">
        <v>45</v>
      </c>
      <c r="AE72" s="1" t="s">
        <v>45</v>
      </c>
      <c r="AF72" s="1" t="s">
        <v>45</v>
      </c>
      <c r="AG72" s="1" t="s">
        <v>45</v>
      </c>
      <c r="AH72" s="1" t="s">
        <v>45</v>
      </c>
      <c r="AI72" s="1" t="s">
        <v>45</v>
      </c>
      <c r="AJ72" s="1" t="s">
        <v>45</v>
      </c>
      <c r="AK72" s="1" t="s">
        <v>45</v>
      </c>
      <c r="AL72" s="1" t="s">
        <v>45</v>
      </c>
      <c r="AM72" s="1" t="s">
        <v>45</v>
      </c>
      <c r="AN72" s="1" t="s">
        <v>45</v>
      </c>
      <c r="AO72" s="22" t="s">
        <v>45</v>
      </c>
      <c r="AP72" s="1" t="s">
        <v>65</v>
      </c>
      <c r="AQ72" s="1">
        <v>8</v>
      </c>
      <c r="AR72" s="23" t="s">
        <v>370</v>
      </c>
      <c r="AS72" s="34" t="s">
        <v>714</v>
      </c>
      <c r="AT72" s="34" t="s">
        <v>844</v>
      </c>
      <c r="AU72" s="8">
        <f t="shared" si="7"/>
        <v>-2.310620805107487</v>
      </c>
      <c r="AV72" s="8">
        <f t="shared" si="8"/>
        <v>-0.64786808192867373</v>
      </c>
      <c r="AW72">
        <f t="shared" si="9"/>
        <v>3</v>
      </c>
      <c r="AX72">
        <f t="shared" si="10"/>
        <v>2</v>
      </c>
      <c r="AY72" s="6">
        <f>VLOOKUP(AP72,COND!$A$10:$B$32,2,FALSE)</f>
        <v>1</v>
      </c>
      <c r="AZ72" s="8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111.58051420040502</v>
      </c>
      <c r="BA72" s="26">
        <f t="shared" si="11"/>
        <v>0.97621626517931215</v>
      </c>
      <c r="BB72" t="str">
        <f t="shared" si="12"/>
        <v>SP</v>
      </c>
      <c r="BC72">
        <v>800</v>
      </c>
      <c r="BD72">
        <v>800</v>
      </c>
      <c r="BF72" t="str">
        <f t="shared" si="13"/>
        <v>Unlikely</v>
      </c>
      <c r="BH72">
        <f>IF(VLOOKUP($A72,'Draft List'!$D$4:$AC$1177,BH$3,FALSE)&lt;&gt;0,VLOOKUP($A72,'Draft List'!$D$4:$AC$1177,BH$3,FALSE),"")</f>
        <v>136</v>
      </c>
      <c r="BI72">
        <f>IF(VLOOKUP($A72,'Draft List'!$D$4:$AC$1177,BI$3,FALSE)&lt;&gt;0,VLOOKUP($A72,'Draft List'!$D$4:$AC$1177,BI$3,FALSE),"")</f>
        <v>5</v>
      </c>
      <c r="BJ72">
        <f>IF(VLOOKUP($A72,'Draft List'!$D$4:$AC$1177,BJ$3,FALSE)&lt;&gt;0,VLOOKUP($A72,'Draft List'!$D$4:$AC$1177,BJ$3,FALSE),"")</f>
        <v>9</v>
      </c>
      <c r="BK72" t="str">
        <f>IF(VLOOKUP($A72,'Draft List'!$D$4:$AC$1177,BK$3,FALSE)&lt;&gt;0,VLOOKUP($A72,'Draft List'!$D$4:$AC$1177,BK$3,FALSE),"")</f>
        <v>Niihama-shi Ghosts</v>
      </c>
      <c r="BL72" t="str">
        <f>IF(OR(B72="SP",B72="MR",B72="CL"),"P",VLOOKUP(#REF!,Bat!$A$4:$AR$581,42,FALSE))</f>
        <v>P</v>
      </c>
    </row>
    <row r="73" spans="1:64" ht="15" hidden="1" customHeight="1" x14ac:dyDescent="0.3">
      <c r="A73" s="1">
        <v>15537</v>
      </c>
      <c r="B73" s="1" t="s">
        <v>50</v>
      </c>
      <c r="C73" s="1" t="s">
        <v>365</v>
      </c>
      <c r="D73" s="1" t="s">
        <v>1401</v>
      </c>
      <c r="E73" s="1">
        <v>18</v>
      </c>
      <c r="F73" s="1" t="s">
        <v>42</v>
      </c>
      <c r="G73" s="1" t="s">
        <v>42</v>
      </c>
      <c r="H73" s="22" t="s">
        <v>853</v>
      </c>
      <c r="I73" s="45" t="s">
        <v>43</v>
      </c>
      <c r="J73" s="1" t="s">
        <v>43</v>
      </c>
      <c r="K73" s="22" t="s">
        <v>43</v>
      </c>
      <c r="L73" s="1">
        <v>2</v>
      </c>
      <c r="M73" s="1">
        <v>2</v>
      </c>
      <c r="N73" s="22">
        <v>2</v>
      </c>
      <c r="O73" s="1">
        <v>6</v>
      </c>
      <c r="P73" s="1">
        <v>3</v>
      </c>
      <c r="Q73" s="22">
        <v>6</v>
      </c>
      <c r="R73" s="1">
        <v>4</v>
      </c>
      <c r="S73" s="1">
        <v>8</v>
      </c>
      <c r="T73" s="1" t="s">
        <v>45</v>
      </c>
      <c r="U73" s="1" t="s">
        <v>45</v>
      </c>
      <c r="V73" s="1" t="s">
        <v>45</v>
      </c>
      <c r="W73" s="1" t="s">
        <v>45</v>
      </c>
      <c r="X73" s="1">
        <v>2</v>
      </c>
      <c r="Y73" s="1">
        <v>5</v>
      </c>
      <c r="Z73" s="1" t="s">
        <v>45</v>
      </c>
      <c r="AA73" s="1" t="s">
        <v>45</v>
      </c>
      <c r="AB73" s="1" t="s">
        <v>45</v>
      </c>
      <c r="AC73" s="1" t="s">
        <v>45</v>
      </c>
      <c r="AD73" s="1" t="s">
        <v>45</v>
      </c>
      <c r="AE73" s="1" t="s">
        <v>45</v>
      </c>
      <c r="AF73" s="1" t="s">
        <v>45</v>
      </c>
      <c r="AG73" s="1" t="s">
        <v>45</v>
      </c>
      <c r="AH73" s="1" t="s">
        <v>45</v>
      </c>
      <c r="AI73" s="1" t="s">
        <v>45</v>
      </c>
      <c r="AJ73" s="1" t="s">
        <v>45</v>
      </c>
      <c r="AK73" s="1" t="s">
        <v>45</v>
      </c>
      <c r="AL73" s="1" t="s">
        <v>45</v>
      </c>
      <c r="AM73" s="1" t="s">
        <v>45</v>
      </c>
      <c r="AN73" s="1" t="s">
        <v>45</v>
      </c>
      <c r="AO73" s="22" t="s">
        <v>45</v>
      </c>
      <c r="AP73" s="1" t="s">
        <v>59</v>
      </c>
      <c r="AQ73" s="1">
        <v>1</v>
      </c>
      <c r="AR73" s="23" t="s">
        <v>371</v>
      </c>
      <c r="AS73" s="34" t="s">
        <v>896</v>
      </c>
      <c r="AT73" s="34" t="s">
        <v>48</v>
      </c>
      <c r="AU73" s="8">
        <f t="shared" si="7"/>
        <v>-2.0690406309742588</v>
      </c>
      <c r="AV73" s="8">
        <f t="shared" si="8"/>
        <v>0.31993339844600399</v>
      </c>
      <c r="AW73">
        <f t="shared" si="9"/>
        <v>2</v>
      </c>
      <c r="AX73">
        <f t="shared" si="10"/>
        <v>1</v>
      </c>
      <c r="AY73" s="6">
        <f>VLOOKUP(AP73,COND!$A$10:$B$32,2,FALSE)</f>
        <v>1</v>
      </c>
      <c r="AZ73" s="8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122.82311685058897</v>
      </c>
      <c r="BA73" s="26">
        <f t="shared" si="11"/>
        <v>2.0134212849764612</v>
      </c>
      <c r="BB73" t="str">
        <f t="shared" si="12"/>
        <v>RP</v>
      </c>
      <c r="BC73">
        <v>800</v>
      </c>
      <c r="BD73">
        <v>800</v>
      </c>
      <c r="BF73" t="str">
        <f t="shared" si="13"/>
        <v>Possible</v>
      </c>
      <c r="BH73">
        <f>IF(VLOOKUP($A73,'Draft List'!$D$4:$AC$1177,BH$3,FALSE)&lt;&gt;0,VLOOKUP($A73,'Draft List'!$D$4:$AC$1177,BH$3,FALSE),"")</f>
        <v>138</v>
      </c>
      <c r="BI73">
        <f>IF(VLOOKUP($A73,'Draft List'!$D$4:$AC$1177,BI$3,FALSE)&lt;&gt;0,VLOOKUP($A73,'Draft List'!$D$4:$AC$1177,BI$3,FALSE),"")</f>
        <v>5</v>
      </c>
      <c r="BJ73">
        <f>IF(VLOOKUP($A73,'Draft List'!$D$4:$AC$1177,BJ$3,FALSE)&lt;&gt;0,VLOOKUP($A73,'Draft List'!$D$4:$AC$1177,BJ$3,FALSE),"")</f>
        <v>11</v>
      </c>
      <c r="BK73" t="str">
        <f>IF(VLOOKUP($A73,'Draft List'!$D$4:$AC$1177,BK$3,FALSE)&lt;&gt;0,VLOOKUP($A73,'Draft List'!$D$4:$AC$1177,BK$3,FALSE),"")</f>
        <v>Aurora Borealis</v>
      </c>
      <c r="BL73" t="str">
        <f>IF(OR(B73="SP",B73="MR",B73="CL"),"P",VLOOKUP(#REF!,Bat!$A$4:$AR$581,42,FALSE))</f>
        <v>P</v>
      </c>
    </row>
    <row r="74" spans="1:64" ht="15" hidden="1" customHeight="1" x14ac:dyDescent="0.3">
      <c r="A74" s="1">
        <v>7222</v>
      </c>
      <c r="B74" s="1" t="s">
        <v>50</v>
      </c>
      <c r="C74" s="1" t="s">
        <v>1382</v>
      </c>
      <c r="D74" s="1" t="s">
        <v>1383</v>
      </c>
      <c r="E74" s="1">
        <v>21</v>
      </c>
      <c r="F74" s="1" t="s">
        <v>42</v>
      </c>
      <c r="G74" s="1" t="s">
        <v>42</v>
      </c>
      <c r="H74" s="22" t="s">
        <v>853</v>
      </c>
      <c r="I74" s="45" t="s">
        <v>44</v>
      </c>
      <c r="J74" s="1" t="s">
        <v>43</v>
      </c>
      <c r="K74" s="22" t="s">
        <v>43</v>
      </c>
      <c r="L74" s="1">
        <v>2</v>
      </c>
      <c r="M74" s="1">
        <v>3</v>
      </c>
      <c r="N74" s="22">
        <v>2</v>
      </c>
      <c r="O74" s="1">
        <v>5</v>
      </c>
      <c r="P74" s="1">
        <v>5</v>
      </c>
      <c r="Q74" s="22">
        <v>5</v>
      </c>
      <c r="R74" s="1">
        <v>3</v>
      </c>
      <c r="S74" s="1">
        <v>6</v>
      </c>
      <c r="T74" s="1" t="s">
        <v>45</v>
      </c>
      <c r="U74" s="1" t="s">
        <v>45</v>
      </c>
      <c r="V74" s="1">
        <v>2</v>
      </c>
      <c r="W74" s="1">
        <v>7</v>
      </c>
      <c r="X74" s="1" t="s">
        <v>45</v>
      </c>
      <c r="Y74" s="1" t="s">
        <v>45</v>
      </c>
      <c r="Z74" s="1" t="s">
        <v>45</v>
      </c>
      <c r="AA74" s="1" t="s">
        <v>45</v>
      </c>
      <c r="AB74" s="1" t="s">
        <v>45</v>
      </c>
      <c r="AC74" s="1" t="s">
        <v>45</v>
      </c>
      <c r="AD74" s="1" t="s">
        <v>45</v>
      </c>
      <c r="AE74" s="1" t="s">
        <v>45</v>
      </c>
      <c r="AF74" s="1" t="s">
        <v>45</v>
      </c>
      <c r="AG74" s="1" t="s">
        <v>45</v>
      </c>
      <c r="AH74" s="1" t="s">
        <v>45</v>
      </c>
      <c r="AI74" s="1" t="s">
        <v>45</v>
      </c>
      <c r="AJ74" s="1" t="s">
        <v>45</v>
      </c>
      <c r="AK74" s="1" t="s">
        <v>45</v>
      </c>
      <c r="AL74" s="1" t="s">
        <v>45</v>
      </c>
      <c r="AM74" s="1" t="s">
        <v>45</v>
      </c>
      <c r="AN74" s="1" t="s">
        <v>45</v>
      </c>
      <c r="AO74" s="22" t="s">
        <v>45</v>
      </c>
      <c r="AP74" s="1" t="s">
        <v>373</v>
      </c>
      <c r="AQ74" s="1">
        <v>4</v>
      </c>
      <c r="AR74" s="23" t="s">
        <v>370</v>
      </c>
      <c r="AS74" s="34" t="s">
        <v>1160</v>
      </c>
      <c r="AT74" s="34" t="s">
        <v>844</v>
      </c>
      <c r="AU74" s="8">
        <f t="shared" si="7"/>
        <v>-1.8736089145442034</v>
      </c>
      <c r="AV74" s="8">
        <f t="shared" si="8"/>
        <v>0.27378494074283088</v>
      </c>
      <c r="AW74">
        <f t="shared" si="9"/>
        <v>2</v>
      </c>
      <c r="AX74">
        <f t="shared" si="10"/>
        <v>2</v>
      </c>
      <c r="AY74" s="6">
        <f>VLOOKUP(AP74,COND!$A$10:$B$32,2,FALSE)</f>
        <v>1</v>
      </c>
      <c r="AZ74" s="8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118.02092818035038</v>
      </c>
      <c r="BA74" s="26">
        <f t="shared" si="11"/>
        <v>1.5703873763909819</v>
      </c>
      <c r="BB74" t="str">
        <f t="shared" si="12"/>
        <v>RP</v>
      </c>
      <c r="BC74">
        <v>800</v>
      </c>
      <c r="BD74">
        <v>800</v>
      </c>
      <c r="BF74" t="str">
        <f t="shared" si="13"/>
        <v>Possible</v>
      </c>
      <c r="BH74">
        <f>IF(VLOOKUP($A74,'Draft List'!$D$4:$AC$1177,BH$3,FALSE)&lt;&gt;0,VLOOKUP($A74,'Draft List'!$D$4:$AC$1177,BH$3,FALSE),"")</f>
        <v>142</v>
      </c>
      <c r="BI74">
        <f>IF(VLOOKUP($A74,'Draft List'!$D$4:$AC$1177,BI$3,FALSE)&lt;&gt;0,VLOOKUP($A74,'Draft List'!$D$4:$AC$1177,BI$3,FALSE),"")</f>
        <v>5</v>
      </c>
      <c r="BJ74">
        <f>IF(VLOOKUP($A74,'Draft List'!$D$4:$AC$1177,BJ$3,FALSE)&lt;&gt;0,VLOOKUP($A74,'Draft List'!$D$4:$AC$1177,BJ$3,FALSE),"")</f>
        <v>15</v>
      </c>
      <c r="BK74" t="str">
        <f>IF(VLOOKUP($A74,'Draft List'!$D$4:$AC$1177,BK$3,FALSE)&lt;&gt;0,VLOOKUP($A74,'Draft List'!$D$4:$AC$1177,BK$3,FALSE),"")</f>
        <v>Shin Seiki Evas</v>
      </c>
      <c r="BL74" t="str">
        <f>IF(OR(B74="SP",B74="MR",B74="CL"),"P",VLOOKUP(#REF!,Bat!$A$4:$AR$581,42,FALSE))</f>
        <v>P</v>
      </c>
    </row>
    <row r="75" spans="1:64" ht="15" hidden="1" customHeight="1" x14ac:dyDescent="0.3">
      <c r="A75" s="1">
        <v>15357</v>
      </c>
      <c r="B75" s="1" t="s">
        <v>24</v>
      </c>
      <c r="C75" s="1" t="s">
        <v>1532</v>
      </c>
      <c r="D75" s="1" t="s">
        <v>1531</v>
      </c>
      <c r="E75" s="1">
        <v>18</v>
      </c>
      <c r="F75" s="1" t="s">
        <v>42</v>
      </c>
      <c r="G75" s="1" t="s">
        <v>42</v>
      </c>
      <c r="H75" s="22" t="s">
        <v>878</v>
      </c>
      <c r="I75" s="45" t="s">
        <v>48</v>
      </c>
      <c r="J75" s="1" t="s">
        <v>43</v>
      </c>
      <c r="K75" s="22" t="s">
        <v>48</v>
      </c>
      <c r="L75" s="1">
        <v>1</v>
      </c>
      <c r="M75" s="1">
        <v>3</v>
      </c>
      <c r="N75" s="22">
        <v>2</v>
      </c>
      <c r="O75" s="1">
        <v>3</v>
      </c>
      <c r="P75" s="1">
        <v>5</v>
      </c>
      <c r="Q75" s="22">
        <v>4</v>
      </c>
      <c r="R75" s="1">
        <v>3</v>
      </c>
      <c r="S75" s="1">
        <v>5</v>
      </c>
      <c r="T75" s="1" t="s">
        <v>45</v>
      </c>
      <c r="U75" s="1" t="s">
        <v>45</v>
      </c>
      <c r="V75" s="1">
        <v>1</v>
      </c>
      <c r="W75" s="1">
        <v>5</v>
      </c>
      <c r="X75" s="1">
        <v>2</v>
      </c>
      <c r="Y75" s="1">
        <v>5</v>
      </c>
      <c r="Z75" s="1" t="s">
        <v>45</v>
      </c>
      <c r="AA75" s="1" t="s">
        <v>45</v>
      </c>
      <c r="AB75" s="1" t="s">
        <v>45</v>
      </c>
      <c r="AC75" s="1" t="s">
        <v>45</v>
      </c>
      <c r="AD75" s="1" t="s">
        <v>45</v>
      </c>
      <c r="AE75" s="1" t="s">
        <v>45</v>
      </c>
      <c r="AF75" s="1" t="s">
        <v>45</v>
      </c>
      <c r="AG75" s="1" t="s">
        <v>45</v>
      </c>
      <c r="AH75" s="1" t="s">
        <v>45</v>
      </c>
      <c r="AI75" s="1" t="s">
        <v>45</v>
      </c>
      <c r="AJ75" s="1" t="s">
        <v>45</v>
      </c>
      <c r="AK75" s="1" t="s">
        <v>45</v>
      </c>
      <c r="AL75" s="1" t="s">
        <v>45</v>
      </c>
      <c r="AM75" s="1" t="s">
        <v>45</v>
      </c>
      <c r="AN75" s="1" t="s">
        <v>45</v>
      </c>
      <c r="AO75" s="22" t="s">
        <v>45</v>
      </c>
      <c r="AP75" s="1" t="s">
        <v>373</v>
      </c>
      <c r="AQ75" s="1">
        <v>4</v>
      </c>
      <c r="AR75" s="23" t="s">
        <v>370</v>
      </c>
      <c r="AS75" s="34" t="s">
        <v>776</v>
      </c>
      <c r="AT75" s="34" t="s">
        <v>48</v>
      </c>
      <c r="AU75" s="8">
        <f t="shared" si="7"/>
        <v>-2.0683002390533769</v>
      </c>
      <c r="AV75" s="8">
        <f t="shared" si="8"/>
        <v>-0.35791827432962653</v>
      </c>
      <c r="AW75">
        <f t="shared" si="9"/>
        <v>3</v>
      </c>
      <c r="AX75">
        <f t="shared" si="10"/>
        <v>0</v>
      </c>
      <c r="AY75" s="6">
        <f>VLOOKUP(AP75,COND!$A$10:$B$32,2,FALSE)</f>
        <v>1</v>
      </c>
      <c r="AZ75" s="8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115.45657574231696</v>
      </c>
      <c r="BA75" s="26">
        <f t="shared" si="11"/>
        <v>1.3338087740854201</v>
      </c>
      <c r="BB75" t="str">
        <f t="shared" si="12"/>
        <v>RP</v>
      </c>
      <c r="BC75">
        <v>800</v>
      </c>
      <c r="BD75">
        <v>800</v>
      </c>
      <c r="BF75" t="str">
        <f t="shared" si="13"/>
        <v>Possible</v>
      </c>
      <c r="BH75">
        <f>IF(VLOOKUP($A75,'Draft List'!$D$4:$AC$1177,BH$3,FALSE)&lt;&gt;0,VLOOKUP($A75,'Draft List'!$D$4:$AC$1177,BH$3,FALSE),"")</f>
        <v>149</v>
      </c>
      <c r="BI75">
        <f>IF(VLOOKUP($A75,'Draft List'!$D$4:$AC$1177,BI$3,FALSE)&lt;&gt;0,VLOOKUP($A75,'Draft List'!$D$4:$AC$1177,BI$3,FALSE),"")</f>
        <v>5</v>
      </c>
      <c r="BJ75">
        <f>IF(VLOOKUP($A75,'Draft List'!$D$4:$AC$1177,BJ$3,FALSE)&lt;&gt;0,VLOOKUP($A75,'Draft List'!$D$4:$AC$1177,BJ$3,FALSE),"")</f>
        <v>22</v>
      </c>
      <c r="BK75" t="str">
        <f>IF(VLOOKUP($A75,'Draft List'!$D$4:$AC$1177,BK$3,FALSE)&lt;&gt;0,VLOOKUP($A75,'Draft List'!$D$4:$AC$1177,BK$3,FALSE),"")</f>
        <v>Fargo Dinosaurs</v>
      </c>
      <c r="BL75" t="str">
        <f>IF(OR(B75="SP",B75="MR",B75="CL"),"P",VLOOKUP(#REF!,Bat!$A$4:$AR$581,42,FALSE))</f>
        <v>P</v>
      </c>
    </row>
    <row r="76" spans="1:64" ht="15" hidden="1" customHeight="1" x14ac:dyDescent="0.3">
      <c r="A76" s="1">
        <v>4667</v>
      </c>
      <c r="B76" s="1" t="s">
        <v>468</v>
      </c>
      <c r="C76" s="1" t="s">
        <v>484</v>
      </c>
      <c r="D76" s="1" t="s">
        <v>999</v>
      </c>
      <c r="E76" s="1">
        <v>21</v>
      </c>
      <c r="F76" s="1" t="s">
        <v>54</v>
      </c>
      <c r="G76" s="1" t="s">
        <v>54</v>
      </c>
      <c r="H76" s="22" t="s">
        <v>853</v>
      </c>
      <c r="I76" s="45" t="s">
        <v>48</v>
      </c>
      <c r="J76" s="1" t="s">
        <v>48</v>
      </c>
      <c r="K76" s="22" t="s">
        <v>44</v>
      </c>
      <c r="L76" s="1">
        <v>3</v>
      </c>
      <c r="M76" s="1">
        <v>2</v>
      </c>
      <c r="N76" s="22">
        <v>1</v>
      </c>
      <c r="O76" s="1">
        <v>5</v>
      </c>
      <c r="P76" s="1">
        <v>4</v>
      </c>
      <c r="Q76" s="22">
        <v>2</v>
      </c>
      <c r="R76" s="1">
        <v>6</v>
      </c>
      <c r="S76" s="1">
        <v>7</v>
      </c>
      <c r="T76" s="1">
        <v>2</v>
      </c>
      <c r="U76" s="1">
        <v>6</v>
      </c>
      <c r="V76" s="1">
        <v>2</v>
      </c>
      <c r="W76" s="1">
        <v>3</v>
      </c>
      <c r="X76" s="1" t="s">
        <v>45</v>
      </c>
      <c r="Y76" s="1" t="s">
        <v>45</v>
      </c>
      <c r="Z76" s="1" t="s">
        <v>45</v>
      </c>
      <c r="AA76" s="1" t="s">
        <v>45</v>
      </c>
      <c r="AB76" s="1">
        <v>4</v>
      </c>
      <c r="AC76" s="1">
        <v>6</v>
      </c>
      <c r="AD76" s="1" t="s">
        <v>45</v>
      </c>
      <c r="AE76" s="1" t="s">
        <v>45</v>
      </c>
      <c r="AF76" s="1" t="s">
        <v>45</v>
      </c>
      <c r="AG76" s="1" t="s">
        <v>45</v>
      </c>
      <c r="AH76" s="1" t="s">
        <v>45</v>
      </c>
      <c r="AI76" s="1" t="s">
        <v>45</v>
      </c>
      <c r="AJ76" s="1" t="s">
        <v>45</v>
      </c>
      <c r="AK76" s="1" t="s">
        <v>45</v>
      </c>
      <c r="AL76" s="1" t="s">
        <v>45</v>
      </c>
      <c r="AM76" s="1" t="s">
        <v>45</v>
      </c>
      <c r="AN76" s="1" t="s">
        <v>45</v>
      </c>
      <c r="AO76" s="22" t="s">
        <v>45</v>
      </c>
      <c r="AP76" s="1" t="s">
        <v>62</v>
      </c>
      <c r="AQ76" s="1">
        <v>4</v>
      </c>
      <c r="AR76" s="23" t="s">
        <v>370</v>
      </c>
      <c r="AS76" s="34" t="s">
        <v>681</v>
      </c>
      <c r="AT76" s="34" t="s">
        <v>48</v>
      </c>
      <c r="AU76" s="8">
        <f t="shared" si="7"/>
        <v>-2.1166698725191955</v>
      </c>
      <c r="AV76" s="8">
        <f t="shared" si="8"/>
        <v>-0.64860847384955567</v>
      </c>
      <c r="AW76">
        <f t="shared" si="9"/>
        <v>4</v>
      </c>
      <c r="AX76">
        <f t="shared" si="10"/>
        <v>3</v>
      </c>
      <c r="AY76" s="6">
        <f>VLOOKUP(AP76,COND!$A$10:$B$32,2,FALSE)</f>
        <v>1.05</v>
      </c>
      <c r="AZ76" s="8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107.59861030713378</v>
      </c>
      <c r="BA76" s="26">
        <f t="shared" si="11"/>
        <v>0.60885909398344473</v>
      </c>
      <c r="BB76" t="str">
        <f t="shared" si="12"/>
        <v>RP</v>
      </c>
      <c r="BC76">
        <v>800</v>
      </c>
      <c r="BD76">
        <v>800</v>
      </c>
      <c r="BF76" t="str">
        <f t="shared" si="13"/>
        <v>Unlikely</v>
      </c>
      <c r="BH76">
        <f>IF(VLOOKUP($A76,'Draft List'!$D$4:$AC$1177,BH$3,FALSE)&lt;&gt;0,VLOOKUP($A76,'Draft List'!$D$4:$AC$1177,BH$3,FALSE),"")</f>
        <v>150</v>
      </c>
      <c r="BI76">
        <f>IF(VLOOKUP($A76,'Draft List'!$D$4:$AC$1177,BI$3,FALSE)&lt;&gt;0,VLOOKUP($A76,'Draft List'!$D$4:$AC$1177,BI$3,FALSE),"")</f>
        <v>5</v>
      </c>
      <c r="BJ76">
        <f>IF(VLOOKUP($A76,'Draft List'!$D$4:$AC$1177,BJ$3,FALSE)&lt;&gt;0,VLOOKUP($A76,'Draft List'!$D$4:$AC$1177,BJ$3,FALSE),"")</f>
        <v>23</v>
      </c>
      <c r="BK76" t="str">
        <f>IF(VLOOKUP($A76,'Draft List'!$D$4:$AC$1177,BK$3,FALSE)&lt;&gt;0,VLOOKUP($A76,'Draft List'!$D$4:$AC$1177,BK$3,FALSE),"")</f>
        <v>Hartford Harpoon</v>
      </c>
      <c r="BL76" t="e">
        <f>IF(OR(B76="SP",B76="MR",B76="CL"),"P",VLOOKUP(#REF!,Bat!$A$4:$AR$581,42,FALSE))</f>
        <v>#REF!</v>
      </c>
    </row>
    <row r="77" spans="1:64" ht="15" hidden="1" customHeight="1" x14ac:dyDescent="0.3">
      <c r="A77" s="1">
        <v>7286</v>
      </c>
      <c r="B77" s="1" t="s">
        <v>50</v>
      </c>
      <c r="C77" s="1" t="s">
        <v>637</v>
      </c>
      <c r="D77" s="1" t="s">
        <v>139</v>
      </c>
      <c r="E77" s="1">
        <v>18</v>
      </c>
      <c r="F77" s="1" t="s">
        <v>42</v>
      </c>
      <c r="G77" s="1" t="s">
        <v>42</v>
      </c>
      <c r="H77" s="22" t="s">
        <v>861</v>
      </c>
      <c r="I77" s="45" t="s">
        <v>43</v>
      </c>
      <c r="J77" s="1" t="s">
        <v>43</v>
      </c>
      <c r="K77" s="22" t="s">
        <v>43</v>
      </c>
      <c r="L77" s="1">
        <v>1</v>
      </c>
      <c r="M77" s="1">
        <v>2</v>
      </c>
      <c r="N77" s="22">
        <v>1</v>
      </c>
      <c r="O77" s="1">
        <v>5</v>
      </c>
      <c r="P77" s="1">
        <v>4</v>
      </c>
      <c r="Q77" s="22">
        <v>4</v>
      </c>
      <c r="R77" s="1">
        <v>3</v>
      </c>
      <c r="S77" s="1">
        <v>5</v>
      </c>
      <c r="T77" s="1">
        <v>1</v>
      </c>
      <c r="U77" s="1">
        <v>1</v>
      </c>
      <c r="V77" s="1">
        <v>2</v>
      </c>
      <c r="W77" s="1">
        <v>7</v>
      </c>
      <c r="X77" s="1" t="s">
        <v>45</v>
      </c>
      <c r="Y77" s="1" t="s">
        <v>45</v>
      </c>
      <c r="Z77" s="1" t="s">
        <v>45</v>
      </c>
      <c r="AA77" s="1" t="s">
        <v>45</v>
      </c>
      <c r="AB77" s="1" t="s">
        <v>45</v>
      </c>
      <c r="AC77" s="1" t="s">
        <v>45</v>
      </c>
      <c r="AD77" s="1" t="s">
        <v>45</v>
      </c>
      <c r="AE77" s="1" t="s">
        <v>45</v>
      </c>
      <c r="AF77" s="1" t="s">
        <v>45</v>
      </c>
      <c r="AG77" s="1" t="s">
        <v>45</v>
      </c>
      <c r="AH77" s="1" t="s">
        <v>45</v>
      </c>
      <c r="AI77" s="1" t="s">
        <v>45</v>
      </c>
      <c r="AJ77" s="1" t="s">
        <v>45</v>
      </c>
      <c r="AK77" s="1" t="s">
        <v>45</v>
      </c>
      <c r="AL77" s="1" t="s">
        <v>45</v>
      </c>
      <c r="AM77" s="1" t="s">
        <v>45</v>
      </c>
      <c r="AN77" s="1" t="s">
        <v>45</v>
      </c>
      <c r="AO77" s="22" t="s">
        <v>45</v>
      </c>
      <c r="AP77" s="1" t="s">
        <v>373</v>
      </c>
      <c r="AQ77" s="1">
        <v>7</v>
      </c>
      <c r="AR77" s="23" t="s">
        <v>371</v>
      </c>
      <c r="AS77" s="34" t="s">
        <v>875</v>
      </c>
      <c r="AT77" s="34" t="s">
        <v>844</v>
      </c>
      <c r="AU77" s="8">
        <f t="shared" si="7"/>
        <v>-2.5060525215375429</v>
      </c>
      <c r="AV77" s="8">
        <f t="shared" si="8"/>
        <v>-0.16396734174133493</v>
      </c>
      <c r="AW77">
        <f t="shared" si="9"/>
        <v>3</v>
      </c>
      <c r="AX77">
        <f t="shared" si="10"/>
        <v>1</v>
      </c>
      <c r="AY77" s="6">
        <f>VLOOKUP(AP77,COND!$A$10:$B$32,2,FALSE)</f>
        <v>1</v>
      </c>
      <c r="AZ77" s="8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120.96944266086579</v>
      </c>
      <c r="BA77" s="26">
        <f t="shared" si="11"/>
        <v>1.8424074873290068</v>
      </c>
      <c r="BB77" t="str">
        <f t="shared" si="12"/>
        <v>SP</v>
      </c>
      <c r="BC77">
        <v>800</v>
      </c>
      <c r="BD77">
        <v>800</v>
      </c>
      <c r="BF77" t="str">
        <f t="shared" si="13"/>
        <v>Possible</v>
      </c>
      <c r="BH77">
        <f>IF(VLOOKUP($A77,'Draft List'!$D$4:$AC$1177,BH$3,FALSE)&lt;&gt;0,VLOOKUP($A77,'Draft List'!$D$4:$AC$1177,BH$3,FALSE),"")</f>
        <v>153</v>
      </c>
      <c r="BI77">
        <f>IF(VLOOKUP($A77,'Draft List'!$D$4:$AC$1177,BI$3,FALSE)&lt;&gt;0,VLOOKUP($A77,'Draft List'!$D$4:$AC$1177,BI$3,FALSE),"")</f>
        <v>5</v>
      </c>
      <c r="BJ77">
        <f>IF(VLOOKUP($A77,'Draft List'!$D$4:$AC$1177,BJ$3,FALSE)&lt;&gt;0,VLOOKUP($A77,'Draft List'!$D$4:$AC$1177,BJ$3,FALSE),"")</f>
        <v>26</v>
      </c>
      <c r="BK77" t="str">
        <f>IF(VLOOKUP($A77,'Draft List'!$D$4:$AC$1177,BK$3,FALSE)&lt;&gt;0,VLOOKUP($A77,'Draft List'!$D$4:$AC$1177,BK$3,FALSE),"")</f>
        <v>Neo-Tokyo Akira</v>
      </c>
      <c r="BL77" t="str">
        <f>IF(OR(B77="SP",B77="MR",B77="CL"),"P",VLOOKUP(#REF!,Bat!$A$4:$AR$581,42,FALSE))</f>
        <v>P</v>
      </c>
    </row>
    <row r="78" spans="1:64" ht="15" hidden="1" customHeight="1" x14ac:dyDescent="0.3">
      <c r="A78" s="1">
        <v>6224</v>
      </c>
      <c r="B78" s="1" t="s">
        <v>24</v>
      </c>
      <c r="C78" s="1" t="s">
        <v>813</v>
      </c>
      <c r="D78" s="1" t="s">
        <v>1388</v>
      </c>
      <c r="E78" s="1">
        <v>18</v>
      </c>
      <c r="F78" s="1" t="s">
        <v>42</v>
      </c>
      <c r="G78" s="1" t="s">
        <v>54</v>
      </c>
      <c r="H78" s="22" t="s">
        <v>853</v>
      </c>
      <c r="I78" s="45" t="s">
        <v>43</v>
      </c>
      <c r="J78" s="1" t="s">
        <v>43</v>
      </c>
      <c r="K78" s="22" t="s">
        <v>43</v>
      </c>
      <c r="L78" s="1">
        <v>1</v>
      </c>
      <c r="M78" s="1">
        <v>2</v>
      </c>
      <c r="N78" s="22">
        <v>2</v>
      </c>
      <c r="O78" s="1">
        <v>4</v>
      </c>
      <c r="P78" s="1">
        <v>4</v>
      </c>
      <c r="Q78" s="22">
        <v>5</v>
      </c>
      <c r="R78" s="1">
        <v>2</v>
      </c>
      <c r="S78" s="1">
        <v>5</v>
      </c>
      <c r="T78" s="1" t="s">
        <v>45</v>
      </c>
      <c r="U78" s="1" t="s">
        <v>45</v>
      </c>
      <c r="V78" s="1">
        <v>1</v>
      </c>
      <c r="W78" s="1">
        <v>8</v>
      </c>
      <c r="X78" s="1">
        <v>2</v>
      </c>
      <c r="Y78" s="1">
        <v>7</v>
      </c>
      <c r="Z78" s="1" t="s">
        <v>45</v>
      </c>
      <c r="AA78" s="1" t="s">
        <v>45</v>
      </c>
      <c r="AB78" s="1" t="s">
        <v>45</v>
      </c>
      <c r="AC78" s="1" t="s">
        <v>45</v>
      </c>
      <c r="AD78" s="1" t="s">
        <v>45</v>
      </c>
      <c r="AE78" s="1" t="s">
        <v>45</v>
      </c>
      <c r="AF78" s="1" t="s">
        <v>45</v>
      </c>
      <c r="AG78" s="1" t="s">
        <v>45</v>
      </c>
      <c r="AH78" s="1" t="s">
        <v>45</v>
      </c>
      <c r="AI78" s="1" t="s">
        <v>45</v>
      </c>
      <c r="AJ78" s="1" t="s">
        <v>45</v>
      </c>
      <c r="AK78" s="1" t="s">
        <v>45</v>
      </c>
      <c r="AL78" s="1" t="s">
        <v>45</v>
      </c>
      <c r="AM78" s="1" t="s">
        <v>45</v>
      </c>
      <c r="AN78" s="1" t="s">
        <v>45</v>
      </c>
      <c r="AO78" s="22" t="s">
        <v>45</v>
      </c>
      <c r="AP78" s="1" t="s">
        <v>66</v>
      </c>
      <c r="AQ78" s="1">
        <v>3</v>
      </c>
      <c r="AR78" s="23" t="s">
        <v>371</v>
      </c>
      <c r="AS78" s="34" t="s">
        <v>733</v>
      </c>
      <c r="AT78" s="34" t="s">
        <v>48</v>
      </c>
      <c r="AU78" s="8">
        <f t="shared" si="7"/>
        <v>-2.2637319554834323</v>
      </c>
      <c r="AV78" s="8">
        <f t="shared" si="8"/>
        <v>-0.11633810019639811</v>
      </c>
      <c r="AW78">
        <f t="shared" si="9"/>
        <v>3</v>
      </c>
      <c r="AX78">
        <f t="shared" si="10"/>
        <v>2</v>
      </c>
      <c r="AY78" s="6">
        <f>VLOOKUP(AP78,COND!$A$10:$B$32,2,FALSE)</f>
        <v>0.95</v>
      </c>
      <c r="AZ78" s="8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121.10149367349025</v>
      </c>
      <c r="BA78" s="26">
        <f t="shared" si="11"/>
        <v>1.8545900732857508</v>
      </c>
      <c r="BB78" t="str">
        <f t="shared" si="12"/>
        <v>RP</v>
      </c>
      <c r="BC78">
        <v>800</v>
      </c>
      <c r="BD78">
        <v>800</v>
      </c>
      <c r="BF78" t="str">
        <f t="shared" si="13"/>
        <v>Possible</v>
      </c>
      <c r="BH78">
        <f>IF(VLOOKUP($A78,'Draft List'!$D$4:$AC$1177,BH$3,FALSE)&lt;&gt;0,VLOOKUP($A78,'Draft List'!$D$4:$AC$1177,BH$3,FALSE),"")</f>
        <v>155</v>
      </c>
      <c r="BI78">
        <f>IF(VLOOKUP($A78,'Draft List'!$D$4:$AC$1177,BI$3,FALSE)&lt;&gt;0,VLOOKUP($A78,'Draft List'!$D$4:$AC$1177,BI$3,FALSE),"")</f>
        <v>5</v>
      </c>
      <c r="BJ78">
        <f>IF(VLOOKUP($A78,'Draft List'!$D$4:$AC$1177,BJ$3,FALSE)&lt;&gt;0,VLOOKUP($A78,'Draft List'!$D$4:$AC$1177,BJ$3,FALSE),"")</f>
        <v>28</v>
      </c>
      <c r="BK78" t="str">
        <f>IF(VLOOKUP($A78,'Draft List'!$D$4:$AC$1177,BK$3,FALSE)&lt;&gt;0,VLOOKUP($A78,'Draft List'!$D$4:$AC$1177,BK$3,FALSE),"")</f>
        <v>Kentucky Thoroughbreds</v>
      </c>
      <c r="BL78" t="str">
        <f>IF(OR(B78="SP",B78="MR",B78="CL"),"P",VLOOKUP(#REF!,Bat!$A$4:$AR$581,42,FALSE))</f>
        <v>P</v>
      </c>
    </row>
    <row r="79" spans="1:64" ht="15" hidden="1" customHeight="1" x14ac:dyDescent="0.3">
      <c r="A79" s="1">
        <v>13243</v>
      </c>
      <c r="B79" s="1" t="s">
        <v>24</v>
      </c>
      <c r="C79" s="1" t="s">
        <v>680</v>
      </c>
      <c r="D79" s="1" t="s">
        <v>451</v>
      </c>
      <c r="E79" s="1">
        <v>18</v>
      </c>
      <c r="F79" s="1" t="s">
        <v>54</v>
      </c>
      <c r="G79" s="1" t="s">
        <v>42</v>
      </c>
      <c r="H79" s="22" t="s">
        <v>878</v>
      </c>
      <c r="I79" s="45" t="s">
        <v>43</v>
      </c>
      <c r="J79" s="1" t="s">
        <v>44</v>
      </c>
      <c r="K79" s="22" t="s">
        <v>43</v>
      </c>
      <c r="L79" s="1">
        <v>1</v>
      </c>
      <c r="M79" s="1">
        <v>1</v>
      </c>
      <c r="N79" s="22">
        <v>1</v>
      </c>
      <c r="O79" s="1">
        <v>4</v>
      </c>
      <c r="P79" s="1">
        <v>2</v>
      </c>
      <c r="Q79" s="22">
        <v>3</v>
      </c>
      <c r="R79" s="1">
        <v>3</v>
      </c>
      <c r="S79" s="1">
        <v>5</v>
      </c>
      <c r="T79" s="1">
        <v>1</v>
      </c>
      <c r="U79" s="1">
        <v>6</v>
      </c>
      <c r="V79" s="1">
        <v>1</v>
      </c>
      <c r="W79" s="1">
        <v>6</v>
      </c>
      <c r="X79" s="1" t="s">
        <v>45</v>
      </c>
      <c r="Y79" s="1" t="s">
        <v>45</v>
      </c>
      <c r="Z79" s="1" t="s">
        <v>45</v>
      </c>
      <c r="AA79" s="1" t="s">
        <v>45</v>
      </c>
      <c r="AB79" s="1" t="s">
        <v>45</v>
      </c>
      <c r="AC79" s="1" t="s">
        <v>45</v>
      </c>
      <c r="AD79" s="1" t="s">
        <v>45</v>
      </c>
      <c r="AE79" s="1" t="s">
        <v>45</v>
      </c>
      <c r="AF79" s="1" t="s">
        <v>45</v>
      </c>
      <c r="AG79" s="1" t="s">
        <v>45</v>
      </c>
      <c r="AH79" s="1" t="s">
        <v>45</v>
      </c>
      <c r="AI79" s="1" t="s">
        <v>45</v>
      </c>
      <c r="AJ79" s="1" t="s">
        <v>45</v>
      </c>
      <c r="AK79" s="1" t="s">
        <v>45</v>
      </c>
      <c r="AL79" s="1" t="s">
        <v>45</v>
      </c>
      <c r="AM79" s="1" t="s">
        <v>45</v>
      </c>
      <c r="AN79" s="1" t="s">
        <v>45</v>
      </c>
      <c r="AO79" s="22" t="s">
        <v>45</v>
      </c>
      <c r="AP79" s="1" t="s">
        <v>373</v>
      </c>
      <c r="AQ79" s="1">
        <v>6</v>
      </c>
      <c r="AR79" s="23" t="s">
        <v>14</v>
      </c>
      <c r="AS79" s="34" t="s">
        <v>695</v>
      </c>
      <c r="AT79" s="34" t="s">
        <v>48</v>
      </c>
      <c r="AU79" s="8">
        <f t="shared" si="7"/>
        <v>-2.7014842379675978</v>
      </c>
      <c r="AV79" s="8">
        <f t="shared" si="8"/>
        <v>-0.99184266516472974</v>
      </c>
      <c r="AW79">
        <f t="shared" si="9"/>
        <v>3</v>
      </c>
      <c r="AX79">
        <f t="shared" si="10"/>
        <v>2</v>
      </c>
      <c r="AY79" s="6">
        <f>VLOOKUP(AP79,COND!$A$10:$B$32,2,FALSE)</f>
        <v>1</v>
      </c>
      <c r="AZ79" s="8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105.03227860288409</v>
      </c>
      <c r="BA79" s="26">
        <f t="shared" si="11"/>
        <v>0.37209789117878994</v>
      </c>
      <c r="BB79" t="str">
        <f t="shared" si="12"/>
        <v>SP</v>
      </c>
      <c r="BC79">
        <v>800</v>
      </c>
      <c r="BD79">
        <v>800</v>
      </c>
      <c r="BF79" t="str">
        <f t="shared" si="13"/>
        <v>Unlikely</v>
      </c>
      <c r="BH79">
        <f>IF(VLOOKUP($A79,'Draft List'!$D$4:$AC$1177,BH$3,FALSE)&lt;&gt;0,VLOOKUP($A79,'Draft List'!$D$4:$AC$1177,BH$3,FALSE),"")</f>
        <v>161</v>
      </c>
      <c r="BI79">
        <f>IF(VLOOKUP($A79,'Draft List'!$D$4:$AC$1177,BI$3,FALSE)&lt;&gt;0,VLOOKUP($A79,'Draft List'!$D$4:$AC$1177,BI$3,FALSE),"")</f>
        <v>6</v>
      </c>
      <c r="BJ79">
        <f>IF(VLOOKUP($A79,'Draft List'!$D$4:$AC$1177,BJ$3,FALSE)&lt;&gt;0,VLOOKUP($A79,'Draft List'!$D$4:$AC$1177,BJ$3,FALSE),"")</f>
        <v>5</v>
      </c>
      <c r="BK79" t="str">
        <f>IF(VLOOKUP($A79,'Draft List'!$D$4:$AC$1177,BK$3,FALSE)&lt;&gt;0,VLOOKUP($A79,'Draft List'!$D$4:$AC$1177,BK$3,FALSE),"")</f>
        <v>Charleston Statesmen</v>
      </c>
      <c r="BL79" t="str">
        <f>IF(OR(B79="SP",B79="MR",B79="CL"),"P",VLOOKUP(#REF!,Bat!$A$4:$AR$581,42,FALSE))</f>
        <v>P</v>
      </c>
    </row>
    <row r="80" spans="1:64" ht="15" hidden="1" customHeight="1" x14ac:dyDescent="0.3">
      <c r="A80" s="1">
        <v>7440</v>
      </c>
      <c r="B80" s="1" t="s">
        <v>468</v>
      </c>
      <c r="C80" s="1" t="s">
        <v>175</v>
      </c>
      <c r="D80" s="1" t="s">
        <v>363</v>
      </c>
      <c r="E80" s="1">
        <v>18</v>
      </c>
      <c r="F80" s="1" t="s">
        <v>42</v>
      </c>
      <c r="G80" s="1" t="s">
        <v>42</v>
      </c>
      <c r="H80" s="22" t="s">
        <v>878</v>
      </c>
      <c r="I80" s="45" t="s">
        <v>43</v>
      </c>
      <c r="J80" s="1" t="s">
        <v>43</v>
      </c>
      <c r="K80" s="22" t="s">
        <v>48</v>
      </c>
      <c r="L80" s="1">
        <v>1</v>
      </c>
      <c r="M80" s="1">
        <v>2</v>
      </c>
      <c r="N80" s="22">
        <v>1</v>
      </c>
      <c r="O80" s="1">
        <v>3</v>
      </c>
      <c r="P80" s="1">
        <v>6</v>
      </c>
      <c r="Q80" s="22">
        <v>3</v>
      </c>
      <c r="R80" s="1" t="s">
        <v>45</v>
      </c>
      <c r="S80" s="1" t="s">
        <v>45</v>
      </c>
      <c r="T80" s="1" t="s">
        <v>45</v>
      </c>
      <c r="U80" s="1" t="s">
        <v>45</v>
      </c>
      <c r="V80" s="1" t="s">
        <v>45</v>
      </c>
      <c r="W80" s="1" t="s">
        <v>45</v>
      </c>
      <c r="X80" s="1">
        <v>2</v>
      </c>
      <c r="Y80" s="1">
        <v>5</v>
      </c>
      <c r="Z80" s="1" t="s">
        <v>45</v>
      </c>
      <c r="AA80" s="1" t="s">
        <v>45</v>
      </c>
      <c r="AB80" s="1" t="s">
        <v>45</v>
      </c>
      <c r="AC80" s="1" t="s">
        <v>45</v>
      </c>
      <c r="AD80" s="1">
        <v>2</v>
      </c>
      <c r="AE80" s="1">
        <v>5</v>
      </c>
      <c r="AF80" s="1" t="s">
        <v>45</v>
      </c>
      <c r="AG80" s="1" t="s">
        <v>45</v>
      </c>
      <c r="AH80" s="1" t="s">
        <v>45</v>
      </c>
      <c r="AI80" s="1" t="s">
        <v>45</v>
      </c>
      <c r="AJ80" s="1" t="s">
        <v>45</v>
      </c>
      <c r="AK80" s="1" t="s">
        <v>45</v>
      </c>
      <c r="AL80" s="1" t="s">
        <v>45</v>
      </c>
      <c r="AM80" s="1" t="s">
        <v>45</v>
      </c>
      <c r="AN80" s="1" t="s">
        <v>45</v>
      </c>
      <c r="AO80" s="22" t="s">
        <v>45</v>
      </c>
      <c r="AP80" s="1" t="s">
        <v>65</v>
      </c>
      <c r="AQ80" s="1">
        <v>3</v>
      </c>
      <c r="AR80" s="23" t="s">
        <v>371</v>
      </c>
      <c r="AS80" s="34" t="s">
        <v>977</v>
      </c>
      <c r="AT80" s="34" t="s">
        <v>48</v>
      </c>
      <c r="AU80" s="8">
        <f t="shared" si="7"/>
        <v>-2.5060525215375429</v>
      </c>
      <c r="AV80" s="8">
        <f t="shared" si="8"/>
        <v>-0.40480712395368157</v>
      </c>
      <c r="AW80">
        <f t="shared" si="9"/>
        <v>2</v>
      </c>
      <c r="AX80">
        <f t="shared" si="10"/>
        <v>0</v>
      </c>
      <c r="AY80" s="6">
        <f>VLOOKUP(AP80,COND!$A$10:$B$32,2,FALSE)</f>
        <v>1</v>
      </c>
      <c r="AZ80" s="8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108.78251466578791</v>
      </c>
      <c r="BA80" s="26">
        <f t="shared" si="11"/>
        <v>0.71808216109377243</v>
      </c>
      <c r="BB80" t="str">
        <f t="shared" si="12"/>
        <v>RP</v>
      </c>
      <c r="BC80">
        <v>800</v>
      </c>
      <c r="BD80">
        <v>800</v>
      </c>
      <c r="BF80" t="str">
        <f t="shared" si="13"/>
        <v>Possible</v>
      </c>
      <c r="BH80">
        <f>IF(VLOOKUP($A80,'Draft List'!$D$4:$AC$1177,BH$3,FALSE)&lt;&gt;0,VLOOKUP($A80,'Draft List'!$D$4:$AC$1177,BH$3,FALSE),"")</f>
        <v>162</v>
      </c>
      <c r="BI80">
        <f>IF(VLOOKUP($A80,'Draft List'!$D$4:$AC$1177,BI$3,FALSE)&lt;&gt;0,VLOOKUP($A80,'Draft List'!$D$4:$AC$1177,BI$3,FALSE),"")</f>
        <v>6</v>
      </c>
      <c r="BJ80">
        <f>IF(VLOOKUP($A80,'Draft List'!$D$4:$AC$1177,BJ$3,FALSE)&lt;&gt;0,VLOOKUP($A80,'Draft List'!$D$4:$AC$1177,BJ$3,FALSE),"")</f>
        <v>6</v>
      </c>
      <c r="BK80" t="str">
        <f>IF(VLOOKUP($A80,'Draft List'!$D$4:$AC$1177,BK$3,FALSE)&lt;&gt;0,VLOOKUP($A80,'Draft List'!$D$4:$AC$1177,BK$3,FALSE),"")</f>
        <v>Scottish Claymores</v>
      </c>
      <c r="BL80" t="e">
        <f>IF(OR(B80="SP",B80="MR",B80="CL"),"P",VLOOKUP(#REF!,Bat!$A$4:$AR$581,42,FALSE))</f>
        <v>#REF!</v>
      </c>
    </row>
    <row r="81" spans="1:64" ht="15" hidden="1" customHeight="1" x14ac:dyDescent="0.3">
      <c r="A81" s="1">
        <v>13294</v>
      </c>
      <c r="B81" s="1" t="s">
        <v>24</v>
      </c>
      <c r="C81" s="1" t="s">
        <v>1002</v>
      </c>
      <c r="D81" s="1" t="s">
        <v>1601</v>
      </c>
      <c r="E81" s="1">
        <v>21</v>
      </c>
      <c r="F81" s="1" t="s">
        <v>54</v>
      </c>
      <c r="G81" s="1" t="s">
        <v>54</v>
      </c>
      <c r="H81" s="22" t="s">
        <v>878</v>
      </c>
      <c r="I81" s="45" t="s">
        <v>43</v>
      </c>
      <c r="J81" s="1" t="s">
        <v>48</v>
      </c>
      <c r="K81" s="22" t="s">
        <v>43</v>
      </c>
      <c r="L81" s="1">
        <v>3</v>
      </c>
      <c r="M81" s="1">
        <v>2</v>
      </c>
      <c r="N81" s="22">
        <v>2</v>
      </c>
      <c r="O81" s="1">
        <v>6</v>
      </c>
      <c r="P81" s="1">
        <v>2</v>
      </c>
      <c r="Q81" s="22">
        <v>3</v>
      </c>
      <c r="R81" s="1">
        <v>6</v>
      </c>
      <c r="S81" s="1">
        <v>8</v>
      </c>
      <c r="T81" s="1" t="s">
        <v>45</v>
      </c>
      <c r="U81" s="1" t="s">
        <v>45</v>
      </c>
      <c r="V81" s="1">
        <v>3</v>
      </c>
      <c r="W81" s="1">
        <v>7</v>
      </c>
      <c r="X81" s="1">
        <v>5</v>
      </c>
      <c r="Y81" s="1">
        <v>7</v>
      </c>
      <c r="Z81" s="1" t="s">
        <v>45</v>
      </c>
      <c r="AA81" s="1" t="s">
        <v>45</v>
      </c>
      <c r="AB81" s="1" t="s">
        <v>45</v>
      </c>
      <c r="AC81" s="1" t="s">
        <v>45</v>
      </c>
      <c r="AD81" s="1" t="s">
        <v>45</v>
      </c>
      <c r="AE81" s="1" t="s">
        <v>45</v>
      </c>
      <c r="AF81" s="1" t="s">
        <v>45</v>
      </c>
      <c r="AG81" s="1" t="s">
        <v>45</v>
      </c>
      <c r="AH81" s="1" t="s">
        <v>45</v>
      </c>
      <c r="AI81" s="1" t="s">
        <v>45</v>
      </c>
      <c r="AJ81" s="1" t="s">
        <v>45</v>
      </c>
      <c r="AK81" s="1" t="s">
        <v>45</v>
      </c>
      <c r="AL81" s="1" t="s">
        <v>45</v>
      </c>
      <c r="AM81" s="1" t="s">
        <v>45</v>
      </c>
      <c r="AN81" s="1" t="s">
        <v>45</v>
      </c>
      <c r="AO81" s="22" t="s">
        <v>45</v>
      </c>
      <c r="AP81" s="1" t="s">
        <v>62</v>
      </c>
      <c r="AQ81" s="1">
        <v>9</v>
      </c>
      <c r="AR81" s="23" t="s">
        <v>371</v>
      </c>
      <c r="AS81" s="34" t="s">
        <v>965</v>
      </c>
      <c r="AT81" s="34" t="s">
        <v>48</v>
      </c>
      <c r="AU81" s="8">
        <f t="shared" si="7"/>
        <v>-1.8743493064650851</v>
      </c>
      <c r="AV81" s="8">
        <f t="shared" si="8"/>
        <v>-0.60246001614638267</v>
      </c>
      <c r="AW81">
        <f t="shared" si="9"/>
        <v>3</v>
      </c>
      <c r="AX81">
        <f t="shared" si="10"/>
        <v>3</v>
      </c>
      <c r="AY81" s="6">
        <f>VLOOKUP(AP81,COND!$A$10:$B$32,2,FALSE)</f>
        <v>1.05</v>
      </c>
      <c r="AZ81" s="8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110.46722630656829</v>
      </c>
      <c r="BA81" s="26">
        <f t="shared" si="11"/>
        <v>0.87350803756549034</v>
      </c>
      <c r="BB81" t="str">
        <f t="shared" si="12"/>
        <v>SP</v>
      </c>
      <c r="BC81">
        <v>800</v>
      </c>
      <c r="BD81">
        <v>800</v>
      </c>
      <c r="BF81" t="str">
        <f t="shared" si="13"/>
        <v>Unlikely</v>
      </c>
      <c r="BH81">
        <f>IF(VLOOKUP($A81,'Draft List'!$D$4:$AC$1177,BH$3,FALSE)&lt;&gt;0,VLOOKUP($A81,'Draft List'!$D$4:$AC$1177,BH$3,FALSE),"")</f>
        <v>166</v>
      </c>
      <c r="BI81">
        <f>IF(VLOOKUP($A81,'Draft List'!$D$4:$AC$1177,BI$3,FALSE)&lt;&gt;0,VLOOKUP($A81,'Draft List'!$D$4:$AC$1177,BI$3,FALSE),"")</f>
        <v>6</v>
      </c>
      <c r="BJ81">
        <f>IF(VLOOKUP($A81,'Draft List'!$D$4:$AC$1177,BJ$3,FALSE)&lt;&gt;0,VLOOKUP($A81,'Draft List'!$D$4:$AC$1177,BJ$3,FALSE),"")</f>
        <v>10</v>
      </c>
      <c r="BK81" t="str">
        <f>IF(VLOOKUP($A81,'Draft List'!$D$4:$AC$1177,BK$3,FALSE)&lt;&gt;0,VLOOKUP($A81,'Draft List'!$D$4:$AC$1177,BK$3,FALSE),"")</f>
        <v>Tempe Knights</v>
      </c>
      <c r="BL81" t="str">
        <f>IF(OR(B81="SP",B81="MR",B81="CL"),"P",VLOOKUP(#REF!,Bat!$A$4:$AR$581,42,FALSE))</f>
        <v>P</v>
      </c>
    </row>
    <row r="82" spans="1:64" ht="15" hidden="1" customHeight="1" x14ac:dyDescent="0.3">
      <c r="A82" s="1">
        <v>7728</v>
      </c>
      <c r="B82" s="1" t="s">
        <v>24</v>
      </c>
      <c r="C82" s="1" t="s">
        <v>160</v>
      </c>
      <c r="D82" s="1" t="s">
        <v>1407</v>
      </c>
      <c r="E82" s="1">
        <v>18</v>
      </c>
      <c r="F82" s="1" t="s">
        <v>42</v>
      </c>
      <c r="G82" s="1" t="s">
        <v>54</v>
      </c>
      <c r="H82" s="22" t="s">
        <v>861</v>
      </c>
      <c r="I82" s="45" t="s">
        <v>43</v>
      </c>
      <c r="J82" s="1" t="s">
        <v>43</v>
      </c>
      <c r="K82" s="22" t="s">
        <v>43</v>
      </c>
      <c r="L82" s="1">
        <v>1</v>
      </c>
      <c r="M82" s="1">
        <v>2</v>
      </c>
      <c r="N82" s="22">
        <v>1</v>
      </c>
      <c r="O82" s="1">
        <v>4</v>
      </c>
      <c r="P82" s="1">
        <v>4</v>
      </c>
      <c r="Q82" s="22">
        <v>4</v>
      </c>
      <c r="R82" s="1" t="s">
        <v>45</v>
      </c>
      <c r="S82" s="1" t="s">
        <v>45</v>
      </c>
      <c r="T82" s="1">
        <v>1</v>
      </c>
      <c r="U82" s="1">
        <v>1</v>
      </c>
      <c r="V82" s="1" t="s">
        <v>45</v>
      </c>
      <c r="W82" s="1" t="s">
        <v>45</v>
      </c>
      <c r="X82" s="1">
        <v>2</v>
      </c>
      <c r="Y82" s="1">
        <v>8</v>
      </c>
      <c r="Z82" s="1" t="s">
        <v>45</v>
      </c>
      <c r="AA82" s="1" t="s">
        <v>45</v>
      </c>
      <c r="AB82" s="1" t="s">
        <v>45</v>
      </c>
      <c r="AC82" s="1" t="s">
        <v>45</v>
      </c>
      <c r="AD82" s="1">
        <v>2</v>
      </c>
      <c r="AE82" s="1">
        <v>6</v>
      </c>
      <c r="AF82" s="1" t="s">
        <v>45</v>
      </c>
      <c r="AG82" s="1" t="s">
        <v>45</v>
      </c>
      <c r="AH82" s="1" t="s">
        <v>45</v>
      </c>
      <c r="AI82" s="1" t="s">
        <v>45</v>
      </c>
      <c r="AJ82" s="1" t="s">
        <v>45</v>
      </c>
      <c r="AK82" s="1" t="s">
        <v>45</v>
      </c>
      <c r="AL82" s="1" t="s">
        <v>45</v>
      </c>
      <c r="AM82" s="1" t="s">
        <v>45</v>
      </c>
      <c r="AN82" s="1" t="s">
        <v>45</v>
      </c>
      <c r="AO82" s="22" t="s">
        <v>45</v>
      </c>
      <c r="AP82" s="1" t="s">
        <v>69</v>
      </c>
      <c r="AQ82" s="1">
        <v>8</v>
      </c>
      <c r="AR82" s="23" t="s">
        <v>371</v>
      </c>
      <c r="AS82" s="34" t="s">
        <v>691</v>
      </c>
      <c r="AT82" s="34" t="s">
        <v>844</v>
      </c>
      <c r="AU82" s="8">
        <f t="shared" si="7"/>
        <v>-2.5060525215375429</v>
      </c>
      <c r="AV82" s="8">
        <f t="shared" si="8"/>
        <v>-0.35865866625050846</v>
      </c>
      <c r="AW82">
        <f t="shared" si="9"/>
        <v>3</v>
      </c>
      <c r="AX82">
        <f t="shared" si="10"/>
        <v>2</v>
      </c>
      <c r="AY82" s="6">
        <f>VLOOKUP(AP82,COND!$A$10:$B$32,2,FALSE)</f>
        <v>0.95</v>
      </c>
      <c r="AZ82" s="8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118.50933536214821</v>
      </c>
      <c r="BA82" s="26">
        <f t="shared" si="11"/>
        <v>1.6154461938577183</v>
      </c>
      <c r="BB82" t="str">
        <f t="shared" si="12"/>
        <v>SP</v>
      </c>
      <c r="BC82">
        <v>800</v>
      </c>
      <c r="BD82">
        <v>800</v>
      </c>
      <c r="BF82" t="str">
        <f t="shared" si="13"/>
        <v>Possible</v>
      </c>
      <c r="BH82">
        <f>IF(VLOOKUP($A82,'Draft List'!$D$4:$AC$1177,BH$3,FALSE)&lt;&gt;0,VLOOKUP($A82,'Draft List'!$D$4:$AC$1177,BH$3,FALSE),"")</f>
        <v>170</v>
      </c>
      <c r="BI82">
        <f>IF(VLOOKUP($A82,'Draft List'!$D$4:$AC$1177,BI$3,FALSE)&lt;&gt;0,VLOOKUP($A82,'Draft List'!$D$4:$AC$1177,BI$3,FALSE),"")</f>
        <v>6</v>
      </c>
      <c r="BJ82">
        <f>IF(VLOOKUP($A82,'Draft List'!$D$4:$AC$1177,BJ$3,FALSE)&lt;&gt;0,VLOOKUP($A82,'Draft List'!$D$4:$AC$1177,BJ$3,FALSE),"")</f>
        <v>14</v>
      </c>
      <c r="BK82" t="str">
        <f>IF(VLOOKUP($A82,'Draft List'!$D$4:$AC$1177,BK$3,FALSE)&lt;&gt;0,VLOOKUP($A82,'Draft List'!$D$4:$AC$1177,BK$3,FALSE),"")</f>
        <v>Palm Springs Codgers</v>
      </c>
      <c r="BL82" t="str">
        <f>IF(OR(B82="SP",B82="MR",B82="CL"),"P",VLOOKUP(#REF!,Bat!$A$4:$AR$581,42,FALSE))</f>
        <v>P</v>
      </c>
    </row>
    <row r="83" spans="1:64" ht="15" hidden="1" customHeight="1" x14ac:dyDescent="0.3">
      <c r="A83" s="1">
        <v>15529</v>
      </c>
      <c r="B83" s="1" t="s">
        <v>24</v>
      </c>
      <c r="C83" s="1" t="s">
        <v>1630</v>
      </c>
      <c r="D83" s="1" t="s">
        <v>784</v>
      </c>
      <c r="E83" s="1">
        <v>18</v>
      </c>
      <c r="F83" s="1" t="s">
        <v>63</v>
      </c>
      <c r="G83" s="1" t="s">
        <v>42</v>
      </c>
      <c r="H83" s="22" t="s">
        <v>878</v>
      </c>
      <c r="I83" s="45" t="s">
        <v>43</v>
      </c>
      <c r="J83" s="1" t="s">
        <v>48</v>
      </c>
      <c r="K83" s="22" t="s">
        <v>43</v>
      </c>
      <c r="L83" s="1">
        <v>1</v>
      </c>
      <c r="M83" s="1">
        <v>2</v>
      </c>
      <c r="N83" s="22">
        <v>1</v>
      </c>
      <c r="O83" s="1">
        <v>4</v>
      </c>
      <c r="P83" s="1">
        <v>4</v>
      </c>
      <c r="Q83" s="22">
        <v>2</v>
      </c>
      <c r="R83" s="1">
        <v>3</v>
      </c>
      <c r="S83" s="1">
        <v>5</v>
      </c>
      <c r="T83" s="1" t="s">
        <v>45</v>
      </c>
      <c r="U83" s="1" t="s">
        <v>45</v>
      </c>
      <c r="V83" s="1">
        <v>1</v>
      </c>
      <c r="W83" s="1">
        <v>6</v>
      </c>
      <c r="X83" s="1">
        <v>2</v>
      </c>
      <c r="Y83" s="1">
        <v>6</v>
      </c>
      <c r="Z83" s="1" t="s">
        <v>45</v>
      </c>
      <c r="AA83" s="1" t="s">
        <v>45</v>
      </c>
      <c r="AB83" s="1" t="s">
        <v>45</v>
      </c>
      <c r="AC83" s="1" t="s">
        <v>45</v>
      </c>
      <c r="AD83" s="1" t="s">
        <v>45</v>
      </c>
      <c r="AE83" s="1" t="s">
        <v>45</v>
      </c>
      <c r="AF83" s="1" t="s">
        <v>45</v>
      </c>
      <c r="AG83" s="1" t="s">
        <v>45</v>
      </c>
      <c r="AH83" s="1" t="s">
        <v>45</v>
      </c>
      <c r="AI83" s="1" t="s">
        <v>45</v>
      </c>
      <c r="AJ83" s="1" t="s">
        <v>45</v>
      </c>
      <c r="AK83" s="1" t="s">
        <v>45</v>
      </c>
      <c r="AL83" s="1" t="s">
        <v>45</v>
      </c>
      <c r="AM83" s="1" t="s">
        <v>45</v>
      </c>
      <c r="AN83" s="1" t="s">
        <v>45</v>
      </c>
      <c r="AO83" s="22" t="s">
        <v>45</v>
      </c>
      <c r="AP83" s="1" t="s">
        <v>65</v>
      </c>
      <c r="AQ83" s="1">
        <v>8</v>
      </c>
      <c r="AR83" s="23" t="s">
        <v>370</v>
      </c>
      <c r="AS83" s="34" t="s">
        <v>1048</v>
      </c>
      <c r="AT83" s="34" t="s">
        <v>844</v>
      </c>
      <c r="AU83" s="8">
        <f t="shared" si="7"/>
        <v>-2.5060525215375429</v>
      </c>
      <c r="AV83" s="8">
        <f t="shared" si="8"/>
        <v>-0.84329979835872926</v>
      </c>
      <c r="AW83">
        <f t="shared" si="9"/>
        <v>3</v>
      </c>
      <c r="AX83">
        <f t="shared" si="10"/>
        <v>2</v>
      </c>
      <c r="AY83" s="6">
        <f>VLOOKUP(AP83,COND!$A$10:$B$32,2,FALSE)</f>
        <v>1</v>
      </c>
      <c r="AZ83" s="8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109.63279352851791</v>
      </c>
      <c r="BA83" s="26">
        <f t="shared" si="11"/>
        <v>0.79652605278788391</v>
      </c>
      <c r="BB83" t="str">
        <f t="shared" si="12"/>
        <v>SP</v>
      </c>
      <c r="BC83">
        <v>800</v>
      </c>
      <c r="BD83">
        <v>800</v>
      </c>
      <c r="BF83" t="str">
        <f t="shared" si="13"/>
        <v>Unlikely</v>
      </c>
      <c r="BH83">
        <f>IF(VLOOKUP($A83,'Draft List'!$D$4:$AC$1177,BH$3,FALSE)&lt;&gt;0,VLOOKUP($A83,'Draft List'!$D$4:$AC$1177,BH$3,FALSE),"")</f>
        <v>173</v>
      </c>
      <c r="BI83">
        <f>IF(VLOOKUP($A83,'Draft List'!$D$4:$AC$1177,BI$3,FALSE)&lt;&gt;0,VLOOKUP($A83,'Draft List'!$D$4:$AC$1177,BI$3,FALSE),"")</f>
        <v>6</v>
      </c>
      <c r="BJ83">
        <f>IF(VLOOKUP($A83,'Draft List'!$D$4:$AC$1177,BJ$3,FALSE)&lt;&gt;0,VLOOKUP($A83,'Draft List'!$D$4:$AC$1177,BJ$3,FALSE),"")</f>
        <v>17</v>
      </c>
      <c r="BK83" t="str">
        <f>IF(VLOOKUP($A83,'Draft List'!$D$4:$AC$1177,BK$3,FALSE)&lt;&gt;0,VLOOKUP($A83,'Draft List'!$D$4:$AC$1177,BK$3,FALSE),"")</f>
        <v>Toyama Wind Dancers</v>
      </c>
      <c r="BL83" t="str">
        <f>IF(OR(B83="SP",B83="MR",B83="CL"),"P",VLOOKUP(#REF!,Bat!$A$4:$AR$581,42,FALSE))</f>
        <v>P</v>
      </c>
    </row>
    <row r="84" spans="1:64" ht="15" hidden="1" customHeight="1" x14ac:dyDescent="0.3">
      <c r="A84" s="1">
        <v>4633</v>
      </c>
      <c r="B84" s="1" t="s">
        <v>24</v>
      </c>
      <c r="C84" s="1" t="s">
        <v>409</v>
      </c>
      <c r="D84" s="1" t="s">
        <v>352</v>
      </c>
      <c r="E84" s="1">
        <v>21</v>
      </c>
      <c r="F84" s="1" t="s">
        <v>42</v>
      </c>
      <c r="G84" s="1" t="s">
        <v>42</v>
      </c>
      <c r="H84" s="22" t="s">
        <v>878</v>
      </c>
      <c r="I84" s="45" t="s">
        <v>43</v>
      </c>
      <c r="J84" s="1" t="s">
        <v>43</v>
      </c>
      <c r="K84" s="22" t="s">
        <v>43</v>
      </c>
      <c r="L84" s="1">
        <v>2</v>
      </c>
      <c r="M84" s="1">
        <v>2</v>
      </c>
      <c r="N84" s="22">
        <v>1</v>
      </c>
      <c r="O84" s="1">
        <v>5</v>
      </c>
      <c r="P84" s="1">
        <v>2</v>
      </c>
      <c r="Q84" s="22">
        <v>3</v>
      </c>
      <c r="R84" s="1" t="s">
        <v>45</v>
      </c>
      <c r="S84" s="1" t="s">
        <v>45</v>
      </c>
      <c r="T84" s="1">
        <v>1</v>
      </c>
      <c r="U84" s="1">
        <v>1</v>
      </c>
      <c r="V84" s="1" t="s">
        <v>45</v>
      </c>
      <c r="W84" s="1" t="s">
        <v>45</v>
      </c>
      <c r="X84" s="1">
        <v>3</v>
      </c>
      <c r="Y84" s="1">
        <v>6</v>
      </c>
      <c r="Z84" s="1" t="s">
        <v>45</v>
      </c>
      <c r="AA84" s="1" t="s">
        <v>45</v>
      </c>
      <c r="AB84" s="1" t="s">
        <v>45</v>
      </c>
      <c r="AC84" s="1" t="s">
        <v>45</v>
      </c>
      <c r="AD84" s="1">
        <v>4</v>
      </c>
      <c r="AE84" s="1">
        <v>6</v>
      </c>
      <c r="AF84" s="1">
        <v>4</v>
      </c>
      <c r="AG84" s="1">
        <v>6</v>
      </c>
      <c r="AH84" s="1" t="s">
        <v>45</v>
      </c>
      <c r="AI84" s="1" t="s">
        <v>45</v>
      </c>
      <c r="AJ84" s="1" t="s">
        <v>45</v>
      </c>
      <c r="AK84" s="1" t="s">
        <v>45</v>
      </c>
      <c r="AL84" s="1" t="s">
        <v>45</v>
      </c>
      <c r="AM84" s="1" t="s">
        <v>45</v>
      </c>
      <c r="AN84" s="1" t="s">
        <v>45</v>
      </c>
      <c r="AO84" s="22" t="s">
        <v>45</v>
      </c>
      <c r="AP84" s="1" t="s">
        <v>61</v>
      </c>
      <c r="AQ84" s="1">
        <v>10</v>
      </c>
      <c r="AR84" s="23" t="s">
        <v>371</v>
      </c>
      <c r="AS84" s="34" t="s">
        <v>727</v>
      </c>
      <c r="AT84" s="34" t="s">
        <v>48</v>
      </c>
      <c r="AU84" s="8">
        <f t="shared" si="7"/>
        <v>-2.311361197028369</v>
      </c>
      <c r="AV84" s="8">
        <f t="shared" si="8"/>
        <v>-0.79715134065555615</v>
      </c>
      <c r="AW84">
        <f t="shared" si="9"/>
        <v>4</v>
      </c>
      <c r="AX84">
        <f t="shared" si="10"/>
        <v>3</v>
      </c>
      <c r="AY84" s="6">
        <f>VLOOKUP(AP84,COND!$A$10:$B$32,2,FALSE)</f>
        <v>1.0249999999999999</v>
      </c>
      <c r="AZ84" s="8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106.07831847117029</v>
      </c>
      <c r="BA84" s="26">
        <f t="shared" si="11"/>
        <v>0.46860204026713681</v>
      </c>
      <c r="BB84" t="str">
        <f t="shared" si="12"/>
        <v>SP</v>
      </c>
      <c r="BC84">
        <v>800</v>
      </c>
      <c r="BD84">
        <v>800</v>
      </c>
      <c r="BF84" t="str">
        <f t="shared" si="13"/>
        <v>Unlikely</v>
      </c>
      <c r="BH84">
        <f>IF(VLOOKUP($A84,'Draft List'!$D$4:$AC$1177,BH$3,FALSE)&lt;&gt;0,VLOOKUP($A84,'Draft List'!$D$4:$AC$1177,BH$3,FALSE),"")</f>
        <v>175</v>
      </c>
      <c r="BI84">
        <f>IF(VLOOKUP($A84,'Draft List'!$D$4:$AC$1177,BI$3,FALSE)&lt;&gt;0,VLOOKUP($A84,'Draft List'!$D$4:$AC$1177,BI$3,FALSE),"")</f>
        <v>6</v>
      </c>
      <c r="BJ84">
        <f>IF(VLOOKUP($A84,'Draft List'!$D$4:$AC$1177,BJ$3,FALSE)&lt;&gt;0,VLOOKUP($A84,'Draft List'!$D$4:$AC$1177,BJ$3,FALSE),"")</f>
        <v>19</v>
      </c>
      <c r="BK84" t="str">
        <f>IF(VLOOKUP($A84,'Draft List'!$D$4:$AC$1177,BK$3,FALSE)&lt;&gt;0,VLOOKUP($A84,'Draft List'!$D$4:$AC$1177,BK$3,FALSE),"")</f>
        <v>Kalamazoo Badgers</v>
      </c>
      <c r="BL84" t="str">
        <f>IF(OR(B84="SP",B84="MR",B84="CL"),"P",VLOOKUP(#REF!,Bat!$A$4:$AR$581,42,FALSE))</f>
        <v>P</v>
      </c>
    </row>
    <row r="85" spans="1:64" ht="15" hidden="1" customHeight="1" x14ac:dyDescent="0.3">
      <c r="A85" s="1">
        <v>9030</v>
      </c>
      <c r="B85" s="1" t="s">
        <v>24</v>
      </c>
      <c r="C85" s="1" t="s">
        <v>150</v>
      </c>
      <c r="D85" s="1" t="s">
        <v>619</v>
      </c>
      <c r="E85" s="1">
        <v>21</v>
      </c>
      <c r="F85" s="1" t="s">
        <v>42</v>
      </c>
      <c r="G85" s="1" t="s">
        <v>54</v>
      </c>
      <c r="H85" s="22" t="s">
        <v>878</v>
      </c>
      <c r="I85" s="45" t="s">
        <v>44</v>
      </c>
      <c r="J85" s="1" t="s">
        <v>44</v>
      </c>
      <c r="K85" s="22" t="s">
        <v>43</v>
      </c>
      <c r="L85" s="1">
        <v>2</v>
      </c>
      <c r="M85" s="1">
        <v>1</v>
      </c>
      <c r="N85" s="22">
        <v>1</v>
      </c>
      <c r="O85" s="1">
        <v>5</v>
      </c>
      <c r="P85" s="1">
        <v>1</v>
      </c>
      <c r="Q85" s="22">
        <v>2</v>
      </c>
      <c r="R85" s="1">
        <v>5</v>
      </c>
      <c r="S85" s="1">
        <v>6</v>
      </c>
      <c r="T85" s="1">
        <v>1</v>
      </c>
      <c r="U85" s="1">
        <v>7</v>
      </c>
      <c r="V85" s="1">
        <v>2</v>
      </c>
      <c r="W85" s="1">
        <v>7</v>
      </c>
      <c r="X85" s="1" t="s">
        <v>45</v>
      </c>
      <c r="Y85" s="1" t="s">
        <v>45</v>
      </c>
      <c r="Z85" s="1" t="s">
        <v>45</v>
      </c>
      <c r="AA85" s="1" t="s">
        <v>45</v>
      </c>
      <c r="AB85" s="1" t="s">
        <v>45</v>
      </c>
      <c r="AC85" s="1" t="s">
        <v>45</v>
      </c>
      <c r="AD85" s="1" t="s">
        <v>45</v>
      </c>
      <c r="AE85" s="1" t="s">
        <v>45</v>
      </c>
      <c r="AF85" s="1" t="s">
        <v>45</v>
      </c>
      <c r="AG85" s="1" t="s">
        <v>45</v>
      </c>
      <c r="AH85" s="1" t="s">
        <v>45</v>
      </c>
      <c r="AI85" s="1" t="s">
        <v>45</v>
      </c>
      <c r="AJ85" s="1" t="s">
        <v>45</v>
      </c>
      <c r="AK85" s="1" t="s">
        <v>45</v>
      </c>
      <c r="AL85" s="1" t="s">
        <v>45</v>
      </c>
      <c r="AM85" s="1" t="s">
        <v>45</v>
      </c>
      <c r="AN85" s="1" t="s">
        <v>45</v>
      </c>
      <c r="AO85" s="22" t="s">
        <v>45</v>
      </c>
      <c r="AP85" s="1" t="s">
        <v>373</v>
      </c>
      <c r="AQ85" s="1">
        <v>7</v>
      </c>
      <c r="AR85" s="23" t="s">
        <v>375</v>
      </c>
      <c r="AS85" s="34" t="s">
        <v>45</v>
      </c>
      <c r="AT85" s="34" t="s">
        <v>844</v>
      </c>
      <c r="AU85" s="8">
        <f t="shared" si="7"/>
        <v>-2.5067929134584248</v>
      </c>
      <c r="AV85" s="8">
        <f t="shared" si="8"/>
        <v>-1.2349036231397219</v>
      </c>
      <c r="AW85">
        <f t="shared" si="9"/>
        <v>3</v>
      </c>
      <c r="AX85">
        <f t="shared" si="10"/>
        <v>3</v>
      </c>
      <c r="AY85" s="6">
        <f>VLOOKUP(AP85,COND!$A$10:$B$32,2,FALSE)</f>
        <v>1</v>
      </c>
      <c r="AZ85" s="8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95.900568954513872</v>
      </c>
      <c r="BA85" s="26">
        <f t="shared" si="11"/>
        <v>-0.47036318134383237</v>
      </c>
      <c r="BB85" t="str">
        <f t="shared" si="12"/>
        <v>SP</v>
      </c>
      <c r="BC85">
        <v>800</v>
      </c>
      <c r="BD85">
        <v>800</v>
      </c>
      <c r="BF85" t="str">
        <f t="shared" si="13"/>
        <v>Unlikely</v>
      </c>
      <c r="BH85">
        <f>IF(VLOOKUP($A85,'Draft List'!$D$4:$AC$1177,BH$3,FALSE)&lt;&gt;0,VLOOKUP($A85,'Draft List'!$D$4:$AC$1177,BH$3,FALSE),"")</f>
        <v>177</v>
      </c>
      <c r="BI85">
        <f>IF(VLOOKUP($A85,'Draft List'!$D$4:$AC$1177,BI$3,FALSE)&lt;&gt;0,VLOOKUP($A85,'Draft List'!$D$4:$AC$1177,BI$3,FALSE),"")</f>
        <v>6</v>
      </c>
      <c r="BJ85">
        <f>IF(VLOOKUP($A85,'Draft List'!$D$4:$AC$1177,BJ$3,FALSE)&lt;&gt;0,VLOOKUP($A85,'Draft List'!$D$4:$AC$1177,BJ$3,FALSE),"")</f>
        <v>21</v>
      </c>
      <c r="BK85" t="str">
        <f>IF(VLOOKUP($A85,'Draft List'!$D$4:$AC$1177,BK$3,FALSE)&lt;&gt;0,VLOOKUP($A85,'Draft List'!$D$4:$AC$1177,BK$3,FALSE),"")</f>
        <v>Arlington Bureaucrats</v>
      </c>
      <c r="BL85" t="str">
        <f>IF(OR(B85="SP",B85="MR",B85="CL"),"P",VLOOKUP(#REF!,Bat!$A$4:$AR$581,42,FALSE))</f>
        <v>P</v>
      </c>
    </row>
    <row r="86" spans="1:64" ht="15" hidden="1" customHeight="1" x14ac:dyDescent="0.3">
      <c r="A86" s="1">
        <v>7177</v>
      </c>
      <c r="B86" s="1" t="s">
        <v>24</v>
      </c>
      <c r="C86" s="1" t="s">
        <v>1389</v>
      </c>
      <c r="D86" s="1" t="s">
        <v>1390</v>
      </c>
      <c r="E86" s="1">
        <v>18</v>
      </c>
      <c r="F86" s="1" t="s">
        <v>42</v>
      </c>
      <c r="G86" s="1" t="s">
        <v>42</v>
      </c>
      <c r="H86" s="22" t="s">
        <v>853</v>
      </c>
      <c r="I86" s="45" t="s">
        <v>43</v>
      </c>
      <c r="J86" s="1" t="s">
        <v>43</v>
      </c>
      <c r="K86" s="22" t="s">
        <v>44</v>
      </c>
      <c r="L86" s="1">
        <v>1</v>
      </c>
      <c r="M86" s="1">
        <v>2</v>
      </c>
      <c r="N86" s="22">
        <v>1</v>
      </c>
      <c r="O86" s="1">
        <v>4</v>
      </c>
      <c r="P86" s="1">
        <v>3</v>
      </c>
      <c r="Q86" s="22">
        <v>5</v>
      </c>
      <c r="R86" s="1">
        <v>3</v>
      </c>
      <c r="S86" s="1">
        <v>6</v>
      </c>
      <c r="T86" s="1">
        <v>1</v>
      </c>
      <c r="U86" s="1">
        <v>1</v>
      </c>
      <c r="V86" s="1">
        <v>1</v>
      </c>
      <c r="W86" s="1">
        <v>6</v>
      </c>
      <c r="X86" s="1" t="s">
        <v>45</v>
      </c>
      <c r="Y86" s="1" t="s">
        <v>45</v>
      </c>
      <c r="Z86" s="1" t="s">
        <v>45</v>
      </c>
      <c r="AA86" s="1" t="s">
        <v>45</v>
      </c>
      <c r="AB86" s="1" t="s">
        <v>45</v>
      </c>
      <c r="AC86" s="1" t="s">
        <v>45</v>
      </c>
      <c r="AD86" s="1" t="s">
        <v>45</v>
      </c>
      <c r="AE86" s="1" t="s">
        <v>45</v>
      </c>
      <c r="AF86" s="1">
        <v>3</v>
      </c>
      <c r="AG86" s="1">
        <v>5</v>
      </c>
      <c r="AH86" s="1" t="s">
        <v>45</v>
      </c>
      <c r="AI86" s="1" t="s">
        <v>45</v>
      </c>
      <c r="AJ86" s="1" t="s">
        <v>45</v>
      </c>
      <c r="AK86" s="1" t="s">
        <v>45</v>
      </c>
      <c r="AL86" s="1" t="s">
        <v>45</v>
      </c>
      <c r="AM86" s="1" t="s">
        <v>45</v>
      </c>
      <c r="AN86" s="1" t="s">
        <v>45</v>
      </c>
      <c r="AO86" s="22" t="s">
        <v>45</v>
      </c>
      <c r="AP86" s="1" t="s">
        <v>374</v>
      </c>
      <c r="AQ86" s="1">
        <v>10</v>
      </c>
      <c r="AR86" s="23" t="s">
        <v>371</v>
      </c>
      <c r="AS86" s="34" t="s">
        <v>1376</v>
      </c>
      <c r="AT86" s="34" t="s">
        <v>48</v>
      </c>
      <c r="AU86" s="8">
        <f t="shared" si="7"/>
        <v>-2.5060525215375429</v>
      </c>
      <c r="AV86" s="8">
        <f t="shared" si="8"/>
        <v>-0.31176981662645348</v>
      </c>
      <c r="AW86">
        <f t="shared" si="9"/>
        <v>4</v>
      </c>
      <c r="AX86">
        <f t="shared" si="10"/>
        <v>2</v>
      </c>
      <c r="AY86" s="6">
        <f>VLOOKUP(AP86,COND!$A$10:$B$32,2,FALSE)</f>
        <v>1</v>
      </c>
      <c r="AZ86" s="8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118.76339316316341</v>
      </c>
      <c r="BA86" s="26">
        <f t="shared" si="11"/>
        <v>1.6388847191468146</v>
      </c>
      <c r="BB86" t="str">
        <f t="shared" si="12"/>
        <v>SP</v>
      </c>
      <c r="BC86">
        <v>9999</v>
      </c>
      <c r="BD86">
        <v>9999</v>
      </c>
      <c r="BF86" t="str">
        <f t="shared" si="13"/>
        <v>Possible</v>
      </c>
      <c r="BH86">
        <f>IF(VLOOKUP($A86,'Draft List'!$D$4:$AC$1177,BH$3,FALSE)&lt;&gt;0,VLOOKUP($A86,'Draft List'!$D$4:$AC$1177,BH$3,FALSE),"")</f>
        <v>178</v>
      </c>
      <c r="BI86">
        <f>IF(VLOOKUP($A86,'Draft List'!$D$4:$AC$1177,BI$3,FALSE)&lt;&gt;0,VLOOKUP($A86,'Draft List'!$D$4:$AC$1177,BI$3,FALSE),"")</f>
        <v>6</v>
      </c>
      <c r="BJ86">
        <f>IF(VLOOKUP($A86,'Draft List'!$D$4:$AC$1177,BJ$3,FALSE)&lt;&gt;0,VLOOKUP($A86,'Draft List'!$D$4:$AC$1177,BJ$3,FALSE),"")</f>
        <v>22</v>
      </c>
      <c r="BK86" t="str">
        <f>IF(VLOOKUP($A86,'Draft List'!$D$4:$AC$1177,BK$3,FALSE)&lt;&gt;0,VLOOKUP($A86,'Draft List'!$D$4:$AC$1177,BK$3,FALSE),"")</f>
        <v>Bakersfield Bears</v>
      </c>
      <c r="BL86" t="str">
        <f>IF(OR(B86="SP",B86="MR",B86="CL"),"P",VLOOKUP(#REF!,Bat!$A$4:$AR$581,42,FALSE))</f>
        <v>P</v>
      </c>
    </row>
    <row r="87" spans="1:64" ht="15" hidden="1" customHeight="1" x14ac:dyDescent="0.3">
      <c r="A87" s="1">
        <v>14872</v>
      </c>
      <c r="B87" s="1" t="s">
        <v>24</v>
      </c>
      <c r="C87" s="1" t="s">
        <v>919</v>
      </c>
      <c r="D87" s="1" t="s">
        <v>521</v>
      </c>
      <c r="E87" s="1">
        <v>18</v>
      </c>
      <c r="F87" s="1" t="s">
        <v>42</v>
      </c>
      <c r="G87" s="1" t="s">
        <v>42</v>
      </c>
      <c r="H87" s="22" t="s">
        <v>853</v>
      </c>
      <c r="I87" s="45" t="s">
        <v>44</v>
      </c>
      <c r="J87" s="1" t="s">
        <v>48</v>
      </c>
      <c r="K87" s="22" t="s">
        <v>43</v>
      </c>
      <c r="L87" s="1">
        <v>2</v>
      </c>
      <c r="M87" s="1">
        <v>2</v>
      </c>
      <c r="N87" s="22">
        <v>2</v>
      </c>
      <c r="O87" s="1">
        <v>4</v>
      </c>
      <c r="P87" s="1">
        <v>4</v>
      </c>
      <c r="Q87" s="22">
        <v>4</v>
      </c>
      <c r="R87" s="1">
        <v>4</v>
      </c>
      <c r="S87" s="1">
        <v>6</v>
      </c>
      <c r="T87" s="1" t="s">
        <v>45</v>
      </c>
      <c r="U87" s="1" t="s">
        <v>45</v>
      </c>
      <c r="V87" s="1">
        <v>2</v>
      </c>
      <c r="W87" s="1">
        <v>6</v>
      </c>
      <c r="X87" s="1">
        <v>2</v>
      </c>
      <c r="Y87" s="1">
        <v>5</v>
      </c>
      <c r="Z87" s="1" t="s">
        <v>45</v>
      </c>
      <c r="AA87" s="1" t="s">
        <v>45</v>
      </c>
      <c r="AB87" s="1" t="s">
        <v>45</v>
      </c>
      <c r="AC87" s="1" t="s">
        <v>45</v>
      </c>
      <c r="AD87" s="1" t="s">
        <v>45</v>
      </c>
      <c r="AE87" s="1" t="s">
        <v>45</v>
      </c>
      <c r="AF87" s="1">
        <v>3</v>
      </c>
      <c r="AG87" s="1">
        <v>4</v>
      </c>
      <c r="AH87" s="1" t="s">
        <v>45</v>
      </c>
      <c r="AI87" s="1" t="s">
        <v>45</v>
      </c>
      <c r="AJ87" s="1" t="s">
        <v>45</v>
      </c>
      <c r="AK87" s="1" t="s">
        <v>45</v>
      </c>
      <c r="AL87" s="1" t="s">
        <v>45</v>
      </c>
      <c r="AM87" s="1" t="s">
        <v>45</v>
      </c>
      <c r="AN87" s="1" t="s">
        <v>45</v>
      </c>
      <c r="AO87" s="22" t="s">
        <v>45</v>
      </c>
      <c r="AP87" s="1" t="s">
        <v>57</v>
      </c>
      <c r="AQ87" s="1">
        <v>3</v>
      </c>
      <c r="AR87" s="23" t="s">
        <v>371</v>
      </c>
      <c r="AS87" s="34" t="s">
        <v>775</v>
      </c>
      <c r="AT87" s="34" t="s">
        <v>844</v>
      </c>
      <c r="AU87" s="8">
        <f t="shared" si="7"/>
        <v>-2.0690406309742588</v>
      </c>
      <c r="AV87" s="8">
        <f t="shared" si="8"/>
        <v>-0.35865866625050846</v>
      </c>
      <c r="AW87">
        <f t="shared" si="9"/>
        <v>4</v>
      </c>
      <c r="AX87">
        <f t="shared" si="10"/>
        <v>2</v>
      </c>
      <c r="AY87" s="6">
        <f>VLOOKUP(AP87,COND!$A$10:$B$32,2,FALSE)</f>
        <v>1</v>
      </c>
      <c r="AZ87" s="8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117.91736762135523</v>
      </c>
      <c r="BA87" s="26">
        <f t="shared" si="11"/>
        <v>1.5608332246536156</v>
      </c>
      <c r="BB87" t="str">
        <f t="shared" si="12"/>
        <v>RP</v>
      </c>
      <c r="BC87">
        <v>800</v>
      </c>
      <c r="BD87">
        <v>800</v>
      </c>
      <c r="BF87" t="str">
        <f t="shared" si="13"/>
        <v>Possible</v>
      </c>
      <c r="BH87">
        <f>IF(VLOOKUP($A87,'Draft List'!$D$4:$AC$1177,BH$3,FALSE)&lt;&gt;0,VLOOKUP($A87,'Draft List'!$D$4:$AC$1177,BH$3,FALSE),"")</f>
        <v>179</v>
      </c>
      <c r="BI87">
        <f>IF(VLOOKUP($A87,'Draft List'!$D$4:$AC$1177,BI$3,FALSE)&lt;&gt;0,VLOOKUP($A87,'Draft List'!$D$4:$AC$1177,BI$3,FALSE),"")</f>
        <v>6</v>
      </c>
      <c r="BJ87">
        <f>IF(VLOOKUP($A87,'Draft List'!$D$4:$AC$1177,BJ$3,FALSE)&lt;&gt;0,VLOOKUP($A87,'Draft List'!$D$4:$AC$1177,BJ$3,FALSE),"")</f>
        <v>23</v>
      </c>
      <c r="BK87" t="str">
        <f>IF(VLOOKUP($A87,'Draft List'!$D$4:$AC$1177,BK$3,FALSE)&lt;&gt;0,VLOOKUP($A87,'Draft List'!$D$4:$AC$1177,BK$3,FALSE),"")</f>
        <v>Fargo Dinosaurs</v>
      </c>
      <c r="BL87" t="str">
        <f>IF(OR(B87="SP",B87="MR",B87="CL"),"P",VLOOKUP(#REF!,Bat!$A$4:$AR$581,42,FALSE))</f>
        <v>P</v>
      </c>
    </row>
    <row r="88" spans="1:64" ht="15" hidden="1" customHeight="1" x14ac:dyDescent="0.3">
      <c r="A88" s="1">
        <v>11039</v>
      </c>
      <c r="B88" s="1" t="s">
        <v>468</v>
      </c>
      <c r="C88" s="1" t="s">
        <v>1386</v>
      </c>
      <c r="D88" s="1" t="s">
        <v>1387</v>
      </c>
      <c r="E88" s="1">
        <v>18</v>
      </c>
      <c r="F88" s="1" t="s">
        <v>63</v>
      </c>
      <c r="G88" s="1" t="s">
        <v>42</v>
      </c>
      <c r="H88" s="22" t="s">
        <v>853</v>
      </c>
      <c r="I88" s="45" t="s">
        <v>43</v>
      </c>
      <c r="J88" s="1" t="s">
        <v>43</v>
      </c>
      <c r="K88" s="22" t="s">
        <v>43</v>
      </c>
      <c r="L88" s="1">
        <v>1</v>
      </c>
      <c r="M88" s="1">
        <v>2</v>
      </c>
      <c r="N88" s="22">
        <v>2</v>
      </c>
      <c r="O88" s="1">
        <v>4</v>
      </c>
      <c r="P88" s="1">
        <v>4</v>
      </c>
      <c r="Q88" s="22">
        <v>5</v>
      </c>
      <c r="R88" s="1">
        <v>2</v>
      </c>
      <c r="S88" s="1">
        <v>5</v>
      </c>
      <c r="T88" s="1">
        <v>1</v>
      </c>
      <c r="U88" s="1">
        <v>1</v>
      </c>
      <c r="V88" s="1" t="s">
        <v>45</v>
      </c>
      <c r="W88" s="1" t="s">
        <v>45</v>
      </c>
      <c r="X88" s="1">
        <v>2</v>
      </c>
      <c r="Y88" s="1">
        <v>6</v>
      </c>
      <c r="Z88" s="1" t="s">
        <v>45</v>
      </c>
      <c r="AA88" s="1" t="s">
        <v>45</v>
      </c>
      <c r="AB88" s="1" t="s">
        <v>45</v>
      </c>
      <c r="AC88" s="1" t="s">
        <v>45</v>
      </c>
      <c r="AD88" s="1" t="s">
        <v>45</v>
      </c>
      <c r="AE88" s="1" t="s">
        <v>45</v>
      </c>
      <c r="AF88" s="1" t="s">
        <v>45</v>
      </c>
      <c r="AG88" s="1" t="s">
        <v>45</v>
      </c>
      <c r="AH88" s="1" t="s">
        <v>45</v>
      </c>
      <c r="AI88" s="1" t="s">
        <v>45</v>
      </c>
      <c r="AJ88" s="1" t="s">
        <v>45</v>
      </c>
      <c r="AK88" s="1" t="s">
        <v>45</v>
      </c>
      <c r="AL88" s="1" t="s">
        <v>45</v>
      </c>
      <c r="AM88" s="1" t="s">
        <v>45</v>
      </c>
      <c r="AN88" s="1" t="s">
        <v>45</v>
      </c>
      <c r="AO88" s="22" t="s">
        <v>45</v>
      </c>
      <c r="AP88" s="1" t="s">
        <v>68</v>
      </c>
      <c r="AQ88" s="1">
        <v>6</v>
      </c>
      <c r="AR88" s="23" t="s">
        <v>371</v>
      </c>
      <c r="AS88" s="34" t="s">
        <v>896</v>
      </c>
      <c r="AT88" s="34" t="s">
        <v>844</v>
      </c>
      <c r="AU88" s="8">
        <f t="shared" si="7"/>
        <v>-2.2637319554834323</v>
      </c>
      <c r="AV88" s="8">
        <f t="shared" si="8"/>
        <v>-0.11633810019639811</v>
      </c>
      <c r="AW88">
        <f t="shared" si="9"/>
        <v>3</v>
      </c>
      <c r="AX88">
        <f t="shared" si="10"/>
        <v>1</v>
      </c>
      <c r="AY88" s="6">
        <f>VLOOKUP(AP88,COND!$A$10:$B$32,2,FALSE)</f>
        <v>0.9</v>
      </c>
      <c r="AZ88" s="8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121.97410638336586</v>
      </c>
      <c r="BA88" s="26">
        <f t="shared" si="11"/>
        <v>1.935094411220968</v>
      </c>
      <c r="BB88" t="str">
        <f t="shared" si="12"/>
        <v>SP</v>
      </c>
      <c r="BC88">
        <v>800</v>
      </c>
      <c r="BD88">
        <v>800</v>
      </c>
      <c r="BF88" t="str">
        <f t="shared" si="13"/>
        <v>Possible</v>
      </c>
      <c r="BH88">
        <f>IF(VLOOKUP($A88,'Draft List'!$D$4:$AC$1177,BH$3,FALSE)&lt;&gt;0,VLOOKUP($A88,'Draft List'!$D$4:$AC$1177,BH$3,FALSE),"")</f>
        <v>180</v>
      </c>
      <c r="BI88">
        <f>IF(VLOOKUP($A88,'Draft List'!$D$4:$AC$1177,BI$3,FALSE)&lt;&gt;0,VLOOKUP($A88,'Draft List'!$D$4:$AC$1177,BI$3,FALSE),"")</f>
        <v>6</v>
      </c>
      <c r="BJ88">
        <f>IF(VLOOKUP($A88,'Draft List'!$D$4:$AC$1177,BJ$3,FALSE)&lt;&gt;0,VLOOKUP($A88,'Draft List'!$D$4:$AC$1177,BJ$3,FALSE),"")</f>
        <v>24</v>
      </c>
      <c r="BK88" t="str">
        <f>IF(VLOOKUP($A88,'Draft List'!$D$4:$AC$1177,BK$3,FALSE)&lt;&gt;0,VLOOKUP($A88,'Draft List'!$D$4:$AC$1177,BK$3,FALSE),"")</f>
        <v>Hartford Harpoon</v>
      </c>
      <c r="BL88" t="e">
        <f>IF(OR(B88="SP",B88="MR",B88="CL"),"P",VLOOKUP(#REF!,Bat!$A$4:$AR$581,42,FALSE))</f>
        <v>#REF!</v>
      </c>
    </row>
    <row r="89" spans="1:64" ht="15" hidden="1" customHeight="1" x14ac:dyDescent="0.3">
      <c r="A89" s="1">
        <v>9978</v>
      </c>
      <c r="B89" s="1" t="s">
        <v>24</v>
      </c>
      <c r="C89" s="1" t="s">
        <v>376</v>
      </c>
      <c r="D89" s="1" t="s">
        <v>1378</v>
      </c>
      <c r="E89" s="1">
        <v>21</v>
      </c>
      <c r="F89" s="1" t="s">
        <v>42</v>
      </c>
      <c r="G89" s="1" t="s">
        <v>42</v>
      </c>
      <c r="H89" s="22" t="s">
        <v>878</v>
      </c>
      <c r="I89" s="45" t="s">
        <v>43</v>
      </c>
      <c r="J89" s="1" t="s">
        <v>43</v>
      </c>
      <c r="K89" s="22" t="s">
        <v>43</v>
      </c>
      <c r="L89" s="1">
        <v>2</v>
      </c>
      <c r="M89" s="1">
        <v>2</v>
      </c>
      <c r="N89" s="22">
        <v>2</v>
      </c>
      <c r="O89" s="1">
        <v>4</v>
      </c>
      <c r="P89" s="1">
        <v>4</v>
      </c>
      <c r="Q89" s="22">
        <v>3</v>
      </c>
      <c r="R89" s="1">
        <v>4</v>
      </c>
      <c r="S89" s="1">
        <v>5</v>
      </c>
      <c r="T89" s="1">
        <v>1</v>
      </c>
      <c r="U89" s="1">
        <v>5</v>
      </c>
      <c r="V89" s="1" t="s">
        <v>45</v>
      </c>
      <c r="W89" s="1" t="s">
        <v>45</v>
      </c>
      <c r="X89" s="1">
        <v>3</v>
      </c>
      <c r="Y89" s="1">
        <v>5</v>
      </c>
      <c r="Z89" s="1" t="s">
        <v>45</v>
      </c>
      <c r="AA89" s="1" t="s">
        <v>45</v>
      </c>
      <c r="AB89" s="1">
        <v>3</v>
      </c>
      <c r="AC89" s="1">
        <v>5</v>
      </c>
      <c r="AD89" s="1" t="s">
        <v>45</v>
      </c>
      <c r="AE89" s="1" t="s">
        <v>45</v>
      </c>
      <c r="AF89" s="1" t="s">
        <v>45</v>
      </c>
      <c r="AG89" s="1" t="s">
        <v>45</v>
      </c>
      <c r="AH89" s="1" t="s">
        <v>45</v>
      </c>
      <c r="AI89" s="1" t="s">
        <v>45</v>
      </c>
      <c r="AJ89" s="1" t="s">
        <v>45</v>
      </c>
      <c r="AK89" s="1" t="s">
        <v>45</v>
      </c>
      <c r="AL89" s="1" t="s">
        <v>45</v>
      </c>
      <c r="AM89" s="1" t="s">
        <v>45</v>
      </c>
      <c r="AN89" s="1" t="s">
        <v>45</v>
      </c>
      <c r="AO89" s="22" t="s">
        <v>45</v>
      </c>
      <c r="AP89" s="1" t="s">
        <v>58</v>
      </c>
      <c r="AQ89" s="1">
        <v>10</v>
      </c>
      <c r="AR89" s="23" t="s">
        <v>371</v>
      </c>
      <c r="AS89" s="34" t="s">
        <v>701</v>
      </c>
      <c r="AT89" s="34" t="s">
        <v>48</v>
      </c>
      <c r="AU89" s="8">
        <f t="shared" si="7"/>
        <v>-2.0690406309742588</v>
      </c>
      <c r="AV89" s="8">
        <f t="shared" si="8"/>
        <v>-0.6009792323046188</v>
      </c>
      <c r="AW89">
        <f t="shared" si="9"/>
        <v>4</v>
      </c>
      <c r="AX89">
        <f t="shared" si="10"/>
        <v>0</v>
      </c>
      <c r="AY89" s="6">
        <f>VLOOKUP(AP89,COND!$A$10:$B$32,2,FALSE)</f>
        <v>1</v>
      </c>
      <c r="AZ89" s="8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106.56660722771278</v>
      </c>
      <c r="BA89" s="26">
        <f t="shared" si="11"/>
        <v>0.51364993221483368</v>
      </c>
      <c r="BB89" t="str">
        <f t="shared" si="12"/>
        <v>SP</v>
      </c>
      <c r="BC89">
        <v>800</v>
      </c>
      <c r="BD89">
        <v>800</v>
      </c>
      <c r="BF89" t="str">
        <f t="shared" si="13"/>
        <v>Unlikely</v>
      </c>
      <c r="BH89">
        <f>IF(VLOOKUP($A89,'Draft List'!$D$4:$AC$1177,BH$3,FALSE)&lt;&gt;0,VLOOKUP($A89,'Draft List'!$D$4:$AC$1177,BH$3,FALSE),"")</f>
        <v>181</v>
      </c>
      <c r="BI89">
        <f>IF(VLOOKUP($A89,'Draft List'!$D$4:$AC$1177,BI$3,FALSE)&lt;&gt;0,VLOOKUP($A89,'Draft List'!$D$4:$AC$1177,BI$3,FALSE),"")</f>
        <v>6</v>
      </c>
      <c r="BJ89">
        <f>IF(VLOOKUP($A89,'Draft List'!$D$4:$AC$1177,BJ$3,FALSE)&lt;&gt;0,VLOOKUP($A89,'Draft List'!$D$4:$AC$1177,BJ$3,FALSE),"")</f>
        <v>25</v>
      </c>
      <c r="BK89" t="str">
        <f>IF(VLOOKUP($A89,'Draft List'!$D$4:$AC$1177,BK$3,FALSE)&lt;&gt;0,VLOOKUP($A89,'Draft List'!$D$4:$AC$1177,BK$3,FALSE),"")</f>
        <v>San Juan Coqui</v>
      </c>
      <c r="BL89" t="str">
        <f>IF(OR(B89="SP",B89="MR",B89="CL"),"P",VLOOKUP(#REF!,Bat!$A$4:$AR$581,42,FALSE))</f>
        <v>P</v>
      </c>
    </row>
    <row r="90" spans="1:64" ht="15" hidden="1" customHeight="1" x14ac:dyDescent="0.3">
      <c r="A90" s="1">
        <v>13215</v>
      </c>
      <c r="B90" s="1" t="s">
        <v>24</v>
      </c>
      <c r="C90" s="1" t="s">
        <v>412</v>
      </c>
      <c r="D90" s="1" t="s">
        <v>1059</v>
      </c>
      <c r="E90" s="1">
        <v>21</v>
      </c>
      <c r="F90" s="1" t="s">
        <v>42</v>
      </c>
      <c r="G90" s="1" t="s">
        <v>42</v>
      </c>
      <c r="H90" s="22" t="s">
        <v>853</v>
      </c>
      <c r="I90" s="45" t="s">
        <v>43</v>
      </c>
      <c r="J90" s="1" t="s">
        <v>48</v>
      </c>
      <c r="K90" s="22" t="s">
        <v>48</v>
      </c>
      <c r="L90" s="1">
        <v>4</v>
      </c>
      <c r="M90" s="1">
        <v>3</v>
      </c>
      <c r="N90" s="22">
        <v>1</v>
      </c>
      <c r="O90" s="1">
        <v>6</v>
      </c>
      <c r="P90" s="1">
        <v>3</v>
      </c>
      <c r="Q90" s="22">
        <v>2</v>
      </c>
      <c r="R90" s="1">
        <v>6</v>
      </c>
      <c r="S90" s="1">
        <v>8</v>
      </c>
      <c r="T90" s="1">
        <v>6</v>
      </c>
      <c r="U90" s="1">
        <v>7</v>
      </c>
      <c r="V90" s="1" t="s">
        <v>45</v>
      </c>
      <c r="W90" s="1" t="s">
        <v>45</v>
      </c>
      <c r="X90" s="1">
        <v>4</v>
      </c>
      <c r="Y90" s="1">
        <v>7</v>
      </c>
      <c r="Z90" s="1" t="s">
        <v>45</v>
      </c>
      <c r="AA90" s="1" t="s">
        <v>45</v>
      </c>
      <c r="AB90" s="1" t="s">
        <v>45</v>
      </c>
      <c r="AC90" s="1" t="s">
        <v>45</v>
      </c>
      <c r="AD90" s="1" t="s">
        <v>45</v>
      </c>
      <c r="AE90" s="1" t="s">
        <v>45</v>
      </c>
      <c r="AF90" s="1" t="s">
        <v>45</v>
      </c>
      <c r="AG90" s="1" t="s">
        <v>45</v>
      </c>
      <c r="AH90" s="1" t="s">
        <v>45</v>
      </c>
      <c r="AI90" s="1" t="s">
        <v>45</v>
      </c>
      <c r="AJ90" s="1" t="s">
        <v>45</v>
      </c>
      <c r="AK90" s="1" t="s">
        <v>45</v>
      </c>
      <c r="AL90" s="1" t="s">
        <v>45</v>
      </c>
      <c r="AM90" s="1" t="s">
        <v>45</v>
      </c>
      <c r="AN90" s="1" t="s">
        <v>45</v>
      </c>
      <c r="AO90" s="22" t="s">
        <v>45</v>
      </c>
      <c r="AP90" s="1" t="s">
        <v>49</v>
      </c>
      <c r="AQ90" s="1">
        <v>8</v>
      </c>
      <c r="AR90" s="23" t="s">
        <v>371</v>
      </c>
      <c r="AS90" s="34" t="s">
        <v>732</v>
      </c>
      <c r="AT90" s="34" t="s">
        <v>48</v>
      </c>
      <c r="AU90" s="8">
        <f t="shared" si="7"/>
        <v>-1.7265468315799666</v>
      </c>
      <c r="AV90" s="8">
        <f t="shared" si="8"/>
        <v>-0.64934886577043749</v>
      </c>
      <c r="AW90">
        <f t="shared" si="9"/>
        <v>3</v>
      </c>
      <c r="AX90">
        <f t="shared" si="10"/>
        <v>3</v>
      </c>
      <c r="AY90" s="6">
        <f>VLOOKUP(AP90,COND!$A$10:$B$32,2,FALSE)</f>
        <v>1.05</v>
      </c>
      <c r="AZ90" s="8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110.51359898418902</v>
      </c>
      <c r="BA90" s="26">
        <f t="shared" si="11"/>
        <v>0.87778622612255575</v>
      </c>
      <c r="BB90" t="str">
        <f t="shared" si="12"/>
        <v>SP</v>
      </c>
      <c r="BC90">
        <v>800</v>
      </c>
      <c r="BD90">
        <v>800</v>
      </c>
      <c r="BF90" t="str">
        <f t="shared" si="13"/>
        <v>Unlikely</v>
      </c>
      <c r="BH90">
        <f>IF(VLOOKUP($A90,'Draft List'!$D$4:$AC$1177,BH$3,FALSE)&lt;&gt;0,VLOOKUP($A90,'Draft List'!$D$4:$AC$1177,BH$3,FALSE),"")</f>
        <v>183</v>
      </c>
      <c r="BI90">
        <f>IF(VLOOKUP($A90,'Draft List'!$D$4:$AC$1177,BI$3,FALSE)&lt;&gt;0,VLOOKUP($A90,'Draft List'!$D$4:$AC$1177,BI$3,FALSE),"")</f>
        <v>6</v>
      </c>
      <c r="BJ90">
        <f>IF(VLOOKUP($A90,'Draft List'!$D$4:$AC$1177,BJ$3,FALSE)&lt;&gt;0,VLOOKUP($A90,'Draft List'!$D$4:$AC$1177,BJ$3,FALSE),"")</f>
        <v>27</v>
      </c>
      <c r="BK90" t="str">
        <f>IF(VLOOKUP($A90,'Draft List'!$D$4:$AC$1177,BK$3,FALSE)&lt;&gt;0,VLOOKUP($A90,'Draft List'!$D$4:$AC$1177,BK$3,FALSE),"")</f>
        <v>Florida Farstriders</v>
      </c>
      <c r="BL90" t="str">
        <f>IF(OR(B90="SP",B90="MR",B90="CL"),"P",VLOOKUP(#REF!,Bat!$A$4:$AR$581,42,FALSE))</f>
        <v>P</v>
      </c>
    </row>
    <row r="91" spans="1:64" ht="15" hidden="1" customHeight="1" x14ac:dyDescent="0.3">
      <c r="A91" s="1">
        <v>6210</v>
      </c>
      <c r="B91" s="1" t="s">
        <v>468</v>
      </c>
      <c r="C91" s="1" t="s">
        <v>1677</v>
      </c>
      <c r="D91" s="1" t="s">
        <v>1678</v>
      </c>
      <c r="E91" s="1">
        <v>18</v>
      </c>
      <c r="F91" s="1" t="s">
        <v>42</v>
      </c>
      <c r="G91" s="1" t="s">
        <v>54</v>
      </c>
      <c r="H91" s="22" t="s">
        <v>878</v>
      </c>
      <c r="I91" s="45" t="s">
        <v>43</v>
      </c>
      <c r="J91" s="1" t="s">
        <v>43</v>
      </c>
      <c r="K91" s="22" t="s">
        <v>43</v>
      </c>
      <c r="L91" s="1">
        <v>2</v>
      </c>
      <c r="M91" s="1">
        <v>2</v>
      </c>
      <c r="N91" s="22">
        <v>2</v>
      </c>
      <c r="O91" s="1">
        <v>5</v>
      </c>
      <c r="P91" s="1">
        <v>2</v>
      </c>
      <c r="Q91" s="22">
        <v>4</v>
      </c>
      <c r="R91" s="1" t="s">
        <v>45</v>
      </c>
      <c r="S91" s="1" t="s">
        <v>45</v>
      </c>
      <c r="T91" s="1">
        <v>1</v>
      </c>
      <c r="U91" s="1">
        <v>1</v>
      </c>
      <c r="V91" s="1" t="s">
        <v>45</v>
      </c>
      <c r="W91" s="1" t="s">
        <v>45</v>
      </c>
      <c r="X91" s="1">
        <v>2</v>
      </c>
      <c r="Y91" s="1">
        <v>7</v>
      </c>
      <c r="Z91" s="1" t="s">
        <v>45</v>
      </c>
      <c r="AA91" s="1" t="s">
        <v>45</v>
      </c>
      <c r="AB91" s="1" t="s">
        <v>45</v>
      </c>
      <c r="AC91" s="1" t="s">
        <v>45</v>
      </c>
      <c r="AD91" s="1">
        <v>3</v>
      </c>
      <c r="AE91" s="1">
        <v>6</v>
      </c>
      <c r="AF91" s="1" t="s">
        <v>45</v>
      </c>
      <c r="AG91" s="1" t="s">
        <v>45</v>
      </c>
      <c r="AH91" s="1" t="s">
        <v>45</v>
      </c>
      <c r="AI91" s="1" t="s">
        <v>45</v>
      </c>
      <c r="AJ91" s="1" t="s">
        <v>45</v>
      </c>
      <c r="AK91" s="1" t="s">
        <v>45</v>
      </c>
      <c r="AL91" s="1" t="s">
        <v>45</v>
      </c>
      <c r="AM91" s="1" t="s">
        <v>45</v>
      </c>
      <c r="AN91" s="1" t="s">
        <v>45</v>
      </c>
      <c r="AO91" s="22" t="s">
        <v>45</v>
      </c>
      <c r="AP91" s="1" t="s">
        <v>58</v>
      </c>
      <c r="AQ91" s="1">
        <v>4</v>
      </c>
      <c r="AR91" s="23" t="s">
        <v>371</v>
      </c>
      <c r="AS91" s="34" t="s">
        <v>875</v>
      </c>
      <c r="AT91" s="34" t="s">
        <v>844</v>
      </c>
      <c r="AU91" s="8">
        <f t="shared" si="7"/>
        <v>-2.0690406309742588</v>
      </c>
      <c r="AV91" s="8">
        <f t="shared" si="8"/>
        <v>-0.55483077460144581</v>
      </c>
      <c r="AW91">
        <f t="shared" si="9"/>
        <v>3</v>
      </c>
      <c r="AX91">
        <f t="shared" si="10"/>
        <v>2</v>
      </c>
      <c r="AY91" s="6">
        <f>VLOOKUP(AP91,COND!$A$10:$B$32,2,FALSE)</f>
        <v>1</v>
      </c>
      <c r="AZ91" s="8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112.86509756268742</v>
      </c>
      <c r="BA91" s="26">
        <f t="shared" si="11"/>
        <v>1.0947276413405438</v>
      </c>
      <c r="BB91" t="str">
        <f t="shared" si="12"/>
        <v>RP</v>
      </c>
      <c r="BC91">
        <v>800</v>
      </c>
      <c r="BD91">
        <v>800</v>
      </c>
      <c r="BF91" t="str">
        <f t="shared" si="13"/>
        <v>Unlikely</v>
      </c>
      <c r="BH91">
        <f>IF(VLOOKUP($A91,'Draft List'!$D$4:$AC$1177,BH$3,FALSE)&lt;&gt;0,VLOOKUP($A91,'Draft List'!$D$4:$AC$1177,BH$3,FALSE),"")</f>
        <v>184</v>
      </c>
      <c r="BI91">
        <f>IF(VLOOKUP($A91,'Draft List'!$D$4:$AC$1177,BI$3,FALSE)&lt;&gt;0,VLOOKUP($A91,'Draft List'!$D$4:$AC$1177,BI$3,FALSE),"")</f>
        <v>6</v>
      </c>
      <c r="BJ91">
        <f>IF(VLOOKUP($A91,'Draft List'!$D$4:$AC$1177,BJ$3,FALSE)&lt;&gt;0,VLOOKUP($A91,'Draft List'!$D$4:$AC$1177,BJ$3,FALSE),"")</f>
        <v>28</v>
      </c>
      <c r="BK91" t="str">
        <f>IF(VLOOKUP($A91,'Draft List'!$D$4:$AC$1177,BK$3,FALSE)&lt;&gt;0,VLOOKUP($A91,'Draft List'!$D$4:$AC$1177,BK$3,FALSE),"")</f>
        <v>Niihama-shi Ghosts</v>
      </c>
      <c r="BL91" t="e">
        <f>IF(OR(B91="SP",B91="MR",B91="CL"),"P",VLOOKUP(#REF!,Bat!$A$4:$AR$581,42,FALSE))</f>
        <v>#REF!</v>
      </c>
    </row>
    <row r="92" spans="1:64" ht="15" hidden="1" customHeight="1" x14ac:dyDescent="0.3">
      <c r="A92" s="1">
        <v>9671</v>
      </c>
      <c r="B92" s="1" t="s">
        <v>50</v>
      </c>
      <c r="C92" s="1" t="s">
        <v>147</v>
      </c>
      <c r="D92" s="1" t="s">
        <v>1406</v>
      </c>
      <c r="E92" s="1">
        <v>21</v>
      </c>
      <c r="F92" s="1" t="s">
        <v>42</v>
      </c>
      <c r="G92" s="1" t="s">
        <v>42</v>
      </c>
      <c r="H92" s="22" t="s">
        <v>861</v>
      </c>
      <c r="I92" s="45" t="s">
        <v>43</v>
      </c>
      <c r="J92" s="1" t="s">
        <v>43</v>
      </c>
      <c r="K92" s="22" t="s">
        <v>43</v>
      </c>
      <c r="L92" s="1">
        <v>2</v>
      </c>
      <c r="M92" s="1">
        <v>3</v>
      </c>
      <c r="N92" s="22">
        <v>2</v>
      </c>
      <c r="O92" s="1">
        <v>5</v>
      </c>
      <c r="P92" s="1">
        <v>5</v>
      </c>
      <c r="Q92" s="22">
        <v>4</v>
      </c>
      <c r="R92" s="1">
        <v>4</v>
      </c>
      <c r="S92" s="1">
        <v>6</v>
      </c>
      <c r="T92" s="1" t="s">
        <v>45</v>
      </c>
      <c r="U92" s="1" t="s">
        <v>45</v>
      </c>
      <c r="V92" s="1">
        <v>2</v>
      </c>
      <c r="W92" s="1">
        <v>6</v>
      </c>
      <c r="X92" s="1">
        <v>2</v>
      </c>
      <c r="Y92" s="1">
        <v>6</v>
      </c>
      <c r="Z92" s="1" t="s">
        <v>45</v>
      </c>
      <c r="AA92" s="1" t="s">
        <v>45</v>
      </c>
      <c r="AB92" s="1" t="s">
        <v>45</v>
      </c>
      <c r="AC92" s="1" t="s">
        <v>45</v>
      </c>
      <c r="AD92" s="1" t="s">
        <v>45</v>
      </c>
      <c r="AE92" s="1" t="s">
        <v>45</v>
      </c>
      <c r="AF92" s="1" t="s">
        <v>45</v>
      </c>
      <c r="AG92" s="1" t="s">
        <v>45</v>
      </c>
      <c r="AH92" s="1" t="s">
        <v>45</v>
      </c>
      <c r="AI92" s="1" t="s">
        <v>45</v>
      </c>
      <c r="AJ92" s="1" t="s">
        <v>45</v>
      </c>
      <c r="AK92" s="1" t="s">
        <v>45</v>
      </c>
      <c r="AL92" s="1" t="s">
        <v>45</v>
      </c>
      <c r="AM92" s="1" t="s">
        <v>45</v>
      </c>
      <c r="AN92" s="1" t="s">
        <v>45</v>
      </c>
      <c r="AO92" s="22" t="s">
        <v>45</v>
      </c>
      <c r="AP92" s="1" t="s">
        <v>374</v>
      </c>
      <c r="AQ92" s="1">
        <v>2</v>
      </c>
      <c r="AR92" s="23" t="s">
        <v>371</v>
      </c>
      <c r="AS92" s="34" t="s">
        <v>874</v>
      </c>
      <c r="AT92" s="34" t="s">
        <v>48</v>
      </c>
      <c r="AU92" s="8">
        <f t="shared" si="7"/>
        <v>-1.8736089145442034</v>
      </c>
      <c r="AV92" s="8">
        <f t="shared" si="8"/>
        <v>3.146437468872048E-2</v>
      </c>
      <c r="AW92">
        <f t="shared" si="9"/>
        <v>3</v>
      </c>
      <c r="AX92">
        <f t="shared" si="10"/>
        <v>3</v>
      </c>
      <c r="AY92" s="6">
        <f>VLOOKUP(AP92,COND!$A$10:$B$32,2,FALSE)</f>
        <v>1</v>
      </c>
      <c r="AZ92" s="8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120.22933742532229</v>
      </c>
      <c r="BA92" s="26">
        <f t="shared" si="11"/>
        <v>1.7741278469851118</v>
      </c>
      <c r="BB92" t="str">
        <f t="shared" si="12"/>
        <v>RP</v>
      </c>
      <c r="BC92">
        <v>800</v>
      </c>
      <c r="BD92">
        <v>800</v>
      </c>
      <c r="BF92" t="str">
        <f t="shared" si="13"/>
        <v>Possible</v>
      </c>
      <c r="BH92">
        <f>IF(VLOOKUP($A92,'Draft List'!$D$4:$AC$1177,BH$3,FALSE)&lt;&gt;0,VLOOKUP($A92,'Draft List'!$D$4:$AC$1177,BH$3,FALSE),"")</f>
        <v>185</v>
      </c>
      <c r="BI92">
        <f>IF(VLOOKUP($A92,'Draft List'!$D$4:$AC$1177,BI$3,FALSE)&lt;&gt;0,VLOOKUP($A92,'Draft List'!$D$4:$AC$1177,BI$3,FALSE),"")</f>
        <v>6</v>
      </c>
      <c r="BJ92">
        <f>IF(VLOOKUP($A92,'Draft List'!$D$4:$AC$1177,BJ$3,FALSE)&lt;&gt;0,VLOOKUP($A92,'Draft List'!$D$4:$AC$1177,BJ$3,FALSE),"")</f>
        <v>29</v>
      </c>
      <c r="BK92" t="str">
        <f>IF(VLOOKUP($A92,'Draft List'!$D$4:$AC$1177,BK$3,FALSE)&lt;&gt;0,VLOOKUP($A92,'Draft List'!$D$4:$AC$1177,BK$3,FALSE),"")</f>
        <v>Kentucky Thoroughbreds</v>
      </c>
      <c r="BL92" t="str">
        <f>IF(OR(B92="SP",B92="MR",B92="CL"),"P",VLOOKUP(#REF!,Bat!$A$4:$AR$581,42,FALSE))</f>
        <v>P</v>
      </c>
    </row>
    <row r="93" spans="1:64" ht="15" hidden="1" customHeight="1" x14ac:dyDescent="0.3">
      <c r="A93" s="1">
        <v>6410</v>
      </c>
      <c r="B93" s="1" t="s">
        <v>24</v>
      </c>
      <c r="C93" s="1" t="s">
        <v>396</v>
      </c>
      <c r="D93" s="1" t="s">
        <v>1381</v>
      </c>
      <c r="E93" s="1">
        <v>21</v>
      </c>
      <c r="F93" s="1" t="s">
        <v>63</v>
      </c>
      <c r="G93" s="1" t="s">
        <v>42</v>
      </c>
      <c r="H93" s="22" t="s">
        <v>853</v>
      </c>
      <c r="I93" s="45" t="s">
        <v>43</v>
      </c>
      <c r="J93" s="1" t="s">
        <v>43</v>
      </c>
      <c r="K93" s="22" t="s">
        <v>43</v>
      </c>
      <c r="L93" s="1">
        <v>4</v>
      </c>
      <c r="M93" s="1">
        <v>1</v>
      </c>
      <c r="N93" s="22">
        <v>3</v>
      </c>
      <c r="O93" s="1">
        <v>6</v>
      </c>
      <c r="P93" s="1">
        <v>2</v>
      </c>
      <c r="Q93" s="22">
        <v>3</v>
      </c>
      <c r="R93" s="1">
        <v>6</v>
      </c>
      <c r="S93" s="1">
        <v>8</v>
      </c>
      <c r="T93" s="1">
        <v>7</v>
      </c>
      <c r="U93" s="1">
        <v>8</v>
      </c>
      <c r="V93" s="1" t="s">
        <v>45</v>
      </c>
      <c r="W93" s="1" t="s">
        <v>45</v>
      </c>
      <c r="X93" s="1">
        <v>3</v>
      </c>
      <c r="Y93" s="1">
        <v>3</v>
      </c>
      <c r="Z93" s="1" t="s">
        <v>45</v>
      </c>
      <c r="AA93" s="1" t="s">
        <v>45</v>
      </c>
      <c r="AB93" s="1" t="s">
        <v>45</v>
      </c>
      <c r="AC93" s="1" t="s">
        <v>45</v>
      </c>
      <c r="AD93" s="1" t="s">
        <v>45</v>
      </c>
      <c r="AE93" s="1" t="s">
        <v>45</v>
      </c>
      <c r="AF93" s="1">
        <v>4</v>
      </c>
      <c r="AG93" s="1">
        <v>5</v>
      </c>
      <c r="AH93" s="1" t="s">
        <v>45</v>
      </c>
      <c r="AI93" s="1" t="s">
        <v>45</v>
      </c>
      <c r="AJ93" s="1" t="s">
        <v>45</v>
      </c>
      <c r="AK93" s="1" t="s">
        <v>45</v>
      </c>
      <c r="AL93" s="1" t="s">
        <v>45</v>
      </c>
      <c r="AM93" s="1" t="s">
        <v>45</v>
      </c>
      <c r="AN93" s="1" t="s">
        <v>45</v>
      </c>
      <c r="AO93" s="22" t="s">
        <v>45</v>
      </c>
      <c r="AP93" s="1" t="s">
        <v>61</v>
      </c>
      <c r="AQ93" s="1">
        <v>4</v>
      </c>
      <c r="AR93" s="23" t="s">
        <v>14</v>
      </c>
      <c r="AS93" s="34" t="s">
        <v>695</v>
      </c>
      <c r="AT93" s="34" t="s">
        <v>48</v>
      </c>
      <c r="AU93" s="8">
        <f t="shared" si="7"/>
        <v>-1.6327691323318567</v>
      </c>
      <c r="AV93" s="8">
        <f t="shared" si="8"/>
        <v>-0.60246001614638267</v>
      </c>
      <c r="AW93">
        <f t="shared" si="9"/>
        <v>4</v>
      </c>
      <c r="AX93">
        <f t="shared" si="10"/>
        <v>2</v>
      </c>
      <c r="AY93" s="6">
        <f>VLOOKUP(AP93,COND!$A$10:$B$32,2,FALSE)</f>
        <v>1.0249999999999999</v>
      </c>
      <c r="AZ93" s="8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107.33098439702758</v>
      </c>
      <c r="BA93" s="26">
        <f t="shared" si="11"/>
        <v>0.58416882020725702</v>
      </c>
      <c r="BB93" t="str">
        <f t="shared" si="12"/>
        <v>RP</v>
      </c>
      <c r="BC93">
        <v>800</v>
      </c>
      <c r="BD93">
        <v>800</v>
      </c>
      <c r="BF93" t="str">
        <f t="shared" si="13"/>
        <v>Unlikely</v>
      </c>
      <c r="BH93">
        <f>IF(VLOOKUP($A93,'Draft List'!$D$4:$AC$1177,BH$3,FALSE)&lt;&gt;0,VLOOKUP($A93,'Draft List'!$D$4:$AC$1177,BH$3,FALSE),"")</f>
        <v>187</v>
      </c>
      <c r="BI93">
        <f>IF(VLOOKUP($A93,'Draft List'!$D$4:$AC$1177,BI$3,FALSE)&lt;&gt;0,VLOOKUP($A93,'Draft List'!$D$4:$AC$1177,BI$3,FALSE),"")</f>
        <v>7</v>
      </c>
      <c r="BJ93">
        <f>IF(VLOOKUP($A93,'Draft List'!$D$4:$AC$1177,BJ$3,FALSE)&lt;&gt;0,VLOOKUP($A93,'Draft List'!$D$4:$AC$1177,BJ$3,FALSE),"")</f>
        <v>1</v>
      </c>
      <c r="BK93" t="str">
        <f>IF(VLOOKUP($A93,'Draft List'!$D$4:$AC$1177,BK$3,FALSE)&lt;&gt;0,VLOOKUP($A93,'Draft List'!$D$4:$AC$1177,BK$3,FALSE),"")</f>
        <v>Yuma Arroyos</v>
      </c>
      <c r="BL93" t="str">
        <f>IF(OR(B93="SP",B93="MR",B93="CL"),"P",VLOOKUP(#REF!,Bat!$A$4:$AR$581,42,FALSE))</f>
        <v>P</v>
      </c>
    </row>
    <row r="94" spans="1:64" ht="15" hidden="1" customHeight="1" x14ac:dyDescent="0.3">
      <c r="A94" s="1">
        <v>6048</v>
      </c>
      <c r="B94" s="1" t="s">
        <v>24</v>
      </c>
      <c r="C94" s="1" t="s">
        <v>639</v>
      </c>
      <c r="D94" s="1" t="s">
        <v>1705</v>
      </c>
      <c r="E94" s="1">
        <v>18</v>
      </c>
      <c r="F94" s="1" t="s">
        <v>42</v>
      </c>
      <c r="G94" s="1" t="s">
        <v>42</v>
      </c>
      <c r="H94" s="22" t="s">
        <v>878</v>
      </c>
      <c r="I94" s="45" t="s">
        <v>43</v>
      </c>
      <c r="J94" s="1" t="s">
        <v>43</v>
      </c>
      <c r="K94" s="22" t="s">
        <v>48</v>
      </c>
      <c r="L94" s="1">
        <v>2</v>
      </c>
      <c r="M94" s="1">
        <v>2</v>
      </c>
      <c r="N94" s="22">
        <v>1</v>
      </c>
      <c r="O94" s="1">
        <v>5</v>
      </c>
      <c r="P94" s="1">
        <v>3</v>
      </c>
      <c r="Q94" s="22">
        <v>2</v>
      </c>
      <c r="R94" s="1">
        <v>4</v>
      </c>
      <c r="S94" s="1">
        <v>8</v>
      </c>
      <c r="T94" s="1">
        <v>1</v>
      </c>
      <c r="U94" s="1">
        <v>4</v>
      </c>
      <c r="V94" s="1">
        <v>2</v>
      </c>
      <c r="W94" s="1">
        <v>6</v>
      </c>
      <c r="X94" s="1">
        <v>3</v>
      </c>
      <c r="Y94" s="1">
        <v>6</v>
      </c>
      <c r="Z94" s="1" t="s">
        <v>45</v>
      </c>
      <c r="AA94" s="1" t="s">
        <v>45</v>
      </c>
      <c r="AB94" s="1" t="s">
        <v>45</v>
      </c>
      <c r="AC94" s="1" t="s">
        <v>45</v>
      </c>
      <c r="AD94" s="1" t="s">
        <v>45</v>
      </c>
      <c r="AE94" s="1" t="s">
        <v>45</v>
      </c>
      <c r="AF94" s="1" t="s">
        <v>45</v>
      </c>
      <c r="AG94" s="1" t="s">
        <v>45</v>
      </c>
      <c r="AH94" s="1" t="s">
        <v>45</v>
      </c>
      <c r="AI94" s="1" t="s">
        <v>45</v>
      </c>
      <c r="AJ94" s="1" t="s">
        <v>45</v>
      </c>
      <c r="AK94" s="1" t="s">
        <v>45</v>
      </c>
      <c r="AL94" s="1" t="s">
        <v>45</v>
      </c>
      <c r="AM94" s="1" t="s">
        <v>45</v>
      </c>
      <c r="AN94" s="1" t="s">
        <v>45</v>
      </c>
      <c r="AO94" s="22" t="s">
        <v>45</v>
      </c>
      <c r="AP94" s="1" t="s">
        <v>61</v>
      </c>
      <c r="AQ94" s="1">
        <v>8</v>
      </c>
      <c r="AR94" s="23" t="s">
        <v>371</v>
      </c>
      <c r="AS94" s="34" t="s">
        <v>776</v>
      </c>
      <c r="AT94" s="34" t="s">
        <v>844</v>
      </c>
      <c r="AU94" s="8">
        <f t="shared" si="7"/>
        <v>-2.311361197028369</v>
      </c>
      <c r="AV94" s="8">
        <f t="shared" si="8"/>
        <v>-0.84404019027961108</v>
      </c>
      <c r="AW94">
        <f t="shared" si="9"/>
        <v>4</v>
      </c>
      <c r="AX94">
        <f t="shared" si="10"/>
        <v>3</v>
      </c>
      <c r="AY94" s="6">
        <f>VLOOKUP(AP94,COND!$A$10:$B$32,2,FALSE)</f>
        <v>1.0249999999999999</v>
      </c>
      <c r="AZ94" s="8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111.11709705387716</v>
      </c>
      <c r="BA94" s="26">
        <f t="shared" si="11"/>
        <v>0.93346294501008042</v>
      </c>
      <c r="BB94" t="str">
        <f t="shared" si="12"/>
        <v>SP</v>
      </c>
      <c r="BC94">
        <v>800</v>
      </c>
      <c r="BD94">
        <v>800</v>
      </c>
      <c r="BF94" t="str">
        <f t="shared" si="13"/>
        <v>Unlikely</v>
      </c>
      <c r="BH94">
        <f>IF(VLOOKUP($A94,'Draft List'!$D$4:$AC$1177,BH$3,FALSE)&lt;&gt;0,VLOOKUP($A94,'Draft List'!$D$4:$AC$1177,BH$3,FALSE),"")</f>
        <v>188</v>
      </c>
      <c r="BI94">
        <f>IF(VLOOKUP($A94,'Draft List'!$D$4:$AC$1177,BI$3,FALSE)&lt;&gt;0,VLOOKUP($A94,'Draft List'!$D$4:$AC$1177,BI$3,FALSE),"")</f>
        <v>7</v>
      </c>
      <c r="BJ94">
        <f>IF(VLOOKUP($A94,'Draft List'!$D$4:$AC$1177,BJ$3,FALSE)&lt;&gt;0,VLOOKUP($A94,'Draft List'!$D$4:$AC$1177,BJ$3,FALSE),"")</f>
        <v>2</v>
      </c>
      <c r="BK94" t="str">
        <f>IF(VLOOKUP($A94,'Draft List'!$D$4:$AC$1177,BK$3,FALSE)&lt;&gt;0,VLOOKUP($A94,'Draft List'!$D$4:$AC$1177,BK$3,FALSE),"")</f>
        <v>Duluth Warriors</v>
      </c>
      <c r="BL94" t="str">
        <f>IF(OR(B94="SP",B94="MR",B94="CL"),"P",VLOOKUP(#REF!,Bat!$A$4:$AR$581,42,FALSE))</f>
        <v>P</v>
      </c>
    </row>
    <row r="95" spans="1:64" ht="15" hidden="1" customHeight="1" x14ac:dyDescent="0.3">
      <c r="A95" s="1">
        <v>6444</v>
      </c>
      <c r="B95" s="1" t="s">
        <v>24</v>
      </c>
      <c r="C95" s="1" t="s">
        <v>358</v>
      </c>
      <c r="D95" s="1" t="s">
        <v>137</v>
      </c>
      <c r="E95" s="1">
        <v>18</v>
      </c>
      <c r="F95" s="1" t="s">
        <v>54</v>
      </c>
      <c r="G95" s="1" t="s">
        <v>54</v>
      </c>
      <c r="H95" s="22" t="s">
        <v>878</v>
      </c>
      <c r="I95" s="45" t="s">
        <v>43</v>
      </c>
      <c r="J95" s="1" t="s">
        <v>44</v>
      </c>
      <c r="K95" s="22" t="s">
        <v>43</v>
      </c>
      <c r="L95" s="1">
        <v>1</v>
      </c>
      <c r="M95" s="1">
        <v>2</v>
      </c>
      <c r="N95" s="22">
        <v>1</v>
      </c>
      <c r="O95" s="1">
        <v>5</v>
      </c>
      <c r="P95" s="1">
        <v>2</v>
      </c>
      <c r="Q95" s="22">
        <v>1</v>
      </c>
      <c r="R95" s="1">
        <v>3</v>
      </c>
      <c r="S95" s="1">
        <v>5</v>
      </c>
      <c r="T95" s="1">
        <v>1</v>
      </c>
      <c r="U95" s="1">
        <v>7</v>
      </c>
      <c r="V95" s="1" t="s">
        <v>45</v>
      </c>
      <c r="W95" s="1" t="s">
        <v>45</v>
      </c>
      <c r="X95" s="1">
        <v>2</v>
      </c>
      <c r="Y95" s="1">
        <v>8</v>
      </c>
      <c r="Z95" s="1" t="s">
        <v>45</v>
      </c>
      <c r="AA95" s="1" t="s">
        <v>45</v>
      </c>
      <c r="AB95" s="1" t="s">
        <v>45</v>
      </c>
      <c r="AC95" s="1" t="s">
        <v>45</v>
      </c>
      <c r="AD95" s="1" t="s">
        <v>45</v>
      </c>
      <c r="AE95" s="1" t="s">
        <v>45</v>
      </c>
      <c r="AF95" s="1" t="s">
        <v>45</v>
      </c>
      <c r="AG95" s="1" t="s">
        <v>45</v>
      </c>
      <c r="AH95" s="1" t="s">
        <v>45</v>
      </c>
      <c r="AI95" s="1" t="s">
        <v>45</v>
      </c>
      <c r="AJ95" s="1" t="s">
        <v>45</v>
      </c>
      <c r="AK95" s="1" t="s">
        <v>45</v>
      </c>
      <c r="AL95" s="1" t="s">
        <v>45</v>
      </c>
      <c r="AM95" s="1" t="s">
        <v>45</v>
      </c>
      <c r="AN95" s="1" t="s">
        <v>45</v>
      </c>
      <c r="AO95" s="22" t="s">
        <v>45</v>
      </c>
      <c r="AP95" s="1" t="s">
        <v>65</v>
      </c>
      <c r="AQ95" s="1">
        <v>6</v>
      </c>
      <c r="AR95" s="23" t="s">
        <v>371</v>
      </c>
      <c r="AS95" s="34" t="s">
        <v>875</v>
      </c>
      <c r="AT95" s="34" t="s">
        <v>48</v>
      </c>
      <c r="AU95" s="8">
        <f t="shared" si="7"/>
        <v>-2.5060525215375429</v>
      </c>
      <c r="AV95" s="8">
        <f t="shared" si="8"/>
        <v>-1.2817924727637771</v>
      </c>
      <c r="AW95">
        <f t="shared" si="9"/>
        <v>3</v>
      </c>
      <c r="AX95">
        <f t="shared" si="10"/>
        <v>2</v>
      </c>
      <c r="AY95" s="6">
        <f>VLOOKUP(AP95,COND!$A$10:$B$32,2,FALSE)</f>
        <v>1</v>
      </c>
      <c r="AZ95" s="8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99.416366539406525</v>
      </c>
      <c r="BA95" s="26">
        <f t="shared" si="11"/>
        <v>-0.14600742341960421</v>
      </c>
      <c r="BB95" t="str">
        <f t="shared" si="12"/>
        <v>SP</v>
      </c>
      <c r="BC95">
        <v>800</v>
      </c>
      <c r="BD95">
        <v>800</v>
      </c>
      <c r="BF95" t="str">
        <f t="shared" si="13"/>
        <v>Unlikely</v>
      </c>
      <c r="BH95">
        <f>IF(VLOOKUP($A95,'Draft List'!$D$4:$AC$1177,BH$3,FALSE)&lt;&gt;0,VLOOKUP($A95,'Draft List'!$D$4:$AC$1177,BH$3,FALSE),"")</f>
        <v>190</v>
      </c>
      <c r="BI95">
        <f>IF(VLOOKUP($A95,'Draft List'!$D$4:$AC$1177,BI$3,FALSE)&lt;&gt;0,VLOOKUP($A95,'Draft List'!$D$4:$AC$1177,BI$3,FALSE),"")</f>
        <v>7</v>
      </c>
      <c r="BJ95">
        <f>IF(VLOOKUP($A95,'Draft List'!$D$4:$AC$1177,BJ$3,FALSE)&lt;&gt;0,VLOOKUP($A95,'Draft List'!$D$4:$AC$1177,BJ$3,FALSE),"")</f>
        <v>4</v>
      </c>
      <c r="BK95" t="str">
        <f>IF(VLOOKUP($A95,'Draft List'!$D$4:$AC$1177,BK$3,FALSE)&lt;&gt;0,VLOOKUP($A95,'Draft List'!$D$4:$AC$1177,BK$3,FALSE),"")</f>
        <v>Manchester Maulers</v>
      </c>
      <c r="BL95" t="str">
        <f>IF(OR(B95="SP",B95="MR",B95="CL"),"P",VLOOKUP(#REF!,Bat!$A$4:$AR$581,42,FALSE))</f>
        <v>P</v>
      </c>
    </row>
    <row r="96" spans="1:64" ht="15" hidden="1" customHeight="1" x14ac:dyDescent="0.3">
      <c r="A96" s="1">
        <v>16758</v>
      </c>
      <c r="B96" s="1" t="s">
        <v>468</v>
      </c>
      <c r="C96" s="1" t="s">
        <v>1412</v>
      </c>
      <c r="D96" s="1" t="s">
        <v>410</v>
      </c>
      <c r="E96" s="1">
        <v>18</v>
      </c>
      <c r="F96" s="1" t="s">
        <v>42</v>
      </c>
      <c r="G96" s="1" t="s">
        <v>42</v>
      </c>
      <c r="H96" s="22" t="s">
        <v>878</v>
      </c>
      <c r="I96" s="45" t="s">
        <v>43</v>
      </c>
      <c r="J96" s="1" t="s">
        <v>48</v>
      </c>
      <c r="K96" s="22" t="s">
        <v>43</v>
      </c>
      <c r="L96" s="1">
        <v>2</v>
      </c>
      <c r="M96" s="1">
        <v>1</v>
      </c>
      <c r="N96" s="22">
        <v>1</v>
      </c>
      <c r="O96" s="1">
        <v>4</v>
      </c>
      <c r="P96" s="1">
        <v>1</v>
      </c>
      <c r="Q96" s="22">
        <v>2</v>
      </c>
      <c r="R96" s="1">
        <v>3</v>
      </c>
      <c r="S96" s="1">
        <v>4</v>
      </c>
      <c r="T96" s="1" t="s">
        <v>45</v>
      </c>
      <c r="U96" s="1" t="s">
        <v>45</v>
      </c>
      <c r="V96" s="1">
        <v>2</v>
      </c>
      <c r="W96" s="1">
        <v>7</v>
      </c>
      <c r="X96" s="1" t="s">
        <v>45</v>
      </c>
      <c r="Y96" s="1" t="s">
        <v>45</v>
      </c>
      <c r="Z96" s="1" t="s">
        <v>45</v>
      </c>
      <c r="AA96" s="1" t="s">
        <v>45</v>
      </c>
      <c r="AB96" s="1" t="s">
        <v>45</v>
      </c>
      <c r="AC96" s="1" t="s">
        <v>45</v>
      </c>
      <c r="AD96" s="1" t="s">
        <v>45</v>
      </c>
      <c r="AE96" s="1" t="s">
        <v>45</v>
      </c>
      <c r="AF96" s="1" t="s">
        <v>45</v>
      </c>
      <c r="AG96" s="1" t="s">
        <v>45</v>
      </c>
      <c r="AH96" s="1" t="s">
        <v>45</v>
      </c>
      <c r="AI96" s="1" t="s">
        <v>45</v>
      </c>
      <c r="AJ96" s="1" t="s">
        <v>45</v>
      </c>
      <c r="AK96" s="1" t="s">
        <v>45</v>
      </c>
      <c r="AL96" s="1" t="s">
        <v>45</v>
      </c>
      <c r="AM96" s="1" t="s">
        <v>45</v>
      </c>
      <c r="AN96" s="1" t="s">
        <v>45</v>
      </c>
      <c r="AO96" s="22" t="s">
        <v>45</v>
      </c>
      <c r="AP96" s="1" t="s">
        <v>65</v>
      </c>
      <c r="AQ96" s="1">
        <v>7</v>
      </c>
      <c r="AR96" s="23" t="s">
        <v>371</v>
      </c>
      <c r="AS96" s="34" t="s">
        <v>977</v>
      </c>
      <c r="AT96" s="34" t="s">
        <v>48</v>
      </c>
      <c r="AU96" s="8">
        <f t="shared" si="7"/>
        <v>-2.5067929134584248</v>
      </c>
      <c r="AV96" s="8">
        <f t="shared" si="8"/>
        <v>-1.4295949476488956</v>
      </c>
      <c r="AW96">
        <f t="shared" si="9"/>
        <v>2</v>
      </c>
      <c r="AX96">
        <f t="shared" si="10"/>
        <v>1</v>
      </c>
      <c r="AY96" s="6">
        <f>VLOOKUP(AP96,COND!$A$10:$B$32,2,FALSE)</f>
        <v>1</v>
      </c>
      <c r="AZ96" s="8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89.156742464330392</v>
      </c>
      <c r="BA96" s="26">
        <f t="shared" si="11"/>
        <v>-1.092526118690448</v>
      </c>
      <c r="BB96" t="str">
        <f t="shared" si="12"/>
        <v>RP</v>
      </c>
      <c r="BC96">
        <v>800</v>
      </c>
      <c r="BD96">
        <v>800</v>
      </c>
      <c r="BF96" t="str">
        <f t="shared" si="13"/>
        <v>Unlikely</v>
      </c>
      <c r="BH96">
        <f>IF(VLOOKUP($A96,'Draft List'!$D$4:$AC$1177,BH$3,FALSE)&lt;&gt;0,VLOOKUP($A96,'Draft List'!$D$4:$AC$1177,BH$3,FALSE),"")</f>
        <v>191</v>
      </c>
      <c r="BI96">
        <f>IF(VLOOKUP($A96,'Draft List'!$D$4:$AC$1177,BI$3,FALSE)&lt;&gt;0,VLOOKUP($A96,'Draft List'!$D$4:$AC$1177,BI$3,FALSE),"")</f>
        <v>7</v>
      </c>
      <c r="BJ96">
        <f>IF(VLOOKUP($A96,'Draft List'!$D$4:$AC$1177,BJ$3,FALSE)&lt;&gt;0,VLOOKUP($A96,'Draft List'!$D$4:$AC$1177,BJ$3,FALSE),"")</f>
        <v>5</v>
      </c>
      <c r="BK96" t="str">
        <f>IF(VLOOKUP($A96,'Draft List'!$D$4:$AC$1177,BK$3,FALSE)&lt;&gt;0,VLOOKUP($A96,'Draft List'!$D$4:$AC$1177,BK$3,FALSE),"")</f>
        <v>Charleston Statesmen</v>
      </c>
      <c r="BL96" t="e">
        <f>IF(OR(B96="SP",B96="MR",B96="CL"),"P",VLOOKUP(#REF!,Bat!$A$4:$AR$581,42,FALSE))</f>
        <v>#REF!</v>
      </c>
    </row>
    <row r="97" spans="1:64" ht="15" hidden="1" customHeight="1" x14ac:dyDescent="0.3">
      <c r="A97" s="1">
        <v>16039</v>
      </c>
      <c r="B97" s="1" t="s">
        <v>50</v>
      </c>
      <c r="C97" s="1" t="s">
        <v>613</v>
      </c>
      <c r="D97" s="1" t="s">
        <v>802</v>
      </c>
      <c r="E97" s="1">
        <v>18</v>
      </c>
      <c r="F97" s="1" t="s">
        <v>42</v>
      </c>
      <c r="G97" s="1" t="s">
        <v>42</v>
      </c>
      <c r="H97" s="22" t="s">
        <v>878</v>
      </c>
      <c r="I97" s="45" t="s">
        <v>43</v>
      </c>
      <c r="J97" s="1" t="s">
        <v>43</v>
      </c>
      <c r="K97" s="22" t="s">
        <v>43</v>
      </c>
      <c r="L97" s="1">
        <v>2</v>
      </c>
      <c r="M97" s="1">
        <v>2</v>
      </c>
      <c r="N97" s="22">
        <v>2</v>
      </c>
      <c r="O97" s="1">
        <v>6</v>
      </c>
      <c r="P97" s="1">
        <v>2</v>
      </c>
      <c r="Q97" s="22">
        <v>4</v>
      </c>
      <c r="R97" s="1">
        <v>4</v>
      </c>
      <c r="S97" s="1">
        <v>6</v>
      </c>
      <c r="T97" s="1" t="s">
        <v>45</v>
      </c>
      <c r="U97" s="1" t="s">
        <v>45</v>
      </c>
      <c r="V97" s="1" t="s">
        <v>45</v>
      </c>
      <c r="W97" s="1" t="s">
        <v>45</v>
      </c>
      <c r="X97" s="1">
        <v>2</v>
      </c>
      <c r="Y97" s="1">
        <v>8</v>
      </c>
      <c r="Z97" s="1" t="s">
        <v>45</v>
      </c>
      <c r="AA97" s="1" t="s">
        <v>45</v>
      </c>
      <c r="AB97" s="1" t="s">
        <v>45</v>
      </c>
      <c r="AC97" s="1" t="s">
        <v>45</v>
      </c>
      <c r="AD97" s="1" t="s">
        <v>45</v>
      </c>
      <c r="AE97" s="1" t="s">
        <v>45</v>
      </c>
      <c r="AF97" s="1" t="s">
        <v>45</v>
      </c>
      <c r="AG97" s="1" t="s">
        <v>45</v>
      </c>
      <c r="AH97" s="1" t="s">
        <v>45</v>
      </c>
      <c r="AI97" s="1" t="s">
        <v>45</v>
      </c>
      <c r="AJ97" s="1" t="s">
        <v>45</v>
      </c>
      <c r="AK97" s="1" t="s">
        <v>45</v>
      </c>
      <c r="AL97" s="1" t="s">
        <v>45</v>
      </c>
      <c r="AM97" s="1" t="s">
        <v>45</v>
      </c>
      <c r="AN97" s="1" t="s">
        <v>45</v>
      </c>
      <c r="AO97" s="22" t="s">
        <v>45</v>
      </c>
      <c r="AP97" s="1" t="s">
        <v>58</v>
      </c>
      <c r="AQ97" s="1">
        <v>9</v>
      </c>
      <c r="AR97" s="23" t="s">
        <v>371</v>
      </c>
      <c r="AS97" s="34" t="s">
        <v>875</v>
      </c>
      <c r="AT97" s="34" t="s">
        <v>844</v>
      </c>
      <c r="AU97" s="8">
        <f t="shared" si="7"/>
        <v>-2.0690406309742588</v>
      </c>
      <c r="AV97" s="8">
        <f t="shared" si="8"/>
        <v>-0.36013945009227222</v>
      </c>
      <c r="AW97">
        <f t="shared" si="9"/>
        <v>2</v>
      </c>
      <c r="AX97">
        <f t="shared" si="10"/>
        <v>2</v>
      </c>
      <c r="AY97" s="6">
        <f>VLOOKUP(AP97,COND!$A$10:$B$32,2,FALSE)</f>
        <v>1</v>
      </c>
      <c r="AZ97" s="8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112.8834028719597</v>
      </c>
      <c r="BA97" s="26">
        <f t="shared" si="11"/>
        <v>1.0964164281150044</v>
      </c>
      <c r="BB97" t="str">
        <f t="shared" si="12"/>
        <v>SP</v>
      </c>
      <c r="BC97">
        <v>800</v>
      </c>
      <c r="BD97">
        <v>800</v>
      </c>
      <c r="BF97" t="str">
        <f t="shared" si="13"/>
        <v>Possible</v>
      </c>
      <c r="BH97">
        <f>IF(VLOOKUP($A97,'Draft List'!$D$4:$AC$1177,BH$3,FALSE)&lt;&gt;0,VLOOKUP($A97,'Draft List'!$D$4:$AC$1177,BH$3,FALSE),"")</f>
        <v>194</v>
      </c>
      <c r="BI97">
        <f>IF(VLOOKUP($A97,'Draft List'!$D$4:$AC$1177,BI$3,FALSE)&lt;&gt;0,VLOOKUP($A97,'Draft List'!$D$4:$AC$1177,BI$3,FALSE),"")</f>
        <v>7</v>
      </c>
      <c r="BJ97">
        <f>IF(VLOOKUP($A97,'Draft List'!$D$4:$AC$1177,BJ$3,FALSE)&lt;&gt;0,VLOOKUP($A97,'Draft List'!$D$4:$AC$1177,BJ$3,FALSE),"")</f>
        <v>8</v>
      </c>
      <c r="BK97" t="str">
        <f>IF(VLOOKUP($A97,'Draft List'!$D$4:$AC$1177,BK$3,FALSE)&lt;&gt;0,VLOOKUP($A97,'Draft List'!$D$4:$AC$1177,BK$3,FALSE),"")</f>
        <v>San Antonio Calzones of Laredo</v>
      </c>
      <c r="BL97" t="str">
        <f>IF(OR(B97="SP",B97="MR",B97="CL"),"P",VLOOKUP(#REF!,Bat!$A$4:$AR$581,42,FALSE))</f>
        <v>P</v>
      </c>
    </row>
    <row r="98" spans="1:64" ht="15" hidden="1" customHeight="1" x14ac:dyDescent="0.3">
      <c r="A98" s="1">
        <v>15221</v>
      </c>
      <c r="B98" s="1" t="s">
        <v>468</v>
      </c>
      <c r="C98" s="1" t="s">
        <v>729</v>
      </c>
      <c r="D98" s="1" t="s">
        <v>1566</v>
      </c>
      <c r="E98" s="1">
        <v>18</v>
      </c>
      <c r="F98" s="1" t="s">
        <v>54</v>
      </c>
      <c r="G98" s="1" t="s">
        <v>42</v>
      </c>
      <c r="H98" s="22" t="s">
        <v>878</v>
      </c>
      <c r="I98" s="45" t="s">
        <v>43</v>
      </c>
      <c r="J98" s="1" t="s">
        <v>48</v>
      </c>
      <c r="K98" s="22" t="s">
        <v>43</v>
      </c>
      <c r="L98" s="1">
        <v>2</v>
      </c>
      <c r="M98" s="1">
        <v>2</v>
      </c>
      <c r="N98" s="22">
        <v>1</v>
      </c>
      <c r="O98" s="1">
        <v>6</v>
      </c>
      <c r="P98" s="1">
        <v>3</v>
      </c>
      <c r="Q98" s="22">
        <v>3</v>
      </c>
      <c r="R98" s="1">
        <v>4</v>
      </c>
      <c r="S98" s="1">
        <v>7</v>
      </c>
      <c r="T98" s="1" t="s">
        <v>45</v>
      </c>
      <c r="U98" s="1" t="s">
        <v>45</v>
      </c>
      <c r="V98" s="1" t="s">
        <v>45</v>
      </c>
      <c r="W98" s="1" t="s">
        <v>45</v>
      </c>
      <c r="X98" s="1">
        <v>3</v>
      </c>
      <c r="Y98" s="1">
        <v>8</v>
      </c>
      <c r="Z98" s="1" t="s">
        <v>45</v>
      </c>
      <c r="AA98" s="1" t="s">
        <v>45</v>
      </c>
      <c r="AB98" s="1" t="s">
        <v>45</v>
      </c>
      <c r="AC98" s="1" t="s">
        <v>45</v>
      </c>
      <c r="AD98" s="1" t="s">
        <v>45</v>
      </c>
      <c r="AE98" s="1" t="s">
        <v>45</v>
      </c>
      <c r="AF98" s="1" t="s">
        <v>45</v>
      </c>
      <c r="AG98" s="1" t="s">
        <v>45</v>
      </c>
      <c r="AH98" s="1" t="s">
        <v>45</v>
      </c>
      <c r="AI98" s="1" t="s">
        <v>45</v>
      </c>
      <c r="AJ98" s="1" t="s">
        <v>45</v>
      </c>
      <c r="AK98" s="1" t="s">
        <v>45</v>
      </c>
      <c r="AL98" s="1" t="s">
        <v>45</v>
      </c>
      <c r="AM98" s="1" t="s">
        <v>45</v>
      </c>
      <c r="AN98" s="1" t="s">
        <v>45</v>
      </c>
      <c r="AO98" s="22" t="s">
        <v>45</v>
      </c>
      <c r="AP98" s="1" t="s">
        <v>59</v>
      </c>
      <c r="AQ98" s="1">
        <v>1</v>
      </c>
      <c r="AR98" s="23" t="s">
        <v>371</v>
      </c>
      <c r="AS98" s="34" t="s">
        <v>875</v>
      </c>
      <c r="AT98" s="34" t="s">
        <v>844</v>
      </c>
      <c r="AU98" s="8">
        <f t="shared" si="7"/>
        <v>-2.311361197028369</v>
      </c>
      <c r="AV98" s="8">
        <f t="shared" si="8"/>
        <v>-0.40702829971632715</v>
      </c>
      <c r="AW98">
        <f t="shared" si="9"/>
        <v>2</v>
      </c>
      <c r="AX98">
        <f t="shared" si="10"/>
        <v>2</v>
      </c>
      <c r="AY98" s="6">
        <f>VLOOKUP(AP98,COND!$A$10:$B$32,2,FALSE)</f>
        <v>1</v>
      </c>
      <c r="AZ98" s="8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111.15230367795439</v>
      </c>
      <c r="BA98" s="26">
        <f t="shared" si="11"/>
        <v>0.93671099071259578</v>
      </c>
      <c r="BB98" t="str">
        <f t="shared" si="12"/>
        <v>RP</v>
      </c>
      <c r="BC98">
        <v>800</v>
      </c>
      <c r="BD98">
        <v>800</v>
      </c>
      <c r="BF98" t="str">
        <f t="shared" si="13"/>
        <v>Possible</v>
      </c>
      <c r="BH98">
        <f>IF(VLOOKUP($A98,'Draft List'!$D$4:$AC$1177,BH$3,FALSE)&lt;&gt;0,VLOOKUP($A98,'Draft List'!$D$4:$AC$1177,BH$3,FALSE),"")</f>
        <v>198</v>
      </c>
      <c r="BI98">
        <f>IF(VLOOKUP($A98,'Draft List'!$D$4:$AC$1177,BI$3,FALSE)&lt;&gt;0,VLOOKUP($A98,'Draft List'!$D$4:$AC$1177,BI$3,FALSE),"")</f>
        <v>7</v>
      </c>
      <c r="BJ98">
        <f>IF(VLOOKUP($A98,'Draft List'!$D$4:$AC$1177,BJ$3,FALSE)&lt;&gt;0,VLOOKUP($A98,'Draft List'!$D$4:$AC$1177,BJ$3,FALSE),"")</f>
        <v>12</v>
      </c>
      <c r="BK98" t="str">
        <f>IF(VLOOKUP($A98,'Draft List'!$D$4:$AC$1177,BK$3,FALSE)&lt;&gt;0,VLOOKUP($A98,'Draft List'!$D$4:$AC$1177,BK$3,FALSE),"")</f>
        <v>Okinawa Shisa</v>
      </c>
      <c r="BL98" t="e">
        <f>IF(OR(B98="SP",B98="MR",B98="CL"),"P",VLOOKUP(#REF!,Bat!$A$4:$AR$581,42,FALSE))</f>
        <v>#REF!</v>
      </c>
    </row>
    <row r="99" spans="1:64" ht="15" hidden="1" customHeight="1" x14ac:dyDescent="0.3">
      <c r="A99" s="1">
        <v>12241</v>
      </c>
      <c r="B99" s="1" t="s">
        <v>24</v>
      </c>
      <c r="C99" s="1" t="s">
        <v>1433</v>
      </c>
      <c r="D99" s="1" t="s">
        <v>1434</v>
      </c>
      <c r="E99" s="1">
        <v>21</v>
      </c>
      <c r="F99" s="1" t="s">
        <v>54</v>
      </c>
      <c r="G99" s="1" t="s">
        <v>54</v>
      </c>
      <c r="H99" s="22" t="s">
        <v>878</v>
      </c>
      <c r="I99" s="45" t="s">
        <v>43</v>
      </c>
      <c r="J99" s="1" t="s">
        <v>43</v>
      </c>
      <c r="K99" s="22" t="s">
        <v>43</v>
      </c>
      <c r="L99" s="1">
        <v>4</v>
      </c>
      <c r="M99" s="1">
        <v>1</v>
      </c>
      <c r="N99" s="22">
        <v>1</v>
      </c>
      <c r="O99" s="1">
        <v>6</v>
      </c>
      <c r="P99" s="1">
        <v>1</v>
      </c>
      <c r="Q99" s="22">
        <v>3</v>
      </c>
      <c r="R99" s="1">
        <v>7</v>
      </c>
      <c r="S99" s="1">
        <v>8</v>
      </c>
      <c r="T99" s="1">
        <v>7</v>
      </c>
      <c r="U99" s="1">
        <v>9</v>
      </c>
      <c r="V99" s="1" t="s">
        <v>45</v>
      </c>
      <c r="W99" s="1" t="s">
        <v>45</v>
      </c>
      <c r="X99" s="1" t="s">
        <v>45</v>
      </c>
      <c r="Y99" s="1" t="s">
        <v>45</v>
      </c>
      <c r="Z99" s="1" t="s">
        <v>45</v>
      </c>
      <c r="AA99" s="1" t="s">
        <v>45</v>
      </c>
      <c r="AB99" s="1" t="s">
        <v>45</v>
      </c>
      <c r="AC99" s="1" t="s">
        <v>45</v>
      </c>
      <c r="AD99" s="1" t="s">
        <v>45</v>
      </c>
      <c r="AE99" s="1" t="s">
        <v>45</v>
      </c>
      <c r="AF99" s="1" t="s">
        <v>45</v>
      </c>
      <c r="AG99" s="1" t="s">
        <v>45</v>
      </c>
      <c r="AH99" s="1" t="s">
        <v>45</v>
      </c>
      <c r="AI99" s="1" t="s">
        <v>45</v>
      </c>
      <c r="AJ99" s="1" t="s">
        <v>45</v>
      </c>
      <c r="AK99" s="1" t="s">
        <v>45</v>
      </c>
      <c r="AL99" s="1" t="s">
        <v>45</v>
      </c>
      <c r="AM99" s="1" t="s">
        <v>45</v>
      </c>
      <c r="AN99" s="1" t="s">
        <v>45</v>
      </c>
      <c r="AO99" s="22" t="s">
        <v>45</v>
      </c>
      <c r="AP99" s="1" t="s">
        <v>61</v>
      </c>
      <c r="AQ99" s="1">
        <v>6</v>
      </c>
      <c r="AR99" s="23" t="s">
        <v>14</v>
      </c>
      <c r="AS99" s="34" t="s">
        <v>977</v>
      </c>
      <c r="AT99" s="34" t="s">
        <v>48</v>
      </c>
      <c r="AU99" s="8">
        <f t="shared" si="7"/>
        <v>-2.1174102644400774</v>
      </c>
      <c r="AV99" s="8">
        <f t="shared" si="8"/>
        <v>-0.79789173257643808</v>
      </c>
      <c r="AW99">
        <f t="shared" si="9"/>
        <v>2</v>
      </c>
      <c r="AX99">
        <f t="shared" si="10"/>
        <v>2</v>
      </c>
      <c r="AY99" s="6">
        <f>VLOOKUP(AP99,COND!$A$10:$B$32,2,FALSE)</f>
        <v>1.0249999999999999</v>
      </c>
      <c r="AZ99" s="8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97.126734118523487</v>
      </c>
      <c r="BA99" s="26">
        <f t="shared" si="11"/>
        <v>-0.35724127329611199</v>
      </c>
      <c r="BB99" t="str">
        <f t="shared" si="12"/>
        <v>RP</v>
      </c>
      <c r="BC99">
        <v>800</v>
      </c>
      <c r="BD99">
        <v>800</v>
      </c>
      <c r="BF99" t="str">
        <f t="shared" si="13"/>
        <v>Unlikely</v>
      </c>
      <c r="BH99">
        <f>IF(VLOOKUP($A99,'Draft List'!$D$4:$AC$1177,BH$3,FALSE)&lt;&gt;0,VLOOKUP($A99,'Draft List'!$D$4:$AC$1177,BH$3,FALSE),"")</f>
        <v>202</v>
      </c>
      <c r="BI99">
        <f>IF(VLOOKUP($A99,'Draft List'!$D$4:$AC$1177,BI$3,FALSE)&lt;&gt;0,VLOOKUP($A99,'Draft List'!$D$4:$AC$1177,BI$3,FALSE),"")</f>
        <v>7</v>
      </c>
      <c r="BJ99">
        <f>IF(VLOOKUP($A99,'Draft List'!$D$4:$AC$1177,BJ$3,FALSE)&lt;&gt;0,VLOOKUP($A99,'Draft List'!$D$4:$AC$1177,BJ$3,FALSE),"")</f>
        <v>16</v>
      </c>
      <c r="BK99" t="str">
        <f>IF(VLOOKUP($A99,'Draft List'!$D$4:$AC$1177,BK$3,FALSE)&lt;&gt;0,VLOOKUP($A99,'Draft List'!$D$4:$AC$1177,BK$3,FALSE),"")</f>
        <v>Reno Zephyrs</v>
      </c>
      <c r="BL99" t="str">
        <f>IF(OR(B99="SP",B99="MR",B99="CL"),"P",VLOOKUP(#REF!,Bat!$A$4:$AR$581,42,FALSE))</f>
        <v>P</v>
      </c>
    </row>
    <row r="100" spans="1:64" ht="15" hidden="1" customHeight="1" x14ac:dyDescent="0.3">
      <c r="A100" s="1">
        <v>15431</v>
      </c>
      <c r="B100" s="1" t="s">
        <v>468</v>
      </c>
      <c r="C100" s="1" t="s">
        <v>164</v>
      </c>
      <c r="D100" s="1" t="s">
        <v>1128</v>
      </c>
      <c r="E100" s="1">
        <v>18</v>
      </c>
      <c r="F100" s="1" t="s">
        <v>42</v>
      </c>
      <c r="G100" s="1" t="s">
        <v>42</v>
      </c>
      <c r="H100" s="22" t="s">
        <v>853</v>
      </c>
      <c r="I100" s="45" t="s">
        <v>43</v>
      </c>
      <c r="J100" s="1" t="s">
        <v>43</v>
      </c>
      <c r="K100" s="22" t="s">
        <v>43</v>
      </c>
      <c r="L100" s="1">
        <v>2</v>
      </c>
      <c r="M100" s="1">
        <v>2</v>
      </c>
      <c r="N100" s="22">
        <v>2</v>
      </c>
      <c r="O100" s="1">
        <v>5</v>
      </c>
      <c r="P100" s="1">
        <v>2</v>
      </c>
      <c r="Q100" s="22">
        <v>6</v>
      </c>
      <c r="R100" s="1">
        <v>4</v>
      </c>
      <c r="S100" s="1">
        <v>6</v>
      </c>
      <c r="T100" s="1">
        <v>1</v>
      </c>
      <c r="U100" s="1">
        <v>1</v>
      </c>
      <c r="V100" s="1" t="s">
        <v>45</v>
      </c>
      <c r="W100" s="1" t="s">
        <v>45</v>
      </c>
      <c r="X100" s="1">
        <v>2</v>
      </c>
      <c r="Y100" s="1">
        <v>7</v>
      </c>
      <c r="Z100" s="1" t="s">
        <v>45</v>
      </c>
      <c r="AA100" s="1" t="s">
        <v>45</v>
      </c>
      <c r="AB100" s="1" t="s">
        <v>45</v>
      </c>
      <c r="AC100" s="1" t="s">
        <v>45</v>
      </c>
      <c r="AD100" s="1" t="s">
        <v>45</v>
      </c>
      <c r="AE100" s="1" t="s">
        <v>45</v>
      </c>
      <c r="AF100" s="1" t="s">
        <v>45</v>
      </c>
      <c r="AG100" s="1" t="s">
        <v>45</v>
      </c>
      <c r="AH100" s="1" t="s">
        <v>45</v>
      </c>
      <c r="AI100" s="1" t="s">
        <v>45</v>
      </c>
      <c r="AJ100" s="1" t="s">
        <v>45</v>
      </c>
      <c r="AK100" s="1" t="s">
        <v>45</v>
      </c>
      <c r="AL100" s="1" t="s">
        <v>45</v>
      </c>
      <c r="AM100" s="1" t="s">
        <v>45</v>
      </c>
      <c r="AN100" s="1" t="s">
        <v>45</v>
      </c>
      <c r="AO100" s="22" t="s">
        <v>45</v>
      </c>
      <c r="AP100" s="1" t="s">
        <v>57</v>
      </c>
      <c r="AQ100" s="1">
        <v>1</v>
      </c>
      <c r="AR100" s="23" t="s">
        <v>371</v>
      </c>
      <c r="AS100" s="34" t="s">
        <v>910</v>
      </c>
      <c r="AT100" s="34" t="s">
        <v>48</v>
      </c>
      <c r="AU100" s="8">
        <f t="shared" si="7"/>
        <v>-2.0690406309742588</v>
      </c>
      <c r="AV100" s="8">
        <f t="shared" si="8"/>
        <v>-7.0189642493225041E-2</v>
      </c>
      <c r="AW100">
        <f t="shared" si="9"/>
        <v>3</v>
      </c>
      <c r="AX100">
        <f t="shared" si="10"/>
        <v>2</v>
      </c>
      <c r="AY100" s="6">
        <f>VLOOKUP(AP100,COND!$A$10:$B$32,2,FALSE)</f>
        <v>1</v>
      </c>
      <c r="AZ100" s="8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122.07327907274362</v>
      </c>
      <c r="BA100" s="26">
        <f t="shared" si="11"/>
        <v>1.9442437527435652</v>
      </c>
      <c r="BB100" t="str">
        <f t="shared" si="12"/>
        <v>RP</v>
      </c>
      <c r="BC100">
        <v>800</v>
      </c>
      <c r="BD100">
        <v>800</v>
      </c>
      <c r="BF100" t="str">
        <f t="shared" si="13"/>
        <v>Possible</v>
      </c>
      <c r="BH100">
        <f>IF(VLOOKUP($A100,'Draft List'!$D$4:$AC$1177,BH$3,FALSE)&lt;&gt;0,VLOOKUP($A100,'Draft List'!$D$4:$AC$1177,BH$3,FALSE),"")</f>
        <v>204</v>
      </c>
      <c r="BI100">
        <f>IF(VLOOKUP($A100,'Draft List'!$D$4:$AC$1177,BI$3,FALSE)&lt;&gt;0,VLOOKUP($A100,'Draft List'!$D$4:$AC$1177,BI$3,FALSE),"")</f>
        <v>7</v>
      </c>
      <c r="BJ100">
        <f>IF(VLOOKUP($A100,'Draft List'!$D$4:$AC$1177,BJ$3,FALSE)&lt;&gt;0,VLOOKUP($A100,'Draft List'!$D$4:$AC$1177,BJ$3,FALSE),"")</f>
        <v>18</v>
      </c>
      <c r="BK100" t="str">
        <f>IF(VLOOKUP($A100,'Draft List'!$D$4:$AC$1177,BK$3,FALSE)&lt;&gt;0,VLOOKUP($A100,'Draft List'!$D$4:$AC$1177,BK$3,FALSE),"")</f>
        <v>Crystal Lake Sandgnats</v>
      </c>
      <c r="BL100" t="e">
        <f>IF(OR(B100="SP",B100="MR",B100="CL"),"P",VLOOKUP(#REF!,Bat!$A$4:$AR$581,42,FALSE))</f>
        <v>#REF!</v>
      </c>
    </row>
    <row r="101" spans="1:64" ht="15" hidden="1" customHeight="1" x14ac:dyDescent="0.3">
      <c r="A101" s="1">
        <v>8603</v>
      </c>
      <c r="B101" s="1" t="s">
        <v>468</v>
      </c>
      <c r="C101" s="1" t="s">
        <v>722</v>
      </c>
      <c r="D101" s="1" t="s">
        <v>1064</v>
      </c>
      <c r="E101" s="1">
        <v>21</v>
      </c>
      <c r="F101" s="1" t="s">
        <v>63</v>
      </c>
      <c r="G101" s="1" t="s">
        <v>42</v>
      </c>
      <c r="H101" s="22" t="s">
        <v>878</v>
      </c>
      <c r="I101" s="45" t="s">
        <v>44</v>
      </c>
      <c r="J101" s="1" t="s">
        <v>48</v>
      </c>
      <c r="K101" s="22" t="s">
        <v>43</v>
      </c>
      <c r="L101" s="1">
        <v>3</v>
      </c>
      <c r="M101" s="1">
        <v>2</v>
      </c>
      <c r="N101" s="22">
        <v>2</v>
      </c>
      <c r="O101" s="1">
        <v>6</v>
      </c>
      <c r="P101" s="1">
        <v>3</v>
      </c>
      <c r="Q101" s="22">
        <v>2</v>
      </c>
      <c r="R101" s="1">
        <v>6</v>
      </c>
      <c r="S101" s="1">
        <v>8</v>
      </c>
      <c r="T101" s="1" t="s">
        <v>45</v>
      </c>
      <c r="U101" s="1" t="s">
        <v>45</v>
      </c>
      <c r="V101" s="1" t="s">
        <v>45</v>
      </c>
      <c r="W101" s="1" t="s">
        <v>45</v>
      </c>
      <c r="X101" s="1">
        <v>4</v>
      </c>
      <c r="Y101" s="1">
        <v>7</v>
      </c>
      <c r="Z101" s="1" t="s">
        <v>45</v>
      </c>
      <c r="AA101" s="1" t="s">
        <v>45</v>
      </c>
      <c r="AB101" s="1" t="s">
        <v>45</v>
      </c>
      <c r="AC101" s="1" t="s">
        <v>45</v>
      </c>
      <c r="AD101" s="1" t="s">
        <v>45</v>
      </c>
      <c r="AE101" s="1" t="s">
        <v>45</v>
      </c>
      <c r="AF101" s="1" t="s">
        <v>45</v>
      </c>
      <c r="AG101" s="1" t="s">
        <v>45</v>
      </c>
      <c r="AH101" s="1" t="s">
        <v>45</v>
      </c>
      <c r="AI101" s="1" t="s">
        <v>45</v>
      </c>
      <c r="AJ101" s="1" t="s">
        <v>45</v>
      </c>
      <c r="AK101" s="1" t="s">
        <v>45</v>
      </c>
      <c r="AL101" s="1" t="s">
        <v>45</v>
      </c>
      <c r="AM101" s="1" t="s">
        <v>45</v>
      </c>
      <c r="AN101" s="1" t="s">
        <v>45</v>
      </c>
      <c r="AO101" s="22" t="s">
        <v>45</v>
      </c>
      <c r="AP101" s="1" t="s">
        <v>55</v>
      </c>
      <c r="AQ101" s="1">
        <v>3</v>
      </c>
      <c r="AR101" s="23" t="s">
        <v>371</v>
      </c>
      <c r="AS101" s="34" t="s">
        <v>45</v>
      </c>
      <c r="AT101" s="34" t="s">
        <v>48</v>
      </c>
      <c r="AU101" s="8">
        <f t="shared" si="7"/>
        <v>-1.8743493064650851</v>
      </c>
      <c r="AV101" s="8">
        <f t="shared" si="8"/>
        <v>-0.64934886577043749</v>
      </c>
      <c r="AW101">
        <f t="shared" si="9"/>
        <v>2</v>
      </c>
      <c r="AX101">
        <f t="shared" si="10"/>
        <v>2</v>
      </c>
      <c r="AY101" s="6">
        <f>VLOOKUP(AP101,COND!$A$10:$B$32,2,FALSE)</f>
        <v>1.0249999999999999</v>
      </c>
      <c r="AZ101" s="8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101.24702631168665</v>
      </c>
      <c r="BA101" s="26">
        <f t="shared" si="11"/>
        <v>2.2883140841206621E-2</v>
      </c>
      <c r="BB101" t="str">
        <f t="shared" si="12"/>
        <v>RP</v>
      </c>
      <c r="BC101">
        <v>800</v>
      </c>
      <c r="BD101">
        <v>800</v>
      </c>
      <c r="BF101" t="str">
        <f t="shared" si="13"/>
        <v>Unlikely</v>
      </c>
      <c r="BH101">
        <f>IF(VLOOKUP($A101,'Draft List'!$D$4:$AC$1177,BH$3,FALSE)&lt;&gt;0,VLOOKUP($A101,'Draft List'!$D$4:$AC$1177,BH$3,FALSE),"")</f>
        <v>205</v>
      </c>
      <c r="BI101">
        <f>IF(VLOOKUP($A101,'Draft List'!$D$4:$AC$1177,BI$3,FALSE)&lt;&gt;0,VLOOKUP($A101,'Draft List'!$D$4:$AC$1177,BI$3,FALSE),"")</f>
        <v>7</v>
      </c>
      <c r="BJ101">
        <f>IF(VLOOKUP($A101,'Draft List'!$D$4:$AC$1177,BJ$3,FALSE)&lt;&gt;0,VLOOKUP($A101,'Draft List'!$D$4:$AC$1177,BJ$3,FALSE),"")</f>
        <v>19</v>
      </c>
      <c r="BK101" t="str">
        <f>IF(VLOOKUP($A101,'Draft List'!$D$4:$AC$1177,BK$3,FALSE)&lt;&gt;0,VLOOKUP($A101,'Draft List'!$D$4:$AC$1177,BK$3,FALSE),"")</f>
        <v>Okinawa Shisa</v>
      </c>
      <c r="BL101" t="e">
        <f>IF(OR(B101="SP",B101="MR",B101="CL"),"P",VLOOKUP(#REF!,Bat!$A$4:$AR$581,42,FALSE))</f>
        <v>#REF!</v>
      </c>
    </row>
    <row r="102" spans="1:64" ht="15" hidden="1" customHeight="1" x14ac:dyDescent="0.3">
      <c r="A102" s="1">
        <v>7196</v>
      </c>
      <c r="B102" s="1" t="s">
        <v>468</v>
      </c>
      <c r="C102" s="1" t="s">
        <v>163</v>
      </c>
      <c r="D102" s="1" t="s">
        <v>1167</v>
      </c>
      <c r="E102" s="1">
        <v>18</v>
      </c>
      <c r="F102" s="1" t="s">
        <v>63</v>
      </c>
      <c r="G102" s="1" t="s">
        <v>54</v>
      </c>
      <c r="H102" s="22" t="s">
        <v>878</v>
      </c>
      <c r="I102" s="45" t="s">
        <v>43</v>
      </c>
      <c r="J102" s="1" t="s">
        <v>43</v>
      </c>
      <c r="K102" s="22" t="s">
        <v>43</v>
      </c>
      <c r="L102" s="1">
        <v>1</v>
      </c>
      <c r="M102" s="1">
        <v>2</v>
      </c>
      <c r="N102" s="22">
        <v>1</v>
      </c>
      <c r="O102" s="1">
        <v>4</v>
      </c>
      <c r="P102" s="1">
        <v>5</v>
      </c>
      <c r="Q102" s="22">
        <v>4</v>
      </c>
      <c r="R102" s="1" t="s">
        <v>45</v>
      </c>
      <c r="S102" s="1" t="s">
        <v>45</v>
      </c>
      <c r="T102" s="1">
        <v>1</v>
      </c>
      <c r="U102" s="1">
        <v>2</v>
      </c>
      <c r="V102" s="1" t="s">
        <v>45</v>
      </c>
      <c r="W102" s="1" t="s">
        <v>45</v>
      </c>
      <c r="X102" s="1">
        <v>2</v>
      </c>
      <c r="Y102" s="1">
        <v>5</v>
      </c>
      <c r="Z102" s="1" t="s">
        <v>45</v>
      </c>
      <c r="AA102" s="1" t="s">
        <v>45</v>
      </c>
      <c r="AB102" s="1">
        <v>3</v>
      </c>
      <c r="AC102" s="1">
        <v>5</v>
      </c>
      <c r="AD102" s="1">
        <v>3</v>
      </c>
      <c r="AE102" s="1">
        <v>5</v>
      </c>
      <c r="AF102" s="1" t="s">
        <v>45</v>
      </c>
      <c r="AG102" s="1" t="s">
        <v>45</v>
      </c>
      <c r="AH102" s="1" t="s">
        <v>45</v>
      </c>
      <c r="AI102" s="1" t="s">
        <v>45</v>
      </c>
      <c r="AJ102" s="1" t="s">
        <v>45</v>
      </c>
      <c r="AK102" s="1" t="s">
        <v>45</v>
      </c>
      <c r="AL102" s="1" t="s">
        <v>45</v>
      </c>
      <c r="AM102" s="1" t="s">
        <v>45</v>
      </c>
      <c r="AN102" s="1" t="s">
        <v>45</v>
      </c>
      <c r="AO102" s="22" t="s">
        <v>45</v>
      </c>
      <c r="AP102" s="1" t="s">
        <v>373</v>
      </c>
      <c r="AQ102" s="1">
        <v>5</v>
      </c>
      <c r="AR102" s="23" t="s">
        <v>370</v>
      </c>
      <c r="AS102" s="34" t="s">
        <v>896</v>
      </c>
      <c r="AT102" s="34" t="s">
        <v>48</v>
      </c>
      <c r="AU102" s="8">
        <f t="shared" si="7"/>
        <v>-2.5060525215375429</v>
      </c>
      <c r="AV102" s="8">
        <f t="shared" si="8"/>
        <v>-0.16322694982045299</v>
      </c>
      <c r="AW102">
        <f t="shared" si="9"/>
        <v>4</v>
      </c>
      <c r="AX102">
        <f t="shared" si="10"/>
        <v>0</v>
      </c>
      <c r="AY102" s="6">
        <f>VLOOKUP(AP102,COND!$A$10:$B$32,2,FALSE)</f>
        <v>1</v>
      </c>
      <c r="AZ102" s="8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120.27839423680135</v>
      </c>
      <c r="BA102" s="26">
        <f t="shared" si="11"/>
        <v>1.7786536647787785</v>
      </c>
      <c r="BB102" t="str">
        <f t="shared" si="12"/>
        <v>SP</v>
      </c>
      <c r="BC102">
        <v>800</v>
      </c>
      <c r="BD102">
        <v>800</v>
      </c>
      <c r="BF102" t="str">
        <f t="shared" si="13"/>
        <v>Possible</v>
      </c>
      <c r="BH102">
        <f>IF(VLOOKUP($A102,'Draft List'!$D$4:$AC$1177,BH$3,FALSE)&lt;&gt;0,VLOOKUP($A102,'Draft List'!$D$4:$AC$1177,BH$3,FALSE),"")</f>
        <v>210</v>
      </c>
      <c r="BI102">
        <f>IF(VLOOKUP($A102,'Draft List'!$D$4:$AC$1177,BI$3,FALSE)&lt;&gt;0,VLOOKUP($A102,'Draft List'!$D$4:$AC$1177,BI$3,FALSE),"")</f>
        <v>7</v>
      </c>
      <c r="BJ102">
        <f>IF(VLOOKUP($A102,'Draft List'!$D$4:$AC$1177,BJ$3,FALSE)&lt;&gt;0,VLOOKUP($A102,'Draft List'!$D$4:$AC$1177,BJ$3,FALSE),"")</f>
        <v>24</v>
      </c>
      <c r="BK102" t="str">
        <f>IF(VLOOKUP($A102,'Draft List'!$D$4:$AC$1177,BK$3,FALSE)&lt;&gt;0,VLOOKUP($A102,'Draft List'!$D$4:$AC$1177,BK$3,FALSE),"")</f>
        <v>Hartford Harpoon</v>
      </c>
      <c r="BL102" t="e">
        <f>IF(OR(B102="SP",B102="MR",B102="CL"),"P",VLOOKUP(#REF!,Bat!$A$4:$AR$581,42,FALSE))</f>
        <v>#REF!</v>
      </c>
    </row>
    <row r="103" spans="1:64" ht="15" hidden="1" customHeight="1" x14ac:dyDescent="0.3">
      <c r="A103" s="1">
        <v>7788</v>
      </c>
      <c r="B103" s="1" t="s">
        <v>50</v>
      </c>
      <c r="C103" s="1" t="s">
        <v>438</v>
      </c>
      <c r="D103" s="1" t="s">
        <v>528</v>
      </c>
      <c r="E103" s="1">
        <v>18</v>
      </c>
      <c r="F103" s="1" t="s">
        <v>42</v>
      </c>
      <c r="G103" s="1" t="s">
        <v>42</v>
      </c>
      <c r="H103" s="22" t="s">
        <v>878</v>
      </c>
      <c r="I103" s="45" t="s">
        <v>48</v>
      </c>
      <c r="J103" s="1" t="s">
        <v>48</v>
      </c>
      <c r="K103" s="22" t="s">
        <v>48</v>
      </c>
      <c r="L103" s="1">
        <v>2</v>
      </c>
      <c r="M103" s="1">
        <v>2</v>
      </c>
      <c r="N103" s="22">
        <v>1</v>
      </c>
      <c r="O103" s="1">
        <v>5</v>
      </c>
      <c r="P103" s="1">
        <v>4</v>
      </c>
      <c r="Q103" s="22">
        <v>4</v>
      </c>
      <c r="R103" s="1" t="s">
        <v>45</v>
      </c>
      <c r="S103" s="1" t="s">
        <v>45</v>
      </c>
      <c r="T103" s="1" t="s">
        <v>45</v>
      </c>
      <c r="U103" s="1" t="s">
        <v>45</v>
      </c>
      <c r="V103" s="1" t="s">
        <v>45</v>
      </c>
      <c r="W103" s="1" t="s">
        <v>45</v>
      </c>
      <c r="X103" s="1">
        <v>2</v>
      </c>
      <c r="Y103" s="1">
        <v>7</v>
      </c>
      <c r="Z103" s="1" t="s">
        <v>45</v>
      </c>
      <c r="AA103" s="1" t="s">
        <v>45</v>
      </c>
      <c r="AB103" s="1" t="s">
        <v>45</v>
      </c>
      <c r="AC103" s="1" t="s">
        <v>45</v>
      </c>
      <c r="AD103" s="1">
        <v>3</v>
      </c>
      <c r="AE103" s="1">
        <v>5</v>
      </c>
      <c r="AF103" s="1" t="s">
        <v>45</v>
      </c>
      <c r="AG103" s="1" t="s">
        <v>45</v>
      </c>
      <c r="AH103" s="1" t="s">
        <v>45</v>
      </c>
      <c r="AI103" s="1" t="s">
        <v>45</v>
      </c>
      <c r="AJ103" s="1" t="s">
        <v>45</v>
      </c>
      <c r="AK103" s="1" t="s">
        <v>45</v>
      </c>
      <c r="AL103" s="1" t="s">
        <v>45</v>
      </c>
      <c r="AM103" s="1" t="s">
        <v>45</v>
      </c>
      <c r="AN103" s="1" t="s">
        <v>45</v>
      </c>
      <c r="AO103" s="22" t="s">
        <v>45</v>
      </c>
      <c r="AP103" s="1" t="s">
        <v>374</v>
      </c>
      <c r="AQ103" s="1">
        <v>2</v>
      </c>
      <c r="AR103" s="23" t="s">
        <v>371</v>
      </c>
      <c r="AS103" s="34" t="s">
        <v>875</v>
      </c>
      <c r="AT103" s="34" t="s">
        <v>48</v>
      </c>
      <c r="AU103" s="8">
        <f t="shared" si="7"/>
        <v>-2.311361197028369</v>
      </c>
      <c r="AV103" s="8">
        <f t="shared" si="8"/>
        <v>-0.16396734174133493</v>
      </c>
      <c r="AW103">
        <f t="shared" si="9"/>
        <v>2</v>
      </c>
      <c r="AX103">
        <f t="shared" si="10"/>
        <v>1</v>
      </c>
      <c r="AY103" s="6">
        <f>VLOOKUP(AP103,COND!$A$10:$B$32,2,FALSE)</f>
        <v>1</v>
      </c>
      <c r="AZ103" s="8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115.80796187947925</v>
      </c>
      <c r="BA103" s="26">
        <f t="shared" si="11"/>
        <v>1.3662264870200578</v>
      </c>
      <c r="BB103" t="str">
        <f t="shared" si="12"/>
        <v>RP</v>
      </c>
      <c r="BC103">
        <v>800</v>
      </c>
      <c r="BD103">
        <v>800</v>
      </c>
      <c r="BF103" t="str">
        <f t="shared" si="13"/>
        <v>Possible</v>
      </c>
      <c r="BH103">
        <f>IF(VLOOKUP($A103,'Draft List'!$D$4:$AC$1177,BH$3,FALSE)&lt;&gt;0,VLOOKUP($A103,'Draft List'!$D$4:$AC$1177,BH$3,FALSE),"")</f>
        <v>211</v>
      </c>
      <c r="BI103">
        <f>IF(VLOOKUP($A103,'Draft List'!$D$4:$AC$1177,BI$3,FALSE)&lt;&gt;0,VLOOKUP($A103,'Draft List'!$D$4:$AC$1177,BI$3,FALSE),"")</f>
        <v>7</v>
      </c>
      <c r="BJ103">
        <f>IF(VLOOKUP($A103,'Draft List'!$D$4:$AC$1177,BJ$3,FALSE)&lt;&gt;0,VLOOKUP($A103,'Draft List'!$D$4:$AC$1177,BJ$3,FALSE),"")</f>
        <v>25</v>
      </c>
      <c r="BK103" t="str">
        <f>IF(VLOOKUP($A103,'Draft List'!$D$4:$AC$1177,BK$3,FALSE)&lt;&gt;0,VLOOKUP($A103,'Draft List'!$D$4:$AC$1177,BK$3,FALSE),"")</f>
        <v>Madison Malts</v>
      </c>
      <c r="BL103" t="str">
        <f>IF(OR(B103="SP",B103="MR",B103="CL"),"P",VLOOKUP(#REF!,Bat!$A$4:$AR$581,42,FALSE))</f>
        <v>P</v>
      </c>
    </row>
    <row r="104" spans="1:64" ht="15" hidden="1" customHeight="1" x14ac:dyDescent="0.3">
      <c r="A104" s="1">
        <v>8154</v>
      </c>
      <c r="B104" s="1" t="s">
        <v>50</v>
      </c>
      <c r="C104" s="1" t="s">
        <v>217</v>
      </c>
      <c r="D104" s="1" t="s">
        <v>337</v>
      </c>
      <c r="E104" s="1">
        <v>18</v>
      </c>
      <c r="F104" s="1" t="s">
        <v>54</v>
      </c>
      <c r="G104" s="1" t="s">
        <v>54</v>
      </c>
      <c r="H104" s="22" t="s">
        <v>878</v>
      </c>
      <c r="I104" s="45" t="s">
        <v>44</v>
      </c>
      <c r="J104" s="1" t="s">
        <v>43</v>
      </c>
      <c r="K104" s="22" t="s">
        <v>43</v>
      </c>
      <c r="L104" s="1">
        <v>1</v>
      </c>
      <c r="M104" s="1">
        <v>2</v>
      </c>
      <c r="N104" s="22">
        <v>1</v>
      </c>
      <c r="O104" s="1">
        <v>5</v>
      </c>
      <c r="P104" s="1">
        <v>2</v>
      </c>
      <c r="Q104" s="22">
        <v>4</v>
      </c>
      <c r="R104" s="1">
        <v>2</v>
      </c>
      <c r="S104" s="1">
        <v>4</v>
      </c>
      <c r="T104" s="1">
        <v>1</v>
      </c>
      <c r="U104" s="1">
        <v>6</v>
      </c>
      <c r="V104" s="1">
        <v>1</v>
      </c>
      <c r="W104" s="1">
        <v>6</v>
      </c>
      <c r="X104" s="1" t="s">
        <v>45</v>
      </c>
      <c r="Y104" s="1" t="s">
        <v>45</v>
      </c>
      <c r="Z104" s="1" t="s">
        <v>45</v>
      </c>
      <c r="AA104" s="1" t="s">
        <v>45</v>
      </c>
      <c r="AB104" s="1">
        <v>2</v>
      </c>
      <c r="AC104" s="1">
        <v>5</v>
      </c>
      <c r="AD104" s="1" t="s">
        <v>45</v>
      </c>
      <c r="AE104" s="1" t="s">
        <v>45</v>
      </c>
      <c r="AF104" s="1" t="s">
        <v>45</v>
      </c>
      <c r="AG104" s="1" t="s">
        <v>45</v>
      </c>
      <c r="AH104" s="1" t="s">
        <v>45</v>
      </c>
      <c r="AI104" s="1" t="s">
        <v>45</v>
      </c>
      <c r="AJ104" s="1" t="s">
        <v>45</v>
      </c>
      <c r="AK104" s="1" t="s">
        <v>45</v>
      </c>
      <c r="AL104" s="1" t="s">
        <v>45</v>
      </c>
      <c r="AM104" s="1" t="s">
        <v>45</v>
      </c>
      <c r="AN104" s="1" t="s">
        <v>45</v>
      </c>
      <c r="AO104" s="22" t="s">
        <v>45</v>
      </c>
      <c r="AP104" s="1" t="s">
        <v>66</v>
      </c>
      <c r="AQ104" s="1">
        <v>2</v>
      </c>
      <c r="AR104" s="23" t="s">
        <v>371</v>
      </c>
      <c r="AS104" s="34" t="s">
        <v>938</v>
      </c>
      <c r="AT104" s="34" t="s">
        <v>844</v>
      </c>
      <c r="AU104" s="8">
        <f t="shared" si="7"/>
        <v>-2.5060525215375429</v>
      </c>
      <c r="AV104" s="8">
        <f t="shared" si="8"/>
        <v>-0.55483077460144581</v>
      </c>
      <c r="AW104">
        <f t="shared" si="9"/>
        <v>4</v>
      </c>
      <c r="AX104">
        <f t="shared" si="10"/>
        <v>2</v>
      </c>
      <c r="AY104" s="6">
        <f>VLOOKUP(AP104,COND!$A$10:$B$32,2,FALSE)</f>
        <v>0.95</v>
      </c>
      <c r="AZ104" s="8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113.44421203830638</v>
      </c>
      <c r="BA104" s="26">
        <f t="shared" si="11"/>
        <v>1.1481548111729083</v>
      </c>
      <c r="BB104" t="str">
        <f t="shared" si="12"/>
        <v>RP</v>
      </c>
      <c r="BC104">
        <v>800</v>
      </c>
      <c r="BD104">
        <v>800</v>
      </c>
      <c r="BF104" t="str">
        <f t="shared" si="13"/>
        <v>Unlikely</v>
      </c>
      <c r="BH104">
        <f>IF(VLOOKUP($A104,'Draft List'!$D$4:$AC$1177,BH$3,FALSE)&lt;&gt;0,VLOOKUP($A104,'Draft List'!$D$4:$AC$1177,BH$3,FALSE),"")</f>
        <v>212</v>
      </c>
      <c r="BI104">
        <f>IF(VLOOKUP($A104,'Draft List'!$D$4:$AC$1177,BI$3,FALSE)&lt;&gt;0,VLOOKUP($A104,'Draft List'!$D$4:$AC$1177,BI$3,FALSE),"")</f>
        <v>7</v>
      </c>
      <c r="BJ104">
        <f>IF(VLOOKUP($A104,'Draft List'!$D$4:$AC$1177,BJ$3,FALSE)&lt;&gt;0,VLOOKUP($A104,'Draft List'!$D$4:$AC$1177,BJ$3,FALSE),"")</f>
        <v>26</v>
      </c>
      <c r="BK104" t="str">
        <f>IF(VLOOKUP($A104,'Draft List'!$D$4:$AC$1177,BK$3,FALSE)&lt;&gt;0,VLOOKUP($A104,'Draft List'!$D$4:$AC$1177,BK$3,FALSE),"")</f>
        <v>Havana Leones</v>
      </c>
      <c r="BL104" t="str">
        <f>IF(OR(B104="SP",B104="MR",B104="CL"),"P",VLOOKUP(#REF!,Bat!$A$4:$AR$581,42,FALSE))</f>
        <v>P</v>
      </c>
    </row>
    <row r="105" spans="1:64" ht="15" hidden="1" customHeight="1" x14ac:dyDescent="0.3">
      <c r="A105" s="1">
        <v>13321</v>
      </c>
      <c r="B105" s="1" t="s">
        <v>468</v>
      </c>
      <c r="C105" s="1" t="s">
        <v>662</v>
      </c>
      <c r="D105" s="1" t="s">
        <v>793</v>
      </c>
      <c r="E105" s="1">
        <v>21</v>
      </c>
      <c r="F105" s="1" t="s">
        <v>42</v>
      </c>
      <c r="G105" s="1" t="s">
        <v>54</v>
      </c>
      <c r="H105" s="22" t="s">
        <v>878</v>
      </c>
      <c r="I105" s="45" t="s">
        <v>48</v>
      </c>
      <c r="J105" s="1" t="s">
        <v>43</v>
      </c>
      <c r="K105" s="22" t="s">
        <v>43</v>
      </c>
      <c r="L105" s="1">
        <v>4</v>
      </c>
      <c r="M105" s="1">
        <v>2</v>
      </c>
      <c r="N105" s="22">
        <v>2</v>
      </c>
      <c r="O105" s="1">
        <v>6</v>
      </c>
      <c r="P105" s="1">
        <v>2</v>
      </c>
      <c r="Q105" s="22">
        <v>3</v>
      </c>
      <c r="R105" s="1" t="s">
        <v>45</v>
      </c>
      <c r="S105" s="1" t="s">
        <v>45</v>
      </c>
      <c r="T105" s="1">
        <v>1</v>
      </c>
      <c r="U105" s="1">
        <v>1</v>
      </c>
      <c r="V105" s="1" t="s">
        <v>45</v>
      </c>
      <c r="W105" s="1" t="s">
        <v>45</v>
      </c>
      <c r="X105" s="1">
        <v>5</v>
      </c>
      <c r="Y105" s="1">
        <v>8</v>
      </c>
      <c r="Z105" s="1" t="s">
        <v>45</v>
      </c>
      <c r="AA105" s="1" t="s">
        <v>45</v>
      </c>
      <c r="AB105" s="1" t="s">
        <v>45</v>
      </c>
      <c r="AC105" s="1" t="s">
        <v>45</v>
      </c>
      <c r="AD105" s="1">
        <v>4</v>
      </c>
      <c r="AE105" s="1">
        <v>7</v>
      </c>
      <c r="AF105" s="1" t="s">
        <v>45</v>
      </c>
      <c r="AG105" s="1" t="s">
        <v>45</v>
      </c>
      <c r="AH105" s="1" t="s">
        <v>45</v>
      </c>
      <c r="AI105" s="1" t="s">
        <v>45</v>
      </c>
      <c r="AJ105" s="1" t="s">
        <v>45</v>
      </c>
      <c r="AK105" s="1" t="s">
        <v>45</v>
      </c>
      <c r="AL105" s="1" t="s">
        <v>45</v>
      </c>
      <c r="AM105" s="1" t="s">
        <v>45</v>
      </c>
      <c r="AN105" s="1" t="s">
        <v>45</v>
      </c>
      <c r="AO105" s="22" t="s">
        <v>45</v>
      </c>
      <c r="AP105" s="1" t="s">
        <v>59</v>
      </c>
      <c r="AQ105" s="1">
        <v>8</v>
      </c>
      <c r="AR105" s="23" t="s">
        <v>14</v>
      </c>
      <c r="AS105" s="34" t="s">
        <v>45</v>
      </c>
      <c r="AT105" s="34" t="s">
        <v>48</v>
      </c>
      <c r="AU105" s="8">
        <f t="shared" si="7"/>
        <v>-1.6796579819559116</v>
      </c>
      <c r="AV105" s="8">
        <f t="shared" si="8"/>
        <v>-0.60246001614638267</v>
      </c>
      <c r="AW105">
        <f t="shared" si="9"/>
        <v>3</v>
      </c>
      <c r="AX105">
        <f t="shared" si="10"/>
        <v>2</v>
      </c>
      <c r="AY105" s="6">
        <f>VLOOKUP(AP105,COND!$A$10:$B$32,2,FALSE)</f>
        <v>1</v>
      </c>
      <c r="AZ105" s="8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108.83986808068116</v>
      </c>
      <c r="BA105" s="26">
        <f t="shared" si="11"/>
        <v>0.723373395844367</v>
      </c>
      <c r="BB105" t="str">
        <f t="shared" si="12"/>
        <v>SP</v>
      </c>
      <c r="BC105">
        <v>800</v>
      </c>
      <c r="BD105">
        <v>800</v>
      </c>
      <c r="BF105" t="str">
        <f t="shared" si="13"/>
        <v>Unlikely</v>
      </c>
      <c r="BH105">
        <f>IF(VLOOKUP($A105,'Draft List'!$D$4:$AC$1177,BH$3,FALSE)&lt;&gt;0,VLOOKUP($A105,'Draft List'!$D$4:$AC$1177,BH$3,FALSE),"")</f>
        <v>214</v>
      </c>
      <c r="BI105">
        <f>IF(VLOOKUP($A105,'Draft List'!$D$4:$AC$1177,BI$3,FALSE)&lt;&gt;0,VLOOKUP($A105,'Draft List'!$D$4:$AC$1177,BI$3,FALSE),"")</f>
        <v>7</v>
      </c>
      <c r="BJ105">
        <f>IF(VLOOKUP($A105,'Draft List'!$D$4:$AC$1177,BJ$3,FALSE)&lt;&gt;0,VLOOKUP($A105,'Draft List'!$D$4:$AC$1177,BJ$3,FALSE),"")</f>
        <v>28</v>
      </c>
      <c r="BK105" t="str">
        <f>IF(VLOOKUP($A105,'Draft List'!$D$4:$AC$1177,BK$3,FALSE)&lt;&gt;0,VLOOKUP($A105,'Draft List'!$D$4:$AC$1177,BK$3,FALSE),"")</f>
        <v>Niihama-shi Ghosts</v>
      </c>
      <c r="BL105" t="e">
        <f>IF(OR(B105="SP",B105="MR",B105="CL"),"P",VLOOKUP(#REF!,Bat!$A$4:$AR$581,42,FALSE))</f>
        <v>#REF!</v>
      </c>
    </row>
    <row r="106" spans="1:64" ht="15" hidden="1" customHeight="1" x14ac:dyDescent="0.3">
      <c r="A106" s="1">
        <v>10771</v>
      </c>
      <c r="B106" s="1" t="s">
        <v>24</v>
      </c>
      <c r="C106" s="1" t="s">
        <v>164</v>
      </c>
      <c r="D106" s="1" t="s">
        <v>1481</v>
      </c>
      <c r="E106" s="1">
        <v>20</v>
      </c>
      <c r="F106" s="1" t="s">
        <v>42</v>
      </c>
      <c r="G106" s="1" t="s">
        <v>42</v>
      </c>
      <c r="H106" s="22" t="s">
        <v>878</v>
      </c>
      <c r="I106" s="45" t="s">
        <v>44</v>
      </c>
      <c r="J106" s="1" t="s">
        <v>44</v>
      </c>
      <c r="K106" s="22" t="s">
        <v>43</v>
      </c>
      <c r="L106" s="1">
        <v>4</v>
      </c>
      <c r="M106" s="1">
        <v>1</v>
      </c>
      <c r="N106" s="22">
        <v>1</v>
      </c>
      <c r="O106" s="1">
        <v>6</v>
      </c>
      <c r="P106" s="1">
        <v>1</v>
      </c>
      <c r="Q106" s="22">
        <v>2</v>
      </c>
      <c r="R106" s="1">
        <v>7</v>
      </c>
      <c r="S106" s="1">
        <v>8</v>
      </c>
      <c r="T106" s="1">
        <v>4</v>
      </c>
      <c r="U106" s="1">
        <v>7</v>
      </c>
      <c r="V106" s="1">
        <v>3</v>
      </c>
      <c r="W106" s="1">
        <v>5</v>
      </c>
      <c r="X106" s="1" t="s">
        <v>45</v>
      </c>
      <c r="Y106" s="1" t="s">
        <v>45</v>
      </c>
      <c r="Z106" s="1" t="s">
        <v>45</v>
      </c>
      <c r="AA106" s="1" t="s">
        <v>45</v>
      </c>
      <c r="AB106" s="1" t="s">
        <v>45</v>
      </c>
      <c r="AC106" s="1" t="s">
        <v>45</v>
      </c>
      <c r="AD106" s="1" t="s">
        <v>45</v>
      </c>
      <c r="AE106" s="1" t="s">
        <v>45</v>
      </c>
      <c r="AF106" s="1" t="s">
        <v>45</v>
      </c>
      <c r="AG106" s="1" t="s">
        <v>45</v>
      </c>
      <c r="AH106" s="1" t="s">
        <v>45</v>
      </c>
      <c r="AI106" s="1" t="s">
        <v>45</v>
      </c>
      <c r="AJ106" s="1" t="s">
        <v>45</v>
      </c>
      <c r="AK106" s="1" t="s">
        <v>45</v>
      </c>
      <c r="AL106" s="1" t="s">
        <v>45</v>
      </c>
      <c r="AM106" s="1" t="s">
        <v>45</v>
      </c>
      <c r="AN106" s="1" t="s">
        <v>45</v>
      </c>
      <c r="AO106" s="22" t="s">
        <v>45</v>
      </c>
      <c r="AP106" s="1" t="s">
        <v>60</v>
      </c>
      <c r="AQ106" s="1">
        <v>9</v>
      </c>
      <c r="AR106" s="23" t="s">
        <v>375</v>
      </c>
      <c r="AS106" s="34" t="s">
        <v>955</v>
      </c>
      <c r="AT106" s="34" t="s">
        <v>48</v>
      </c>
      <c r="AU106" s="8">
        <f t="shared" si="7"/>
        <v>-2.1174102644400774</v>
      </c>
      <c r="AV106" s="8">
        <f t="shared" si="8"/>
        <v>-1.0402122986305484</v>
      </c>
      <c r="AW106">
        <f t="shared" si="9"/>
        <v>3</v>
      </c>
      <c r="AX106">
        <f t="shared" si="10"/>
        <v>2</v>
      </c>
      <c r="AY106" s="6">
        <f>VLOOKUP(AP106,COND!$A$10:$B$32,2,FALSE)</f>
        <v>1.075</v>
      </c>
      <c r="AZ106" s="8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97.330192372588584</v>
      </c>
      <c r="BA106" s="26">
        <f t="shared" si="11"/>
        <v>-0.33847089342930864</v>
      </c>
      <c r="BB106" t="str">
        <f t="shared" si="12"/>
        <v>SP</v>
      </c>
      <c r="BC106">
        <v>800</v>
      </c>
      <c r="BD106">
        <v>800</v>
      </c>
      <c r="BF106" t="str">
        <f t="shared" si="13"/>
        <v>Unlikely</v>
      </c>
      <c r="BH106">
        <f>IF(VLOOKUP($A106,'Draft List'!$D$4:$AC$1177,BH$3,FALSE)&lt;&gt;0,VLOOKUP($A106,'Draft List'!$D$4:$AC$1177,BH$3,FALSE),"")</f>
        <v>216</v>
      </c>
      <c r="BI106">
        <f>IF(VLOOKUP($A106,'Draft List'!$D$4:$AC$1177,BI$3,FALSE)&lt;&gt;0,VLOOKUP($A106,'Draft List'!$D$4:$AC$1177,BI$3,FALSE),"")</f>
        <v>7</v>
      </c>
      <c r="BJ106">
        <f>IF(VLOOKUP($A106,'Draft List'!$D$4:$AC$1177,BJ$3,FALSE)&lt;&gt;0,VLOOKUP($A106,'Draft List'!$D$4:$AC$1177,BJ$3,FALSE),"")</f>
        <v>30</v>
      </c>
      <c r="BK106" t="str">
        <f>IF(VLOOKUP($A106,'Draft List'!$D$4:$AC$1177,BK$3,FALSE)&lt;&gt;0,VLOOKUP($A106,'Draft List'!$D$4:$AC$1177,BK$3,FALSE),"")</f>
        <v>Tempe Knights</v>
      </c>
      <c r="BL106" t="str">
        <f>IF(OR(B106="SP",B106="MR",B106="CL"),"P",VLOOKUP(#REF!,Bat!$A$4:$AR$581,42,FALSE))</f>
        <v>P</v>
      </c>
    </row>
    <row r="107" spans="1:64" ht="15" hidden="1" customHeight="1" x14ac:dyDescent="0.3">
      <c r="A107" s="1">
        <v>9064</v>
      </c>
      <c r="B107" s="1" t="s">
        <v>24</v>
      </c>
      <c r="C107" s="1" t="s">
        <v>699</v>
      </c>
      <c r="D107" s="1" t="s">
        <v>1513</v>
      </c>
      <c r="E107" s="1">
        <v>21</v>
      </c>
      <c r="F107" s="1" t="s">
        <v>42</v>
      </c>
      <c r="G107" s="1" t="s">
        <v>42</v>
      </c>
      <c r="H107" s="22" t="s">
        <v>878</v>
      </c>
      <c r="I107" s="45" t="s">
        <v>48</v>
      </c>
      <c r="J107" s="1" t="s">
        <v>48</v>
      </c>
      <c r="K107" s="22" t="s">
        <v>43</v>
      </c>
      <c r="L107" s="1">
        <v>2</v>
      </c>
      <c r="M107" s="1">
        <v>2</v>
      </c>
      <c r="N107" s="22">
        <v>2</v>
      </c>
      <c r="O107" s="1">
        <v>4</v>
      </c>
      <c r="P107" s="1">
        <v>2</v>
      </c>
      <c r="Q107" s="22">
        <v>4</v>
      </c>
      <c r="R107" s="1">
        <v>5</v>
      </c>
      <c r="S107" s="1">
        <v>6</v>
      </c>
      <c r="T107" s="1">
        <v>1</v>
      </c>
      <c r="U107" s="1">
        <v>1</v>
      </c>
      <c r="V107" s="1">
        <v>2</v>
      </c>
      <c r="W107" s="1">
        <v>5</v>
      </c>
      <c r="X107" s="1" t="s">
        <v>45</v>
      </c>
      <c r="Y107" s="1" t="s">
        <v>45</v>
      </c>
      <c r="Z107" s="1" t="s">
        <v>45</v>
      </c>
      <c r="AA107" s="1" t="s">
        <v>45</v>
      </c>
      <c r="AB107" s="1" t="s">
        <v>45</v>
      </c>
      <c r="AC107" s="1" t="s">
        <v>45</v>
      </c>
      <c r="AD107" s="1" t="s">
        <v>45</v>
      </c>
      <c r="AE107" s="1" t="s">
        <v>45</v>
      </c>
      <c r="AF107" s="1">
        <v>4</v>
      </c>
      <c r="AG107" s="1">
        <v>5</v>
      </c>
      <c r="AH107" s="1" t="s">
        <v>45</v>
      </c>
      <c r="AI107" s="1" t="s">
        <v>45</v>
      </c>
      <c r="AJ107" s="1">
        <v>3</v>
      </c>
      <c r="AK107" s="1">
        <v>5</v>
      </c>
      <c r="AL107" s="1" t="s">
        <v>45</v>
      </c>
      <c r="AM107" s="1" t="s">
        <v>45</v>
      </c>
      <c r="AN107" s="1" t="s">
        <v>45</v>
      </c>
      <c r="AO107" s="22" t="s">
        <v>45</v>
      </c>
      <c r="AP107" s="1" t="s">
        <v>59</v>
      </c>
      <c r="AQ107" s="1">
        <v>6</v>
      </c>
      <c r="AR107" s="23" t="s">
        <v>371</v>
      </c>
      <c r="AS107" s="34" t="s">
        <v>1160</v>
      </c>
      <c r="AT107" s="34" t="s">
        <v>48</v>
      </c>
      <c r="AU107" s="8">
        <f t="shared" si="7"/>
        <v>-2.0690406309742588</v>
      </c>
      <c r="AV107" s="8">
        <f t="shared" si="8"/>
        <v>-0.74952209911061918</v>
      </c>
      <c r="AW107">
        <f t="shared" si="9"/>
        <v>5</v>
      </c>
      <c r="AX107">
        <f t="shared" si="10"/>
        <v>1</v>
      </c>
      <c r="AY107" s="6">
        <f>VLOOKUP(AP107,COND!$A$10:$B$32,2,FALSE)</f>
        <v>1</v>
      </c>
      <c r="AZ107" s="8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106.86210614430294</v>
      </c>
      <c r="BA107" s="26">
        <f t="shared" si="11"/>
        <v>0.54091167659631989</v>
      </c>
      <c r="BB107" t="str">
        <f t="shared" si="12"/>
        <v>SP</v>
      </c>
      <c r="BC107">
        <v>800</v>
      </c>
      <c r="BD107">
        <v>800</v>
      </c>
      <c r="BF107" t="str">
        <f t="shared" si="13"/>
        <v>Unlikely</v>
      </c>
      <c r="BH107">
        <f>IF(VLOOKUP($A107,'Draft List'!$D$4:$AC$1177,BH$3,FALSE)&lt;&gt;0,VLOOKUP($A107,'Draft List'!$D$4:$AC$1177,BH$3,FALSE),"")</f>
        <v>217</v>
      </c>
      <c r="BI107">
        <f>IF(VLOOKUP($A107,'Draft List'!$D$4:$AC$1177,BI$3,FALSE)&lt;&gt;0,VLOOKUP($A107,'Draft List'!$D$4:$AC$1177,BI$3,FALSE),"")</f>
        <v>8</v>
      </c>
      <c r="BJ107">
        <f>IF(VLOOKUP($A107,'Draft List'!$D$4:$AC$1177,BJ$3,FALSE)&lt;&gt;0,VLOOKUP($A107,'Draft List'!$D$4:$AC$1177,BJ$3,FALSE),"")</f>
        <v>1</v>
      </c>
      <c r="BK107" t="str">
        <f>IF(VLOOKUP($A107,'Draft List'!$D$4:$AC$1177,BK$3,FALSE)&lt;&gt;0,VLOOKUP($A107,'Draft List'!$D$4:$AC$1177,BK$3,FALSE),"")</f>
        <v>Yuma Arroyos</v>
      </c>
      <c r="BL107" t="str">
        <f>IF(OR(B107="SP",B107="MR",B107="CL"),"P",VLOOKUP(#REF!,Bat!$A$4:$AR$581,42,FALSE))</f>
        <v>P</v>
      </c>
    </row>
    <row r="108" spans="1:64" ht="15" hidden="1" customHeight="1" x14ac:dyDescent="0.3">
      <c r="A108" s="1">
        <v>11662</v>
      </c>
      <c r="B108" s="1" t="s">
        <v>24</v>
      </c>
      <c r="C108" s="1" t="s">
        <v>743</v>
      </c>
      <c r="D108" s="1" t="s">
        <v>142</v>
      </c>
      <c r="E108" s="1">
        <v>21</v>
      </c>
      <c r="F108" s="1" t="s">
        <v>54</v>
      </c>
      <c r="G108" s="1" t="s">
        <v>54</v>
      </c>
      <c r="H108" s="22" t="s">
        <v>878</v>
      </c>
      <c r="I108" s="45" t="s">
        <v>43</v>
      </c>
      <c r="J108" s="1" t="s">
        <v>48</v>
      </c>
      <c r="K108" s="22" t="s">
        <v>48</v>
      </c>
      <c r="L108" s="1">
        <v>3</v>
      </c>
      <c r="M108" s="1">
        <v>2</v>
      </c>
      <c r="N108" s="22">
        <v>1</v>
      </c>
      <c r="O108" s="1">
        <v>5</v>
      </c>
      <c r="P108" s="1">
        <v>2</v>
      </c>
      <c r="Q108" s="22">
        <v>2</v>
      </c>
      <c r="R108" s="1" t="s">
        <v>45</v>
      </c>
      <c r="S108" s="1" t="s">
        <v>45</v>
      </c>
      <c r="T108" s="1">
        <v>1</v>
      </c>
      <c r="U108" s="1">
        <v>1</v>
      </c>
      <c r="V108" s="1">
        <v>2</v>
      </c>
      <c r="W108" s="1">
        <v>5</v>
      </c>
      <c r="X108" s="1" t="s">
        <v>45</v>
      </c>
      <c r="Y108" s="1" t="s">
        <v>45</v>
      </c>
      <c r="Z108" s="1" t="s">
        <v>45</v>
      </c>
      <c r="AA108" s="1" t="s">
        <v>45</v>
      </c>
      <c r="AB108" s="1">
        <v>4</v>
      </c>
      <c r="AC108" s="1">
        <v>6</v>
      </c>
      <c r="AD108" s="1">
        <v>5</v>
      </c>
      <c r="AE108" s="1">
        <v>6</v>
      </c>
      <c r="AF108" s="1" t="s">
        <v>45</v>
      </c>
      <c r="AG108" s="1" t="s">
        <v>45</v>
      </c>
      <c r="AH108" s="1" t="s">
        <v>45</v>
      </c>
      <c r="AI108" s="1" t="s">
        <v>45</v>
      </c>
      <c r="AJ108" s="1" t="s">
        <v>45</v>
      </c>
      <c r="AK108" s="1" t="s">
        <v>45</v>
      </c>
      <c r="AL108" s="1" t="s">
        <v>45</v>
      </c>
      <c r="AM108" s="1" t="s">
        <v>45</v>
      </c>
      <c r="AN108" s="1" t="s">
        <v>45</v>
      </c>
      <c r="AO108" s="22" t="s">
        <v>45</v>
      </c>
      <c r="AP108" s="1" t="s">
        <v>55</v>
      </c>
      <c r="AQ108" s="1">
        <v>9</v>
      </c>
      <c r="AR108" s="23" t="s">
        <v>371</v>
      </c>
      <c r="AS108" s="34" t="s">
        <v>882</v>
      </c>
      <c r="AT108" s="34" t="s">
        <v>48</v>
      </c>
      <c r="AU108" s="8">
        <f t="shared" si="7"/>
        <v>-2.1166698725191955</v>
      </c>
      <c r="AV108" s="8">
        <f t="shared" si="8"/>
        <v>-1.0394719067096667</v>
      </c>
      <c r="AW108">
        <f t="shared" si="9"/>
        <v>4</v>
      </c>
      <c r="AX108">
        <f t="shared" si="10"/>
        <v>2</v>
      </c>
      <c r="AY108" s="6">
        <f>VLOOKUP(AP108,COND!$A$10:$B$32,2,FALSE)</f>
        <v>1.0249999999999999</v>
      </c>
      <c r="AZ108" s="8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101.8694085885854</v>
      </c>
      <c r="BA108" s="26">
        <f t="shared" si="11"/>
        <v>8.0302053696015882E-2</v>
      </c>
      <c r="BB108" t="str">
        <f t="shared" si="12"/>
        <v>SP</v>
      </c>
      <c r="BC108">
        <v>800</v>
      </c>
      <c r="BD108">
        <v>800</v>
      </c>
      <c r="BF108" t="str">
        <f t="shared" si="13"/>
        <v>Unlikely</v>
      </c>
      <c r="BH108">
        <f>IF(VLOOKUP($A108,'Draft List'!$D$4:$AC$1177,BH$3,FALSE)&lt;&gt;0,VLOOKUP($A108,'Draft List'!$D$4:$AC$1177,BH$3,FALSE),"")</f>
        <v>225</v>
      </c>
      <c r="BI108">
        <f>IF(VLOOKUP($A108,'Draft List'!$D$4:$AC$1177,BI$3,FALSE)&lt;&gt;0,VLOOKUP($A108,'Draft List'!$D$4:$AC$1177,BI$3,FALSE),"")</f>
        <v>8</v>
      </c>
      <c r="BJ108">
        <f>IF(VLOOKUP($A108,'Draft List'!$D$4:$AC$1177,BJ$3,FALSE)&lt;&gt;0,VLOOKUP($A108,'Draft List'!$D$4:$AC$1177,BJ$3,FALSE),"")</f>
        <v>9</v>
      </c>
      <c r="BK108" t="str">
        <f>IF(VLOOKUP($A108,'Draft List'!$D$4:$AC$1177,BK$3,FALSE)&lt;&gt;0,VLOOKUP($A108,'Draft List'!$D$4:$AC$1177,BK$3,FALSE),"")</f>
        <v>Niihama-shi Ghosts</v>
      </c>
      <c r="BL108" t="str">
        <f>IF(OR(B108="SP",B108="MR",B108="CL"),"P",VLOOKUP(#REF!,Bat!$A$4:$AR$581,42,FALSE))</f>
        <v>P</v>
      </c>
    </row>
    <row r="109" spans="1:64" ht="15" hidden="1" customHeight="1" x14ac:dyDescent="0.3">
      <c r="A109" s="1">
        <v>6255</v>
      </c>
      <c r="B109" s="1" t="s">
        <v>468</v>
      </c>
      <c r="C109" s="1" t="s">
        <v>427</v>
      </c>
      <c r="D109" s="1" t="s">
        <v>1660</v>
      </c>
      <c r="E109" s="1">
        <v>21</v>
      </c>
      <c r="F109" s="1" t="s">
        <v>54</v>
      </c>
      <c r="G109" s="1" t="s">
        <v>54</v>
      </c>
      <c r="H109" s="22" t="s">
        <v>878</v>
      </c>
      <c r="I109" s="45" t="s">
        <v>48</v>
      </c>
      <c r="J109" s="1" t="s">
        <v>48</v>
      </c>
      <c r="K109" s="22" t="s">
        <v>43</v>
      </c>
      <c r="L109" s="1">
        <v>5</v>
      </c>
      <c r="M109" s="1">
        <v>1</v>
      </c>
      <c r="N109" s="22">
        <v>2</v>
      </c>
      <c r="O109" s="1">
        <v>5</v>
      </c>
      <c r="P109" s="1">
        <v>1</v>
      </c>
      <c r="Q109" s="22">
        <v>3</v>
      </c>
      <c r="R109" s="1">
        <v>6</v>
      </c>
      <c r="S109" s="1">
        <v>7</v>
      </c>
      <c r="T109" s="1">
        <v>4</v>
      </c>
      <c r="U109" s="1">
        <v>5</v>
      </c>
      <c r="V109" s="1" t="s">
        <v>45</v>
      </c>
      <c r="W109" s="1" t="s">
        <v>45</v>
      </c>
      <c r="X109" s="1">
        <v>4</v>
      </c>
      <c r="Y109" s="1">
        <v>4</v>
      </c>
      <c r="Z109" s="1" t="s">
        <v>45</v>
      </c>
      <c r="AA109" s="1" t="s">
        <v>45</v>
      </c>
      <c r="AB109" s="1">
        <v>5</v>
      </c>
      <c r="AC109" s="1">
        <v>5</v>
      </c>
      <c r="AD109" s="1" t="s">
        <v>45</v>
      </c>
      <c r="AE109" s="1" t="s">
        <v>45</v>
      </c>
      <c r="AF109" s="1">
        <v>5</v>
      </c>
      <c r="AG109" s="1">
        <v>5</v>
      </c>
      <c r="AH109" s="1">
        <v>3</v>
      </c>
      <c r="AI109" s="1">
        <v>4</v>
      </c>
      <c r="AJ109" s="1" t="s">
        <v>45</v>
      </c>
      <c r="AK109" s="1" t="s">
        <v>45</v>
      </c>
      <c r="AL109" s="1" t="s">
        <v>45</v>
      </c>
      <c r="AM109" s="1" t="s">
        <v>45</v>
      </c>
      <c r="AN109" s="1" t="s">
        <v>45</v>
      </c>
      <c r="AO109" s="22" t="s">
        <v>45</v>
      </c>
      <c r="AP109" s="1" t="s">
        <v>49</v>
      </c>
      <c r="AQ109" s="1">
        <v>8</v>
      </c>
      <c r="AR109" s="23" t="s">
        <v>14</v>
      </c>
      <c r="AS109" s="34" t="s">
        <v>45</v>
      </c>
      <c r="AT109" s="34" t="s">
        <v>844</v>
      </c>
      <c r="AU109" s="8">
        <f t="shared" si="7"/>
        <v>-1.6803983738767938</v>
      </c>
      <c r="AV109" s="8">
        <f t="shared" si="8"/>
        <v>-0.99258305708561179</v>
      </c>
      <c r="AW109">
        <f t="shared" si="9"/>
        <v>6</v>
      </c>
      <c r="AX109">
        <f t="shared" si="10"/>
        <v>1</v>
      </c>
      <c r="AY109" s="6">
        <f>VLOOKUP(AP109,COND!$A$10:$B$32,2,FALSE)</f>
        <v>1.05</v>
      </c>
      <c r="AZ109" s="8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101.49037214268802</v>
      </c>
      <c r="BA109" s="26">
        <f t="shared" si="11"/>
        <v>4.5333415507561835E-2</v>
      </c>
      <c r="BB109" t="str">
        <f t="shared" si="12"/>
        <v>SP</v>
      </c>
      <c r="BC109">
        <v>800</v>
      </c>
      <c r="BD109">
        <v>800</v>
      </c>
      <c r="BF109" t="str">
        <f t="shared" si="13"/>
        <v>Unlikely</v>
      </c>
      <c r="BH109">
        <f>IF(VLOOKUP($A109,'Draft List'!$D$4:$AC$1177,BH$3,FALSE)&lt;&gt;0,VLOOKUP($A109,'Draft List'!$D$4:$AC$1177,BH$3,FALSE),"")</f>
        <v>226</v>
      </c>
      <c r="BI109">
        <f>IF(VLOOKUP($A109,'Draft List'!$D$4:$AC$1177,BI$3,FALSE)&lt;&gt;0,VLOOKUP($A109,'Draft List'!$D$4:$AC$1177,BI$3,FALSE),"")</f>
        <v>8</v>
      </c>
      <c r="BJ109">
        <f>IF(VLOOKUP($A109,'Draft List'!$D$4:$AC$1177,BJ$3,FALSE)&lt;&gt;0,VLOOKUP($A109,'Draft List'!$D$4:$AC$1177,BJ$3,FALSE),"")</f>
        <v>10</v>
      </c>
      <c r="BK109" t="str">
        <f>IF(VLOOKUP($A109,'Draft List'!$D$4:$AC$1177,BK$3,FALSE)&lt;&gt;0,VLOOKUP($A109,'Draft List'!$D$4:$AC$1177,BK$3,FALSE),"")</f>
        <v>Tempe Knights</v>
      </c>
      <c r="BL109" t="e">
        <f>IF(OR(B109="SP",B109="MR",B109="CL"),"P",VLOOKUP(#REF!,Bat!$A$4:$AR$581,42,FALSE))</f>
        <v>#REF!</v>
      </c>
    </row>
    <row r="110" spans="1:64" ht="15" hidden="1" customHeight="1" x14ac:dyDescent="0.3">
      <c r="A110" s="1">
        <v>13067</v>
      </c>
      <c r="B110" s="1" t="s">
        <v>468</v>
      </c>
      <c r="C110" s="1" t="s">
        <v>200</v>
      </c>
      <c r="D110" s="1" t="s">
        <v>1509</v>
      </c>
      <c r="E110" s="1">
        <v>21</v>
      </c>
      <c r="F110" s="1" t="s">
        <v>63</v>
      </c>
      <c r="G110" s="1" t="s">
        <v>42</v>
      </c>
      <c r="H110" s="22" t="s">
        <v>878</v>
      </c>
      <c r="I110" s="45" t="s">
        <v>43</v>
      </c>
      <c r="J110" s="1" t="s">
        <v>48</v>
      </c>
      <c r="K110" s="22" t="s">
        <v>43</v>
      </c>
      <c r="L110" s="1">
        <v>4</v>
      </c>
      <c r="M110" s="1">
        <v>2</v>
      </c>
      <c r="N110" s="22">
        <v>1</v>
      </c>
      <c r="O110" s="1">
        <v>6</v>
      </c>
      <c r="P110" s="1">
        <v>2</v>
      </c>
      <c r="Q110" s="22">
        <v>1</v>
      </c>
      <c r="R110" s="1">
        <v>6</v>
      </c>
      <c r="S110" s="1">
        <v>6</v>
      </c>
      <c r="T110" s="1" t="s">
        <v>45</v>
      </c>
      <c r="U110" s="1" t="s">
        <v>45</v>
      </c>
      <c r="V110" s="1" t="s">
        <v>45</v>
      </c>
      <c r="W110" s="1" t="s">
        <v>45</v>
      </c>
      <c r="X110" s="1">
        <v>5</v>
      </c>
      <c r="Y110" s="1">
        <v>8</v>
      </c>
      <c r="Z110" s="1" t="s">
        <v>45</v>
      </c>
      <c r="AA110" s="1" t="s">
        <v>45</v>
      </c>
      <c r="AB110" s="1" t="s">
        <v>45</v>
      </c>
      <c r="AC110" s="1" t="s">
        <v>45</v>
      </c>
      <c r="AD110" s="1" t="s">
        <v>45</v>
      </c>
      <c r="AE110" s="1" t="s">
        <v>45</v>
      </c>
      <c r="AF110" s="1" t="s">
        <v>45</v>
      </c>
      <c r="AG110" s="1" t="s">
        <v>45</v>
      </c>
      <c r="AH110" s="1" t="s">
        <v>45</v>
      </c>
      <c r="AI110" s="1" t="s">
        <v>45</v>
      </c>
      <c r="AJ110" s="1" t="s">
        <v>45</v>
      </c>
      <c r="AK110" s="1" t="s">
        <v>45</v>
      </c>
      <c r="AL110" s="1" t="s">
        <v>45</v>
      </c>
      <c r="AM110" s="1" t="s">
        <v>45</v>
      </c>
      <c r="AN110" s="1" t="s">
        <v>45</v>
      </c>
      <c r="AO110" s="22" t="s">
        <v>45</v>
      </c>
      <c r="AP110" s="1" t="s">
        <v>58</v>
      </c>
      <c r="AQ110" s="1">
        <v>2</v>
      </c>
      <c r="AR110" s="23" t="s">
        <v>371</v>
      </c>
      <c r="AS110" s="34" t="s">
        <v>874</v>
      </c>
      <c r="AT110" s="34" t="s">
        <v>844</v>
      </c>
      <c r="AU110" s="8">
        <f t="shared" si="7"/>
        <v>-1.9219785480100218</v>
      </c>
      <c r="AV110" s="8">
        <f t="shared" si="8"/>
        <v>-1.0871011482546034</v>
      </c>
      <c r="AW110">
        <f t="shared" si="9"/>
        <v>2</v>
      </c>
      <c r="AX110">
        <f t="shared" si="10"/>
        <v>2</v>
      </c>
      <c r="AY110" s="6">
        <f>VLOOKUP(AP110,COND!$A$10:$B$32,2,FALSE)</f>
        <v>1</v>
      </c>
      <c r="AZ110" s="8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93.304902259040631</v>
      </c>
      <c r="BA110" s="26">
        <f t="shared" si="11"/>
        <v>-0.70983073258927931</v>
      </c>
      <c r="BB110" t="str">
        <f t="shared" si="12"/>
        <v>RP</v>
      </c>
      <c r="BC110">
        <v>800</v>
      </c>
      <c r="BD110">
        <v>800</v>
      </c>
      <c r="BF110" t="str">
        <f t="shared" si="13"/>
        <v>Unlikely</v>
      </c>
      <c r="BH110">
        <f>IF(VLOOKUP($A110,'Draft List'!$D$4:$AC$1177,BH$3,FALSE)&lt;&gt;0,VLOOKUP($A110,'Draft List'!$D$4:$AC$1177,BH$3,FALSE),"")</f>
        <v>228</v>
      </c>
      <c r="BI110">
        <f>IF(VLOOKUP($A110,'Draft List'!$D$4:$AC$1177,BI$3,FALSE)&lt;&gt;0,VLOOKUP($A110,'Draft List'!$D$4:$AC$1177,BI$3,FALSE),"")</f>
        <v>8</v>
      </c>
      <c r="BJ110">
        <f>IF(VLOOKUP($A110,'Draft List'!$D$4:$AC$1177,BJ$3,FALSE)&lt;&gt;0,VLOOKUP($A110,'Draft List'!$D$4:$AC$1177,BJ$3,FALSE),"")</f>
        <v>12</v>
      </c>
      <c r="BK110" t="str">
        <f>IF(VLOOKUP($A110,'Draft List'!$D$4:$AC$1177,BK$3,FALSE)&lt;&gt;0,VLOOKUP($A110,'Draft List'!$D$4:$AC$1177,BK$3,FALSE),"")</f>
        <v>Okinawa Shisa</v>
      </c>
      <c r="BL110" t="e">
        <f>IF(OR(B110="SP",B110="MR",B110="CL"),"P",VLOOKUP(#REF!,Bat!$A$4:$AR$581,42,FALSE))</f>
        <v>#REF!</v>
      </c>
    </row>
    <row r="111" spans="1:64" ht="15" hidden="1" customHeight="1" x14ac:dyDescent="0.3">
      <c r="A111" s="1">
        <v>8823</v>
      </c>
      <c r="B111" s="1" t="s">
        <v>50</v>
      </c>
      <c r="C111" s="1" t="s">
        <v>527</v>
      </c>
      <c r="D111" s="1" t="s">
        <v>486</v>
      </c>
      <c r="E111" s="1">
        <v>21</v>
      </c>
      <c r="F111" s="1" t="s">
        <v>42</v>
      </c>
      <c r="G111" s="1" t="s">
        <v>42</v>
      </c>
      <c r="H111" s="22" t="s">
        <v>861</v>
      </c>
      <c r="I111" s="45" t="s">
        <v>43</v>
      </c>
      <c r="J111" s="1" t="s">
        <v>48</v>
      </c>
      <c r="K111" s="22" t="s">
        <v>43</v>
      </c>
      <c r="L111" s="1">
        <v>3</v>
      </c>
      <c r="M111" s="1">
        <v>2</v>
      </c>
      <c r="N111" s="22">
        <v>4</v>
      </c>
      <c r="O111" s="1">
        <v>4</v>
      </c>
      <c r="P111" s="1">
        <v>2</v>
      </c>
      <c r="Q111" s="22">
        <v>6</v>
      </c>
      <c r="R111" s="1">
        <v>4</v>
      </c>
      <c r="S111" s="1">
        <v>5</v>
      </c>
      <c r="T111" s="1">
        <v>3</v>
      </c>
      <c r="U111" s="1">
        <v>5</v>
      </c>
      <c r="V111" s="1">
        <v>3</v>
      </c>
      <c r="W111" s="1">
        <v>5</v>
      </c>
      <c r="X111" s="1" t="s">
        <v>45</v>
      </c>
      <c r="Y111" s="1" t="s">
        <v>45</v>
      </c>
      <c r="Z111" s="1" t="s">
        <v>45</v>
      </c>
      <c r="AA111" s="1" t="s">
        <v>45</v>
      </c>
      <c r="AB111" s="1" t="s">
        <v>45</v>
      </c>
      <c r="AC111" s="1" t="s">
        <v>45</v>
      </c>
      <c r="AD111" s="1" t="s">
        <v>45</v>
      </c>
      <c r="AE111" s="1" t="s">
        <v>45</v>
      </c>
      <c r="AF111" s="1">
        <v>3</v>
      </c>
      <c r="AG111" s="1">
        <v>3</v>
      </c>
      <c r="AH111" s="1" t="s">
        <v>45</v>
      </c>
      <c r="AI111" s="1" t="s">
        <v>45</v>
      </c>
      <c r="AJ111" s="1" t="s">
        <v>45</v>
      </c>
      <c r="AK111" s="1" t="s">
        <v>45</v>
      </c>
      <c r="AL111" s="1" t="s">
        <v>45</v>
      </c>
      <c r="AM111" s="1" t="s">
        <v>45</v>
      </c>
      <c r="AN111" s="1" t="s">
        <v>45</v>
      </c>
      <c r="AO111" s="22" t="s">
        <v>45</v>
      </c>
      <c r="AP111" s="1" t="s">
        <v>58</v>
      </c>
      <c r="AQ111" s="1">
        <v>6</v>
      </c>
      <c r="AR111" s="23" t="s">
        <v>14</v>
      </c>
      <c r="AS111" s="34" t="s">
        <v>45</v>
      </c>
      <c r="AT111" s="34" t="s">
        <v>48</v>
      </c>
      <c r="AU111" s="8">
        <f t="shared" si="7"/>
        <v>-1.3897081743568644</v>
      </c>
      <c r="AV111" s="8">
        <f t="shared" si="8"/>
        <v>-0.26488096700239849</v>
      </c>
      <c r="AW111">
        <f t="shared" si="9"/>
        <v>4</v>
      </c>
      <c r="AX111">
        <f t="shared" si="10"/>
        <v>0</v>
      </c>
      <c r="AY111" s="6">
        <f>VLOOKUP(AP111,COND!$A$10:$B$32,2,FALSE)</f>
        <v>1</v>
      </c>
      <c r="AZ111" s="8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114.51382804945365</v>
      </c>
      <c r="BA111" s="26">
        <f t="shared" si="11"/>
        <v>1.2468340165612801</v>
      </c>
      <c r="BB111" t="str">
        <f t="shared" si="12"/>
        <v>SP</v>
      </c>
      <c r="BC111">
        <v>800</v>
      </c>
      <c r="BD111">
        <v>800</v>
      </c>
      <c r="BF111" t="str">
        <f t="shared" si="13"/>
        <v>Possible</v>
      </c>
      <c r="BH111">
        <f>IF(VLOOKUP($A111,'Draft List'!$D$4:$AC$1177,BH$3,FALSE)&lt;&gt;0,VLOOKUP($A111,'Draft List'!$D$4:$AC$1177,BH$3,FALSE),"")</f>
        <v>229</v>
      </c>
      <c r="BI111">
        <f>IF(VLOOKUP($A111,'Draft List'!$D$4:$AC$1177,BI$3,FALSE)&lt;&gt;0,VLOOKUP($A111,'Draft List'!$D$4:$AC$1177,BI$3,FALSE),"")</f>
        <v>8</v>
      </c>
      <c r="BJ111">
        <f>IF(VLOOKUP($A111,'Draft List'!$D$4:$AC$1177,BJ$3,FALSE)&lt;&gt;0,VLOOKUP($A111,'Draft List'!$D$4:$AC$1177,BJ$3,FALSE),"")</f>
        <v>13</v>
      </c>
      <c r="BK111" t="str">
        <f>IF(VLOOKUP($A111,'Draft List'!$D$4:$AC$1177,BK$3,FALSE)&lt;&gt;0,VLOOKUP($A111,'Draft List'!$D$4:$AC$1177,BK$3,FALSE),"")</f>
        <v>Toyama Wind Dancers</v>
      </c>
      <c r="BL111" t="str">
        <f>IF(OR(B111="SP",B111="MR",B111="CL"),"P",VLOOKUP(#REF!,Bat!$A$4:$AR$581,42,FALSE))</f>
        <v>P</v>
      </c>
    </row>
    <row r="112" spans="1:64" ht="15" hidden="1" customHeight="1" x14ac:dyDescent="0.3">
      <c r="A112" s="1">
        <v>8463</v>
      </c>
      <c r="B112" s="1" t="s">
        <v>24</v>
      </c>
      <c r="C112" s="1" t="s">
        <v>129</v>
      </c>
      <c r="D112" s="1" t="s">
        <v>1265</v>
      </c>
      <c r="E112" s="1">
        <v>21</v>
      </c>
      <c r="F112" s="1" t="s">
        <v>54</v>
      </c>
      <c r="G112" s="1" t="s">
        <v>54</v>
      </c>
      <c r="H112" s="22" t="s">
        <v>853</v>
      </c>
      <c r="I112" s="45" t="s">
        <v>44</v>
      </c>
      <c r="J112" s="1" t="s">
        <v>44</v>
      </c>
      <c r="K112" s="22" t="s">
        <v>43</v>
      </c>
      <c r="L112" s="1">
        <v>3</v>
      </c>
      <c r="M112" s="1">
        <v>2</v>
      </c>
      <c r="N112" s="22">
        <v>1</v>
      </c>
      <c r="O112" s="1">
        <v>5</v>
      </c>
      <c r="P112" s="1">
        <v>3</v>
      </c>
      <c r="Q112" s="22">
        <v>4</v>
      </c>
      <c r="R112" s="1">
        <v>6</v>
      </c>
      <c r="S112" s="1">
        <v>7</v>
      </c>
      <c r="T112" s="1">
        <v>1</v>
      </c>
      <c r="U112" s="1">
        <v>2</v>
      </c>
      <c r="V112" s="1" t="s">
        <v>45</v>
      </c>
      <c r="W112" s="1" t="s">
        <v>45</v>
      </c>
      <c r="X112" s="1">
        <v>5</v>
      </c>
      <c r="Y112" s="1">
        <v>9</v>
      </c>
      <c r="Z112" s="1" t="s">
        <v>45</v>
      </c>
      <c r="AA112" s="1" t="s">
        <v>45</v>
      </c>
      <c r="AB112" s="1" t="s">
        <v>45</v>
      </c>
      <c r="AC112" s="1" t="s">
        <v>45</v>
      </c>
      <c r="AD112" s="1" t="s">
        <v>45</v>
      </c>
      <c r="AE112" s="1" t="s">
        <v>45</v>
      </c>
      <c r="AF112" s="1" t="s">
        <v>45</v>
      </c>
      <c r="AG112" s="1" t="s">
        <v>45</v>
      </c>
      <c r="AH112" s="1" t="s">
        <v>45</v>
      </c>
      <c r="AI112" s="1" t="s">
        <v>45</v>
      </c>
      <c r="AJ112" s="1" t="s">
        <v>45</v>
      </c>
      <c r="AK112" s="1" t="s">
        <v>45</v>
      </c>
      <c r="AL112" s="1">
        <v>2</v>
      </c>
      <c r="AM112" s="1">
        <v>3</v>
      </c>
      <c r="AN112" s="1" t="s">
        <v>45</v>
      </c>
      <c r="AO112" s="22" t="s">
        <v>45</v>
      </c>
      <c r="AP112" s="1" t="s">
        <v>55</v>
      </c>
      <c r="AQ112" s="1">
        <v>3</v>
      </c>
      <c r="AR112" s="23" t="s">
        <v>371</v>
      </c>
      <c r="AS112" s="34" t="s">
        <v>45</v>
      </c>
      <c r="AT112" s="34" t="s">
        <v>48</v>
      </c>
      <c r="AU112" s="8">
        <f t="shared" si="7"/>
        <v>-2.1166698725191955</v>
      </c>
      <c r="AV112" s="8">
        <f t="shared" si="8"/>
        <v>-0.35939905817139028</v>
      </c>
      <c r="AW112">
        <f t="shared" si="9"/>
        <v>4</v>
      </c>
      <c r="AX112">
        <f t="shared" si="10"/>
        <v>2</v>
      </c>
      <c r="AY112" s="6">
        <f>VLOOKUP(AP112,COND!$A$10:$B$32,2,FALSE)</f>
        <v>1.0249999999999999</v>
      </c>
      <c r="AZ112" s="8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110.82035688443906</v>
      </c>
      <c r="BA112" s="26">
        <f t="shared" si="11"/>
        <v>0.906086686781154</v>
      </c>
      <c r="BB112" t="str">
        <f t="shared" si="12"/>
        <v>RP</v>
      </c>
      <c r="BC112">
        <v>800</v>
      </c>
      <c r="BD112">
        <v>800</v>
      </c>
      <c r="BF112" t="str">
        <f t="shared" si="13"/>
        <v>Possible</v>
      </c>
      <c r="BH112">
        <f>IF(VLOOKUP($A112,'Draft List'!$D$4:$AC$1177,BH$3,FALSE)&lt;&gt;0,VLOOKUP($A112,'Draft List'!$D$4:$AC$1177,BH$3,FALSE),"")</f>
        <v>234</v>
      </c>
      <c r="BI112">
        <f>IF(VLOOKUP($A112,'Draft List'!$D$4:$AC$1177,BI$3,FALSE)&lt;&gt;0,VLOOKUP($A112,'Draft List'!$D$4:$AC$1177,BI$3,FALSE),"")</f>
        <v>8</v>
      </c>
      <c r="BJ112">
        <f>IF(VLOOKUP($A112,'Draft List'!$D$4:$AC$1177,BJ$3,FALSE)&lt;&gt;0,VLOOKUP($A112,'Draft List'!$D$4:$AC$1177,BJ$3,FALSE),"")</f>
        <v>18</v>
      </c>
      <c r="BK112" t="str">
        <f>IF(VLOOKUP($A112,'Draft List'!$D$4:$AC$1177,BK$3,FALSE)&lt;&gt;0,VLOOKUP($A112,'Draft List'!$D$4:$AC$1177,BK$3,FALSE),"")</f>
        <v>Crystal Lake Sandgnats</v>
      </c>
      <c r="BL112" t="str">
        <f>IF(OR(B112="SP",B112="MR",B112="CL"),"P",VLOOKUP(#REF!,Bat!$A$4:$AR$581,42,FALSE))</f>
        <v>P</v>
      </c>
    </row>
    <row r="113" spans="1:64" ht="15" hidden="1" customHeight="1" x14ac:dyDescent="0.3">
      <c r="A113" s="1">
        <v>11289</v>
      </c>
      <c r="B113" s="1" t="s">
        <v>24</v>
      </c>
      <c r="C113" s="1" t="s">
        <v>213</v>
      </c>
      <c r="D113" s="1" t="s">
        <v>1405</v>
      </c>
      <c r="E113" s="1">
        <v>21</v>
      </c>
      <c r="F113" s="1" t="s">
        <v>63</v>
      </c>
      <c r="G113" s="1" t="s">
        <v>42</v>
      </c>
      <c r="H113" s="22" t="s">
        <v>853</v>
      </c>
      <c r="I113" s="45" t="s">
        <v>43</v>
      </c>
      <c r="J113" s="1" t="s">
        <v>43</v>
      </c>
      <c r="K113" s="22" t="s">
        <v>43</v>
      </c>
      <c r="L113" s="1">
        <v>3</v>
      </c>
      <c r="M113" s="1">
        <v>2</v>
      </c>
      <c r="N113" s="22">
        <v>2</v>
      </c>
      <c r="O113" s="1">
        <v>5</v>
      </c>
      <c r="P113" s="1">
        <v>4</v>
      </c>
      <c r="Q113" s="22">
        <v>2</v>
      </c>
      <c r="R113" s="1">
        <v>5</v>
      </c>
      <c r="S113" s="1">
        <v>7</v>
      </c>
      <c r="T113" s="1">
        <v>1</v>
      </c>
      <c r="U113" s="1">
        <v>3</v>
      </c>
      <c r="V113" s="1">
        <v>2</v>
      </c>
      <c r="W113" s="1">
        <v>5</v>
      </c>
      <c r="X113" s="1">
        <v>3</v>
      </c>
      <c r="Y113" s="1">
        <v>6</v>
      </c>
      <c r="Z113" s="1" t="s">
        <v>45</v>
      </c>
      <c r="AA113" s="1" t="s">
        <v>45</v>
      </c>
      <c r="AB113" s="1" t="s">
        <v>45</v>
      </c>
      <c r="AC113" s="1" t="s">
        <v>45</v>
      </c>
      <c r="AD113" s="1" t="s">
        <v>45</v>
      </c>
      <c r="AE113" s="1" t="s">
        <v>45</v>
      </c>
      <c r="AF113" s="1">
        <v>4</v>
      </c>
      <c r="AG113" s="1">
        <v>6</v>
      </c>
      <c r="AH113" s="1" t="s">
        <v>45</v>
      </c>
      <c r="AI113" s="1" t="s">
        <v>45</v>
      </c>
      <c r="AJ113" s="1" t="s">
        <v>45</v>
      </c>
      <c r="AK113" s="1" t="s">
        <v>45</v>
      </c>
      <c r="AL113" s="1" t="s">
        <v>45</v>
      </c>
      <c r="AM113" s="1" t="s">
        <v>45</v>
      </c>
      <c r="AN113" s="1" t="s">
        <v>45</v>
      </c>
      <c r="AO113" s="22" t="s">
        <v>45</v>
      </c>
      <c r="AP113" s="1" t="s">
        <v>55</v>
      </c>
      <c r="AQ113" s="1">
        <v>7</v>
      </c>
      <c r="AR113" s="23" t="s">
        <v>371</v>
      </c>
      <c r="AS113" s="34" t="s">
        <v>677</v>
      </c>
      <c r="AT113" s="34" t="s">
        <v>48</v>
      </c>
      <c r="AU113" s="8">
        <f t="shared" si="7"/>
        <v>-1.8743493064650851</v>
      </c>
      <c r="AV113" s="8">
        <f t="shared" si="8"/>
        <v>-0.64860847384955567</v>
      </c>
      <c r="AW113">
        <f t="shared" si="9"/>
        <v>5</v>
      </c>
      <c r="AX113">
        <f t="shared" si="10"/>
        <v>3</v>
      </c>
      <c r="AY113" s="6">
        <f>VLOOKUP(AP113,COND!$A$10:$B$32,2,FALSE)</f>
        <v>1.0249999999999999</v>
      </c>
      <c r="AZ113" s="8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109.72553467825877</v>
      </c>
      <c r="BA113" s="26">
        <f t="shared" si="11"/>
        <v>0.80508204191655819</v>
      </c>
      <c r="BB113" t="str">
        <f t="shared" si="12"/>
        <v>SP</v>
      </c>
      <c r="BC113">
        <v>800</v>
      </c>
      <c r="BD113">
        <v>800</v>
      </c>
      <c r="BF113" t="str">
        <f t="shared" si="13"/>
        <v>Unlikely</v>
      </c>
      <c r="BH113">
        <f>IF(VLOOKUP($A113,'Draft List'!$D$4:$AC$1177,BH$3,FALSE)&lt;&gt;0,VLOOKUP($A113,'Draft List'!$D$4:$AC$1177,BH$3,FALSE),"")</f>
        <v>237</v>
      </c>
      <c r="BI113">
        <f>IF(VLOOKUP($A113,'Draft List'!$D$4:$AC$1177,BI$3,FALSE)&lt;&gt;0,VLOOKUP($A113,'Draft List'!$D$4:$AC$1177,BI$3,FALSE),"")</f>
        <v>8</v>
      </c>
      <c r="BJ113">
        <f>IF(VLOOKUP($A113,'Draft List'!$D$4:$AC$1177,BJ$3,FALSE)&lt;&gt;0,VLOOKUP($A113,'Draft List'!$D$4:$AC$1177,BJ$3,FALSE),"")</f>
        <v>21</v>
      </c>
      <c r="BK113" t="str">
        <f>IF(VLOOKUP($A113,'Draft List'!$D$4:$AC$1177,BK$3,FALSE)&lt;&gt;0,VLOOKUP($A113,'Draft List'!$D$4:$AC$1177,BK$3,FALSE),"")</f>
        <v>Florida Farstriders</v>
      </c>
      <c r="BL113" t="str">
        <f>IF(OR(B113="SP",B113="MR",B113="CL"),"P",VLOOKUP(#REF!,Bat!$A$4:$AR$581,42,FALSE))</f>
        <v>P</v>
      </c>
    </row>
    <row r="114" spans="1:64" ht="15" hidden="1" customHeight="1" x14ac:dyDescent="0.3">
      <c r="A114" s="1">
        <v>8220</v>
      </c>
      <c r="B114" s="1" t="s">
        <v>24</v>
      </c>
      <c r="C114" s="1" t="s">
        <v>178</v>
      </c>
      <c r="D114" s="1" t="s">
        <v>1408</v>
      </c>
      <c r="E114" s="1">
        <v>21</v>
      </c>
      <c r="F114" s="1" t="s">
        <v>42</v>
      </c>
      <c r="G114" s="1" t="s">
        <v>42</v>
      </c>
      <c r="H114" s="22" t="s">
        <v>861</v>
      </c>
      <c r="I114" s="45" t="s">
        <v>43</v>
      </c>
      <c r="J114" s="1" t="s">
        <v>43</v>
      </c>
      <c r="K114" s="22" t="s">
        <v>43</v>
      </c>
      <c r="L114" s="1">
        <v>3</v>
      </c>
      <c r="M114" s="1">
        <v>1</v>
      </c>
      <c r="N114" s="22">
        <v>2</v>
      </c>
      <c r="O114" s="1">
        <v>6</v>
      </c>
      <c r="P114" s="1">
        <v>2</v>
      </c>
      <c r="Q114" s="22">
        <v>3</v>
      </c>
      <c r="R114" s="1">
        <v>5</v>
      </c>
      <c r="S114" s="1">
        <v>7</v>
      </c>
      <c r="T114" s="1" t="s">
        <v>45</v>
      </c>
      <c r="U114" s="1" t="s">
        <v>45</v>
      </c>
      <c r="V114" s="1">
        <v>3</v>
      </c>
      <c r="W114" s="1">
        <v>7</v>
      </c>
      <c r="X114" s="1">
        <v>4</v>
      </c>
      <c r="Y114" s="1">
        <v>8</v>
      </c>
      <c r="Z114" s="1" t="s">
        <v>45</v>
      </c>
      <c r="AA114" s="1" t="s">
        <v>45</v>
      </c>
      <c r="AB114" s="1" t="s">
        <v>45</v>
      </c>
      <c r="AC114" s="1" t="s">
        <v>45</v>
      </c>
      <c r="AD114" s="1" t="s">
        <v>45</v>
      </c>
      <c r="AE114" s="1" t="s">
        <v>45</v>
      </c>
      <c r="AF114" s="1" t="s">
        <v>45</v>
      </c>
      <c r="AG114" s="1" t="s">
        <v>45</v>
      </c>
      <c r="AH114" s="1" t="s">
        <v>45</v>
      </c>
      <c r="AI114" s="1" t="s">
        <v>45</v>
      </c>
      <c r="AJ114" s="1" t="s">
        <v>45</v>
      </c>
      <c r="AK114" s="1" t="s">
        <v>45</v>
      </c>
      <c r="AL114" s="1" t="s">
        <v>45</v>
      </c>
      <c r="AM114" s="1" t="s">
        <v>45</v>
      </c>
      <c r="AN114" s="1" t="s">
        <v>45</v>
      </c>
      <c r="AO114" s="22" t="s">
        <v>45</v>
      </c>
      <c r="AP114" s="1" t="s">
        <v>59</v>
      </c>
      <c r="AQ114" s="1">
        <v>8</v>
      </c>
      <c r="AR114" s="23" t="s">
        <v>14</v>
      </c>
      <c r="AS114" s="34" t="s">
        <v>910</v>
      </c>
      <c r="AT114" s="34" t="s">
        <v>48</v>
      </c>
      <c r="AU114" s="8">
        <f t="shared" si="7"/>
        <v>-2.0697810228951408</v>
      </c>
      <c r="AV114" s="8">
        <f t="shared" si="8"/>
        <v>-0.60246001614638267</v>
      </c>
      <c r="AW114">
        <f t="shared" si="9"/>
        <v>3</v>
      </c>
      <c r="AX114">
        <f t="shared" si="10"/>
        <v>3</v>
      </c>
      <c r="AY114" s="6">
        <f>VLOOKUP(AP114,COND!$A$10:$B$32,2,FALSE)</f>
        <v>1</v>
      </c>
      <c r="AZ114" s="8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109.78684347249332</v>
      </c>
      <c r="BA114" s="26">
        <f t="shared" si="11"/>
        <v>0.81073818677165932</v>
      </c>
      <c r="BB114" t="str">
        <f t="shared" si="12"/>
        <v>SP</v>
      </c>
      <c r="BC114">
        <v>800</v>
      </c>
      <c r="BD114">
        <v>800</v>
      </c>
      <c r="BF114" t="str">
        <f t="shared" si="13"/>
        <v>Unlikely</v>
      </c>
      <c r="BH114">
        <f>IF(VLOOKUP($A114,'Draft List'!$D$4:$AC$1177,BH$3,FALSE)&lt;&gt;0,VLOOKUP($A114,'Draft List'!$D$4:$AC$1177,BH$3,FALSE),"")</f>
        <v>238</v>
      </c>
      <c r="BI114">
        <f>IF(VLOOKUP($A114,'Draft List'!$D$4:$AC$1177,BI$3,FALSE)&lt;&gt;0,VLOOKUP($A114,'Draft List'!$D$4:$AC$1177,BI$3,FALSE),"")</f>
        <v>8</v>
      </c>
      <c r="BJ114">
        <f>IF(VLOOKUP($A114,'Draft List'!$D$4:$AC$1177,BJ$3,FALSE)&lt;&gt;0,VLOOKUP($A114,'Draft List'!$D$4:$AC$1177,BJ$3,FALSE),"")</f>
        <v>22</v>
      </c>
      <c r="BK114" t="str">
        <f>IF(VLOOKUP($A114,'Draft List'!$D$4:$AC$1177,BK$3,FALSE)&lt;&gt;0,VLOOKUP($A114,'Draft List'!$D$4:$AC$1177,BK$3,FALSE),"")</f>
        <v>Bakersfield Bears</v>
      </c>
      <c r="BL114" t="str">
        <f>IF(OR(B114="SP",B114="MR",B114="CL"),"P",VLOOKUP(#REF!,Bat!$A$4:$AR$581,42,FALSE))</f>
        <v>P</v>
      </c>
    </row>
    <row r="115" spans="1:64" ht="15" hidden="1" customHeight="1" x14ac:dyDescent="0.3">
      <c r="A115" s="1">
        <v>12610</v>
      </c>
      <c r="B115" s="1" t="s">
        <v>468</v>
      </c>
      <c r="C115" s="1" t="s">
        <v>128</v>
      </c>
      <c r="D115" s="1" t="s">
        <v>197</v>
      </c>
      <c r="E115" s="1">
        <v>18</v>
      </c>
      <c r="F115" s="1" t="s">
        <v>42</v>
      </c>
      <c r="G115" s="1" t="s">
        <v>42</v>
      </c>
      <c r="H115" s="22" t="s">
        <v>878</v>
      </c>
      <c r="I115" s="45" t="s">
        <v>43</v>
      </c>
      <c r="J115" s="1" t="s">
        <v>48</v>
      </c>
      <c r="K115" s="22" t="s">
        <v>44</v>
      </c>
      <c r="L115" s="1">
        <v>1</v>
      </c>
      <c r="M115" s="1">
        <v>2</v>
      </c>
      <c r="N115" s="22">
        <v>1</v>
      </c>
      <c r="O115" s="1">
        <v>4</v>
      </c>
      <c r="P115" s="1">
        <v>4</v>
      </c>
      <c r="Q115" s="22">
        <v>3</v>
      </c>
      <c r="R115" s="1" t="s">
        <v>45</v>
      </c>
      <c r="S115" s="1" t="s">
        <v>45</v>
      </c>
      <c r="T115" s="1">
        <v>1</v>
      </c>
      <c r="U115" s="1">
        <v>7</v>
      </c>
      <c r="V115" s="1" t="s">
        <v>45</v>
      </c>
      <c r="W115" s="1" t="s">
        <v>45</v>
      </c>
      <c r="X115" s="1" t="s">
        <v>45</v>
      </c>
      <c r="Y115" s="1" t="s">
        <v>45</v>
      </c>
      <c r="Z115" s="1" t="s">
        <v>45</v>
      </c>
      <c r="AA115" s="1" t="s">
        <v>45</v>
      </c>
      <c r="AB115" s="1" t="s">
        <v>45</v>
      </c>
      <c r="AC115" s="1" t="s">
        <v>45</v>
      </c>
      <c r="AD115" s="1">
        <v>2</v>
      </c>
      <c r="AE115" s="1">
        <v>4</v>
      </c>
      <c r="AF115" s="1" t="s">
        <v>45</v>
      </c>
      <c r="AG115" s="1" t="s">
        <v>45</v>
      </c>
      <c r="AH115" s="1" t="s">
        <v>45</v>
      </c>
      <c r="AI115" s="1" t="s">
        <v>45</v>
      </c>
      <c r="AJ115" s="1" t="s">
        <v>45</v>
      </c>
      <c r="AK115" s="1" t="s">
        <v>45</v>
      </c>
      <c r="AL115" s="1" t="s">
        <v>45</v>
      </c>
      <c r="AM115" s="1" t="s">
        <v>45</v>
      </c>
      <c r="AN115" s="1" t="s">
        <v>45</v>
      </c>
      <c r="AO115" s="22" t="s">
        <v>45</v>
      </c>
      <c r="AP115" s="1" t="s">
        <v>68</v>
      </c>
      <c r="AQ115" s="1">
        <v>3</v>
      </c>
      <c r="AR115" s="23" t="s">
        <v>371</v>
      </c>
      <c r="AS115" s="34" t="s">
        <v>977</v>
      </c>
      <c r="AT115" s="34" t="s">
        <v>48</v>
      </c>
      <c r="AU115" s="8">
        <f t="shared" si="7"/>
        <v>-2.5060525215375429</v>
      </c>
      <c r="AV115" s="8">
        <f t="shared" si="8"/>
        <v>-0.6009792323046188</v>
      </c>
      <c r="AW115">
        <f t="shared" si="9"/>
        <v>2</v>
      </c>
      <c r="AX115">
        <f t="shared" si="10"/>
        <v>1</v>
      </c>
      <c r="AY115" s="6">
        <f>VLOOKUP(AP115,COND!$A$10:$B$32,2,FALSE)</f>
        <v>0.9</v>
      </c>
      <c r="AZ115" s="8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106.21847014640809</v>
      </c>
      <c r="BA115" s="26">
        <f t="shared" si="11"/>
        <v>0.4815319663361019</v>
      </c>
      <c r="BB115" t="str">
        <f t="shared" si="12"/>
        <v>RP</v>
      </c>
      <c r="BC115">
        <v>800</v>
      </c>
      <c r="BD115">
        <v>800</v>
      </c>
      <c r="BF115" t="str">
        <f t="shared" si="13"/>
        <v>Unlikely</v>
      </c>
      <c r="BH115">
        <f>IF(VLOOKUP($A115,'Draft List'!$D$4:$AC$1177,BH$3,FALSE)&lt;&gt;0,VLOOKUP($A115,'Draft List'!$D$4:$AC$1177,BH$3,FALSE),"")</f>
        <v>240</v>
      </c>
      <c r="BI115">
        <f>IF(VLOOKUP($A115,'Draft List'!$D$4:$AC$1177,BI$3,FALSE)&lt;&gt;0,VLOOKUP($A115,'Draft List'!$D$4:$AC$1177,BI$3,FALSE),"")</f>
        <v>8</v>
      </c>
      <c r="BJ115">
        <f>IF(VLOOKUP($A115,'Draft List'!$D$4:$AC$1177,BJ$3,FALSE)&lt;&gt;0,VLOOKUP($A115,'Draft List'!$D$4:$AC$1177,BJ$3,FALSE),"")</f>
        <v>24</v>
      </c>
      <c r="BK115" t="str">
        <f>IF(VLOOKUP($A115,'Draft List'!$D$4:$AC$1177,BK$3,FALSE)&lt;&gt;0,VLOOKUP($A115,'Draft List'!$D$4:$AC$1177,BK$3,FALSE),"")</f>
        <v>Hartford Harpoon</v>
      </c>
      <c r="BL115" t="e">
        <f>IF(OR(B115="SP",B115="MR",B115="CL"),"P",VLOOKUP(#REF!,Bat!$A$4:$AR$581,42,FALSE))</f>
        <v>#REF!</v>
      </c>
    </row>
    <row r="116" spans="1:64" ht="15" hidden="1" customHeight="1" x14ac:dyDescent="0.3">
      <c r="A116" s="1">
        <v>5814</v>
      </c>
      <c r="B116" s="1" t="s">
        <v>24</v>
      </c>
      <c r="C116" s="1" t="s">
        <v>1664</v>
      </c>
      <c r="D116" s="1" t="s">
        <v>1665</v>
      </c>
      <c r="E116" s="1">
        <v>18</v>
      </c>
      <c r="F116" s="1" t="s">
        <v>54</v>
      </c>
      <c r="G116" s="1" t="s">
        <v>54</v>
      </c>
      <c r="H116" s="22" t="s">
        <v>878</v>
      </c>
      <c r="I116" s="45" t="s">
        <v>43</v>
      </c>
      <c r="J116" s="1" t="s">
        <v>43</v>
      </c>
      <c r="K116" s="22" t="s">
        <v>43</v>
      </c>
      <c r="L116" s="1">
        <v>1</v>
      </c>
      <c r="M116" s="1">
        <v>2</v>
      </c>
      <c r="N116" s="22">
        <v>1</v>
      </c>
      <c r="O116" s="1">
        <v>5</v>
      </c>
      <c r="P116" s="1">
        <v>2</v>
      </c>
      <c r="Q116" s="22">
        <v>2</v>
      </c>
      <c r="R116" s="1" t="s">
        <v>45</v>
      </c>
      <c r="S116" s="1" t="s">
        <v>45</v>
      </c>
      <c r="T116" s="1" t="s">
        <v>45</v>
      </c>
      <c r="U116" s="1" t="s">
        <v>45</v>
      </c>
      <c r="V116" s="1">
        <v>2</v>
      </c>
      <c r="W116" s="1">
        <v>7</v>
      </c>
      <c r="X116" s="1">
        <v>2</v>
      </c>
      <c r="Y116" s="1">
        <v>7</v>
      </c>
      <c r="Z116" s="1" t="s">
        <v>45</v>
      </c>
      <c r="AA116" s="1" t="s">
        <v>45</v>
      </c>
      <c r="AB116" s="1" t="s">
        <v>45</v>
      </c>
      <c r="AC116" s="1" t="s">
        <v>45</v>
      </c>
      <c r="AD116" s="1">
        <v>3</v>
      </c>
      <c r="AE116" s="1">
        <v>5</v>
      </c>
      <c r="AF116" s="1" t="s">
        <v>45</v>
      </c>
      <c r="AG116" s="1" t="s">
        <v>45</v>
      </c>
      <c r="AH116" s="1" t="s">
        <v>45</v>
      </c>
      <c r="AI116" s="1" t="s">
        <v>45</v>
      </c>
      <c r="AJ116" s="1" t="s">
        <v>45</v>
      </c>
      <c r="AK116" s="1" t="s">
        <v>45</v>
      </c>
      <c r="AL116" s="1" t="s">
        <v>45</v>
      </c>
      <c r="AM116" s="1" t="s">
        <v>45</v>
      </c>
      <c r="AN116" s="1" t="s">
        <v>45</v>
      </c>
      <c r="AO116" s="22" t="s">
        <v>45</v>
      </c>
      <c r="AP116" s="1" t="s">
        <v>374</v>
      </c>
      <c r="AQ116" s="1">
        <v>6</v>
      </c>
      <c r="AR116" s="23" t="s">
        <v>371</v>
      </c>
      <c r="AS116" s="34" t="s">
        <v>776</v>
      </c>
      <c r="AT116" s="34" t="s">
        <v>48</v>
      </c>
      <c r="AU116" s="8">
        <f t="shared" si="7"/>
        <v>-2.5060525215375429</v>
      </c>
      <c r="AV116" s="8">
        <f t="shared" si="8"/>
        <v>-1.0394719067096667</v>
      </c>
      <c r="AW116">
        <f t="shared" si="9"/>
        <v>3</v>
      </c>
      <c r="AX116">
        <f t="shared" si="10"/>
        <v>2</v>
      </c>
      <c r="AY116" s="6">
        <f>VLOOKUP(AP116,COND!$A$10:$B$32,2,FALSE)</f>
        <v>1</v>
      </c>
      <c r="AZ116" s="8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105.14161757746169</v>
      </c>
      <c r="BA116" s="26">
        <f t="shared" si="11"/>
        <v>0.38218514026336919</v>
      </c>
      <c r="BB116" t="str">
        <f t="shared" si="12"/>
        <v>SP</v>
      </c>
      <c r="BC116">
        <v>800</v>
      </c>
      <c r="BD116">
        <v>800</v>
      </c>
      <c r="BF116" t="str">
        <f t="shared" si="13"/>
        <v>Unlikely</v>
      </c>
      <c r="BH116">
        <f>IF(VLOOKUP($A116,'Draft List'!$D$4:$AC$1177,BH$3,FALSE)&lt;&gt;0,VLOOKUP($A116,'Draft List'!$D$4:$AC$1177,BH$3,FALSE),"")</f>
        <v>242</v>
      </c>
      <c r="BI116">
        <f>IF(VLOOKUP($A116,'Draft List'!$D$4:$AC$1177,BI$3,FALSE)&lt;&gt;0,VLOOKUP($A116,'Draft List'!$D$4:$AC$1177,BI$3,FALSE),"")</f>
        <v>8</v>
      </c>
      <c r="BJ116">
        <f>IF(VLOOKUP($A116,'Draft List'!$D$4:$AC$1177,BJ$3,FALSE)&lt;&gt;0,VLOOKUP($A116,'Draft List'!$D$4:$AC$1177,BJ$3,FALSE),"")</f>
        <v>26</v>
      </c>
      <c r="BK116" t="str">
        <f>IF(VLOOKUP($A116,'Draft List'!$D$4:$AC$1177,BK$3,FALSE)&lt;&gt;0,VLOOKUP($A116,'Draft List'!$D$4:$AC$1177,BK$3,FALSE),"")</f>
        <v>Havana Leones</v>
      </c>
      <c r="BL116" t="str">
        <f>IF(OR(B116="SP",B116="MR",B116="CL"),"P",VLOOKUP(#REF!,Bat!$A$4:$AR$581,42,FALSE))</f>
        <v>P</v>
      </c>
    </row>
    <row r="117" spans="1:64" ht="15" hidden="1" customHeight="1" x14ac:dyDescent="0.3">
      <c r="A117" s="1">
        <v>5293</v>
      </c>
      <c r="B117" s="1" t="s">
        <v>468</v>
      </c>
      <c r="C117" s="1" t="s">
        <v>1171</v>
      </c>
      <c r="D117" s="1" t="s">
        <v>402</v>
      </c>
      <c r="E117" s="1">
        <v>18</v>
      </c>
      <c r="F117" s="1" t="s">
        <v>42</v>
      </c>
      <c r="G117" s="1" t="s">
        <v>42</v>
      </c>
      <c r="H117" s="22" t="s">
        <v>878</v>
      </c>
      <c r="I117" s="45" t="s">
        <v>43</v>
      </c>
      <c r="J117" s="1" t="s">
        <v>43</v>
      </c>
      <c r="K117" s="22" t="s">
        <v>43</v>
      </c>
      <c r="L117" s="1">
        <v>2</v>
      </c>
      <c r="M117" s="1">
        <v>1</v>
      </c>
      <c r="N117" s="22">
        <v>1</v>
      </c>
      <c r="O117" s="1">
        <v>6</v>
      </c>
      <c r="P117" s="1">
        <v>1</v>
      </c>
      <c r="Q117" s="22">
        <v>3</v>
      </c>
      <c r="R117" s="1">
        <v>4</v>
      </c>
      <c r="S117" s="1">
        <v>6</v>
      </c>
      <c r="T117" s="1">
        <v>1</v>
      </c>
      <c r="U117" s="1">
        <v>1</v>
      </c>
      <c r="V117" s="1">
        <v>2</v>
      </c>
      <c r="W117" s="1">
        <v>8</v>
      </c>
      <c r="X117" s="1" t="s">
        <v>45</v>
      </c>
      <c r="Y117" s="1" t="s">
        <v>45</v>
      </c>
      <c r="Z117" s="1" t="s">
        <v>45</v>
      </c>
      <c r="AA117" s="1" t="s">
        <v>45</v>
      </c>
      <c r="AB117" s="1" t="s">
        <v>45</v>
      </c>
      <c r="AC117" s="1" t="s">
        <v>45</v>
      </c>
      <c r="AD117" s="1" t="s">
        <v>45</v>
      </c>
      <c r="AE117" s="1" t="s">
        <v>45</v>
      </c>
      <c r="AF117" s="1" t="s">
        <v>45</v>
      </c>
      <c r="AG117" s="1" t="s">
        <v>45</v>
      </c>
      <c r="AH117" s="1" t="s">
        <v>45</v>
      </c>
      <c r="AI117" s="1" t="s">
        <v>45</v>
      </c>
      <c r="AJ117" s="1" t="s">
        <v>45</v>
      </c>
      <c r="AK117" s="1" t="s">
        <v>45</v>
      </c>
      <c r="AL117" s="1" t="s">
        <v>45</v>
      </c>
      <c r="AM117" s="1" t="s">
        <v>45</v>
      </c>
      <c r="AN117" s="1" t="s">
        <v>45</v>
      </c>
      <c r="AO117" s="22" t="s">
        <v>45</v>
      </c>
      <c r="AP117" s="1" t="s">
        <v>58</v>
      </c>
      <c r="AQ117" s="1">
        <v>6</v>
      </c>
      <c r="AR117" s="23" t="s">
        <v>14</v>
      </c>
      <c r="AS117" s="34" t="s">
        <v>938</v>
      </c>
      <c r="AT117" s="34" t="s">
        <v>844</v>
      </c>
      <c r="AU117" s="8">
        <f t="shared" si="7"/>
        <v>-2.5067929134584248</v>
      </c>
      <c r="AV117" s="8">
        <f t="shared" si="8"/>
        <v>-0.79789173257643808</v>
      </c>
      <c r="AW117">
        <f t="shared" si="9"/>
        <v>3</v>
      </c>
      <c r="AX117">
        <f t="shared" si="10"/>
        <v>2</v>
      </c>
      <c r="AY117" s="6">
        <f>VLOOKUP(AP117,COND!$A$10:$B$32,2,FALSE)</f>
        <v>1</v>
      </c>
      <c r="AZ117" s="8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109.85228659663507</v>
      </c>
      <c r="BA117" s="26">
        <f t="shared" si="11"/>
        <v>0.81677575111357104</v>
      </c>
      <c r="BB117" t="str">
        <f t="shared" si="12"/>
        <v>SP</v>
      </c>
      <c r="BC117">
        <v>800</v>
      </c>
      <c r="BD117">
        <v>800</v>
      </c>
      <c r="BF117" t="str">
        <f t="shared" si="13"/>
        <v>Unlikely</v>
      </c>
      <c r="BH117">
        <f>IF(VLOOKUP($A117,'Draft List'!$D$4:$AC$1177,BH$3,FALSE)&lt;&gt;0,VLOOKUP($A117,'Draft List'!$D$4:$AC$1177,BH$3,FALSE),"")</f>
        <v>254</v>
      </c>
      <c r="BI117">
        <f>IF(VLOOKUP($A117,'Draft List'!$D$4:$AC$1177,BI$3,FALSE)&lt;&gt;0,VLOOKUP($A117,'Draft List'!$D$4:$AC$1177,BI$3,FALSE),"")</f>
        <v>9</v>
      </c>
      <c r="BJ117">
        <f>IF(VLOOKUP($A117,'Draft List'!$D$4:$AC$1177,BJ$3,FALSE)&lt;&gt;0,VLOOKUP($A117,'Draft List'!$D$4:$AC$1177,BJ$3,FALSE),"")</f>
        <v>8</v>
      </c>
      <c r="BK117" t="str">
        <f>IF(VLOOKUP($A117,'Draft List'!$D$4:$AC$1177,BK$3,FALSE)&lt;&gt;0,VLOOKUP($A117,'Draft List'!$D$4:$AC$1177,BK$3,FALSE),"")</f>
        <v>San Antonio Calzones of Laredo</v>
      </c>
      <c r="BL117" t="e">
        <f>IF(OR(B117="SP",B117="MR",B117="CL"),"P",VLOOKUP(#REF!,Bat!$A$4:$AR$581,42,FALSE))</f>
        <v>#REF!</v>
      </c>
    </row>
    <row r="118" spans="1:64" ht="15" hidden="1" customHeight="1" x14ac:dyDescent="0.3">
      <c r="A118" s="1">
        <v>5840</v>
      </c>
      <c r="B118" s="1" t="s">
        <v>24</v>
      </c>
      <c r="C118" s="1" t="s">
        <v>1502</v>
      </c>
      <c r="D118" s="1" t="s">
        <v>1503</v>
      </c>
      <c r="E118" s="1">
        <v>18</v>
      </c>
      <c r="F118" s="1" t="s">
        <v>54</v>
      </c>
      <c r="G118" s="1" t="s">
        <v>42</v>
      </c>
      <c r="H118" s="22" t="s">
        <v>878</v>
      </c>
      <c r="I118" s="45" t="s">
        <v>43</v>
      </c>
      <c r="J118" s="1" t="s">
        <v>43</v>
      </c>
      <c r="K118" s="22" t="s">
        <v>43</v>
      </c>
      <c r="L118" s="1">
        <v>2</v>
      </c>
      <c r="M118" s="1">
        <v>2</v>
      </c>
      <c r="N118" s="22">
        <v>1</v>
      </c>
      <c r="O118" s="1">
        <v>5</v>
      </c>
      <c r="P118" s="1">
        <v>3</v>
      </c>
      <c r="Q118" s="22">
        <v>2</v>
      </c>
      <c r="R118" s="1">
        <v>4</v>
      </c>
      <c r="S118" s="1">
        <v>7</v>
      </c>
      <c r="T118" s="1" t="s">
        <v>45</v>
      </c>
      <c r="U118" s="1" t="s">
        <v>45</v>
      </c>
      <c r="V118" s="1">
        <v>2</v>
      </c>
      <c r="W118" s="1">
        <v>7</v>
      </c>
      <c r="X118" s="1">
        <v>2</v>
      </c>
      <c r="Y118" s="1">
        <v>6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45</v>
      </c>
      <c r="AF118" s="1" t="s">
        <v>45</v>
      </c>
      <c r="AG118" s="1" t="s">
        <v>45</v>
      </c>
      <c r="AH118" s="1" t="s">
        <v>45</v>
      </c>
      <c r="AI118" s="1" t="s">
        <v>45</v>
      </c>
      <c r="AJ118" s="1" t="s">
        <v>45</v>
      </c>
      <c r="AK118" s="1" t="s">
        <v>45</v>
      </c>
      <c r="AL118" s="1" t="s">
        <v>45</v>
      </c>
      <c r="AM118" s="1" t="s">
        <v>45</v>
      </c>
      <c r="AN118" s="1" t="s">
        <v>45</v>
      </c>
      <c r="AO118" s="22" t="s">
        <v>45</v>
      </c>
      <c r="AP118" s="1" t="s">
        <v>59</v>
      </c>
      <c r="AQ118" s="1">
        <v>8</v>
      </c>
      <c r="AR118" s="23" t="s">
        <v>371</v>
      </c>
      <c r="AS118" s="34" t="s">
        <v>1314</v>
      </c>
      <c r="AT118" s="34" t="s">
        <v>48</v>
      </c>
      <c r="AU118" s="8">
        <f t="shared" si="7"/>
        <v>-2.311361197028369</v>
      </c>
      <c r="AV118" s="8">
        <f t="shared" si="8"/>
        <v>-0.84404019027961108</v>
      </c>
      <c r="AW118">
        <f t="shared" si="9"/>
        <v>3</v>
      </c>
      <c r="AX118">
        <f t="shared" si="10"/>
        <v>3</v>
      </c>
      <c r="AY118" s="6">
        <f>VLOOKUP(AP118,COND!$A$10:$B$32,2,FALSE)</f>
        <v>1</v>
      </c>
      <c r="AZ118" s="8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109.9069239550021</v>
      </c>
      <c r="BA118" s="26">
        <f t="shared" si="11"/>
        <v>0.82181641154870733</v>
      </c>
      <c r="BB118" t="str">
        <f t="shared" si="12"/>
        <v>SP</v>
      </c>
      <c r="BC118">
        <v>800</v>
      </c>
      <c r="BD118">
        <v>800</v>
      </c>
      <c r="BF118" t="str">
        <f t="shared" si="13"/>
        <v>Unlikely</v>
      </c>
      <c r="BH118">
        <f>IF(VLOOKUP($A118,'Draft List'!$D$4:$AC$1177,BH$3,FALSE)&lt;&gt;0,VLOOKUP($A118,'Draft List'!$D$4:$AC$1177,BH$3,FALSE),"")</f>
        <v>255</v>
      </c>
      <c r="BI118">
        <f>IF(VLOOKUP($A118,'Draft List'!$D$4:$AC$1177,BI$3,FALSE)&lt;&gt;0,VLOOKUP($A118,'Draft List'!$D$4:$AC$1177,BI$3,FALSE),"")</f>
        <v>9</v>
      </c>
      <c r="BJ118">
        <f>IF(VLOOKUP($A118,'Draft List'!$D$4:$AC$1177,BJ$3,FALSE)&lt;&gt;0,VLOOKUP($A118,'Draft List'!$D$4:$AC$1177,BJ$3,FALSE),"")</f>
        <v>9</v>
      </c>
      <c r="BK118" t="str">
        <f>IF(VLOOKUP($A118,'Draft List'!$D$4:$AC$1177,BK$3,FALSE)&lt;&gt;0,VLOOKUP($A118,'Draft List'!$D$4:$AC$1177,BK$3,FALSE),"")</f>
        <v>Niihama-shi Ghosts</v>
      </c>
      <c r="BL118" t="str">
        <f>IF(OR(B118="SP",B118="MR",B118="CL"),"P",VLOOKUP(#REF!,Bat!$A$4:$AR$581,42,FALSE))</f>
        <v>P</v>
      </c>
    </row>
    <row r="119" spans="1:64" ht="15" hidden="1" customHeight="1" x14ac:dyDescent="0.3">
      <c r="A119" s="1">
        <v>13473</v>
      </c>
      <c r="B119" s="1" t="s">
        <v>50</v>
      </c>
      <c r="C119" s="1" t="s">
        <v>1115</v>
      </c>
      <c r="D119" s="1" t="s">
        <v>1172</v>
      </c>
      <c r="E119" s="1">
        <v>18</v>
      </c>
      <c r="F119" s="1" t="s">
        <v>54</v>
      </c>
      <c r="G119" s="1" t="s">
        <v>42</v>
      </c>
      <c r="H119" s="22" t="s">
        <v>878</v>
      </c>
      <c r="I119" s="45" t="s">
        <v>48</v>
      </c>
      <c r="J119" s="1" t="s">
        <v>43</v>
      </c>
      <c r="K119" s="22" t="s">
        <v>44</v>
      </c>
      <c r="L119" s="1">
        <v>2</v>
      </c>
      <c r="M119" s="1">
        <v>2</v>
      </c>
      <c r="N119" s="22">
        <v>1</v>
      </c>
      <c r="O119" s="1">
        <v>6</v>
      </c>
      <c r="P119" s="1">
        <v>2</v>
      </c>
      <c r="Q119" s="22">
        <v>1</v>
      </c>
      <c r="R119" s="1">
        <v>4</v>
      </c>
      <c r="S119" s="1">
        <v>6</v>
      </c>
      <c r="T119" s="1">
        <v>1</v>
      </c>
      <c r="U119" s="1">
        <v>2</v>
      </c>
      <c r="V119" s="1" t="s">
        <v>45</v>
      </c>
      <c r="W119" s="1" t="s">
        <v>45</v>
      </c>
      <c r="X119" s="1">
        <v>3</v>
      </c>
      <c r="Y119" s="1">
        <v>8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45</v>
      </c>
      <c r="AF119" s="1" t="s">
        <v>45</v>
      </c>
      <c r="AG119" s="1" t="s">
        <v>45</v>
      </c>
      <c r="AH119" s="1" t="s">
        <v>45</v>
      </c>
      <c r="AI119" s="1" t="s">
        <v>45</v>
      </c>
      <c r="AJ119" s="1" t="s">
        <v>45</v>
      </c>
      <c r="AK119" s="1" t="s">
        <v>45</v>
      </c>
      <c r="AL119" s="1" t="s">
        <v>45</v>
      </c>
      <c r="AM119" s="1" t="s">
        <v>45</v>
      </c>
      <c r="AN119" s="1" t="s">
        <v>45</v>
      </c>
      <c r="AO119" s="22" t="s">
        <v>45</v>
      </c>
      <c r="AP119" s="1" t="s">
        <v>58</v>
      </c>
      <c r="AQ119" s="1">
        <v>1</v>
      </c>
      <c r="AR119" s="23" t="s">
        <v>371</v>
      </c>
      <c r="AS119" s="34" t="s">
        <v>875</v>
      </c>
      <c r="AT119" s="34" t="s">
        <v>48</v>
      </c>
      <c r="AU119" s="8">
        <f t="shared" si="7"/>
        <v>-2.311361197028369</v>
      </c>
      <c r="AV119" s="8">
        <f t="shared" si="8"/>
        <v>-1.0871011482546034</v>
      </c>
      <c r="AW119">
        <f t="shared" si="9"/>
        <v>3</v>
      </c>
      <c r="AX119">
        <f t="shared" si="10"/>
        <v>2</v>
      </c>
      <c r="AY119" s="6">
        <f>VLOOKUP(AP119,COND!$A$10:$B$32,2,FALSE)</f>
        <v>1</v>
      </c>
      <c r="AZ119" s="8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101.93091955572714</v>
      </c>
      <c r="BA119" s="26">
        <f t="shared" si="11"/>
        <v>8.597685034916891E-2</v>
      </c>
      <c r="BB119" t="str">
        <f t="shared" si="12"/>
        <v>RP</v>
      </c>
      <c r="BC119">
        <v>800</v>
      </c>
      <c r="BD119">
        <v>800</v>
      </c>
      <c r="BF119" t="str">
        <f t="shared" si="13"/>
        <v>Unlikely</v>
      </c>
      <c r="BH119">
        <f>IF(VLOOKUP($A119,'Draft List'!$D$4:$AC$1177,BH$3,FALSE)&lt;&gt;0,VLOOKUP($A119,'Draft List'!$D$4:$AC$1177,BH$3,FALSE),"")</f>
        <v>258</v>
      </c>
      <c r="BI119">
        <f>IF(VLOOKUP($A119,'Draft List'!$D$4:$AC$1177,BI$3,FALSE)&lt;&gt;0,VLOOKUP($A119,'Draft List'!$D$4:$AC$1177,BI$3,FALSE),"")</f>
        <v>9</v>
      </c>
      <c r="BJ119">
        <f>IF(VLOOKUP($A119,'Draft List'!$D$4:$AC$1177,BJ$3,FALSE)&lt;&gt;0,VLOOKUP($A119,'Draft List'!$D$4:$AC$1177,BJ$3,FALSE),"")</f>
        <v>12</v>
      </c>
      <c r="BK119" t="str">
        <f>IF(VLOOKUP($A119,'Draft List'!$D$4:$AC$1177,BK$3,FALSE)&lt;&gt;0,VLOOKUP($A119,'Draft List'!$D$4:$AC$1177,BK$3,FALSE),"")</f>
        <v>Okinawa Shisa</v>
      </c>
      <c r="BL119" t="str">
        <f>IF(OR(B119="SP",B119="MR",B119="CL"),"P",VLOOKUP(#REF!,Bat!$A$4:$AR$581,42,FALSE))</f>
        <v>P</v>
      </c>
    </row>
    <row r="120" spans="1:64" ht="15" hidden="1" customHeight="1" x14ac:dyDescent="0.3">
      <c r="A120" s="1">
        <v>12293</v>
      </c>
      <c r="B120" s="1" t="s">
        <v>24</v>
      </c>
      <c r="C120" s="1" t="s">
        <v>905</v>
      </c>
      <c r="D120" s="1" t="s">
        <v>1116</v>
      </c>
      <c r="E120" s="1">
        <v>18</v>
      </c>
      <c r="F120" s="1" t="s">
        <v>42</v>
      </c>
      <c r="G120" s="1" t="s">
        <v>42</v>
      </c>
      <c r="H120" s="22" t="s">
        <v>878</v>
      </c>
      <c r="I120" s="45" t="s">
        <v>43</v>
      </c>
      <c r="J120" s="1" t="s">
        <v>43</v>
      </c>
      <c r="K120" s="22" t="s">
        <v>43</v>
      </c>
      <c r="L120" s="1">
        <v>1</v>
      </c>
      <c r="M120" s="1">
        <v>2</v>
      </c>
      <c r="N120" s="22">
        <v>1</v>
      </c>
      <c r="O120" s="1">
        <v>5</v>
      </c>
      <c r="P120" s="1">
        <v>4</v>
      </c>
      <c r="Q120" s="22">
        <v>2</v>
      </c>
      <c r="R120" s="1">
        <v>4</v>
      </c>
      <c r="S120" s="1">
        <v>7</v>
      </c>
      <c r="T120" s="1">
        <v>1</v>
      </c>
      <c r="U120" s="1">
        <v>1</v>
      </c>
      <c r="V120" s="1">
        <v>2</v>
      </c>
      <c r="W120" s="1">
        <v>8</v>
      </c>
      <c r="X120" s="1" t="s">
        <v>45</v>
      </c>
      <c r="Y120" s="1" t="s">
        <v>45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45</v>
      </c>
      <c r="AF120" s="1" t="s">
        <v>45</v>
      </c>
      <c r="AG120" s="1" t="s">
        <v>45</v>
      </c>
      <c r="AH120" s="1" t="s">
        <v>45</v>
      </c>
      <c r="AI120" s="1" t="s">
        <v>45</v>
      </c>
      <c r="AJ120" s="1" t="s">
        <v>45</v>
      </c>
      <c r="AK120" s="1" t="s">
        <v>45</v>
      </c>
      <c r="AL120" s="1" t="s">
        <v>45</v>
      </c>
      <c r="AM120" s="1" t="s">
        <v>45</v>
      </c>
      <c r="AN120" s="1" t="s">
        <v>45</v>
      </c>
      <c r="AO120" s="22" t="s">
        <v>45</v>
      </c>
      <c r="AP120" s="1" t="s">
        <v>59</v>
      </c>
      <c r="AQ120" s="1">
        <v>8</v>
      </c>
      <c r="AR120" s="23" t="s">
        <v>371</v>
      </c>
      <c r="AS120" s="34" t="s">
        <v>977</v>
      </c>
      <c r="AT120" s="34" t="s">
        <v>48</v>
      </c>
      <c r="AU120" s="8">
        <f t="shared" si="7"/>
        <v>-2.5060525215375429</v>
      </c>
      <c r="AV120" s="8">
        <f t="shared" si="8"/>
        <v>-0.64860847384955567</v>
      </c>
      <c r="AW120">
        <f t="shared" si="9"/>
        <v>3</v>
      </c>
      <c r="AX120">
        <f t="shared" si="10"/>
        <v>2</v>
      </c>
      <c r="AY120" s="6">
        <f>VLOOKUP(AP120,COND!$A$10:$B$32,2,FALSE)</f>
        <v>1</v>
      </c>
      <c r="AZ120" s="8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112.52662001870138</v>
      </c>
      <c r="BA120" s="26">
        <f t="shared" si="11"/>
        <v>1.0635008321545771</v>
      </c>
      <c r="BB120" t="str">
        <f t="shared" si="12"/>
        <v>SP</v>
      </c>
      <c r="BC120">
        <v>800</v>
      </c>
      <c r="BD120">
        <v>800</v>
      </c>
      <c r="BF120" t="str">
        <f t="shared" si="13"/>
        <v>Unlikely</v>
      </c>
      <c r="BH120">
        <f>IF(VLOOKUP($A120,'Draft List'!$D$4:$AC$1177,BH$3,FALSE)&lt;&gt;0,VLOOKUP($A120,'Draft List'!$D$4:$AC$1177,BH$3,FALSE),"")</f>
        <v>265</v>
      </c>
      <c r="BI120">
        <f>IF(VLOOKUP($A120,'Draft List'!$D$4:$AC$1177,BI$3,FALSE)&lt;&gt;0,VLOOKUP($A120,'Draft List'!$D$4:$AC$1177,BI$3,FALSE),"")</f>
        <v>9</v>
      </c>
      <c r="BJ120">
        <f>IF(VLOOKUP($A120,'Draft List'!$D$4:$AC$1177,BJ$3,FALSE)&lt;&gt;0,VLOOKUP($A120,'Draft List'!$D$4:$AC$1177,BJ$3,FALSE),"")</f>
        <v>19</v>
      </c>
      <c r="BK120" t="str">
        <f>IF(VLOOKUP($A120,'Draft List'!$D$4:$AC$1177,BK$3,FALSE)&lt;&gt;0,VLOOKUP($A120,'Draft List'!$D$4:$AC$1177,BK$3,FALSE),"")</f>
        <v>Kalamazoo Badgers</v>
      </c>
      <c r="BL120" t="str">
        <f>IF(OR(B120="SP",B120="MR",B120="CL"),"P",VLOOKUP(#REF!,Bat!$A$4:$AR$581,42,FALSE))</f>
        <v>P</v>
      </c>
    </row>
    <row r="121" spans="1:64" ht="15" hidden="1" customHeight="1" x14ac:dyDescent="0.3">
      <c r="A121" s="1">
        <v>9821</v>
      </c>
      <c r="B121" s="1" t="s">
        <v>24</v>
      </c>
      <c r="C121" s="1" t="s">
        <v>644</v>
      </c>
      <c r="D121" s="1" t="s">
        <v>1710</v>
      </c>
      <c r="E121" s="1">
        <v>18</v>
      </c>
      <c r="F121" s="1" t="s">
        <v>42</v>
      </c>
      <c r="G121" s="1" t="s">
        <v>42</v>
      </c>
      <c r="H121" s="22" t="s">
        <v>878</v>
      </c>
      <c r="I121" s="45" t="s">
        <v>43</v>
      </c>
      <c r="J121" s="1" t="s">
        <v>43</v>
      </c>
      <c r="K121" s="22" t="s">
        <v>43</v>
      </c>
      <c r="L121" s="1">
        <v>2</v>
      </c>
      <c r="M121" s="1">
        <v>2</v>
      </c>
      <c r="N121" s="22">
        <v>1</v>
      </c>
      <c r="O121" s="1">
        <v>4</v>
      </c>
      <c r="P121" s="1">
        <v>2</v>
      </c>
      <c r="Q121" s="22">
        <v>3</v>
      </c>
      <c r="R121" s="1" t="s">
        <v>45</v>
      </c>
      <c r="S121" s="1" t="s">
        <v>45</v>
      </c>
      <c r="T121" s="1" t="s">
        <v>45</v>
      </c>
      <c r="U121" s="1" t="s">
        <v>45</v>
      </c>
      <c r="V121" s="1">
        <v>2</v>
      </c>
      <c r="W121" s="1">
        <v>7</v>
      </c>
      <c r="X121" s="1">
        <v>3</v>
      </c>
      <c r="Y121" s="1">
        <v>6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>
        <v>3</v>
      </c>
      <c r="AE121" s="1">
        <v>5</v>
      </c>
      <c r="AF121" s="1" t="s">
        <v>45</v>
      </c>
      <c r="AG121" s="1" t="s">
        <v>45</v>
      </c>
      <c r="AH121" s="1" t="s">
        <v>45</v>
      </c>
      <c r="AI121" s="1" t="s">
        <v>45</v>
      </c>
      <c r="AJ121" s="1" t="s">
        <v>45</v>
      </c>
      <c r="AK121" s="1" t="s">
        <v>45</v>
      </c>
      <c r="AL121" s="1" t="s">
        <v>45</v>
      </c>
      <c r="AM121" s="1" t="s">
        <v>45</v>
      </c>
      <c r="AN121" s="1" t="s">
        <v>45</v>
      </c>
      <c r="AO121" s="22" t="s">
        <v>45</v>
      </c>
      <c r="AP121" s="1" t="s">
        <v>58</v>
      </c>
      <c r="AQ121" s="1">
        <v>4</v>
      </c>
      <c r="AR121" s="23" t="s">
        <v>371</v>
      </c>
      <c r="AS121" s="34" t="s">
        <v>875</v>
      </c>
      <c r="AT121" s="34" t="s">
        <v>844</v>
      </c>
      <c r="AU121" s="8">
        <f t="shared" si="7"/>
        <v>-2.311361197028369</v>
      </c>
      <c r="AV121" s="8">
        <f t="shared" si="8"/>
        <v>-0.99184266516472974</v>
      </c>
      <c r="AW121">
        <f t="shared" si="9"/>
        <v>3</v>
      </c>
      <c r="AX121">
        <f t="shared" si="10"/>
        <v>2</v>
      </c>
      <c r="AY121" s="6">
        <f>VLOOKUP(AP121,COND!$A$10:$B$32,2,FALSE)</f>
        <v>1</v>
      </c>
      <c r="AZ121" s="8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104.51583073443474</v>
      </c>
      <c r="BA121" s="26">
        <f t="shared" si="11"/>
        <v>0.32445213349380797</v>
      </c>
      <c r="BB121" t="str">
        <f t="shared" si="12"/>
        <v>RP</v>
      </c>
      <c r="BC121">
        <v>800</v>
      </c>
      <c r="BD121">
        <v>800</v>
      </c>
      <c r="BF121" t="str">
        <f t="shared" si="13"/>
        <v>Unlikely</v>
      </c>
      <c r="BH121">
        <f>IF(VLOOKUP($A121,'Draft List'!$D$4:$AC$1177,BH$3,FALSE)&lt;&gt;0,VLOOKUP($A121,'Draft List'!$D$4:$AC$1177,BH$3,FALSE),"")</f>
        <v>267</v>
      </c>
      <c r="BI121">
        <f>IF(VLOOKUP($A121,'Draft List'!$D$4:$AC$1177,BI$3,FALSE)&lt;&gt;0,VLOOKUP($A121,'Draft List'!$D$4:$AC$1177,BI$3,FALSE),"")</f>
        <v>9</v>
      </c>
      <c r="BJ121">
        <f>IF(VLOOKUP($A121,'Draft List'!$D$4:$AC$1177,BJ$3,FALSE)&lt;&gt;0,VLOOKUP($A121,'Draft List'!$D$4:$AC$1177,BJ$3,FALSE),"")</f>
        <v>21</v>
      </c>
      <c r="BK121" t="str">
        <f>IF(VLOOKUP($A121,'Draft List'!$D$4:$AC$1177,BK$3,FALSE)&lt;&gt;0,VLOOKUP($A121,'Draft List'!$D$4:$AC$1177,BK$3,FALSE),"")</f>
        <v>Florida Farstriders</v>
      </c>
      <c r="BL121" t="str">
        <f>IF(OR(B121="SP",B121="MR",B121="CL"),"P",VLOOKUP(#REF!,Bat!$A$4:$AR$581,42,FALSE))</f>
        <v>P</v>
      </c>
    </row>
    <row r="122" spans="1:64" ht="15" hidden="1" customHeight="1" x14ac:dyDescent="0.3">
      <c r="A122" s="1">
        <v>11470</v>
      </c>
      <c r="B122" s="1" t="s">
        <v>24</v>
      </c>
      <c r="C122" s="1" t="s">
        <v>186</v>
      </c>
      <c r="D122" s="1" t="s">
        <v>1681</v>
      </c>
      <c r="E122" s="1">
        <v>21</v>
      </c>
      <c r="F122" s="1" t="s">
        <v>54</v>
      </c>
      <c r="G122" s="1" t="s">
        <v>42</v>
      </c>
      <c r="H122" s="22" t="s">
        <v>878</v>
      </c>
      <c r="I122" s="45" t="s">
        <v>43</v>
      </c>
      <c r="J122" s="1" t="s">
        <v>43</v>
      </c>
      <c r="K122" s="22" t="s">
        <v>48</v>
      </c>
      <c r="L122" s="1">
        <v>2</v>
      </c>
      <c r="M122" s="1">
        <v>2</v>
      </c>
      <c r="N122" s="22">
        <v>1</v>
      </c>
      <c r="O122" s="1">
        <v>5</v>
      </c>
      <c r="P122" s="1">
        <v>2</v>
      </c>
      <c r="Q122" s="22">
        <v>2</v>
      </c>
      <c r="R122" s="1">
        <v>4</v>
      </c>
      <c r="S122" s="1">
        <v>6</v>
      </c>
      <c r="T122" s="1">
        <v>1</v>
      </c>
      <c r="U122" s="1">
        <v>1</v>
      </c>
      <c r="V122" s="1">
        <v>3</v>
      </c>
      <c r="W122" s="1">
        <v>6</v>
      </c>
      <c r="X122" s="1">
        <v>3</v>
      </c>
      <c r="Y122" s="1">
        <v>7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45</v>
      </c>
      <c r="AF122" s="1" t="s">
        <v>45</v>
      </c>
      <c r="AG122" s="1" t="s">
        <v>45</v>
      </c>
      <c r="AH122" s="1" t="s">
        <v>45</v>
      </c>
      <c r="AI122" s="1" t="s">
        <v>45</v>
      </c>
      <c r="AJ122" s="1" t="s">
        <v>45</v>
      </c>
      <c r="AK122" s="1" t="s">
        <v>45</v>
      </c>
      <c r="AL122" s="1" t="s">
        <v>45</v>
      </c>
      <c r="AM122" s="1" t="s">
        <v>45</v>
      </c>
      <c r="AN122" s="1" t="s">
        <v>45</v>
      </c>
      <c r="AO122" s="22" t="s">
        <v>45</v>
      </c>
      <c r="AP122" s="1" t="s">
        <v>57</v>
      </c>
      <c r="AQ122" s="1">
        <v>10</v>
      </c>
      <c r="AR122" s="23" t="s">
        <v>371</v>
      </c>
      <c r="AS122" s="34" t="s">
        <v>874</v>
      </c>
      <c r="AT122" s="34" t="s">
        <v>844</v>
      </c>
      <c r="AU122" s="8">
        <f t="shared" si="7"/>
        <v>-2.311361197028369</v>
      </c>
      <c r="AV122" s="8">
        <f t="shared" si="8"/>
        <v>-1.0394719067096667</v>
      </c>
      <c r="AW122">
        <f t="shared" si="9"/>
        <v>4</v>
      </c>
      <c r="AX122">
        <f t="shared" si="10"/>
        <v>3</v>
      </c>
      <c r="AY122" s="6">
        <f>VLOOKUP(AP122,COND!$A$10:$B$32,2,FALSE)</f>
        <v>1</v>
      </c>
      <c r="AZ122" s="8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102.49828962640099</v>
      </c>
      <c r="BA122" s="26">
        <f t="shared" si="11"/>
        <v>0.1383205205558134</v>
      </c>
      <c r="BB122" t="str">
        <f t="shared" si="12"/>
        <v>SP</v>
      </c>
      <c r="BC122">
        <v>800</v>
      </c>
      <c r="BD122">
        <v>800</v>
      </c>
      <c r="BF122" t="str">
        <f t="shared" si="13"/>
        <v>Unlikely</v>
      </c>
      <c r="BH122">
        <f>IF(VLOOKUP($A122,'Draft List'!$D$4:$AC$1177,BH$3,FALSE)&lt;&gt;0,VLOOKUP($A122,'Draft List'!$D$4:$AC$1177,BH$3,FALSE),"")</f>
        <v>268</v>
      </c>
      <c r="BI122">
        <f>IF(VLOOKUP($A122,'Draft List'!$D$4:$AC$1177,BI$3,FALSE)&lt;&gt;0,VLOOKUP($A122,'Draft List'!$D$4:$AC$1177,BI$3,FALSE),"")</f>
        <v>9</v>
      </c>
      <c r="BJ122">
        <f>IF(VLOOKUP($A122,'Draft List'!$D$4:$AC$1177,BJ$3,FALSE)&lt;&gt;0,VLOOKUP($A122,'Draft List'!$D$4:$AC$1177,BJ$3,FALSE),"")</f>
        <v>22</v>
      </c>
      <c r="BK122" t="str">
        <f>IF(VLOOKUP($A122,'Draft List'!$D$4:$AC$1177,BK$3,FALSE)&lt;&gt;0,VLOOKUP($A122,'Draft List'!$D$4:$AC$1177,BK$3,FALSE),"")</f>
        <v>Bakersfield Bears</v>
      </c>
      <c r="BL122" t="str">
        <f>IF(OR(B122="SP",B122="MR",B122="CL"),"P",VLOOKUP(#REF!,Bat!$A$4:$AR$581,42,FALSE))</f>
        <v>P</v>
      </c>
    </row>
    <row r="123" spans="1:64" ht="15" hidden="1" customHeight="1" x14ac:dyDescent="0.3">
      <c r="A123" s="1">
        <v>4603</v>
      </c>
      <c r="B123" s="1" t="s">
        <v>50</v>
      </c>
      <c r="C123" s="1" t="s">
        <v>148</v>
      </c>
      <c r="D123" s="1" t="s">
        <v>1122</v>
      </c>
      <c r="E123" s="1">
        <v>21</v>
      </c>
      <c r="F123" s="1" t="s">
        <v>63</v>
      </c>
      <c r="G123" s="1" t="s">
        <v>42</v>
      </c>
      <c r="H123" s="22" t="s">
        <v>878</v>
      </c>
      <c r="I123" s="45" t="s">
        <v>43</v>
      </c>
      <c r="J123" s="1" t="s">
        <v>43</v>
      </c>
      <c r="K123" s="22" t="s">
        <v>43</v>
      </c>
      <c r="L123" s="1">
        <v>4</v>
      </c>
      <c r="M123" s="1">
        <v>1</v>
      </c>
      <c r="N123" s="22">
        <v>2</v>
      </c>
      <c r="O123" s="1">
        <v>7</v>
      </c>
      <c r="P123" s="1">
        <v>1</v>
      </c>
      <c r="Q123" s="22">
        <v>3</v>
      </c>
      <c r="R123" s="1">
        <v>6</v>
      </c>
      <c r="S123" s="1">
        <v>9</v>
      </c>
      <c r="T123" s="1" t="s">
        <v>45</v>
      </c>
      <c r="U123" s="1" t="s">
        <v>45</v>
      </c>
      <c r="V123" s="1" t="s">
        <v>45</v>
      </c>
      <c r="W123" s="1" t="s">
        <v>45</v>
      </c>
      <c r="X123" s="1" t="s">
        <v>45</v>
      </c>
      <c r="Y123" s="1" t="s">
        <v>45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45</v>
      </c>
      <c r="AF123" s="1" t="s">
        <v>45</v>
      </c>
      <c r="AG123" s="1" t="s">
        <v>45</v>
      </c>
      <c r="AH123" s="1">
        <v>3</v>
      </c>
      <c r="AI123" s="1">
        <v>6</v>
      </c>
      <c r="AJ123" s="1" t="s">
        <v>45</v>
      </c>
      <c r="AK123" s="1" t="s">
        <v>45</v>
      </c>
      <c r="AL123" s="1" t="s">
        <v>45</v>
      </c>
      <c r="AM123" s="1" t="s">
        <v>45</v>
      </c>
      <c r="AN123" s="1" t="s">
        <v>45</v>
      </c>
      <c r="AO123" s="22" t="s">
        <v>45</v>
      </c>
      <c r="AP123" s="1" t="s">
        <v>46</v>
      </c>
      <c r="AQ123" s="1">
        <v>4</v>
      </c>
      <c r="AR123" s="23" t="s">
        <v>14</v>
      </c>
      <c r="AS123" s="34" t="s">
        <v>874</v>
      </c>
      <c r="AT123" s="34" t="s">
        <v>844</v>
      </c>
      <c r="AU123" s="8">
        <f t="shared" si="7"/>
        <v>-1.8750896983859671</v>
      </c>
      <c r="AV123" s="8">
        <f t="shared" si="8"/>
        <v>-0.6032004080672646</v>
      </c>
      <c r="AW123">
        <f t="shared" si="9"/>
        <v>2</v>
      </c>
      <c r="AX123">
        <f t="shared" si="10"/>
        <v>2</v>
      </c>
      <c r="AY123" s="6">
        <f>VLOOKUP(AP123,COND!$A$10:$B$32,2,FALSE)</f>
        <v>1.05</v>
      </c>
      <c r="AZ123" s="8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101.08332146423007</v>
      </c>
      <c r="BA123" s="26">
        <f t="shared" si="11"/>
        <v>7.7802776670536861E-3</v>
      </c>
      <c r="BB123" t="str">
        <f t="shared" si="12"/>
        <v>RP</v>
      </c>
      <c r="BC123">
        <v>800</v>
      </c>
      <c r="BD123">
        <v>800</v>
      </c>
      <c r="BF123" t="str">
        <f t="shared" si="13"/>
        <v>Unlikely</v>
      </c>
      <c r="BH123">
        <f>IF(VLOOKUP($A123,'Draft List'!$D$4:$AC$1177,BH$3,FALSE)&lt;&gt;0,VLOOKUP($A123,'Draft List'!$D$4:$AC$1177,BH$3,FALSE),"")</f>
        <v>269</v>
      </c>
      <c r="BI123">
        <f>IF(VLOOKUP($A123,'Draft List'!$D$4:$AC$1177,BI$3,FALSE)&lt;&gt;0,VLOOKUP($A123,'Draft List'!$D$4:$AC$1177,BI$3,FALSE),"")</f>
        <v>9</v>
      </c>
      <c r="BJ123">
        <f>IF(VLOOKUP($A123,'Draft List'!$D$4:$AC$1177,BJ$3,FALSE)&lt;&gt;0,VLOOKUP($A123,'Draft List'!$D$4:$AC$1177,BJ$3,FALSE),"")</f>
        <v>23</v>
      </c>
      <c r="BK123" t="str">
        <f>IF(VLOOKUP($A123,'Draft List'!$D$4:$AC$1177,BK$3,FALSE)&lt;&gt;0,VLOOKUP($A123,'Draft List'!$D$4:$AC$1177,BK$3,FALSE),"")</f>
        <v>Fargo Dinosaurs</v>
      </c>
      <c r="BL123" t="str">
        <f>IF(OR(B123="SP",B123="MR",B123="CL"),"P",VLOOKUP(#REF!,Bat!$A$4:$AR$581,42,FALSE))</f>
        <v>P</v>
      </c>
    </row>
    <row r="124" spans="1:64" ht="15" hidden="1" customHeight="1" x14ac:dyDescent="0.3">
      <c r="A124" s="1">
        <v>6892</v>
      </c>
      <c r="B124" s="1" t="s">
        <v>24</v>
      </c>
      <c r="C124" s="1" t="s">
        <v>693</v>
      </c>
      <c r="D124" s="1" t="s">
        <v>215</v>
      </c>
      <c r="E124" s="1">
        <v>18</v>
      </c>
      <c r="F124" s="1" t="s">
        <v>54</v>
      </c>
      <c r="G124" s="1" t="s">
        <v>42</v>
      </c>
      <c r="H124" s="22" t="s">
        <v>878</v>
      </c>
      <c r="I124" s="45" t="s">
        <v>43</v>
      </c>
      <c r="J124" s="1" t="s">
        <v>43</v>
      </c>
      <c r="K124" s="22" t="s">
        <v>43</v>
      </c>
      <c r="L124" s="1">
        <v>1</v>
      </c>
      <c r="M124" s="1">
        <v>3</v>
      </c>
      <c r="N124" s="22">
        <v>1</v>
      </c>
      <c r="O124" s="1">
        <v>3</v>
      </c>
      <c r="P124" s="1">
        <v>5</v>
      </c>
      <c r="Q124" s="22">
        <v>1</v>
      </c>
      <c r="R124" s="1" t="s">
        <v>45</v>
      </c>
      <c r="S124" s="1" t="s">
        <v>45</v>
      </c>
      <c r="T124" s="1">
        <v>1</v>
      </c>
      <c r="U124" s="1">
        <v>3</v>
      </c>
      <c r="V124" s="1" t="s">
        <v>45</v>
      </c>
      <c r="W124" s="1" t="s">
        <v>45</v>
      </c>
      <c r="X124" s="1">
        <v>2</v>
      </c>
      <c r="Y124" s="1">
        <v>5</v>
      </c>
      <c r="Z124" s="1">
        <v>3</v>
      </c>
      <c r="AA124" s="1">
        <v>5</v>
      </c>
      <c r="AB124" s="1" t="s">
        <v>45</v>
      </c>
      <c r="AC124" s="1" t="s">
        <v>45</v>
      </c>
      <c r="AD124" s="1" t="s">
        <v>45</v>
      </c>
      <c r="AE124" s="1" t="s">
        <v>45</v>
      </c>
      <c r="AF124" s="1" t="s">
        <v>45</v>
      </c>
      <c r="AG124" s="1" t="s">
        <v>45</v>
      </c>
      <c r="AH124" s="1" t="s">
        <v>45</v>
      </c>
      <c r="AI124" s="1" t="s">
        <v>45</v>
      </c>
      <c r="AJ124" s="1" t="s">
        <v>45</v>
      </c>
      <c r="AK124" s="1" t="s">
        <v>45</v>
      </c>
      <c r="AL124" s="1" t="s">
        <v>45</v>
      </c>
      <c r="AM124" s="1" t="s">
        <v>45</v>
      </c>
      <c r="AN124" s="1" t="s">
        <v>45</v>
      </c>
      <c r="AO124" s="22" t="s">
        <v>45</v>
      </c>
      <c r="AP124" s="1" t="s">
        <v>65</v>
      </c>
      <c r="AQ124" s="1">
        <v>8</v>
      </c>
      <c r="AR124" s="23" t="s">
        <v>372</v>
      </c>
      <c r="AS124" s="34" t="s">
        <v>875</v>
      </c>
      <c r="AT124" s="34" t="s">
        <v>48</v>
      </c>
      <c r="AU124" s="8">
        <f t="shared" si="7"/>
        <v>-2.310620805107487</v>
      </c>
      <c r="AV124" s="8">
        <f t="shared" si="8"/>
        <v>-1.0848799724919578</v>
      </c>
      <c r="AW124">
        <f t="shared" si="9"/>
        <v>3</v>
      </c>
      <c r="AX124">
        <f t="shared" si="10"/>
        <v>0</v>
      </c>
      <c r="AY124" s="6">
        <f>VLOOKUP(AP124,COND!$A$10:$B$32,2,FALSE)</f>
        <v>1</v>
      </c>
      <c r="AZ124" s="8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101.34027638913935</v>
      </c>
      <c r="BA124" s="26">
        <f t="shared" si="11"/>
        <v>3.1486081943000781E-2</v>
      </c>
      <c r="BB124" t="str">
        <f t="shared" si="12"/>
        <v>SP</v>
      </c>
      <c r="BC124">
        <v>800</v>
      </c>
      <c r="BD124">
        <v>800</v>
      </c>
      <c r="BF124" t="str">
        <f t="shared" si="13"/>
        <v>Unlikely</v>
      </c>
      <c r="BH124">
        <f>IF(VLOOKUP($A124,'Draft List'!$D$4:$AC$1177,BH$3,FALSE)&lt;&gt;0,VLOOKUP($A124,'Draft List'!$D$4:$AC$1177,BH$3,FALSE),"")</f>
        <v>270</v>
      </c>
      <c r="BI124">
        <f>IF(VLOOKUP($A124,'Draft List'!$D$4:$AC$1177,BI$3,FALSE)&lt;&gt;0,VLOOKUP($A124,'Draft List'!$D$4:$AC$1177,BI$3,FALSE),"")</f>
        <v>9</v>
      </c>
      <c r="BJ124">
        <f>IF(VLOOKUP($A124,'Draft List'!$D$4:$AC$1177,BJ$3,FALSE)&lt;&gt;0,VLOOKUP($A124,'Draft List'!$D$4:$AC$1177,BJ$3,FALSE),"")</f>
        <v>24</v>
      </c>
      <c r="BK124" t="str">
        <f>IF(VLOOKUP($A124,'Draft List'!$D$4:$AC$1177,BK$3,FALSE)&lt;&gt;0,VLOOKUP($A124,'Draft List'!$D$4:$AC$1177,BK$3,FALSE),"")</f>
        <v>Hartford Harpoon</v>
      </c>
      <c r="BL124" t="str">
        <f>IF(OR(B124="SP",B124="MR",B124="CL"),"P",VLOOKUP(#REF!,Bat!$A$4:$AR$581,42,FALSE))</f>
        <v>P</v>
      </c>
    </row>
    <row r="125" spans="1:64" ht="15" hidden="1" customHeight="1" x14ac:dyDescent="0.3">
      <c r="A125" s="1">
        <v>7809</v>
      </c>
      <c r="B125" s="1" t="s">
        <v>24</v>
      </c>
      <c r="C125" s="1" t="s">
        <v>214</v>
      </c>
      <c r="D125" s="1" t="s">
        <v>222</v>
      </c>
      <c r="E125" s="1">
        <v>18</v>
      </c>
      <c r="F125" s="1" t="s">
        <v>42</v>
      </c>
      <c r="G125" s="1" t="s">
        <v>42</v>
      </c>
      <c r="H125" s="22" t="s">
        <v>878</v>
      </c>
      <c r="I125" s="45" t="s">
        <v>43</v>
      </c>
      <c r="J125" s="1" t="s">
        <v>43</v>
      </c>
      <c r="K125" s="22" t="s">
        <v>43</v>
      </c>
      <c r="L125" s="1">
        <v>1</v>
      </c>
      <c r="M125" s="1">
        <v>2</v>
      </c>
      <c r="N125" s="22">
        <v>1</v>
      </c>
      <c r="O125" s="1">
        <v>4</v>
      </c>
      <c r="P125" s="1">
        <v>4</v>
      </c>
      <c r="Q125" s="22">
        <v>4</v>
      </c>
      <c r="R125" s="1" t="s">
        <v>45</v>
      </c>
      <c r="S125" s="1" t="s">
        <v>45</v>
      </c>
      <c r="T125" s="1" t="s">
        <v>45</v>
      </c>
      <c r="U125" s="1" t="s">
        <v>45</v>
      </c>
      <c r="V125" s="1" t="s">
        <v>45</v>
      </c>
      <c r="W125" s="1" t="s">
        <v>45</v>
      </c>
      <c r="X125" s="1">
        <v>2</v>
      </c>
      <c r="Y125" s="1">
        <v>6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>
        <v>3</v>
      </c>
      <c r="AE125" s="1">
        <v>6</v>
      </c>
      <c r="AF125" s="1" t="s">
        <v>45</v>
      </c>
      <c r="AG125" s="1" t="s">
        <v>45</v>
      </c>
      <c r="AH125" s="1" t="s">
        <v>45</v>
      </c>
      <c r="AI125" s="1" t="s">
        <v>45</v>
      </c>
      <c r="AJ125" s="1" t="s">
        <v>45</v>
      </c>
      <c r="AK125" s="1" t="s">
        <v>45</v>
      </c>
      <c r="AL125" s="1" t="s">
        <v>45</v>
      </c>
      <c r="AM125" s="1" t="s">
        <v>45</v>
      </c>
      <c r="AN125" s="1" t="s">
        <v>45</v>
      </c>
      <c r="AO125" s="22" t="s">
        <v>45</v>
      </c>
      <c r="AP125" s="1" t="s">
        <v>373</v>
      </c>
      <c r="AQ125" s="1">
        <v>4</v>
      </c>
      <c r="AR125" s="23" t="s">
        <v>370</v>
      </c>
      <c r="AS125" s="34" t="s">
        <v>922</v>
      </c>
      <c r="AT125" s="34" t="s">
        <v>48</v>
      </c>
      <c r="AU125" s="8">
        <f t="shared" si="7"/>
        <v>-2.5060525215375429</v>
      </c>
      <c r="AV125" s="8">
        <f t="shared" si="8"/>
        <v>-0.35865866625050846</v>
      </c>
      <c r="AW125">
        <f t="shared" si="9"/>
        <v>2</v>
      </c>
      <c r="AX125">
        <f t="shared" si="10"/>
        <v>2</v>
      </c>
      <c r="AY125" s="6">
        <f>VLOOKUP(AP125,COND!$A$10:$B$32,2,FALSE)</f>
        <v>1</v>
      </c>
      <c r="AZ125" s="8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111.0343353621482</v>
      </c>
      <c r="BA125" s="26">
        <f t="shared" si="11"/>
        <v>0.92582762739020719</v>
      </c>
      <c r="BB125" t="str">
        <f t="shared" si="12"/>
        <v>RP</v>
      </c>
      <c r="BC125">
        <v>800</v>
      </c>
      <c r="BD125">
        <v>800</v>
      </c>
      <c r="BF125" t="str">
        <f t="shared" si="13"/>
        <v>Possible</v>
      </c>
      <c r="BH125">
        <f>IF(VLOOKUP($A125,'Draft List'!$D$4:$AC$1177,BH$3,FALSE)&lt;&gt;0,VLOOKUP($A125,'Draft List'!$D$4:$AC$1177,BH$3,FALSE),"")</f>
        <v>271</v>
      </c>
      <c r="BI125">
        <f>IF(VLOOKUP($A125,'Draft List'!$D$4:$AC$1177,BI$3,FALSE)&lt;&gt;0,VLOOKUP($A125,'Draft List'!$D$4:$AC$1177,BI$3,FALSE),"")</f>
        <v>9</v>
      </c>
      <c r="BJ125">
        <f>IF(VLOOKUP($A125,'Draft List'!$D$4:$AC$1177,BJ$3,FALSE)&lt;&gt;0,VLOOKUP($A125,'Draft List'!$D$4:$AC$1177,BJ$3,FALSE),"")</f>
        <v>25</v>
      </c>
      <c r="BK125" t="str">
        <f>IF(VLOOKUP($A125,'Draft List'!$D$4:$AC$1177,BK$3,FALSE)&lt;&gt;0,VLOOKUP($A125,'Draft List'!$D$4:$AC$1177,BK$3,FALSE),"")</f>
        <v>West Virginia Alleghenies</v>
      </c>
      <c r="BL125" t="str">
        <f>IF(OR(B125="SP",B125="MR",B125="CL"),"P",VLOOKUP(#REF!,Bat!$A$4:$AR$581,42,FALSE))</f>
        <v>P</v>
      </c>
    </row>
    <row r="126" spans="1:64" ht="15" hidden="1" customHeight="1" x14ac:dyDescent="0.3">
      <c r="A126" s="1">
        <v>12763</v>
      </c>
      <c r="B126" s="1" t="s">
        <v>468</v>
      </c>
      <c r="C126" s="1" t="s">
        <v>1699</v>
      </c>
      <c r="D126" s="1" t="s">
        <v>1700</v>
      </c>
      <c r="E126" s="1">
        <v>18</v>
      </c>
      <c r="F126" s="1" t="s">
        <v>42</v>
      </c>
      <c r="G126" s="1" t="s">
        <v>42</v>
      </c>
      <c r="H126" s="22" t="s">
        <v>878</v>
      </c>
      <c r="I126" s="45" t="s">
        <v>43</v>
      </c>
      <c r="J126" s="1" t="s">
        <v>43</v>
      </c>
      <c r="K126" s="22" t="s">
        <v>48</v>
      </c>
      <c r="L126" s="1">
        <v>2</v>
      </c>
      <c r="M126" s="1">
        <v>2</v>
      </c>
      <c r="N126" s="22">
        <v>1</v>
      </c>
      <c r="O126" s="1">
        <v>5</v>
      </c>
      <c r="P126" s="1">
        <v>2</v>
      </c>
      <c r="Q126" s="22">
        <v>2</v>
      </c>
      <c r="R126" s="1" t="s">
        <v>45</v>
      </c>
      <c r="S126" s="1" t="s">
        <v>45</v>
      </c>
      <c r="T126" s="1">
        <v>1</v>
      </c>
      <c r="U126" s="1">
        <v>2</v>
      </c>
      <c r="V126" s="1" t="s">
        <v>45</v>
      </c>
      <c r="W126" s="1" t="s">
        <v>45</v>
      </c>
      <c r="X126" s="1">
        <v>2</v>
      </c>
      <c r="Y126" s="1">
        <v>7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>
        <v>3</v>
      </c>
      <c r="AE126" s="1">
        <v>6</v>
      </c>
      <c r="AF126" s="1" t="s">
        <v>45</v>
      </c>
      <c r="AG126" s="1" t="s">
        <v>45</v>
      </c>
      <c r="AH126" s="1" t="s">
        <v>45</v>
      </c>
      <c r="AI126" s="1" t="s">
        <v>45</v>
      </c>
      <c r="AJ126" s="1" t="s">
        <v>45</v>
      </c>
      <c r="AK126" s="1" t="s">
        <v>45</v>
      </c>
      <c r="AL126" s="1" t="s">
        <v>45</v>
      </c>
      <c r="AM126" s="1" t="s">
        <v>45</v>
      </c>
      <c r="AN126" s="1" t="s">
        <v>45</v>
      </c>
      <c r="AO126" s="22" t="s">
        <v>45</v>
      </c>
      <c r="AP126" s="1" t="s">
        <v>58</v>
      </c>
      <c r="AQ126" s="1">
        <v>6</v>
      </c>
      <c r="AR126" s="23" t="s">
        <v>371</v>
      </c>
      <c r="AS126" s="34" t="s">
        <v>896</v>
      </c>
      <c r="AT126" s="34" t="s">
        <v>844</v>
      </c>
      <c r="AU126" s="8">
        <f t="shared" si="7"/>
        <v>-2.311361197028369</v>
      </c>
      <c r="AV126" s="8">
        <f t="shared" si="8"/>
        <v>-1.0394719067096667</v>
      </c>
      <c r="AW126">
        <f t="shared" si="9"/>
        <v>3</v>
      </c>
      <c r="AX126">
        <f t="shared" si="10"/>
        <v>2</v>
      </c>
      <c r="AY126" s="6">
        <f>VLOOKUP(AP126,COND!$A$10:$B$32,2,FALSE)</f>
        <v>1</v>
      </c>
      <c r="AZ126" s="8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106.17958238574097</v>
      </c>
      <c r="BA126" s="26">
        <f t="shared" si="11"/>
        <v>0.47794431125056436</v>
      </c>
      <c r="BB126" t="str">
        <f t="shared" si="12"/>
        <v>SP</v>
      </c>
      <c r="BC126">
        <v>800</v>
      </c>
      <c r="BD126">
        <v>800</v>
      </c>
      <c r="BF126" t="str">
        <f t="shared" si="13"/>
        <v>Unlikely</v>
      </c>
      <c r="BH126">
        <f>IF(VLOOKUP($A126,'Draft List'!$D$4:$AC$1177,BH$3,FALSE)&lt;&gt;0,VLOOKUP($A126,'Draft List'!$D$4:$AC$1177,BH$3,FALSE),"")</f>
        <v>272</v>
      </c>
      <c r="BI126">
        <f>IF(VLOOKUP($A126,'Draft List'!$D$4:$AC$1177,BI$3,FALSE)&lt;&gt;0,VLOOKUP($A126,'Draft List'!$D$4:$AC$1177,BI$3,FALSE),"")</f>
        <v>9</v>
      </c>
      <c r="BJ126">
        <f>IF(VLOOKUP($A126,'Draft List'!$D$4:$AC$1177,BJ$3,FALSE)&lt;&gt;0,VLOOKUP($A126,'Draft List'!$D$4:$AC$1177,BJ$3,FALSE),"")</f>
        <v>26</v>
      </c>
      <c r="BK126" t="str">
        <f>IF(VLOOKUP($A126,'Draft List'!$D$4:$AC$1177,BK$3,FALSE)&lt;&gt;0,VLOOKUP($A126,'Draft List'!$D$4:$AC$1177,BK$3,FALSE),"")</f>
        <v>Havana Leones</v>
      </c>
      <c r="BL126" t="e">
        <f>IF(OR(B126="SP",B126="MR",B126="CL"),"P",VLOOKUP(#REF!,Bat!$A$4:$AR$581,42,FALSE))</f>
        <v>#REF!</v>
      </c>
    </row>
    <row r="127" spans="1:64" ht="15" hidden="1" customHeight="1" x14ac:dyDescent="0.3">
      <c r="A127" s="1">
        <v>8271</v>
      </c>
      <c r="B127" s="1" t="s">
        <v>468</v>
      </c>
      <c r="C127" s="1" t="s">
        <v>1706</v>
      </c>
      <c r="D127" s="1" t="s">
        <v>511</v>
      </c>
      <c r="E127" s="1">
        <v>18</v>
      </c>
      <c r="F127" s="1" t="s">
        <v>54</v>
      </c>
      <c r="G127" s="1" t="s">
        <v>54</v>
      </c>
      <c r="H127" s="22" t="s">
        <v>878</v>
      </c>
      <c r="I127" s="45" t="s">
        <v>43</v>
      </c>
      <c r="J127" s="1" t="s">
        <v>48</v>
      </c>
      <c r="K127" s="22" t="s">
        <v>43</v>
      </c>
      <c r="L127" s="1">
        <v>2</v>
      </c>
      <c r="M127" s="1">
        <v>1</v>
      </c>
      <c r="N127" s="22">
        <v>1</v>
      </c>
      <c r="O127" s="1">
        <v>4</v>
      </c>
      <c r="P127" s="1">
        <v>1</v>
      </c>
      <c r="Q127" s="22">
        <v>3</v>
      </c>
      <c r="R127" s="1">
        <v>3</v>
      </c>
      <c r="S127" s="1">
        <v>4</v>
      </c>
      <c r="T127" s="1">
        <v>1</v>
      </c>
      <c r="U127" s="1">
        <v>5</v>
      </c>
      <c r="V127" s="1">
        <v>1</v>
      </c>
      <c r="W127" s="1">
        <v>3</v>
      </c>
      <c r="X127" s="1" t="s">
        <v>45</v>
      </c>
      <c r="Y127" s="1" t="s">
        <v>45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45</v>
      </c>
      <c r="AF127" s="1">
        <v>3</v>
      </c>
      <c r="AG127" s="1">
        <v>4</v>
      </c>
      <c r="AH127" s="1" t="s">
        <v>45</v>
      </c>
      <c r="AI127" s="1" t="s">
        <v>45</v>
      </c>
      <c r="AJ127" s="1" t="s">
        <v>45</v>
      </c>
      <c r="AK127" s="1" t="s">
        <v>45</v>
      </c>
      <c r="AL127" s="1" t="s">
        <v>45</v>
      </c>
      <c r="AM127" s="1" t="s">
        <v>45</v>
      </c>
      <c r="AN127" s="1" t="s">
        <v>45</v>
      </c>
      <c r="AO127" s="22" t="s">
        <v>45</v>
      </c>
      <c r="AP127" s="1" t="s">
        <v>373</v>
      </c>
      <c r="AQ127" s="1">
        <v>3</v>
      </c>
      <c r="AR127" s="23" t="s">
        <v>14</v>
      </c>
      <c r="AS127" s="34" t="s">
        <v>45</v>
      </c>
      <c r="AT127" s="34" t="s">
        <v>844</v>
      </c>
      <c r="AU127" s="8">
        <f t="shared" si="7"/>
        <v>-2.5067929134584248</v>
      </c>
      <c r="AV127" s="8">
        <f t="shared" si="8"/>
        <v>-1.1872743815947853</v>
      </c>
      <c r="AW127">
        <f t="shared" si="9"/>
        <v>4</v>
      </c>
      <c r="AX127">
        <f t="shared" si="10"/>
        <v>0</v>
      </c>
      <c r="AY127" s="6">
        <f>VLOOKUP(AP127,COND!$A$10:$B$32,2,FALSE)</f>
        <v>1</v>
      </c>
      <c r="AZ127" s="8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99.865496096141982</v>
      </c>
      <c r="BA127" s="26">
        <f t="shared" si="11"/>
        <v>-0.10457222862708325</v>
      </c>
      <c r="BB127" t="str">
        <f t="shared" si="12"/>
        <v>RP</v>
      </c>
      <c r="BC127">
        <v>800</v>
      </c>
      <c r="BD127">
        <v>800</v>
      </c>
      <c r="BF127" t="str">
        <f t="shared" si="13"/>
        <v>Unlikely</v>
      </c>
      <c r="BH127">
        <f>IF(VLOOKUP($A127,'Draft List'!$D$4:$AC$1177,BH$3,FALSE)&lt;&gt;0,VLOOKUP($A127,'Draft List'!$D$4:$AC$1177,BH$3,FALSE),"")</f>
        <v>273</v>
      </c>
      <c r="BI127">
        <f>IF(VLOOKUP($A127,'Draft List'!$D$4:$AC$1177,BI$3,FALSE)&lt;&gt;0,VLOOKUP($A127,'Draft List'!$D$4:$AC$1177,BI$3,FALSE),"")</f>
        <v>9</v>
      </c>
      <c r="BJ127">
        <f>IF(VLOOKUP($A127,'Draft List'!$D$4:$AC$1177,BJ$3,FALSE)&lt;&gt;0,VLOOKUP($A127,'Draft List'!$D$4:$AC$1177,BJ$3,FALSE),"")</f>
        <v>27</v>
      </c>
      <c r="BK127" t="str">
        <f>IF(VLOOKUP($A127,'Draft List'!$D$4:$AC$1177,BK$3,FALSE)&lt;&gt;0,VLOOKUP($A127,'Draft List'!$D$4:$AC$1177,BK$3,FALSE),"")</f>
        <v>Neo-Tokyo Akira</v>
      </c>
      <c r="BL127" t="e">
        <f>IF(OR(B127="SP",B127="MR",B127="CL"),"P",VLOOKUP(#REF!,Bat!$A$4:$AR$581,42,FALSE))</f>
        <v>#REF!</v>
      </c>
    </row>
    <row r="128" spans="1:64" ht="15" hidden="1" customHeight="1" x14ac:dyDescent="0.3">
      <c r="A128" s="1">
        <v>6262</v>
      </c>
      <c r="B128" s="1" t="s">
        <v>468</v>
      </c>
      <c r="C128" s="1" t="s">
        <v>126</v>
      </c>
      <c r="D128" s="1" t="s">
        <v>1456</v>
      </c>
      <c r="E128" s="1">
        <v>21</v>
      </c>
      <c r="F128" s="1" t="s">
        <v>54</v>
      </c>
      <c r="G128" s="1" t="s">
        <v>54</v>
      </c>
      <c r="H128" s="22" t="s">
        <v>878</v>
      </c>
      <c r="I128" s="45" t="s">
        <v>43</v>
      </c>
      <c r="J128" s="1" t="s">
        <v>43</v>
      </c>
      <c r="K128" s="22" t="s">
        <v>43</v>
      </c>
      <c r="L128" s="1">
        <v>4</v>
      </c>
      <c r="M128" s="1">
        <v>2</v>
      </c>
      <c r="N128" s="22">
        <v>3</v>
      </c>
      <c r="O128" s="1">
        <v>5</v>
      </c>
      <c r="P128" s="1">
        <v>2</v>
      </c>
      <c r="Q128" s="22">
        <v>3</v>
      </c>
      <c r="R128" s="1">
        <v>5</v>
      </c>
      <c r="S128" s="1">
        <v>6</v>
      </c>
      <c r="T128" s="1">
        <v>2</v>
      </c>
      <c r="U128" s="1">
        <v>4</v>
      </c>
      <c r="V128" s="1" t="s">
        <v>45</v>
      </c>
      <c r="W128" s="1" t="s">
        <v>45</v>
      </c>
      <c r="X128" s="1" t="s">
        <v>45</v>
      </c>
      <c r="Y128" s="1" t="s">
        <v>45</v>
      </c>
      <c r="Z128" s="1" t="s">
        <v>45</v>
      </c>
      <c r="AA128" s="1" t="s">
        <v>45</v>
      </c>
      <c r="AB128" s="1" t="s">
        <v>45</v>
      </c>
      <c r="AC128" s="1" t="s">
        <v>45</v>
      </c>
      <c r="AD128" s="1">
        <v>6</v>
      </c>
      <c r="AE128" s="1">
        <v>6</v>
      </c>
      <c r="AF128" s="1" t="s">
        <v>45</v>
      </c>
      <c r="AG128" s="1" t="s">
        <v>45</v>
      </c>
      <c r="AH128" s="1" t="s">
        <v>45</v>
      </c>
      <c r="AI128" s="1" t="s">
        <v>45</v>
      </c>
      <c r="AJ128" s="1" t="s">
        <v>45</v>
      </c>
      <c r="AK128" s="1" t="s">
        <v>45</v>
      </c>
      <c r="AL128" s="1" t="s">
        <v>45</v>
      </c>
      <c r="AM128" s="1" t="s">
        <v>45</v>
      </c>
      <c r="AN128" s="1" t="s">
        <v>45</v>
      </c>
      <c r="AO128" s="22" t="s">
        <v>45</v>
      </c>
      <c r="AP128" s="1" t="s">
        <v>61</v>
      </c>
      <c r="AQ128" s="1">
        <v>7</v>
      </c>
      <c r="AR128" s="23" t="s">
        <v>371</v>
      </c>
      <c r="AS128" s="34" t="s">
        <v>874</v>
      </c>
      <c r="AT128" s="34" t="s">
        <v>48</v>
      </c>
      <c r="AU128" s="8">
        <f t="shared" si="7"/>
        <v>-1.4373374159018013</v>
      </c>
      <c r="AV128" s="8">
        <f t="shared" si="8"/>
        <v>-0.79715134065555615</v>
      </c>
      <c r="AW128">
        <f t="shared" si="9"/>
        <v>3</v>
      </c>
      <c r="AX128">
        <f t="shared" si="10"/>
        <v>2</v>
      </c>
      <c r="AY128" s="6">
        <f>VLOOKUP(AP128,COND!$A$10:$B$32,2,FALSE)</f>
        <v>1.0249999999999999</v>
      </c>
      <c r="AZ128" s="8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104.46374334630123</v>
      </c>
      <c r="BA128" s="26">
        <f t="shared" si="11"/>
        <v>0.31964672480676165</v>
      </c>
      <c r="BB128" t="str">
        <f t="shared" si="12"/>
        <v>SP</v>
      </c>
      <c r="BC128">
        <v>800</v>
      </c>
      <c r="BD128">
        <v>800</v>
      </c>
      <c r="BF128" t="str">
        <f t="shared" si="13"/>
        <v>Unlikely</v>
      </c>
      <c r="BH128">
        <f>IF(VLOOKUP($A128,'Draft List'!$D$4:$AC$1177,BH$3,FALSE)&lt;&gt;0,VLOOKUP($A128,'Draft List'!$D$4:$AC$1177,BH$3,FALSE),"")</f>
        <v>274</v>
      </c>
      <c r="BI128">
        <f>IF(VLOOKUP($A128,'Draft List'!$D$4:$AC$1177,BI$3,FALSE)&lt;&gt;0,VLOOKUP($A128,'Draft List'!$D$4:$AC$1177,BI$3,FALSE),"")</f>
        <v>9</v>
      </c>
      <c r="BJ128">
        <f>IF(VLOOKUP($A128,'Draft List'!$D$4:$AC$1177,BJ$3,FALSE)&lt;&gt;0,VLOOKUP($A128,'Draft List'!$D$4:$AC$1177,BJ$3,FALSE),"")</f>
        <v>28</v>
      </c>
      <c r="BK128" t="str">
        <f>IF(VLOOKUP($A128,'Draft List'!$D$4:$AC$1177,BK$3,FALSE)&lt;&gt;0,VLOOKUP($A128,'Draft List'!$D$4:$AC$1177,BK$3,FALSE),"")</f>
        <v>Niihama-shi Ghosts</v>
      </c>
      <c r="BL128" t="e">
        <f>IF(OR(B128="SP",B128="MR",B128="CL"),"P",VLOOKUP(#REF!,Bat!$A$4:$AR$581,42,FALSE))</f>
        <v>#REF!</v>
      </c>
    </row>
    <row r="129" spans="1:64" ht="15" hidden="1" customHeight="1" x14ac:dyDescent="0.3">
      <c r="A129" s="1">
        <v>9176</v>
      </c>
      <c r="B129" s="1" t="s">
        <v>24</v>
      </c>
      <c r="C129" s="1" t="s">
        <v>663</v>
      </c>
      <c r="D129" s="1" t="s">
        <v>162</v>
      </c>
      <c r="E129" s="1">
        <v>21</v>
      </c>
      <c r="F129" s="1" t="s">
        <v>42</v>
      </c>
      <c r="G129" s="1" t="s">
        <v>42</v>
      </c>
      <c r="H129" s="22" t="s">
        <v>878</v>
      </c>
      <c r="I129" s="45" t="s">
        <v>43</v>
      </c>
      <c r="J129" s="1" t="s">
        <v>43</v>
      </c>
      <c r="K129" s="22" t="s">
        <v>43</v>
      </c>
      <c r="L129" s="1">
        <v>3</v>
      </c>
      <c r="M129" s="1">
        <v>2</v>
      </c>
      <c r="N129" s="22">
        <v>2</v>
      </c>
      <c r="O129" s="1">
        <v>5</v>
      </c>
      <c r="P129" s="1">
        <v>2</v>
      </c>
      <c r="Q129" s="22">
        <v>3</v>
      </c>
      <c r="R129" s="1">
        <v>5</v>
      </c>
      <c r="S129" s="1">
        <v>8</v>
      </c>
      <c r="T129" s="1" t="s">
        <v>45</v>
      </c>
      <c r="U129" s="1" t="s">
        <v>45</v>
      </c>
      <c r="V129" s="1">
        <v>3</v>
      </c>
      <c r="W129" s="1">
        <v>7</v>
      </c>
      <c r="X129" s="1" t="s">
        <v>45</v>
      </c>
      <c r="Y129" s="1" t="s">
        <v>45</v>
      </c>
      <c r="Z129" s="1">
        <v>4</v>
      </c>
      <c r="AA129" s="1">
        <v>5</v>
      </c>
      <c r="AB129" s="1" t="s">
        <v>45</v>
      </c>
      <c r="AC129" s="1" t="s">
        <v>45</v>
      </c>
      <c r="AD129" s="1" t="s">
        <v>45</v>
      </c>
      <c r="AE129" s="1" t="s">
        <v>45</v>
      </c>
      <c r="AF129" s="1" t="s">
        <v>45</v>
      </c>
      <c r="AG129" s="1" t="s">
        <v>45</v>
      </c>
      <c r="AH129" s="1" t="s">
        <v>45</v>
      </c>
      <c r="AI129" s="1" t="s">
        <v>45</v>
      </c>
      <c r="AJ129" s="1" t="s">
        <v>45</v>
      </c>
      <c r="AK129" s="1" t="s">
        <v>45</v>
      </c>
      <c r="AL129" s="1" t="s">
        <v>45</v>
      </c>
      <c r="AM129" s="1" t="s">
        <v>45</v>
      </c>
      <c r="AN129" s="1" t="s">
        <v>45</v>
      </c>
      <c r="AO129" s="22" t="s">
        <v>45</v>
      </c>
      <c r="AP129" s="1" t="s">
        <v>55</v>
      </c>
      <c r="AQ129" s="1">
        <v>6</v>
      </c>
      <c r="AR129" s="23" t="s">
        <v>371</v>
      </c>
      <c r="AS129" s="34" t="s">
        <v>45</v>
      </c>
      <c r="AT129" s="34" t="s">
        <v>48</v>
      </c>
      <c r="AU129" s="8">
        <f t="shared" si="7"/>
        <v>-1.8743493064650851</v>
      </c>
      <c r="AV129" s="8">
        <f t="shared" si="8"/>
        <v>-0.79715134065555615</v>
      </c>
      <c r="AW129">
        <f t="shared" si="9"/>
        <v>3</v>
      </c>
      <c r="AX129">
        <f t="shared" si="10"/>
        <v>2</v>
      </c>
      <c r="AY129" s="6">
        <f>VLOOKUP(AP129,COND!$A$10:$B$32,2,FALSE)</f>
        <v>1.0249999999999999</v>
      </c>
      <c r="AZ129" s="8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104.68980201101736</v>
      </c>
      <c r="BA129" s="26">
        <f t="shared" si="11"/>
        <v>0.34050214317453426</v>
      </c>
      <c r="BB129" t="str">
        <f t="shared" si="12"/>
        <v>SP</v>
      </c>
      <c r="BC129">
        <v>800</v>
      </c>
      <c r="BD129">
        <v>800</v>
      </c>
      <c r="BF129" t="str">
        <f t="shared" si="13"/>
        <v>Unlikely</v>
      </c>
      <c r="BH129">
        <f>IF(VLOOKUP($A129,'Draft List'!$D$4:$AC$1177,BH$3,FALSE)&lt;&gt;0,VLOOKUP($A129,'Draft List'!$D$4:$AC$1177,BH$3,FALSE),"")</f>
        <v>275</v>
      </c>
      <c r="BI129">
        <f>IF(VLOOKUP($A129,'Draft List'!$D$4:$AC$1177,BI$3,FALSE)&lt;&gt;0,VLOOKUP($A129,'Draft List'!$D$4:$AC$1177,BI$3,FALSE),"")</f>
        <v>9</v>
      </c>
      <c r="BJ129">
        <f>IF(VLOOKUP($A129,'Draft List'!$D$4:$AC$1177,BJ$3,FALSE)&lt;&gt;0,VLOOKUP($A129,'Draft List'!$D$4:$AC$1177,BJ$3,FALSE),"")</f>
        <v>29</v>
      </c>
      <c r="BK129" t="str">
        <f>IF(VLOOKUP($A129,'Draft List'!$D$4:$AC$1177,BK$3,FALSE)&lt;&gt;0,VLOOKUP($A129,'Draft List'!$D$4:$AC$1177,BK$3,FALSE),"")</f>
        <v>Kentucky Thoroughbreds</v>
      </c>
      <c r="BL129" t="str">
        <f>IF(OR(B129="SP",B129="MR",B129="CL"),"P",VLOOKUP(#REF!,Bat!$A$4:$AR$581,42,FALSE))</f>
        <v>P</v>
      </c>
    </row>
    <row r="130" spans="1:64" ht="15" hidden="1" customHeight="1" x14ac:dyDescent="0.3">
      <c r="A130" s="1">
        <v>10650</v>
      </c>
      <c r="B130" s="1" t="s">
        <v>468</v>
      </c>
      <c r="C130" s="1" t="s">
        <v>706</v>
      </c>
      <c r="D130" s="1" t="s">
        <v>398</v>
      </c>
      <c r="E130" s="1">
        <v>18</v>
      </c>
      <c r="F130" s="1" t="s">
        <v>42</v>
      </c>
      <c r="G130" s="1" t="s">
        <v>42</v>
      </c>
      <c r="H130" s="22" t="s">
        <v>878</v>
      </c>
      <c r="I130" s="45" t="s">
        <v>43</v>
      </c>
      <c r="J130" s="1" t="s">
        <v>48</v>
      </c>
      <c r="K130" s="22" t="s">
        <v>48</v>
      </c>
      <c r="L130" s="1">
        <v>2</v>
      </c>
      <c r="M130" s="1">
        <v>2</v>
      </c>
      <c r="N130" s="22">
        <v>1</v>
      </c>
      <c r="O130" s="1">
        <v>4</v>
      </c>
      <c r="P130" s="1">
        <v>2</v>
      </c>
      <c r="Q130" s="22">
        <v>3</v>
      </c>
      <c r="R130" s="1">
        <v>3</v>
      </c>
      <c r="S130" s="1">
        <v>5</v>
      </c>
      <c r="T130" s="1" t="s">
        <v>45</v>
      </c>
      <c r="U130" s="1" t="s">
        <v>45</v>
      </c>
      <c r="V130" s="1" t="s">
        <v>45</v>
      </c>
      <c r="W130" s="1" t="s">
        <v>45</v>
      </c>
      <c r="X130" s="1">
        <v>2</v>
      </c>
      <c r="Y130" s="1">
        <v>5</v>
      </c>
      <c r="Z130" s="1" t="s">
        <v>45</v>
      </c>
      <c r="AA130" s="1" t="s">
        <v>45</v>
      </c>
      <c r="AB130" s="1" t="s">
        <v>45</v>
      </c>
      <c r="AC130" s="1" t="s">
        <v>45</v>
      </c>
      <c r="AD130" s="1" t="s">
        <v>45</v>
      </c>
      <c r="AE130" s="1" t="s">
        <v>45</v>
      </c>
      <c r="AF130" s="1" t="s">
        <v>45</v>
      </c>
      <c r="AG130" s="1" t="s">
        <v>45</v>
      </c>
      <c r="AH130" s="1">
        <v>1</v>
      </c>
      <c r="AI130" s="1">
        <v>6</v>
      </c>
      <c r="AJ130" s="1" t="s">
        <v>45</v>
      </c>
      <c r="AK130" s="1" t="s">
        <v>45</v>
      </c>
      <c r="AL130" s="1" t="s">
        <v>45</v>
      </c>
      <c r="AM130" s="1" t="s">
        <v>45</v>
      </c>
      <c r="AN130" s="1" t="s">
        <v>45</v>
      </c>
      <c r="AO130" s="22" t="s">
        <v>45</v>
      </c>
      <c r="AP130" s="1" t="s">
        <v>373</v>
      </c>
      <c r="AQ130" s="1">
        <v>9</v>
      </c>
      <c r="AR130" s="23" t="s">
        <v>371</v>
      </c>
      <c r="AS130" s="34" t="s">
        <v>977</v>
      </c>
      <c r="AT130" s="34" t="s">
        <v>844</v>
      </c>
      <c r="AU130" s="8">
        <f t="shared" si="7"/>
        <v>-2.311361197028369</v>
      </c>
      <c r="AV130" s="8">
        <f t="shared" si="8"/>
        <v>-0.99184266516472974</v>
      </c>
      <c r="AW130">
        <f t="shared" si="9"/>
        <v>3</v>
      </c>
      <c r="AX130">
        <f t="shared" si="10"/>
        <v>1</v>
      </c>
      <c r="AY130" s="6">
        <f>VLOOKUP(AP130,COND!$A$10:$B$32,2,FALSE)</f>
        <v>1</v>
      </c>
      <c r="AZ130" s="8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106.45087445729973</v>
      </c>
      <c r="BA130" s="26">
        <f t="shared" si="11"/>
        <v>0.50297281285355488</v>
      </c>
      <c r="BB130" t="str">
        <f t="shared" si="12"/>
        <v>SP</v>
      </c>
      <c r="BC130">
        <v>800</v>
      </c>
      <c r="BD130">
        <v>800</v>
      </c>
      <c r="BF130" t="str">
        <f t="shared" si="13"/>
        <v>Unlikely</v>
      </c>
      <c r="BH130">
        <f>IF(VLOOKUP($A130,'Draft List'!$D$4:$AC$1177,BH$3,FALSE)&lt;&gt;0,VLOOKUP($A130,'Draft List'!$D$4:$AC$1177,BH$3,FALSE),"")</f>
        <v>279</v>
      </c>
      <c r="BI130">
        <f>IF(VLOOKUP($A130,'Draft List'!$D$4:$AC$1177,BI$3,FALSE)&lt;&gt;0,VLOOKUP($A130,'Draft List'!$D$4:$AC$1177,BI$3,FALSE),"")</f>
        <v>10</v>
      </c>
      <c r="BJ130">
        <f>IF(VLOOKUP($A130,'Draft List'!$D$4:$AC$1177,BJ$3,FALSE)&lt;&gt;0,VLOOKUP($A130,'Draft List'!$D$4:$AC$1177,BJ$3,FALSE),"")</f>
        <v>3</v>
      </c>
      <c r="BK130" t="str">
        <f>IF(VLOOKUP($A130,'Draft List'!$D$4:$AC$1177,BK$3,FALSE)&lt;&gt;0,VLOOKUP($A130,'Draft List'!$D$4:$AC$1177,BK$3,FALSE),"")</f>
        <v>Amsterdam Lions</v>
      </c>
      <c r="BL130" t="e">
        <f>IF(OR(B130="SP",B130="MR",B130="CL"),"P",VLOOKUP(#REF!,Bat!$A$4:$AR$581,42,FALSE))</f>
        <v>#REF!</v>
      </c>
    </row>
    <row r="131" spans="1:64" ht="15" hidden="1" customHeight="1" x14ac:dyDescent="0.3">
      <c r="A131" s="1">
        <v>5076</v>
      </c>
      <c r="B131" s="1" t="s">
        <v>468</v>
      </c>
      <c r="C131" s="1" t="s">
        <v>1171</v>
      </c>
      <c r="D131" s="1" t="s">
        <v>1104</v>
      </c>
      <c r="E131" s="1">
        <v>21</v>
      </c>
      <c r="F131" s="1" t="s">
        <v>54</v>
      </c>
      <c r="G131" s="1" t="s">
        <v>54</v>
      </c>
      <c r="H131" s="22" t="s">
        <v>878</v>
      </c>
      <c r="I131" s="45" t="s">
        <v>43</v>
      </c>
      <c r="J131" s="1" t="s">
        <v>43</v>
      </c>
      <c r="K131" s="22" t="s">
        <v>44</v>
      </c>
      <c r="L131" s="1">
        <v>3</v>
      </c>
      <c r="M131" s="1">
        <v>1</v>
      </c>
      <c r="N131" s="22">
        <v>2</v>
      </c>
      <c r="O131" s="1">
        <v>6</v>
      </c>
      <c r="P131" s="1">
        <v>1</v>
      </c>
      <c r="Q131" s="22">
        <v>2</v>
      </c>
      <c r="R131" s="1" t="s">
        <v>45</v>
      </c>
      <c r="S131" s="1" t="s">
        <v>45</v>
      </c>
      <c r="T131" s="1">
        <v>1</v>
      </c>
      <c r="U131" s="1">
        <v>1</v>
      </c>
      <c r="V131" s="1" t="s">
        <v>45</v>
      </c>
      <c r="W131" s="1" t="s">
        <v>45</v>
      </c>
      <c r="X131" s="1">
        <v>3</v>
      </c>
      <c r="Y131" s="1">
        <v>8</v>
      </c>
      <c r="Z131" s="1" t="s">
        <v>45</v>
      </c>
      <c r="AA131" s="1" t="s">
        <v>45</v>
      </c>
      <c r="AB131" s="1" t="s">
        <v>45</v>
      </c>
      <c r="AC131" s="1" t="s">
        <v>45</v>
      </c>
      <c r="AD131" s="1">
        <v>5</v>
      </c>
      <c r="AE131" s="1">
        <v>7</v>
      </c>
      <c r="AF131" s="1" t="s">
        <v>45</v>
      </c>
      <c r="AG131" s="1" t="s">
        <v>45</v>
      </c>
      <c r="AH131" s="1" t="s">
        <v>45</v>
      </c>
      <c r="AI131" s="1" t="s">
        <v>45</v>
      </c>
      <c r="AJ131" s="1" t="s">
        <v>45</v>
      </c>
      <c r="AK131" s="1" t="s">
        <v>45</v>
      </c>
      <c r="AL131" s="1" t="s">
        <v>45</v>
      </c>
      <c r="AM131" s="1" t="s">
        <v>45</v>
      </c>
      <c r="AN131" s="1" t="s">
        <v>45</v>
      </c>
      <c r="AO131" s="22" t="s">
        <v>45</v>
      </c>
      <c r="AP131" s="1" t="s">
        <v>61</v>
      </c>
      <c r="AQ131" s="1">
        <v>7</v>
      </c>
      <c r="AR131" s="23" t="s">
        <v>14</v>
      </c>
      <c r="AS131" s="34" t="s">
        <v>45</v>
      </c>
      <c r="AT131" s="34" t="s">
        <v>48</v>
      </c>
      <c r="AU131" s="8">
        <f t="shared" si="7"/>
        <v>-2.0697810228951408</v>
      </c>
      <c r="AV131" s="8">
        <f t="shared" si="8"/>
        <v>-1.0402122986305484</v>
      </c>
      <c r="AW131">
        <f t="shared" si="9"/>
        <v>3</v>
      </c>
      <c r="AX131">
        <f t="shared" si="10"/>
        <v>2</v>
      </c>
      <c r="AY131" s="6">
        <f>VLOOKUP(AP131,COND!$A$10:$B$32,2,FALSE)</f>
        <v>1.0249999999999999</v>
      </c>
      <c r="AZ131" s="8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98.351342768380249</v>
      </c>
      <c r="BA131" s="26">
        <f t="shared" si="11"/>
        <v>-0.24426296405224129</v>
      </c>
      <c r="BB131" t="str">
        <f t="shared" si="12"/>
        <v>SP</v>
      </c>
      <c r="BC131">
        <v>800</v>
      </c>
      <c r="BD131">
        <v>800</v>
      </c>
      <c r="BF131" t="str">
        <f t="shared" si="13"/>
        <v>Unlikely</v>
      </c>
      <c r="BH131">
        <f>IF(VLOOKUP($A131,'Draft List'!$D$4:$AC$1177,BH$3,FALSE)&lt;&gt;0,VLOOKUP($A131,'Draft List'!$D$4:$AC$1177,BH$3,FALSE),"")</f>
        <v>284</v>
      </c>
      <c r="BI131">
        <f>IF(VLOOKUP($A131,'Draft List'!$D$4:$AC$1177,BI$3,FALSE)&lt;&gt;0,VLOOKUP($A131,'Draft List'!$D$4:$AC$1177,BI$3,FALSE),"")</f>
        <v>10</v>
      </c>
      <c r="BJ131">
        <f>IF(VLOOKUP($A131,'Draft List'!$D$4:$AC$1177,BJ$3,FALSE)&lt;&gt;0,VLOOKUP($A131,'Draft List'!$D$4:$AC$1177,BJ$3,FALSE),"")</f>
        <v>8</v>
      </c>
      <c r="BK131" t="str">
        <f>IF(VLOOKUP($A131,'Draft List'!$D$4:$AC$1177,BK$3,FALSE)&lt;&gt;0,VLOOKUP($A131,'Draft List'!$D$4:$AC$1177,BK$3,FALSE),"")</f>
        <v>San Antonio Calzones of Laredo</v>
      </c>
      <c r="BL131" t="e">
        <f>IF(OR(B131="SP",B131="MR",B131="CL"),"P",VLOOKUP(#REF!,Bat!$A$4:$AR$581,42,FALSE))</f>
        <v>#REF!</v>
      </c>
    </row>
    <row r="132" spans="1:64" ht="15" hidden="1" customHeight="1" x14ac:dyDescent="0.3">
      <c r="A132" s="1">
        <v>6127</v>
      </c>
      <c r="B132" s="1" t="s">
        <v>24</v>
      </c>
      <c r="C132" s="1" t="s">
        <v>729</v>
      </c>
      <c r="D132" s="1" t="s">
        <v>1605</v>
      </c>
      <c r="E132" s="1">
        <v>18</v>
      </c>
      <c r="F132" s="1" t="s">
        <v>42</v>
      </c>
      <c r="G132" s="1" t="s">
        <v>42</v>
      </c>
      <c r="H132" s="22" t="s">
        <v>878</v>
      </c>
      <c r="I132" s="45" t="s">
        <v>43</v>
      </c>
      <c r="J132" s="1" t="s">
        <v>43</v>
      </c>
      <c r="K132" s="22" t="s">
        <v>43</v>
      </c>
      <c r="L132" s="1">
        <v>1</v>
      </c>
      <c r="M132" s="1">
        <v>2</v>
      </c>
      <c r="N132" s="22">
        <v>1</v>
      </c>
      <c r="O132" s="1">
        <v>4</v>
      </c>
      <c r="P132" s="1">
        <v>3</v>
      </c>
      <c r="Q132" s="22">
        <v>2</v>
      </c>
      <c r="R132" s="1">
        <v>3</v>
      </c>
      <c r="S132" s="1">
        <v>6</v>
      </c>
      <c r="T132" s="1">
        <v>1</v>
      </c>
      <c r="U132" s="1">
        <v>6</v>
      </c>
      <c r="V132" s="1">
        <v>1</v>
      </c>
      <c r="W132" s="1">
        <v>7</v>
      </c>
      <c r="X132" s="1" t="s">
        <v>45</v>
      </c>
      <c r="Y132" s="1" t="s">
        <v>45</v>
      </c>
      <c r="Z132" s="1" t="s">
        <v>45</v>
      </c>
      <c r="AA132" s="1" t="s">
        <v>45</v>
      </c>
      <c r="AB132" s="1" t="s">
        <v>45</v>
      </c>
      <c r="AC132" s="1" t="s">
        <v>45</v>
      </c>
      <c r="AD132" s="1" t="s">
        <v>45</v>
      </c>
      <c r="AE132" s="1" t="s">
        <v>45</v>
      </c>
      <c r="AF132" s="1" t="s">
        <v>45</v>
      </c>
      <c r="AG132" s="1" t="s">
        <v>45</v>
      </c>
      <c r="AH132" s="1" t="s">
        <v>45</v>
      </c>
      <c r="AI132" s="1" t="s">
        <v>45</v>
      </c>
      <c r="AJ132" s="1" t="s">
        <v>45</v>
      </c>
      <c r="AK132" s="1" t="s">
        <v>45</v>
      </c>
      <c r="AL132" s="1" t="s">
        <v>45</v>
      </c>
      <c r="AM132" s="1" t="s">
        <v>45</v>
      </c>
      <c r="AN132" s="1" t="s">
        <v>45</v>
      </c>
      <c r="AO132" s="22" t="s">
        <v>45</v>
      </c>
      <c r="AP132" s="1" t="s">
        <v>374</v>
      </c>
      <c r="AQ132" s="1">
        <v>10</v>
      </c>
      <c r="AR132" s="23" t="s">
        <v>371</v>
      </c>
      <c r="AS132" s="34" t="s">
        <v>1222</v>
      </c>
      <c r="AT132" s="34" t="s">
        <v>48</v>
      </c>
      <c r="AU132" s="8">
        <f t="shared" si="7"/>
        <v>-2.5060525215375429</v>
      </c>
      <c r="AV132" s="8">
        <f t="shared" si="8"/>
        <v>-1.0387315147887846</v>
      </c>
      <c r="AW132">
        <f t="shared" si="9"/>
        <v>3</v>
      </c>
      <c r="AX132">
        <f t="shared" si="10"/>
        <v>3</v>
      </c>
      <c r="AY132" s="6">
        <f>VLOOKUP(AP132,COND!$A$10:$B$32,2,FALSE)</f>
        <v>1</v>
      </c>
      <c r="AZ132" s="8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105.9741591999168</v>
      </c>
      <c r="BA132" s="26">
        <f t="shared" si="11"/>
        <v>0.45899265333387468</v>
      </c>
      <c r="BB132" t="str">
        <f t="shared" si="12"/>
        <v>SP</v>
      </c>
      <c r="BC132">
        <v>800</v>
      </c>
      <c r="BD132">
        <v>800</v>
      </c>
      <c r="BF132" t="str">
        <f t="shared" si="13"/>
        <v>Unlikely</v>
      </c>
      <c r="BH132">
        <f>IF(VLOOKUP($A132,'Draft List'!$D$4:$AC$1177,BH$3,FALSE)&lt;&gt;0,VLOOKUP($A132,'Draft List'!$D$4:$AC$1177,BH$3,FALSE),"")</f>
        <v>285</v>
      </c>
      <c r="BI132">
        <f>IF(VLOOKUP($A132,'Draft List'!$D$4:$AC$1177,BI$3,FALSE)&lt;&gt;0,VLOOKUP($A132,'Draft List'!$D$4:$AC$1177,BI$3,FALSE),"")</f>
        <v>10</v>
      </c>
      <c r="BJ132">
        <f>IF(VLOOKUP($A132,'Draft List'!$D$4:$AC$1177,BJ$3,FALSE)&lt;&gt;0,VLOOKUP($A132,'Draft List'!$D$4:$AC$1177,BJ$3,FALSE),"")</f>
        <v>9</v>
      </c>
      <c r="BK132" t="str">
        <f>IF(VLOOKUP($A132,'Draft List'!$D$4:$AC$1177,BK$3,FALSE)&lt;&gt;0,VLOOKUP($A132,'Draft List'!$D$4:$AC$1177,BK$3,FALSE),"")</f>
        <v>Niihama-shi Ghosts</v>
      </c>
      <c r="BL132" t="str">
        <f>IF(OR(B132="SP",B132="MR",B132="CL"),"P",VLOOKUP(#REF!,Bat!$A$4:$AR$581,42,FALSE))</f>
        <v>P</v>
      </c>
    </row>
    <row r="133" spans="1:64" ht="15" hidden="1" customHeight="1" x14ac:dyDescent="0.3">
      <c r="A133" s="1">
        <v>14446</v>
      </c>
      <c r="B133" s="1" t="s">
        <v>468</v>
      </c>
      <c r="C133" s="1" t="s">
        <v>1414</v>
      </c>
      <c r="D133" s="1" t="s">
        <v>770</v>
      </c>
      <c r="E133" s="1">
        <v>18</v>
      </c>
      <c r="F133" s="1" t="s">
        <v>63</v>
      </c>
      <c r="G133" s="1" t="s">
        <v>54</v>
      </c>
      <c r="H133" s="22" t="s">
        <v>878</v>
      </c>
      <c r="I133" s="45" t="s">
        <v>44</v>
      </c>
      <c r="J133" s="1" t="s">
        <v>48</v>
      </c>
      <c r="K133" s="22" t="s">
        <v>43</v>
      </c>
      <c r="L133" s="1">
        <v>1</v>
      </c>
      <c r="M133" s="1">
        <v>2</v>
      </c>
      <c r="N133" s="22">
        <v>1</v>
      </c>
      <c r="O133" s="1">
        <v>3</v>
      </c>
      <c r="P133" s="1">
        <v>2</v>
      </c>
      <c r="Q133" s="22">
        <v>1</v>
      </c>
      <c r="R133" s="1" t="s">
        <v>45</v>
      </c>
      <c r="S133" s="1" t="s">
        <v>45</v>
      </c>
      <c r="T133" s="1">
        <v>1</v>
      </c>
      <c r="U133" s="1">
        <v>1</v>
      </c>
      <c r="V133" s="1" t="s">
        <v>45</v>
      </c>
      <c r="W133" s="1" t="s">
        <v>45</v>
      </c>
      <c r="X133" s="1">
        <v>2</v>
      </c>
      <c r="Y133" s="1">
        <v>5</v>
      </c>
      <c r="Z133" s="1" t="s">
        <v>45</v>
      </c>
      <c r="AA133" s="1" t="s">
        <v>45</v>
      </c>
      <c r="AB133" s="1" t="s">
        <v>45</v>
      </c>
      <c r="AC133" s="1" t="s">
        <v>45</v>
      </c>
      <c r="AD133" s="1">
        <v>2</v>
      </c>
      <c r="AE133" s="1">
        <v>4</v>
      </c>
      <c r="AF133" s="1" t="s">
        <v>45</v>
      </c>
      <c r="AG133" s="1" t="s">
        <v>45</v>
      </c>
      <c r="AH133" s="1" t="s">
        <v>45</v>
      </c>
      <c r="AI133" s="1" t="s">
        <v>45</v>
      </c>
      <c r="AJ133" s="1" t="s">
        <v>45</v>
      </c>
      <c r="AK133" s="1" t="s">
        <v>45</v>
      </c>
      <c r="AL133" s="1" t="s">
        <v>45</v>
      </c>
      <c r="AM133" s="1" t="s">
        <v>45</v>
      </c>
      <c r="AN133" s="1" t="s">
        <v>45</v>
      </c>
      <c r="AO133" s="22" t="s">
        <v>45</v>
      </c>
      <c r="AP133" s="1" t="s">
        <v>68</v>
      </c>
      <c r="AQ133" s="1">
        <v>6</v>
      </c>
      <c r="AR133" s="23" t="s">
        <v>371</v>
      </c>
      <c r="AS133" s="34" t="s">
        <v>875</v>
      </c>
      <c r="AT133" s="34" t="s">
        <v>48</v>
      </c>
      <c r="AU133" s="8">
        <f t="shared" ref="AU133:AU196" si="14">($O$3*(L133-$O$1)/$O$2+$P$3*(M133-$P$1)/$P$2+$Q$3*(N133-$P$1)/$Q$2)/SUM($O$3:$Q$3)</f>
        <v>-2.5060525215375429</v>
      </c>
      <c r="AV133" s="8">
        <f t="shared" ref="AV133:AV196" si="15">($O$3*(O133-$O$1)/$O$2+$P$3*(P133-$P$1)/$P$2+$Q$3*(Q133-$Q$1)/$Q$2)/SUM($O$3:$Q$3)</f>
        <v>-1.6711751217821238</v>
      </c>
      <c r="AW133">
        <f t="shared" ref="AW133:AW196" si="16">COUNT(R133:AO133)/2</f>
        <v>3</v>
      </c>
      <c r="AX133">
        <f t="shared" ref="AX133:AX196" si="17"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0</v>
      </c>
      <c r="AY133" s="6">
        <f>VLOOKUP(AP133,COND!$A$10:$B$32,2,FALSE)</f>
        <v>0.9</v>
      </c>
      <c r="AZ133" s="8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94.397314395193888</v>
      </c>
      <c r="BA133" s="26">
        <f t="shared" ref="BA133:BA196" si="18">STANDARDIZE(AZ133,AVERAGE($AZ$5:$AZ$818),STDEVP($AZ$5:$AZ$818))</f>
        <v>-0.60904843274637366</v>
      </c>
      <c r="BB133" t="str">
        <f t="shared" ref="BB133:BB196" si="19">IF(OR(AND(AQ133&gt;7,AX133&gt;1),AND(AQ133&gt;4,AW133&gt;2)),"SP","RP")</f>
        <v>SP</v>
      </c>
      <c r="BC133">
        <v>800</v>
      </c>
      <c r="BD133">
        <v>800</v>
      </c>
      <c r="BF133" t="str">
        <f t="shared" ref="BF133:BF196" si="20">IF(AVERAGE($O133:$Q133)&gt;=6,"Likely",IF(AVERAGE($O133:$Q133)&gt;=4,"Possible","Unlikely"))</f>
        <v>Unlikely</v>
      </c>
      <c r="BH133">
        <f>IF(VLOOKUP($A133,'Draft List'!$D$4:$AC$1177,BH$3,FALSE)&lt;&gt;0,VLOOKUP($A133,'Draft List'!$D$4:$AC$1177,BH$3,FALSE),"")</f>
        <v>289</v>
      </c>
      <c r="BI133">
        <f>IF(VLOOKUP($A133,'Draft List'!$D$4:$AC$1177,BI$3,FALSE)&lt;&gt;0,VLOOKUP($A133,'Draft List'!$D$4:$AC$1177,BI$3,FALSE),"")</f>
        <v>10</v>
      </c>
      <c r="BJ133">
        <f>IF(VLOOKUP($A133,'Draft List'!$D$4:$AC$1177,BJ$3,FALSE)&lt;&gt;0,VLOOKUP($A133,'Draft List'!$D$4:$AC$1177,BJ$3,FALSE),"")</f>
        <v>13</v>
      </c>
      <c r="BK133" t="str">
        <f>IF(VLOOKUP($A133,'Draft List'!$D$4:$AC$1177,BK$3,FALSE)&lt;&gt;0,VLOOKUP($A133,'Draft List'!$D$4:$AC$1177,BK$3,FALSE),"")</f>
        <v>Toyama Wind Dancers</v>
      </c>
      <c r="BL133" t="e">
        <f>IF(OR(B133="SP",B133="MR",B133="CL"),"P",VLOOKUP(#REF!,Bat!$A$4:$AR$581,42,FALSE))</f>
        <v>#REF!</v>
      </c>
    </row>
    <row r="134" spans="1:64" ht="15" hidden="1" customHeight="1" x14ac:dyDescent="0.3">
      <c r="A134" s="1">
        <v>5255</v>
      </c>
      <c r="B134" s="1" t="s">
        <v>50</v>
      </c>
      <c r="C134" s="1" t="s">
        <v>126</v>
      </c>
      <c r="D134" s="1" t="s">
        <v>1021</v>
      </c>
      <c r="E134" s="1">
        <v>21</v>
      </c>
      <c r="F134" s="1" t="s">
        <v>42</v>
      </c>
      <c r="G134" s="1" t="s">
        <v>42</v>
      </c>
      <c r="H134" s="22" t="s">
        <v>878</v>
      </c>
      <c r="I134" s="45" t="s">
        <v>44</v>
      </c>
      <c r="J134" s="1" t="s">
        <v>48</v>
      </c>
      <c r="K134" s="22" t="s">
        <v>43</v>
      </c>
      <c r="L134" s="1">
        <v>4</v>
      </c>
      <c r="M134" s="1">
        <v>2</v>
      </c>
      <c r="N134" s="22">
        <v>2</v>
      </c>
      <c r="O134" s="1">
        <v>6</v>
      </c>
      <c r="P134" s="1">
        <v>2</v>
      </c>
      <c r="Q134" s="22">
        <v>3</v>
      </c>
      <c r="R134" s="1">
        <v>7</v>
      </c>
      <c r="S134" s="1">
        <v>8</v>
      </c>
      <c r="T134" s="1">
        <v>4</v>
      </c>
      <c r="U134" s="1">
        <v>8</v>
      </c>
      <c r="V134" s="1" t="s">
        <v>45</v>
      </c>
      <c r="W134" s="1" t="s">
        <v>45</v>
      </c>
      <c r="X134" s="1">
        <v>4</v>
      </c>
      <c r="Y134" s="1">
        <v>7</v>
      </c>
      <c r="Z134" s="1" t="s">
        <v>45</v>
      </c>
      <c r="AA134" s="1" t="s">
        <v>45</v>
      </c>
      <c r="AB134" s="1" t="s">
        <v>45</v>
      </c>
      <c r="AC134" s="1" t="s">
        <v>45</v>
      </c>
      <c r="AD134" s="1" t="s">
        <v>45</v>
      </c>
      <c r="AE134" s="1" t="s">
        <v>45</v>
      </c>
      <c r="AF134" s="1" t="s">
        <v>45</v>
      </c>
      <c r="AG134" s="1" t="s">
        <v>45</v>
      </c>
      <c r="AH134" s="1" t="s">
        <v>45</v>
      </c>
      <c r="AI134" s="1" t="s">
        <v>45</v>
      </c>
      <c r="AJ134" s="1" t="s">
        <v>45</v>
      </c>
      <c r="AK134" s="1" t="s">
        <v>45</v>
      </c>
      <c r="AL134" s="1" t="s">
        <v>45</v>
      </c>
      <c r="AM134" s="1" t="s">
        <v>45</v>
      </c>
      <c r="AN134" s="1" t="s">
        <v>45</v>
      </c>
      <c r="AO134" s="22" t="s">
        <v>45</v>
      </c>
      <c r="AP134" s="1" t="s">
        <v>55</v>
      </c>
      <c r="AQ134" s="1">
        <v>2</v>
      </c>
      <c r="AR134" s="23" t="s">
        <v>371</v>
      </c>
      <c r="AS134" s="34" t="s">
        <v>45</v>
      </c>
      <c r="AT134" s="34" t="s">
        <v>48</v>
      </c>
      <c r="AU134" s="8">
        <f t="shared" si="14"/>
        <v>-1.6796579819559116</v>
      </c>
      <c r="AV134" s="8">
        <f t="shared" si="15"/>
        <v>-0.60246001614638267</v>
      </c>
      <c r="AW134">
        <f t="shared" si="16"/>
        <v>3</v>
      </c>
      <c r="AX134">
        <f t="shared" si="17"/>
        <v>3</v>
      </c>
      <c r="AY134" s="6">
        <f>VLOOKUP(AP134,COND!$A$10:$B$32,2,FALSE)</f>
        <v>1.0249999999999999</v>
      </c>
      <c r="AZ134" s="8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108.90216529356329</v>
      </c>
      <c r="BA134" s="26">
        <f t="shared" si="18"/>
        <v>0.72912072890693491</v>
      </c>
      <c r="BB134" t="str">
        <f t="shared" si="19"/>
        <v>RP</v>
      </c>
      <c r="BC134">
        <v>800</v>
      </c>
      <c r="BD134">
        <v>800</v>
      </c>
      <c r="BF134" t="str">
        <f t="shared" si="20"/>
        <v>Unlikely</v>
      </c>
      <c r="BH134">
        <f>IF(VLOOKUP($A134,'Draft List'!$D$4:$AC$1177,BH$3,FALSE)&lt;&gt;0,VLOOKUP($A134,'Draft List'!$D$4:$AC$1177,BH$3,FALSE),"")</f>
        <v>294</v>
      </c>
      <c r="BI134">
        <f>IF(VLOOKUP($A134,'Draft List'!$D$4:$AC$1177,BI$3,FALSE)&lt;&gt;0,VLOOKUP($A134,'Draft List'!$D$4:$AC$1177,BI$3,FALSE),"")</f>
        <v>10</v>
      </c>
      <c r="BJ134">
        <f>IF(VLOOKUP($A134,'Draft List'!$D$4:$AC$1177,BJ$3,FALSE)&lt;&gt;0,VLOOKUP($A134,'Draft List'!$D$4:$AC$1177,BJ$3,FALSE),"")</f>
        <v>18</v>
      </c>
      <c r="BK134" t="str">
        <f>IF(VLOOKUP($A134,'Draft List'!$D$4:$AC$1177,BK$3,FALSE)&lt;&gt;0,VLOOKUP($A134,'Draft List'!$D$4:$AC$1177,BK$3,FALSE),"")</f>
        <v>Crystal Lake Sandgnats</v>
      </c>
      <c r="BL134" t="str">
        <f>IF(OR(B134="SP",B134="MR",B134="CL"),"P",VLOOKUP(#REF!,Bat!$A$4:$AR$581,42,FALSE))</f>
        <v>P</v>
      </c>
    </row>
    <row r="135" spans="1:64" ht="15" hidden="1" customHeight="1" x14ac:dyDescent="0.3">
      <c r="A135" s="1">
        <v>14481</v>
      </c>
      <c r="B135" s="1" t="s">
        <v>468</v>
      </c>
      <c r="C135" s="1" t="s">
        <v>1278</v>
      </c>
      <c r="D135" s="1" t="s">
        <v>146</v>
      </c>
      <c r="E135" s="1">
        <v>18</v>
      </c>
      <c r="F135" s="1" t="s">
        <v>54</v>
      </c>
      <c r="G135" s="1" t="s">
        <v>54</v>
      </c>
      <c r="H135" s="22" t="s">
        <v>878</v>
      </c>
      <c r="I135" s="45" t="s">
        <v>43</v>
      </c>
      <c r="J135" s="1" t="s">
        <v>44</v>
      </c>
      <c r="K135" s="22" t="s">
        <v>43</v>
      </c>
      <c r="L135" s="1">
        <v>1</v>
      </c>
      <c r="M135" s="1">
        <v>2</v>
      </c>
      <c r="N135" s="22">
        <v>1</v>
      </c>
      <c r="O135" s="1">
        <v>4</v>
      </c>
      <c r="P135" s="1">
        <v>4</v>
      </c>
      <c r="Q135" s="22">
        <v>2</v>
      </c>
      <c r="R135" s="1">
        <v>3</v>
      </c>
      <c r="S135" s="1">
        <v>5</v>
      </c>
      <c r="T135" s="1">
        <v>1</v>
      </c>
      <c r="U135" s="1">
        <v>1</v>
      </c>
      <c r="V135" s="1" t="s">
        <v>45</v>
      </c>
      <c r="W135" s="1" t="s">
        <v>45</v>
      </c>
      <c r="X135" s="1">
        <v>2</v>
      </c>
      <c r="Y135" s="1">
        <v>7</v>
      </c>
      <c r="Z135" s="1" t="s">
        <v>45</v>
      </c>
      <c r="AA135" s="1" t="s">
        <v>45</v>
      </c>
      <c r="AB135" s="1" t="s">
        <v>45</v>
      </c>
      <c r="AC135" s="1" t="s">
        <v>45</v>
      </c>
      <c r="AD135" s="1" t="s">
        <v>45</v>
      </c>
      <c r="AE135" s="1" t="s">
        <v>45</v>
      </c>
      <c r="AF135" s="1" t="s">
        <v>45</v>
      </c>
      <c r="AG135" s="1" t="s">
        <v>45</v>
      </c>
      <c r="AH135" s="1" t="s">
        <v>45</v>
      </c>
      <c r="AI135" s="1" t="s">
        <v>45</v>
      </c>
      <c r="AJ135" s="1" t="s">
        <v>45</v>
      </c>
      <c r="AK135" s="1" t="s">
        <v>45</v>
      </c>
      <c r="AL135" s="1" t="s">
        <v>45</v>
      </c>
      <c r="AM135" s="1" t="s">
        <v>45</v>
      </c>
      <c r="AN135" s="1" t="s">
        <v>45</v>
      </c>
      <c r="AO135" s="22" t="s">
        <v>45</v>
      </c>
      <c r="AP135" s="1" t="s">
        <v>66</v>
      </c>
      <c r="AQ135" s="1">
        <v>4</v>
      </c>
      <c r="AR135" s="23" t="s">
        <v>371</v>
      </c>
      <c r="AS135" s="34" t="s">
        <v>896</v>
      </c>
      <c r="AT135" s="34" t="s">
        <v>844</v>
      </c>
      <c r="AU135" s="8">
        <f t="shared" si="14"/>
        <v>-2.5060525215375429</v>
      </c>
      <c r="AV135" s="8">
        <f t="shared" si="15"/>
        <v>-0.84329979835872926</v>
      </c>
      <c r="AW135">
        <f t="shared" si="16"/>
        <v>3</v>
      </c>
      <c r="AX135">
        <f t="shared" si="17"/>
        <v>1</v>
      </c>
      <c r="AY135" s="6">
        <f>VLOOKUP(AP135,COND!$A$10:$B$32,2,FALSE)</f>
        <v>0.95</v>
      </c>
      <c r="AZ135" s="8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105.80797115948741</v>
      </c>
      <c r="BA135" s="26">
        <f t="shared" si="18"/>
        <v>0.4436606990589636</v>
      </c>
      <c r="BB135" t="str">
        <f t="shared" si="19"/>
        <v>RP</v>
      </c>
      <c r="BC135">
        <v>800</v>
      </c>
      <c r="BD135">
        <v>800</v>
      </c>
      <c r="BF135" t="str">
        <f t="shared" si="20"/>
        <v>Unlikely</v>
      </c>
      <c r="BH135">
        <f>IF(VLOOKUP($A135,'Draft List'!$D$4:$AC$1177,BH$3,FALSE)&lt;&gt;0,VLOOKUP($A135,'Draft List'!$D$4:$AC$1177,BH$3,FALSE),"")</f>
        <v>297</v>
      </c>
      <c r="BI135">
        <f>IF(VLOOKUP($A135,'Draft List'!$D$4:$AC$1177,BI$3,FALSE)&lt;&gt;0,VLOOKUP($A135,'Draft List'!$D$4:$AC$1177,BI$3,FALSE),"")</f>
        <v>10</v>
      </c>
      <c r="BJ135">
        <f>IF(VLOOKUP($A135,'Draft List'!$D$4:$AC$1177,BJ$3,FALSE)&lt;&gt;0,VLOOKUP($A135,'Draft List'!$D$4:$AC$1177,BJ$3,FALSE),"")</f>
        <v>21</v>
      </c>
      <c r="BK135" t="str">
        <f>IF(VLOOKUP($A135,'Draft List'!$D$4:$AC$1177,BK$3,FALSE)&lt;&gt;0,VLOOKUP($A135,'Draft List'!$D$4:$AC$1177,BK$3,FALSE),"")</f>
        <v>Florida Farstriders</v>
      </c>
      <c r="BL135" t="e">
        <f>IF(OR(B135="SP",B135="MR",B135="CL"),"P",VLOOKUP(#REF!,Bat!$A$4:$AR$581,42,FALSE))</f>
        <v>#REF!</v>
      </c>
    </row>
    <row r="136" spans="1:64" ht="15" hidden="1" customHeight="1" x14ac:dyDescent="0.3">
      <c r="A136" s="1">
        <v>13222</v>
      </c>
      <c r="B136" s="1" t="s">
        <v>24</v>
      </c>
      <c r="C136" s="1" t="s">
        <v>200</v>
      </c>
      <c r="D136" s="1" t="s">
        <v>390</v>
      </c>
      <c r="E136" s="1">
        <v>21</v>
      </c>
      <c r="F136" s="1" t="s">
        <v>42</v>
      </c>
      <c r="G136" s="1" t="s">
        <v>42</v>
      </c>
      <c r="H136" s="22" t="s">
        <v>878</v>
      </c>
      <c r="I136" s="45" t="s">
        <v>43</v>
      </c>
      <c r="J136" s="1" t="s">
        <v>43</v>
      </c>
      <c r="K136" s="22" t="s">
        <v>43</v>
      </c>
      <c r="L136" s="1">
        <v>3</v>
      </c>
      <c r="M136" s="1">
        <v>2</v>
      </c>
      <c r="N136" s="22">
        <v>2</v>
      </c>
      <c r="O136" s="1">
        <v>5</v>
      </c>
      <c r="P136" s="1">
        <v>2</v>
      </c>
      <c r="Q136" s="22">
        <v>3</v>
      </c>
      <c r="R136" s="1">
        <v>6</v>
      </c>
      <c r="S136" s="1">
        <v>7</v>
      </c>
      <c r="T136" s="1">
        <v>1</v>
      </c>
      <c r="U136" s="1">
        <v>4</v>
      </c>
      <c r="V136" s="1">
        <v>3</v>
      </c>
      <c r="W136" s="1">
        <v>6</v>
      </c>
      <c r="X136" s="1" t="s">
        <v>45</v>
      </c>
      <c r="Y136" s="1" t="s">
        <v>45</v>
      </c>
      <c r="Z136" s="1" t="s">
        <v>45</v>
      </c>
      <c r="AA136" s="1" t="s">
        <v>45</v>
      </c>
      <c r="AB136" s="1" t="s">
        <v>45</v>
      </c>
      <c r="AC136" s="1" t="s">
        <v>45</v>
      </c>
      <c r="AD136" s="1" t="s">
        <v>45</v>
      </c>
      <c r="AE136" s="1" t="s">
        <v>45</v>
      </c>
      <c r="AF136" s="1">
        <v>4</v>
      </c>
      <c r="AG136" s="1">
        <v>5</v>
      </c>
      <c r="AH136" s="1" t="s">
        <v>45</v>
      </c>
      <c r="AI136" s="1" t="s">
        <v>45</v>
      </c>
      <c r="AJ136" s="1" t="s">
        <v>45</v>
      </c>
      <c r="AK136" s="1" t="s">
        <v>45</v>
      </c>
      <c r="AL136" s="1" t="s">
        <v>45</v>
      </c>
      <c r="AM136" s="1" t="s">
        <v>45</v>
      </c>
      <c r="AN136" s="1" t="s">
        <v>45</v>
      </c>
      <c r="AO136" s="22" t="s">
        <v>45</v>
      </c>
      <c r="AP136" s="1" t="s">
        <v>49</v>
      </c>
      <c r="AQ136" s="1">
        <v>10</v>
      </c>
      <c r="AR136" s="23" t="s">
        <v>371</v>
      </c>
      <c r="AS136" s="34" t="s">
        <v>874</v>
      </c>
      <c r="AT136" s="34" t="s">
        <v>48</v>
      </c>
      <c r="AU136" s="8">
        <f t="shared" si="14"/>
        <v>-1.8743493064650851</v>
      </c>
      <c r="AV136" s="8">
        <f t="shared" si="15"/>
        <v>-0.79715134065555615</v>
      </c>
      <c r="AW136">
        <f t="shared" si="16"/>
        <v>4</v>
      </c>
      <c r="AX136">
        <f t="shared" si="17"/>
        <v>2</v>
      </c>
      <c r="AY136" s="6">
        <f>VLOOKUP(AP136,COND!$A$10:$B$32,2,FALSE)</f>
        <v>1.05</v>
      </c>
      <c r="AZ136" s="8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104.59120849187565</v>
      </c>
      <c r="BA136" s="26">
        <f t="shared" si="18"/>
        <v>0.33140623396603969</v>
      </c>
      <c r="BB136" t="str">
        <f t="shared" si="19"/>
        <v>SP</v>
      </c>
      <c r="BC136">
        <v>800</v>
      </c>
      <c r="BD136">
        <v>800</v>
      </c>
      <c r="BF136" t="str">
        <f t="shared" si="20"/>
        <v>Unlikely</v>
      </c>
      <c r="BH136">
        <f>IF(VLOOKUP($A136,'Draft List'!$D$4:$AC$1177,BH$3,FALSE)&lt;&gt;0,VLOOKUP($A136,'Draft List'!$D$4:$AC$1177,BH$3,FALSE),"")</f>
        <v>298</v>
      </c>
      <c r="BI136">
        <f>IF(VLOOKUP($A136,'Draft List'!$D$4:$AC$1177,BI$3,FALSE)&lt;&gt;0,VLOOKUP($A136,'Draft List'!$D$4:$AC$1177,BI$3,FALSE),"")</f>
        <v>10</v>
      </c>
      <c r="BJ136">
        <f>IF(VLOOKUP($A136,'Draft List'!$D$4:$AC$1177,BJ$3,FALSE)&lt;&gt;0,VLOOKUP($A136,'Draft List'!$D$4:$AC$1177,BJ$3,FALSE),"")</f>
        <v>22</v>
      </c>
      <c r="BK136" t="str">
        <f>IF(VLOOKUP($A136,'Draft List'!$D$4:$AC$1177,BK$3,FALSE)&lt;&gt;0,VLOOKUP($A136,'Draft List'!$D$4:$AC$1177,BK$3,FALSE),"")</f>
        <v>Bakersfield Bears</v>
      </c>
      <c r="BL136" t="str">
        <f>IF(OR(B136="SP",B136="MR",B136="CL"),"P",VLOOKUP(#REF!,Bat!$A$4:$AR$581,42,FALSE))</f>
        <v>P</v>
      </c>
    </row>
    <row r="137" spans="1:64" ht="15" hidden="1" customHeight="1" x14ac:dyDescent="0.3">
      <c r="A137" s="1">
        <v>11829</v>
      </c>
      <c r="B137" s="1" t="s">
        <v>468</v>
      </c>
      <c r="C137" s="1" t="s">
        <v>350</v>
      </c>
      <c r="D137" s="1" t="s">
        <v>139</v>
      </c>
      <c r="E137" s="1">
        <v>21</v>
      </c>
      <c r="F137" s="1" t="s">
        <v>42</v>
      </c>
      <c r="G137" s="1" t="s">
        <v>42</v>
      </c>
      <c r="H137" s="22" t="s">
        <v>878</v>
      </c>
      <c r="I137" s="45" t="s">
        <v>43</v>
      </c>
      <c r="J137" s="1" t="s">
        <v>43</v>
      </c>
      <c r="K137" s="22" t="s">
        <v>43</v>
      </c>
      <c r="L137" s="1">
        <v>3</v>
      </c>
      <c r="M137" s="1">
        <v>3</v>
      </c>
      <c r="N137" s="22">
        <v>3</v>
      </c>
      <c r="O137" s="1">
        <v>4</v>
      </c>
      <c r="P137" s="1">
        <v>4</v>
      </c>
      <c r="Q137" s="22">
        <v>4</v>
      </c>
      <c r="R137" s="1" t="s">
        <v>45</v>
      </c>
      <c r="S137" s="1" t="s">
        <v>45</v>
      </c>
      <c r="T137" s="1">
        <v>2</v>
      </c>
      <c r="U137" s="1">
        <v>4</v>
      </c>
      <c r="V137" s="1" t="s">
        <v>45</v>
      </c>
      <c r="W137" s="1" t="s">
        <v>45</v>
      </c>
      <c r="X137" s="1">
        <v>3</v>
      </c>
      <c r="Y137" s="1">
        <v>3</v>
      </c>
      <c r="Z137" s="1" t="s">
        <v>45</v>
      </c>
      <c r="AA137" s="1" t="s">
        <v>45</v>
      </c>
      <c r="AB137" s="1" t="s">
        <v>45</v>
      </c>
      <c r="AC137" s="1" t="s">
        <v>45</v>
      </c>
      <c r="AD137" s="1">
        <v>4</v>
      </c>
      <c r="AE137" s="1">
        <v>6</v>
      </c>
      <c r="AF137" s="1" t="s">
        <v>45</v>
      </c>
      <c r="AG137" s="1" t="s">
        <v>45</v>
      </c>
      <c r="AH137" s="1" t="s">
        <v>45</v>
      </c>
      <c r="AI137" s="1" t="s">
        <v>45</v>
      </c>
      <c r="AJ137" s="1" t="s">
        <v>45</v>
      </c>
      <c r="AK137" s="1" t="s">
        <v>45</v>
      </c>
      <c r="AL137" s="1" t="s">
        <v>45</v>
      </c>
      <c r="AM137" s="1" t="s">
        <v>45</v>
      </c>
      <c r="AN137" s="1" t="s">
        <v>45</v>
      </c>
      <c r="AO137" s="22" t="s">
        <v>45</v>
      </c>
      <c r="AP137" s="1" t="s">
        <v>58</v>
      </c>
      <c r="AQ137" s="1">
        <v>6</v>
      </c>
      <c r="AR137" s="23" t="s">
        <v>370</v>
      </c>
      <c r="AS137" s="34" t="s">
        <v>45</v>
      </c>
      <c r="AT137" s="34" t="s">
        <v>48</v>
      </c>
      <c r="AU137" s="8">
        <f t="shared" si="14"/>
        <v>-1.4365970239809194</v>
      </c>
      <c r="AV137" s="8">
        <f t="shared" si="15"/>
        <v>-0.35865866625050846</v>
      </c>
      <c r="AW137">
        <f t="shared" si="16"/>
        <v>3</v>
      </c>
      <c r="AX137">
        <f t="shared" si="17"/>
        <v>1</v>
      </c>
      <c r="AY137" s="6">
        <f>VLOOKUP(AP137,COND!$A$10:$B$32,2,FALSE)</f>
        <v>1</v>
      </c>
      <c r="AZ137" s="8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112.40726958843881</v>
      </c>
      <c r="BA137" s="26">
        <f t="shared" si="18"/>
        <v>1.05248995956261</v>
      </c>
      <c r="BB137" t="str">
        <f t="shared" si="19"/>
        <v>SP</v>
      </c>
      <c r="BC137">
        <v>800</v>
      </c>
      <c r="BD137">
        <v>800</v>
      </c>
      <c r="BF137" t="str">
        <f t="shared" si="20"/>
        <v>Possible</v>
      </c>
      <c r="BH137">
        <f>IF(VLOOKUP($A137,'Draft List'!$D$4:$AC$1177,BH$3,FALSE)&lt;&gt;0,VLOOKUP($A137,'Draft List'!$D$4:$AC$1177,BH$3,FALSE),"")</f>
        <v>301</v>
      </c>
      <c r="BI137">
        <f>IF(VLOOKUP($A137,'Draft List'!$D$4:$AC$1177,BI$3,FALSE)&lt;&gt;0,VLOOKUP($A137,'Draft List'!$D$4:$AC$1177,BI$3,FALSE),"")</f>
        <v>10</v>
      </c>
      <c r="BJ137">
        <f>IF(VLOOKUP($A137,'Draft List'!$D$4:$AC$1177,BJ$3,FALSE)&lt;&gt;0,VLOOKUP($A137,'Draft List'!$D$4:$AC$1177,BJ$3,FALSE),"")</f>
        <v>25</v>
      </c>
      <c r="BK137" t="str">
        <f>IF(VLOOKUP($A137,'Draft List'!$D$4:$AC$1177,BK$3,FALSE)&lt;&gt;0,VLOOKUP($A137,'Draft List'!$D$4:$AC$1177,BK$3,FALSE),"")</f>
        <v>Hartford Harpoon</v>
      </c>
      <c r="BL137" t="e">
        <f>IF(OR(B137="SP",B137="MR",B137="CL"),"P",VLOOKUP(#REF!,Bat!$A$4:$AR$581,42,FALSE))</f>
        <v>#REF!</v>
      </c>
    </row>
    <row r="138" spans="1:64" ht="15" hidden="1" customHeight="1" x14ac:dyDescent="0.3">
      <c r="A138" s="1">
        <v>9680</v>
      </c>
      <c r="B138" s="1" t="s">
        <v>24</v>
      </c>
      <c r="C138" s="1" t="s">
        <v>478</v>
      </c>
      <c r="D138" s="1" t="s">
        <v>1475</v>
      </c>
      <c r="E138" s="1">
        <v>21</v>
      </c>
      <c r="F138" s="1" t="s">
        <v>42</v>
      </c>
      <c r="G138" s="1" t="s">
        <v>42</v>
      </c>
      <c r="H138" s="22" t="s">
        <v>878</v>
      </c>
      <c r="I138" s="45" t="s">
        <v>43</v>
      </c>
      <c r="J138" s="1" t="s">
        <v>43</v>
      </c>
      <c r="K138" s="22" t="s">
        <v>43</v>
      </c>
      <c r="L138" s="1">
        <v>3</v>
      </c>
      <c r="M138" s="1">
        <v>2</v>
      </c>
      <c r="N138" s="22">
        <v>2</v>
      </c>
      <c r="O138" s="1">
        <v>5</v>
      </c>
      <c r="P138" s="1">
        <v>2</v>
      </c>
      <c r="Q138" s="22">
        <v>3</v>
      </c>
      <c r="R138" s="1">
        <v>4</v>
      </c>
      <c r="S138" s="1">
        <v>6</v>
      </c>
      <c r="T138" s="1">
        <v>6</v>
      </c>
      <c r="U138" s="1">
        <v>8</v>
      </c>
      <c r="V138" s="1" t="s">
        <v>45</v>
      </c>
      <c r="W138" s="1" t="s">
        <v>45</v>
      </c>
      <c r="X138" s="1">
        <v>3</v>
      </c>
      <c r="Y138" s="1">
        <v>6</v>
      </c>
      <c r="Z138" s="1" t="s">
        <v>45</v>
      </c>
      <c r="AA138" s="1" t="s">
        <v>45</v>
      </c>
      <c r="AB138" s="1" t="s">
        <v>45</v>
      </c>
      <c r="AC138" s="1" t="s">
        <v>45</v>
      </c>
      <c r="AD138" s="1" t="s">
        <v>45</v>
      </c>
      <c r="AE138" s="1" t="s">
        <v>45</v>
      </c>
      <c r="AF138" s="1" t="s">
        <v>45</v>
      </c>
      <c r="AG138" s="1" t="s">
        <v>45</v>
      </c>
      <c r="AH138" s="1" t="s">
        <v>45</v>
      </c>
      <c r="AI138" s="1" t="s">
        <v>45</v>
      </c>
      <c r="AJ138" s="1" t="s">
        <v>45</v>
      </c>
      <c r="AK138" s="1" t="s">
        <v>45</v>
      </c>
      <c r="AL138" s="1" t="s">
        <v>45</v>
      </c>
      <c r="AM138" s="1" t="s">
        <v>45</v>
      </c>
      <c r="AN138" s="1" t="s">
        <v>45</v>
      </c>
      <c r="AO138" s="22" t="s">
        <v>45</v>
      </c>
      <c r="AP138" s="1" t="s">
        <v>57</v>
      </c>
      <c r="AQ138" s="1">
        <v>7</v>
      </c>
      <c r="AR138" s="23" t="s">
        <v>371</v>
      </c>
      <c r="AS138" s="34" t="s">
        <v>676</v>
      </c>
      <c r="AT138" s="34" t="s">
        <v>48</v>
      </c>
      <c r="AU138" s="8">
        <f t="shared" si="14"/>
        <v>-1.8743493064650851</v>
      </c>
      <c r="AV138" s="8">
        <f t="shared" si="15"/>
        <v>-0.79715134065555615</v>
      </c>
      <c r="AW138">
        <f t="shared" si="16"/>
        <v>3</v>
      </c>
      <c r="AX138">
        <f t="shared" si="17"/>
        <v>3</v>
      </c>
      <c r="AY138" s="6">
        <f>VLOOKUP(AP138,COND!$A$10:$B$32,2,FALSE)</f>
        <v>1</v>
      </c>
      <c r="AZ138" s="8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105.93210332559586</v>
      </c>
      <c r="BA138" s="26">
        <f t="shared" si="18"/>
        <v>0.45511271865016328</v>
      </c>
      <c r="BB138" t="str">
        <f t="shared" si="19"/>
        <v>SP</v>
      </c>
      <c r="BC138">
        <v>800</v>
      </c>
      <c r="BD138">
        <v>800</v>
      </c>
      <c r="BF138" t="str">
        <f t="shared" si="20"/>
        <v>Unlikely</v>
      </c>
      <c r="BH138">
        <f>IF(VLOOKUP($A138,'Draft List'!$D$4:$AC$1177,BH$3,FALSE)&lt;&gt;0,VLOOKUP($A138,'Draft List'!$D$4:$AC$1177,BH$3,FALSE),"")</f>
        <v>302</v>
      </c>
      <c r="BI138">
        <f>IF(VLOOKUP($A138,'Draft List'!$D$4:$AC$1177,BI$3,FALSE)&lt;&gt;0,VLOOKUP($A138,'Draft List'!$D$4:$AC$1177,BI$3,FALSE),"")</f>
        <v>10</v>
      </c>
      <c r="BJ138">
        <f>IF(VLOOKUP($A138,'Draft List'!$D$4:$AC$1177,BJ$3,FALSE)&lt;&gt;0,VLOOKUP($A138,'Draft List'!$D$4:$AC$1177,BJ$3,FALSE),"")</f>
        <v>26</v>
      </c>
      <c r="BK138" t="str">
        <f>IF(VLOOKUP($A138,'Draft List'!$D$4:$AC$1177,BK$3,FALSE)&lt;&gt;0,VLOOKUP($A138,'Draft List'!$D$4:$AC$1177,BK$3,FALSE),"")</f>
        <v>Havana Leones</v>
      </c>
      <c r="BL138" t="str">
        <f>IF(OR(B138="SP",B138="MR",B138="CL"),"P",VLOOKUP(#REF!,Bat!$A$4:$AR$581,42,FALSE))</f>
        <v>P</v>
      </c>
    </row>
    <row r="139" spans="1:64" ht="15" hidden="1" customHeight="1" x14ac:dyDescent="0.3">
      <c r="A139" s="1">
        <v>6454</v>
      </c>
      <c r="B139" s="1" t="s">
        <v>468</v>
      </c>
      <c r="C139" s="1" t="s">
        <v>1444</v>
      </c>
      <c r="D139" s="1" t="s">
        <v>137</v>
      </c>
      <c r="E139" s="1">
        <v>18</v>
      </c>
      <c r="F139" s="1" t="s">
        <v>63</v>
      </c>
      <c r="G139" s="1" t="s">
        <v>42</v>
      </c>
      <c r="H139" s="22" t="s">
        <v>878</v>
      </c>
      <c r="I139" s="45" t="s">
        <v>48</v>
      </c>
      <c r="J139" s="1" t="s">
        <v>48</v>
      </c>
      <c r="K139" s="22" t="s">
        <v>43</v>
      </c>
      <c r="L139" s="1">
        <v>2</v>
      </c>
      <c r="M139" s="1">
        <v>1</v>
      </c>
      <c r="N139" s="22">
        <v>1</v>
      </c>
      <c r="O139" s="1">
        <v>5</v>
      </c>
      <c r="P139" s="1">
        <v>1</v>
      </c>
      <c r="Q139" s="22">
        <v>3</v>
      </c>
      <c r="R139" s="1">
        <v>4</v>
      </c>
      <c r="S139" s="1">
        <v>6</v>
      </c>
      <c r="T139" s="1">
        <v>1</v>
      </c>
      <c r="U139" s="1">
        <v>1</v>
      </c>
      <c r="V139" s="1">
        <v>2</v>
      </c>
      <c r="W139" s="1">
        <v>6</v>
      </c>
      <c r="X139" s="1" t="s">
        <v>45</v>
      </c>
      <c r="Y139" s="1" t="s">
        <v>45</v>
      </c>
      <c r="Z139" s="1" t="s">
        <v>45</v>
      </c>
      <c r="AA139" s="1" t="s">
        <v>45</v>
      </c>
      <c r="AB139" s="1" t="s">
        <v>45</v>
      </c>
      <c r="AC139" s="1" t="s">
        <v>45</v>
      </c>
      <c r="AD139" s="1" t="s">
        <v>45</v>
      </c>
      <c r="AE139" s="1" t="s">
        <v>45</v>
      </c>
      <c r="AF139" s="1" t="s">
        <v>45</v>
      </c>
      <c r="AG139" s="1" t="s">
        <v>45</v>
      </c>
      <c r="AH139" s="1" t="s">
        <v>45</v>
      </c>
      <c r="AI139" s="1" t="s">
        <v>45</v>
      </c>
      <c r="AJ139" s="1" t="s">
        <v>45</v>
      </c>
      <c r="AK139" s="1" t="s">
        <v>45</v>
      </c>
      <c r="AL139" s="1" t="s">
        <v>45</v>
      </c>
      <c r="AM139" s="1" t="s">
        <v>45</v>
      </c>
      <c r="AN139" s="1" t="s">
        <v>45</v>
      </c>
      <c r="AO139" s="22" t="s">
        <v>45</v>
      </c>
      <c r="AP139" s="1" t="s">
        <v>58</v>
      </c>
      <c r="AQ139" s="1">
        <v>8</v>
      </c>
      <c r="AR139" s="23" t="s">
        <v>14</v>
      </c>
      <c r="AS139" s="34" t="s">
        <v>977</v>
      </c>
      <c r="AT139" s="34" t="s">
        <v>844</v>
      </c>
      <c r="AU139" s="8">
        <f t="shared" si="14"/>
        <v>-2.5067929134584248</v>
      </c>
      <c r="AV139" s="8">
        <f t="shared" si="15"/>
        <v>-0.99258305708561179</v>
      </c>
      <c r="AW139">
        <f t="shared" si="16"/>
        <v>3</v>
      </c>
      <c r="AX139">
        <f t="shared" si="17"/>
        <v>2</v>
      </c>
      <c r="AY139" s="6">
        <f>VLOOKUP(AP139,COND!$A$10:$B$32,2,FALSE)</f>
        <v>1</v>
      </c>
      <c r="AZ139" s="8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106.87198027559607</v>
      </c>
      <c r="BA139" s="26">
        <f t="shared" si="18"/>
        <v>0.54182263101337425</v>
      </c>
      <c r="BB139" t="str">
        <f t="shared" si="19"/>
        <v>SP</v>
      </c>
      <c r="BC139">
        <v>800</v>
      </c>
      <c r="BD139">
        <v>800</v>
      </c>
      <c r="BF139" t="str">
        <f t="shared" si="20"/>
        <v>Unlikely</v>
      </c>
      <c r="BH139">
        <f>IF(VLOOKUP($A139,'Draft List'!$D$4:$AC$1177,BH$3,FALSE)&lt;&gt;0,VLOOKUP($A139,'Draft List'!$D$4:$AC$1177,BH$3,FALSE),"")</f>
        <v>303</v>
      </c>
      <c r="BI139">
        <f>IF(VLOOKUP($A139,'Draft List'!$D$4:$AC$1177,BI$3,FALSE)&lt;&gt;0,VLOOKUP($A139,'Draft List'!$D$4:$AC$1177,BI$3,FALSE),"")</f>
        <v>10</v>
      </c>
      <c r="BJ139">
        <f>IF(VLOOKUP($A139,'Draft List'!$D$4:$AC$1177,BJ$3,FALSE)&lt;&gt;0,VLOOKUP($A139,'Draft List'!$D$4:$AC$1177,BJ$3,FALSE),"")</f>
        <v>27</v>
      </c>
      <c r="BK139" t="str">
        <f>IF(VLOOKUP($A139,'Draft List'!$D$4:$AC$1177,BK$3,FALSE)&lt;&gt;0,VLOOKUP($A139,'Draft List'!$D$4:$AC$1177,BK$3,FALSE),"")</f>
        <v>Neo-Tokyo Akira</v>
      </c>
      <c r="BL139" t="e">
        <f>IF(OR(B139="SP",B139="MR",B139="CL"),"P",VLOOKUP(#REF!,Bat!$A$4:$AR$581,42,FALSE))</f>
        <v>#REF!</v>
      </c>
    </row>
    <row r="140" spans="1:64" ht="15" hidden="1" customHeight="1" x14ac:dyDescent="0.3">
      <c r="A140" s="1">
        <v>9037</v>
      </c>
      <c r="B140" s="1" t="s">
        <v>468</v>
      </c>
      <c r="C140" s="1" t="s">
        <v>1545</v>
      </c>
      <c r="D140" s="1" t="s">
        <v>201</v>
      </c>
      <c r="E140" s="1">
        <v>21</v>
      </c>
      <c r="F140" s="1" t="s">
        <v>42</v>
      </c>
      <c r="G140" s="1" t="s">
        <v>42</v>
      </c>
      <c r="H140" s="22" t="s">
        <v>878</v>
      </c>
      <c r="I140" s="45" t="s">
        <v>43</v>
      </c>
      <c r="J140" s="1" t="s">
        <v>43</v>
      </c>
      <c r="K140" s="22" t="s">
        <v>43</v>
      </c>
      <c r="L140" s="1">
        <v>3</v>
      </c>
      <c r="M140" s="1">
        <v>2</v>
      </c>
      <c r="N140" s="22">
        <v>1</v>
      </c>
      <c r="O140" s="1">
        <v>4</v>
      </c>
      <c r="P140" s="1">
        <v>2</v>
      </c>
      <c r="Q140" s="22">
        <v>2</v>
      </c>
      <c r="R140" s="1">
        <v>4</v>
      </c>
      <c r="S140" s="1">
        <v>5</v>
      </c>
      <c r="T140" s="1">
        <v>2</v>
      </c>
      <c r="U140" s="1">
        <v>5</v>
      </c>
      <c r="V140" s="1" t="s">
        <v>45</v>
      </c>
      <c r="W140" s="1" t="s">
        <v>45</v>
      </c>
      <c r="X140" s="1">
        <v>3</v>
      </c>
      <c r="Y140" s="1">
        <v>5</v>
      </c>
      <c r="Z140" s="1" t="s">
        <v>45</v>
      </c>
      <c r="AA140" s="1" t="s">
        <v>45</v>
      </c>
      <c r="AB140" s="1" t="s">
        <v>45</v>
      </c>
      <c r="AC140" s="1" t="s">
        <v>45</v>
      </c>
      <c r="AD140" s="1" t="s">
        <v>45</v>
      </c>
      <c r="AE140" s="1" t="s">
        <v>45</v>
      </c>
      <c r="AF140" s="1">
        <v>3</v>
      </c>
      <c r="AG140" s="1">
        <v>3</v>
      </c>
      <c r="AH140" s="1" t="s">
        <v>45</v>
      </c>
      <c r="AI140" s="1" t="s">
        <v>45</v>
      </c>
      <c r="AJ140" s="1" t="s">
        <v>45</v>
      </c>
      <c r="AK140" s="1" t="s">
        <v>45</v>
      </c>
      <c r="AL140" s="1" t="s">
        <v>45</v>
      </c>
      <c r="AM140" s="1" t="s">
        <v>45</v>
      </c>
      <c r="AN140" s="1" t="s">
        <v>45</v>
      </c>
      <c r="AO140" s="22" t="s">
        <v>45</v>
      </c>
      <c r="AP140" s="1" t="s">
        <v>58</v>
      </c>
      <c r="AQ140" s="1">
        <v>2</v>
      </c>
      <c r="AR140" s="23" t="s">
        <v>371</v>
      </c>
      <c r="AS140" s="34" t="s">
        <v>45</v>
      </c>
      <c r="AT140" s="34" t="s">
        <v>48</v>
      </c>
      <c r="AU140" s="8">
        <f t="shared" si="14"/>
        <v>-2.1166698725191955</v>
      </c>
      <c r="AV140" s="8">
        <f t="shared" si="15"/>
        <v>-1.23416323121884</v>
      </c>
      <c r="AW140">
        <f t="shared" si="16"/>
        <v>4</v>
      </c>
      <c r="AX140">
        <f t="shared" si="17"/>
        <v>0</v>
      </c>
      <c r="AY140" s="6">
        <f>VLOOKUP(AP140,COND!$A$10:$B$32,2,FALSE)</f>
        <v>1</v>
      </c>
      <c r="AZ140" s="8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93.048731331063394</v>
      </c>
      <c r="BA140" s="26">
        <f t="shared" si="18"/>
        <v>-0.73346420792336819</v>
      </c>
      <c r="BB140" t="str">
        <f t="shared" si="19"/>
        <v>RP</v>
      </c>
      <c r="BC140">
        <v>800</v>
      </c>
      <c r="BD140">
        <v>800</v>
      </c>
      <c r="BF140" t="str">
        <f t="shared" si="20"/>
        <v>Unlikely</v>
      </c>
      <c r="BH140">
        <f>IF(VLOOKUP($A140,'Draft List'!$D$4:$AC$1177,BH$3,FALSE)&lt;&gt;0,VLOOKUP($A140,'Draft List'!$D$4:$AC$1177,BH$3,FALSE),"")</f>
        <v>304</v>
      </c>
      <c r="BI140">
        <f>IF(VLOOKUP($A140,'Draft List'!$D$4:$AC$1177,BI$3,FALSE)&lt;&gt;0,VLOOKUP($A140,'Draft List'!$D$4:$AC$1177,BI$3,FALSE),"")</f>
        <v>10</v>
      </c>
      <c r="BJ140">
        <f>IF(VLOOKUP($A140,'Draft List'!$D$4:$AC$1177,BJ$3,FALSE)&lt;&gt;0,VLOOKUP($A140,'Draft List'!$D$4:$AC$1177,BJ$3,FALSE),"")</f>
        <v>28</v>
      </c>
      <c r="BK140" t="str">
        <f>IF(VLOOKUP($A140,'Draft List'!$D$4:$AC$1177,BK$3,FALSE)&lt;&gt;0,VLOOKUP($A140,'Draft List'!$D$4:$AC$1177,BK$3,FALSE),"")</f>
        <v>Shin Seiki Evas</v>
      </c>
      <c r="BL140" t="e">
        <f>IF(OR(B140="SP",B140="MR",B140="CL"),"P",VLOOKUP(#REF!,Bat!$A$4:$AR$581,42,FALSE))</f>
        <v>#REF!</v>
      </c>
    </row>
    <row r="141" spans="1:64" ht="15" hidden="1" customHeight="1" x14ac:dyDescent="0.3">
      <c r="A141" s="1">
        <v>12565</v>
      </c>
      <c r="B141" s="1" t="s">
        <v>24</v>
      </c>
      <c r="C141" s="1" t="s">
        <v>189</v>
      </c>
      <c r="D141" s="1" t="s">
        <v>1186</v>
      </c>
      <c r="E141" s="1">
        <v>18</v>
      </c>
      <c r="F141" s="1" t="s">
        <v>54</v>
      </c>
      <c r="G141" s="1" t="s">
        <v>54</v>
      </c>
      <c r="H141" s="22" t="s">
        <v>878</v>
      </c>
      <c r="I141" s="45" t="s">
        <v>43</v>
      </c>
      <c r="J141" s="1" t="s">
        <v>43</v>
      </c>
      <c r="K141" s="22" t="s">
        <v>44</v>
      </c>
      <c r="L141" s="1">
        <v>1</v>
      </c>
      <c r="M141" s="1">
        <v>1</v>
      </c>
      <c r="N141" s="22">
        <v>1</v>
      </c>
      <c r="O141" s="1">
        <v>5</v>
      </c>
      <c r="P141" s="1">
        <v>1</v>
      </c>
      <c r="Q141" s="22">
        <v>2</v>
      </c>
      <c r="R141" s="1">
        <v>4</v>
      </c>
      <c r="S141" s="1">
        <v>6</v>
      </c>
      <c r="T141" s="1">
        <v>1</v>
      </c>
      <c r="U141" s="1">
        <v>7</v>
      </c>
      <c r="V141" s="1" t="s">
        <v>45</v>
      </c>
      <c r="W141" s="1" t="s">
        <v>45</v>
      </c>
      <c r="X141" s="1" t="s">
        <v>45</v>
      </c>
      <c r="Y141" s="1" t="s">
        <v>45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45</v>
      </c>
      <c r="AF141" s="1" t="s">
        <v>45</v>
      </c>
      <c r="AG141" s="1" t="s">
        <v>45</v>
      </c>
      <c r="AH141" s="1" t="s">
        <v>45</v>
      </c>
      <c r="AI141" s="1" t="s">
        <v>45</v>
      </c>
      <c r="AJ141" s="1" t="s">
        <v>45</v>
      </c>
      <c r="AK141" s="1" t="s">
        <v>45</v>
      </c>
      <c r="AL141" s="1">
        <v>2</v>
      </c>
      <c r="AM141" s="1">
        <v>7</v>
      </c>
      <c r="AN141" s="1" t="s">
        <v>45</v>
      </c>
      <c r="AO141" s="22" t="s">
        <v>45</v>
      </c>
      <c r="AP141" s="1" t="s">
        <v>58</v>
      </c>
      <c r="AQ141" s="1">
        <v>10</v>
      </c>
      <c r="AR141" s="23" t="s">
        <v>14</v>
      </c>
      <c r="AS141" s="34" t="s">
        <v>875</v>
      </c>
      <c r="AT141" s="34" t="s">
        <v>844</v>
      </c>
      <c r="AU141" s="8">
        <f t="shared" si="14"/>
        <v>-2.7014842379675978</v>
      </c>
      <c r="AV141" s="8">
        <f t="shared" si="15"/>
        <v>-1.2349036231397219</v>
      </c>
      <c r="AW141">
        <f t="shared" si="16"/>
        <v>3</v>
      </c>
      <c r="AX141">
        <f t="shared" si="17"/>
        <v>3</v>
      </c>
      <c r="AY141" s="6">
        <f>VLOOKUP(AP141,COND!$A$10:$B$32,2,FALSE)</f>
        <v>1</v>
      </c>
      <c r="AZ141" s="8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101.01163068961205</v>
      </c>
      <c r="BA141" s="26">
        <f t="shared" si="18"/>
        <v>1.1663259317996188E-3</v>
      </c>
      <c r="BB141" t="str">
        <f t="shared" si="19"/>
        <v>SP</v>
      </c>
      <c r="BC141">
        <v>800</v>
      </c>
      <c r="BD141">
        <v>800</v>
      </c>
      <c r="BF141" t="str">
        <f t="shared" si="20"/>
        <v>Unlikely</v>
      </c>
      <c r="BH141">
        <f>IF(VLOOKUP($A141,'Draft List'!$D$4:$AC$1177,BH$3,FALSE)&lt;&gt;0,VLOOKUP($A141,'Draft List'!$D$4:$AC$1177,BH$3,FALSE),"")</f>
        <v>305</v>
      </c>
      <c r="BI141">
        <f>IF(VLOOKUP($A141,'Draft List'!$D$4:$AC$1177,BI$3,FALSE)&lt;&gt;0,VLOOKUP($A141,'Draft List'!$D$4:$AC$1177,BI$3,FALSE),"")</f>
        <v>10</v>
      </c>
      <c r="BJ141">
        <f>IF(VLOOKUP($A141,'Draft List'!$D$4:$AC$1177,BJ$3,FALSE)&lt;&gt;0,VLOOKUP($A141,'Draft List'!$D$4:$AC$1177,BJ$3,FALSE),"")</f>
        <v>29</v>
      </c>
      <c r="BK141" t="str">
        <f>IF(VLOOKUP($A141,'Draft List'!$D$4:$AC$1177,BK$3,FALSE)&lt;&gt;0,VLOOKUP($A141,'Draft List'!$D$4:$AC$1177,BK$3,FALSE),"")</f>
        <v>Kentucky Thoroughbreds</v>
      </c>
      <c r="BL141" t="str">
        <f>IF(OR(B141="SP",B141="MR",B141="CL"),"P",VLOOKUP(#REF!,Bat!$A$4:$AR$581,42,FALSE))</f>
        <v>P</v>
      </c>
    </row>
    <row r="142" spans="1:64" ht="15" hidden="1" customHeight="1" x14ac:dyDescent="0.3">
      <c r="A142" s="1">
        <v>7093</v>
      </c>
      <c r="B142" s="1" t="s">
        <v>468</v>
      </c>
      <c r="C142" s="1" t="s">
        <v>481</v>
      </c>
      <c r="D142" s="1" t="s">
        <v>1600</v>
      </c>
      <c r="E142" s="1">
        <v>18</v>
      </c>
      <c r="F142" s="1" t="s">
        <v>42</v>
      </c>
      <c r="G142" s="1" t="s">
        <v>42</v>
      </c>
      <c r="H142" s="22" t="s">
        <v>878</v>
      </c>
      <c r="I142" s="45" t="s">
        <v>43</v>
      </c>
      <c r="J142" s="1" t="s">
        <v>43</v>
      </c>
      <c r="K142" s="22" t="s">
        <v>43</v>
      </c>
      <c r="L142" s="1">
        <v>2</v>
      </c>
      <c r="M142" s="1">
        <v>2</v>
      </c>
      <c r="N142" s="22">
        <v>1</v>
      </c>
      <c r="O142" s="1">
        <v>4</v>
      </c>
      <c r="P142" s="1">
        <v>4</v>
      </c>
      <c r="Q142" s="22">
        <v>2</v>
      </c>
      <c r="R142" s="1">
        <v>3</v>
      </c>
      <c r="S142" s="1">
        <v>5</v>
      </c>
      <c r="T142" s="1">
        <v>1</v>
      </c>
      <c r="U142" s="1">
        <v>6</v>
      </c>
      <c r="V142" s="1" t="s">
        <v>45</v>
      </c>
      <c r="W142" s="1" t="s">
        <v>45</v>
      </c>
      <c r="X142" s="1" t="s">
        <v>45</v>
      </c>
      <c r="Y142" s="1" t="s">
        <v>45</v>
      </c>
      <c r="Z142" s="1">
        <v>3</v>
      </c>
      <c r="AA142" s="1">
        <v>5</v>
      </c>
      <c r="AB142" s="1" t="s">
        <v>45</v>
      </c>
      <c r="AC142" s="1" t="s">
        <v>45</v>
      </c>
      <c r="AD142" s="1" t="s">
        <v>45</v>
      </c>
      <c r="AE142" s="1" t="s">
        <v>45</v>
      </c>
      <c r="AF142" s="1" t="s">
        <v>45</v>
      </c>
      <c r="AG142" s="1" t="s">
        <v>45</v>
      </c>
      <c r="AH142" s="1" t="s">
        <v>45</v>
      </c>
      <c r="AI142" s="1" t="s">
        <v>45</v>
      </c>
      <c r="AJ142" s="1" t="s">
        <v>45</v>
      </c>
      <c r="AK142" s="1" t="s">
        <v>45</v>
      </c>
      <c r="AL142" s="1" t="s">
        <v>45</v>
      </c>
      <c r="AM142" s="1" t="s">
        <v>45</v>
      </c>
      <c r="AN142" s="1" t="s">
        <v>45</v>
      </c>
      <c r="AO142" s="22" t="s">
        <v>45</v>
      </c>
      <c r="AP142" s="1" t="s">
        <v>65</v>
      </c>
      <c r="AQ142" s="1">
        <v>6</v>
      </c>
      <c r="AR142" s="23" t="s">
        <v>371</v>
      </c>
      <c r="AS142" s="34" t="s">
        <v>875</v>
      </c>
      <c r="AT142" s="34" t="s">
        <v>48</v>
      </c>
      <c r="AU142" s="8">
        <f t="shared" si="14"/>
        <v>-2.311361197028369</v>
      </c>
      <c r="AV142" s="8">
        <f t="shared" si="15"/>
        <v>-0.84329979835872926</v>
      </c>
      <c r="AW142">
        <f t="shared" si="16"/>
        <v>3</v>
      </c>
      <c r="AX142">
        <f t="shared" si="17"/>
        <v>1</v>
      </c>
      <c r="AY142" s="6">
        <f>VLOOKUP(AP142,COND!$A$10:$B$32,2,FALSE)</f>
        <v>1</v>
      </c>
      <c r="AZ142" s="8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107.78618849858425</v>
      </c>
      <c r="BA142" s="26">
        <f t="shared" si="18"/>
        <v>0.62616443224279472</v>
      </c>
      <c r="BB142" t="str">
        <f t="shared" si="19"/>
        <v>SP</v>
      </c>
      <c r="BC142">
        <v>800</v>
      </c>
      <c r="BD142">
        <v>800</v>
      </c>
      <c r="BF142" t="str">
        <f t="shared" si="20"/>
        <v>Unlikely</v>
      </c>
      <c r="BH142">
        <f>IF(VLOOKUP($A142,'Draft List'!$D$4:$AC$1177,BH$3,FALSE)&lt;&gt;0,VLOOKUP($A142,'Draft List'!$D$4:$AC$1177,BH$3,FALSE),"")</f>
        <v>315</v>
      </c>
      <c r="BI142">
        <f>IF(VLOOKUP($A142,'Draft List'!$D$4:$AC$1177,BI$3,FALSE)&lt;&gt;0,VLOOKUP($A142,'Draft List'!$D$4:$AC$1177,BI$3,FALSE),"")</f>
        <v>11</v>
      </c>
      <c r="BJ142">
        <f>IF(VLOOKUP($A142,'Draft List'!$D$4:$AC$1177,BJ$3,FALSE)&lt;&gt;0,VLOOKUP($A142,'Draft List'!$D$4:$AC$1177,BJ$3,FALSE),"")</f>
        <v>7</v>
      </c>
      <c r="BK142" t="str">
        <f>IF(VLOOKUP($A142,'Draft List'!$D$4:$AC$1177,BK$3,FALSE)&lt;&gt;0,VLOOKUP($A142,'Draft List'!$D$4:$AC$1177,BK$3,FALSE),"")</f>
        <v>Madison Malts</v>
      </c>
      <c r="BL142" t="e">
        <f>IF(OR(B142="SP",B142="MR",B142="CL"),"P",VLOOKUP(#REF!,Bat!$A$4:$AR$581,42,FALSE))</f>
        <v>#REF!</v>
      </c>
    </row>
    <row r="143" spans="1:64" ht="15" hidden="1" customHeight="1" x14ac:dyDescent="0.3">
      <c r="A143" s="1">
        <v>7835</v>
      </c>
      <c r="B143" s="1" t="s">
        <v>468</v>
      </c>
      <c r="C143" s="1" t="s">
        <v>128</v>
      </c>
      <c r="D143" s="1" t="s">
        <v>611</v>
      </c>
      <c r="E143" s="1">
        <v>18</v>
      </c>
      <c r="F143" s="1" t="s">
        <v>42</v>
      </c>
      <c r="G143" s="1" t="s">
        <v>42</v>
      </c>
      <c r="H143" s="22" t="s">
        <v>878</v>
      </c>
      <c r="I143" s="45" t="s">
        <v>43</v>
      </c>
      <c r="J143" s="1" t="s">
        <v>44</v>
      </c>
      <c r="K143" s="22" t="s">
        <v>43</v>
      </c>
      <c r="L143" s="1">
        <v>2</v>
      </c>
      <c r="M143" s="1">
        <v>1</v>
      </c>
      <c r="N143" s="22">
        <v>1</v>
      </c>
      <c r="O143" s="1">
        <v>6</v>
      </c>
      <c r="P143" s="1">
        <v>1</v>
      </c>
      <c r="Q143" s="22">
        <v>2</v>
      </c>
      <c r="R143" s="1" t="s">
        <v>45</v>
      </c>
      <c r="S143" s="1" t="s">
        <v>45</v>
      </c>
      <c r="T143" s="1">
        <v>1</v>
      </c>
      <c r="U143" s="1">
        <v>1</v>
      </c>
      <c r="V143" s="1" t="s">
        <v>45</v>
      </c>
      <c r="W143" s="1" t="s">
        <v>45</v>
      </c>
      <c r="X143" s="1">
        <v>2</v>
      </c>
      <c r="Y143" s="1">
        <v>8</v>
      </c>
      <c r="Z143" s="1" t="s">
        <v>45</v>
      </c>
      <c r="AA143" s="1" t="s">
        <v>45</v>
      </c>
      <c r="AB143" s="1" t="s">
        <v>45</v>
      </c>
      <c r="AC143" s="1" t="s">
        <v>45</v>
      </c>
      <c r="AD143" s="1">
        <v>3</v>
      </c>
      <c r="AE143" s="1">
        <v>6</v>
      </c>
      <c r="AF143" s="1" t="s">
        <v>45</v>
      </c>
      <c r="AG143" s="1" t="s">
        <v>45</v>
      </c>
      <c r="AH143" s="1" t="s">
        <v>45</v>
      </c>
      <c r="AI143" s="1" t="s">
        <v>45</v>
      </c>
      <c r="AJ143" s="1" t="s">
        <v>45</v>
      </c>
      <c r="AK143" s="1" t="s">
        <v>45</v>
      </c>
      <c r="AL143" s="1" t="s">
        <v>45</v>
      </c>
      <c r="AM143" s="1" t="s">
        <v>45</v>
      </c>
      <c r="AN143" s="1" t="s">
        <v>45</v>
      </c>
      <c r="AO143" s="22" t="s">
        <v>45</v>
      </c>
      <c r="AP143" s="1" t="s">
        <v>374</v>
      </c>
      <c r="AQ143" s="1">
        <v>7</v>
      </c>
      <c r="AR143" s="23" t="s">
        <v>14</v>
      </c>
      <c r="AS143" s="34" t="s">
        <v>875</v>
      </c>
      <c r="AT143" s="34" t="s">
        <v>48</v>
      </c>
      <c r="AU143" s="8">
        <f t="shared" si="14"/>
        <v>-2.5067929134584248</v>
      </c>
      <c r="AV143" s="8">
        <f t="shared" si="15"/>
        <v>-1.0402122986305484</v>
      </c>
      <c r="AW143">
        <f t="shared" si="16"/>
        <v>3</v>
      </c>
      <c r="AX143">
        <f t="shared" si="17"/>
        <v>2</v>
      </c>
      <c r="AY143" s="6">
        <f>VLOOKUP(AP143,COND!$A$10:$B$32,2,FALSE)</f>
        <v>1</v>
      </c>
      <c r="AZ143" s="8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103.69439544469735</v>
      </c>
      <c r="BA143" s="26">
        <f t="shared" si="18"/>
        <v>0.24866925363367076</v>
      </c>
      <c r="BB143" t="str">
        <f t="shared" si="19"/>
        <v>SP</v>
      </c>
      <c r="BC143">
        <v>800</v>
      </c>
      <c r="BD143">
        <v>800</v>
      </c>
      <c r="BF143" t="str">
        <f t="shared" si="20"/>
        <v>Unlikely</v>
      </c>
      <c r="BH143">
        <f>IF(VLOOKUP($A143,'Draft List'!$D$4:$AC$1177,BH$3,FALSE)&lt;&gt;0,VLOOKUP($A143,'Draft List'!$D$4:$AC$1177,BH$3,FALSE),"")</f>
        <v>316</v>
      </c>
      <c r="BI143">
        <f>IF(VLOOKUP($A143,'Draft List'!$D$4:$AC$1177,BI$3,FALSE)&lt;&gt;0,VLOOKUP($A143,'Draft List'!$D$4:$AC$1177,BI$3,FALSE),"")</f>
        <v>11</v>
      </c>
      <c r="BJ143">
        <f>IF(VLOOKUP($A143,'Draft List'!$D$4:$AC$1177,BJ$3,FALSE)&lt;&gt;0,VLOOKUP($A143,'Draft List'!$D$4:$AC$1177,BJ$3,FALSE),"")</f>
        <v>8</v>
      </c>
      <c r="BK143" t="str">
        <f>IF(VLOOKUP($A143,'Draft List'!$D$4:$AC$1177,BK$3,FALSE)&lt;&gt;0,VLOOKUP($A143,'Draft List'!$D$4:$AC$1177,BK$3,FALSE),"")</f>
        <v>San Antonio Calzones of Laredo</v>
      </c>
      <c r="BL143" t="e">
        <f>IF(OR(B143="SP",B143="MR",B143="CL"),"P",VLOOKUP(#REF!,Bat!$A$4:$AR$581,42,FALSE))</f>
        <v>#REF!</v>
      </c>
    </row>
    <row r="144" spans="1:64" ht="15" hidden="1" customHeight="1" x14ac:dyDescent="0.3">
      <c r="A144" s="1">
        <v>6197</v>
      </c>
      <c r="B144" s="1" t="s">
        <v>468</v>
      </c>
      <c r="C144" s="1" t="s">
        <v>992</v>
      </c>
      <c r="D144" s="1" t="s">
        <v>993</v>
      </c>
      <c r="E144" s="1">
        <v>18</v>
      </c>
      <c r="F144" s="1" t="s">
        <v>54</v>
      </c>
      <c r="G144" s="1" t="s">
        <v>54</v>
      </c>
      <c r="H144" s="22" t="s">
        <v>878</v>
      </c>
      <c r="I144" s="45" t="s">
        <v>43</v>
      </c>
      <c r="J144" s="1" t="s">
        <v>43</v>
      </c>
      <c r="K144" s="22" t="s">
        <v>43</v>
      </c>
      <c r="L144" s="1">
        <v>1</v>
      </c>
      <c r="M144" s="1">
        <v>2</v>
      </c>
      <c r="N144" s="22">
        <v>1</v>
      </c>
      <c r="O144" s="1">
        <v>5</v>
      </c>
      <c r="P144" s="1">
        <v>2</v>
      </c>
      <c r="Q144" s="22">
        <v>3</v>
      </c>
      <c r="R144" s="1">
        <v>3</v>
      </c>
      <c r="S144" s="1">
        <v>6</v>
      </c>
      <c r="T144" s="1">
        <v>1</v>
      </c>
      <c r="U144" s="1">
        <v>1</v>
      </c>
      <c r="V144" s="1">
        <v>1</v>
      </c>
      <c r="W144" s="1">
        <v>6</v>
      </c>
      <c r="X144" s="1" t="s">
        <v>45</v>
      </c>
      <c r="Y144" s="1" t="s">
        <v>45</v>
      </c>
      <c r="Z144" s="1" t="s">
        <v>45</v>
      </c>
      <c r="AA144" s="1" t="s">
        <v>45</v>
      </c>
      <c r="AB144" s="1" t="s">
        <v>45</v>
      </c>
      <c r="AC144" s="1" t="s">
        <v>45</v>
      </c>
      <c r="AD144" s="1" t="s">
        <v>45</v>
      </c>
      <c r="AE144" s="1" t="s">
        <v>45</v>
      </c>
      <c r="AF144" s="1" t="s">
        <v>45</v>
      </c>
      <c r="AG144" s="1" t="s">
        <v>45</v>
      </c>
      <c r="AH144" s="1" t="s">
        <v>45</v>
      </c>
      <c r="AI144" s="1" t="s">
        <v>45</v>
      </c>
      <c r="AJ144" s="1" t="s">
        <v>45</v>
      </c>
      <c r="AK144" s="1" t="s">
        <v>45</v>
      </c>
      <c r="AL144" s="1" t="s">
        <v>45</v>
      </c>
      <c r="AM144" s="1" t="s">
        <v>45</v>
      </c>
      <c r="AN144" s="1" t="s">
        <v>45</v>
      </c>
      <c r="AO144" s="22" t="s">
        <v>45</v>
      </c>
      <c r="AP144" s="1" t="s">
        <v>69</v>
      </c>
      <c r="AQ144" s="1">
        <v>6</v>
      </c>
      <c r="AR144" s="23" t="s">
        <v>371</v>
      </c>
      <c r="AS144" s="34" t="s">
        <v>875</v>
      </c>
      <c r="AT144" s="34" t="s">
        <v>48</v>
      </c>
      <c r="AU144" s="8">
        <f t="shared" si="14"/>
        <v>-2.5060525215375429</v>
      </c>
      <c r="AV144" s="8">
        <f t="shared" si="15"/>
        <v>-0.79715134065555615</v>
      </c>
      <c r="AW144">
        <f t="shared" si="16"/>
        <v>3</v>
      </c>
      <c r="AX144">
        <f t="shared" si="17"/>
        <v>2</v>
      </c>
      <c r="AY144" s="6">
        <f>VLOOKUP(AP144,COND!$A$10:$B$32,2,FALSE)</f>
        <v>0.95</v>
      </c>
      <c r="AZ144" s="8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110.47352518474099</v>
      </c>
      <c r="BA144" s="26">
        <f t="shared" si="18"/>
        <v>0.874089151055231</v>
      </c>
      <c r="BB144" t="str">
        <f t="shared" si="19"/>
        <v>SP</v>
      </c>
      <c r="BC144">
        <v>800</v>
      </c>
      <c r="BD144">
        <v>800</v>
      </c>
      <c r="BF144" t="str">
        <f t="shared" si="20"/>
        <v>Unlikely</v>
      </c>
      <c r="BH144">
        <f>IF(VLOOKUP($A144,'Draft List'!$D$4:$AC$1177,BH$3,FALSE)&lt;&gt;0,VLOOKUP($A144,'Draft List'!$D$4:$AC$1177,BH$3,FALSE),"")</f>
        <v>317</v>
      </c>
      <c r="BI144">
        <f>IF(VLOOKUP($A144,'Draft List'!$D$4:$AC$1177,BI$3,FALSE)&lt;&gt;0,VLOOKUP($A144,'Draft List'!$D$4:$AC$1177,BI$3,FALSE),"")</f>
        <v>11</v>
      </c>
      <c r="BJ144">
        <f>IF(VLOOKUP($A144,'Draft List'!$D$4:$AC$1177,BJ$3,FALSE)&lt;&gt;0,VLOOKUP($A144,'Draft List'!$D$4:$AC$1177,BJ$3,FALSE),"")</f>
        <v>9</v>
      </c>
      <c r="BK144" t="str">
        <f>IF(VLOOKUP($A144,'Draft List'!$D$4:$AC$1177,BK$3,FALSE)&lt;&gt;0,VLOOKUP($A144,'Draft List'!$D$4:$AC$1177,BK$3,FALSE),"")</f>
        <v>Niihama-shi Ghosts</v>
      </c>
      <c r="BL144" t="e">
        <f>IF(OR(B144="SP",B144="MR",B144="CL"),"P",VLOOKUP(#REF!,Bat!$A$4:$AR$581,42,FALSE))</f>
        <v>#REF!</v>
      </c>
    </row>
    <row r="145" spans="1:64" ht="15" hidden="1" customHeight="1" x14ac:dyDescent="0.3">
      <c r="A145" s="1">
        <v>15215</v>
      </c>
      <c r="B145" s="1" t="s">
        <v>468</v>
      </c>
      <c r="C145" s="1" t="s">
        <v>1648</v>
      </c>
      <c r="D145" s="1" t="s">
        <v>1649</v>
      </c>
      <c r="E145" s="1">
        <v>18</v>
      </c>
      <c r="F145" s="1" t="s">
        <v>54</v>
      </c>
      <c r="G145" s="1" t="s">
        <v>54</v>
      </c>
      <c r="H145" s="22" t="s">
        <v>878</v>
      </c>
      <c r="I145" s="45" t="s">
        <v>43</v>
      </c>
      <c r="J145" s="1" t="s">
        <v>43</v>
      </c>
      <c r="K145" s="22" t="s">
        <v>43</v>
      </c>
      <c r="L145" s="1">
        <v>2</v>
      </c>
      <c r="M145" s="1">
        <v>1</v>
      </c>
      <c r="N145" s="22">
        <v>1</v>
      </c>
      <c r="O145" s="1">
        <v>6</v>
      </c>
      <c r="P145" s="1">
        <v>2</v>
      </c>
      <c r="Q145" s="22">
        <v>1</v>
      </c>
      <c r="R145" s="1">
        <v>4</v>
      </c>
      <c r="S145" s="1">
        <v>6</v>
      </c>
      <c r="T145" s="1">
        <v>3</v>
      </c>
      <c r="U145" s="1">
        <v>9</v>
      </c>
      <c r="V145" s="1" t="s">
        <v>45</v>
      </c>
      <c r="W145" s="1" t="s">
        <v>45</v>
      </c>
      <c r="X145" s="1" t="s">
        <v>45</v>
      </c>
      <c r="Y145" s="1" t="s">
        <v>45</v>
      </c>
      <c r="Z145" s="1" t="s">
        <v>45</v>
      </c>
      <c r="AA145" s="1" t="s">
        <v>45</v>
      </c>
      <c r="AB145" s="1" t="s">
        <v>45</v>
      </c>
      <c r="AC145" s="1" t="s">
        <v>45</v>
      </c>
      <c r="AD145" s="1" t="s">
        <v>45</v>
      </c>
      <c r="AE145" s="1" t="s">
        <v>45</v>
      </c>
      <c r="AF145" s="1" t="s">
        <v>45</v>
      </c>
      <c r="AG145" s="1" t="s">
        <v>45</v>
      </c>
      <c r="AH145" s="1" t="s">
        <v>45</v>
      </c>
      <c r="AI145" s="1" t="s">
        <v>45</v>
      </c>
      <c r="AJ145" s="1" t="s">
        <v>45</v>
      </c>
      <c r="AK145" s="1" t="s">
        <v>45</v>
      </c>
      <c r="AL145" s="1" t="s">
        <v>45</v>
      </c>
      <c r="AM145" s="1" t="s">
        <v>45</v>
      </c>
      <c r="AN145" s="1" t="s">
        <v>45</v>
      </c>
      <c r="AO145" s="22" t="s">
        <v>45</v>
      </c>
      <c r="AP145" s="1" t="s">
        <v>374</v>
      </c>
      <c r="AQ145" s="1">
        <v>6</v>
      </c>
      <c r="AR145" s="23" t="s">
        <v>371</v>
      </c>
      <c r="AS145" s="34" t="s">
        <v>875</v>
      </c>
      <c r="AT145" s="34" t="s">
        <v>48</v>
      </c>
      <c r="AU145" s="8">
        <f t="shared" si="14"/>
        <v>-2.5067929134584248</v>
      </c>
      <c r="AV145" s="8">
        <f t="shared" si="15"/>
        <v>-1.0871011482546034</v>
      </c>
      <c r="AW145">
        <f t="shared" si="16"/>
        <v>2</v>
      </c>
      <c r="AX145">
        <f t="shared" si="17"/>
        <v>2</v>
      </c>
      <c r="AY145" s="6">
        <f>VLOOKUP(AP145,COND!$A$10:$B$32,2,FALSE)</f>
        <v>1</v>
      </c>
      <c r="AZ145" s="8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96.725202990910844</v>
      </c>
      <c r="BA145" s="26">
        <f t="shared" si="18"/>
        <v>-0.39428519578658872</v>
      </c>
      <c r="BB145" t="str">
        <f t="shared" si="19"/>
        <v>RP</v>
      </c>
      <c r="BC145">
        <v>800</v>
      </c>
      <c r="BD145">
        <v>800</v>
      </c>
      <c r="BF145" t="str">
        <f t="shared" si="20"/>
        <v>Unlikely</v>
      </c>
      <c r="BH145">
        <f>IF(VLOOKUP($A145,'Draft List'!$D$4:$AC$1177,BH$3,FALSE)&lt;&gt;0,VLOOKUP($A145,'Draft List'!$D$4:$AC$1177,BH$3,FALSE),"")</f>
        <v>320</v>
      </c>
      <c r="BI145">
        <f>IF(VLOOKUP($A145,'Draft List'!$D$4:$AC$1177,BI$3,FALSE)&lt;&gt;0,VLOOKUP($A145,'Draft List'!$D$4:$AC$1177,BI$3,FALSE),"")</f>
        <v>11</v>
      </c>
      <c r="BJ145">
        <f>IF(VLOOKUP($A145,'Draft List'!$D$4:$AC$1177,BJ$3,FALSE)&lt;&gt;0,VLOOKUP($A145,'Draft List'!$D$4:$AC$1177,BJ$3,FALSE),"")</f>
        <v>12</v>
      </c>
      <c r="BK145" t="str">
        <f>IF(VLOOKUP($A145,'Draft List'!$D$4:$AC$1177,BK$3,FALSE)&lt;&gt;0,VLOOKUP($A145,'Draft List'!$D$4:$AC$1177,BK$3,FALSE),"")</f>
        <v>Okinawa Shisa</v>
      </c>
      <c r="BL145" t="e">
        <f>IF(OR(B145="SP",B145="MR",B145="CL"),"P",VLOOKUP(#REF!,Bat!$A$4:$AR$581,42,FALSE))</f>
        <v>#REF!</v>
      </c>
    </row>
    <row r="146" spans="1:64" ht="15" hidden="1" customHeight="1" x14ac:dyDescent="0.3">
      <c r="A146" s="1">
        <v>12229</v>
      </c>
      <c r="B146" s="1" t="s">
        <v>50</v>
      </c>
      <c r="C146" s="1" t="s">
        <v>1077</v>
      </c>
      <c r="D146" s="1" t="s">
        <v>442</v>
      </c>
      <c r="E146" s="1">
        <v>18</v>
      </c>
      <c r="F146" s="1" t="s">
        <v>42</v>
      </c>
      <c r="G146" s="1" t="s">
        <v>42</v>
      </c>
      <c r="H146" s="22" t="s">
        <v>878</v>
      </c>
      <c r="I146" s="45" t="s">
        <v>43</v>
      </c>
      <c r="J146" s="1" t="s">
        <v>43</v>
      </c>
      <c r="K146" s="22" t="s">
        <v>43</v>
      </c>
      <c r="L146" s="1">
        <v>3</v>
      </c>
      <c r="M146" s="1">
        <v>2</v>
      </c>
      <c r="N146" s="22">
        <v>1</v>
      </c>
      <c r="O146" s="1">
        <v>5</v>
      </c>
      <c r="P146" s="1">
        <v>2</v>
      </c>
      <c r="Q146" s="22">
        <v>2</v>
      </c>
      <c r="R146" s="1">
        <v>5</v>
      </c>
      <c r="S146" s="1">
        <v>6</v>
      </c>
      <c r="T146" s="1">
        <v>1</v>
      </c>
      <c r="U146" s="1">
        <v>1</v>
      </c>
      <c r="V146" s="1" t="s">
        <v>45</v>
      </c>
      <c r="W146" s="1" t="s">
        <v>45</v>
      </c>
      <c r="X146" s="1" t="s">
        <v>45</v>
      </c>
      <c r="Y146" s="1" t="s">
        <v>45</v>
      </c>
      <c r="Z146" s="1">
        <v>4</v>
      </c>
      <c r="AA146" s="1">
        <v>5</v>
      </c>
      <c r="AB146" s="1" t="s">
        <v>45</v>
      </c>
      <c r="AC146" s="1" t="s">
        <v>45</v>
      </c>
      <c r="AD146" s="1" t="s">
        <v>45</v>
      </c>
      <c r="AE146" s="1" t="s">
        <v>45</v>
      </c>
      <c r="AF146" s="1" t="s">
        <v>45</v>
      </c>
      <c r="AG146" s="1" t="s">
        <v>45</v>
      </c>
      <c r="AH146" s="1" t="s">
        <v>45</v>
      </c>
      <c r="AI146" s="1" t="s">
        <v>45</v>
      </c>
      <c r="AJ146" s="1" t="s">
        <v>45</v>
      </c>
      <c r="AK146" s="1" t="s">
        <v>45</v>
      </c>
      <c r="AL146" s="1" t="s">
        <v>45</v>
      </c>
      <c r="AM146" s="1" t="s">
        <v>45</v>
      </c>
      <c r="AN146" s="1" t="s">
        <v>45</v>
      </c>
      <c r="AO146" s="22" t="s">
        <v>45</v>
      </c>
      <c r="AP146" s="1" t="s">
        <v>59</v>
      </c>
      <c r="AQ146" s="1">
        <v>10</v>
      </c>
      <c r="AR146" s="23" t="s">
        <v>370</v>
      </c>
      <c r="AS146" s="34" t="s">
        <v>727</v>
      </c>
      <c r="AT146" s="34" t="s">
        <v>844</v>
      </c>
      <c r="AU146" s="8">
        <f t="shared" si="14"/>
        <v>-2.1166698725191955</v>
      </c>
      <c r="AV146" s="8">
        <f t="shared" si="15"/>
        <v>-1.0394719067096667</v>
      </c>
      <c r="AW146">
        <f t="shared" si="16"/>
        <v>3</v>
      </c>
      <c r="AX146">
        <f t="shared" si="17"/>
        <v>1</v>
      </c>
      <c r="AY146" s="6">
        <f>VLOOKUP(AP146,COND!$A$10:$B$32,2,FALSE)</f>
        <v>1</v>
      </c>
      <c r="AZ146" s="8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103.53722789130282</v>
      </c>
      <c r="BA146" s="26">
        <f t="shared" si="18"/>
        <v>0.23416949940395285</v>
      </c>
      <c r="BB146" t="str">
        <f t="shared" si="19"/>
        <v>SP</v>
      </c>
      <c r="BC146">
        <v>800</v>
      </c>
      <c r="BD146">
        <v>800</v>
      </c>
      <c r="BF146" t="str">
        <f t="shared" si="20"/>
        <v>Unlikely</v>
      </c>
      <c r="BH146">
        <f>IF(VLOOKUP($A146,'Draft List'!$D$4:$AC$1177,BH$3,FALSE)&lt;&gt;0,VLOOKUP($A146,'Draft List'!$D$4:$AC$1177,BH$3,FALSE),"")</f>
        <v>324</v>
      </c>
      <c r="BI146">
        <f>IF(VLOOKUP($A146,'Draft List'!$D$4:$AC$1177,BI$3,FALSE)&lt;&gt;0,VLOOKUP($A146,'Draft List'!$D$4:$AC$1177,BI$3,FALSE),"")</f>
        <v>11</v>
      </c>
      <c r="BJ146">
        <f>IF(VLOOKUP($A146,'Draft List'!$D$4:$AC$1177,BJ$3,FALSE)&lt;&gt;0,VLOOKUP($A146,'Draft List'!$D$4:$AC$1177,BJ$3,FALSE),"")</f>
        <v>16</v>
      </c>
      <c r="BK146" t="str">
        <f>IF(VLOOKUP($A146,'Draft List'!$D$4:$AC$1177,BK$3,FALSE)&lt;&gt;0,VLOOKUP($A146,'Draft List'!$D$4:$AC$1177,BK$3,FALSE),"")</f>
        <v>Reno Zephyrs</v>
      </c>
      <c r="BL146" t="str">
        <f>IF(OR(B146="SP",B146="MR",B146="CL"),"P",VLOOKUP(#REF!,Bat!$A$4:$AR$581,42,FALSE))</f>
        <v>P</v>
      </c>
    </row>
    <row r="147" spans="1:64" ht="15" hidden="1" customHeight="1" x14ac:dyDescent="0.3">
      <c r="A147" s="1">
        <v>7548</v>
      </c>
      <c r="B147" s="1" t="s">
        <v>468</v>
      </c>
      <c r="C147" s="1" t="s">
        <v>217</v>
      </c>
      <c r="D147" s="1" t="s">
        <v>1652</v>
      </c>
      <c r="E147" s="1">
        <v>21</v>
      </c>
      <c r="F147" s="1" t="s">
        <v>42</v>
      </c>
      <c r="G147" s="1" t="s">
        <v>42</v>
      </c>
      <c r="H147" s="22" t="s">
        <v>878</v>
      </c>
      <c r="I147" s="45" t="s">
        <v>43</v>
      </c>
      <c r="J147" s="1" t="s">
        <v>43</v>
      </c>
      <c r="K147" s="22" t="s">
        <v>48</v>
      </c>
      <c r="L147" s="1">
        <v>4</v>
      </c>
      <c r="M147" s="1">
        <v>2</v>
      </c>
      <c r="N147" s="22">
        <v>2</v>
      </c>
      <c r="O147" s="1">
        <v>6</v>
      </c>
      <c r="P147" s="1">
        <v>2</v>
      </c>
      <c r="Q147" s="22">
        <v>4</v>
      </c>
      <c r="R147" s="1">
        <v>6</v>
      </c>
      <c r="S147" s="1">
        <v>8</v>
      </c>
      <c r="T147" s="1">
        <v>1</v>
      </c>
      <c r="U147" s="1">
        <v>2</v>
      </c>
      <c r="V147" s="1">
        <v>4</v>
      </c>
      <c r="W147" s="1">
        <v>7</v>
      </c>
      <c r="X147" s="1" t="s">
        <v>45</v>
      </c>
      <c r="Y147" s="1" t="s">
        <v>45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45</v>
      </c>
      <c r="AF147" s="1" t="s">
        <v>45</v>
      </c>
      <c r="AG147" s="1" t="s">
        <v>45</v>
      </c>
      <c r="AH147" s="1" t="s">
        <v>45</v>
      </c>
      <c r="AI147" s="1" t="s">
        <v>45</v>
      </c>
      <c r="AJ147" s="1" t="s">
        <v>45</v>
      </c>
      <c r="AK147" s="1" t="s">
        <v>45</v>
      </c>
      <c r="AL147" s="1" t="s">
        <v>45</v>
      </c>
      <c r="AM147" s="1" t="s">
        <v>45</v>
      </c>
      <c r="AN147" s="1" t="s">
        <v>45</v>
      </c>
      <c r="AO147" s="22" t="s">
        <v>45</v>
      </c>
      <c r="AP147" s="1" t="s">
        <v>49</v>
      </c>
      <c r="AQ147" s="1">
        <v>8</v>
      </c>
      <c r="AR147" s="23" t="s">
        <v>371</v>
      </c>
      <c r="AS147" s="34" t="s">
        <v>45</v>
      </c>
      <c r="AT147" s="34" t="s">
        <v>48</v>
      </c>
      <c r="AU147" s="8">
        <f t="shared" si="14"/>
        <v>-1.6796579819559116</v>
      </c>
      <c r="AV147" s="8">
        <f t="shared" si="15"/>
        <v>-0.36013945009227222</v>
      </c>
      <c r="AW147">
        <f t="shared" si="16"/>
        <v>3</v>
      </c>
      <c r="AX147">
        <f t="shared" si="17"/>
        <v>2</v>
      </c>
      <c r="AY147" s="6">
        <f>VLOOKUP(AP147,COND!$A$10:$B$32,2,FALSE)</f>
        <v>1.05</v>
      </c>
      <c r="AZ147" s="8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114.28434337185155</v>
      </c>
      <c r="BA147" s="26">
        <f t="shared" si="18"/>
        <v>1.2256625256724212</v>
      </c>
      <c r="BB147" t="str">
        <f t="shared" si="19"/>
        <v>SP</v>
      </c>
      <c r="BC147">
        <v>800</v>
      </c>
      <c r="BD147">
        <v>800</v>
      </c>
      <c r="BF147" t="str">
        <f t="shared" si="20"/>
        <v>Possible</v>
      </c>
      <c r="BH147">
        <f>IF(VLOOKUP($A147,'Draft List'!$D$4:$AC$1177,BH$3,FALSE)&lt;&gt;0,VLOOKUP($A147,'Draft List'!$D$4:$AC$1177,BH$3,FALSE),"")</f>
        <v>327</v>
      </c>
      <c r="BI147">
        <f>IF(VLOOKUP($A147,'Draft List'!$D$4:$AC$1177,BI$3,FALSE)&lt;&gt;0,VLOOKUP($A147,'Draft List'!$D$4:$AC$1177,BI$3,FALSE),"")</f>
        <v>11</v>
      </c>
      <c r="BJ147">
        <f>IF(VLOOKUP($A147,'Draft List'!$D$4:$AC$1177,BJ$3,FALSE)&lt;&gt;0,VLOOKUP($A147,'Draft List'!$D$4:$AC$1177,BJ$3,FALSE),"")</f>
        <v>19</v>
      </c>
      <c r="BK147" t="str">
        <f>IF(VLOOKUP($A147,'Draft List'!$D$4:$AC$1177,BK$3,FALSE)&lt;&gt;0,VLOOKUP($A147,'Draft List'!$D$4:$AC$1177,BK$3,FALSE),"")</f>
        <v>Kalamazoo Badgers</v>
      </c>
      <c r="BL147" t="e">
        <f>IF(OR(B147="SP",B147="MR",B147="CL"),"P",VLOOKUP(#REF!,Bat!$A$4:$AR$581,42,FALSE))</f>
        <v>#REF!</v>
      </c>
    </row>
    <row r="148" spans="1:64" ht="15" hidden="1" customHeight="1" x14ac:dyDescent="0.3">
      <c r="A148" s="1">
        <v>15047</v>
      </c>
      <c r="B148" s="1" t="s">
        <v>24</v>
      </c>
      <c r="C148" s="1" t="s">
        <v>1501</v>
      </c>
      <c r="D148" s="1" t="s">
        <v>1053</v>
      </c>
      <c r="E148" s="1">
        <v>21</v>
      </c>
      <c r="F148" s="1" t="s">
        <v>42</v>
      </c>
      <c r="G148" s="1" t="s">
        <v>54</v>
      </c>
      <c r="H148" s="22" t="s">
        <v>878</v>
      </c>
      <c r="I148" s="45" t="s">
        <v>43</v>
      </c>
      <c r="J148" s="1" t="s">
        <v>44</v>
      </c>
      <c r="K148" s="22" t="s">
        <v>43</v>
      </c>
      <c r="L148" s="1">
        <v>3</v>
      </c>
      <c r="M148" s="1">
        <v>1</v>
      </c>
      <c r="N148" s="22">
        <v>1</v>
      </c>
      <c r="O148" s="1">
        <v>5</v>
      </c>
      <c r="P148" s="1">
        <v>2</v>
      </c>
      <c r="Q148" s="22">
        <v>2</v>
      </c>
      <c r="R148" s="1">
        <v>6</v>
      </c>
      <c r="S148" s="1">
        <v>7</v>
      </c>
      <c r="T148" s="1">
        <v>3</v>
      </c>
      <c r="U148" s="1">
        <v>7</v>
      </c>
      <c r="V148" s="1" t="s">
        <v>45</v>
      </c>
      <c r="W148" s="1" t="s">
        <v>45</v>
      </c>
      <c r="X148" s="1">
        <v>3</v>
      </c>
      <c r="Y148" s="1">
        <v>3</v>
      </c>
      <c r="Z148" s="1" t="s">
        <v>45</v>
      </c>
      <c r="AA148" s="1" t="s">
        <v>45</v>
      </c>
      <c r="AB148" s="1" t="s">
        <v>45</v>
      </c>
      <c r="AC148" s="1" t="s">
        <v>45</v>
      </c>
      <c r="AD148" s="1" t="s">
        <v>45</v>
      </c>
      <c r="AE148" s="1" t="s">
        <v>45</v>
      </c>
      <c r="AF148" s="1">
        <v>5</v>
      </c>
      <c r="AG148" s="1">
        <v>6</v>
      </c>
      <c r="AH148" s="1" t="s">
        <v>45</v>
      </c>
      <c r="AI148" s="1" t="s">
        <v>45</v>
      </c>
      <c r="AJ148" s="1" t="s">
        <v>45</v>
      </c>
      <c r="AK148" s="1" t="s">
        <v>45</v>
      </c>
      <c r="AL148" s="1" t="s">
        <v>45</v>
      </c>
      <c r="AM148" s="1" t="s">
        <v>45</v>
      </c>
      <c r="AN148" s="1" t="s">
        <v>45</v>
      </c>
      <c r="AO148" s="22" t="s">
        <v>45</v>
      </c>
      <c r="AP148" s="1" t="s">
        <v>61</v>
      </c>
      <c r="AQ148" s="1">
        <v>10</v>
      </c>
      <c r="AR148" s="23" t="s">
        <v>14</v>
      </c>
      <c r="AS148" s="34" t="s">
        <v>874</v>
      </c>
      <c r="AT148" s="34" t="s">
        <v>48</v>
      </c>
      <c r="AU148" s="8">
        <f t="shared" si="14"/>
        <v>-2.3121015889492513</v>
      </c>
      <c r="AV148" s="8">
        <f t="shared" si="15"/>
        <v>-1.0394719067096667</v>
      </c>
      <c r="AW148">
        <f t="shared" si="16"/>
        <v>4</v>
      </c>
      <c r="AX148">
        <f t="shared" si="17"/>
        <v>3</v>
      </c>
      <c r="AY148" s="6">
        <f>VLOOKUP(AP148,COND!$A$10:$B$32,2,FALSE)</f>
        <v>1.0249999999999999</v>
      </c>
      <c r="AZ148" s="8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100.11059508671724</v>
      </c>
      <c r="BA148" s="26">
        <f t="shared" si="18"/>
        <v>-8.1960213306261437E-2</v>
      </c>
      <c r="BB148" t="str">
        <f t="shared" si="19"/>
        <v>SP</v>
      </c>
      <c r="BC148">
        <v>800</v>
      </c>
      <c r="BD148">
        <v>800</v>
      </c>
      <c r="BF148" t="str">
        <f t="shared" si="20"/>
        <v>Unlikely</v>
      </c>
      <c r="BH148">
        <f>IF(VLOOKUP($A148,'Draft List'!$D$4:$AC$1177,BH$3,FALSE)&lt;&gt;0,VLOOKUP($A148,'Draft List'!$D$4:$AC$1177,BH$3,FALSE),"")</f>
        <v>330</v>
      </c>
      <c r="BI148">
        <f>IF(VLOOKUP($A148,'Draft List'!$D$4:$AC$1177,BI$3,FALSE)&lt;&gt;0,VLOOKUP($A148,'Draft List'!$D$4:$AC$1177,BI$3,FALSE),"")</f>
        <v>11</v>
      </c>
      <c r="BJ148">
        <f>IF(VLOOKUP($A148,'Draft List'!$D$4:$AC$1177,BJ$3,FALSE)&lt;&gt;0,VLOOKUP($A148,'Draft List'!$D$4:$AC$1177,BJ$3,FALSE),"")</f>
        <v>22</v>
      </c>
      <c r="BK148" t="str">
        <f>IF(VLOOKUP($A148,'Draft List'!$D$4:$AC$1177,BK$3,FALSE)&lt;&gt;0,VLOOKUP($A148,'Draft List'!$D$4:$AC$1177,BK$3,FALSE),"")</f>
        <v>Bakersfield Bears</v>
      </c>
      <c r="BL148" t="str">
        <f>IF(OR(B148="SP",B148="MR",B148="CL"),"P",VLOOKUP(#REF!,Bat!$A$4:$AR$581,42,FALSE))</f>
        <v>P</v>
      </c>
    </row>
    <row r="149" spans="1:64" ht="15" hidden="1" customHeight="1" x14ac:dyDescent="0.3">
      <c r="A149" s="1">
        <v>13937</v>
      </c>
      <c r="B149" s="1" t="s">
        <v>468</v>
      </c>
      <c r="C149" s="1" t="s">
        <v>1450</v>
      </c>
      <c r="D149" s="1" t="s">
        <v>1451</v>
      </c>
      <c r="E149" s="1">
        <v>18</v>
      </c>
      <c r="F149" s="1" t="s">
        <v>42</v>
      </c>
      <c r="G149" s="1" t="s">
        <v>42</v>
      </c>
      <c r="H149" s="22" t="s">
        <v>878</v>
      </c>
      <c r="I149" s="45" t="s">
        <v>44</v>
      </c>
      <c r="J149" s="1" t="s">
        <v>43</v>
      </c>
      <c r="K149" s="22" t="s">
        <v>43</v>
      </c>
      <c r="L149" s="1">
        <v>2</v>
      </c>
      <c r="M149" s="1">
        <v>2</v>
      </c>
      <c r="N149" s="22">
        <v>1</v>
      </c>
      <c r="O149" s="1">
        <v>5</v>
      </c>
      <c r="P149" s="1">
        <v>3</v>
      </c>
      <c r="Q149" s="22">
        <v>3</v>
      </c>
      <c r="R149" s="1">
        <v>2</v>
      </c>
      <c r="S149" s="1">
        <v>4</v>
      </c>
      <c r="T149" s="1">
        <v>2</v>
      </c>
      <c r="U149" s="1">
        <v>6</v>
      </c>
      <c r="V149" s="1">
        <v>3</v>
      </c>
      <c r="W149" s="1">
        <v>6</v>
      </c>
      <c r="X149" s="1" t="s">
        <v>45</v>
      </c>
      <c r="Y149" s="1" t="s">
        <v>45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45</v>
      </c>
      <c r="AF149" s="1" t="s">
        <v>45</v>
      </c>
      <c r="AG149" s="1" t="s">
        <v>45</v>
      </c>
      <c r="AH149" s="1" t="s">
        <v>45</v>
      </c>
      <c r="AI149" s="1" t="s">
        <v>45</v>
      </c>
      <c r="AJ149" s="1" t="s">
        <v>45</v>
      </c>
      <c r="AK149" s="1" t="s">
        <v>45</v>
      </c>
      <c r="AL149" s="1" t="s">
        <v>45</v>
      </c>
      <c r="AM149" s="1" t="s">
        <v>45</v>
      </c>
      <c r="AN149" s="1" t="s">
        <v>45</v>
      </c>
      <c r="AO149" s="22" t="s">
        <v>45</v>
      </c>
      <c r="AP149" s="1" t="s">
        <v>66</v>
      </c>
      <c r="AQ149" s="1">
        <v>8</v>
      </c>
      <c r="AR149" s="23" t="s">
        <v>371</v>
      </c>
      <c r="AS149" s="34" t="s">
        <v>908</v>
      </c>
      <c r="AT149" s="34" t="s">
        <v>48</v>
      </c>
      <c r="AU149" s="8">
        <f t="shared" si="14"/>
        <v>-2.311361197028369</v>
      </c>
      <c r="AV149" s="8">
        <f t="shared" si="15"/>
        <v>-0.60171962422550074</v>
      </c>
      <c r="AW149">
        <f t="shared" si="16"/>
        <v>3</v>
      </c>
      <c r="AX149">
        <f t="shared" si="17"/>
        <v>2</v>
      </c>
      <c r="AY149" s="6">
        <f>VLOOKUP(AP149,COND!$A$10:$B$32,2,FALSE)</f>
        <v>0.95</v>
      </c>
      <c r="AZ149" s="8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113.7781685122801</v>
      </c>
      <c r="BA149" s="26">
        <f t="shared" si="18"/>
        <v>1.1789645215199727</v>
      </c>
      <c r="BB149" t="str">
        <f t="shared" si="19"/>
        <v>SP</v>
      </c>
      <c r="BC149">
        <v>800</v>
      </c>
      <c r="BD149">
        <v>800</v>
      </c>
      <c r="BF149" t="str">
        <f t="shared" si="20"/>
        <v>Unlikely</v>
      </c>
      <c r="BH149">
        <f>IF(VLOOKUP($A149,'Draft List'!$D$4:$AC$1177,BH$3,FALSE)&lt;&gt;0,VLOOKUP($A149,'Draft List'!$D$4:$AC$1177,BH$3,FALSE),"")</f>
        <v>333</v>
      </c>
      <c r="BI149">
        <f>IF(VLOOKUP($A149,'Draft List'!$D$4:$AC$1177,BI$3,FALSE)&lt;&gt;0,VLOOKUP($A149,'Draft List'!$D$4:$AC$1177,BI$3,FALSE),"")</f>
        <v>11</v>
      </c>
      <c r="BJ149">
        <f>IF(VLOOKUP($A149,'Draft List'!$D$4:$AC$1177,BJ$3,FALSE)&lt;&gt;0,VLOOKUP($A149,'Draft List'!$D$4:$AC$1177,BJ$3,FALSE),"")</f>
        <v>25</v>
      </c>
      <c r="BK149" t="str">
        <f>IF(VLOOKUP($A149,'Draft List'!$D$4:$AC$1177,BK$3,FALSE)&lt;&gt;0,VLOOKUP($A149,'Draft List'!$D$4:$AC$1177,BK$3,FALSE),"")</f>
        <v>Hartford Harpoon</v>
      </c>
      <c r="BL149" t="e">
        <f>IF(OR(B149="SP",B149="MR",B149="CL"),"P",VLOOKUP(#REF!,Bat!$A$4:$AR$581,42,FALSE))</f>
        <v>#REF!</v>
      </c>
    </row>
    <row r="150" spans="1:64" ht="15" hidden="1" customHeight="1" x14ac:dyDescent="0.3">
      <c r="A150" s="1">
        <v>15299</v>
      </c>
      <c r="B150" s="1" t="s">
        <v>24</v>
      </c>
      <c r="C150" s="1" t="s">
        <v>188</v>
      </c>
      <c r="D150" s="1" t="s">
        <v>1409</v>
      </c>
      <c r="E150" s="1">
        <v>21</v>
      </c>
      <c r="F150" s="1" t="s">
        <v>54</v>
      </c>
      <c r="G150" s="1" t="s">
        <v>54</v>
      </c>
      <c r="H150" s="22" t="s">
        <v>861</v>
      </c>
      <c r="I150" s="45" t="s">
        <v>43</v>
      </c>
      <c r="J150" s="1" t="s">
        <v>43</v>
      </c>
      <c r="K150" s="22" t="s">
        <v>43</v>
      </c>
      <c r="L150" s="1">
        <v>3</v>
      </c>
      <c r="M150" s="1">
        <v>2</v>
      </c>
      <c r="N150" s="22">
        <v>3</v>
      </c>
      <c r="O150" s="1">
        <v>4</v>
      </c>
      <c r="P150" s="1">
        <v>2</v>
      </c>
      <c r="Q150" s="22">
        <v>4</v>
      </c>
      <c r="R150" s="1" t="s">
        <v>45</v>
      </c>
      <c r="S150" s="1" t="s">
        <v>45</v>
      </c>
      <c r="T150" s="1">
        <v>2</v>
      </c>
      <c r="U150" s="1">
        <v>5</v>
      </c>
      <c r="V150" s="1">
        <v>3</v>
      </c>
      <c r="W150" s="1">
        <v>5</v>
      </c>
      <c r="X150" s="1">
        <v>5</v>
      </c>
      <c r="Y150" s="1">
        <v>6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>
        <v>4</v>
      </c>
      <c r="AE150" s="1">
        <v>5</v>
      </c>
      <c r="AF150" s="1" t="s">
        <v>45</v>
      </c>
      <c r="AG150" s="1" t="s">
        <v>45</v>
      </c>
      <c r="AH150" s="1" t="s">
        <v>45</v>
      </c>
      <c r="AI150" s="1" t="s">
        <v>45</v>
      </c>
      <c r="AJ150" s="1" t="s">
        <v>45</v>
      </c>
      <c r="AK150" s="1" t="s">
        <v>45</v>
      </c>
      <c r="AL150" s="1" t="s">
        <v>45</v>
      </c>
      <c r="AM150" s="1" t="s">
        <v>45</v>
      </c>
      <c r="AN150" s="1" t="s">
        <v>45</v>
      </c>
      <c r="AO150" s="22" t="s">
        <v>45</v>
      </c>
      <c r="AP150" s="1" t="s">
        <v>374</v>
      </c>
      <c r="AQ150" s="1">
        <v>5</v>
      </c>
      <c r="AR150" s="23" t="s">
        <v>371</v>
      </c>
      <c r="AS150" s="34" t="s">
        <v>874</v>
      </c>
      <c r="AT150" s="34" t="s">
        <v>48</v>
      </c>
      <c r="AU150" s="8">
        <f t="shared" si="14"/>
        <v>-1.6320287404109748</v>
      </c>
      <c r="AV150" s="8">
        <f t="shared" si="15"/>
        <v>-0.74952209911061918</v>
      </c>
      <c r="AW150">
        <f t="shared" si="16"/>
        <v>4</v>
      </c>
      <c r="AX150">
        <f t="shared" si="17"/>
        <v>1</v>
      </c>
      <c r="AY150" s="6">
        <f>VLOOKUP(AP150,COND!$A$10:$B$32,2,FALSE)</f>
        <v>1</v>
      </c>
      <c r="AZ150" s="8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105.23482346296279</v>
      </c>
      <c r="BA150" s="26">
        <f t="shared" si="18"/>
        <v>0.39078400436311606</v>
      </c>
      <c r="BB150" t="str">
        <f t="shared" si="19"/>
        <v>SP</v>
      </c>
      <c r="BC150">
        <v>800</v>
      </c>
      <c r="BD150">
        <v>800</v>
      </c>
      <c r="BF150" t="str">
        <f t="shared" si="20"/>
        <v>Unlikely</v>
      </c>
      <c r="BH150">
        <f>IF(VLOOKUP($A150,'Draft List'!$D$4:$AC$1177,BH$3,FALSE)&lt;&gt;0,VLOOKUP($A150,'Draft List'!$D$4:$AC$1177,BH$3,FALSE),"")</f>
        <v>334</v>
      </c>
      <c r="BI150">
        <f>IF(VLOOKUP($A150,'Draft List'!$D$4:$AC$1177,BI$3,FALSE)&lt;&gt;0,VLOOKUP($A150,'Draft List'!$D$4:$AC$1177,BI$3,FALSE),"")</f>
        <v>11</v>
      </c>
      <c r="BJ150">
        <f>IF(VLOOKUP($A150,'Draft List'!$D$4:$AC$1177,BJ$3,FALSE)&lt;&gt;0,VLOOKUP($A150,'Draft List'!$D$4:$AC$1177,BJ$3,FALSE),"")</f>
        <v>26</v>
      </c>
      <c r="BK150" t="str">
        <f>IF(VLOOKUP($A150,'Draft List'!$D$4:$AC$1177,BK$3,FALSE)&lt;&gt;0,VLOOKUP($A150,'Draft List'!$D$4:$AC$1177,BK$3,FALSE),"")</f>
        <v>Havana Leones</v>
      </c>
      <c r="BL150" t="str">
        <f>IF(OR(B150="SP",B150="MR",B150="CL"),"P",VLOOKUP(#REF!,Bat!$A$4:$AR$581,42,FALSE))</f>
        <v>P</v>
      </c>
    </row>
    <row r="151" spans="1:64" ht="15" hidden="1" customHeight="1" x14ac:dyDescent="0.3">
      <c r="A151" s="1">
        <v>9032</v>
      </c>
      <c r="B151" s="1" t="s">
        <v>24</v>
      </c>
      <c r="C151" s="1" t="s">
        <v>188</v>
      </c>
      <c r="D151" s="1" t="s">
        <v>306</v>
      </c>
      <c r="E151" s="1">
        <v>21</v>
      </c>
      <c r="F151" s="1" t="s">
        <v>42</v>
      </c>
      <c r="G151" s="1" t="s">
        <v>42</v>
      </c>
      <c r="H151" s="22" t="s">
        <v>878</v>
      </c>
      <c r="I151" s="45" t="s">
        <v>43</v>
      </c>
      <c r="J151" s="1" t="s">
        <v>43</v>
      </c>
      <c r="K151" s="22" t="s">
        <v>43</v>
      </c>
      <c r="L151" s="1">
        <v>2</v>
      </c>
      <c r="M151" s="1">
        <v>2</v>
      </c>
      <c r="N151" s="22">
        <v>2</v>
      </c>
      <c r="O151" s="1">
        <v>5</v>
      </c>
      <c r="P151" s="1">
        <v>2</v>
      </c>
      <c r="Q151" s="22">
        <v>3</v>
      </c>
      <c r="R151" s="1" t="s">
        <v>45</v>
      </c>
      <c r="S151" s="1" t="s">
        <v>45</v>
      </c>
      <c r="T151" s="1">
        <v>2</v>
      </c>
      <c r="U151" s="1">
        <v>7</v>
      </c>
      <c r="V151" s="1">
        <v>4</v>
      </c>
      <c r="W151" s="1">
        <v>7</v>
      </c>
      <c r="X151" s="1" t="s">
        <v>45</v>
      </c>
      <c r="Y151" s="1" t="s">
        <v>45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>
        <v>4</v>
      </c>
      <c r="AE151" s="1">
        <v>6</v>
      </c>
      <c r="AF151" s="1" t="s">
        <v>45</v>
      </c>
      <c r="AG151" s="1" t="s">
        <v>45</v>
      </c>
      <c r="AH151" s="1" t="s">
        <v>45</v>
      </c>
      <c r="AI151" s="1" t="s">
        <v>45</v>
      </c>
      <c r="AJ151" s="1" t="s">
        <v>45</v>
      </c>
      <c r="AK151" s="1" t="s">
        <v>45</v>
      </c>
      <c r="AL151" s="1" t="s">
        <v>45</v>
      </c>
      <c r="AM151" s="1" t="s">
        <v>45</v>
      </c>
      <c r="AN151" s="1" t="s">
        <v>45</v>
      </c>
      <c r="AO151" s="22" t="s">
        <v>45</v>
      </c>
      <c r="AP151" s="1" t="s">
        <v>58</v>
      </c>
      <c r="AQ151" s="1">
        <v>7</v>
      </c>
      <c r="AR151" s="23" t="s">
        <v>371</v>
      </c>
      <c r="AS151" s="34" t="s">
        <v>1160</v>
      </c>
      <c r="AT151" s="34" t="s">
        <v>48</v>
      </c>
      <c r="AU151" s="8">
        <f t="shared" si="14"/>
        <v>-2.0690406309742588</v>
      </c>
      <c r="AV151" s="8">
        <f t="shared" si="15"/>
        <v>-0.79715134065555615</v>
      </c>
      <c r="AW151">
        <f t="shared" si="16"/>
        <v>3</v>
      </c>
      <c r="AX151">
        <f t="shared" si="17"/>
        <v>3</v>
      </c>
      <c r="AY151" s="6">
        <f>VLOOKUP(AP151,COND!$A$10:$B$32,2,FALSE)</f>
        <v>1</v>
      </c>
      <c r="AZ151" s="8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105.89316506069403</v>
      </c>
      <c r="BA151" s="26">
        <f t="shared" si="18"/>
        <v>0.45152040421239309</v>
      </c>
      <c r="BB151" t="str">
        <f t="shared" si="19"/>
        <v>SP</v>
      </c>
      <c r="BC151">
        <v>800</v>
      </c>
      <c r="BD151">
        <v>800</v>
      </c>
      <c r="BF151" t="str">
        <f t="shared" si="20"/>
        <v>Unlikely</v>
      </c>
      <c r="BH151">
        <f>IF(VLOOKUP($A151,'Draft List'!$D$4:$AC$1177,BH$3,FALSE)&lt;&gt;0,VLOOKUP($A151,'Draft List'!$D$4:$AC$1177,BH$3,FALSE),"")</f>
        <v>337</v>
      </c>
      <c r="BI151">
        <f>IF(VLOOKUP($A151,'Draft List'!$D$4:$AC$1177,BI$3,FALSE)&lt;&gt;0,VLOOKUP($A151,'Draft List'!$D$4:$AC$1177,BI$3,FALSE),"")</f>
        <v>11</v>
      </c>
      <c r="BJ151">
        <f>IF(VLOOKUP($A151,'Draft List'!$D$4:$AC$1177,BJ$3,FALSE)&lt;&gt;0,VLOOKUP($A151,'Draft List'!$D$4:$AC$1177,BJ$3,FALSE),"")</f>
        <v>29</v>
      </c>
      <c r="BK151" t="str">
        <f>IF(VLOOKUP($A151,'Draft List'!$D$4:$AC$1177,BK$3,FALSE)&lt;&gt;0,VLOOKUP($A151,'Draft List'!$D$4:$AC$1177,BK$3,FALSE),"")</f>
        <v>Kentucky Thoroughbreds</v>
      </c>
      <c r="BL151" t="str">
        <f>IF(OR(B151="SP",B151="MR",B151="CL"),"P",VLOOKUP(#REF!,Bat!$A$4:$AR$581,42,FALSE))</f>
        <v>P</v>
      </c>
    </row>
    <row r="152" spans="1:64" ht="15" hidden="1" customHeight="1" x14ac:dyDescent="0.3">
      <c r="A152" s="1">
        <v>6554</v>
      </c>
      <c r="B152" s="1" t="s">
        <v>50</v>
      </c>
      <c r="C152" s="1" t="s">
        <v>1372</v>
      </c>
      <c r="D152" s="1" t="s">
        <v>1567</v>
      </c>
      <c r="E152" s="1">
        <v>18</v>
      </c>
      <c r="F152" s="1" t="s">
        <v>54</v>
      </c>
      <c r="G152" s="1" t="s">
        <v>54</v>
      </c>
      <c r="H152" s="22" t="s">
        <v>878</v>
      </c>
      <c r="I152" s="45" t="s">
        <v>48</v>
      </c>
      <c r="J152" s="1" t="s">
        <v>43</v>
      </c>
      <c r="K152" s="22" t="s">
        <v>43</v>
      </c>
      <c r="L152" s="1">
        <v>3</v>
      </c>
      <c r="M152" s="1">
        <v>1</v>
      </c>
      <c r="N152" s="22">
        <v>1</v>
      </c>
      <c r="O152" s="1">
        <v>6</v>
      </c>
      <c r="P152" s="1">
        <v>2</v>
      </c>
      <c r="Q152" s="22">
        <v>2</v>
      </c>
      <c r="R152" s="1">
        <v>5</v>
      </c>
      <c r="S152" s="1">
        <v>7</v>
      </c>
      <c r="T152" s="1">
        <v>1</v>
      </c>
      <c r="U152" s="1">
        <v>1</v>
      </c>
      <c r="V152" s="1">
        <v>3</v>
      </c>
      <c r="W152" s="1">
        <v>7</v>
      </c>
      <c r="X152" s="1" t="s">
        <v>45</v>
      </c>
      <c r="Y152" s="1" t="s">
        <v>45</v>
      </c>
      <c r="Z152" s="1" t="s">
        <v>45</v>
      </c>
      <c r="AA152" s="1" t="s">
        <v>45</v>
      </c>
      <c r="AB152" s="1" t="s">
        <v>45</v>
      </c>
      <c r="AC152" s="1" t="s">
        <v>45</v>
      </c>
      <c r="AD152" s="1" t="s">
        <v>45</v>
      </c>
      <c r="AE152" s="1" t="s">
        <v>45</v>
      </c>
      <c r="AF152" s="1" t="s">
        <v>45</v>
      </c>
      <c r="AG152" s="1" t="s">
        <v>45</v>
      </c>
      <c r="AH152" s="1" t="s">
        <v>45</v>
      </c>
      <c r="AI152" s="1" t="s">
        <v>45</v>
      </c>
      <c r="AJ152" s="1" t="s">
        <v>45</v>
      </c>
      <c r="AK152" s="1" t="s">
        <v>45</v>
      </c>
      <c r="AL152" s="1" t="s">
        <v>45</v>
      </c>
      <c r="AM152" s="1" t="s">
        <v>45</v>
      </c>
      <c r="AN152" s="1" t="s">
        <v>45</v>
      </c>
      <c r="AO152" s="22" t="s">
        <v>45</v>
      </c>
      <c r="AP152" s="1" t="s">
        <v>55</v>
      </c>
      <c r="AQ152" s="1">
        <v>8</v>
      </c>
      <c r="AR152" s="23" t="s">
        <v>14</v>
      </c>
      <c r="AS152" s="34" t="s">
        <v>727</v>
      </c>
      <c r="AT152" s="34" t="s">
        <v>844</v>
      </c>
      <c r="AU152" s="8">
        <f t="shared" si="14"/>
        <v>-2.3121015889492513</v>
      </c>
      <c r="AV152" s="8">
        <f t="shared" si="15"/>
        <v>-0.84478058220049301</v>
      </c>
      <c r="AW152">
        <f t="shared" si="16"/>
        <v>3</v>
      </c>
      <c r="AX152">
        <f t="shared" si="17"/>
        <v>2</v>
      </c>
      <c r="AY152" s="6">
        <f>VLOOKUP(AP152,COND!$A$10:$B$32,2,FALSE)</f>
        <v>1.0249999999999999</v>
      </c>
      <c r="AZ152" s="8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108.5330172391553</v>
      </c>
      <c r="BA152" s="26">
        <f t="shared" si="18"/>
        <v>0.6950643607336765</v>
      </c>
      <c r="BB152" t="str">
        <f t="shared" si="19"/>
        <v>SP</v>
      </c>
      <c r="BC152">
        <v>800</v>
      </c>
      <c r="BD152">
        <v>800</v>
      </c>
      <c r="BF152" t="str">
        <f t="shared" si="20"/>
        <v>Unlikely</v>
      </c>
      <c r="BH152">
        <f>IF(VLOOKUP($A152,'Draft List'!$D$4:$AC$1177,BH$3,FALSE)&lt;&gt;0,VLOOKUP($A152,'Draft List'!$D$4:$AC$1177,BH$3,FALSE),"")</f>
        <v>340</v>
      </c>
      <c r="BI152">
        <f>IF(VLOOKUP($A152,'Draft List'!$D$4:$AC$1177,BI$3,FALSE)&lt;&gt;0,VLOOKUP($A152,'Draft List'!$D$4:$AC$1177,BI$3,FALSE),"")</f>
        <v>11</v>
      </c>
      <c r="BJ152">
        <f>IF(VLOOKUP($A152,'Draft List'!$D$4:$AC$1177,BJ$3,FALSE)&lt;&gt;0,VLOOKUP($A152,'Draft List'!$D$4:$AC$1177,BJ$3,FALSE),"")</f>
        <v>32</v>
      </c>
      <c r="BK152" t="str">
        <f>IF(VLOOKUP($A152,'Draft List'!$D$4:$AC$1177,BK$3,FALSE)&lt;&gt;0,VLOOKUP($A152,'Draft List'!$D$4:$AC$1177,BK$3,FALSE),"")</f>
        <v>Tempe Knights</v>
      </c>
      <c r="BL152" t="str">
        <f>IF(OR(B152="SP",B152="MR",B152="CL"),"P",VLOOKUP(#REF!,Bat!$A$4:$AR$581,42,FALSE))</f>
        <v>P</v>
      </c>
    </row>
    <row r="153" spans="1:64" ht="15" hidden="1" customHeight="1" x14ac:dyDescent="0.3">
      <c r="A153" s="1">
        <v>10067</v>
      </c>
      <c r="B153" s="1" t="s">
        <v>468</v>
      </c>
      <c r="C153" s="1" t="s">
        <v>359</v>
      </c>
      <c r="D153" s="1" t="s">
        <v>1626</v>
      </c>
      <c r="E153" s="1">
        <v>21</v>
      </c>
      <c r="F153" s="1" t="s">
        <v>42</v>
      </c>
      <c r="G153" s="1" t="s">
        <v>42</v>
      </c>
      <c r="H153" s="22" t="s">
        <v>878</v>
      </c>
      <c r="I153" s="45" t="s">
        <v>43</v>
      </c>
      <c r="J153" s="1" t="s">
        <v>44</v>
      </c>
      <c r="K153" s="22" t="s">
        <v>48</v>
      </c>
      <c r="L153" s="1">
        <v>2</v>
      </c>
      <c r="M153" s="1">
        <v>1</v>
      </c>
      <c r="N153" s="22">
        <v>2</v>
      </c>
      <c r="O153" s="1">
        <v>5</v>
      </c>
      <c r="P153" s="1">
        <v>2</v>
      </c>
      <c r="Q153" s="22">
        <v>3</v>
      </c>
      <c r="R153" s="1">
        <v>3</v>
      </c>
      <c r="S153" s="1">
        <v>6</v>
      </c>
      <c r="T153" s="1">
        <v>1</v>
      </c>
      <c r="U153" s="1">
        <v>1</v>
      </c>
      <c r="V153" s="1" t="s">
        <v>45</v>
      </c>
      <c r="W153" s="1" t="s">
        <v>45</v>
      </c>
      <c r="X153" s="1">
        <v>3</v>
      </c>
      <c r="Y153" s="1">
        <v>7</v>
      </c>
      <c r="Z153" s="1" t="s">
        <v>45</v>
      </c>
      <c r="AA153" s="1" t="s">
        <v>45</v>
      </c>
      <c r="AB153" s="1" t="s">
        <v>45</v>
      </c>
      <c r="AC153" s="1" t="s">
        <v>45</v>
      </c>
      <c r="AD153" s="1" t="s">
        <v>45</v>
      </c>
      <c r="AE153" s="1" t="s">
        <v>45</v>
      </c>
      <c r="AF153" s="1" t="s">
        <v>45</v>
      </c>
      <c r="AG153" s="1" t="s">
        <v>45</v>
      </c>
      <c r="AH153" s="1" t="s">
        <v>45</v>
      </c>
      <c r="AI153" s="1" t="s">
        <v>45</v>
      </c>
      <c r="AJ153" s="1" t="s">
        <v>45</v>
      </c>
      <c r="AK153" s="1" t="s">
        <v>45</v>
      </c>
      <c r="AL153" s="1" t="s">
        <v>45</v>
      </c>
      <c r="AM153" s="1" t="s">
        <v>45</v>
      </c>
      <c r="AN153" s="1" t="s">
        <v>45</v>
      </c>
      <c r="AO153" s="22" t="s">
        <v>45</v>
      </c>
      <c r="AP153" s="1" t="s">
        <v>65</v>
      </c>
      <c r="AQ153" s="1">
        <v>3</v>
      </c>
      <c r="AR153" s="23" t="s">
        <v>371</v>
      </c>
      <c r="AS153" s="34" t="s">
        <v>874</v>
      </c>
      <c r="AT153" s="34" t="s">
        <v>48</v>
      </c>
      <c r="AU153" s="8">
        <f t="shared" si="14"/>
        <v>-2.2644723474043147</v>
      </c>
      <c r="AV153" s="8">
        <f t="shared" si="15"/>
        <v>-0.79715134065555615</v>
      </c>
      <c r="AW153">
        <f t="shared" si="16"/>
        <v>3</v>
      </c>
      <c r="AX153">
        <f t="shared" si="17"/>
        <v>2</v>
      </c>
      <c r="AY153" s="6">
        <f>VLOOKUP(AP153,COND!$A$10:$B$32,2,FALSE)</f>
        <v>1</v>
      </c>
      <c r="AZ153" s="8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103.22387478153762</v>
      </c>
      <c r="BA153" s="26">
        <f t="shared" si="18"/>
        <v>0.20526058671439898</v>
      </c>
      <c r="BB153" t="str">
        <f t="shared" si="19"/>
        <v>RP</v>
      </c>
      <c r="BC153">
        <v>800</v>
      </c>
      <c r="BD153">
        <v>800</v>
      </c>
      <c r="BF153" t="str">
        <f t="shared" si="20"/>
        <v>Unlikely</v>
      </c>
      <c r="BH153">
        <f>IF(VLOOKUP($A153,'Draft List'!$D$4:$AC$1177,BH$3,FALSE)&lt;&gt;0,VLOOKUP($A153,'Draft List'!$D$4:$AC$1177,BH$3,FALSE),"")</f>
        <v>341</v>
      </c>
      <c r="BI153">
        <f>IF(VLOOKUP($A153,'Draft List'!$D$4:$AC$1177,BI$3,FALSE)&lt;&gt;0,VLOOKUP($A153,'Draft List'!$D$4:$AC$1177,BI$3,FALSE),"")</f>
        <v>12</v>
      </c>
      <c r="BJ153">
        <f>IF(VLOOKUP($A153,'Draft List'!$D$4:$AC$1177,BJ$3,FALSE)&lt;&gt;0,VLOOKUP($A153,'Draft List'!$D$4:$AC$1177,BJ$3,FALSE),"")</f>
        <v>1</v>
      </c>
      <c r="BK153" t="str">
        <f>IF(VLOOKUP($A153,'Draft List'!$D$4:$AC$1177,BK$3,FALSE)&lt;&gt;0,VLOOKUP($A153,'Draft List'!$D$4:$AC$1177,BK$3,FALSE),"")</f>
        <v>Yuma Arroyos</v>
      </c>
      <c r="BL153" t="e">
        <f>IF(OR(B153="SP",B153="MR",B153="CL"),"P",VLOOKUP(#REF!,Bat!$A$4:$AR$581,42,FALSE))</f>
        <v>#REF!</v>
      </c>
    </row>
    <row r="154" spans="1:64" ht="15" hidden="1" customHeight="1" x14ac:dyDescent="0.3">
      <c r="A154" s="1">
        <v>12315</v>
      </c>
      <c r="B154" s="1" t="s">
        <v>468</v>
      </c>
      <c r="C154" s="1" t="s">
        <v>369</v>
      </c>
      <c r="D154" s="1" t="s">
        <v>1413</v>
      </c>
      <c r="E154" s="1">
        <v>18</v>
      </c>
      <c r="F154" s="1" t="s">
        <v>42</v>
      </c>
      <c r="G154" s="1" t="s">
        <v>42</v>
      </c>
      <c r="H154" s="22" t="s">
        <v>878</v>
      </c>
      <c r="I154" s="45" t="s">
        <v>43</v>
      </c>
      <c r="J154" s="1" t="s">
        <v>43</v>
      </c>
      <c r="K154" s="22" t="s">
        <v>44</v>
      </c>
      <c r="L154" s="1">
        <v>1</v>
      </c>
      <c r="M154" s="1">
        <v>2</v>
      </c>
      <c r="N154" s="22">
        <v>1</v>
      </c>
      <c r="O154" s="1">
        <v>3</v>
      </c>
      <c r="P154" s="1">
        <v>2</v>
      </c>
      <c r="Q154" s="22">
        <v>1</v>
      </c>
      <c r="R154" s="1">
        <v>2</v>
      </c>
      <c r="S154" s="1">
        <v>4</v>
      </c>
      <c r="T154" s="1" t="s">
        <v>45</v>
      </c>
      <c r="U154" s="1" t="s">
        <v>45</v>
      </c>
      <c r="V154" s="1" t="s">
        <v>45</v>
      </c>
      <c r="W154" s="1" t="s">
        <v>45</v>
      </c>
      <c r="X154" s="1">
        <v>1</v>
      </c>
      <c r="Y154" s="1">
        <v>4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45</v>
      </c>
      <c r="AF154" s="1" t="s">
        <v>45</v>
      </c>
      <c r="AG154" s="1" t="s">
        <v>45</v>
      </c>
      <c r="AH154" s="1" t="s">
        <v>45</v>
      </c>
      <c r="AI154" s="1" t="s">
        <v>45</v>
      </c>
      <c r="AJ154" s="1" t="s">
        <v>45</v>
      </c>
      <c r="AK154" s="1" t="s">
        <v>45</v>
      </c>
      <c r="AL154" s="1" t="s">
        <v>45</v>
      </c>
      <c r="AM154" s="1" t="s">
        <v>45</v>
      </c>
      <c r="AN154" s="1" t="s">
        <v>45</v>
      </c>
      <c r="AO154" s="22" t="s">
        <v>45</v>
      </c>
      <c r="AP154" s="1" t="s">
        <v>69</v>
      </c>
      <c r="AQ154" s="1">
        <v>1</v>
      </c>
      <c r="AR154" s="23" t="s">
        <v>371</v>
      </c>
      <c r="AS154" s="34" t="s">
        <v>896</v>
      </c>
      <c r="AT154" s="34" t="s">
        <v>844</v>
      </c>
      <c r="AU154" s="8">
        <f t="shared" si="14"/>
        <v>-2.5060525215375429</v>
      </c>
      <c r="AV154" s="8">
        <f t="shared" si="15"/>
        <v>-1.6711751217821238</v>
      </c>
      <c r="AW154">
        <f t="shared" si="16"/>
        <v>2</v>
      </c>
      <c r="AX154">
        <f t="shared" si="17"/>
        <v>0</v>
      </c>
      <c r="AY154" s="6">
        <f>VLOOKUP(AP154,COND!$A$10:$B$32,2,FALSE)</f>
        <v>0.95</v>
      </c>
      <c r="AZ154" s="8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84.285446571695147</v>
      </c>
      <c r="BA154" s="26">
        <f t="shared" si="18"/>
        <v>-1.5419356291009081</v>
      </c>
      <c r="BB154" t="str">
        <f t="shared" si="19"/>
        <v>RP</v>
      </c>
      <c r="BC154">
        <v>800</v>
      </c>
      <c r="BD154">
        <v>800</v>
      </c>
      <c r="BF154" t="str">
        <f t="shared" si="20"/>
        <v>Unlikely</v>
      </c>
      <c r="BH154">
        <f>IF(VLOOKUP($A154,'Draft List'!$D$4:$AC$1177,BH$3,FALSE)&lt;&gt;0,VLOOKUP($A154,'Draft List'!$D$4:$AC$1177,BH$3,FALSE),"")</f>
        <v>345</v>
      </c>
      <c r="BI154">
        <f>IF(VLOOKUP($A154,'Draft List'!$D$4:$AC$1177,BI$3,FALSE)&lt;&gt;0,VLOOKUP($A154,'Draft List'!$D$4:$AC$1177,BI$3,FALSE),"")</f>
        <v>12</v>
      </c>
      <c r="BJ154">
        <f>IF(VLOOKUP($A154,'Draft List'!$D$4:$AC$1177,BJ$3,FALSE)&lt;&gt;0,VLOOKUP($A154,'Draft List'!$D$4:$AC$1177,BJ$3,FALSE),"")</f>
        <v>5</v>
      </c>
      <c r="BK154" t="str">
        <f>IF(VLOOKUP($A154,'Draft List'!$D$4:$AC$1177,BK$3,FALSE)&lt;&gt;0,VLOOKUP($A154,'Draft List'!$D$4:$AC$1177,BK$3,FALSE),"")</f>
        <v>Charleston Statesmen</v>
      </c>
      <c r="BL154" t="e">
        <f>IF(OR(B154="SP",B154="MR",B154="CL"),"P",VLOOKUP(#REF!,Bat!$A$4:$AR$581,42,FALSE))</f>
        <v>#REF!</v>
      </c>
    </row>
    <row r="155" spans="1:64" ht="15" hidden="1" customHeight="1" x14ac:dyDescent="0.3">
      <c r="A155" s="1">
        <v>5895</v>
      </c>
      <c r="B155" s="1" t="s">
        <v>50</v>
      </c>
      <c r="C155" s="1" t="s">
        <v>785</v>
      </c>
      <c r="D155" s="1" t="s">
        <v>943</v>
      </c>
      <c r="E155" s="1">
        <v>18</v>
      </c>
      <c r="F155" s="1" t="s">
        <v>42</v>
      </c>
      <c r="G155" s="1" t="s">
        <v>42</v>
      </c>
      <c r="H155" s="22" t="s">
        <v>878</v>
      </c>
      <c r="I155" s="45" t="s">
        <v>43</v>
      </c>
      <c r="J155" s="1" t="s">
        <v>44</v>
      </c>
      <c r="K155" s="22" t="s">
        <v>44</v>
      </c>
      <c r="L155" s="1">
        <v>1</v>
      </c>
      <c r="M155" s="1">
        <v>1</v>
      </c>
      <c r="N155" s="22">
        <v>1</v>
      </c>
      <c r="O155" s="1">
        <v>5</v>
      </c>
      <c r="P155" s="1">
        <v>1</v>
      </c>
      <c r="Q155" s="22">
        <v>3</v>
      </c>
      <c r="R155" s="1">
        <v>3</v>
      </c>
      <c r="S155" s="1">
        <v>6</v>
      </c>
      <c r="T155" s="1">
        <v>1</v>
      </c>
      <c r="U155" s="1">
        <v>1</v>
      </c>
      <c r="V155" s="1" t="s">
        <v>45</v>
      </c>
      <c r="W155" s="1" t="s">
        <v>45</v>
      </c>
      <c r="X155" s="1" t="s">
        <v>45</v>
      </c>
      <c r="Y155" s="1" t="s">
        <v>45</v>
      </c>
      <c r="Z155" s="1" t="s">
        <v>45</v>
      </c>
      <c r="AA155" s="1" t="s">
        <v>45</v>
      </c>
      <c r="AB155" s="1" t="s">
        <v>45</v>
      </c>
      <c r="AC155" s="1" t="s">
        <v>45</v>
      </c>
      <c r="AD155" s="1" t="s">
        <v>45</v>
      </c>
      <c r="AE155" s="1" t="s">
        <v>45</v>
      </c>
      <c r="AF155" s="1" t="s">
        <v>45</v>
      </c>
      <c r="AG155" s="1" t="s">
        <v>45</v>
      </c>
      <c r="AH155" s="1" t="s">
        <v>45</v>
      </c>
      <c r="AI155" s="1" t="s">
        <v>45</v>
      </c>
      <c r="AJ155" s="1">
        <v>1</v>
      </c>
      <c r="AK155" s="1">
        <v>7</v>
      </c>
      <c r="AL155" s="1" t="s">
        <v>45</v>
      </c>
      <c r="AM155" s="1" t="s">
        <v>45</v>
      </c>
      <c r="AN155" s="1" t="s">
        <v>45</v>
      </c>
      <c r="AO155" s="22" t="s">
        <v>45</v>
      </c>
      <c r="AP155" s="1" t="s">
        <v>65</v>
      </c>
      <c r="AQ155" s="1">
        <v>5</v>
      </c>
      <c r="AR155" s="23" t="s">
        <v>14</v>
      </c>
      <c r="AS155" s="34" t="s">
        <v>875</v>
      </c>
      <c r="AT155" s="34" t="s">
        <v>844</v>
      </c>
      <c r="AU155" s="8">
        <f t="shared" si="14"/>
        <v>-2.7014842379675978</v>
      </c>
      <c r="AV155" s="8">
        <f t="shared" si="15"/>
        <v>-0.99258305708561179</v>
      </c>
      <c r="AW155">
        <f t="shared" si="16"/>
        <v>3</v>
      </c>
      <c r="AX155">
        <f t="shared" si="17"/>
        <v>2</v>
      </c>
      <c r="AY155" s="6">
        <f>VLOOKUP(AP155,COND!$A$10:$B$32,2,FALSE)</f>
        <v>1</v>
      </c>
      <c r="AZ155" s="8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104.01784096042689</v>
      </c>
      <c r="BA155" s="26">
        <f t="shared" si="18"/>
        <v>0.27850925803337029</v>
      </c>
      <c r="BB155" t="str">
        <f t="shared" si="19"/>
        <v>SP</v>
      </c>
      <c r="BC155">
        <v>800</v>
      </c>
      <c r="BD155">
        <v>800</v>
      </c>
      <c r="BF155" t="str">
        <f t="shared" si="20"/>
        <v>Unlikely</v>
      </c>
      <c r="BH155">
        <f>IF(VLOOKUP($A155,'Draft List'!$D$4:$AC$1177,BH$3,FALSE)&lt;&gt;0,VLOOKUP($A155,'Draft List'!$D$4:$AC$1177,BH$3,FALSE),"")</f>
        <v>348</v>
      </c>
      <c r="BI155">
        <f>IF(VLOOKUP($A155,'Draft List'!$D$4:$AC$1177,BI$3,FALSE)&lt;&gt;0,VLOOKUP($A155,'Draft List'!$D$4:$AC$1177,BI$3,FALSE),"")</f>
        <v>12</v>
      </c>
      <c r="BJ155">
        <f>IF(VLOOKUP($A155,'Draft List'!$D$4:$AC$1177,BJ$3,FALSE)&lt;&gt;0,VLOOKUP($A155,'Draft List'!$D$4:$AC$1177,BJ$3,FALSE),"")</f>
        <v>8</v>
      </c>
      <c r="BK155" t="str">
        <f>IF(VLOOKUP($A155,'Draft List'!$D$4:$AC$1177,BK$3,FALSE)&lt;&gt;0,VLOOKUP($A155,'Draft List'!$D$4:$AC$1177,BK$3,FALSE),"")</f>
        <v>San Antonio Calzones of Laredo</v>
      </c>
      <c r="BL155" t="str">
        <f>IF(OR(B155="SP",B155="MR",B155="CL"),"P",VLOOKUP(#REF!,Bat!$A$4:$AR$581,42,FALSE))</f>
        <v>P</v>
      </c>
    </row>
    <row r="156" spans="1:64" ht="15" hidden="1" customHeight="1" x14ac:dyDescent="0.3">
      <c r="A156" s="1">
        <v>11552</v>
      </c>
      <c r="B156" s="1" t="s">
        <v>24</v>
      </c>
      <c r="C156" s="1" t="s">
        <v>146</v>
      </c>
      <c r="D156" s="1" t="s">
        <v>1672</v>
      </c>
      <c r="E156" s="1">
        <v>21</v>
      </c>
      <c r="F156" s="1" t="s">
        <v>54</v>
      </c>
      <c r="G156" s="1" t="s">
        <v>42</v>
      </c>
      <c r="H156" s="22" t="s">
        <v>878</v>
      </c>
      <c r="I156" s="45" t="s">
        <v>43</v>
      </c>
      <c r="J156" s="1" t="s">
        <v>43</v>
      </c>
      <c r="K156" s="22" t="s">
        <v>43</v>
      </c>
      <c r="L156" s="1">
        <v>2</v>
      </c>
      <c r="M156" s="1">
        <v>2</v>
      </c>
      <c r="N156" s="22">
        <v>2</v>
      </c>
      <c r="O156" s="1">
        <v>4</v>
      </c>
      <c r="P156" s="1">
        <v>3</v>
      </c>
      <c r="Q156" s="22">
        <v>3</v>
      </c>
      <c r="R156" s="1" t="s">
        <v>45</v>
      </c>
      <c r="S156" s="1" t="s">
        <v>45</v>
      </c>
      <c r="T156" s="1" t="s">
        <v>45</v>
      </c>
      <c r="U156" s="1" t="s">
        <v>45</v>
      </c>
      <c r="V156" s="1">
        <v>2</v>
      </c>
      <c r="W156" s="1">
        <v>6</v>
      </c>
      <c r="X156" s="1" t="s">
        <v>45</v>
      </c>
      <c r="Y156" s="1" t="s">
        <v>45</v>
      </c>
      <c r="Z156" s="1">
        <v>4</v>
      </c>
      <c r="AA156" s="1">
        <v>5</v>
      </c>
      <c r="AB156" s="1" t="s">
        <v>45</v>
      </c>
      <c r="AC156" s="1" t="s">
        <v>45</v>
      </c>
      <c r="AD156" s="1">
        <v>4</v>
      </c>
      <c r="AE156" s="1">
        <v>6</v>
      </c>
      <c r="AF156" s="1" t="s">
        <v>45</v>
      </c>
      <c r="AG156" s="1" t="s">
        <v>45</v>
      </c>
      <c r="AH156" s="1" t="s">
        <v>45</v>
      </c>
      <c r="AI156" s="1" t="s">
        <v>45</v>
      </c>
      <c r="AJ156" s="1" t="s">
        <v>45</v>
      </c>
      <c r="AK156" s="1" t="s">
        <v>45</v>
      </c>
      <c r="AL156" s="1" t="s">
        <v>45</v>
      </c>
      <c r="AM156" s="1" t="s">
        <v>45</v>
      </c>
      <c r="AN156" s="1" t="s">
        <v>45</v>
      </c>
      <c r="AO156" s="22" t="s">
        <v>45</v>
      </c>
      <c r="AP156" s="1" t="s">
        <v>59</v>
      </c>
      <c r="AQ156" s="1">
        <v>8</v>
      </c>
      <c r="AR156" s="23" t="s">
        <v>370</v>
      </c>
      <c r="AS156" s="34" t="s">
        <v>45</v>
      </c>
      <c r="AT156" s="34" t="s">
        <v>48</v>
      </c>
      <c r="AU156" s="8">
        <f t="shared" si="14"/>
        <v>-2.0690406309742588</v>
      </c>
      <c r="AV156" s="8">
        <f t="shared" si="15"/>
        <v>-0.79641094873467422</v>
      </c>
      <c r="AW156">
        <f t="shared" si="16"/>
        <v>3</v>
      </c>
      <c r="AX156">
        <f t="shared" si="17"/>
        <v>2</v>
      </c>
      <c r="AY156" s="6">
        <f>VLOOKUP(AP156,COND!$A$10:$B$32,2,FALSE)</f>
        <v>1</v>
      </c>
      <c r="AZ156" s="8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104.65797289911166</v>
      </c>
      <c r="BA156" s="26">
        <f t="shared" si="18"/>
        <v>0.33756569547896931</v>
      </c>
      <c r="BB156" t="str">
        <f t="shared" si="19"/>
        <v>SP</v>
      </c>
      <c r="BC156">
        <v>800</v>
      </c>
      <c r="BD156">
        <v>800</v>
      </c>
      <c r="BF156" t="str">
        <f t="shared" si="20"/>
        <v>Unlikely</v>
      </c>
      <c r="BH156">
        <f>IF(VLOOKUP($A156,'Draft List'!$D$4:$AC$1177,BH$3,FALSE)&lt;&gt;0,VLOOKUP($A156,'Draft List'!$D$4:$AC$1177,BH$3,FALSE),"")</f>
        <v>349</v>
      </c>
      <c r="BI156">
        <f>IF(VLOOKUP($A156,'Draft List'!$D$4:$AC$1177,BI$3,FALSE)&lt;&gt;0,VLOOKUP($A156,'Draft List'!$D$4:$AC$1177,BI$3,FALSE),"")</f>
        <v>12</v>
      </c>
      <c r="BJ156">
        <f>IF(VLOOKUP($A156,'Draft List'!$D$4:$AC$1177,BJ$3,FALSE)&lt;&gt;0,VLOOKUP($A156,'Draft List'!$D$4:$AC$1177,BJ$3,FALSE),"")</f>
        <v>9</v>
      </c>
      <c r="BK156" t="str">
        <f>IF(VLOOKUP($A156,'Draft List'!$D$4:$AC$1177,BK$3,FALSE)&lt;&gt;0,VLOOKUP($A156,'Draft List'!$D$4:$AC$1177,BK$3,FALSE),"")</f>
        <v>Niihama-shi Ghosts</v>
      </c>
      <c r="BL156" t="str">
        <f>IF(OR(B156="SP",B156="MR",B156="CL"),"P",VLOOKUP(#REF!,Bat!$A$4:$AR$581,42,FALSE))</f>
        <v>P</v>
      </c>
    </row>
    <row r="157" spans="1:64" ht="15" hidden="1" customHeight="1" x14ac:dyDescent="0.3">
      <c r="A157" s="1">
        <v>7636</v>
      </c>
      <c r="B157" s="1" t="s">
        <v>24</v>
      </c>
      <c r="C157" s="1" t="s">
        <v>130</v>
      </c>
      <c r="D157" s="1" t="s">
        <v>1447</v>
      </c>
      <c r="E157" s="1">
        <v>18</v>
      </c>
      <c r="F157" s="1" t="s">
        <v>54</v>
      </c>
      <c r="G157" s="1" t="s">
        <v>42</v>
      </c>
      <c r="H157" s="22" t="s">
        <v>878</v>
      </c>
      <c r="I157" s="45" t="s">
        <v>43</v>
      </c>
      <c r="J157" s="1" t="s">
        <v>48</v>
      </c>
      <c r="K157" s="22" t="s">
        <v>43</v>
      </c>
      <c r="L157" s="1">
        <v>1</v>
      </c>
      <c r="M157" s="1">
        <v>1</v>
      </c>
      <c r="N157" s="22">
        <v>1</v>
      </c>
      <c r="O157" s="1">
        <v>5</v>
      </c>
      <c r="P157" s="1">
        <v>2</v>
      </c>
      <c r="Q157" s="22">
        <v>2</v>
      </c>
      <c r="R157" s="1">
        <v>3</v>
      </c>
      <c r="S157" s="1">
        <v>6</v>
      </c>
      <c r="T157" s="1">
        <v>1</v>
      </c>
      <c r="U157" s="1">
        <v>7</v>
      </c>
      <c r="V157" s="1" t="s">
        <v>45</v>
      </c>
      <c r="W157" s="1" t="s">
        <v>45</v>
      </c>
      <c r="X157" s="1">
        <v>2</v>
      </c>
      <c r="Y157" s="1">
        <v>7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 t="s">
        <v>45</v>
      </c>
      <c r="AF157" s="1" t="s">
        <v>45</v>
      </c>
      <c r="AG157" s="1" t="s">
        <v>45</v>
      </c>
      <c r="AH157" s="1" t="s">
        <v>45</v>
      </c>
      <c r="AI157" s="1" t="s">
        <v>45</v>
      </c>
      <c r="AJ157" s="1" t="s">
        <v>45</v>
      </c>
      <c r="AK157" s="1" t="s">
        <v>45</v>
      </c>
      <c r="AL157" s="1" t="s">
        <v>45</v>
      </c>
      <c r="AM157" s="1" t="s">
        <v>45</v>
      </c>
      <c r="AN157" s="1" t="s">
        <v>45</v>
      </c>
      <c r="AO157" s="22" t="s">
        <v>45</v>
      </c>
      <c r="AP157" s="1" t="s">
        <v>374</v>
      </c>
      <c r="AQ157" s="1">
        <v>8</v>
      </c>
      <c r="AR157" s="23" t="s">
        <v>14</v>
      </c>
      <c r="AS157" s="34" t="s">
        <v>875</v>
      </c>
      <c r="AT157" s="34" t="s">
        <v>48</v>
      </c>
      <c r="AU157" s="8">
        <f t="shared" si="14"/>
        <v>-2.7014842379675978</v>
      </c>
      <c r="AV157" s="8">
        <f t="shared" si="15"/>
        <v>-1.0394719067096667</v>
      </c>
      <c r="AW157">
        <f t="shared" si="16"/>
        <v>3</v>
      </c>
      <c r="AX157">
        <f t="shared" si="17"/>
        <v>3</v>
      </c>
      <c r="AY157" s="6">
        <f>VLOOKUP(AP157,COND!$A$10:$B$32,2,FALSE)</f>
        <v>1</v>
      </c>
      <c r="AZ157" s="8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106.92026501821314</v>
      </c>
      <c r="BA157" s="26">
        <f t="shared" si="18"/>
        <v>0.54627722030913839</v>
      </c>
      <c r="BB157" t="str">
        <f t="shared" si="19"/>
        <v>SP</v>
      </c>
      <c r="BC157">
        <v>800</v>
      </c>
      <c r="BD157">
        <v>800</v>
      </c>
      <c r="BF157" t="str">
        <f t="shared" si="20"/>
        <v>Unlikely</v>
      </c>
      <c r="BH157">
        <f>IF(VLOOKUP($A157,'Draft List'!$D$4:$AC$1177,BH$3,FALSE)&lt;&gt;0,VLOOKUP($A157,'Draft List'!$D$4:$AC$1177,BH$3,FALSE),"")</f>
        <v>351</v>
      </c>
      <c r="BI157">
        <f>IF(VLOOKUP($A157,'Draft List'!$D$4:$AC$1177,BI$3,FALSE)&lt;&gt;0,VLOOKUP($A157,'Draft List'!$D$4:$AC$1177,BI$3,FALSE),"")</f>
        <v>12</v>
      </c>
      <c r="BJ157">
        <f>IF(VLOOKUP($A157,'Draft List'!$D$4:$AC$1177,BJ$3,FALSE)&lt;&gt;0,VLOOKUP($A157,'Draft List'!$D$4:$AC$1177,BJ$3,FALSE),"")</f>
        <v>11</v>
      </c>
      <c r="BK157" t="str">
        <f>IF(VLOOKUP($A157,'Draft List'!$D$4:$AC$1177,BK$3,FALSE)&lt;&gt;0,VLOOKUP($A157,'Draft List'!$D$4:$AC$1177,BK$3,FALSE),"")</f>
        <v>Amsterdam Lions</v>
      </c>
      <c r="BL157" t="str">
        <f>IF(OR(B157="SP",B157="MR",B157="CL"),"P",VLOOKUP(#REF!,Bat!$A$4:$AR$581,42,FALSE))</f>
        <v>P</v>
      </c>
    </row>
    <row r="158" spans="1:64" ht="15" hidden="1" customHeight="1" x14ac:dyDescent="0.3">
      <c r="A158" s="1">
        <v>9784</v>
      </c>
      <c r="B158" s="1" t="s">
        <v>468</v>
      </c>
      <c r="C158" s="1" t="s">
        <v>1425</v>
      </c>
      <c r="D158" s="1" t="s">
        <v>1426</v>
      </c>
      <c r="E158" s="1">
        <v>18</v>
      </c>
      <c r="F158" s="1" t="s">
        <v>42</v>
      </c>
      <c r="G158" s="1" t="s">
        <v>42</v>
      </c>
      <c r="H158" s="22" t="s">
        <v>878</v>
      </c>
      <c r="I158" s="45" t="s">
        <v>43</v>
      </c>
      <c r="J158" s="1" t="s">
        <v>48</v>
      </c>
      <c r="K158" s="22" t="s">
        <v>43</v>
      </c>
      <c r="L158" s="1">
        <v>1</v>
      </c>
      <c r="M158" s="1">
        <v>2</v>
      </c>
      <c r="N158" s="22">
        <v>1</v>
      </c>
      <c r="O158" s="1">
        <v>4</v>
      </c>
      <c r="P158" s="1">
        <v>2</v>
      </c>
      <c r="Q158" s="22">
        <v>2</v>
      </c>
      <c r="R158" s="1">
        <v>3</v>
      </c>
      <c r="S158" s="1">
        <v>5</v>
      </c>
      <c r="T158" s="1">
        <v>1</v>
      </c>
      <c r="U158" s="1">
        <v>1</v>
      </c>
      <c r="V158" s="1">
        <v>2</v>
      </c>
      <c r="W158" s="1">
        <v>6</v>
      </c>
      <c r="X158" s="1" t="s">
        <v>45</v>
      </c>
      <c r="Y158" s="1" t="s">
        <v>45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 t="s">
        <v>45</v>
      </c>
      <c r="AF158" s="1" t="s">
        <v>45</v>
      </c>
      <c r="AG158" s="1" t="s">
        <v>45</v>
      </c>
      <c r="AH158" s="1" t="s">
        <v>45</v>
      </c>
      <c r="AI158" s="1" t="s">
        <v>45</v>
      </c>
      <c r="AJ158" s="1" t="s">
        <v>45</v>
      </c>
      <c r="AK158" s="1" t="s">
        <v>45</v>
      </c>
      <c r="AL158" s="1" t="s">
        <v>45</v>
      </c>
      <c r="AM158" s="1" t="s">
        <v>45</v>
      </c>
      <c r="AN158" s="1" t="s">
        <v>45</v>
      </c>
      <c r="AO158" s="22" t="s">
        <v>45</v>
      </c>
      <c r="AP158" s="1" t="s">
        <v>69</v>
      </c>
      <c r="AQ158" s="1">
        <v>8</v>
      </c>
      <c r="AR158" s="23" t="s">
        <v>371</v>
      </c>
      <c r="AS158" s="34" t="s">
        <v>977</v>
      </c>
      <c r="AT158" s="34" t="s">
        <v>48</v>
      </c>
      <c r="AU158" s="8">
        <f t="shared" si="14"/>
        <v>-2.5060525215375429</v>
      </c>
      <c r="AV158" s="8">
        <f t="shared" si="15"/>
        <v>-1.23416323121884</v>
      </c>
      <c r="AW158">
        <f t="shared" si="16"/>
        <v>3</v>
      </c>
      <c r="AX158">
        <f t="shared" si="17"/>
        <v>1</v>
      </c>
      <c r="AY158" s="6">
        <f>VLOOKUP(AP158,COND!$A$10:$B$32,2,FALSE)</f>
        <v>0.95</v>
      </c>
      <c r="AZ158" s="8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101.68724862774991</v>
      </c>
      <c r="BA158" s="26">
        <f t="shared" si="18"/>
        <v>6.3496583320209923E-2</v>
      </c>
      <c r="BB158" t="str">
        <f t="shared" si="19"/>
        <v>SP</v>
      </c>
      <c r="BC158">
        <v>800</v>
      </c>
      <c r="BD158">
        <v>800</v>
      </c>
      <c r="BF158" t="str">
        <f t="shared" si="20"/>
        <v>Unlikely</v>
      </c>
      <c r="BH158">
        <f>IF(VLOOKUP($A158,'Draft List'!$D$4:$AC$1177,BH$3,FALSE)&lt;&gt;0,VLOOKUP($A158,'Draft List'!$D$4:$AC$1177,BH$3,FALSE),"")</f>
        <v>353</v>
      </c>
      <c r="BI158">
        <f>IF(VLOOKUP($A158,'Draft List'!$D$4:$AC$1177,BI$3,FALSE)&lt;&gt;0,VLOOKUP($A158,'Draft List'!$D$4:$AC$1177,BI$3,FALSE),"")</f>
        <v>12</v>
      </c>
      <c r="BJ158">
        <f>IF(VLOOKUP($A158,'Draft List'!$D$4:$AC$1177,BJ$3,FALSE)&lt;&gt;0,VLOOKUP($A158,'Draft List'!$D$4:$AC$1177,BJ$3,FALSE),"")</f>
        <v>13</v>
      </c>
      <c r="BK158" t="str">
        <f>IF(VLOOKUP($A158,'Draft List'!$D$4:$AC$1177,BK$3,FALSE)&lt;&gt;0,VLOOKUP($A158,'Draft List'!$D$4:$AC$1177,BK$3,FALSE),"")</f>
        <v>Toyama Wind Dancers</v>
      </c>
      <c r="BL158" t="e">
        <f>IF(OR(B158="SP",B158="MR",B158="CL"),"P",VLOOKUP(#REF!,Bat!$A$4:$AR$581,42,FALSE))</f>
        <v>#REF!</v>
      </c>
    </row>
    <row r="159" spans="1:64" ht="15" hidden="1" customHeight="1" x14ac:dyDescent="0.3">
      <c r="A159" s="1">
        <v>13583</v>
      </c>
      <c r="B159" s="1" t="s">
        <v>50</v>
      </c>
      <c r="C159" s="1" t="s">
        <v>1631</v>
      </c>
      <c r="D159" s="1" t="s">
        <v>1632</v>
      </c>
      <c r="E159" s="1">
        <v>18</v>
      </c>
      <c r="F159" s="1" t="s">
        <v>42</v>
      </c>
      <c r="G159" s="1" t="s">
        <v>42</v>
      </c>
      <c r="H159" s="22" t="s">
        <v>878</v>
      </c>
      <c r="I159" s="45" t="s">
        <v>44</v>
      </c>
      <c r="J159" s="1" t="s">
        <v>44</v>
      </c>
      <c r="K159" s="22" t="s">
        <v>43</v>
      </c>
      <c r="L159" s="1">
        <v>2</v>
      </c>
      <c r="M159" s="1">
        <v>2</v>
      </c>
      <c r="N159" s="22">
        <v>1</v>
      </c>
      <c r="O159" s="1">
        <v>5</v>
      </c>
      <c r="P159" s="1">
        <v>2</v>
      </c>
      <c r="Q159" s="22">
        <v>3</v>
      </c>
      <c r="R159" s="1">
        <v>3</v>
      </c>
      <c r="S159" s="1">
        <v>5</v>
      </c>
      <c r="T159" s="1">
        <v>1</v>
      </c>
      <c r="U159" s="1">
        <v>1</v>
      </c>
      <c r="V159" s="1">
        <v>3</v>
      </c>
      <c r="W159" s="1">
        <v>7</v>
      </c>
      <c r="X159" s="1" t="s">
        <v>45</v>
      </c>
      <c r="Y159" s="1" t="s">
        <v>45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 t="s">
        <v>45</v>
      </c>
      <c r="AF159" s="1" t="s">
        <v>45</v>
      </c>
      <c r="AG159" s="1" t="s">
        <v>45</v>
      </c>
      <c r="AH159" s="1" t="s">
        <v>45</v>
      </c>
      <c r="AI159" s="1" t="s">
        <v>45</v>
      </c>
      <c r="AJ159" s="1" t="s">
        <v>45</v>
      </c>
      <c r="AK159" s="1" t="s">
        <v>45</v>
      </c>
      <c r="AL159" s="1" t="s">
        <v>45</v>
      </c>
      <c r="AM159" s="1" t="s">
        <v>45</v>
      </c>
      <c r="AN159" s="1" t="s">
        <v>45</v>
      </c>
      <c r="AO159" s="22" t="s">
        <v>45</v>
      </c>
      <c r="AP159" s="1" t="s">
        <v>65</v>
      </c>
      <c r="AQ159" s="1">
        <v>8</v>
      </c>
      <c r="AR159" s="23" t="s">
        <v>371</v>
      </c>
      <c r="AS159" s="34" t="s">
        <v>910</v>
      </c>
      <c r="AT159" s="34" t="s">
        <v>48</v>
      </c>
      <c r="AU159" s="8">
        <f t="shared" si="14"/>
        <v>-2.311361197028369</v>
      </c>
      <c r="AV159" s="8">
        <f t="shared" si="15"/>
        <v>-0.79715134065555615</v>
      </c>
      <c r="AW159">
        <f t="shared" si="16"/>
        <v>3</v>
      </c>
      <c r="AX159">
        <f t="shared" si="17"/>
        <v>1</v>
      </c>
      <c r="AY159" s="6">
        <f>VLOOKUP(AP159,COND!$A$10:$B$32,2,FALSE)</f>
        <v>1</v>
      </c>
      <c r="AZ159" s="8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107.1947009474832</v>
      </c>
      <c r="BA159" s="26">
        <f t="shared" si="18"/>
        <v>0.57159576373795373</v>
      </c>
      <c r="BB159" t="str">
        <f t="shared" si="19"/>
        <v>SP</v>
      </c>
      <c r="BC159">
        <v>800</v>
      </c>
      <c r="BD159">
        <v>800</v>
      </c>
      <c r="BF159" t="str">
        <f t="shared" si="20"/>
        <v>Unlikely</v>
      </c>
      <c r="BH159">
        <f>IF(VLOOKUP($A159,'Draft List'!$D$4:$AC$1177,BH$3,FALSE)&lt;&gt;0,VLOOKUP($A159,'Draft List'!$D$4:$AC$1177,BH$3,FALSE),"")</f>
        <v>357</v>
      </c>
      <c r="BI159">
        <f>IF(VLOOKUP($A159,'Draft List'!$D$4:$AC$1177,BI$3,FALSE)&lt;&gt;0,VLOOKUP($A159,'Draft List'!$D$4:$AC$1177,BI$3,FALSE),"")</f>
        <v>12</v>
      </c>
      <c r="BJ159">
        <f>IF(VLOOKUP($A159,'Draft List'!$D$4:$AC$1177,BJ$3,FALSE)&lt;&gt;0,VLOOKUP($A159,'Draft List'!$D$4:$AC$1177,BJ$3,FALSE),"")</f>
        <v>17</v>
      </c>
      <c r="BK159" t="str">
        <f>IF(VLOOKUP($A159,'Draft List'!$D$4:$AC$1177,BK$3,FALSE)&lt;&gt;0,VLOOKUP($A159,'Draft List'!$D$4:$AC$1177,BK$3,FALSE),"")</f>
        <v>Aurora Borealis</v>
      </c>
      <c r="BL159" t="str">
        <f>IF(OR(B159="SP",B159="MR",B159="CL"),"P",VLOOKUP(#REF!,Bat!$A$4:$AR$581,42,FALSE))</f>
        <v>P</v>
      </c>
    </row>
    <row r="160" spans="1:64" ht="15" customHeight="1" x14ac:dyDescent="0.3">
      <c r="A160" s="1">
        <v>5691</v>
      </c>
      <c r="B160" s="1" t="s">
        <v>468</v>
      </c>
      <c r="C160" s="1" t="s">
        <v>178</v>
      </c>
      <c r="D160" s="1" t="s">
        <v>132</v>
      </c>
      <c r="E160" s="1">
        <v>18</v>
      </c>
      <c r="F160" s="1" t="s">
        <v>42</v>
      </c>
      <c r="G160" s="1" t="s">
        <v>42</v>
      </c>
      <c r="H160" s="22" t="s">
        <v>878</v>
      </c>
      <c r="I160" s="45" t="s">
        <v>43</v>
      </c>
      <c r="J160" s="1" t="s">
        <v>43</v>
      </c>
      <c r="K160" s="22" t="s">
        <v>48</v>
      </c>
      <c r="L160" s="1">
        <v>1</v>
      </c>
      <c r="M160" s="1">
        <v>1</v>
      </c>
      <c r="N160" s="22">
        <v>1</v>
      </c>
      <c r="O160" s="1">
        <v>5</v>
      </c>
      <c r="P160" s="1">
        <v>2</v>
      </c>
      <c r="Q160" s="22">
        <v>3</v>
      </c>
      <c r="R160" s="1">
        <v>2</v>
      </c>
      <c r="S160" s="1">
        <v>4</v>
      </c>
      <c r="T160" s="1">
        <v>1</v>
      </c>
      <c r="U160" s="1">
        <v>7</v>
      </c>
      <c r="V160" s="1" t="s">
        <v>45</v>
      </c>
      <c r="W160" s="1" t="s">
        <v>45</v>
      </c>
      <c r="X160" s="1">
        <v>2</v>
      </c>
      <c r="Y160" s="1">
        <v>5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 t="s">
        <v>45</v>
      </c>
      <c r="AF160" s="1" t="s">
        <v>45</v>
      </c>
      <c r="AG160" s="1" t="s">
        <v>45</v>
      </c>
      <c r="AH160" s="1" t="s">
        <v>45</v>
      </c>
      <c r="AI160" s="1" t="s">
        <v>45</v>
      </c>
      <c r="AJ160" s="1" t="s">
        <v>45</v>
      </c>
      <c r="AK160" s="1" t="s">
        <v>45</v>
      </c>
      <c r="AL160" s="1" t="s">
        <v>45</v>
      </c>
      <c r="AM160" s="1" t="s">
        <v>45</v>
      </c>
      <c r="AN160" s="1" t="s">
        <v>45</v>
      </c>
      <c r="AO160" s="22" t="s">
        <v>45</v>
      </c>
      <c r="AP160" s="1" t="s">
        <v>66</v>
      </c>
      <c r="AQ160" s="1">
        <v>8</v>
      </c>
      <c r="AR160" s="23" t="s">
        <v>371</v>
      </c>
      <c r="AS160" s="34" t="s">
        <v>875</v>
      </c>
      <c r="AT160" s="34" t="s">
        <v>844</v>
      </c>
      <c r="AU160" s="8">
        <f t="shared" si="14"/>
        <v>-2.7014842379675978</v>
      </c>
      <c r="AV160" s="8">
        <f t="shared" si="15"/>
        <v>-0.79715134065555615</v>
      </c>
      <c r="AW160">
        <f t="shared" si="16"/>
        <v>3</v>
      </c>
      <c r="AX160">
        <f t="shared" si="17"/>
        <v>1</v>
      </c>
      <c r="AY160" s="6">
        <f>VLOOKUP(AP160,COND!$A$10:$B$32,2,FALSE)</f>
        <v>0.95</v>
      </c>
      <c r="AZ160" s="8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109.95334252233059</v>
      </c>
      <c r="BA160" s="26">
        <f t="shared" si="18"/>
        <v>0.82609883373714177</v>
      </c>
      <c r="BB160" t="str">
        <f t="shared" si="19"/>
        <v>SP</v>
      </c>
      <c r="BC160">
        <v>800</v>
      </c>
      <c r="BD160">
        <v>800</v>
      </c>
      <c r="BF160" t="str">
        <f t="shared" si="20"/>
        <v>Unlikely</v>
      </c>
      <c r="BH160">
        <f>IF(VLOOKUP($A160,'Draft List'!$D$4:$AC$1177,BH$3,FALSE)&lt;&gt;0,VLOOKUP($A160,'Draft List'!$D$4:$AC$1177,BH$3,FALSE),"")</f>
        <v>415</v>
      </c>
      <c r="BI160">
        <f>IF(VLOOKUP($A160,'Draft List'!$D$4:$AC$1177,BI$3,FALSE)&lt;&gt;0,VLOOKUP($A160,'Draft List'!$D$4:$AC$1177,BI$3,FALSE),"")</f>
        <v>14</v>
      </c>
      <c r="BJ160">
        <f>IF(VLOOKUP($A160,'Draft List'!$D$4:$AC$1177,BJ$3,FALSE)&lt;&gt;0,VLOOKUP($A160,'Draft List'!$D$4:$AC$1177,BJ$3,FALSE),"")</f>
        <v>11</v>
      </c>
      <c r="BK160" t="str">
        <f>IF(VLOOKUP($A160,'Draft List'!$D$4:$AC$1177,BK$3,FALSE)&lt;&gt;0,VLOOKUP($A160,'Draft List'!$D$4:$AC$1177,BK$3,FALSE),"")</f>
        <v>Amsterdam Lions</v>
      </c>
      <c r="BL160" t="e">
        <f>IF(OR(B160="SP",B160="MR",B160="CL"),"P",VLOOKUP(#REF!,Bat!$A$4:$AR$581,42,FALSE))</f>
        <v>#REF!</v>
      </c>
    </row>
    <row r="161" spans="1:64" ht="15" customHeight="1" x14ac:dyDescent="0.3">
      <c r="A161" s="1">
        <v>7221</v>
      </c>
      <c r="B161" s="1" t="s">
        <v>468</v>
      </c>
      <c r="C161" s="1" t="s">
        <v>820</v>
      </c>
      <c r="D161" s="1" t="s">
        <v>199</v>
      </c>
      <c r="E161" s="1">
        <v>18</v>
      </c>
      <c r="F161" s="1" t="s">
        <v>42</v>
      </c>
      <c r="G161" s="1" t="s">
        <v>42</v>
      </c>
      <c r="H161" s="22" t="s">
        <v>878</v>
      </c>
      <c r="I161" s="45" t="s">
        <v>43</v>
      </c>
      <c r="J161" s="1" t="s">
        <v>44</v>
      </c>
      <c r="K161" s="22" t="s">
        <v>44</v>
      </c>
      <c r="L161" s="1">
        <v>2</v>
      </c>
      <c r="M161" s="1">
        <v>2</v>
      </c>
      <c r="N161" s="22">
        <v>1</v>
      </c>
      <c r="O161" s="1">
        <v>4</v>
      </c>
      <c r="P161" s="1">
        <v>4</v>
      </c>
      <c r="Q161" s="22">
        <v>3</v>
      </c>
      <c r="R161" s="1" t="s">
        <v>45</v>
      </c>
      <c r="S161" s="1" t="s">
        <v>45</v>
      </c>
      <c r="T161" s="1">
        <v>1</v>
      </c>
      <c r="U161" s="1">
        <v>3</v>
      </c>
      <c r="V161" s="1" t="s">
        <v>45</v>
      </c>
      <c r="W161" s="1" t="s">
        <v>45</v>
      </c>
      <c r="X161" s="1">
        <v>2</v>
      </c>
      <c r="Y161" s="1">
        <v>4</v>
      </c>
      <c r="Z161" s="1" t="s">
        <v>45</v>
      </c>
      <c r="AA161" s="1" t="s">
        <v>45</v>
      </c>
      <c r="AB161" s="1">
        <v>3</v>
      </c>
      <c r="AC161" s="1">
        <v>4</v>
      </c>
      <c r="AD161" s="1">
        <v>4</v>
      </c>
      <c r="AE161" s="1">
        <v>5</v>
      </c>
      <c r="AF161" s="1" t="s">
        <v>45</v>
      </c>
      <c r="AG161" s="1" t="s">
        <v>45</v>
      </c>
      <c r="AH161" s="1" t="s">
        <v>45</v>
      </c>
      <c r="AI161" s="1" t="s">
        <v>45</v>
      </c>
      <c r="AJ161" s="1" t="s">
        <v>45</v>
      </c>
      <c r="AK161" s="1" t="s">
        <v>45</v>
      </c>
      <c r="AL161" s="1" t="s">
        <v>45</v>
      </c>
      <c r="AM161" s="1" t="s">
        <v>45</v>
      </c>
      <c r="AN161" s="1" t="s">
        <v>45</v>
      </c>
      <c r="AO161" s="22" t="s">
        <v>45</v>
      </c>
      <c r="AP161" s="1" t="s">
        <v>59</v>
      </c>
      <c r="AQ161" s="1">
        <v>5</v>
      </c>
      <c r="AR161" s="23" t="s">
        <v>371</v>
      </c>
      <c r="AS161" s="34" t="s">
        <v>896</v>
      </c>
      <c r="AT161" s="34" t="s">
        <v>48</v>
      </c>
      <c r="AU161" s="8">
        <f t="shared" si="14"/>
        <v>-2.311361197028369</v>
      </c>
      <c r="AV161" s="8">
        <f t="shared" si="15"/>
        <v>-0.6009792323046188</v>
      </c>
      <c r="AW161">
        <f t="shared" si="16"/>
        <v>4</v>
      </c>
      <c r="AX161">
        <f t="shared" si="17"/>
        <v>0</v>
      </c>
      <c r="AY161" s="6">
        <f>VLOOKUP(AP161,COND!$A$10:$B$32,2,FALSE)</f>
        <v>1</v>
      </c>
      <c r="AZ161" s="8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109.7801895366394</v>
      </c>
      <c r="BA161" s="26">
        <f t="shared" si="18"/>
        <v>0.81012431684457631</v>
      </c>
      <c r="BB161" t="str">
        <f t="shared" si="19"/>
        <v>SP</v>
      </c>
      <c r="BC161">
        <v>800</v>
      </c>
      <c r="BD161">
        <v>800</v>
      </c>
      <c r="BF161" t="str">
        <f t="shared" si="20"/>
        <v>Unlikely</v>
      </c>
      <c r="BH161">
        <f>IF(VLOOKUP($A161,'Draft List'!$D$4:$AC$1177,BH$3,FALSE)&lt;&gt;0,VLOOKUP($A161,'Draft List'!$D$4:$AC$1177,BH$3,FALSE),"")</f>
        <v>364</v>
      </c>
      <c r="BI161">
        <f>IF(VLOOKUP($A161,'Draft List'!$D$4:$AC$1177,BI$3,FALSE)&lt;&gt;0,VLOOKUP($A161,'Draft List'!$D$4:$AC$1177,BI$3,FALSE),"")</f>
        <v>12</v>
      </c>
      <c r="BJ161">
        <f>IF(VLOOKUP($A161,'Draft List'!$D$4:$AC$1177,BJ$3,FALSE)&lt;&gt;0,VLOOKUP($A161,'Draft List'!$D$4:$AC$1177,BJ$3,FALSE),"")</f>
        <v>24</v>
      </c>
      <c r="BK161" t="str">
        <f>IF(VLOOKUP($A161,'Draft List'!$D$4:$AC$1177,BK$3,FALSE)&lt;&gt;0,VLOOKUP($A161,'Draft List'!$D$4:$AC$1177,BK$3,FALSE),"")</f>
        <v>Hartford Harpoon</v>
      </c>
      <c r="BL161" t="e">
        <f>IF(OR(B161="SP",B161="MR",B161="CL"),"P",VLOOKUP(#REF!,Bat!$A$4:$AR$581,42,FALSE))</f>
        <v>#REF!</v>
      </c>
    </row>
    <row r="162" spans="1:64" ht="15" customHeight="1" x14ac:dyDescent="0.3">
      <c r="A162" s="1">
        <v>7583</v>
      </c>
      <c r="B162" s="1" t="s">
        <v>468</v>
      </c>
      <c r="C162" s="1" t="s">
        <v>937</v>
      </c>
      <c r="D162" s="1" t="s">
        <v>1261</v>
      </c>
      <c r="E162" s="1">
        <v>18</v>
      </c>
      <c r="F162" s="1" t="s">
        <v>54</v>
      </c>
      <c r="G162" s="1" t="s">
        <v>54</v>
      </c>
      <c r="H162" s="22" t="s">
        <v>878</v>
      </c>
      <c r="I162" s="45" t="s">
        <v>43</v>
      </c>
      <c r="J162" s="1" t="s">
        <v>43</v>
      </c>
      <c r="K162" s="22" t="s">
        <v>43</v>
      </c>
      <c r="L162" s="1">
        <v>1</v>
      </c>
      <c r="M162" s="1">
        <v>1</v>
      </c>
      <c r="N162" s="22">
        <v>1</v>
      </c>
      <c r="O162" s="1">
        <v>4</v>
      </c>
      <c r="P162" s="1">
        <v>2</v>
      </c>
      <c r="Q162" s="22">
        <v>4</v>
      </c>
      <c r="R162" s="1">
        <v>3</v>
      </c>
      <c r="S162" s="1">
        <v>4</v>
      </c>
      <c r="T162" s="1">
        <v>1</v>
      </c>
      <c r="U162" s="1">
        <v>1</v>
      </c>
      <c r="V162" s="1">
        <v>2</v>
      </c>
      <c r="W162" s="1">
        <v>6</v>
      </c>
      <c r="X162" s="1" t="s">
        <v>45</v>
      </c>
      <c r="Y162" s="1" t="s">
        <v>45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 t="s">
        <v>45</v>
      </c>
      <c r="AF162" s="1" t="s">
        <v>45</v>
      </c>
      <c r="AG162" s="1" t="s">
        <v>45</v>
      </c>
      <c r="AH162" s="1" t="s">
        <v>45</v>
      </c>
      <c r="AI162" s="1" t="s">
        <v>45</v>
      </c>
      <c r="AJ162" s="1" t="s">
        <v>45</v>
      </c>
      <c r="AK162" s="1" t="s">
        <v>45</v>
      </c>
      <c r="AL162" s="1" t="s">
        <v>45</v>
      </c>
      <c r="AM162" s="1" t="s">
        <v>45</v>
      </c>
      <c r="AN162" s="1" t="s">
        <v>45</v>
      </c>
      <c r="AO162" s="22" t="s">
        <v>45</v>
      </c>
      <c r="AP162" s="1" t="s">
        <v>373</v>
      </c>
      <c r="AQ162" s="1">
        <v>8</v>
      </c>
      <c r="AR162" s="23" t="s">
        <v>14</v>
      </c>
      <c r="AS162" s="34" t="s">
        <v>875</v>
      </c>
      <c r="AT162" s="34" t="s">
        <v>844</v>
      </c>
      <c r="AU162" s="8">
        <f t="shared" si="14"/>
        <v>-2.7014842379675978</v>
      </c>
      <c r="AV162" s="8">
        <f t="shared" si="15"/>
        <v>-0.74952209911061918</v>
      </c>
      <c r="AW162">
        <f t="shared" si="16"/>
        <v>3</v>
      </c>
      <c r="AX162">
        <f t="shared" si="17"/>
        <v>1</v>
      </c>
      <c r="AY162" s="6">
        <f>VLOOKUP(AP162,COND!$A$10:$B$32,2,FALSE)</f>
        <v>1</v>
      </c>
      <c r="AZ162" s="8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109.2192611701941</v>
      </c>
      <c r="BA162" s="26">
        <f t="shared" si="18"/>
        <v>0.75837493678317591</v>
      </c>
      <c r="BB162" t="str">
        <f t="shared" si="19"/>
        <v>SP</v>
      </c>
      <c r="BC162">
        <v>800</v>
      </c>
      <c r="BD162">
        <v>800</v>
      </c>
      <c r="BF162" t="str">
        <f t="shared" si="20"/>
        <v>Unlikely</v>
      </c>
      <c r="BH162">
        <f>IF(VLOOKUP($A162,'Draft List'!$D$4:$AC$1177,BH$3,FALSE)&lt;&gt;0,VLOOKUP($A162,'Draft List'!$D$4:$AC$1177,BH$3,FALSE),"")</f>
        <v>511</v>
      </c>
      <c r="BI162">
        <f>IF(VLOOKUP($A162,'Draft List'!$D$4:$AC$1177,BI$3,FALSE)&lt;&gt;0,VLOOKUP($A162,'Draft List'!$D$4:$AC$1177,BI$3,FALSE),"")</f>
        <v>17</v>
      </c>
      <c r="BJ162">
        <f>IF(VLOOKUP($A162,'Draft List'!$D$4:$AC$1177,BJ$3,FALSE)&lt;&gt;0,VLOOKUP($A162,'Draft List'!$D$4:$AC$1177,BJ$3,FALSE),"")</f>
        <v>11</v>
      </c>
      <c r="BK162" t="str">
        <f>IF(VLOOKUP($A162,'Draft List'!$D$4:$AC$1177,BK$3,FALSE)&lt;&gt;0,VLOOKUP($A162,'Draft List'!$D$4:$AC$1177,BK$3,FALSE),"")</f>
        <v>Amsterdam Lions</v>
      </c>
      <c r="BL162" t="e">
        <f>IF(OR(B162="SP",B162="MR",B162="CL"),"P",VLOOKUP(#REF!,Bat!$A$4:$AR$581,42,FALSE))</f>
        <v>#REF!</v>
      </c>
    </row>
    <row r="163" spans="1:64" ht="15" customHeight="1" x14ac:dyDescent="0.3">
      <c r="A163" s="1">
        <v>9117</v>
      </c>
      <c r="B163" s="1" t="s">
        <v>50</v>
      </c>
      <c r="C163" s="1" t="s">
        <v>1052</v>
      </c>
      <c r="D163" s="1" t="s">
        <v>873</v>
      </c>
      <c r="E163" s="1">
        <v>18</v>
      </c>
      <c r="F163" s="1" t="s">
        <v>54</v>
      </c>
      <c r="G163" s="1" t="s">
        <v>42</v>
      </c>
      <c r="H163" s="22" t="s">
        <v>878</v>
      </c>
      <c r="I163" s="45" t="s">
        <v>43</v>
      </c>
      <c r="J163" s="1" t="s">
        <v>43</v>
      </c>
      <c r="K163" s="22" t="s">
        <v>44</v>
      </c>
      <c r="L163" s="1">
        <v>1</v>
      </c>
      <c r="M163" s="1">
        <v>2</v>
      </c>
      <c r="N163" s="22">
        <v>1</v>
      </c>
      <c r="O163" s="1">
        <v>4</v>
      </c>
      <c r="P163" s="1">
        <v>2</v>
      </c>
      <c r="Q163" s="22">
        <v>4</v>
      </c>
      <c r="R163" s="1">
        <v>2</v>
      </c>
      <c r="S163" s="1">
        <v>5</v>
      </c>
      <c r="T163" s="1">
        <v>1</v>
      </c>
      <c r="U163" s="1">
        <v>5</v>
      </c>
      <c r="V163" s="1" t="s">
        <v>45</v>
      </c>
      <c r="W163" s="1" t="s">
        <v>45</v>
      </c>
      <c r="X163" s="1">
        <v>2</v>
      </c>
      <c r="Y163" s="1">
        <v>6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 t="s">
        <v>45</v>
      </c>
      <c r="AF163" s="1" t="s">
        <v>45</v>
      </c>
      <c r="AG163" s="1" t="s">
        <v>45</v>
      </c>
      <c r="AH163" s="1" t="s">
        <v>45</v>
      </c>
      <c r="AI163" s="1" t="s">
        <v>45</v>
      </c>
      <c r="AJ163" s="1" t="s">
        <v>45</v>
      </c>
      <c r="AK163" s="1" t="s">
        <v>45</v>
      </c>
      <c r="AL163" s="1" t="s">
        <v>45</v>
      </c>
      <c r="AM163" s="1" t="s">
        <v>45</v>
      </c>
      <c r="AN163" s="1" t="s">
        <v>45</v>
      </c>
      <c r="AO163" s="22" t="s">
        <v>45</v>
      </c>
      <c r="AP163" s="1" t="s">
        <v>69</v>
      </c>
      <c r="AQ163" s="1">
        <v>6</v>
      </c>
      <c r="AR163" s="23" t="s">
        <v>371</v>
      </c>
      <c r="AS163" s="34" t="s">
        <v>875</v>
      </c>
      <c r="AT163" s="34" t="s">
        <v>48</v>
      </c>
      <c r="AU163" s="8">
        <f t="shared" si="14"/>
        <v>-2.5060525215375429</v>
      </c>
      <c r="AV163" s="8">
        <f t="shared" si="15"/>
        <v>-0.74952209911061918</v>
      </c>
      <c r="AW163">
        <f t="shared" si="16"/>
        <v>3</v>
      </c>
      <c r="AX163">
        <f t="shared" si="17"/>
        <v>1</v>
      </c>
      <c r="AY163" s="6">
        <f>VLOOKUP(AP163,COND!$A$10:$B$32,2,FALSE)</f>
        <v>0.95</v>
      </c>
      <c r="AZ163" s="8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109.19804438436095</v>
      </c>
      <c r="BA163" s="26">
        <f t="shared" si="18"/>
        <v>0.75641754689270069</v>
      </c>
      <c r="BB163" t="str">
        <f t="shared" si="19"/>
        <v>SP</v>
      </c>
      <c r="BC163">
        <v>800</v>
      </c>
      <c r="BD163">
        <v>800</v>
      </c>
      <c r="BF163" t="str">
        <f t="shared" si="20"/>
        <v>Unlikely</v>
      </c>
      <c r="BH163">
        <f>IF(VLOOKUP($A163,'Draft List'!$D$4:$AC$1177,BH$3,FALSE)&lt;&gt;0,VLOOKUP($A163,'Draft List'!$D$4:$AC$1177,BH$3,FALSE),"")</f>
        <v>425</v>
      </c>
      <c r="BI163">
        <f>IF(VLOOKUP($A163,'Draft List'!$D$4:$AC$1177,BI$3,FALSE)&lt;&gt;0,VLOOKUP($A163,'Draft List'!$D$4:$AC$1177,BI$3,FALSE),"")</f>
        <v>14</v>
      </c>
      <c r="BJ163">
        <f>IF(VLOOKUP($A163,'Draft List'!$D$4:$AC$1177,BJ$3,FALSE)&lt;&gt;0,VLOOKUP($A163,'Draft List'!$D$4:$AC$1177,BJ$3,FALSE),"")</f>
        <v>21</v>
      </c>
      <c r="BK163" t="str">
        <f>IF(VLOOKUP($A163,'Draft List'!$D$4:$AC$1177,BK$3,FALSE)&lt;&gt;0,VLOOKUP($A163,'Draft List'!$D$4:$AC$1177,BK$3,FALSE),"")</f>
        <v>Florida Farstriders</v>
      </c>
      <c r="BL163" t="str">
        <f>IF(OR(B163="SP",B163="MR",B163="CL"),"P",VLOOKUP(#REF!,Bat!$A$4:$AR$581,42,FALSE))</f>
        <v>P</v>
      </c>
    </row>
    <row r="164" spans="1:64" ht="15" customHeight="1" x14ac:dyDescent="0.3">
      <c r="A164" s="1">
        <v>6688</v>
      </c>
      <c r="B164" s="1" t="s">
        <v>468</v>
      </c>
      <c r="C164" s="1" t="s">
        <v>168</v>
      </c>
      <c r="D164" s="1" t="s">
        <v>183</v>
      </c>
      <c r="E164" s="1">
        <v>18</v>
      </c>
      <c r="F164" s="1" t="s">
        <v>54</v>
      </c>
      <c r="G164" s="1" t="s">
        <v>54</v>
      </c>
      <c r="H164" s="22" t="s">
        <v>878</v>
      </c>
      <c r="I164" s="45" t="s">
        <v>43</v>
      </c>
      <c r="J164" s="1" t="s">
        <v>48</v>
      </c>
      <c r="K164" s="22" t="s">
        <v>43</v>
      </c>
      <c r="L164" s="1">
        <v>1</v>
      </c>
      <c r="M164" s="1">
        <v>2</v>
      </c>
      <c r="N164" s="22">
        <v>1</v>
      </c>
      <c r="O164" s="1">
        <v>5</v>
      </c>
      <c r="P164" s="1">
        <v>3</v>
      </c>
      <c r="Q164" s="22">
        <v>2</v>
      </c>
      <c r="R164" s="1">
        <v>2</v>
      </c>
      <c r="S164" s="1">
        <v>5</v>
      </c>
      <c r="T164" s="1">
        <v>1</v>
      </c>
      <c r="U164" s="1">
        <v>2</v>
      </c>
      <c r="V164" s="1">
        <v>2</v>
      </c>
      <c r="W164" s="1">
        <v>8</v>
      </c>
      <c r="X164" s="1" t="s">
        <v>45</v>
      </c>
      <c r="Y164" s="1" t="s">
        <v>45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 t="s">
        <v>45</v>
      </c>
      <c r="AF164" s="1" t="s">
        <v>45</v>
      </c>
      <c r="AG164" s="1" t="s">
        <v>45</v>
      </c>
      <c r="AH164" s="1" t="s">
        <v>45</v>
      </c>
      <c r="AI164" s="1" t="s">
        <v>45</v>
      </c>
      <c r="AJ164" s="1" t="s">
        <v>45</v>
      </c>
      <c r="AK164" s="1" t="s">
        <v>45</v>
      </c>
      <c r="AL164" s="1" t="s">
        <v>45</v>
      </c>
      <c r="AM164" s="1" t="s">
        <v>45</v>
      </c>
      <c r="AN164" s="1" t="s">
        <v>45</v>
      </c>
      <c r="AO164" s="22" t="s">
        <v>45</v>
      </c>
      <c r="AP164" s="1" t="s">
        <v>69</v>
      </c>
      <c r="AQ164" s="1">
        <v>8</v>
      </c>
      <c r="AR164" s="23" t="s">
        <v>371</v>
      </c>
      <c r="AS164" s="34" t="s">
        <v>896</v>
      </c>
      <c r="AT164" s="34" t="s">
        <v>844</v>
      </c>
      <c r="AU164" s="8">
        <f t="shared" si="14"/>
        <v>-2.5060525215375429</v>
      </c>
      <c r="AV164" s="8">
        <f t="shared" si="15"/>
        <v>-0.84404019027961108</v>
      </c>
      <c r="AW164">
        <f t="shared" si="16"/>
        <v>3</v>
      </c>
      <c r="AX164">
        <f t="shared" si="17"/>
        <v>1</v>
      </c>
      <c r="AY164" s="6">
        <f>VLOOKUP(AP164,COND!$A$10:$B$32,2,FALSE)</f>
        <v>0.95</v>
      </c>
      <c r="AZ164" s="8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109.09958640559526</v>
      </c>
      <c r="BA164" s="26">
        <f t="shared" si="18"/>
        <v>0.74733414218719074</v>
      </c>
      <c r="BB164" t="str">
        <f t="shared" si="19"/>
        <v>SP</v>
      </c>
      <c r="BC164">
        <v>800</v>
      </c>
      <c r="BD164">
        <v>800</v>
      </c>
      <c r="BF164" t="str">
        <f t="shared" si="20"/>
        <v>Unlikely</v>
      </c>
      <c r="BH164">
        <f>IF(VLOOKUP($A164,'Draft List'!$D$4:$AC$1177,BH$3,FALSE)&lt;&gt;0,VLOOKUP($A164,'Draft List'!$D$4:$AC$1177,BH$3,FALSE),"")</f>
        <v>457</v>
      </c>
      <c r="BI164">
        <f>IF(VLOOKUP($A164,'Draft List'!$D$4:$AC$1177,BI$3,FALSE)&lt;&gt;0,VLOOKUP($A164,'Draft List'!$D$4:$AC$1177,BI$3,FALSE),"")</f>
        <v>15</v>
      </c>
      <c r="BJ164">
        <f>IF(VLOOKUP($A164,'Draft List'!$D$4:$AC$1177,BJ$3,FALSE)&lt;&gt;0,VLOOKUP($A164,'Draft List'!$D$4:$AC$1177,BJ$3,FALSE),"")</f>
        <v>21</v>
      </c>
      <c r="BK164" t="str">
        <f>IF(VLOOKUP($A164,'Draft List'!$D$4:$AC$1177,BK$3,FALSE)&lt;&gt;0,VLOOKUP($A164,'Draft List'!$D$4:$AC$1177,BK$3,FALSE),"")</f>
        <v>Crystal Lake Sandgnats</v>
      </c>
      <c r="BL164" t="e">
        <f>IF(OR(B164="SP",B164="MR",B164="CL"),"P",VLOOKUP(#REF!,Bat!$A$4:$AR$581,42,FALSE))</f>
        <v>#REF!</v>
      </c>
    </row>
    <row r="165" spans="1:64" ht="15" customHeight="1" x14ac:dyDescent="0.3">
      <c r="A165" s="1">
        <v>5687</v>
      </c>
      <c r="B165" s="1" t="s">
        <v>468</v>
      </c>
      <c r="C165" s="1" t="s">
        <v>214</v>
      </c>
      <c r="D165" s="1" t="s">
        <v>1415</v>
      </c>
      <c r="E165" s="1">
        <v>18</v>
      </c>
      <c r="F165" s="1" t="s">
        <v>42</v>
      </c>
      <c r="G165" s="1" t="s">
        <v>42</v>
      </c>
      <c r="H165" s="22" t="s">
        <v>878</v>
      </c>
      <c r="I165" s="45" t="s">
        <v>43</v>
      </c>
      <c r="J165" s="1" t="s">
        <v>43</v>
      </c>
      <c r="K165" s="22" t="s">
        <v>43</v>
      </c>
      <c r="L165" s="1">
        <v>2</v>
      </c>
      <c r="M165" s="1">
        <v>2</v>
      </c>
      <c r="N165" s="22">
        <v>1</v>
      </c>
      <c r="O165" s="1">
        <v>5</v>
      </c>
      <c r="P165" s="1">
        <v>2</v>
      </c>
      <c r="Q165" s="22">
        <v>3</v>
      </c>
      <c r="R165" s="1">
        <v>3</v>
      </c>
      <c r="S165" s="1">
        <v>6</v>
      </c>
      <c r="T165" s="1">
        <v>1</v>
      </c>
      <c r="U165" s="1">
        <v>1</v>
      </c>
      <c r="V165" s="1" t="s">
        <v>45</v>
      </c>
      <c r="W165" s="1" t="s">
        <v>45</v>
      </c>
      <c r="X165" s="1" t="s">
        <v>45</v>
      </c>
      <c r="Y165" s="1" t="s">
        <v>45</v>
      </c>
      <c r="Z165" s="1">
        <v>3</v>
      </c>
      <c r="AA165" s="1">
        <v>5</v>
      </c>
      <c r="AB165" s="1" t="s">
        <v>45</v>
      </c>
      <c r="AC165" s="1" t="s">
        <v>45</v>
      </c>
      <c r="AD165" s="1" t="s">
        <v>45</v>
      </c>
      <c r="AE165" s="1" t="s">
        <v>45</v>
      </c>
      <c r="AF165" s="1" t="s">
        <v>45</v>
      </c>
      <c r="AG165" s="1" t="s">
        <v>45</v>
      </c>
      <c r="AH165" s="1" t="s">
        <v>45</v>
      </c>
      <c r="AI165" s="1" t="s">
        <v>45</v>
      </c>
      <c r="AJ165" s="1" t="s">
        <v>45</v>
      </c>
      <c r="AK165" s="1" t="s">
        <v>45</v>
      </c>
      <c r="AL165" s="1" t="s">
        <v>45</v>
      </c>
      <c r="AM165" s="1" t="s">
        <v>45</v>
      </c>
      <c r="AN165" s="1" t="s">
        <v>45</v>
      </c>
      <c r="AO165" s="22" t="s">
        <v>45</v>
      </c>
      <c r="AP165" s="1" t="s">
        <v>374</v>
      </c>
      <c r="AQ165" s="1">
        <v>7</v>
      </c>
      <c r="AR165" s="23" t="s">
        <v>371</v>
      </c>
      <c r="AS165" s="34" t="s">
        <v>875</v>
      </c>
      <c r="AT165" s="34" t="s">
        <v>48</v>
      </c>
      <c r="AU165" s="8">
        <f t="shared" si="14"/>
        <v>-2.311361197028369</v>
      </c>
      <c r="AV165" s="8">
        <f t="shared" si="15"/>
        <v>-0.79715134065555615</v>
      </c>
      <c r="AW165">
        <f t="shared" si="16"/>
        <v>3</v>
      </c>
      <c r="AX165">
        <f t="shared" si="17"/>
        <v>1</v>
      </c>
      <c r="AY165" s="6">
        <f>VLOOKUP(AP165,COND!$A$10:$B$32,2,FALSE)</f>
        <v>1</v>
      </c>
      <c r="AZ165" s="8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108.3447009474832</v>
      </c>
      <c r="BA165" s="26">
        <f t="shared" si="18"/>
        <v>0.67769092780987894</v>
      </c>
      <c r="BB165" t="str">
        <f t="shared" si="19"/>
        <v>SP</v>
      </c>
      <c r="BC165">
        <v>800</v>
      </c>
      <c r="BD165">
        <v>800</v>
      </c>
      <c r="BF165" t="str">
        <f t="shared" si="20"/>
        <v>Unlikely</v>
      </c>
      <c r="BH165">
        <f>IF(VLOOKUP($A165,'Draft List'!$D$4:$AC$1177,BH$3,FALSE)&lt;&gt;0,VLOOKUP($A165,'Draft List'!$D$4:$AC$1177,BH$3,FALSE),"")</f>
        <v>441</v>
      </c>
      <c r="BI165">
        <f>IF(VLOOKUP($A165,'Draft List'!$D$4:$AC$1177,BI$3,FALSE)&lt;&gt;0,VLOOKUP($A165,'Draft List'!$D$4:$AC$1177,BI$3,FALSE),"")</f>
        <v>15</v>
      </c>
      <c r="BJ165">
        <f>IF(VLOOKUP($A165,'Draft List'!$D$4:$AC$1177,BJ$3,FALSE)&lt;&gt;0,VLOOKUP($A165,'Draft List'!$D$4:$AC$1177,BJ$3,FALSE),"")</f>
        <v>5</v>
      </c>
      <c r="BK165" t="str">
        <f>IF(VLOOKUP($A165,'Draft List'!$D$4:$AC$1177,BK$3,FALSE)&lt;&gt;0,VLOOKUP($A165,'Draft List'!$D$4:$AC$1177,BK$3,FALSE),"")</f>
        <v>Charleston Statesmen</v>
      </c>
      <c r="BL165" t="e">
        <f>IF(OR(B165="SP",B165="MR",B165="CL"),"P",VLOOKUP(#REF!,Bat!$A$4:$AR$581,42,FALSE))</f>
        <v>#REF!</v>
      </c>
    </row>
    <row r="166" spans="1:64" ht="15" customHeight="1" x14ac:dyDescent="0.3">
      <c r="A166" s="1">
        <v>15273</v>
      </c>
      <c r="B166" s="1" t="s">
        <v>468</v>
      </c>
      <c r="C166" s="1" t="s">
        <v>1729</v>
      </c>
      <c r="D166" s="1" t="s">
        <v>967</v>
      </c>
      <c r="E166" s="1">
        <v>18</v>
      </c>
      <c r="F166" s="1" t="s">
        <v>63</v>
      </c>
      <c r="G166" s="1" t="s">
        <v>42</v>
      </c>
      <c r="H166" s="22" t="s">
        <v>878</v>
      </c>
      <c r="I166" s="45" t="s">
        <v>44</v>
      </c>
      <c r="J166" s="1" t="s">
        <v>43</v>
      </c>
      <c r="K166" s="22" t="s">
        <v>43</v>
      </c>
      <c r="L166" s="1">
        <v>1</v>
      </c>
      <c r="M166" s="1">
        <v>2</v>
      </c>
      <c r="N166" s="22">
        <v>1</v>
      </c>
      <c r="O166" s="1">
        <v>5</v>
      </c>
      <c r="P166" s="1">
        <v>2</v>
      </c>
      <c r="Q166" s="22">
        <v>3</v>
      </c>
      <c r="R166" s="1">
        <v>3</v>
      </c>
      <c r="S166" s="1">
        <v>5</v>
      </c>
      <c r="T166" s="1">
        <v>1</v>
      </c>
      <c r="U166" s="1">
        <v>1</v>
      </c>
      <c r="V166" s="1" t="s">
        <v>45</v>
      </c>
      <c r="W166" s="1" t="s">
        <v>45</v>
      </c>
      <c r="X166" s="1">
        <v>2</v>
      </c>
      <c r="Y166" s="1">
        <v>7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 t="s">
        <v>45</v>
      </c>
      <c r="AF166" s="1" t="s">
        <v>45</v>
      </c>
      <c r="AG166" s="1" t="s">
        <v>45</v>
      </c>
      <c r="AH166" s="1" t="s">
        <v>45</v>
      </c>
      <c r="AI166" s="1" t="s">
        <v>45</v>
      </c>
      <c r="AJ166" s="1" t="s">
        <v>45</v>
      </c>
      <c r="AK166" s="1" t="s">
        <v>45</v>
      </c>
      <c r="AL166" s="1" t="s">
        <v>45</v>
      </c>
      <c r="AM166" s="1" t="s">
        <v>45</v>
      </c>
      <c r="AN166" s="1" t="s">
        <v>45</v>
      </c>
      <c r="AO166" s="22" t="s">
        <v>45</v>
      </c>
      <c r="AP166" s="1" t="s">
        <v>65</v>
      </c>
      <c r="AQ166" s="1">
        <v>9</v>
      </c>
      <c r="AR166" s="23" t="s">
        <v>371</v>
      </c>
      <c r="AS166" s="34" t="s">
        <v>910</v>
      </c>
      <c r="AT166" s="34" t="s">
        <v>844</v>
      </c>
      <c r="AU166" s="8">
        <f t="shared" si="14"/>
        <v>-2.5060525215375429</v>
      </c>
      <c r="AV166" s="8">
        <f t="shared" si="15"/>
        <v>-0.79715134065555615</v>
      </c>
      <c r="AW166">
        <f t="shared" si="16"/>
        <v>3</v>
      </c>
      <c r="AX166">
        <f t="shared" si="17"/>
        <v>1</v>
      </c>
      <c r="AY166" s="6">
        <f>VLOOKUP(AP166,COND!$A$10:$B$32,2,FALSE)</f>
        <v>1</v>
      </c>
      <c r="AZ166" s="8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108.15576268258137</v>
      </c>
      <c r="BA166" s="26">
        <f t="shared" si="18"/>
        <v>0.66026011371055282</v>
      </c>
      <c r="BB166" t="str">
        <f t="shared" si="19"/>
        <v>SP</v>
      </c>
      <c r="BC166">
        <v>800</v>
      </c>
      <c r="BD166">
        <v>800</v>
      </c>
      <c r="BF166" t="str">
        <f t="shared" si="20"/>
        <v>Unlikely</v>
      </c>
      <c r="BH166">
        <f>IF(VLOOKUP($A166,'Draft List'!$D$4:$AC$1177,BH$3,FALSE)&lt;&gt;0,VLOOKUP($A166,'Draft List'!$D$4:$AC$1177,BH$3,FALSE),"")</f>
        <v>394</v>
      </c>
      <c r="BI166">
        <f>IF(VLOOKUP($A166,'Draft List'!$D$4:$AC$1177,BI$3,FALSE)&lt;&gt;0,VLOOKUP($A166,'Draft List'!$D$4:$AC$1177,BI$3,FALSE),"")</f>
        <v>13</v>
      </c>
      <c r="BJ166">
        <f>IF(VLOOKUP($A166,'Draft List'!$D$4:$AC$1177,BJ$3,FALSE)&lt;&gt;0,VLOOKUP($A166,'Draft List'!$D$4:$AC$1177,BJ$3,FALSE),"")</f>
        <v>22</v>
      </c>
      <c r="BK166" t="str">
        <f>IF(VLOOKUP($A166,'Draft List'!$D$4:$AC$1177,BK$3,FALSE)&lt;&gt;0,VLOOKUP($A166,'Draft List'!$D$4:$AC$1177,BK$3,FALSE),"")</f>
        <v>Bakersfield Bears</v>
      </c>
      <c r="BL166" t="e">
        <f>IF(OR(B166="SP",B166="MR",B166="CL"),"P",VLOOKUP(#REF!,Bat!$A$4:$AR$581,42,FALSE))</f>
        <v>#REF!</v>
      </c>
    </row>
    <row r="167" spans="1:64" ht="15" customHeight="1" x14ac:dyDescent="0.3">
      <c r="A167" s="1">
        <v>14993</v>
      </c>
      <c r="B167" s="1" t="s">
        <v>24</v>
      </c>
      <c r="C167" s="1" t="s">
        <v>1620</v>
      </c>
      <c r="D167" s="1" t="s">
        <v>708</v>
      </c>
      <c r="E167" s="1">
        <v>18</v>
      </c>
      <c r="F167" s="1" t="s">
        <v>63</v>
      </c>
      <c r="G167" s="1" t="s">
        <v>42</v>
      </c>
      <c r="H167" s="22" t="s">
        <v>878</v>
      </c>
      <c r="I167" s="45" t="s">
        <v>48</v>
      </c>
      <c r="J167" s="1" t="s">
        <v>43</v>
      </c>
      <c r="K167" s="22" t="s">
        <v>43</v>
      </c>
      <c r="L167" s="1">
        <v>2</v>
      </c>
      <c r="M167" s="1">
        <v>2</v>
      </c>
      <c r="N167" s="22">
        <v>1</v>
      </c>
      <c r="O167" s="1">
        <v>4</v>
      </c>
      <c r="P167" s="1">
        <v>4</v>
      </c>
      <c r="Q167" s="22">
        <v>2</v>
      </c>
      <c r="R167" s="1" t="s">
        <v>45</v>
      </c>
      <c r="S167" s="1" t="s">
        <v>45</v>
      </c>
      <c r="T167" s="1" t="s">
        <v>45</v>
      </c>
      <c r="U167" s="1" t="s">
        <v>45</v>
      </c>
      <c r="V167" s="1" t="s">
        <v>45</v>
      </c>
      <c r="W167" s="1" t="s">
        <v>45</v>
      </c>
      <c r="X167" s="1">
        <v>2</v>
      </c>
      <c r="Y167" s="1">
        <v>4</v>
      </c>
      <c r="Z167" s="1" t="s">
        <v>45</v>
      </c>
      <c r="AA167" s="1" t="s">
        <v>45</v>
      </c>
      <c r="AB167" s="1">
        <v>4</v>
      </c>
      <c r="AC167" s="1">
        <v>5</v>
      </c>
      <c r="AD167" s="1">
        <v>3</v>
      </c>
      <c r="AE167" s="1">
        <v>6</v>
      </c>
      <c r="AF167" s="1" t="s">
        <v>45</v>
      </c>
      <c r="AG167" s="1" t="s">
        <v>45</v>
      </c>
      <c r="AH167" s="1" t="s">
        <v>45</v>
      </c>
      <c r="AI167" s="1" t="s">
        <v>45</v>
      </c>
      <c r="AJ167" s="1" t="s">
        <v>45</v>
      </c>
      <c r="AK167" s="1" t="s">
        <v>45</v>
      </c>
      <c r="AL167" s="1" t="s">
        <v>45</v>
      </c>
      <c r="AM167" s="1" t="s">
        <v>45</v>
      </c>
      <c r="AN167" s="1" t="s">
        <v>45</v>
      </c>
      <c r="AO167" s="22" t="s">
        <v>45</v>
      </c>
      <c r="AP167" s="1" t="s">
        <v>59</v>
      </c>
      <c r="AQ167" s="1">
        <v>9</v>
      </c>
      <c r="AR167" s="23" t="s">
        <v>370</v>
      </c>
      <c r="AS167" s="34" t="s">
        <v>875</v>
      </c>
      <c r="AT167" s="34" t="s">
        <v>48</v>
      </c>
      <c r="AU167" s="8">
        <f t="shared" si="14"/>
        <v>-2.311361197028369</v>
      </c>
      <c r="AV167" s="8">
        <f t="shared" si="15"/>
        <v>-0.84329979835872926</v>
      </c>
      <c r="AW167">
        <f t="shared" si="16"/>
        <v>3</v>
      </c>
      <c r="AX167">
        <f t="shared" si="17"/>
        <v>1</v>
      </c>
      <c r="AY167" s="6">
        <f>VLOOKUP(AP167,COND!$A$10:$B$32,2,FALSE)</f>
        <v>1</v>
      </c>
      <c r="AZ167" s="8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107.64673179341975</v>
      </c>
      <c r="BA167" s="26">
        <f t="shared" si="18"/>
        <v>0.61329862179465711</v>
      </c>
      <c r="BB167" t="str">
        <f t="shared" si="19"/>
        <v>SP</v>
      </c>
      <c r="BC167">
        <v>800</v>
      </c>
      <c r="BD167">
        <v>800</v>
      </c>
      <c r="BF167" t="str">
        <f t="shared" si="20"/>
        <v>Unlikely</v>
      </c>
      <c r="BH167">
        <f>IF(VLOOKUP($A167,'Draft List'!$D$4:$AC$1177,BH$3,FALSE)&lt;&gt;0,VLOOKUP($A167,'Draft List'!$D$4:$AC$1177,BH$3,FALSE),"")</f>
        <v>372</v>
      </c>
      <c r="BI167">
        <f>IF(VLOOKUP($A167,'Draft List'!$D$4:$AC$1177,BI$3,FALSE)&lt;&gt;0,VLOOKUP($A167,'Draft List'!$D$4:$AC$1177,BI$3,FALSE),"")</f>
        <v>12</v>
      </c>
      <c r="BJ167">
        <f>IF(VLOOKUP($A167,'Draft List'!$D$4:$AC$1177,BJ$3,FALSE)&lt;&gt;0,VLOOKUP($A167,'Draft List'!$D$4:$AC$1177,BJ$3,FALSE),"")</f>
        <v>32</v>
      </c>
      <c r="BK167" t="str">
        <f>IF(VLOOKUP($A167,'Draft List'!$D$4:$AC$1177,BK$3,FALSE)&lt;&gt;0,VLOOKUP($A167,'Draft List'!$D$4:$AC$1177,BK$3,FALSE),"")</f>
        <v>Niihama-shi Ghosts</v>
      </c>
      <c r="BL167" t="str">
        <f>IF(OR(B167="SP",B167="MR",B167="CL"),"P",VLOOKUP(#REF!,Bat!$A$4:$AR$581,42,FALSE))</f>
        <v>P</v>
      </c>
    </row>
    <row r="168" spans="1:64" ht="15" customHeight="1" x14ac:dyDescent="0.3">
      <c r="A168" s="1">
        <v>5089</v>
      </c>
      <c r="B168" s="1" t="s">
        <v>24</v>
      </c>
      <c r="C168" s="1" t="s">
        <v>349</v>
      </c>
      <c r="D168" s="1" t="s">
        <v>1559</v>
      </c>
      <c r="E168" s="1">
        <v>18</v>
      </c>
      <c r="F168" s="1" t="s">
        <v>54</v>
      </c>
      <c r="G168" s="1" t="s">
        <v>54</v>
      </c>
      <c r="H168" s="22" t="s">
        <v>878</v>
      </c>
      <c r="I168" s="45" t="s">
        <v>43</v>
      </c>
      <c r="J168" s="1" t="s">
        <v>48</v>
      </c>
      <c r="K168" s="22" t="s">
        <v>43</v>
      </c>
      <c r="L168" s="1">
        <v>1</v>
      </c>
      <c r="M168" s="1">
        <v>1</v>
      </c>
      <c r="N168" s="22">
        <v>1</v>
      </c>
      <c r="O168" s="1">
        <v>4</v>
      </c>
      <c r="P168" s="1">
        <v>1</v>
      </c>
      <c r="Q168" s="22">
        <v>4</v>
      </c>
      <c r="R168" s="1">
        <v>4</v>
      </c>
      <c r="S168" s="1">
        <v>6</v>
      </c>
      <c r="T168" s="1" t="s">
        <v>45</v>
      </c>
      <c r="U168" s="1" t="s">
        <v>45</v>
      </c>
      <c r="V168" s="1">
        <v>2</v>
      </c>
      <c r="W168" s="1">
        <v>5</v>
      </c>
      <c r="X168" s="1">
        <v>2</v>
      </c>
      <c r="Y168" s="1">
        <v>6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 t="s">
        <v>45</v>
      </c>
      <c r="AF168" s="1" t="s">
        <v>45</v>
      </c>
      <c r="AG168" s="1" t="s">
        <v>45</v>
      </c>
      <c r="AH168" s="1" t="s">
        <v>45</v>
      </c>
      <c r="AI168" s="1" t="s">
        <v>45</v>
      </c>
      <c r="AJ168" s="1" t="s">
        <v>45</v>
      </c>
      <c r="AK168" s="1" t="s">
        <v>45</v>
      </c>
      <c r="AL168" s="1" t="s">
        <v>45</v>
      </c>
      <c r="AM168" s="1" t="s">
        <v>45</v>
      </c>
      <c r="AN168" s="1" t="s">
        <v>45</v>
      </c>
      <c r="AO168" s="22" t="s">
        <v>45</v>
      </c>
      <c r="AP168" s="1" t="s">
        <v>58</v>
      </c>
      <c r="AQ168" s="1">
        <v>7</v>
      </c>
      <c r="AR168" s="23" t="s">
        <v>14</v>
      </c>
      <c r="AS168" s="34" t="s">
        <v>875</v>
      </c>
      <c r="AT168" s="34" t="s">
        <v>844</v>
      </c>
      <c r="AU168" s="8">
        <f t="shared" si="14"/>
        <v>-2.7014842379675978</v>
      </c>
      <c r="AV168" s="8">
        <f t="shared" si="15"/>
        <v>-0.94495381554067481</v>
      </c>
      <c r="AW168">
        <f t="shared" si="16"/>
        <v>3</v>
      </c>
      <c r="AX168">
        <f t="shared" si="17"/>
        <v>2</v>
      </c>
      <c r="AY168" s="6">
        <f>VLOOKUP(AP168,COND!$A$10:$B$32,2,FALSE)</f>
        <v>1</v>
      </c>
      <c r="AZ168" s="8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107.56062684159298</v>
      </c>
      <c r="BA168" s="26">
        <f t="shared" si="18"/>
        <v>0.60535486614990386</v>
      </c>
      <c r="BB168" t="str">
        <f t="shared" si="19"/>
        <v>SP</v>
      </c>
      <c r="BC168">
        <v>800</v>
      </c>
      <c r="BD168">
        <v>800</v>
      </c>
      <c r="BF168" t="str">
        <f t="shared" si="20"/>
        <v>Unlikely</v>
      </c>
      <c r="BH168">
        <f>IF(VLOOKUP($A168,'Draft List'!$D$4:$AC$1177,BH$3,FALSE)&lt;&gt;0,VLOOKUP($A168,'Draft List'!$D$4:$AC$1177,BH$3,FALSE),"")</f>
        <v>461</v>
      </c>
      <c r="BI168">
        <f>IF(VLOOKUP($A168,'Draft List'!$D$4:$AC$1177,BI$3,FALSE)&lt;&gt;0,VLOOKUP($A168,'Draft List'!$D$4:$AC$1177,BI$3,FALSE),"")</f>
        <v>15</v>
      </c>
      <c r="BJ168">
        <f>IF(VLOOKUP($A168,'Draft List'!$D$4:$AC$1177,BJ$3,FALSE)&lt;&gt;0,VLOOKUP($A168,'Draft List'!$D$4:$AC$1177,BJ$3,FALSE),"")</f>
        <v>25</v>
      </c>
      <c r="BK168" t="str">
        <f>IF(VLOOKUP($A168,'Draft List'!$D$4:$AC$1177,BK$3,FALSE)&lt;&gt;0,VLOOKUP($A168,'Draft List'!$D$4:$AC$1177,BK$3,FALSE),"")</f>
        <v>San Juan Coqui</v>
      </c>
      <c r="BL168" t="str">
        <f>IF(OR(B168="SP",B168="MR",B168="CL"),"P",VLOOKUP(#REF!,Bat!$A$4:$AR$581,42,FALSE))</f>
        <v>P</v>
      </c>
    </row>
    <row r="169" spans="1:64" ht="15" customHeight="1" x14ac:dyDescent="0.3">
      <c r="A169" s="1">
        <v>10970</v>
      </c>
      <c r="B169" s="1" t="s">
        <v>24</v>
      </c>
      <c r="C169" s="1" t="s">
        <v>807</v>
      </c>
      <c r="D169" s="1" t="s">
        <v>1542</v>
      </c>
      <c r="E169" s="1">
        <v>18</v>
      </c>
      <c r="F169" s="1" t="s">
        <v>42</v>
      </c>
      <c r="G169" s="1" t="s">
        <v>42</v>
      </c>
      <c r="H169" s="22" t="s">
        <v>878</v>
      </c>
      <c r="I169" s="45" t="s">
        <v>43</v>
      </c>
      <c r="J169" s="1" t="s">
        <v>43</v>
      </c>
      <c r="K169" s="22" t="s">
        <v>43</v>
      </c>
      <c r="L169" s="1">
        <v>1</v>
      </c>
      <c r="M169" s="1">
        <v>2</v>
      </c>
      <c r="N169" s="22">
        <v>2</v>
      </c>
      <c r="O169" s="1">
        <v>3</v>
      </c>
      <c r="P169" s="1">
        <v>3</v>
      </c>
      <c r="Q169" s="22">
        <v>4</v>
      </c>
      <c r="R169" s="1">
        <v>3</v>
      </c>
      <c r="S169" s="1">
        <v>5</v>
      </c>
      <c r="T169" s="1">
        <v>1</v>
      </c>
      <c r="U169" s="1">
        <v>1</v>
      </c>
      <c r="V169" s="1" t="s">
        <v>45</v>
      </c>
      <c r="W169" s="1" t="s">
        <v>45</v>
      </c>
      <c r="X169" s="1" t="s">
        <v>45</v>
      </c>
      <c r="Y169" s="1" t="s">
        <v>45</v>
      </c>
      <c r="Z169" s="1" t="s">
        <v>45</v>
      </c>
      <c r="AA169" s="1" t="s">
        <v>45</v>
      </c>
      <c r="AB169" s="1">
        <v>3</v>
      </c>
      <c r="AC169" s="1">
        <v>5</v>
      </c>
      <c r="AD169" s="1" t="s">
        <v>45</v>
      </c>
      <c r="AE169" s="1" t="s">
        <v>45</v>
      </c>
      <c r="AF169" s="1" t="s">
        <v>45</v>
      </c>
      <c r="AG169" s="1" t="s">
        <v>45</v>
      </c>
      <c r="AH169" s="1" t="s">
        <v>45</v>
      </c>
      <c r="AI169" s="1" t="s">
        <v>45</v>
      </c>
      <c r="AJ169" s="1" t="s">
        <v>45</v>
      </c>
      <c r="AK169" s="1" t="s">
        <v>45</v>
      </c>
      <c r="AL169" s="1" t="s">
        <v>45</v>
      </c>
      <c r="AM169" s="1" t="s">
        <v>45</v>
      </c>
      <c r="AN169" s="1" t="s">
        <v>45</v>
      </c>
      <c r="AO169" s="22" t="s">
        <v>45</v>
      </c>
      <c r="AP169" s="1" t="s">
        <v>373</v>
      </c>
      <c r="AQ169" s="1">
        <v>4</v>
      </c>
      <c r="AR169" s="23" t="s">
        <v>371</v>
      </c>
      <c r="AS169" s="34" t="s">
        <v>910</v>
      </c>
      <c r="AT169" s="34" t="s">
        <v>48</v>
      </c>
      <c r="AU169" s="8">
        <f t="shared" si="14"/>
        <v>-2.2637319554834323</v>
      </c>
      <c r="AV169" s="8">
        <f t="shared" si="15"/>
        <v>-0.74878170718973724</v>
      </c>
      <c r="AW169">
        <f t="shared" si="16"/>
        <v>3</v>
      </c>
      <c r="AX169">
        <f t="shared" si="17"/>
        <v>0</v>
      </c>
      <c r="AY169" s="6">
        <f>VLOOKUP(AP169,COND!$A$10:$B$32,2,FALSE)</f>
        <v>1</v>
      </c>
      <c r="AZ169" s="8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106.76803849185313</v>
      </c>
      <c r="BA169" s="26">
        <f t="shared" si="18"/>
        <v>0.53223330875238672</v>
      </c>
      <c r="BB169" t="str">
        <f t="shared" si="19"/>
        <v>RP</v>
      </c>
      <c r="BC169">
        <v>800</v>
      </c>
      <c r="BD169">
        <v>800</v>
      </c>
      <c r="BF169" t="str">
        <f t="shared" si="20"/>
        <v>Unlikely</v>
      </c>
      <c r="BH169" t="str">
        <f>IF(VLOOKUP($A169,'Draft List'!$D$4:$AC$1177,BH$3,FALSE)&lt;&gt;0,VLOOKUP($A169,'Draft List'!$D$4:$AC$1177,BH$3,FALSE),"")</f>
        <v/>
      </c>
      <c r="BI169" t="str">
        <f>IF(VLOOKUP($A169,'Draft List'!$D$4:$AC$1177,BI$3,FALSE)&lt;&gt;0,VLOOKUP($A169,'Draft List'!$D$4:$AC$1177,BI$3,FALSE),"")</f>
        <v/>
      </c>
      <c r="BJ169" t="str">
        <f>IF(VLOOKUP($A169,'Draft List'!$D$4:$AC$1177,BJ$3,FALSE)&lt;&gt;0,VLOOKUP($A169,'Draft List'!$D$4:$AC$1177,BJ$3,FALSE),"")</f>
        <v/>
      </c>
      <c r="BK169" t="str">
        <f>IF(VLOOKUP($A169,'Draft List'!$D$4:$AC$1177,BK$3,FALSE)&lt;&gt;0,VLOOKUP($A169,'Draft List'!$D$4:$AC$1177,BK$3,FALSE),"")</f>
        <v/>
      </c>
      <c r="BL169" t="str">
        <f>IF(OR(B169="SP",B169="MR",B169="CL"),"P",VLOOKUP(#REF!,Bat!$A$4:$AR$581,42,FALSE))</f>
        <v>P</v>
      </c>
    </row>
    <row r="170" spans="1:64" ht="15" customHeight="1" x14ac:dyDescent="0.3">
      <c r="A170" s="1">
        <v>7828</v>
      </c>
      <c r="B170" s="1" t="s">
        <v>468</v>
      </c>
      <c r="C170" s="1" t="s">
        <v>656</v>
      </c>
      <c r="D170" s="1" t="s">
        <v>135</v>
      </c>
      <c r="E170" s="1">
        <v>18</v>
      </c>
      <c r="F170" s="1" t="s">
        <v>42</v>
      </c>
      <c r="G170" s="1" t="s">
        <v>42</v>
      </c>
      <c r="H170" s="22" t="s">
        <v>878</v>
      </c>
      <c r="I170" s="45" t="s">
        <v>48</v>
      </c>
      <c r="J170" s="1" t="s">
        <v>43</v>
      </c>
      <c r="K170" s="22" t="s">
        <v>43</v>
      </c>
      <c r="L170" s="1">
        <v>1</v>
      </c>
      <c r="M170" s="1">
        <v>1</v>
      </c>
      <c r="N170" s="22">
        <v>1</v>
      </c>
      <c r="O170" s="1">
        <v>5</v>
      </c>
      <c r="P170" s="1">
        <v>1</v>
      </c>
      <c r="Q170" s="22">
        <v>3</v>
      </c>
      <c r="R170" s="1">
        <v>2</v>
      </c>
      <c r="S170" s="1">
        <v>5</v>
      </c>
      <c r="T170" s="1" t="s">
        <v>45</v>
      </c>
      <c r="U170" s="1" t="s">
        <v>45</v>
      </c>
      <c r="V170" s="1">
        <v>1</v>
      </c>
      <c r="W170" s="1">
        <v>6</v>
      </c>
      <c r="X170" s="1" t="s">
        <v>45</v>
      </c>
      <c r="Y170" s="1" t="s">
        <v>45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 t="s">
        <v>45</v>
      </c>
      <c r="AF170" s="1" t="s">
        <v>45</v>
      </c>
      <c r="AG170" s="1" t="s">
        <v>45</v>
      </c>
      <c r="AH170" s="1" t="s">
        <v>45</v>
      </c>
      <c r="AI170" s="1" t="s">
        <v>45</v>
      </c>
      <c r="AJ170" s="1" t="s">
        <v>45</v>
      </c>
      <c r="AK170" s="1" t="s">
        <v>45</v>
      </c>
      <c r="AL170" s="1">
        <v>2</v>
      </c>
      <c r="AM170" s="1">
        <v>7</v>
      </c>
      <c r="AN170" s="1" t="s">
        <v>45</v>
      </c>
      <c r="AO170" s="22" t="s">
        <v>45</v>
      </c>
      <c r="AP170" s="1" t="s">
        <v>69</v>
      </c>
      <c r="AQ170" s="1">
        <v>8</v>
      </c>
      <c r="AR170" s="23" t="s">
        <v>375</v>
      </c>
      <c r="AS170" s="34" t="s">
        <v>875</v>
      </c>
      <c r="AT170" s="34" t="s">
        <v>844</v>
      </c>
      <c r="AU170" s="8">
        <f t="shared" si="14"/>
        <v>-2.7014842379675978</v>
      </c>
      <c r="AV170" s="8">
        <f t="shared" si="15"/>
        <v>-0.99258305708561179</v>
      </c>
      <c r="AW170">
        <f t="shared" si="16"/>
        <v>3</v>
      </c>
      <c r="AX170">
        <f t="shared" si="17"/>
        <v>2</v>
      </c>
      <c r="AY170" s="6">
        <f>VLOOKUP(AP170,COND!$A$10:$B$32,2,FALSE)</f>
        <v>0.95</v>
      </c>
      <c r="AZ170" s="8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106.65263991015954</v>
      </c>
      <c r="BA170" s="26">
        <f t="shared" si="18"/>
        <v>0.52158702052764794</v>
      </c>
      <c r="BB170" t="str">
        <f t="shared" si="19"/>
        <v>SP</v>
      </c>
      <c r="BC170">
        <v>800</v>
      </c>
      <c r="BD170">
        <v>800</v>
      </c>
      <c r="BF170" t="str">
        <f t="shared" si="20"/>
        <v>Unlikely</v>
      </c>
      <c r="BH170">
        <f>IF(VLOOKUP($A170,'Draft List'!$D$4:$AC$1177,BH$3,FALSE)&lt;&gt;0,VLOOKUP($A170,'Draft List'!$D$4:$AC$1177,BH$3,FALSE),"")</f>
        <v>362</v>
      </c>
      <c r="BI170">
        <f>IF(VLOOKUP($A170,'Draft List'!$D$4:$AC$1177,BI$3,FALSE)&lt;&gt;0,VLOOKUP($A170,'Draft List'!$D$4:$AC$1177,BI$3,FALSE),"")</f>
        <v>12</v>
      </c>
      <c r="BJ170">
        <f>IF(VLOOKUP($A170,'Draft List'!$D$4:$AC$1177,BJ$3,FALSE)&lt;&gt;0,VLOOKUP($A170,'Draft List'!$D$4:$AC$1177,BJ$3,FALSE),"")</f>
        <v>22</v>
      </c>
      <c r="BK170" t="str">
        <f>IF(VLOOKUP($A170,'Draft List'!$D$4:$AC$1177,BK$3,FALSE)&lt;&gt;0,VLOOKUP($A170,'Draft List'!$D$4:$AC$1177,BK$3,FALSE),"")</f>
        <v>Bakersfield Bears</v>
      </c>
      <c r="BL170" t="e">
        <f>IF(OR(B170="SP",B170="MR",B170="CL"),"P",VLOOKUP(#REF!,Bat!$A$4:$AR$581,42,FALSE))</f>
        <v>#REF!</v>
      </c>
    </row>
    <row r="171" spans="1:64" ht="15" customHeight="1" x14ac:dyDescent="0.3">
      <c r="A171" s="1">
        <v>12444</v>
      </c>
      <c r="B171" s="1" t="s">
        <v>468</v>
      </c>
      <c r="C171" s="1" t="s">
        <v>196</v>
      </c>
      <c r="D171" s="1" t="s">
        <v>847</v>
      </c>
      <c r="E171" s="1">
        <v>18</v>
      </c>
      <c r="F171" s="1" t="s">
        <v>42</v>
      </c>
      <c r="G171" s="1" t="s">
        <v>42</v>
      </c>
      <c r="H171" s="22" t="s">
        <v>878</v>
      </c>
      <c r="I171" s="45" t="s">
        <v>43</v>
      </c>
      <c r="J171" s="1" t="s">
        <v>43</v>
      </c>
      <c r="K171" s="22" t="s">
        <v>43</v>
      </c>
      <c r="L171" s="1">
        <v>1</v>
      </c>
      <c r="M171" s="1">
        <v>1</v>
      </c>
      <c r="N171" s="22">
        <v>1</v>
      </c>
      <c r="O171" s="1">
        <v>4</v>
      </c>
      <c r="P171" s="1">
        <v>2</v>
      </c>
      <c r="Q171" s="22">
        <v>3</v>
      </c>
      <c r="R171" s="1">
        <v>2</v>
      </c>
      <c r="S171" s="1">
        <v>4</v>
      </c>
      <c r="T171" s="1">
        <v>1</v>
      </c>
      <c r="U171" s="1">
        <v>6</v>
      </c>
      <c r="V171" s="1" t="s">
        <v>45</v>
      </c>
      <c r="W171" s="1" t="s">
        <v>45</v>
      </c>
      <c r="X171" s="1">
        <v>1</v>
      </c>
      <c r="Y171" s="1">
        <v>5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 t="s">
        <v>45</v>
      </c>
      <c r="AF171" s="1" t="s">
        <v>45</v>
      </c>
      <c r="AG171" s="1" t="s">
        <v>45</v>
      </c>
      <c r="AH171" s="1" t="s">
        <v>45</v>
      </c>
      <c r="AI171" s="1" t="s">
        <v>45</v>
      </c>
      <c r="AJ171" s="1" t="s">
        <v>45</v>
      </c>
      <c r="AK171" s="1" t="s">
        <v>45</v>
      </c>
      <c r="AL171" s="1" t="s">
        <v>45</v>
      </c>
      <c r="AM171" s="1" t="s">
        <v>45</v>
      </c>
      <c r="AN171" s="1" t="s">
        <v>45</v>
      </c>
      <c r="AO171" s="22" t="s">
        <v>45</v>
      </c>
      <c r="AP171" s="1" t="s">
        <v>68</v>
      </c>
      <c r="AQ171" s="1">
        <v>6</v>
      </c>
      <c r="AR171" s="23" t="s">
        <v>14</v>
      </c>
      <c r="AS171" s="34" t="s">
        <v>896</v>
      </c>
      <c r="AT171" s="34" t="s">
        <v>48</v>
      </c>
      <c r="AU171" s="8">
        <f t="shared" si="14"/>
        <v>-2.7014842379675978</v>
      </c>
      <c r="AV171" s="8">
        <f t="shared" si="15"/>
        <v>-0.99184266516472974</v>
      </c>
      <c r="AW171">
        <f t="shared" si="16"/>
        <v>3</v>
      </c>
      <c r="AX171">
        <f t="shared" si="17"/>
        <v>1</v>
      </c>
      <c r="AY171" s="6">
        <f>VLOOKUP(AP171,COND!$A$10:$B$32,2,FALSE)</f>
        <v>0.9</v>
      </c>
      <c r="AZ171" s="8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106.53217574259568</v>
      </c>
      <c r="BA171" s="26">
        <f t="shared" si="18"/>
        <v>0.51047339824723503</v>
      </c>
      <c r="BB171" t="str">
        <f t="shared" si="19"/>
        <v>SP</v>
      </c>
      <c r="BC171">
        <v>800</v>
      </c>
      <c r="BD171">
        <v>800</v>
      </c>
      <c r="BF171" t="str">
        <f t="shared" si="20"/>
        <v>Unlikely</v>
      </c>
      <c r="BH171">
        <f>IF(VLOOKUP($A171,'Draft List'!$D$4:$AC$1177,BH$3,FALSE)&lt;&gt;0,VLOOKUP($A171,'Draft List'!$D$4:$AC$1177,BH$3,FALSE),"")</f>
        <v>526</v>
      </c>
      <c r="BI171">
        <f>IF(VLOOKUP($A171,'Draft List'!$D$4:$AC$1177,BI$3,FALSE)&lt;&gt;0,VLOOKUP($A171,'Draft List'!$D$4:$AC$1177,BI$3,FALSE),"")</f>
        <v>17</v>
      </c>
      <c r="BJ171">
        <f>IF(VLOOKUP($A171,'Draft List'!$D$4:$AC$1177,BJ$3,FALSE)&lt;&gt;0,VLOOKUP($A171,'Draft List'!$D$4:$AC$1177,BJ$3,FALSE),"")</f>
        <v>26</v>
      </c>
      <c r="BK171" t="str">
        <f>IF(VLOOKUP($A171,'Draft List'!$D$4:$AC$1177,BK$3,FALSE)&lt;&gt;0,VLOOKUP($A171,'Draft List'!$D$4:$AC$1177,BK$3,FALSE),"")</f>
        <v>Havana Leones</v>
      </c>
      <c r="BL171" t="e">
        <f>IF(OR(B171="SP",B171="MR",B171="CL"),"P",VLOOKUP(#REF!,Bat!$A$4:$AR$581,42,FALSE))</f>
        <v>#REF!</v>
      </c>
    </row>
    <row r="172" spans="1:64" ht="15" customHeight="1" x14ac:dyDescent="0.3">
      <c r="A172" s="1">
        <v>11045</v>
      </c>
      <c r="B172" s="1" t="s">
        <v>24</v>
      </c>
      <c r="C172" s="1" t="s">
        <v>1425</v>
      </c>
      <c r="D172" s="1" t="s">
        <v>1698</v>
      </c>
      <c r="E172" s="1">
        <v>18</v>
      </c>
      <c r="F172" s="1" t="s">
        <v>42</v>
      </c>
      <c r="G172" s="1" t="s">
        <v>42</v>
      </c>
      <c r="H172" s="22" t="s">
        <v>878</v>
      </c>
      <c r="I172" s="45" t="s">
        <v>43</v>
      </c>
      <c r="J172" s="1" t="s">
        <v>43</v>
      </c>
      <c r="K172" s="22" t="s">
        <v>48</v>
      </c>
      <c r="L172" s="1">
        <v>1</v>
      </c>
      <c r="M172" s="1">
        <v>2</v>
      </c>
      <c r="N172" s="22">
        <v>1</v>
      </c>
      <c r="O172" s="1">
        <v>4</v>
      </c>
      <c r="P172" s="1">
        <v>2</v>
      </c>
      <c r="Q172" s="22">
        <v>3</v>
      </c>
      <c r="R172" s="1">
        <v>3</v>
      </c>
      <c r="S172" s="1">
        <v>5</v>
      </c>
      <c r="T172" s="1">
        <v>1</v>
      </c>
      <c r="U172" s="1">
        <v>4</v>
      </c>
      <c r="V172" s="1">
        <v>1</v>
      </c>
      <c r="W172" s="1">
        <v>5</v>
      </c>
      <c r="X172" s="1">
        <v>2</v>
      </c>
      <c r="Y172" s="1">
        <v>5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 t="s">
        <v>45</v>
      </c>
      <c r="AF172" s="1">
        <v>3</v>
      </c>
      <c r="AG172" s="1">
        <v>4</v>
      </c>
      <c r="AH172" s="1">
        <v>1</v>
      </c>
      <c r="AI172" s="1">
        <v>4</v>
      </c>
      <c r="AJ172" s="1" t="s">
        <v>45</v>
      </c>
      <c r="AK172" s="1" t="s">
        <v>45</v>
      </c>
      <c r="AL172" s="1" t="s">
        <v>45</v>
      </c>
      <c r="AM172" s="1" t="s">
        <v>45</v>
      </c>
      <c r="AN172" s="1" t="s">
        <v>45</v>
      </c>
      <c r="AO172" s="22" t="s">
        <v>45</v>
      </c>
      <c r="AP172" s="1" t="s">
        <v>373</v>
      </c>
      <c r="AQ172" s="1">
        <v>6</v>
      </c>
      <c r="AR172" s="23" t="s">
        <v>371</v>
      </c>
      <c r="AS172" s="34" t="s">
        <v>922</v>
      </c>
      <c r="AT172" s="34" t="s">
        <v>844</v>
      </c>
      <c r="AU172" s="8">
        <f t="shared" si="14"/>
        <v>-2.5060525215375429</v>
      </c>
      <c r="AV172" s="8">
        <f t="shared" si="15"/>
        <v>-0.99184266516472974</v>
      </c>
      <c r="AW172">
        <f t="shared" si="16"/>
        <v>6</v>
      </c>
      <c r="AX172">
        <f t="shared" si="17"/>
        <v>0</v>
      </c>
      <c r="AY172" s="6">
        <f>VLOOKUP(AP172,COND!$A$10:$B$32,2,FALSE)</f>
        <v>1</v>
      </c>
      <c r="AZ172" s="8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106.09538778758795</v>
      </c>
      <c r="BA172" s="26">
        <f t="shared" si="18"/>
        <v>0.47017679846359539</v>
      </c>
      <c r="BB172" t="str">
        <f t="shared" si="19"/>
        <v>SP</v>
      </c>
      <c r="BC172">
        <v>800</v>
      </c>
      <c r="BD172">
        <v>800</v>
      </c>
      <c r="BF172" t="str">
        <f t="shared" si="20"/>
        <v>Unlikely</v>
      </c>
      <c r="BH172" t="str">
        <f>IF(VLOOKUP($A172,'Draft List'!$D$4:$AC$1177,BH$3,FALSE)&lt;&gt;0,VLOOKUP($A172,'Draft List'!$D$4:$AC$1177,BH$3,FALSE),"")</f>
        <v/>
      </c>
      <c r="BI172" t="str">
        <f>IF(VLOOKUP($A172,'Draft List'!$D$4:$AC$1177,BI$3,FALSE)&lt;&gt;0,VLOOKUP($A172,'Draft List'!$D$4:$AC$1177,BI$3,FALSE),"")</f>
        <v/>
      </c>
      <c r="BJ172" t="str">
        <f>IF(VLOOKUP($A172,'Draft List'!$D$4:$AC$1177,BJ$3,FALSE)&lt;&gt;0,VLOOKUP($A172,'Draft List'!$D$4:$AC$1177,BJ$3,FALSE),"")</f>
        <v/>
      </c>
      <c r="BK172" t="str">
        <f>IF(VLOOKUP($A172,'Draft List'!$D$4:$AC$1177,BK$3,FALSE)&lt;&gt;0,VLOOKUP($A172,'Draft List'!$D$4:$AC$1177,BK$3,FALSE),"")</f>
        <v/>
      </c>
      <c r="BL172" t="str">
        <f>IF(OR(B172="SP",B172="MR",B172="CL"),"P",VLOOKUP(#REF!,Bat!$A$4:$AR$581,42,FALSE))</f>
        <v>P</v>
      </c>
    </row>
    <row r="173" spans="1:64" ht="15" customHeight="1" x14ac:dyDescent="0.3">
      <c r="A173" s="1">
        <v>13859</v>
      </c>
      <c r="B173" s="1" t="s">
        <v>24</v>
      </c>
      <c r="C173" s="1" t="s">
        <v>1621</v>
      </c>
      <c r="D173" s="1" t="s">
        <v>708</v>
      </c>
      <c r="E173" s="1">
        <v>18</v>
      </c>
      <c r="F173" s="1" t="s">
        <v>63</v>
      </c>
      <c r="G173" s="1" t="s">
        <v>42</v>
      </c>
      <c r="H173" s="22" t="s">
        <v>878</v>
      </c>
      <c r="I173" s="45" t="s">
        <v>43</v>
      </c>
      <c r="J173" s="1" t="s">
        <v>43</v>
      </c>
      <c r="K173" s="22" t="s">
        <v>44</v>
      </c>
      <c r="L173" s="1">
        <v>1</v>
      </c>
      <c r="M173" s="1">
        <v>2</v>
      </c>
      <c r="N173" s="22">
        <v>2</v>
      </c>
      <c r="O173" s="1">
        <v>2</v>
      </c>
      <c r="P173" s="1">
        <v>3</v>
      </c>
      <c r="Q173" s="22">
        <v>4</v>
      </c>
      <c r="R173" s="1" t="s">
        <v>45</v>
      </c>
      <c r="S173" s="1" t="s">
        <v>45</v>
      </c>
      <c r="T173" s="1">
        <v>1</v>
      </c>
      <c r="U173" s="1">
        <v>1</v>
      </c>
      <c r="V173" s="1" t="s">
        <v>45</v>
      </c>
      <c r="W173" s="1" t="s">
        <v>45</v>
      </c>
      <c r="X173" s="1">
        <v>3</v>
      </c>
      <c r="Y173" s="1">
        <v>6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>
        <v>2</v>
      </c>
      <c r="AE173" s="1">
        <v>4</v>
      </c>
      <c r="AF173" s="1" t="s">
        <v>45</v>
      </c>
      <c r="AG173" s="1" t="s">
        <v>45</v>
      </c>
      <c r="AH173" s="1" t="s">
        <v>45</v>
      </c>
      <c r="AI173" s="1" t="s">
        <v>45</v>
      </c>
      <c r="AJ173" s="1" t="s">
        <v>45</v>
      </c>
      <c r="AK173" s="1" t="s">
        <v>45</v>
      </c>
      <c r="AL173" s="1" t="s">
        <v>45</v>
      </c>
      <c r="AM173" s="1" t="s">
        <v>45</v>
      </c>
      <c r="AN173" s="1" t="s">
        <v>45</v>
      </c>
      <c r="AO173" s="22" t="s">
        <v>45</v>
      </c>
      <c r="AP173" s="1" t="s">
        <v>68</v>
      </c>
      <c r="AQ173" s="1">
        <v>7</v>
      </c>
      <c r="AR173" s="23" t="s">
        <v>371</v>
      </c>
      <c r="AS173" s="34" t="s">
        <v>875</v>
      </c>
      <c r="AT173" s="34" t="s">
        <v>48</v>
      </c>
      <c r="AU173" s="8">
        <f t="shared" si="14"/>
        <v>-2.2637319554834323</v>
      </c>
      <c r="AV173" s="8">
        <f t="shared" si="15"/>
        <v>-0.94347303169891095</v>
      </c>
      <c r="AW173">
        <f t="shared" si="16"/>
        <v>3</v>
      </c>
      <c r="AX173">
        <f t="shared" si="17"/>
        <v>1</v>
      </c>
      <c r="AY173" s="6">
        <f>VLOOKUP(AP173,COND!$A$10:$B$32,2,FALSE)</f>
        <v>0.9</v>
      </c>
      <c r="AZ173" s="8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106.08501367743258</v>
      </c>
      <c r="BA173" s="26">
        <f t="shared" si="18"/>
        <v>0.46921971766443543</v>
      </c>
      <c r="BB173" t="str">
        <f t="shared" si="19"/>
        <v>SP</v>
      </c>
      <c r="BC173">
        <v>800</v>
      </c>
      <c r="BD173">
        <v>800</v>
      </c>
      <c r="BF173" t="str">
        <f t="shared" si="20"/>
        <v>Unlikely</v>
      </c>
      <c r="BH173">
        <f>IF(VLOOKUP($A173,'Draft List'!$D$4:$AC$1177,BH$3,FALSE)&lt;&gt;0,VLOOKUP($A173,'Draft List'!$D$4:$AC$1177,BH$3,FALSE),"")</f>
        <v>366</v>
      </c>
      <c r="BI173">
        <f>IF(VLOOKUP($A173,'Draft List'!$D$4:$AC$1177,BI$3,FALSE)&lt;&gt;0,VLOOKUP($A173,'Draft List'!$D$4:$AC$1177,BI$3,FALSE),"")</f>
        <v>12</v>
      </c>
      <c r="BJ173">
        <f>IF(VLOOKUP($A173,'Draft List'!$D$4:$AC$1177,BJ$3,FALSE)&lt;&gt;0,VLOOKUP($A173,'Draft List'!$D$4:$AC$1177,BJ$3,FALSE),"")</f>
        <v>26</v>
      </c>
      <c r="BK173" t="str">
        <f>IF(VLOOKUP($A173,'Draft List'!$D$4:$AC$1177,BK$3,FALSE)&lt;&gt;0,VLOOKUP($A173,'Draft List'!$D$4:$AC$1177,BK$3,FALSE),"")</f>
        <v>Havana Leones</v>
      </c>
      <c r="BL173" t="str">
        <f>IF(OR(B173="SP",B173="MR",B173="CL"),"P",VLOOKUP(#REF!,Bat!$A$4:$AR$581,42,FALSE))</f>
        <v>P</v>
      </c>
    </row>
    <row r="174" spans="1:64" ht="15" customHeight="1" x14ac:dyDescent="0.3">
      <c r="A174" s="1">
        <v>16411</v>
      </c>
      <c r="B174" s="1" t="s">
        <v>468</v>
      </c>
      <c r="C174" s="1" t="s">
        <v>1701</v>
      </c>
      <c r="D174" s="1" t="s">
        <v>433</v>
      </c>
      <c r="E174" s="1">
        <v>18</v>
      </c>
      <c r="F174" s="1" t="s">
        <v>54</v>
      </c>
      <c r="G174" s="1" t="s">
        <v>54</v>
      </c>
      <c r="H174" s="22" t="s">
        <v>878</v>
      </c>
      <c r="I174" s="45" t="s">
        <v>43</v>
      </c>
      <c r="J174" s="1" t="s">
        <v>48</v>
      </c>
      <c r="K174" s="22" t="s">
        <v>43</v>
      </c>
      <c r="L174" s="1">
        <v>1</v>
      </c>
      <c r="M174" s="1">
        <v>2</v>
      </c>
      <c r="N174" s="22">
        <v>1</v>
      </c>
      <c r="O174" s="1">
        <v>5</v>
      </c>
      <c r="P174" s="1">
        <v>2</v>
      </c>
      <c r="Q174" s="22">
        <v>2</v>
      </c>
      <c r="R174" s="1">
        <v>3</v>
      </c>
      <c r="S174" s="1">
        <v>4</v>
      </c>
      <c r="T174" s="1">
        <v>1</v>
      </c>
      <c r="U174" s="1">
        <v>7</v>
      </c>
      <c r="V174" s="1" t="s">
        <v>45</v>
      </c>
      <c r="W174" s="1" t="s">
        <v>45</v>
      </c>
      <c r="X174" s="1">
        <v>2</v>
      </c>
      <c r="Y174" s="1">
        <v>6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 t="s">
        <v>45</v>
      </c>
      <c r="AF174" s="1" t="s">
        <v>45</v>
      </c>
      <c r="AG174" s="1" t="s">
        <v>45</v>
      </c>
      <c r="AH174" s="1" t="s">
        <v>45</v>
      </c>
      <c r="AI174" s="1" t="s">
        <v>45</v>
      </c>
      <c r="AJ174" s="1" t="s">
        <v>45</v>
      </c>
      <c r="AK174" s="1" t="s">
        <v>45</v>
      </c>
      <c r="AL174" s="1" t="s">
        <v>45</v>
      </c>
      <c r="AM174" s="1" t="s">
        <v>45</v>
      </c>
      <c r="AN174" s="1" t="s">
        <v>45</v>
      </c>
      <c r="AO174" s="22" t="s">
        <v>45</v>
      </c>
      <c r="AP174" s="1" t="s">
        <v>69</v>
      </c>
      <c r="AQ174" s="1">
        <v>3</v>
      </c>
      <c r="AR174" s="23" t="s">
        <v>371</v>
      </c>
      <c r="AS174" s="34" t="s">
        <v>875</v>
      </c>
      <c r="AT174" s="34" t="s">
        <v>48</v>
      </c>
      <c r="AU174" s="8">
        <f t="shared" si="14"/>
        <v>-2.5060525215375429</v>
      </c>
      <c r="AV174" s="8">
        <f t="shared" si="15"/>
        <v>-1.0394719067096667</v>
      </c>
      <c r="AW174">
        <f t="shared" si="16"/>
        <v>3</v>
      </c>
      <c r="AX174">
        <f t="shared" si="17"/>
        <v>2</v>
      </c>
      <c r="AY174" s="6">
        <f>VLOOKUP(AP174,COND!$A$10:$B$32,2,FALSE)</f>
        <v>0.95</v>
      </c>
      <c r="AZ174" s="8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105.395189603753</v>
      </c>
      <c r="BA174" s="26">
        <f t="shared" si="18"/>
        <v>0.40557884959678381</v>
      </c>
      <c r="BB174" t="str">
        <f t="shared" si="19"/>
        <v>RP</v>
      </c>
      <c r="BC174">
        <v>800</v>
      </c>
      <c r="BD174">
        <v>800</v>
      </c>
      <c r="BF174" t="str">
        <f t="shared" si="20"/>
        <v>Unlikely</v>
      </c>
      <c r="BH174" t="str">
        <f>IF(VLOOKUP($A174,'Draft List'!$D$4:$AC$1177,BH$3,FALSE)&lt;&gt;0,VLOOKUP($A174,'Draft List'!$D$4:$AC$1177,BH$3,FALSE),"")</f>
        <v/>
      </c>
      <c r="BI174" t="str">
        <f>IF(VLOOKUP($A174,'Draft List'!$D$4:$AC$1177,BI$3,FALSE)&lt;&gt;0,VLOOKUP($A174,'Draft List'!$D$4:$AC$1177,BI$3,FALSE),"")</f>
        <v/>
      </c>
      <c r="BJ174" t="str">
        <f>IF(VLOOKUP($A174,'Draft List'!$D$4:$AC$1177,BJ$3,FALSE)&lt;&gt;0,VLOOKUP($A174,'Draft List'!$D$4:$AC$1177,BJ$3,FALSE),"")</f>
        <v/>
      </c>
      <c r="BK174" t="str">
        <f>IF(VLOOKUP($A174,'Draft List'!$D$4:$AC$1177,BK$3,FALSE)&lt;&gt;0,VLOOKUP($A174,'Draft List'!$D$4:$AC$1177,BK$3,FALSE),"")</f>
        <v/>
      </c>
      <c r="BL174" t="e">
        <f>IF(OR(B174="SP",B174="MR",B174="CL"),"P",VLOOKUP(#REF!,Bat!$A$4:$AR$581,42,FALSE))</f>
        <v>#REF!</v>
      </c>
    </row>
    <row r="175" spans="1:64" ht="15" customHeight="1" x14ac:dyDescent="0.3">
      <c r="A175" s="1">
        <v>6647</v>
      </c>
      <c r="B175" s="1" t="s">
        <v>468</v>
      </c>
      <c r="C175" s="1" t="s">
        <v>196</v>
      </c>
      <c r="D175" s="1" t="s">
        <v>215</v>
      </c>
      <c r="E175" s="1">
        <v>18</v>
      </c>
      <c r="F175" s="1" t="s">
        <v>42</v>
      </c>
      <c r="G175" s="1" t="s">
        <v>42</v>
      </c>
      <c r="H175" s="22" t="s">
        <v>878</v>
      </c>
      <c r="I175" s="45" t="s">
        <v>43</v>
      </c>
      <c r="J175" s="1" t="s">
        <v>43</v>
      </c>
      <c r="K175" s="22" t="s">
        <v>43</v>
      </c>
      <c r="L175" s="1">
        <v>1</v>
      </c>
      <c r="M175" s="1">
        <v>1</v>
      </c>
      <c r="N175" s="22">
        <v>1</v>
      </c>
      <c r="O175" s="1">
        <v>4</v>
      </c>
      <c r="P175" s="1">
        <v>2</v>
      </c>
      <c r="Q175" s="22">
        <v>3</v>
      </c>
      <c r="R175" s="1">
        <v>2</v>
      </c>
      <c r="S175" s="1">
        <v>5</v>
      </c>
      <c r="T175" s="1">
        <v>1</v>
      </c>
      <c r="U175" s="1">
        <v>1</v>
      </c>
      <c r="V175" s="1" t="s">
        <v>45</v>
      </c>
      <c r="W175" s="1" t="s">
        <v>45</v>
      </c>
      <c r="X175" s="1">
        <v>1</v>
      </c>
      <c r="Y175" s="1">
        <v>7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 t="s">
        <v>45</v>
      </c>
      <c r="AF175" s="1" t="s">
        <v>45</v>
      </c>
      <c r="AG175" s="1" t="s">
        <v>45</v>
      </c>
      <c r="AH175" s="1" t="s">
        <v>45</v>
      </c>
      <c r="AI175" s="1" t="s">
        <v>45</v>
      </c>
      <c r="AJ175" s="1" t="s">
        <v>45</v>
      </c>
      <c r="AK175" s="1" t="s">
        <v>45</v>
      </c>
      <c r="AL175" s="1" t="s">
        <v>45</v>
      </c>
      <c r="AM175" s="1" t="s">
        <v>45</v>
      </c>
      <c r="AN175" s="1" t="s">
        <v>45</v>
      </c>
      <c r="AO175" s="22" t="s">
        <v>45</v>
      </c>
      <c r="AP175" s="1" t="s">
        <v>69</v>
      </c>
      <c r="AQ175" s="1">
        <v>7</v>
      </c>
      <c r="AR175" s="23" t="s">
        <v>371</v>
      </c>
      <c r="AS175" s="34" t="s">
        <v>922</v>
      </c>
      <c r="AT175" s="34" t="s">
        <v>844</v>
      </c>
      <c r="AU175" s="8">
        <f t="shared" si="14"/>
        <v>-2.7014842379675978</v>
      </c>
      <c r="AV175" s="8">
        <f t="shared" si="15"/>
        <v>-0.99184266516472974</v>
      </c>
      <c r="AW175">
        <f t="shared" si="16"/>
        <v>3</v>
      </c>
      <c r="AX175">
        <f t="shared" si="17"/>
        <v>1</v>
      </c>
      <c r="AY175" s="6">
        <f>VLOOKUP(AP175,COND!$A$10:$B$32,2,FALSE)</f>
        <v>0.95</v>
      </c>
      <c r="AZ175" s="8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105.25420735665629</v>
      </c>
      <c r="BA175" s="26">
        <f t="shared" si="18"/>
        <v>0.39257229773856361</v>
      </c>
      <c r="BB175" t="str">
        <f t="shared" si="19"/>
        <v>SP</v>
      </c>
      <c r="BC175">
        <v>800</v>
      </c>
      <c r="BD175">
        <v>800</v>
      </c>
      <c r="BF175" t="str">
        <f t="shared" si="20"/>
        <v>Unlikely</v>
      </c>
      <c r="BH175">
        <f>IF(VLOOKUP($A175,'Draft List'!$D$4:$AC$1177,BH$3,FALSE)&lt;&gt;0,VLOOKUP($A175,'Draft List'!$D$4:$AC$1177,BH$3,FALSE),"")</f>
        <v>430</v>
      </c>
      <c r="BI175">
        <f>IF(VLOOKUP($A175,'Draft List'!$D$4:$AC$1177,BI$3,FALSE)&lt;&gt;0,VLOOKUP($A175,'Draft List'!$D$4:$AC$1177,BI$3,FALSE),"")</f>
        <v>14</v>
      </c>
      <c r="BJ175">
        <f>IF(VLOOKUP($A175,'Draft List'!$D$4:$AC$1177,BJ$3,FALSE)&lt;&gt;0,VLOOKUP($A175,'Draft List'!$D$4:$AC$1177,BJ$3,FALSE),"")</f>
        <v>26</v>
      </c>
      <c r="BK175" t="str">
        <f>IF(VLOOKUP($A175,'Draft List'!$D$4:$AC$1177,BK$3,FALSE)&lt;&gt;0,VLOOKUP($A175,'Draft List'!$D$4:$AC$1177,BK$3,FALSE),"")</f>
        <v>Havana Leones</v>
      </c>
      <c r="BL175" t="e">
        <f>IF(OR(B175="SP",B175="MR",B175="CL"),"P",VLOOKUP(#REF!,Bat!$A$4:$AR$581,42,FALSE))</f>
        <v>#REF!</v>
      </c>
    </row>
    <row r="176" spans="1:64" ht="15" customHeight="1" x14ac:dyDescent="0.3">
      <c r="A176" s="1">
        <v>12779</v>
      </c>
      <c r="B176" s="1" t="s">
        <v>24</v>
      </c>
      <c r="C176" s="1" t="s">
        <v>713</v>
      </c>
      <c r="D176" s="1" t="s">
        <v>1643</v>
      </c>
      <c r="E176" s="1">
        <v>18</v>
      </c>
      <c r="F176" s="1" t="s">
        <v>42</v>
      </c>
      <c r="G176" s="1" t="s">
        <v>42</v>
      </c>
      <c r="H176" s="22" t="s">
        <v>878</v>
      </c>
      <c r="I176" s="45" t="s">
        <v>43</v>
      </c>
      <c r="J176" s="1" t="s">
        <v>43</v>
      </c>
      <c r="K176" s="22" t="s">
        <v>43</v>
      </c>
      <c r="L176" s="1">
        <v>2</v>
      </c>
      <c r="M176" s="1">
        <v>2</v>
      </c>
      <c r="N176" s="22">
        <v>1</v>
      </c>
      <c r="O176" s="1">
        <v>5</v>
      </c>
      <c r="P176" s="1">
        <v>2</v>
      </c>
      <c r="Q176" s="22">
        <v>2</v>
      </c>
      <c r="R176" s="1" t="s">
        <v>45</v>
      </c>
      <c r="S176" s="1" t="s">
        <v>45</v>
      </c>
      <c r="T176" s="1" t="s">
        <v>45</v>
      </c>
      <c r="U176" s="1" t="s">
        <v>45</v>
      </c>
      <c r="V176" s="1" t="s">
        <v>45</v>
      </c>
      <c r="W176" s="1" t="s">
        <v>45</v>
      </c>
      <c r="X176" s="1">
        <v>3</v>
      </c>
      <c r="Y176" s="1">
        <v>6</v>
      </c>
      <c r="Z176" s="1">
        <v>4</v>
      </c>
      <c r="AA176" s="1">
        <v>5</v>
      </c>
      <c r="AB176" s="1" t="s">
        <v>45</v>
      </c>
      <c r="AC176" s="1" t="s">
        <v>45</v>
      </c>
      <c r="AD176" s="1">
        <v>4</v>
      </c>
      <c r="AE176" s="1">
        <v>6</v>
      </c>
      <c r="AF176" s="1" t="s">
        <v>45</v>
      </c>
      <c r="AG176" s="1" t="s">
        <v>45</v>
      </c>
      <c r="AH176" s="1" t="s">
        <v>45</v>
      </c>
      <c r="AI176" s="1" t="s">
        <v>45</v>
      </c>
      <c r="AJ176" s="1" t="s">
        <v>45</v>
      </c>
      <c r="AK176" s="1" t="s">
        <v>45</v>
      </c>
      <c r="AL176" s="1" t="s">
        <v>45</v>
      </c>
      <c r="AM176" s="1" t="s">
        <v>45</v>
      </c>
      <c r="AN176" s="1" t="s">
        <v>45</v>
      </c>
      <c r="AO176" s="22" t="s">
        <v>45</v>
      </c>
      <c r="AP176" s="1" t="s">
        <v>61</v>
      </c>
      <c r="AQ176" s="1">
        <v>6</v>
      </c>
      <c r="AR176" s="23" t="s">
        <v>371</v>
      </c>
      <c r="AS176" s="34" t="s">
        <v>875</v>
      </c>
      <c r="AT176" s="34" t="s">
        <v>844</v>
      </c>
      <c r="AU176" s="8">
        <f t="shared" si="14"/>
        <v>-2.311361197028369</v>
      </c>
      <c r="AV176" s="8">
        <f t="shared" si="15"/>
        <v>-1.0394719067096667</v>
      </c>
      <c r="AW176">
        <f t="shared" si="16"/>
        <v>3</v>
      </c>
      <c r="AX176">
        <f t="shared" si="17"/>
        <v>2</v>
      </c>
      <c r="AY176" s="6">
        <f>VLOOKUP(AP176,COND!$A$10:$B$32,2,FALSE)</f>
        <v>1.0249999999999999</v>
      </c>
      <c r="AZ176" s="8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104.75907194538449</v>
      </c>
      <c r="BA176" s="26">
        <f t="shared" si="18"/>
        <v>0.34689275626317068</v>
      </c>
      <c r="BB176" t="str">
        <f t="shared" si="19"/>
        <v>SP</v>
      </c>
      <c r="BC176">
        <v>800</v>
      </c>
      <c r="BD176">
        <v>800</v>
      </c>
      <c r="BF176" t="str">
        <f t="shared" si="20"/>
        <v>Unlikely</v>
      </c>
      <c r="BH176">
        <f>IF(VLOOKUP($A176,'Draft List'!$D$4:$AC$1177,BH$3,FALSE)&lt;&gt;0,VLOOKUP($A176,'Draft List'!$D$4:$AC$1177,BH$3,FALSE),"")</f>
        <v>429</v>
      </c>
      <c r="BI176">
        <f>IF(VLOOKUP($A176,'Draft List'!$D$4:$AC$1177,BI$3,FALSE)&lt;&gt;0,VLOOKUP($A176,'Draft List'!$D$4:$AC$1177,BI$3,FALSE),"")</f>
        <v>14</v>
      </c>
      <c r="BJ176">
        <f>IF(VLOOKUP($A176,'Draft List'!$D$4:$AC$1177,BJ$3,FALSE)&lt;&gt;0,VLOOKUP($A176,'Draft List'!$D$4:$AC$1177,BJ$3,FALSE),"")</f>
        <v>25</v>
      </c>
      <c r="BK176" t="str">
        <f>IF(VLOOKUP($A176,'Draft List'!$D$4:$AC$1177,BK$3,FALSE)&lt;&gt;0,VLOOKUP($A176,'Draft List'!$D$4:$AC$1177,BK$3,FALSE),"")</f>
        <v>San Juan Coqui</v>
      </c>
      <c r="BL176" t="str">
        <f>IF(OR(B176="SP",B176="MR",B176="CL"),"P",VLOOKUP(#REF!,Bat!$A$4:$AR$581,42,FALSE))</f>
        <v>P</v>
      </c>
    </row>
    <row r="177" spans="1:64" ht="15" customHeight="1" x14ac:dyDescent="0.3">
      <c r="A177" s="1">
        <v>7027</v>
      </c>
      <c r="B177" s="1" t="s">
        <v>468</v>
      </c>
      <c r="C177" s="1" t="s">
        <v>1653</v>
      </c>
      <c r="D177" s="1" t="s">
        <v>1654</v>
      </c>
      <c r="E177" s="1">
        <v>18</v>
      </c>
      <c r="F177" s="1" t="s">
        <v>54</v>
      </c>
      <c r="G177" s="1" t="s">
        <v>54</v>
      </c>
      <c r="H177" s="22" t="s">
        <v>878</v>
      </c>
      <c r="I177" s="45" t="s">
        <v>43</v>
      </c>
      <c r="J177" s="1" t="s">
        <v>44</v>
      </c>
      <c r="K177" s="22" t="s">
        <v>43</v>
      </c>
      <c r="L177" s="1">
        <v>1</v>
      </c>
      <c r="M177" s="1">
        <v>1</v>
      </c>
      <c r="N177" s="22">
        <v>1</v>
      </c>
      <c r="O177" s="1">
        <v>5</v>
      </c>
      <c r="P177" s="1">
        <v>1</v>
      </c>
      <c r="Q177" s="22">
        <v>3</v>
      </c>
      <c r="R177" s="1">
        <v>2</v>
      </c>
      <c r="S177" s="1">
        <v>5</v>
      </c>
      <c r="T177" s="1">
        <v>1</v>
      </c>
      <c r="U177" s="1">
        <v>8</v>
      </c>
      <c r="V177" s="1" t="s">
        <v>45</v>
      </c>
      <c r="W177" s="1" t="s">
        <v>45</v>
      </c>
      <c r="X177" s="1" t="s">
        <v>45</v>
      </c>
      <c r="Y177" s="1" t="s">
        <v>45</v>
      </c>
      <c r="Z177" s="1" t="s">
        <v>45</v>
      </c>
      <c r="AA177" s="1" t="s">
        <v>45</v>
      </c>
      <c r="AB177" s="1">
        <v>2</v>
      </c>
      <c r="AC177" s="1">
        <v>3</v>
      </c>
      <c r="AD177" s="1" t="s">
        <v>45</v>
      </c>
      <c r="AE177" s="1" t="s">
        <v>45</v>
      </c>
      <c r="AF177" s="1" t="s">
        <v>45</v>
      </c>
      <c r="AG177" s="1" t="s">
        <v>45</v>
      </c>
      <c r="AH177" s="1" t="s">
        <v>45</v>
      </c>
      <c r="AI177" s="1" t="s">
        <v>45</v>
      </c>
      <c r="AJ177" s="1" t="s">
        <v>45</v>
      </c>
      <c r="AK177" s="1" t="s">
        <v>45</v>
      </c>
      <c r="AL177" s="1" t="s">
        <v>45</v>
      </c>
      <c r="AM177" s="1" t="s">
        <v>45</v>
      </c>
      <c r="AN177" s="1" t="s">
        <v>45</v>
      </c>
      <c r="AO177" s="22" t="s">
        <v>45</v>
      </c>
      <c r="AP177" s="1" t="s">
        <v>69</v>
      </c>
      <c r="AQ177" s="1">
        <v>5</v>
      </c>
      <c r="AR177" s="23" t="s">
        <v>375</v>
      </c>
      <c r="AS177" s="34" t="s">
        <v>896</v>
      </c>
      <c r="AT177" s="34" t="s">
        <v>48</v>
      </c>
      <c r="AU177" s="8">
        <f t="shared" si="14"/>
        <v>-2.7014842379675978</v>
      </c>
      <c r="AV177" s="8">
        <f t="shared" si="15"/>
        <v>-0.99258305708561179</v>
      </c>
      <c r="AW177">
        <f t="shared" si="16"/>
        <v>3</v>
      </c>
      <c r="AX177">
        <f t="shared" si="17"/>
        <v>1</v>
      </c>
      <c r="AY177" s="6">
        <f>VLOOKUP(AP177,COND!$A$10:$B$32,2,FALSE)</f>
        <v>0.95</v>
      </c>
      <c r="AZ177" s="8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104.65913641240554</v>
      </c>
      <c r="BA177" s="26">
        <f t="shared" si="18"/>
        <v>0.33767303733446064</v>
      </c>
      <c r="BB177" t="str">
        <f t="shared" si="19"/>
        <v>SP</v>
      </c>
      <c r="BC177">
        <v>800</v>
      </c>
      <c r="BD177">
        <v>800</v>
      </c>
      <c r="BF177" t="str">
        <f t="shared" si="20"/>
        <v>Unlikely</v>
      </c>
      <c r="BH177">
        <f>IF(VLOOKUP($A177,'Draft List'!$D$4:$AC$1177,BH$3,FALSE)&lt;&gt;0,VLOOKUP($A177,'Draft List'!$D$4:$AC$1177,BH$3,FALSE),"")</f>
        <v>560</v>
      </c>
      <c r="BI177">
        <f>IF(VLOOKUP($A177,'Draft List'!$D$4:$AC$1177,BI$3,FALSE)&lt;&gt;0,VLOOKUP($A177,'Draft List'!$D$4:$AC$1177,BI$3,FALSE),"")</f>
        <v>18</v>
      </c>
      <c r="BJ177">
        <f>IF(VLOOKUP($A177,'Draft List'!$D$4:$AC$1177,BJ$3,FALSE)&lt;&gt;0,VLOOKUP($A177,'Draft List'!$D$4:$AC$1177,BJ$3,FALSE),"")</f>
        <v>28</v>
      </c>
      <c r="BK177" t="str">
        <f>IF(VLOOKUP($A177,'Draft List'!$D$4:$AC$1177,BK$3,FALSE)&lt;&gt;0,VLOOKUP($A177,'Draft List'!$D$4:$AC$1177,BK$3,FALSE),"")</f>
        <v>Arlington Bureaucrats</v>
      </c>
      <c r="BL177" t="e">
        <f>IF(OR(B177="SP",B177="MR",B177="CL"),"P",VLOOKUP(#REF!,Bat!$A$4:$AR$581,42,FALSE))</f>
        <v>#REF!</v>
      </c>
    </row>
    <row r="178" spans="1:64" ht="15" customHeight="1" x14ac:dyDescent="0.3">
      <c r="A178" s="1">
        <v>17638</v>
      </c>
      <c r="B178" s="1" t="s">
        <v>468</v>
      </c>
      <c r="C178" s="1" t="s">
        <v>182</v>
      </c>
      <c r="D178" s="1" t="s">
        <v>1489</v>
      </c>
      <c r="E178" s="1">
        <v>17</v>
      </c>
      <c r="F178" s="1" t="s">
        <v>42</v>
      </c>
      <c r="G178" s="1" t="s">
        <v>42</v>
      </c>
      <c r="H178" s="22" t="s">
        <v>878</v>
      </c>
      <c r="I178" s="45" t="s">
        <v>43</v>
      </c>
      <c r="J178" s="1" t="s">
        <v>44</v>
      </c>
      <c r="K178" s="22" t="s">
        <v>43</v>
      </c>
      <c r="L178" s="1">
        <v>1</v>
      </c>
      <c r="M178" s="1">
        <v>1</v>
      </c>
      <c r="N178" s="22">
        <v>1</v>
      </c>
      <c r="O178" s="1">
        <v>5</v>
      </c>
      <c r="P178" s="1">
        <v>1</v>
      </c>
      <c r="Q178" s="22">
        <v>3</v>
      </c>
      <c r="R178" s="1">
        <v>3</v>
      </c>
      <c r="S178" s="1">
        <v>5</v>
      </c>
      <c r="T178" s="1">
        <v>1</v>
      </c>
      <c r="U178" s="1">
        <v>1</v>
      </c>
      <c r="V178" s="1" t="s">
        <v>45</v>
      </c>
      <c r="W178" s="1" t="s">
        <v>45</v>
      </c>
      <c r="X178" s="1">
        <v>2</v>
      </c>
      <c r="Y178" s="1">
        <v>7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 t="s">
        <v>45</v>
      </c>
      <c r="AF178" s="1" t="s">
        <v>45</v>
      </c>
      <c r="AG178" s="1" t="s">
        <v>45</v>
      </c>
      <c r="AH178" s="1" t="s">
        <v>45</v>
      </c>
      <c r="AI178" s="1" t="s">
        <v>45</v>
      </c>
      <c r="AJ178" s="1" t="s">
        <v>45</v>
      </c>
      <c r="AK178" s="1" t="s">
        <v>45</v>
      </c>
      <c r="AL178" s="1" t="s">
        <v>45</v>
      </c>
      <c r="AM178" s="1" t="s">
        <v>45</v>
      </c>
      <c r="AN178" s="1" t="s">
        <v>45</v>
      </c>
      <c r="AO178" s="22" t="s">
        <v>45</v>
      </c>
      <c r="AP178" s="1" t="s">
        <v>69</v>
      </c>
      <c r="AQ178" s="1">
        <v>9</v>
      </c>
      <c r="AR178" s="23" t="s">
        <v>375</v>
      </c>
      <c r="AS178" s="34" t="s">
        <v>896</v>
      </c>
      <c r="AT178" s="34" t="s">
        <v>844</v>
      </c>
      <c r="AU178" s="8">
        <f t="shared" si="14"/>
        <v>-2.7014842379675978</v>
      </c>
      <c r="AV178" s="8">
        <f t="shared" si="15"/>
        <v>-0.99258305708561179</v>
      </c>
      <c r="AW178">
        <f t="shared" si="16"/>
        <v>3</v>
      </c>
      <c r="AX178">
        <f t="shared" si="17"/>
        <v>1</v>
      </c>
      <c r="AY178" s="6">
        <f>VLOOKUP(AP178,COND!$A$10:$B$32,2,FALSE)</f>
        <v>0.95</v>
      </c>
      <c r="AZ178" s="8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104.24013991015954</v>
      </c>
      <c r="BA178" s="26">
        <f t="shared" si="18"/>
        <v>0.29901781763763258</v>
      </c>
      <c r="BB178" t="str">
        <f t="shared" si="19"/>
        <v>SP</v>
      </c>
      <c r="BC178">
        <v>800</v>
      </c>
      <c r="BD178">
        <v>800</v>
      </c>
      <c r="BF178" t="str">
        <f t="shared" si="20"/>
        <v>Unlikely</v>
      </c>
      <c r="BH178">
        <f>IF(VLOOKUP($A178,'Draft List'!$D$4:$AC$1177,BH$3,FALSE)&lt;&gt;0,VLOOKUP($A178,'Draft List'!$D$4:$AC$1177,BH$3,FALSE),"")</f>
        <v>603</v>
      </c>
      <c r="BI178">
        <f>IF(VLOOKUP($A178,'Draft List'!$D$4:$AC$1177,BI$3,FALSE)&lt;&gt;0,VLOOKUP($A178,'Draft List'!$D$4:$AC$1177,BI$3,FALSE),"")</f>
        <v>20</v>
      </c>
      <c r="BJ178">
        <f>IF(VLOOKUP($A178,'Draft List'!$D$4:$AC$1177,BJ$3,FALSE)&lt;&gt;0,VLOOKUP($A178,'Draft List'!$D$4:$AC$1177,BJ$3,FALSE),"")</f>
        <v>7</v>
      </c>
      <c r="BK178" t="str">
        <f>IF(VLOOKUP($A178,'Draft List'!$D$4:$AC$1177,BK$3,FALSE)&lt;&gt;0,VLOOKUP($A178,'Draft List'!$D$4:$AC$1177,BK$3,FALSE),"")</f>
        <v>Madison Malts</v>
      </c>
      <c r="BL178" t="e">
        <f>IF(OR(B178="SP",B178="MR",B178="CL"),"P",VLOOKUP(#REF!,Bat!$A$4:$AR$581,42,FALSE))</f>
        <v>#REF!</v>
      </c>
    </row>
    <row r="179" spans="1:64" ht="15" customHeight="1" x14ac:dyDescent="0.3">
      <c r="A179" s="1">
        <v>6413</v>
      </c>
      <c r="B179" s="1" t="s">
        <v>24</v>
      </c>
      <c r="C179" s="1" t="s">
        <v>1350</v>
      </c>
      <c r="D179" s="1" t="s">
        <v>439</v>
      </c>
      <c r="E179" s="1">
        <v>21</v>
      </c>
      <c r="F179" s="1" t="s">
        <v>42</v>
      </c>
      <c r="G179" s="1" t="s">
        <v>42</v>
      </c>
      <c r="H179" s="22" t="s">
        <v>861</v>
      </c>
      <c r="I179" s="45" t="s">
        <v>43</v>
      </c>
      <c r="J179" s="1" t="s">
        <v>43</v>
      </c>
      <c r="K179" s="22" t="s">
        <v>48</v>
      </c>
      <c r="L179" s="1">
        <v>4</v>
      </c>
      <c r="M179" s="1">
        <v>2</v>
      </c>
      <c r="N179" s="22">
        <v>3</v>
      </c>
      <c r="O179" s="1">
        <v>5</v>
      </c>
      <c r="P179" s="1">
        <v>2</v>
      </c>
      <c r="Q179" s="22">
        <v>4</v>
      </c>
      <c r="R179" s="1">
        <v>5</v>
      </c>
      <c r="S179" s="1">
        <v>6</v>
      </c>
      <c r="T179" s="1">
        <v>6</v>
      </c>
      <c r="U179" s="1">
        <v>7</v>
      </c>
      <c r="V179" s="1" t="s">
        <v>45</v>
      </c>
      <c r="W179" s="1" t="s">
        <v>45</v>
      </c>
      <c r="X179" s="1">
        <v>5</v>
      </c>
      <c r="Y179" s="1">
        <v>6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 t="s">
        <v>45</v>
      </c>
      <c r="AF179" s="1" t="s">
        <v>45</v>
      </c>
      <c r="AG179" s="1" t="s">
        <v>45</v>
      </c>
      <c r="AH179" s="1" t="s">
        <v>45</v>
      </c>
      <c r="AI179" s="1" t="s">
        <v>45</v>
      </c>
      <c r="AJ179" s="1" t="s">
        <v>45</v>
      </c>
      <c r="AK179" s="1" t="s">
        <v>45</v>
      </c>
      <c r="AL179" s="1" t="s">
        <v>45</v>
      </c>
      <c r="AM179" s="1" t="s">
        <v>45</v>
      </c>
      <c r="AN179" s="1" t="s">
        <v>45</v>
      </c>
      <c r="AO179" s="22" t="s">
        <v>45</v>
      </c>
      <c r="AP179" s="1" t="s">
        <v>61</v>
      </c>
      <c r="AQ179" s="1">
        <v>9</v>
      </c>
      <c r="AR179" s="23" t="s">
        <v>371</v>
      </c>
      <c r="AS179" s="34" t="s">
        <v>45</v>
      </c>
      <c r="AT179" s="34" t="s">
        <v>48</v>
      </c>
      <c r="AU179" s="8">
        <f t="shared" si="14"/>
        <v>-1.4373374159018013</v>
      </c>
      <c r="AV179" s="8">
        <f t="shared" si="15"/>
        <v>-0.55483077460144581</v>
      </c>
      <c r="AW179">
        <f t="shared" si="16"/>
        <v>3</v>
      </c>
      <c r="AX179">
        <f t="shared" si="17"/>
        <v>3</v>
      </c>
      <c r="AY179" s="6">
        <f>VLOOKUP(AP179,COND!$A$10:$B$32,2,FALSE)</f>
        <v>1.0249999999999999</v>
      </c>
      <c r="AZ179" s="8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111.7125649504105</v>
      </c>
      <c r="BA179" s="26">
        <f t="shared" si="18"/>
        <v>0.98839882690770486</v>
      </c>
      <c r="BB179" t="str">
        <f t="shared" si="19"/>
        <v>SP</v>
      </c>
      <c r="BC179">
        <v>800</v>
      </c>
      <c r="BD179">
        <v>800</v>
      </c>
      <c r="BF179" t="str">
        <f t="shared" si="20"/>
        <v>Unlikely</v>
      </c>
      <c r="BH179">
        <f>IF(VLOOKUP($A179,'Draft List'!$D$4:$AC$1177,BH$3,FALSE)&lt;&gt;0,VLOOKUP($A179,'Draft List'!$D$4:$AC$1177,BH$3,FALSE),"")</f>
        <v>359</v>
      </c>
      <c r="BI179">
        <f>IF(VLOOKUP($A179,'Draft List'!$D$4:$AC$1177,BI$3,FALSE)&lt;&gt;0,VLOOKUP($A179,'Draft List'!$D$4:$AC$1177,BI$3,FALSE),"")</f>
        <v>12</v>
      </c>
      <c r="BJ179">
        <f>IF(VLOOKUP($A179,'Draft List'!$D$4:$AC$1177,BJ$3,FALSE)&lt;&gt;0,VLOOKUP($A179,'Draft List'!$D$4:$AC$1177,BJ$3,FALSE),"")</f>
        <v>19</v>
      </c>
      <c r="BK179" t="str">
        <f>IF(VLOOKUP($A179,'Draft List'!$D$4:$AC$1177,BK$3,FALSE)&lt;&gt;0,VLOOKUP($A179,'Draft List'!$D$4:$AC$1177,BK$3,FALSE),"")</f>
        <v>Kalamazoo Badgers</v>
      </c>
      <c r="BL179" t="str">
        <f>IF(OR(B179="SP",B179="MR",B179="CL"),"P",VLOOKUP(#REF!,Bat!$A$4:$AR$581,42,FALSE))</f>
        <v>P</v>
      </c>
    </row>
    <row r="180" spans="1:64" ht="15" customHeight="1" x14ac:dyDescent="0.3">
      <c r="A180" s="1">
        <v>12285</v>
      </c>
      <c r="B180" s="1" t="s">
        <v>468</v>
      </c>
      <c r="C180" s="1" t="s">
        <v>1278</v>
      </c>
      <c r="D180" s="1" t="s">
        <v>873</v>
      </c>
      <c r="E180" s="1">
        <v>18</v>
      </c>
      <c r="F180" s="1" t="s">
        <v>54</v>
      </c>
      <c r="G180" s="1" t="s">
        <v>42</v>
      </c>
      <c r="H180" s="22" t="s">
        <v>878</v>
      </c>
      <c r="I180" s="45" t="s">
        <v>43</v>
      </c>
      <c r="J180" s="1" t="s">
        <v>43</v>
      </c>
      <c r="K180" s="22" t="s">
        <v>43</v>
      </c>
      <c r="L180" s="1">
        <v>1</v>
      </c>
      <c r="M180" s="1">
        <v>2</v>
      </c>
      <c r="N180" s="22">
        <v>1</v>
      </c>
      <c r="O180" s="1">
        <v>3</v>
      </c>
      <c r="P180" s="1">
        <v>3</v>
      </c>
      <c r="Q180" s="22">
        <v>3</v>
      </c>
      <c r="R180" s="1" t="s">
        <v>45</v>
      </c>
      <c r="S180" s="1" t="s">
        <v>45</v>
      </c>
      <c r="T180" s="1">
        <v>1</v>
      </c>
      <c r="U180" s="1">
        <v>1</v>
      </c>
      <c r="V180" s="1" t="s">
        <v>45</v>
      </c>
      <c r="W180" s="1" t="s">
        <v>45</v>
      </c>
      <c r="X180" s="1" t="s">
        <v>45</v>
      </c>
      <c r="Y180" s="1" t="s">
        <v>45</v>
      </c>
      <c r="Z180" s="1">
        <v>3</v>
      </c>
      <c r="AA180" s="1">
        <v>4</v>
      </c>
      <c r="AB180" s="1" t="s">
        <v>45</v>
      </c>
      <c r="AC180" s="1" t="s">
        <v>45</v>
      </c>
      <c r="AD180" s="1">
        <v>3</v>
      </c>
      <c r="AE180" s="1">
        <v>4</v>
      </c>
      <c r="AF180" s="1" t="s">
        <v>45</v>
      </c>
      <c r="AG180" s="1" t="s">
        <v>45</v>
      </c>
      <c r="AH180" s="1" t="s">
        <v>45</v>
      </c>
      <c r="AI180" s="1" t="s">
        <v>45</v>
      </c>
      <c r="AJ180" s="1" t="s">
        <v>45</v>
      </c>
      <c r="AK180" s="1" t="s">
        <v>45</v>
      </c>
      <c r="AL180" s="1" t="s">
        <v>45</v>
      </c>
      <c r="AM180" s="1" t="s">
        <v>45</v>
      </c>
      <c r="AN180" s="1" t="s">
        <v>45</v>
      </c>
      <c r="AO180" s="22" t="s">
        <v>45</v>
      </c>
      <c r="AP180" s="1" t="s">
        <v>69</v>
      </c>
      <c r="AQ180" s="1">
        <v>7</v>
      </c>
      <c r="AR180" s="23" t="s">
        <v>370</v>
      </c>
      <c r="AS180" s="34" t="s">
        <v>875</v>
      </c>
      <c r="AT180" s="34" t="s">
        <v>844</v>
      </c>
      <c r="AU180" s="8">
        <f t="shared" si="14"/>
        <v>-2.5060525215375429</v>
      </c>
      <c r="AV180" s="8">
        <f t="shared" si="15"/>
        <v>-0.9911022732438477</v>
      </c>
      <c r="AW180">
        <f t="shared" si="16"/>
        <v>3</v>
      </c>
      <c r="AX180">
        <f t="shared" si="17"/>
        <v>0</v>
      </c>
      <c r="AY180" s="6">
        <f>VLOOKUP(AP180,COND!$A$10:$B$32,2,FALSE)</f>
        <v>0.95</v>
      </c>
      <c r="AZ180" s="8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104.11790682927476</v>
      </c>
      <c r="BA180" s="26">
        <f t="shared" si="18"/>
        <v>0.28774100131459968</v>
      </c>
      <c r="BB180" t="str">
        <f t="shared" si="19"/>
        <v>SP</v>
      </c>
      <c r="BC180">
        <v>800</v>
      </c>
      <c r="BD180">
        <v>800</v>
      </c>
      <c r="BF180" t="str">
        <f t="shared" si="20"/>
        <v>Unlikely</v>
      </c>
      <c r="BH180" t="str">
        <f>IF(VLOOKUP($A180,'Draft List'!$D$4:$AC$1177,BH$3,FALSE)&lt;&gt;0,VLOOKUP($A180,'Draft List'!$D$4:$AC$1177,BH$3,FALSE),"")</f>
        <v/>
      </c>
      <c r="BI180" t="str">
        <f>IF(VLOOKUP($A180,'Draft List'!$D$4:$AC$1177,BI$3,FALSE)&lt;&gt;0,VLOOKUP($A180,'Draft List'!$D$4:$AC$1177,BI$3,FALSE),"")</f>
        <v/>
      </c>
      <c r="BJ180" t="str">
        <f>IF(VLOOKUP($A180,'Draft List'!$D$4:$AC$1177,BJ$3,FALSE)&lt;&gt;0,VLOOKUP($A180,'Draft List'!$D$4:$AC$1177,BJ$3,FALSE),"")</f>
        <v/>
      </c>
      <c r="BK180" t="str">
        <f>IF(VLOOKUP($A180,'Draft List'!$D$4:$AC$1177,BK$3,FALSE)&lt;&gt;0,VLOOKUP($A180,'Draft List'!$D$4:$AC$1177,BK$3,FALSE),"")</f>
        <v/>
      </c>
      <c r="BL180" t="e">
        <f>IF(OR(B180="SP",B180="MR",B180="CL"),"P",VLOOKUP(#REF!,Bat!$A$4:$AR$581,42,FALSE))</f>
        <v>#REF!</v>
      </c>
    </row>
    <row r="181" spans="1:64" ht="15" customHeight="1" x14ac:dyDescent="0.3">
      <c r="A181" s="1">
        <v>7179</v>
      </c>
      <c r="B181" s="1" t="s">
        <v>468</v>
      </c>
      <c r="C181" s="1" t="s">
        <v>172</v>
      </c>
      <c r="D181" s="1" t="s">
        <v>462</v>
      </c>
      <c r="E181" s="1">
        <v>18</v>
      </c>
      <c r="F181" s="1" t="s">
        <v>42</v>
      </c>
      <c r="G181" s="1" t="s">
        <v>42</v>
      </c>
      <c r="H181" s="22" t="s">
        <v>878</v>
      </c>
      <c r="I181" s="45" t="s">
        <v>43</v>
      </c>
      <c r="J181" s="1" t="s">
        <v>43</v>
      </c>
      <c r="K181" s="22" t="s">
        <v>43</v>
      </c>
      <c r="L181" s="1">
        <v>1</v>
      </c>
      <c r="M181" s="1">
        <v>2</v>
      </c>
      <c r="N181" s="22">
        <v>1</v>
      </c>
      <c r="O181" s="1">
        <v>4</v>
      </c>
      <c r="P181" s="1">
        <v>2</v>
      </c>
      <c r="Q181" s="22">
        <v>3</v>
      </c>
      <c r="R181" s="1">
        <v>2</v>
      </c>
      <c r="S181" s="1">
        <v>5</v>
      </c>
      <c r="T181" s="1">
        <v>1</v>
      </c>
      <c r="U181" s="1">
        <v>2</v>
      </c>
      <c r="V181" s="1" t="s">
        <v>45</v>
      </c>
      <c r="W181" s="1" t="s">
        <v>45</v>
      </c>
      <c r="X181" s="1" t="s">
        <v>45</v>
      </c>
      <c r="Y181" s="1" t="s">
        <v>45</v>
      </c>
      <c r="Z181" s="1" t="s">
        <v>45</v>
      </c>
      <c r="AA181" s="1" t="s">
        <v>45</v>
      </c>
      <c r="AB181" s="1">
        <v>2</v>
      </c>
      <c r="AC181" s="1">
        <v>5</v>
      </c>
      <c r="AD181" s="1" t="s">
        <v>45</v>
      </c>
      <c r="AE181" s="1" t="s">
        <v>45</v>
      </c>
      <c r="AF181" s="1" t="s">
        <v>45</v>
      </c>
      <c r="AG181" s="1" t="s">
        <v>45</v>
      </c>
      <c r="AH181" s="1" t="s">
        <v>45</v>
      </c>
      <c r="AI181" s="1" t="s">
        <v>45</v>
      </c>
      <c r="AJ181" s="1" t="s">
        <v>45</v>
      </c>
      <c r="AK181" s="1" t="s">
        <v>45</v>
      </c>
      <c r="AL181" s="1" t="s">
        <v>45</v>
      </c>
      <c r="AM181" s="1" t="s">
        <v>45</v>
      </c>
      <c r="AN181" s="1" t="s">
        <v>45</v>
      </c>
      <c r="AO181" s="22" t="s">
        <v>45</v>
      </c>
      <c r="AP181" s="1" t="s">
        <v>69</v>
      </c>
      <c r="AQ181" s="1">
        <v>8</v>
      </c>
      <c r="AR181" s="23" t="s">
        <v>371</v>
      </c>
      <c r="AS181" s="34" t="s">
        <v>875</v>
      </c>
      <c r="AT181" s="34" t="s">
        <v>844</v>
      </c>
      <c r="AU181" s="8">
        <f t="shared" si="14"/>
        <v>-2.5060525215375429</v>
      </c>
      <c r="AV181" s="8">
        <f t="shared" si="15"/>
        <v>-0.99184266516472974</v>
      </c>
      <c r="AW181">
        <f t="shared" si="16"/>
        <v>3</v>
      </c>
      <c r="AX181">
        <f t="shared" si="17"/>
        <v>0</v>
      </c>
      <c r="AY181" s="6">
        <f>VLOOKUP(AP181,COND!$A$10:$B$32,2,FALSE)</f>
        <v>0.95</v>
      </c>
      <c r="AZ181" s="8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104.10383938277801</v>
      </c>
      <c r="BA181" s="26">
        <f t="shared" si="18"/>
        <v>0.28644318562403787</v>
      </c>
      <c r="BB181" t="str">
        <f t="shared" si="19"/>
        <v>SP</v>
      </c>
      <c r="BC181">
        <v>800</v>
      </c>
      <c r="BD181">
        <v>800</v>
      </c>
      <c r="BF181" t="str">
        <f t="shared" si="20"/>
        <v>Unlikely</v>
      </c>
      <c r="BH181">
        <f>IF(VLOOKUP($A181,'Draft List'!$D$4:$AC$1177,BH$3,FALSE)&lt;&gt;0,VLOOKUP($A181,'Draft List'!$D$4:$AC$1177,BH$3,FALSE),"")</f>
        <v>610</v>
      </c>
      <c r="BI181">
        <f>IF(VLOOKUP($A181,'Draft List'!$D$4:$AC$1177,BI$3,FALSE)&lt;&gt;0,VLOOKUP($A181,'Draft List'!$D$4:$AC$1177,BI$3,FALSE),"")</f>
        <v>20</v>
      </c>
      <c r="BJ181">
        <f>IF(VLOOKUP($A181,'Draft List'!$D$4:$AC$1177,BJ$3,FALSE)&lt;&gt;0,VLOOKUP($A181,'Draft List'!$D$4:$AC$1177,BJ$3,FALSE),"")</f>
        <v>14</v>
      </c>
      <c r="BK181" t="str">
        <f>IF(VLOOKUP($A181,'Draft List'!$D$4:$AC$1177,BK$3,FALSE)&lt;&gt;0,VLOOKUP($A181,'Draft List'!$D$4:$AC$1177,BK$3,FALSE),"")</f>
        <v>Palm Springs Codgers</v>
      </c>
      <c r="BL181" t="e">
        <f>IF(OR(B181="SP",B181="MR",B181="CL"),"P",VLOOKUP(#REF!,Bat!$A$4:$AR$581,42,FALSE))</f>
        <v>#REF!</v>
      </c>
    </row>
    <row r="182" spans="1:64" ht="15" customHeight="1" x14ac:dyDescent="0.3">
      <c r="A182" s="1">
        <v>6460</v>
      </c>
      <c r="B182" s="1" t="s">
        <v>468</v>
      </c>
      <c r="C182" s="1" t="s">
        <v>760</v>
      </c>
      <c r="D182" s="1" t="s">
        <v>824</v>
      </c>
      <c r="E182" s="1">
        <v>18</v>
      </c>
      <c r="F182" s="1" t="s">
        <v>42</v>
      </c>
      <c r="G182" s="1" t="s">
        <v>42</v>
      </c>
      <c r="H182" s="22" t="s">
        <v>878</v>
      </c>
      <c r="I182" s="45" t="s">
        <v>43</v>
      </c>
      <c r="J182" s="1" t="s">
        <v>43</v>
      </c>
      <c r="K182" s="22" t="s">
        <v>43</v>
      </c>
      <c r="L182" s="1">
        <v>2</v>
      </c>
      <c r="M182" s="1">
        <v>2</v>
      </c>
      <c r="N182" s="22">
        <v>1</v>
      </c>
      <c r="O182" s="1">
        <v>5</v>
      </c>
      <c r="P182" s="1">
        <v>2</v>
      </c>
      <c r="Q182" s="22">
        <v>2</v>
      </c>
      <c r="R182" s="1">
        <v>4</v>
      </c>
      <c r="S182" s="1">
        <v>6</v>
      </c>
      <c r="T182" s="1">
        <v>1</v>
      </c>
      <c r="U182" s="1">
        <v>2</v>
      </c>
      <c r="V182" s="1" t="s">
        <v>45</v>
      </c>
      <c r="W182" s="1" t="s">
        <v>45</v>
      </c>
      <c r="X182" s="1">
        <v>2</v>
      </c>
      <c r="Y182" s="1">
        <v>7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45</v>
      </c>
      <c r="AF182" s="1" t="s">
        <v>45</v>
      </c>
      <c r="AG182" s="1" t="s">
        <v>45</v>
      </c>
      <c r="AH182" s="1" t="s">
        <v>45</v>
      </c>
      <c r="AI182" s="1" t="s">
        <v>45</v>
      </c>
      <c r="AJ182" s="1" t="s">
        <v>45</v>
      </c>
      <c r="AK182" s="1" t="s">
        <v>45</v>
      </c>
      <c r="AL182" s="1">
        <v>2</v>
      </c>
      <c r="AM182" s="1">
        <v>4</v>
      </c>
      <c r="AN182" s="1" t="s">
        <v>45</v>
      </c>
      <c r="AO182" s="22" t="s">
        <v>45</v>
      </c>
      <c r="AP182" s="1" t="s">
        <v>58</v>
      </c>
      <c r="AQ182" s="1">
        <v>4</v>
      </c>
      <c r="AR182" s="23" t="s">
        <v>371</v>
      </c>
      <c r="AS182" s="34" t="s">
        <v>938</v>
      </c>
      <c r="AT182" s="34" t="s">
        <v>48</v>
      </c>
      <c r="AU182" s="8">
        <f t="shared" si="14"/>
        <v>-2.311361197028369</v>
      </c>
      <c r="AV182" s="8">
        <f t="shared" si="15"/>
        <v>-1.0394719067096667</v>
      </c>
      <c r="AW182">
        <f t="shared" si="16"/>
        <v>4</v>
      </c>
      <c r="AX182">
        <f t="shared" si="17"/>
        <v>2</v>
      </c>
      <c r="AY182" s="6">
        <f>VLOOKUP(AP182,COND!$A$10:$B$32,2,FALSE)</f>
        <v>1</v>
      </c>
      <c r="AZ182" s="8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104.08587514508095</v>
      </c>
      <c r="BA182" s="26">
        <f t="shared" si="18"/>
        <v>0.28478586497543235</v>
      </c>
      <c r="BB182" t="str">
        <f t="shared" si="19"/>
        <v>RP</v>
      </c>
      <c r="BC182">
        <v>800</v>
      </c>
      <c r="BD182">
        <v>800</v>
      </c>
      <c r="BF182" t="str">
        <f t="shared" si="20"/>
        <v>Unlikely</v>
      </c>
      <c r="BH182">
        <f>IF(VLOOKUP($A182,'Draft List'!$D$4:$AC$1177,BH$3,FALSE)&lt;&gt;0,VLOOKUP($A182,'Draft List'!$D$4:$AC$1177,BH$3,FALSE),"")</f>
        <v>562</v>
      </c>
      <c r="BI182">
        <f>IF(VLOOKUP($A182,'Draft List'!$D$4:$AC$1177,BI$3,FALSE)&lt;&gt;0,VLOOKUP($A182,'Draft List'!$D$4:$AC$1177,BI$3,FALSE),"")</f>
        <v>18</v>
      </c>
      <c r="BJ182">
        <f>IF(VLOOKUP($A182,'Draft List'!$D$4:$AC$1177,BJ$3,FALSE)&lt;&gt;0,VLOOKUP($A182,'Draft List'!$D$4:$AC$1177,BJ$3,FALSE),"")</f>
        <v>30</v>
      </c>
      <c r="BK182" t="str">
        <f>IF(VLOOKUP($A182,'Draft List'!$D$4:$AC$1177,BK$3,FALSE)&lt;&gt;0,VLOOKUP($A182,'Draft List'!$D$4:$AC$1177,BK$3,FALSE),"")</f>
        <v>West Virginia Alleghenies</v>
      </c>
      <c r="BL182" t="e">
        <f>IF(OR(B182="SP",B182="MR",B182="CL"),"P",VLOOKUP(#REF!,Bat!$A$4:$AR$581,42,FALSE))</f>
        <v>#REF!</v>
      </c>
    </row>
    <row r="183" spans="1:64" ht="15" customHeight="1" x14ac:dyDescent="0.3">
      <c r="A183" s="1">
        <v>6558</v>
      </c>
      <c r="B183" s="1" t="s">
        <v>468</v>
      </c>
      <c r="C183" s="1" t="s">
        <v>1453</v>
      </c>
      <c r="D183" s="1" t="s">
        <v>730</v>
      </c>
      <c r="E183" s="1">
        <v>18</v>
      </c>
      <c r="F183" s="1" t="s">
        <v>54</v>
      </c>
      <c r="G183" s="1" t="s">
        <v>54</v>
      </c>
      <c r="H183" s="22" t="s">
        <v>878</v>
      </c>
      <c r="I183" s="45" t="s">
        <v>43</v>
      </c>
      <c r="J183" s="1" t="s">
        <v>43</v>
      </c>
      <c r="K183" s="22" t="s">
        <v>48</v>
      </c>
      <c r="L183" s="1">
        <v>1</v>
      </c>
      <c r="M183" s="1">
        <v>1</v>
      </c>
      <c r="N183" s="22">
        <v>1</v>
      </c>
      <c r="O183" s="1">
        <v>4</v>
      </c>
      <c r="P183" s="1">
        <v>1</v>
      </c>
      <c r="Q183" s="22">
        <v>3</v>
      </c>
      <c r="R183" s="1">
        <v>2</v>
      </c>
      <c r="S183" s="1">
        <v>3</v>
      </c>
      <c r="T183" s="1">
        <v>1</v>
      </c>
      <c r="U183" s="1">
        <v>6</v>
      </c>
      <c r="V183" s="1" t="s">
        <v>45</v>
      </c>
      <c r="W183" s="1" t="s">
        <v>45</v>
      </c>
      <c r="X183" s="1">
        <v>2</v>
      </c>
      <c r="Y183" s="1">
        <v>5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>
        <v>2</v>
      </c>
      <c r="AE183" s="1">
        <v>2</v>
      </c>
      <c r="AF183" s="1" t="s">
        <v>45</v>
      </c>
      <c r="AG183" s="1" t="s">
        <v>45</v>
      </c>
      <c r="AH183" s="1" t="s">
        <v>45</v>
      </c>
      <c r="AI183" s="1" t="s">
        <v>45</v>
      </c>
      <c r="AJ183" s="1" t="s">
        <v>45</v>
      </c>
      <c r="AK183" s="1" t="s">
        <v>45</v>
      </c>
      <c r="AL183" s="1" t="s">
        <v>45</v>
      </c>
      <c r="AM183" s="1" t="s">
        <v>45</v>
      </c>
      <c r="AN183" s="1" t="s">
        <v>45</v>
      </c>
      <c r="AO183" s="22" t="s">
        <v>45</v>
      </c>
      <c r="AP183" s="1" t="s">
        <v>68</v>
      </c>
      <c r="AQ183" s="1">
        <v>8</v>
      </c>
      <c r="AR183" s="23" t="s">
        <v>14</v>
      </c>
      <c r="AS183" s="34" t="s">
        <v>875</v>
      </c>
      <c r="AT183" s="34" t="s">
        <v>48</v>
      </c>
      <c r="AU183" s="8">
        <f t="shared" si="14"/>
        <v>-2.7014842379675978</v>
      </c>
      <c r="AV183" s="8">
        <f t="shared" si="15"/>
        <v>-1.1872743815947853</v>
      </c>
      <c r="AW183">
        <f t="shared" si="16"/>
        <v>4</v>
      </c>
      <c r="AX183">
        <f t="shared" si="17"/>
        <v>1</v>
      </c>
      <c r="AY183" s="6">
        <f>VLOOKUP(AP183,COND!$A$10:$B$32,2,FALSE)</f>
        <v>0.9</v>
      </c>
      <c r="AZ183" s="8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104.0677939684597</v>
      </c>
      <c r="BA183" s="26">
        <f t="shared" si="18"/>
        <v>0.28311775593174093</v>
      </c>
      <c r="BB183" t="str">
        <f t="shared" si="19"/>
        <v>SP</v>
      </c>
      <c r="BC183">
        <v>800</v>
      </c>
      <c r="BD183">
        <v>800</v>
      </c>
      <c r="BF183" t="str">
        <f t="shared" si="20"/>
        <v>Unlikely</v>
      </c>
      <c r="BH183">
        <f>IF(VLOOKUP($A183,'Draft List'!$D$4:$AC$1177,BH$3,FALSE)&lt;&gt;0,VLOOKUP($A183,'Draft List'!$D$4:$AC$1177,BH$3,FALSE),"")</f>
        <v>449</v>
      </c>
      <c r="BI183">
        <f>IF(VLOOKUP($A183,'Draft List'!$D$4:$AC$1177,BI$3,FALSE)&lt;&gt;0,VLOOKUP($A183,'Draft List'!$D$4:$AC$1177,BI$3,FALSE),"")</f>
        <v>15</v>
      </c>
      <c r="BJ183">
        <f>IF(VLOOKUP($A183,'Draft List'!$D$4:$AC$1177,BJ$3,FALSE)&lt;&gt;0,VLOOKUP($A183,'Draft List'!$D$4:$AC$1177,BJ$3,FALSE),"")</f>
        <v>13</v>
      </c>
      <c r="BK183" t="str">
        <f>IF(VLOOKUP($A183,'Draft List'!$D$4:$AC$1177,BK$3,FALSE)&lt;&gt;0,VLOOKUP($A183,'Draft List'!$D$4:$AC$1177,BK$3,FALSE),"")</f>
        <v>Toyama Wind Dancers</v>
      </c>
      <c r="BL183" t="e">
        <f>IF(OR(B183="SP",B183="MR",B183="CL"),"P",VLOOKUP(#REF!,Bat!$A$4:$AR$581,42,FALSE))</f>
        <v>#REF!</v>
      </c>
    </row>
    <row r="184" spans="1:64" ht="15" customHeight="1" x14ac:dyDescent="0.3">
      <c r="A184" s="1">
        <v>15897</v>
      </c>
      <c r="B184" s="1" t="s">
        <v>468</v>
      </c>
      <c r="C184" s="1" t="s">
        <v>1720</v>
      </c>
      <c r="D184" s="1" t="s">
        <v>1721</v>
      </c>
      <c r="E184" s="1">
        <v>18</v>
      </c>
      <c r="F184" s="1" t="s">
        <v>42</v>
      </c>
      <c r="G184" s="1" t="s">
        <v>42</v>
      </c>
      <c r="H184" s="22" t="s">
        <v>878</v>
      </c>
      <c r="I184" s="45" t="s">
        <v>43</v>
      </c>
      <c r="J184" s="1" t="s">
        <v>44</v>
      </c>
      <c r="K184" s="22" t="s">
        <v>44</v>
      </c>
      <c r="L184" s="1">
        <v>2</v>
      </c>
      <c r="M184" s="1">
        <v>2</v>
      </c>
      <c r="N184" s="22">
        <v>1</v>
      </c>
      <c r="O184" s="1">
        <v>4</v>
      </c>
      <c r="P184" s="1">
        <v>2</v>
      </c>
      <c r="Q184" s="22">
        <v>3</v>
      </c>
      <c r="R184" s="1">
        <v>4</v>
      </c>
      <c r="S184" s="1">
        <v>6</v>
      </c>
      <c r="T184" s="1">
        <v>1</v>
      </c>
      <c r="U184" s="1">
        <v>2</v>
      </c>
      <c r="V184" s="1">
        <v>2</v>
      </c>
      <c r="W184" s="1">
        <v>5</v>
      </c>
      <c r="X184" s="1" t="s">
        <v>45</v>
      </c>
      <c r="Y184" s="1" t="s">
        <v>45</v>
      </c>
      <c r="Z184" s="1" t="s">
        <v>45</v>
      </c>
      <c r="AA184" s="1" t="s">
        <v>45</v>
      </c>
      <c r="AB184" s="1">
        <v>3</v>
      </c>
      <c r="AC184" s="1">
        <v>5</v>
      </c>
      <c r="AD184" s="1" t="s">
        <v>45</v>
      </c>
      <c r="AE184" s="1" t="s">
        <v>45</v>
      </c>
      <c r="AF184" s="1">
        <v>3</v>
      </c>
      <c r="AG184" s="1">
        <v>4</v>
      </c>
      <c r="AH184" s="1">
        <v>1</v>
      </c>
      <c r="AI184" s="1">
        <v>4</v>
      </c>
      <c r="AJ184" s="1" t="s">
        <v>45</v>
      </c>
      <c r="AK184" s="1" t="s">
        <v>45</v>
      </c>
      <c r="AL184" s="1" t="s">
        <v>45</v>
      </c>
      <c r="AM184" s="1" t="s">
        <v>45</v>
      </c>
      <c r="AN184" s="1" t="s">
        <v>45</v>
      </c>
      <c r="AO184" s="22" t="s">
        <v>45</v>
      </c>
      <c r="AP184" s="1" t="s">
        <v>58</v>
      </c>
      <c r="AQ184" s="1">
        <v>7</v>
      </c>
      <c r="AR184" s="23" t="s">
        <v>371</v>
      </c>
      <c r="AS184" s="34" t="s">
        <v>910</v>
      </c>
      <c r="AT184" s="34" t="s">
        <v>844</v>
      </c>
      <c r="AU184" s="8">
        <f t="shared" si="14"/>
        <v>-2.311361197028369</v>
      </c>
      <c r="AV184" s="8">
        <f t="shared" si="15"/>
        <v>-0.99184266516472974</v>
      </c>
      <c r="AW184">
        <f t="shared" si="16"/>
        <v>6</v>
      </c>
      <c r="AX184">
        <f t="shared" si="17"/>
        <v>1</v>
      </c>
      <c r="AY184" s="6">
        <f>VLOOKUP(AP184,COND!$A$10:$B$32,2,FALSE)</f>
        <v>1</v>
      </c>
      <c r="AZ184" s="8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103.95087445729973</v>
      </c>
      <c r="BA184" s="26">
        <f t="shared" si="18"/>
        <v>0.27233115182763173</v>
      </c>
      <c r="BB184" t="str">
        <f t="shared" si="19"/>
        <v>SP</v>
      </c>
      <c r="BC184">
        <v>800</v>
      </c>
      <c r="BD184">
        <v>800</v>
      </c>
      <c r="BF184" t="str">
        <f t="shared" si="20"/>
        <v>Unlikely</v>
      </c>
      <c r="BH184" t="str">
        <f>IF(VLOOKUP($A184,'Draft List'!$D$4:$AC$1177,BH$3,FALSE)&lt;&gt;0,VLOOKUP($A184,'Draft List'!$D$4:$AC$1177,BH$3,FALSE),"")</f>
        <v/>
      </c>
      <c r="BI184" t="str">
        <f>IF(VLOOKUP($A184,'Draft List'!$D$4:$AC$1177,BI$3,FALSE)&lt;&gt;0,VLOOKUP($A184,'Draft List'!$D$4:$AC$1177,BI$3,FALSE),"")</f>
        <v/>
      </c>
      <c r="BJ184" t="str">
        <f>IF(VLOOKUP($A184,'Draft List'!$D$4:$AC$1177,BJ$3,FALSE)&lt;&gt;0,VLOOKUP($A184,'Draft List'!$D$4:$AC$1177,BJ$3,FALSE),"")</f>
        <v/>
      </c>
      <c r="BK184" t="str">
        <f>IF(VLOOKUP($A184,'Draft List'!$D$4:$AC$1177,BK$3,FALSE)&lt;&gt;0,VLOOKUP($A184,'Draft List'!$D$4:$AC$1177,BK$3,FALSE),"")</f>
        <v/>
      </c>
      <c r="BL184" t="e">
        <f>IF(OR(B184="SP",B184="MR",B184="CL"),"P",VLOOKUP(#REF!,Bat!$A$4:$AR$581,42,FALSE))</f>
        <v>#REF!</v>
      </c>
    </row>
    <row r="185" spans="1:64" ht="15" customHeight="1" x14ac:dyDescent="0.3">
      <c r="A185" s="1">
        <v>10751</v>
      </c>
      <c r="B185" s="1" t="s">
        <v>24</v>
      </c>
      <c r="C185" s="1" t="s">
        <v>1552</v>
      </c>
      <c r="D185" s="1" t="s">
        <v>384</v>
      </c>
      <c r="E185" s="1">
        <v>18</v>
      </c>
      <c r="F185" s="1" t="s">
        <v>42</v>
      </c>
      <c r="G185" s="1" t="s">
        <v>42</v>
      </c>
      <c r="H185" s="22" t="s">
        <v>878</v>
      </c>
      <c r="I185" s="45" t="s">
        <v>43</v>
      </c>
      <c r="J185" s="1" t="s">
        <v>44</v>
      </c>
      <c r="K185" s="22" t="s">
        <v>43</v>
      </c>
      <c r="L185" s="1">
        <v>1</v>
      </c>
      <c r="M185" s="1">
        <v>2</v>
      </c>
      <c r="N185" s="22">
        <v>1</v>
      </c>
      <c r="O185" s="1">
        <v>4</v>
      </c>
      <c r="P185" s="1">
        <v>2</v>
      </c>
      <c r="Q185" s="22">
        <v>3</v>
      </c>
      <c r="R185" s="1">
        <v>3</v>
      </c>
      <c r="S185" s="1">
        <v>6</v>
      </c>
      <c r="T185" s="1">
        <v>1</v>
      </c>
      <c r="U185" s="1">
        <v>4</v>
      </c>
      <c r="V185" s="1">
        <v>1</v>
      </c>
      <c r="W185" s="1">
        <v>3</v>
      </c>
      <c r="X185" s="1" t="s">
        <v>45</v>
      </c>
      <c r="Y185" s="1" t="s">
        <v>45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 t="s">
        <v>45</v>
      </c>
      <c r="AF185" s="1">
        <v>3</v>
      </c>
      <c r="AG185" s="1">
        <v>5</v>
      </c>
      <c r="AH185" s="1" t="s">
        <v>45</v>
      </c>
      <c r="AI185" s="1" t="s">
        <v>45</v>
      </c>
      <c r="AJ185" s="1" t="s">
        <v>45</v>
      </c>
      <c r="AK185" s="1" t="s">
        <v>45</v>
      </c>
      <c r="AL185" s="1" t="s">
        <v>45</v>
      </c>
      <c r="AM185" s="1" t="s">
        <v>45</v>
      </c>
      <c r="AN185" s="1" t="s">
        <v>45</v>
      </c>
      <c r="AO185" s="22" t="s">
        <v>45</v>
      </c>
      <c r="AP185" s="1" t="s">
        <v>374</v>
      </c>
      <c r="AQ185" s="1">
        <v>8</v>
      </c>
      <c r="AR185" s="23" t="s">
        <v>371</v>
      </c>
      <c r="AS185" s="34" t="s">
        <v>922</v>
      </c>
      <c r="AT185" s="34" t="s">
        <v>844</v>
      </c>
      <c r="AU185" s="8">
        <f t="shared" si="14"/>
        <v>-2.5060525215375429</v>
      </c>
      <c r="AV185" s="8">
        <f t="shared" si="15"/>
        <v>-0.99184266516472974</v>
      </c>
      <c r="AW185">
        <f t="shared" si="16"/>
        <v>4</v>
      </c>
      <c r="AX185">
        <f t="shared" si="17"/>
        <v>1</v>
      </c>
      <c r="AY185" s="6">
        <f>VLOOKUP(AP185,COND!$A$10:$B$32,2,FALSE)</f>
        <v>1</v>
      </c>
      <c r="AZ185" s="8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103.91193619239789</v>
      </c>
      <c r="BA185" s="26">
        <f t="shared" si="18"/>
        <v>0.26873883738986021</v>
      </c>
      <c r="BB185" t="str">
        <f t="shared" si="19"/>
        <v>SP</v>
      </c>
      <c r="BC185">
        <v>800</v>
      </c>
      <c r="BD185">
        <v>800</v>
      </c>
      <c r="BF185" t="str">
        <f t="shared" si="20"/>
        <v>Unlikely</v>
      </c>
      <c r="BH185">
        <f>IF(VLOOKUP($A185,'Draft List'!$D$4:$AC$1177,BH$3,FALSE)&lt;&gt;0,VLOOKUP($A185,'Draft List'!$D$4:$AC$1177,BH$3,FALSE),"")</f>
        <v>398</v>
      </c>
      <c r="BI185">
        <f>IF(VLOOKUP($A185,'Draft List'!$D$4:$AC$1177,BI$3,FALSE)&lt;&gt;0,VLOOKUP($A185,'Draft List'!$D$4:$AC$1177,BI$3,FALSE),"")</f>
        <v>13</v>
      </c>
      <c r="BJ185">
        <f>IF(VLOOKUP($A185,'Draft List'!$D$4:$AC$1177,BJ$3,FALSE)&lt;&gt;0,VLOOKUP($A185,'Draft List'!$D$4:$AC$1177,BJ$3,FALSE),"")</f>
        <v>26</v>
      </c>
      <c r="BK185" t="str">
        <f>IF(VLOOKUP($A185,'Draft List'!$D$4:$AC$1177,BK$3,FALSE)&lt;&gt;0,VLOOKUP($A185,'Draft List'!$D$4:$AC$1177,BK$3,FALSE),"")</f>
        <v>Havana Leones</v>
      </c>
      <c r="BL185" t="str">
        <f>IF(OR(B185="SP",B185="MR",B185="CL"),"P",VLOOKUP(#REF!,Bat!$A$4:$AR$581,42,FALSE))</f>
        <v>P</v>
      </c>
    </row>
    <row r="186" spans="1:64" ht="15" customHeight="1" x14ac:dyDescent="0.3">
      <c r="A186" s="1">
        <v>10867</v>
      </c>
      <c r="B186" s="1" t="s">
        <v>468</v>
      </c>
      <c r="C186" s="1" t="s">
        <v>1514</v>
      </c>
      <c r="D186" s="1" t="s">
        <v>1515</v>
      </c>
      <c r="E186" s="1">
        <v>18</v>
      </c>
      <c r="F186" s="1" t="s">
        <v>54</v>
      </c>
      <c r="G186" s="1" t="s">
        <v>54</v>
      </c>
      <c r="H186" s="22" t="s">
        <v>878</v>
      </c>
      <c r="I186" s="45" t="s">
        <v>43</v>
      </c>
      <c r="J186" s="1" t="s">
        <v>44</v>
      </c>
      <c r="K186" s="22" t="s">
        <v>44</v>
      </c>
      <c r="L186" s="1">
        <v>2</v>
      </c>
      <c r="M186" s="1">
        <v>1</v>
      </c>
      <c r="N186" s="22">
        <v>1</v>
      </c>
      <c r="O186" s="1">
        <v>5</v>
      </c>
      <c r="P186" s="1">
        <v>1</v>
      </c>
      <c r="Q186" s="22">
        <v>3</v>
      </c>
      <c r="R186" s="1">
        <v>3</v>
      </c>
      <c r="S186" s="1">
        <v>6</v>
      </c>
      <c r="T186" s="1">
        <v>1</v>
      </c>
      <c r="U186" s="1">
        <v>1</v>
      </c>
      <c r="V186" s="1" t="s">
        <v>45</v>
      </c>
      <c r="W186" s="1" t="s">
        <v>45</v>
      </c>
      <c r="X186" s="1">
        <v>2</v>
      </c>
      <c r="Y186" s="1">
        <v>7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 t="s">
        <v>45</v>
      </c>
      <c r="AF186" s="1" t="s">
        <v>45</v>
      </c>
      <c r="AG186" s="1" t="s">
        <v>45</v>
      </c>
      <c r="AH186" s="1" t="s">
        <v>45</v>
      </c>
      <c r="AI186" s="1" t="s">
        <v>45</v>
      </c>
      <c r="AJ186" s="1" t="s">
        <v>45</v>
      </c>
      <c r="AK186" s="1" t="s">
        <v>45</v>
      </c>
      <c r="AL186" s="1" t="s">
        <v>45</v>
      </c>
      <c r="AM186" s="1" t="s">
        <v>45</v>
      </c>
      <c r="AN186" s="1" t="s">
        <v>45</v>
      </c>
      <c r="AO186" s="22" t="s">
        <v>45</v>
      </c>
      <c r="AP186" s="1" t="s">
        <v>65</v>
      </c>
      <c r="AQ186" s="1">
        <v>8</v>
      </c>
      <c r="AR186" s="23" t="s">
        <v>14</v>
      </c>
      <c r="AS186" s="34" t="s">
        <v>875</v>
      </c>
      <c r="AT186" s="34" t="s">
        <v>48</v>
      </c>
      <c r="AU186" s="8">
        <f t="shared" si="14"/>
        <v>-2.5067929134584248</v>
      </c>
      <c r="AV186" s="8">
        <f t="shared" si="15"/>
        <v>-0.99258305708561179</v>
      </c>
      <c r="AW186">
        <f t="shared" si="16"/>
        <v>3</v>
      </c>
      <c r="AX186">
        <f t="shared" si="17"/>
        <v>2</v>
      </c>
      <c r="AY186" s="6">
        <f>VLOOKUP(AP186,COND!$A$10:$B$32,2,FALSE)</f>
        <v>1</v>
      </c>
      <c r="AZ186" s="8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103.64698027559608</v>
      </c>
      <c r="BA186" s="26">
        <f t="shared" si="18"/>
        <v>0.24429488828993393</v>
      </c>
      <c r="BB186" t="str">
        <f t="shared" si="19"/>
        <v>SP</v>
      </c>
      <c r="BC186">
        <v>800</v>
      </c>
      <c r="BD186">
        <v>800</v>
      </c>
      <c r="BF186" t="str">
        <f t="shared" si="20"/>
        <v>Unlikely</v>
      </c>
      <c r="BH186">
        <f>IF(VLOOKUP($A186,'Draft List'!$D$4:$AC$1177,BH$3,FALSE)&lt;&gt;0,VLOOKUP($A186,'Draft List'!$D$4:$AC$1177,BH$3,FALSE),"")</f>
        <v>535</v>
      </c>
      <c r="BI186">
        <f>IF(VLOOKUP($A186,'Draft List'!$D$4:$AC$1177,BI$3,FALSE)&lt;&gt;0,VLOOKUP($A186,'Draft List'!$D$4:$AC$1177,BI$3,FALSE),"")</f>
        <v>18</v>
      </c>
      <c r="BJ186">
        <f>IF(VLOOKUP($A186,'Draft List'!$D$4:$AC$1177,BJ$3,FALSE)&lt;&gt;0,VLOOKUP($A186,'Draft List'!$D$4:$AC$1177,BJ$3,FALSE),"")</f>
        <v>3</v>
      </c>
      <c r="BK186" t="str">
        <f>IF(VLOOKUP($A186,'Draft List'!$D$4:$AC$1177,BK$3,FALSE)&lt;&gt;0,VLOOKUP($A186,'Draft List'!$D$4:$AC$1177,BK$3,FALSE),"")</f>
        <v>Arlington Bureaucrats</v>
      </c>
      <c r="BL186" t="e">
        <f>IF(OR(B186="SP",B186="MR",B186="CL"),"P",VLOOKUP(#REF!,Bat!$A$4:$AR$581,42,FALSE))</f>
        <v>#REF!</v>
      </c>
    </row>
    <row r="187" spans="1:64" ht="15" customHeight="1" x14ac:dyDescent="0.3">
      <c r="A187" s="1">
        <v>15319</v>
      </c>
      <c r="B187" s="1" t="s">
        <v>468</v>
      </c>
      <c r="C187" s="1" t="s">
        <v>160</v>
      </c>
      <c r="D187" s="1" t="s">
        <v>200</v>
      </c>
      <c r="E187" s="1">
        <v>18</v>
      </c>
      <c r="F187" s="1" t="s">
        <v>42</v>
      </c>
      <c r="G187" s="1" t="s">
        <v>42</v>
      </c>
      <c r="H187" s="22" t="s">
        <v>878</v>
      </c>
      <c r="I187" s="45" t="s">
        <v>43</v>
      </c>
      <c r="J187" s="1" t="s">
        <v>43</v>
      </c>
      <c r="K187" s="22" t="s">
        <v>48</v>
      </c>
      <c r="L187" s="1">
        <v>2</v>
      </c>
      <c r="M187" s="1">
        <v>2</v>
      </c>
      <c r="N187" s="22">
        <v>1</v>
      </c>
      <c r="O187" s="1">
        <v>4</v>
      </c>
      <c r="P187" s="1">
        <v>2</v>
      </c>
      <c r="Q187" s="22">
        <v>3</v>
      </c>
      <c r="R187" s="1">
        <v>3</v>
      </c>
      <c r="S187" s="1">
        <v>5</v>
      </c>
      <c r="T187" s="1">
        <v>1</v>
      </c>
      <c r="U187" s="1">
        <v>1</v>
      </c>
      <c r="V187" s="1" t="s">
        <v>45</v>
      </c>
      <c r="W187" s="1" t="s">
        <v>45</v>
      </c>
      <c r="X187" s="1" t="s">
        <v>45</v>
      </c>
      <c r="Y187" s="1" t="s">
        <v>45</v>
      </c>
      <c r="Z187" s="1">
        <v>3</v>
      </c>
      <c r="AA187" s="1">
        <v>5</v>
      </c>
      <c r="AB187" s="1" t="s">
        <v>45</v>
      </c>
      <c r="AC187" s="1" t="s">
        <v>45</v>
      </c>
      <c r="AD187" s="1" t="s">
        <v>45</v>
      </c>
      <c r="AE187" s="1" t="s">
        <v>45</v>
      </c>
      <c r="AF187" s="1" t="s">
        <v>45</v>
      </c>
      <c r="AG187" s="1" t="s">
        <v>45</v>
      </c>
      <c r="AH187" s="1" t="s">
        <v>45</v>
      </c>
      <c r="AI187" s="1" t="s">
        <v>45</v>
      </c>
      <c r="AJ187" s="1" t="s">
        <v>45</v>
      </c>
      <c r="AK187" s="1" t="s">
        <v>45</v>
      </c>
      <c r="AL187" s="1" t="s">
        <v>45</v>
      </c>
      <c r="AM187" s="1" t="s">
        <v>45</v>
      </c>
      <c r="AN187" s="1" t="s">
        <v>45</v>
      </c>
      <c r="AO187" s="22" t="s">
        <v>45</v>
      </c>
      <c r="AP187" s="1" t="s">
        <v>373</v>
      </c>
      <c r="AQ187" s="1">
        <v>3</v>
      </c>
      <c r="AR187" s="23" t="s">
        <v>371</v>
      </c>
      <c r="AS187" s="34" t="s">
        <v>681</v>
      </c>
      <c r="AT187" s="34" t="s">
        <v>48</v>
      </c>
      <c r="AU187" s="8">
        <f t="shared" si="14"/>
        <v>-2.311361197028369</v>
      </c>
      <c r="AV187" s="8">
        <f t="shared" si="15"/>
        <v>-0.99184266516472974</v>
      </c>
      <c r="AW187">
        <f t="shared" si="16"/>
        <v>3</v>
      </c>
      <c r="AX187">
        <f t="shared" si="17"/>
        <v>0</v>
      </c>
      <c r="AY187" s="6">
        <f>VLOOKUP(AP187,COND!$A$10:$B$32,2,FALSE)</f>
        <v>1</v>
      </c>
      <c r="AZ187" s="8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103.14083073443474</v>
      </c>
      <c r="BA187" s="26">
        <f t="shared" si="18"/>
        <v>0.19759921992955023</v>
      </c>
      <c r="BB187" t="str">
        <f t="shared" si="19"/>
        <v>RP</v>
      </c>
      <c r="BC187">
        <v>800</v>
      </c>
      <c r="BD187">
        <v>800</v>
      </c>
      <c r="BF187" t="str">
        <f t="shared" si="20"/>
        <v>Unlikely</v>
      </c>
      <c r="BH187" t="str">
        <f>IF(VLOOKUP($A187,'Draft List'!$D$4:$AC$1177,BH$3,FALSE)&lt;&gt;0,VLOOKUP($A187,'Draft List'!$D$4:$AC$1177,BH$3,FALSE),"")</f>
        <v/>
      </c>
      <c r="BI187" t="str">
        <f>IF(VLOOKUP($A187,'Draft List'!$D$4:$AC$1177,BI$3,FALSE)&lt;&gt;0,VLOOKUP($A187,'Draft List'!$D$4:$AC$1177,BI$3,FALSE),"")</f>
        <v/>
      </c>
      <c r="BJ187" t="str">
        <f>IF(VLOOKUP($A187,'Draft List'!$D$4:$AC$1177,BJ$3,FALSE)&lt;&gt;0,VLOOKUP($A187,'Draft List'!$D$4:$AC$1177,BJ$3,FALSE),"")</f>
        <v/>
      </c>
      <c r="BK187" t="str">
        <f>IF(VLOOKUP($A187,'Draft List'!$D$4:$AC$1177,BK$3,FALSE)&lt;&gt;0,VLOOKUP($A187,'Draft List'!$D$4:$AC$1177,BK$3,FALSE),"")</f>
        <v/>
      </c>
      <c r="BL187" t="e">
        <f>IF(OR(B187="SP",B187="MR",B187="CL"),"P",VLOOKUP(#REF!,Bat!$A$4:$AR$581,42,FALSE))</f>
        <v>#REF!</v>
      </c>
    </row>
    <row r="188" spans="1:64" ht="15" customHeight="1" x14ac:dyDescent="0.3">
      <c r="A188" s="1">
        <v>17116</v>
      </c>
      <c r="B188" s="1" t="s">
        <v>468</v>
      </c>
      <c r="C188" s="1" t="s">
        <v>1445</v>
      </c>
      <c r="D188" s="1" t="s">
        <v>1494</v>
      </c>
      <c r="E188" s="1">
        <v>18</v>
      </c>
      <c r="F188" s="1" t="s">
        <v>42</v>
      </c>
      <c r="G188" s="1" t="s">
        <v>42</v>
      </c>
      <c r="H188" s="22" t="s">
        <v>878</v>
      </c>
      <c r="I188" s="45" t="s">
        <v>43</v>
      </c>
      <c r="J188" s="1" t="s">
        <v>48</v>
      </c>
      <c r="K188" s="22" t="s">
        <v>48</v>
      </c>
      <c r="L188" s="1">
        <v>2</v>
      </c>
      <c r="M188" s="1">
        <v>1</v>
      </c>
      <c r="N188" s="22">
        <v>1</v>
      </c>
      <c r="O188" s="1">
        <v>4</v>
      </c>
      <c r="P188" s="1">
        <v>1</v>
      </c>
      <c r="Q188" s="22">
        <v>3</v>
      </c>
      <c r="R188" s="1">
        <v>3</v>
      </c>
      <c r="S188" s="1">
        <v>5</v>
      </c>
      <c r="T188" s="1">
        <v>1</v>
      </c>
      <c r="U188" s="1">
        <v>1</v>
      </c>
      <c r="V188" s="1">
        <v>2</v>
      </c>
      <c r="W188" s="1">
        <v>7</v>
      </c>
      <c r="X188" s="1" t="s">
        <v>45</v>
      </c>
      <c r="Y188" s="1" t="s">
        <v>45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 t="s">
        <v>45</v>
      </c>
      <c r="AF188" s="1" t="s">
        <v>45</v>
      </c>
      <c r="AG188" s="1" t="s">
        <v>45</v>
      </c>
      <c r="AH188" s="1" t="s">
        <v>45</v>
      </c>
      <c r="AI188" s="1" t="s">
        <v>45</v>
      </c>
      <c r="AJ188" s="1" t="s">
        <v>45</v>
      </c>
      <c r="AK188" s="1" t="s">
        <v>45</v>
      </c>
      <c r="AL188" s="1" t="s">
        <v>45</v>
      </c>
      <c r="AM188" s="1" t="s">
        <v>45</v>
      </c>
      <c r="AN188" s="1" t="s">
        <v>45</v>
      </c>
      <c r="AO188" s="22" t="s">
        <v>45</v>
      </c>
      <c r="AP188" s="1" t="s">
        <v>65</v>
      </c>
      <c r="AQ188" s="1">
        <v>6</v>
      </c>
      <c r="AR188" s="23" t="s">
        <v>14</v>
      </c>
      <c r="AS188" s="34" t="s">
        <v>896</v>
      </c>
      <c r="AT188" s="34" t="s">
        <v>48</v>
      </c>
      <c r="AU188" s="8">
        <f t="shared" si="14"/>
        <v>-2.5067929134584248</v>
      </c>
      <c r="AV188" s="8">
        <f t="shared" si="15"/>
        <v>-1.1872743815947853</v>
      </c>
      <c r="AW188">
        <f t="shared" si="16"/>
        <v>3</v>
      </c>
      <c r="AX188">
        <f t="shared" si="17"/>
        <v>1</v>
      </c>
      <c r="AY188" s="6">
        <f>VLOOKUP(AP188,COND!$A$10:$B$32,2,FALSE)</f>
        <v>1</v>
      </c>
      <c r="AZ188" s="8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103.04057494077729</v>
      </c>
      <c r="BA188" s="26">
        <f t="shared" si="18"/>
        <v>0.18834995481889935</v>
      </c>
      <c r="BB188" t="str">
        <f t="shared" si="19"/>
        <v>SP</v>
      </c>
      <c r="BC188">
        <v>800</v>
      </c>
      <c r="BD188">
        <v>800</v>
      </c>
      <c r="BF188" t="str">
        <f t="shared" si="20"/>
        <v>Unlikely</v>
      </c>
      <c r="BH188" t="str">
        <f>IF(VLOOKUP($A188,'Draft List'!$D$4:$AC$1177,BH$3,FALSE)&lt;&gt;0,VLOOKUP($A188,'Draft List'!$D$4:$AC$1177,BH$3,FALSE),"")</f>
        <v/>
      </c>
      <c r="BI188" t="str">
        <f>IF(VLOOKUP($A188,'Draft List'!$D$4:$AC$1177,BI$3,FALSE)&lt;&gt;0,VLOOKUP($A188,'Draft List'!$D$4:$AC$1177,BI$3,FALSE),"")</f>
        <v/>
      </c>
      <c r="BJ188" t="str">
        <f>IF(VLOOKUP($A188,'Draft List'!$D$4:$AC$1177,BJ$3,FALSE)&lt;&gt;0,VLOOKUP($A188,'Draft List'!$D$4:$AC$1177,BJ$3,FALSE),"")</f>
        <v/>
      </c>
      <c r="BK188" t="str">
        <f>IF(VLOOKUP($A188,'Draft List'!$D$4:$AC$1177,BK$3,FALSE)&lt;&gt;0,VLOOKUP($A188,'Draft List'!$D$4:$AC$1177,BK$3,FALSE),"")</f>
        <v/>
      </c>
      <c r="BL188" t="e">
        <f>IF(OR(B188="SP",B188="MR",B188="CL"),"P",VLOOKUP(#REF!,Bat!$A$4:$AR$581,42,FALSE))</f>
        <v>#REF!</v>
      </c>
    </row>
    <row r="189" spans="1:64" ht="15" customHeight="1" x14ac:dyDescent="0.3">
      <c r="A189" s="1">
        <v>6889</v>
      </c>
      <c r="B189" s="1" t="s">
        <v>24</v>
      </c>
      <c r="C189" s="1" t="s">
        <v>354</v>
      </c>
      <c r="D189" s="1" t="s">
        <v>1641</v>
      </c>
      <c r="E189" s="1">
        <v>18</v>
      </c>
      <c r="F189" s="1" t="s">
        <v>42</v>
      </c>
      <c r="G189" s="1" t="s">
        <v>42</v>
      </c>
      <c r="H189" s="22" t="s">
        <v>878</v>
      </c>
      <c r="I189" s="45" t="s">
        <v>43</v>
      </c>
      <c r="J189" s="1" t="s">
        <v>44</v>
      </c>
      <c r="K189" s="22" t="s">
        <v>43</v>
      </c>
      <c r="L189" s="1">
        <v>1</v>
      </c>
      <c r="M189" s="1">
        <v>2</v>
      </c>
      <c r="N189" s="22">
        <v>1</v>
      </c>
      <c r="O189" s="1">
        <v>4</v>
      </c>
      <c r="P189" s="1">
        <v>2</v>
      </c>
      <c r="Q189" s="22">
        <v>3</v>
      </c>
      <c r="R189" s="1">
        <v>3</v>
      </c>
      <c r="S189" s="1">
        <v>5</v>
      </c>
      <c r="T189" s="1">
        <v>1</v>
      </c>
      <c r="U189" s="1">
        <v>5</v>
      </c>
      <c r="V189" s="1" t="s">
        <v>45</v>
      </c>
      <c r="W189" s="1" t="s">
        <v>45</v>
      </c>
      <c r="X189" s="1" t="s">
        <v>45</v>
      </c>
      <c r="Y189" s="1" t="s">
        <v>45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>
        <v>3</v>
      </c>
      <c r="AE189" s="1">
        <v>5</v>
      </c>
      <c r="AF189" s="1" t="s">
        <v>45</v>
      </c>
      <c r="AG189" s="1" t="s">
        <v>45</v>
      </c>
      <c r="AH189" s="1" t="s">
        <v>45</v>
      </c>
      <c r="AI189" s="1" t="s">
        <v>45</v>
      </c>
      <c r="AJ189" s="1" t="s">
        <v>45</v>
      </c>
      <c r="AK189" s="1" t="s">
        <v>45</v>
      </c>
      <c r="AL189" s="1" t="s">
        <v>45</v>
      </c>
      <c r="AM189" s="1" t="s">
        <v>45</v>
      </c>
      <c r="AN189" s="1" t="s">
        <v>45</v>
      </c>
      <c r="AO189" s="22" t="s">
        <v>45</v>
      </c>
      <c r="AP189" s="1" t="s">
        <v>374</v>
      </c>
      <c r="AQ189" s="1">
        <v>5</v>
      </c>
      <c r="AR189" s="23" t="s">
        <v>371</v>
      </c>
      <c r="AS189" s="34" t="s">
        <v>910</v>
      </c>
      <c r="AT189" s="34" t="s">
        <v>48</v>
      </c>
      <c r="AU189" s="8">
        <f t="shared" si="14"/>
        <v>-2.5060525215375429</v>
      </c>
      <c r="AV189" s="8">
        <f t="shared" si="15"/>
        <v>-0.99184266516472974</v>
      </c>
      <c r="AW189">
        <f t="shared" si="16"/>
        <v>3</v>
      </c>
      <c r="AX189">
        <f t="shared" si="17"/>
        <v>0</v>
      </c>
      <c r="AY189" s="6">
        <f>VLOOKUP(AP189,COND!$A$10:$B$32,2,FALSE)</f>
        <v>1</v>
      </c>
      <c r="AZ189" s="8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102.63288778758795</v>
      </c>
      <c r="BA189" s="26">
        <f t="shared" si="18"/>
        <v>0.15073809794269133</v>
      </c>
      <c r="BB189" t="str">
        <f t="shared" si="19"/>
        <v>SP</v>
      </c>
      <c r="BC189">
        <v>800</v>
      </c>
      <c r="BD189">
        <v>800</v>
      </c>
      <c r="BF189" t="str">
        <f t="shared" si="20"/>
        <v>Unlikely</v>
      </c>
      <c r="BH189" t="str">
        <f>IF(VLOOKUP($A189,'Draft List'!$D$4:$AC$1177,BH$3,FALSE)&lt;&gt;0,VLOOKUP($A189,'Draft List'!$D$4:$AC$1177,BH$3,FALSE),"")</f>
        <v/>
      </c>
      <c r="BI189" t="str">
        <f>IF(VLOOKUP($A189,'Draft List'!$D$4:$AC$1177,BI$3,FALSE)&lt;&gt;0,VLOOKUP($A189,'Draft List'!$D$4:$AC$1177,BI$3,FALSE),"")</f>
        <v/>
      </c>
      <c r="BJ189" t="str">
        <f>IF(VLOOKUP($A189,'Draft List'!$D$4:$AC$1177,BJ$3,FALSE)&lt;&gt;0,VLOOKUP($A189,'Draft List'!$D$4:$AC$1177,BJ$3,FALSE),"")</f>
        <v/>
      </c>
      <c r="BK189" t="str">
        <f>IF(VLOOKUP($A189,'Draft List'!$D$4:$AC$1177,BK$3,FALSE)&lt;&gt;0,VLOOKUP($A189,'Draft List'!$D$4:$AC$1177,BK$3,FALSE),"")</f>
        <v/>
      </c>
      <c r="BL189" t="str">
        <f>IF(OR(B189="SP",B189="MR",B189="CL"),"P",VLOOKUP(#REF!,Bat!$A$4:$AR$581,42,FALSE))</f>
        <v>P</v>
      </c>
    </row>
    <row r="190" spans="1:64" ht="15" customHeight="1" x14ac:dyDescent="0.3">
      <c r="A190" s="1">
        <v>5075</v>
      </c>
      <c r="B190" s="1" t="s">
        <v>24</v>
      </c>
      <c r="C190" s="1" t="s">
        <v>1454</v>
      </c>
      <c r="D190" s="1" t="s">
        <v>154</v>
      </c>
      <c r="E190" s="1">
        <v>18</v>
      </c>
      <c r="F190" s="1" t="s">
        <v>63</v>
      </c>
      <c r="G190" s="1" t="s">
        <v>42</v>
      </c>
      <c r="H190" s="22" t="s">
        <v>878</v>
      </c>
      <c r="I190" s="45" t="s">
        <v>43</v>
      </c>
      <c r="J190" s="1" t="s">
        <v>43</v>
      </c>
      <c r="K190" s="22" t="s">
        <v>43</v>
      </c>
      <c r="L190" s="1">
        <v>1</v>
      </c>
      <c r="M190" s="1">
        <v>1</v>
      </c>
      <c r="N190" s="22">
        <v>1</v>
      </c>
      <c r="O190" s="1">
        <v>5</v>
      </c>
      <c r="P190" s="1">
        <v>1</v>
      </c>
      <c r="Q190" s="22">
        <v>2</v>
      </c>
      <c r="R190" s="1">
        <v>4</v>
      </c>
      <c r="S190" s="1">
        <v>7</v>
      </c>
      <c r="T190" s="1">
        <v>1</v>
      </c>
      <c r="U190" s="1">
        <v>6</v>
      </c>
      <c r="V190" s="1">
        <v>2</v>
      </c>
      <c r="W190" s="1">
        <v>2</v>
      </c>
      <c r="X190" s="1" t="s">
        <v>45</v>
      </c>
      <c r="Y190" s="1" t="s">
        <v>45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 t="s">
        <v>45</v>
      </c>
      <c r="AF190" s="1" t="s">
        <v>45</v>
      </c>
      <c r="AG190" s="1" t="s">
        <v>45</v>
      </c>
      <c r="AH190" s="1" t="s">
        <v>45</v>
      </c>
      <c r="AI190" s="1" t="s">
        <v>45</v>
      </c>
      <c r="AJ190" s="1">
        <v>2</v>
      </c>
      <c r="AK190" s="1">
        <v>6</v>
      </c>
      <c r="AL190" s="1" t="s">
        <v>45</v>
      </c>
      <c r="AM190" s="1" t="s">
        <v>45</v>
      </c>
      <c r="AN190" s="1" t="s">
        <v>45</v>
      </c>
      <c r="AO190" s="22" t="s">
        <v>45</v>
      </c>
      <c r="AP190" s="1" t="s">
        <v>58</v>
      </c>
      <c r="AQ190" s="1">
        <v>7</v>
      </c>
      <c r="AR190" s="23" t="s">
        <v>14</v>
      </c>
      <c r="AS190" s="34" t="s">
        <v>875</v>
      </c>
      <c r="AT190" s="34" t="s">
        <v>48</v>
      </c>
      <c r="AU190" s="8">
        <f t="shared" si="14"/>
        <v>-2.7014842379675978</v>
      </c>
      <c r="AV190" s="8">
        <f t="shared" si="15"/>
        <v>-1.2349036231397219</v>
      </c>
      <c r="AW190">
        <f t="shared" si="16"/>
        <v>4</v>
      </c>
      <c r="AX190">
        <f t="shared" si="17"/>
        <v>3</v>
      </c>
      <c r="AY190" s="6">
        <f>VLOOKUP(AP190,COND!$A$10:$B$32,2,FALSE)</f>
        <v>1</v>
      </c>
      <c r="AZ190" s="8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102.51163068961205</v>
      </c>
      <c r="BA190" s="26">
        <f t="shared" si="18"/>
        <v>0.1395513225473535</v>
      </c>
      <c r="BB190" t="str">
        <f t="shared" si="19"/>
        <v>SP</v>
      </c>
      <c r="BC190">
        <v>800</v>
      </c>
      <c r="BD190">
        <v>800</v>
      </c>
      <c r="BF190" t="str">
        <f t="shared" si="20"/>
        <v>Unlikely</v>
      </c>
      <c r="BH190">
        <f>IF(VLOOKUP($A190,'Draft List'!$D$4:$AC$1177,BH$3,FALSE)&lt;&gt;0,VLOOKUP($A190,'Draft List'!$D$4:$AC$1177,BH$3,FALSE),"")</f>
        <v>625</v>
      </c>
      <c r="BI190">
        <f>IF(VLOOKUP($A190,'Draft List'!$D$4:$AC$1177,BI$3,FALSE)&lt;&gt;0,VLOOKUP($A190,'Draft List'!$D$4:$AC$1177,BI$3,FALSE),"")</f>
        <v>20</v>
      </c>
      <c r="BJ190">
        <f>IF(VLOOKUP($A190,'Draft List'!$D$4:$AC$1177,BJ$3,FALSE)&lt;&gt;0,VLOOKUP($A190,'Draft List'!$D$4:$AC$1177,BJ$3,FALSE),"")</f>
        <v>29</v>
      </c>
      <c r="BK190" t="str">
        <f>IF(VLOOKUP($A190,'Draft List'!$D$4:$AC$1177,BK$3,FALSE)&lt;&gt;0,VLOOKUP($A190,'Draft List'!$D$4:$AC$1177,BK$3,FALSE),"")</f>
        <v>Kentucky Thoroughbreds</v>
      </c>
      <c r="BL190" t="str">
        <f>IF(OR(B190="SP",B190="MR",B190="CL"),"P",VLOOKUP(#REF!,Bat!$A$4:$AR$581,42,FALSE))</f>
        <v>P</v>
      </c>
    </row>
    <row r="191" spans="1:64" ht="15" customHeight="1" x14ac:dyDescent="0.3">
      <c r="A191" s="1">
        <v>6037</v>
      </c>
      <c r="B191" s="1" t="s">
        <v>468</v>
      </c>
      <c r="C191" s="1" t="s">
        <v>219</v>
      </c>
      <c r="D191" s="1" t="s">
        <v>1491</v>
      </c>
      <c r="E191" s="1">
        <v>18</v>
      </c>
      <c r="F191" s="1" t="s">
        <v>42</v>
      </c>
      <c r="G191" s="1" t="s">
        <v>42</v>
      </c>
      <c r="H191" s="22" t="s">
        <v>878</v>
      </c>
      <c r="I191" s="45" t="s">
        <v>43</v>
      </c>
      <c r="J191" s="1" t="s">
        <v>43</v>
      </c>
      <c r="K191" s="22" t="s">
        <v>43</v>
      </c>
      <c r="L191" s="1">
        <v>2</v>
      </c>
      <c r="M191" s="1">
        <v>2</v>
      </c>
      <c r="N191" s="22">
        <v>1</v>
      </c>
      <c r="O191" s="1">
        <v>5</v>
      </c>
      <c r="P191" s="1">
        <v>2</v>
      </c>
      <c r="Q191" s="22">
        <v>2</v>
      </c>
      <c r="R191" s="1">
        <v>3</v>
      </c>
      <c r="S191" s="1">
        <v>5</v>
      </c>
      <c r="T191" s="1">
        <v>1</v>
      </c>
      <c r="U191" s="1">
        <v>1</v>
      </c>
      <c r="V191" s="1">
        <v>3</v>
      </c>
      <c r="W191" s="1">
        <v>7</v>
      </c>
      <c r="X191" s="1" t="s">
        <v>45</v>
      </c>
      <c r="Y191" s="1" t="s">
        <v>45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 t="s">
        <v>45</v>
      </c>
      <c r="AF191" s="1" t="s">
        <v>45</v>
      </c>
      <c r="AG191" s="1" t="s">
        <v>45</v>
      </c>
      <c r="AH191" s="1" t="s">
        <v>45</v>
      </c>
      <c r="AI191" s="1" t="s">
        <v>45</v>
      </c>
      <c r="AJ191" s="1" t="s">
        <v>45</v>
      </c>
      <c r="AK191" s="1" t="s">
        <v>45</v>
      </c>
      <c r="AL191" s="1" t="s">
        <v>45</v>
      </c>
      <c r="AM191" s="1" t="s">
        <v>45</v>
      </c>
      <c r="AN191" s="1" t="s">
        <v>45</v>
      </c>
      <c r="AO191" s="22" t="s">
        <v>45</v>
      </c>
      <c r="AP191" s="1" t="s">
        <v>373</v>
      </c>
      <c r="AQ191" s="1">
        <v>3</v>
      </c>
      <c r="AR191" s="23" t="s">
        <v>371</v>
      </c>
      <c r="AS191" s="34" t="s">
        <v>922</v>
      </c>
      <c r="AT191" s="34" t="s">
        <v>844</v>
      </c>
      <c r="AU191" s="8">
        <f t="shared" si="14"/>
        <v>-2.311361197028369</v>
      </c>
      <c r="AV191" s="8">
        <f t="shared" si="15"/>
        <v>-1.0394719067096667</v>
      </c>
      <c r="AW191">
        <f t="shared" si="16"/>
        <v>3</v>
      </c>
      <c r="AX191">
        <f t="shared" si="17"/>
        <v>1</v>
      </c>
      <c r="AY191" s="6">
        <f>VLOOKUP(AP191,COND!$A$10:$B$32,2,FALSE)</f>
        <v>1</v>
      </c>
      <c r="AZ191" s="8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102.42337514508094</v>
      </c>
      <c r="BA191" s="26">
        <f t="shared" si="18"/>
        <v>0.13140916039319264</v>
      </c>
      <c r="BB191" t="str">
        <f t="shared" si="19"/>
        <v>RP</v>
      </c>
      <c r="BC191">
        <v>800</v>
      </c>
      <c r="BD191">
        <v>800</v>
      </c>
      <c r="BF191" t="str">
        <f t="shared" si="20"/>
        <v>Unlikely</v>
      </c>
      <c r="BH191" t="str">
        <f>IF(VLOOKUP($A191,'Draft List'!$D$4:$AC$1177,BH$3,FALSE)&lt;&gt;0,VLOOKUP($A191,'Draft List'!$D$4:$AC$1177,BH$3,FALSE),"")</f>
        <v/>
      </c>
      <c r="BI191" t="str">
        <f>IF(VLOOKUP($A191,'Draft List'!$D$4:$AC$1177,BI$3,FALSE)&lt;&gt;0,VLOOKUP($A191,'Draft List'!$D$4:$AC$1177,BI$3,FALSE),"")</f>
        <v/>
      </c>
      <c r="BJ191" t="str">
        <f>IF(VLOOKUP($A191,'Draft List'!$D$4:$AC$1177,BJ$3,FALSE)&lt;&gt;0,VLOOKUP($A191,'Draft List'!$D$4:$AC$1177,BJ$3,FALSE),"")</f>
        <v/>
      </c>
      <c r="BK191" t="str">
        <f>IF(VLOOKUP($A191,'Draft List'!$D$4:$AC$1177,BK$3,FALSE)&lt;&gt;0,VLOOKUP($A191,'Draft List'!$D$4:$AC$1177,BK$3,FALSE),"")</f>
        <v/>
      </c>
      <c r="BL191" t="e">
        <f>IF(OR(B191="SP",B191="MR",B191="CL"),"P",VLOOKUP(#REF!,Bat!$A$4:$AR$581,42,FALSE))</f>
        <v>#REF!</v>
      </c>
    </row>
    <row r="192" spans="1:64" ht="15" customHeight="1" x14ac:dyDescent="0.3">
      <c r="A192" s="1">
        <v>13136</v>
      </c>
      <c r="B192" s="1" t="s">
        <v>468</v>
      </c>
      <c r="C192" s="1" t="s">
        <v>937</v>
      </c>
      <c r="D192" s="1" t="s">
        <v>627</v>
      </c>
      <c r="E192" s="1">
        <v>18</v>
      </c>
      <c r="F192" s="1" t="s">
        <v>42</v>
      </c>
      <c r="G192" s="1" t="s">
        <v>42</v>
      </c>
      <c r="H192" s="22" t="s">
        <v>878</v>
      </c>
      <c r="I192" s="45" t="s">
        <v>43</v>
      </c>
      <c r="J192" s="1" t="s">
        <v>43</v>
      </c>
      <c r="K192" s="22" t="s">
        <v>43</v>
      </c>
      <c r="L192" s="1">
        <v>1</v>
      </c>
      <c r="M192" s="1">
        <v>1</v>
      </c>
      <c r="N192" s="22">
        <v>1</v>
      </c>
      <c r="O192" s="1">
        <v>4</v>
      </c>
      <c r="P192" s="1">
        <v>1</v>
      </c>
      <c r="Q192" s="22">
        <v>3</v>
      </c>
      <c r="R192" s="1">
        <v>3</v>
      </c>
      <c r="S192" s="1">
        <v>4</v>
      </c>
      <c r="T192" s="1">
        <v>1</v>
      </c>
      <c r="U192" s="1">
        <v>1</v>
      </c>
      <c r="V192" s="1">
        <v>2</v>
      </c>
      <c r="W192" s="1">
        <v>6</v>
      </c>
      <c r="X192" s="1" t="s">
        <v>45</v>
      </c>
      <c r="Y192" s="1" t="s">
        <v>45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 t="s">
        <v>45</v>
      </c>
      <c r="AF192" s="1" t="s">
        <v>45</v>
      </c>
      <c r="AG192" s="1" t="s">
        <v>45</v>
      </c>
      <c r="AH192" s="1" t="s">
        <v>45</v>
      </c>
      <c r="AI192" s="1" t="s">
        <v>45</v>
      </c>
      <c r="AJ192" s="1" t="s">
        <v>45</v>
      </c>
      <c r="AK192" s="1" t="s">
        <v>45</v>
      </c>
      <c r="AL192" s="1" t="s">
        <v>45</v>
      </c>
      <c r="AM192" s="1" t="s">
        <v>45</v>
      </c>
      <c r="AN192" s="1" t="s">
        <v>45</v>
      </c>
      <c r="AO192" s="22" t="s">
        <v>45</v>
      </c>
      <c r="AP192" s="1" t="s">
        <v>66</v>
      </c>
      <c r="AQ192" s="1">
        <v>6</v>
      </c>
      <c r="AR192" s="23" t="s">
        <v>14</v>
      </c>
      <c r="AS192" s="34" t="s">
        <v>875</v>
      </c>
      <c r="AT192" s="34" t="s">
        <v>48</v>
      </c>
      <c r="AU192" s="8">
        <f t="shared" si="14"/>
        <v>-2.7014842379675978</v>
      </c>
      <c r="AV192" s="8">
        <f t="shared" si="15"/>
        <v>-1.1872743815947853</v>
      </c>
      <c r="AW192">
        <f t="shared" si="16"/>
        <v>3</v>
      </c>
      <c r="AX192">
        <f t="shared" si="17"/>
        <v>1</v>
      </c>
      <c r="AY192" s="6">
        <f>VLOOKUP(AP192,COND!$A$10:$B$32,2,FALSE)</f>
        <v>0.95</v>
      </c>
      <c r="AZ192" s="8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102.0524796258731</v>
      </c>
      <c r="BA192" s="26">
        <f t="shared" si="18"/>
        <v>9.7191576946325742E-2</v>
      </c>
      <c r="BB192" t="str">
        <f t="shared" si="19"/>
        <v>SP</v>
      </c>
      <c r="BC192">
        <v>800</v>
      </c>
      <c r="BD192">
        <v>800</v>
      </c>
      <c r="BF192" t="str">
        <f t="shared" si="20"/>
        <v>Unlikely</v>
      </c>
      <c r="BH192" t="str">
        <f>IF(VLOOKUP($A192,'Draft List'!$D$4:$AC$1177,BH$3,FALSE)&lt;&gt;0,VLOOKUP($A192,'Draft List'!$D$4:$AC$1177,BH$3,FALSE),"")</f>
        <v/>
      </c>
      <c r="BI192" t="str">
        <f>IF(VLOOKUP($A192,'Draft List'!$D$4:$AC$1177,BI$3,FALSE)&lt;&gt;0,VLOOKUP($A192,'Draft List'!$D$4:$AC$1177,BI$3,FALSE),"")</f>
        <v/>
      </c>
      <c r="BJ192" t="str">
        <f>IF(VLOOKUP($A192,'Draft List'!$D$4:$AC$1177,BJ$3,FALSE)&lt;&gt;0,VLOOKUP($A192,'Draft List'!$D$4:$AC$1177,BJ$3,FALSE),"")</f>
        <v/>
      </c>
      <c r="BK192" t="str">
        <f>IF(VLOOKUP($A192,'Draft List'!$D$4:$AC$1177,BK$3,FALSE)&lt;&gt;0,VLOOKUP($A192,'Draft List'!$D$4:$AC$1177,BK$3,FALSE),"")</f>
        <v/>
      </c>
      <c r="BL192" t="e">
        <f>IF(OR(B192="SP",B192="MR",B192="CL"),"P",VLOOKUP(#REF!,Bat!$A$4:$AR$581,42,FALSE))</f>
        <v>#REF!</v>
      </c>
    </row>
    <row r="193" spans="1:64" ht="15" customHeight="1" x14ac:dyDescent="0.3">
      <c r="A193" s="1">
        <v>12354</v>
      </c>
      <c r="B193" s="1" t="s">
        <v>24</v>
      </c>
      <c r="C193" s="1" t="s">
        <v>1495</v>
      </c>
      <c r="D193" s="1" t="s">
        <v>1496</v>
      </c>
      <c r="E193" s="1">
        <v>21</v>
      </c>
      <c r="F193" s="1" t="s">
        <v>63</v>
      </c>
      <c r="G193" s="1" t="s">
        <v>42</v>
      </c>
      <c r="H193" s="22" t="s">
        <v>878</v>
      </c>
      <c r="I193" s="45" t="s">
        <v>43</v>
      </c>
      <c r="J193" s="1" t="s">
        <v>43</v>
      </c>
      <c r="K193" s="22" t="s">
        <v>43</v>
      </c>
      <c r="L193" s="1">
        <v>3</v>
      </c>
      <c r="M193" s="1">
        <v>2</v>
      </c>
      <c r="N193" s="22">
        <v>3</v>
      </c>
      <c r="O193" s="1">
        <v>5</v>
      </c>
      <c r="P193" s="1">
        <v>2</v>
      </c>
      <c r="Q193" s="22">
        <v>4</v>
      </c>
      <c r="R193" s="1" t="s">
        <v>45</v>
      </c>
      <c r="S193" s="1" t="s">
        <v>45</v>
      </c>
      <c r="T193" s="1">
        <v>5</v>
      </c>
      <c r="U193" s="1">
        <v>7</v>
      </c>
      <c r="V193" s="1">
        <v>4</v>
      </c>
      <c r="W193" s="1">
        <v>6</v>
      </c>
      <c r="X193" s="1" t="s">
        <v>45</v>
      </c>
      <c r="Y193" s="1" t="s">
        <v>45</v>
      </c>
      <c r="Z193" s="1" t="s">
        <v>45</v>
      </c>
      <c r="AA193" s="1" t="s">
        <v>45</v>
      </c>
      <c r="AB193" s="1">
        <v>4</v>
      </c>
      <c r="AC193" s="1">
        <v>4</v>
      </c>
      <c r="AD193" s="1">
        <v>5</v>
      </c>
      <c r="AE193" s="1">
        <v>6</v>
      </c>
      <c r="AF193" s="1" t="s">
        <v>45</v>
      </c>
      <c r="AG193" s="1" t="s">
        <v>45</v>
      </c>
      <c r="AH193" s="1" t="s">
        <v>45</v>
      </c>
      <c r="AI193" s="1" t="s">
        <v>45</v>
      </c>
      <c r="AJ193" s="1" t="s">
        <v>45</v>
      </c>
      <c r="AK193" s="1" t="s">
        <v>45</v>
      </c>
      <c r="AL193" s="1" t="s">
        <v>45</v>
      </c>
      <c r="AM193" s="1" t="s">
        <v>45</v>
      </c>
      <c r="AN193" s="1" t="s">
        <v>45</v>
      </c>
      <c r="AO193" s="22" t="s">
        <v>45</v>
      </c>
      <c r="AP193" s="1" t="s">
        <v>55</v>
      </c>
      <c r="AQ193" s="1">
        <v>3</v>
      </c>
      <c r="AR193" s="23" t="s">
        <v>371</v>
      </c>
      <c r="AS193" s="34" t="s">
        <v>45</v>
      </c>
      <c r="AT193" s="34" t="s">
        <v>48</v>
      </c>
      <c r="AU193" s="8">
        <f t="shared" si="14"/>
        <v>-1.6320287404109748</v>
      </c>
      <c r="AV193" s="8">
        <f t="shared" si="15"/>
        <v>-0.55483077460144581</v>
      </c>
      <c r="AW193">
        <f t="shared" si="16"/>
        <v>4</v>
      </c>
      <c r="AX193">
        <f t="shared" si="17"/>
        <v>3</v>
      </c>
      <c r="AY193" s="6">
        <f>VLOOKUP(AP193,COND!$A$10:$B$32,2,FALSE)</f>
        <v>1.0249999999999999</v>
      </c>
      <c r="AZ193" s="8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109.4758955674418</v>
      </c>
      <c r="BA193" s="26">
        <f t="shared" si="18"/>
        <v>0.78205117024621384</v>
      </c>
      <c r="BB193" t="str">
        <f t="shared" si="19"/>
        <v>RP</v>
      </c>
      <c r="BC193">
        <v>800</v>
      </c>
      <c r="BD193">
        <v>800</v>
      </c>
      <c r="BF193" t="str">
        <f t="shared" si="20"/>
        <v>Unlikely</v>
      </c>
      <c r="BH193">
        <f>IF(VLOOKUP($A193,'Draft List'!$D$4:$AC$1177,BH$3,FALSE)&lt;&gt;0,VLOOKUP($A193,'Draft List'!$D$4:$AC$1177,BH$3,FALSE),"")</f>
        <v>479</v>
      </c>
      <c r="BI193">
        <f>IF(VLOOKUP($A193,'Draft List'!$D$4:$AC$1177,BI$3,FALSE)&lt;&gt;0,VLOOKUP($A193,'Draft List'!$D$4:$AC$1177,BI$3,FALSE),"")</f>
        <v>16</v>
      </c>
      <c r="BJ193">
        <f>IF(VLOOKUP($A193,'Draft List'!$D$4:$AC$1177,BJ$3,FALSE)&lt;&gt;0,VLOOKUP($A193,'Draft List'!$D$4:$AC$1177,BJ$3,FALSE),"")</f>
        <v>11</v>
      </c>
      <c r="BK193" t="str">
        <f>IF(VLOOKUP($A193,'Draft List'!$D$4:$AC$1177,BK$3,FALSE)&lt;&gt;0,VLOOKUP($A193,'Draft List'!$D$4:$AC$1177,BK$3,FALSE),"")</f>
        <v>Amsterdam Lions</v>
      </c>
      <c r="BL193" t="str">
        <f>IF(OR(B193="SP",B193="MR",B193="CL"),"P",VLOOKUP(#REF!,Bat!$A$4:$AR$581,42,FALSE))</f>
        <v>P</v>
      </c>
    </row>
    <row r="194" spans="1:64" ht="15" customHeight="1" x14ac:dyDescent="0.3">
      <c r="A194" s="1">
        <v>5161</v>
      </c>
      <c r="B194" s="1" t="s">
        <v>468</v>
      </c>
      <c r="C194" s="1" t="s">
        <v>1258</v>
      </c>
      <c r="D194" s="1" t="s">
        <v>1676</v>
      </c>
      <c r="E194" s="1">
        <v>17</v>
      </c>
      <c r="F194" s="1" t="s">
        <v>42</v>
      </c>
      <c r="G194" s="1" t="s">
        <v>42</v>
      </c>
      <c r="H194" s="22" t="s">
        <v>878</v>
      </c>
      <c r="I194" s="45" t="s">
        <v>48</v>
      </c>
      <c r="J194" s="1" t="s">
        <v>48</v>
      </c>
      <c r="K194" s="22" t="s">
        <v>43</v>
      </c>
      <c r="L194" s="1">
        <v>1</v>
      </c>
      <c r="M194" s="1">
        <v>1</v>
      </c>
      <c r="N194" s="22">
        <v>1</v>
      </c>
      <c r="O194" s="1">
        <v>4</v>
      </c>
      <c r="P194" s="1">
        <v>2</v>
      </c>
      <c r="Q194" s="22">
        <v>2</v>
      </c>
      <c r="R194" s="1">
        <v>2</v>
      </c>
      <c r="S194" s="1">
        <v>5</v>
      </c>
      <c r="T194" s="1">
        <v>1</v>
      </c>
      <c r="U194" s="1">
        <v>1</v>
      </c>
      <c r="V194" s="1" t="s">
        <v>45</v>
      </c>
      <c r="W194" s="1" t="s">
        <v>45</v>
      </c>
      <c r="X194" s="1">
        <v>1</v>
      </c>
      <c r="Y194" s="1">
        <v>6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45</v>
      </c>
      <c r="AF194" s="1" t="s">
        <v>45</v>
      </c>
      <c r="AG194" s="1" t="s">
        <v>45</v>
      </c>
      <c r="AH194" s="1" t="s">
        <v>45</v>
      </c>
      <c r="AI194" s="1" t="s">
        <v>45</v>
      </c>
      <c r="AJ194" s="1" t="s">
        <v>45</v>
      </c>
      <c r="AK194" s="1" t="s">
        <v>45</v>
      </c>
      <c r="AL194" s="1" t="s">
        <v>45</v>
      </c>
      <c r="AM194" s="1" t="s">
        <v>45</v>
      </c>
      <c r="AN194" s="1" t="s">
        <v>45</v>
      </c>
      <c r="AO194" s="22" t="s">
        <v>45</v>
      </c>
      <c r="AP194" s="1" t="s">
        <v>66</v>
      </c>
      <c r="AQ194" s="1">
        <v>9</v>
      </c>
      <c r="AR194" s="23" t="s">
        <v>14</v>
      </c>
      <c r="AS194" s="34" t="s">
        <v>875</v>
      </c>
      <c r="AT194" s="34" t="s">
        <v>844</v>
      </c>
      <c r="AU194" s="8">
        <f t="shared" si="14"/>
        <v>-2.7014842379675978</v>
      </c>
      <c r="AV194" s="8">
        <f t="shared" si="15"/>
        <v>-1.23416323121884</v>
      </c>
      <c r="AW194">
        <f t="shared" si="16"/>
        <v>3</v>
      </c>
      <c r="AX194">
        <f t="shared" si="17"/>
        <v>1</v>
      </c>
      <c r="AY194" s="6">
        <f>VLOOKUP(AP194,COND!$A$10:$B$32,2,FALSE)</f>
        <v>0.95</v>
      </c>
      <c r="AZ194" s="8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101.87511660162819</v>
      </c>
      <c r="BA194" s="26">
        <f t="shared" si="18"/>
        <v>8.0828655939754759E-2</v>
      </c>
      <c r="BB194" t="str">
        <f t="shared" si="19"/>
        <v>SP</v>
      </c>
      <c r="BC194">
        <v>800</v>
      </c>
      <c r="BD194">
        <v>800</v>
      </c>
      <c r="BF194" t="str">
        <f t="shared" si="20"/>
        <v>Unlikely</v>
      </c>
      <c r="BH194">
        <f>IF(VLOOKUP($A194,'Draft List'!$D$4:$AC$1177,BH$3,FALSE)&lt;&gt;0,VLOOKUP($A194,'Draft List'!$D$4:$AC$1177,BH$3,FALSE),"")</f>
        <v>580</v>
      </c>
      <c r="BI194">
        <f>IF(VLOOKUP($A194,'Draft List'!$D$4:$AC$1177,BI$3,FALSE)&lt;&gt;0,VLOOKUP($A194,'Draft List'!$D$4:$AC$1177,BI$3,FALSE),"")</f>
        <v>19</v>
      </c>
      <c r="BJ194">
        <f>IF(VLOOKUP($A194,'Draft List'!$D$4:$AC$1177,BJ$3,FALSE)&lt;&gt;0,VLOOKUP($A194,'Draft List'!$D$4:$AC$1177,BJ$3,FALSE),"")</f>
        <v>16</v>
      </c>
      <c r="BK194" t="str">
        <f>IF(VLOOKUP($A194,'Draft List'!$D$4:$AC$1177,BK$3,FALSE)&lt;&gt;0,VLOOKUP($A194,'Draft List'!$D$4:$AC$1177,BK$3,FALSE),"")</f>
        <v>Reno Zephyrs</v>
      </c>
      <c r="BL194" t="e">
        <f>IF(OR(B194="SP",B194="MR",B194="CL"),"P",VLOOKUP(#REF!,Bat!$A$4:$AR$581,42,FALSE))</f>
        <v>#REF!</v>
      </c>
    </row>
    <row r="195" spans="1:64" ht="15" customHeight="1" x14ac:dyDescent="0.3">
      <c r="A195" s="1">
        <v>12347</v>
      </c>
      <c r="B195" s="1" t="s">
        <v>468</v>
      </c>
      <c r="C195" s="1" t="s">
        <v>168</v>
      </c>
      <c r="D195" s="1" t="s">
        <v>1611</v>
      </c>
      <c r="E195" s="1">
        <v>17</v>
      </c>
      <c r="F195" s="1" t="s">
        <v>42</v>
      </c>
      <c r="G195" s="1" t="s">
        <v>42</v>
      </c>
      <c r="H195" s="22" t="s">
        <v>878</v>
      </c>
      <c r="I195" s="45" t="s">
        <v>43</v>
      </c>
      <c r="J195" s="1" t="s">
        <v>43</v>
      </c>
      <c r="K195" s="22" t="s">
        <v>43</v>
      </c>
      <c r="L195" s="1">
        <v>1</v>
      </c>
      <c r="M195" s="1">
        <v>2</v>
      </c>
      <c r="N195" s="22">
        <v>1</v>
      </c>
      <c r="O195" s="1">
        <v>3</v>
      </c>
      <c r="P195" s="1">
        <v>2</v>
      </c>
      <c r="Q195" s="22">
        <v>3</v>
      </c>
      <c r="R195" s="1">
        <v>2</v>
      </c>
      <c r="S195" s="1">
        <v>3</v>
      </c>
      <c r="T195" s="1">
        <v>1</v>
      </c>
      <c r="U195" s="1">
        <v>1</v>
      </c>
      <c r="V195" s="1">
        <v>1</v>
      </c>
      <c r="W195" s="1">
        <v>4</v>
      </c>
      <c r="X195" s="1">
        <v>1</v>
      </c>
      <c r="Y195" s="1">
        <v>3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45</v>
      </c>
      <c r="AF195" s="1">
        <v>2</v>
      </c>
      <c r="AG195" s="1">
        <v>4</v>
      </c>
      <c r="AH195" s="1" t="s">
        <v>45</v>
      </c>
      <c r="AI195" s="1" t="s">
        <v>45</v>
      </c>
      <c r="AJ195" s="1" t="s">
        <v>45</v>
      </c>
      <c r="AK195" s="1" t="s">
        <v>45</v>
      </c>
      <c r="AL195" s="1" t="s">
        <v>45</v>
      </c>
      <c r="AM195" s="1" t="s">
        <v>45</v>
      </c>
      <c r="AN195" s="1" t="s">
        <v>45</v>
      </c>
      <c r="AO195" s="22" t="s">
        <v>45</v>
      </c>
      <c r="AP195" s="1" t="s">
        <v>66</v>
      </c>
      <c r="AQ195" s="1">
        <v>6</v>
      </c>
      <c r="AR195" s="23" t="s">
        <v>371</v>
      </c>
      <c r="AS195" s="34" t="s">
        <v>875</v>
      </c>
      <c r="AT195" s="34" t="s">
        <v>48</v>
      </c>
      <c r="AU195" s="8">
        <f t="shared" si="14"/>
        <v>-2.5060525215375429</v>
      </c>
      <c r="AV195" s="8">
        <f t="shared" si="15"/>
        <v>-1.1865339896739031</v>
      </c>
      <c r="AW195">
        <f t="shared" si="16"/>
        <v>5</v>
      </c>
      <c r="AX195">
        <f t="shared" si="17"/>
        <v>0</v>
      </c>
      <c r="AY195" s="6">
        <f>VLOOKUP(AP195,COND!$A$10:$B$32,2,FALSE)</f>
        <v>0.95</v>
      </c>
      <c r="AZ195" s="8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101.87083661167611</v>
      </c>
      <c r="BA195" s="26">
        <f t="shared" si="18"/>
        <v>8.0433798343065813E-2</v>
      </c>
      <c r="BB195" t="str">
        <f t="shared" si="19"/>
        <v>SP</v>
      </c>
      <c r="BC195">
        <v>800</v>
      </c>
      <c r="BD195">
        <v>800</v>
      </c>
      <c r="BF195" t="str">
        <f t="shared" si="20"/>
        <v>Unlikely</v>
      </c>
      <c r="BH195" t="str">
        <f>IF(VLOOKUP($A195,'Draft List'!$D$4:$AC$1177,BH$3,FALSE)&lt;&gt;0,VLOOKUP($A195,'Draft List'!$D$4:$AC$1177,BH$3,FALSE),"")</f>
        <v/>
      </c>
      <c r="BI195" t="str">
        <f>IF(VLOOKUP($A195,'Draft List'!$D$4:$AC$1177,BI$3,FALSE)&lt;&gt;0,VLOOKUP($A195,'Draft List'!$D$4:$AC$1177,BI$3,FALSE),"")</f>
        <v/>
      </c>
      <c r="BJ195" t="str">
        <f>IF(VLOOKUP($A195,'Draft List'!$D$4:$AC$1177,BJ$3,FALSE)&lt;&gt;0,VLOOKUP($A195,'Draft List'!$D$4:$AC$1177,BJ$3,FALSE),"")</f>
        <v/>
      </c>
      <c r="BK195" t="str">
        <f>IF(VLOOKUP($A195,'Draft List'!$D$4:$AC$1177,BK$3,FALSE)&lt;&gt;0,VLOOKUP($A195,'Draft List'!$D$4:$AC$1177,BK$3,FALSE),"")</f>
        <v/>
      </c>
      <c r="BL195" t="e">
        <f>IF(OR(B195="SP",B195="MR",B195="CL"),"P",VLOOKUP(#REF!,Bat!$A$4:$AR$581,42,FALSE))</f>
        <v>#REF!</v>
      </c>
    </row>
    <row r="196" spans="1:64" ht="15" customHeight="1" x14ac:dyDescent="0.3">
      <c r="A196" s="1">
        <v>10766</v>
      </c>
      <c r="B196" s="1" t="s">
        <v>24</v>
      </c>
      <c r="C196" s="1" t="s">
        <v>849</v>
      </c>
      <c r="D196" s="1" t="s">
        <v>1575</v>
      </c>
      <c r="E196" s="1">
        <v>18</v>
      </c>
      <c r="F196" s="1" t="s">
        <v>42</v>
      </c>
      <c r="G196" s="1" t="s">
        <v>42</v>
      </c>
      <c r="H196" s="22" t="s">
        <v>878</v>
      </c>
      <c r="I196" s="45" t="s">
        <v>43</v>
      </c>
      <c r="J196" s="1" t="s">
        <v>43</v>
      </c>
      <c r="K196" s="22" t="s">
        <v>44</v>
      </c>
      <c r="L196" s="1">
        <v>1</v>
      </c>
      <c r="M196" s="1">
        <v>2</v>
      </c>
      <c r="N196" s="22">
        <v>1</v>
      </c>
      <c r="O196" s="1">
        <v>3</v>
      </c>
      <c r="P196" s="1">
        <v>2</v>
      </c>
      <c r="Q196" s="22">
        <v>3</v>
      </c>
      <c r="R196" s="1">
        <v>3</v>
      </c>
      <c r="S196" s="1">
        <v>6</v>
      </c>
      <c r="T196" s="1">
        <v>1</v>
      </c>
      <c r="U196" s="1">
        <v>1</v>
      </c>
      <c r="V196" s="1" t="s">
        <v>45</v>
      </c>
      <c r="W196" s="1" t="s">
        <v>45</v>
      </c>
      <c r="X196" s="1">
        <v>2</v>
      </c>
      <c r="Y196" s="1">
        <v>6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45</v>
      </c>
      <c r="AF196" s="1" t="s">
        <v>45</v>
      </c>
      <c r="AG196" s="1" t="s">
        <v>45</v>
      </c>
      <c r="AH196" s="1" t="s">
        <v>45</v>
      </c>
      <c r="AI196" s="1" t="s">
        <v>45</v>
      </c>
      <c r="AJ196" s="1" t="s">
        <v>45</v>
      </c>
      <c r="AK196" s="1" t="s">
        <v>45</v>
      </c>
      <c r="AL196" s="1" t="s">
        <v>45</v>
      </c>
      <c r="AM196" s="1" t="s">
        <v>45</v>
      </c>
      <c r="AN196" s="1" t="s">
        <v>45</v>
      </c>
      <c r="AO196" s="22" t="s">
        <v>45</v>
      </c>
      <c r="AP196" s="1" t="s">
        <v>69</v>
      </c>
      <c r="AQ196" s="1">
        <v>7</v>
      </c>
      <c r="AR196" s="23" t="s">
        <v>371</v>
      </c>
      <c r="AS196" s="34" t="s">
        <v>45</v>
      </c>
      <c r="AT196" s="34" t="s">
        <v>844</v>
      </c>
      <c r="AU196" s="8">
        <f t="shared" si="14"/>
        <v>-2.5060525215375429</v>
      </c>
      <c r="AV196" s="8">
        <f t="shared" si="15"/>
        <v>-1.1865339896739031</v>
      </c>
      <c r="AW196">
        <f t="shared" si="16"/>
        <v>3</v>
      </c>
      <c r="AX196">
        <f t="shared" si="17"/>
        <v>2</v>
      </c>
      <c r="AY196" s="6">
        <f>VLOOKUP(AP196,COND!$A$10:$B$32,2,FALSE)</f>
        <v>0.95</v>
      </c>
      <c r="AZ196" s="8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101.77970421710371</v>
      </c>
      <c r="BA196" s="26">
        <f t="shared" si="18"/>
        <v>7.2026227600086742E-2</v>
      </c>
      <c r="BB196" t="str">
        <f t="shared" si="19"/>
        <v>SP</v>
      </c>
      <c r="BC196">
        <v>800</v>
      </c>
      <c r="BD196">
        <v>800</v>
      </c>
      <c r="BF196" t="str">
        <f t="shared" si="20"/>
        <v>Unlikely</v>
      </c>
      <c r="BH196" t="str">
        <f>IF(VLOOKUP($A196,'Draft List'!$D$4:$AC$1177,BH$3,FALSE)&lt;&gt;0,VLOOKUP($A196,'Draft List'!$D$4:$AC$1177,BH$3,FALSE),"")</f>
        <v/>
      </c>
      <c r="BI196" t="str">
        <f>IF(VLOOKUP($A196,'Draft List'!$D$4:$AC$1177,BI$3,FALSE)&lt;&gt;0,VLOOKUP($A196,'Draft List'!$D$4:$AC$1177,BI$3,FALSE),"")</f>
        <v/>
      </c>
      <c r="BJ196" t="str">
        <f>IF(VLOOKUP($A196,'Draft List'!$D$4:$AC$1177,BJ$3,FALSE)&lt;&gt;0,VLOOKUP($A196,'Draft List'!$D$4:$AC$1177,BJ$3,FALSE),"")</f>
        <v/>
      </c>
      <c r="BK196" t="str">
        <f>IF(VLOOKUP($A196,'Draft List'!$D$4:$AC$1177,BK$3,FALSE)&lt;&gt;0,VLOOKUP($A196,'Draft List'!$D$4:$AC$1177,BK$3,FALSE),"")</f>
        <v/>
      </c>
      <c r="BL196" t="str">
        <f>IF(OR(B196="SP",B196="MR",B196="CL"),"P",VLOOKUP(#REF!,Bat!$A$4:$AR$581,42,FALSE))</f>
        <v>P</v>
      </c>
    </row>
    <row r="197" spans="1:64" ht="15" customHeight="1" x14ac:dyDescent="0.3">
      <c r="A197" s="1">
        <v>13484</v>
      </c>
      <c r="B197" s="1" t="s">
        <v>468</v>
      </c>
      <c r="C197" s="1" t="s">
        <v>1229</v>
      </c>
      <c r="D197" s="1" t="s">
        <v>1230</v>
      </c>
      <c r="E197" s="1">
        <v>18</v>
      </c>
      <c r="F197" s="1" t="s">
        <v>42</v>
      </c>
      <c r="G197" s="1" t="s">
        <v>42</v>
      </c>
      <c r="H197" s="22" t="s">
        <v>878</v>
      </c>
      <c r="I197" s="45" t="s">
        <v>43</v>
      </c>
      <c r="J197" s="1" t="s">
        <v>48</v>
      </c>
      <c r="K197" s="22" t="s">
        <v>43</v>
      </c>
      <c r="L197" s="1">
        <v>2</v>
      </c>
      <c r="M197" s="1">
        <v>2</v>
      </c>
      <c r="N197" s="22">
        <v>1</v>
      </c>
      <c r="O197" s="1">
        <v>4</v>
      </c>
      <c r="P197" s="1">
        <v>2</v>
      </c>
      <c r="Q197" s="22">
        <v>2</v>
      </c>
      <c r="R197" s="1">
        <v>3</v>
      </c>
      <c r="S197" s="1">
        <v>4</v>
      </c>
      <c r="T197" s="1">
        <v>1</v>
      </c>
      <c r="U197" s="1">
        <v>1</v>
      </c>
      <c r="V197" s="1">
        <v>3</v>
      </c>
      <c r="W197" s="1">
        <v>6</v>
      </c>
      <c r="X197" s="1" t="s">
        <v>45</v>
      </c>
      <c r="Y197" s="1" t="s">
        <v>45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45</v>
      </c>
      <c r="AF197" s="1" t="s">
        <v>45</v>
      </c>
      <c r="AG197" s="1" t="s">
        <v>45</v>
      </c>
      <c r="AH197" s="1" t="s">
        <v>45</v>
      </c>
      <c r="AI197" s="1" t="s">
        <v>45</v>
      </c>
      <c r="AJ197" s="1" t="s">
        <v>45</v>
      </c>
      <c r="AK197" s="1" t="s">
        <v>45</v>
      </c>
      <c r="AL197" s="1" t="s">
        <v>45</v>
      </c>
      <c r="AM197" s="1" t="s">
        <v>45</v>
      </c>
      <c r="AN197" s="1" t="s">
        <v>45</v>
      </c>
      <c r="AO197" s="22" t="s">
        <v>45</v>
      </c>
      <c r="AP197" s="1" t="s">
        <v>69</v>
      </c>
      <c r="AQ197" s="1">
        <v>7</v>
      </c>
      <c r="AR197" s="23" t="s">
        <v>371</v>
      </c>
      <c r="AS197" s="34" t="s">
        <v>977</v>
      </c>
      <c r="AT197" s="34" t="s">
        <v>48</v>
      </c>
      <c r="AU197" s="8">
        <f t="shared" ref="AU197:AU260" si="21">($O$3*(L197-$O$1)/$O$2+$P$3*(M197-$P$1)/$P$2+$Q$3*(N197-$P$1)/$Q$2)/SUM($O$3:$Q$3)</f>
        <v>-2.311361197028369</v>
      </c>
      <c r="AV197" s="8">
        <f t="shared" ref="AV197:AV260" si="22">($O$3*(O197-$O$1)/$O$2+$P$3*(P197-$P$1)/$P$2+$Q$3*(Q197-$Q$1)/$Q$2)/SUM($O$3:$Q$3)</f>
        <v>-1.23416323121884</v>
      </c>
      <c r="AW197">
        <f t="shared" ref="AW197:AW260" si="23">COUNT(R197:AO197)/2</f>
        <v>3</v>
      </c>
      <c r="AX197">
        <f t="shared" ref="AX197:AX260" si="24"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1</v>
      </c>
      <c r="AY197" s="6">
        <f>VLOOKUP(AP197,COND!$A$10:$B$32,2,FALSE)</f>
        <v>0.95</v>
      </c>
      <c r="AZ197" s="8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101.72423997940665</v>
      </c>
      <c r="BA197" s="26">
        <f t="shared" ref="BA197:BA260" si="25">STANDARDIZE(AZ197,AVERAGE($AZ$5:$AZ$818),STDEVP($AZ$5:$AZ$818))</f>
        <v>6.6909282036091561E-2</v>
      </c>
      <c r="BB197" t="str">
        <f t="shared" ref="BB197:BB260" si="26">IF(OR(AND(AQ197&gt;7,AX197&gt;1),AND(AQ197&gt;4,AW197&gt;2)),"SP","RP")</f>
        <v>SP</v>
      </c>
      <c r="BC197">
        <v>800</v>
      </c>
      <c r="BD197">
        <v>800</v>
      </c>
      <c r="BF197" t="str">
        <f t="shared" ref="BF197:BF260" si="27">IF(AVERAGE($O197:$Q197)&gt;=6,"Likely",IF(AVERAGE($O197:$Q197)&gt;=4,"Possible","Unlikely"))</f>
        <v>Unlikely</v>
      </c>
      <c r="BH197" t="str">
        <f>IF(VLOOKUP($A197,'Draft List'!$D$4:$AC$1177,BH$3,FALSE)&lt;&gt;0,VLOOKUP($A197,'Draft List'!$D$4:$AC$1177,BH$3,FALSE),"")</f>
        <v/>
      </c>
      <c r="BI197" t="str">
        <f>IF(VLOOKUP($A197,'Draft List'!$D$4:$AC$1177,BI$3,FALSE)&lt;&gt;0,VLOOKUP($A197,'Draft List'!$D$4:$AC$1177,BI$3,FALSE),"")</f>
        <v/>
      </c>
      <c r="BJ197" t="str">
        <f>IF(VLOOKUP($A197,'Draft List'!$D$4:$AC$1177,BJ$3,FALSE)&lt;&gt;0,VLOOKUP($A197,'Draft List'!$D$4:$AC$1177,BJ$3,FALSE),"")</f>
        <v/>
      </c>
      <c r="BK197" t="str">
        <f>IF(VLOOKUP($A197,'Draft List'!$D$4:$AC$1177,BK$3,FALSE)&lt;&gt;0,VLOOKUP($A197,'Draft List'!$D$4:$AC$1177,BK$3,FALSE),"")</f>
        <v/>
      </c>
      <c r="BL197" t="e">
        <f>IF(OR(B197="SP",B197="MR",B197="CL"),"P",VLOOKUP(#REF!,Bat!$A$4:$AR$581,42,FALSE))</f>
        <v>#REF!</v>
      </c>
    </row>
    <row r="198" spans="1:64" ht="15" customHeight="1" x14ac:dyDescent="0.3">
      <c r="A198" s="1">
        <v>11740</v>
      </c>
      <c r="B198" s="1" t="s">
        <v>468</v>
      </c>
      <c r="C198" s="1" t="s">
        <v>351</v>
      </c>
      <c r="D198" s="1" t="s">
        <v>201</v>
      </c>
      <c r="E198" s="1">
        <v>18</v>
      </c>
      <c r="F198" s="1" t="s">
        <v>42</v>
      </c>
      <c r="G198" s="1" t="s">
        <v>42</v>
      </c>
      <c r="H198" s="22" t="s">
        <v>878</v>
      </c>
      <c r="I198" s="45" t="s">
        <v>43</v>
      </c>
      <c r="J198" s="1" t="s">
        <v>48</v>
      </c>
      <c r="K198" s="22" t="s">
        <v>43</v>
      </c>
      <c r="L198" s="1">
        <v>2</v>
      </c>
      <c r="M198" s="1">
        <v>2</v>
      </c>
      <c r="N198" s="22">
        <v>1</v>
      </c>
      <c r="O198" s="1">
        <v>4</v>
      </c>
      <c r="P198" s="1">
        <v>2</v>
      </c>
      <c r="Q198" s="22">
        <v>2</v>
      </c>
      <c r="R198" s="1">
        <v>3</v>
      </c>
      <c r="S198" s="1">
        <v>4</v>
      </c>
      <c r="T198" s="1">
        <v>2</v>
      </c>
      <c r="U198" s="1">
        <v>5</v>
      </c>
      <c r="V198" s="1" t="s">
        <v>45</v>
      </c>
      <c r="W198" s="1" t="s">
        <v>45</v>
      </c>
      <c r="X198" s="1">
        <v>2</v>
      </c>
      <c r="Y198" s="1">
        <v>4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 t="s">
        <v>45</v>
      </c>
      <c r="AF198" s="1">
        <v>2</v>
      </c>
      <c r="AG198" s="1">
        <v>3</v>
      </c>
      <c r="AH198" s="1" t="s">
        <v>45</v>
      </c>
      <c r="AI198" s="1" t="s">
        <v>45</v>
      </c>
      <c r="AJ198" s="1" t="s">
        <v>45</v>
      </c>
      <c r="AK198" s="1" t="s">
        <v>45</v>
      </c>
      <c r="AL198" s="1" t="s">
        <v>45</v>
      </c>
      <c r="AM198" s="1" t="s">
        <v>45</v>
      </c>
      <c r="AN198" s="1" t="s">
        <v>45</v>
      </c>
      <c r="AO198" s="22" t="s">
        <v>45</v>
      </c>
      <c r="AP198" s="1" t="s">
        <v>69</v>
      </c>
      <c r="AQ198" s="1">
        <v>6</v>
      </c>
      <c r="AR198" s="23" t="s">
        <v>371</v>
      </c>
      <c r="AS198" s="34" t="s">
        <v>875</v>
      </c>
      <c r="AT198" s="34" t="s">
        <v>844</v>
      </c>
      <c r="AU198" s="8">
        <f t="shared" si="21"/>
        <v>-2.311361197028369</v>
      </c>
      <c r="AV198" s="8">
        <f t="shared" si="22"/>
        <v>-1.23416323121884</v>
      </c>
      <c r="AW198">
        <f t="shared" si="23"/>
        <v>4</v>
      </c>
      <c r="AX198">
        <f t="shared" si="24"/>
        <v>0</v>
      </c>
      <c r="AY198" s="6">
        <f>VLOOKUP(AP198,COND!$A$10:$B$32,2,FALSE)</f>
        <v>0.95</v>
      </c>
      <c r="AZ198" s="8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101.56144647992149</v>
      </c>
      <c r="BA198" s="26">
        <f t="shared" si="25"/>
        <v>5.1890496785899402E-2</v>
      </c>
      <c r="BB198" t="str">
        <f t="shared" si="26"/>
        <v>SP</v>
      </c>
      <c r="BC198">
        <v>800</v>
      </c>
      <c r="BD198">
        <v>800</v>
      </c>
      <c r="BF198" t="str">
        <f t="shared" si="27"/>
        <v>Unlikely</v>
      </c>
      <c r="BH198" t="str">
        <f>IF(VLOOKUP($A198,'Draft List'!$D$4:$AC$1177,BH$3,FALSE)&lt;&gt;0,VLOOKUP($A198,'Draft List'!$D$4:$AC$1177,BH$3,FALSE),"")</f>
        <v/>
      </c>
      <c r="BI198" t="str">
        <f>IF(VLOOKUP($A198,'Draft List'!$D$4:$AC$1177,BI$3,FALSE)&lt;&gt;0,VLOOKUP($A198,'Draft List'!$D$4:$AC$1177,BI$3,FALSE),"")</f>
        <v/>
      </c>
      <c r="BJ198" t="str">
        <f>IF(VLOOKUP($A198,'Draft List'!$D$4:$AC$1177,BJ$3,FALSE)&lt;&gt;0,VLOOKUP($A198,'Draft List'!$D$4:$AC$1177,BJ$3,FALSE),"")</f>
        <v/>
      </c>
      <c r="BK198" t="str">
        <f>IF(VLOOKUP($A198,'Draft List'!$D$4:$AC$1177,BK$3,FALSE)&lt;&gt;0,VLOOKUP($A198,'Draft List'!$D$4:$AC$1177,BK$3,FALSE),"")</f>
        <v/>
      </c>
      <c r="BL198" t="e">
        <f>IF(OR(B198="SP",B198="MR",B198="CL"),"P",VLOOKUP(#REF!,Bat!$A$4:$AR$581,42,FALSE))</f>
        <v>#REF!</v>
      </c>
    </row>
    <row r="199" spans="1:64" ht="15" customHeight="1" x14ac:dyDescent="0.3">
      <c r="A199" s="1">
        <v>16297</v>
      </c>
      <c r="B199" s="1" t="s">
        <v>468</v>
      </c>
      <c r="C199" s="1" t="s">
        <v>406</v>
      </c>
      <c r="D199" s="1" t="s">
        <v>643</v>
      </c>
      <c r="E199" s="1">
        <v>18</v>
      </c>
      <c r="F199" s="1" t="s">
        <v>54</v>
      </c>
      <c r="G199" s="1" t="s">
        <v>54</v>
      </c>
      <c r="H199" s="22" t="s">
        <v>878</v>
      </c>
      <c r="I199" s="45" t="s">
        <v>44</v>
      </c>
      <c r="J199" s="1" t="s">
        <v>44</v>
      </c>
      <c r="K199" s="22" t="s">
        <v>44</v>
      </c>
      <c r="L199" s="1">
        <v>2</v>
      </c>
      <c r="M199" s="1">
        <v>1</v>
      </c>
      <c r="N199" s="22">
        <v>1</v>
      </c>
      <c r="O199" s="1">
        <v>5</v>
      </c>
      <c r="P199" s="1">
        <v>2</v>
      </c>
      <c r="Q199" s="22">
        <v>2</v>
      </c>
      <c r="R199" s="1">
        <v>4</v>
      </c>
      <c r="S199" s="1">
        <v>6</v>
      </c>
      <c r="T199" s="1">
        <v>1</v>
      </c>
      <c r="U199" s="1">
        <v>6</v>
      </c>
      <c r="V199" s="1">
        <v>2</v>
      </c>
      <c r="W199" s="1">
        <v>5</v>
      </c>
      <c r="X199" s="1" t="s">
        <v>45</v>
      </c>
      <c r="Y199" s="1" t="s">
        <v>45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45</v>
      </c>
      <c r="AF199" s="1" t="s">
        <v>45</v>
      </c>
      <c r="AG199" s="1" t="s">
        <v>45</v>
      </c>
      <c r="AH199" s="1" t="s">
        <v>45</v>
      </c>
      <c r="AI199" s="1" t="s">
        <v>45</v>
      </c>
      <c r="AJ199" s="1" t="s">
        <v>45</v>
      </c>
      <c r="AK199" s="1" t="s">
        <v>45</v>
      </c>
      <c r="AL199" s="1" t="s">
        <v>45</v>
      </c>
      <c r="AM199" s="1" t="s">
        <v>45</v>
      </c>
      <c r="AN199" s="1" t="s">
        <v>45</v>
      </c>
      <c r="AO199" s="22" t="s">
        <v>45</v>
      </c>
      <c r="AP199" s="1" t="s">
        <v>59</v>
      </c>
      <c r="AQ199" s="1">
        <v>2</v>
      </c>
      <c r="AR199" s="23" t="s">
        <v>14</v>
      </c>
      <c r="AS199" s="34" t="s">
        <v>922</v>
      </c>
      <c r="AT199" s="34" t="s">
        <v>48</v>
      </c>
      <c r="AU199" s="8">
        <f t="shared" si="21"/>
        <v>-2.5067929134584248</v>
      </c>
      <c r="AV199" s="8">
        <f t="shared" si="22"/>
        <v>-1.0394719067096667</v>
      </c>
      <c r="AW199">
        <f t="shared" si="23"/>
        <v>3</v>
      </c>
      <c r="AX199">
        <f t="shared" si="24"/>
        <v>2</v>
      </c>
      <c r="AY199" s="6">
        <f>VLOOKUP(AP199,COND!$A$10:$B$32,2,FALSE)</f>
        <v>1</v>
      </c>
      <c r="AZ199" s="8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101.42374311895924</v>
      </c>
      <c r="BA199" s="26">
        <f t="shared" si="25"/>
        <v>3.9186444025425281E-2</v>
      </c>
      <c r="BB199" t="str">
        <f t="shared" si="26"/>
        <v>RP</v>
      </c>
      <c r="BC199">
        <v>800</v>
      </c>
      <c r="BD199">
        <v>800</v>
      </c>
      <c r="BF199" t="str">
        <f t="shared" si="27"/>
        <v>Unlikely</v>
      </c>
      <c r="BH199">
        <f>IF(VLOOKUP($A199,'Draft List'!$D$4:$AC$1177,BH$3,FALSE)&lt;&gt;0,VLOOKUP($A199,'Draft List'!$D$4:$AC$1177,BH$3,FALSE),"")</f>
        <v>566</v>
      </c>
      <c r="BI199">
        <f>IF(VLOOKUP($A199,'Draft List'!$D$4:$AC$1177,BI$3,FALSE)&lt;&gt;0,VLOOKUP($A199,'Draft List'!$D$4:$AC$1177,BI$3,FALSE),"")</f>
        <v>19</v>
      </c>
      <c r="BJ199">
        <f>IF(VLOOKUP($A199,'Draft List'!$D$4:$AC$1177,BJ$3,FALSE)&lt;&gt;0,VLOOKUP($A199,'Draft List'!$D$4:$AC$1177,BJ$3,FALSE),"")</f>
        <v>2</v>
      </c>
      <c r="BK199" t="str">
        <f>IF(VLOOKUP($A199,'Draft List'!$D$4:$AC$1177,BK$3,FALSE)&lt;&gt;0,VLOOKUP($A199,'Draft List'!$D$4:$AC$1177,BK$3,FALSE),"")</f>
        <v>Duluth Warriors</v>
      </c>
      <c r="BL199" t="e">
        <f>IF(OR(B199="SP",B199="MR",B199="CL"),"P",VLOOKUP(#REF!,Bat!$A$4:$AR$581,42,FALSE))</f>
        <v>#REF!</v>
      </c>
    </row>
    <row r="200" spans="1:64" ht="15" customHeight="1" x14ac:dyDescent="0.3">
      <c r="A200" s="1">
        <v>6480</v>
      </c>
      <c r="B200" s="1" t="s">
        <v>468</v>
      </c>
      <c r="C200" s="1" t="s">
        <v>165</v>
      </c>
      <c r="D200" s="1" t="s">
        <v>1104</v>
      </c>
      <c r="E200" s="1">
        <v>18</v>
      </c>
      <c r="F200" s="1" t="s">
        <v>42</v>
      </c>
      <c r="G200" s="1" t="s">
        <v>42</v>
      </c>
      <c r="H200" s="22" t="s">
        <v>878</v>
      </c>
      <c r="I200" s="45" t="s">
        <v>43</v>
      </c>
      <c r="J200" s="1" t="s">
        <v>48</v>
      </c>
      <c r="K200" s="22" t="s">
        <v>43</v>
      </c>
      <c r="L200" s="1">
        <v>2</v>
      </c>
      <c r="M200" s="1">
        <v>2</v>
      </c>
      <c r="N200" s="22">
        <v>1</v>
      </c>
      <c r="O200" s="1">
        <v>4</v>
      </c>
      <c r="P200" s="1">
        <v>2</v>
      </c>
      <c r="Q200" s="22">
        <v>2</v>
      </c>
      <c r="R200" s="1">
        <v>3</v>
      </c>
      <c r="S200" s="1">
        <v>5</v>
      </c>
      <c r="T200" s="1">
        <v>1</v>
      </c>
      <c r="U200" s="1">
        <v>5</v>
      </c>
      <c r="V200" s="1">
        <v>2</v>
      </c>
      <c r="W200" s="1">
        <v>5</v>
      </c>
      <c r="X200" s="1">
        <v>2</v>
      </c>
      <c r="Y200" s="1">
        <v>4</v>
      </c>
      <c r="Z200" s="1" t="s">
        <v>45</v>
      </c>
      <c r="AA200" s="1" t="s">
        <v>45</v>
      </c>
      <c r="AB200" s="1">
        <v>3</v>
      </c>
      <c r="AC200" s="1">
        <v>4</v>
      </c>
      <c r="AD200" s="1" t="s">
        <v>45</v>
      </c>
      <c r="AE200" s="1" t="s">
        <v>45</v>
      </c>
      <c r="AF200" s="1">
        <v>3</v>
      </c>
      <c r="AG200" s="1">
        <v>4</v>
      </c>
      <c r="AH200" s="1" t="s">
        <v>45</v>
      </c>
      <c r="AI200" s="1" t="s">
        <v>45</v>
      </c>
      <c r="AJ200" s="1" t="s">
        <v>45</v>
      </c>
      <c r="AK200" s="1" t="s">
        <v>45</v>
      </c>
      <c r="AL200" s="1" t="s">
        <v>45</v>
      </c>
      <c r="AM200" s="1" t="s">
        <v>45</v>
      </c>
      <c r="AN200" s="1" t="s">
        <v>45</v>
      </c>
      <c r="AO200" s="22" t="s">
        <v>45</v>
      </c>
      <c r="AP200" s="1" t="s">
        <v>374</v>
      </c>
      <c r="AQ200" s="1">
        <v>6</v>
      </c>
      <c r="AR200" s="23" t="s">
        <v>371</v>
      </c>
      <c r="AS200" s="34" t="s">
        <v>875</v>
      </c>
      <c r="AT200" s="34" t="s">
        <v>48</v>
      </c>
      <c r="AU200" s="8">
        <f t="shared" si="21"/>
        <v>-2.311361197028369</v>
      </c>
      <c r="AV200" s="8">
        <f t="shared" si="22"/>
        <v>-1.23416323121884</v>
      </c>
      <c r="AW200">
        <f t="shared" si="23"/>
        <v>6</v>
      </c>
      <c r="AX200">
        <f t="shared" si="24"/>
        <v>0</v>
      </c>
      <c r="AY200" s="6">
        <f>VLOOKUP(AP200,COND!$A$10:$B$32,2,FALSE)</f>
        <v>1</v>
      </c>
      <c r="AZ200" s="8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101.40810155781209</v>
      </c>
      <c r="BA200" s="26">
        <f t="shared" si="25"/>
        <v>3.7743405767818511E-2</v>
      </c>
      <c r="BB200" t="str">
        <f t="shared" si="26"/>
        <v>SP</v>
      </c>
      <c r="BC200">
        <v>800</v>
      </c>
      <c r="BD200">
        <v>800</v>
      </c>
      <c r="BF200" t="str">
        <f t="shared" si="27"/>
        <v>Unlikely</v>
      </c>
      <c r="BH200" t="str">
        <f>IF(VLOOKUP($A200,'Draft List'!$D$4:$AC$1177,BH$3,FALSE)&lt;&gt;0,VLOOKUP($A200,'Draft List'!$D$4:$AC$1177,BH$3,FALSE),"")</f>
        <v/>
      </c>
      <c r="BI200" t="str">
        <f>IF(VLOOKUP($A200,'Draft List'!$D$4:$AC$1177,BI$3,FALSE)&lt;&gt;0,VLOOKUP($A200,'Draft List'!$D$4:$AC$1177,BI$3,FALSE),"")</f>
        <v/>
      </c>
      <c r="BJ200" t="str">
        <f>IF(VLOOKUP($A200,'Draft List'!$D$4:$AC$1177,BJ$3,FALSE)&lt;&gt;0,VLOOKUP($A200,'Draft List'!$D$4:$AC$1177,BJ$3,FALSE),"")</f>
        <v/>
      </c>
      <c r="BK200" t="str">
        <f>IF(VLOOKUP($A200,'Draft List'!$D$4:$AC$1177,BK$3,FALSE)&lt;&gt;0,VLOOKUP($A200,'Draft List'!$D$4:$AC$1177,BK$3,FALSE),"")</f>
        <v/>
      </c>
      <c r="BL200" t="e">
        <f>IF(OR(B200="SP",B200="MR",B200="CL"),"P",VLOOKUP(#REF!,Bat!$A$4:$AR$581,42,FALSE))</f>
        <v>#REF!</v>
      </c>
    </row>
    <row r="201" spans="1:64" ht="15" customHeight="1" x14ac:dyDescent="0.3">
      <c r="A201" s="1">
        <v>6587</v>
      </c>
      <c r="B201" s="1" t="s">
        <v>468</v>
      </c>
      <c r="C201" s="1" t="s">
        <v>1517</v>
      </c>
      <c r="D201" s="1" t="s">
        <v>886</v>
      </c>
      <c r="E201" s="1">
        <v>18</v>
      </c>
      <c r="F201" s="1" t="s">
        <v>42</v>
      </c>
      <c r="G201" s="1" t="s">
        <v>54</v>
      </c>
      <c r="H201" s="22" t="s">
        <v>878</v>
      </c>
      <c r="I201" s="45" t="s">
        <v>43</v>
      </c>
      <c r="J201" s="1" t="s">
        <v>48</v>
      </c>
      <c r="K201" s="22" t="s">
        <v>43</v>
      </c>
      <c r="L201" s="1">
        <v>1</v>
      </c>
      <c r="M201" s="1">
        <v>1</v>
      </c>
      <c r="N201" s="22">
        <v>1</v>
      </c>
      <c r="O201" s="1">
        <v>4</v>
      </c>
      <c r="P201" s="1">
        <v>2</v>
      </c>
      <c r="Q201" s="22">
        <v>2</v>
      </c>
      <c r="R201" s="1">
        <v>2</v>
      </c>
      <c r="S201" s="1">
        <v>5</v>
      </c>
      <c r="T201" s="1">
        <v>1</v>
      </c>
      <c r="U201" s="1">
        <v>1</v>
      </c>
      <c r="V201" s="1" t="s">
        <v>45</v>
      </c>
      <c r="W201" s="1" t="s">
        <v>45</v>
      </c>
      <c r="X201" s="1" t="s">
        <v>45</v>
      </c>
      <c r="Y201" s="1" t="s">
        <v>45</v>
      </c>
      <c r="Z201" s="1" t="s">
        <v>45</v>
      </c>
      <c r="AA201" s="1" t="s">
        <v>45</v>
      </c>
      <c r="AB201" s="1">
        <v>2</v>
      </c>
      <c r="AC201" s="1">
        <v>5</v>
      </c>
      <c r="AD201" s="1" t="s">
        <v>45</v>
      </c>
      <c r="AE201" s="1" t="s">
        <v>45</v>
      </c>
      <c r="AF201" s="1" t="s">
        <v>45</v>
      </c>
      <c r="AG201" s="1" t="s">
        <v>45</v>
      </c>
      <c r="AH201" s="1" t="s">
        <v>45</v>
      </c>
      <c r="AI201" s="1" t="s">
        <v>45</v>
      </c>
      <c r="AJ201" s="1" t="s">
        <v>45</v>
      </c>
      <c r="AK201" s="1" t="s">
        <v>45</v>
      </c>
      <c r="AL201" s="1" t="s">
        <v>45</v>
      </c>
      <c r="AM201" s="1" t="s">
        <v>45</v>
      </c>
      <c r="AN201" s="1" t="s">
        <v>45</v>
      </c>
      <c r="AO201" s="22" t="s">
        <v>45</v>
      </c>
      <c r="AP201" s="1" t="s">
        <v>66</v>
      </c>
      <c r="AQ201" s="1">
        <v>6</v>
      </c>
      <c r="AR201" s="23" t="s">
        <v>371</v>
      </c>
      <c r="AS201" s="34" t="s">
        <v>908</v>
      </c>
      <c r="AT201" s="34" t="s">
        <v>48</v>
      </c>
      <c r="AU201" s="8">
        <f t="shared" si="21"/>
        <v>-2.7014842379675978</v>
      </c>
      <c r="AV201" s="8">
        <f t="shared" si="22"/>
        <v>-1.23416323121884</v>
      </c>
      <c r="AW201">
        <f t="shared" si="23"/>
        <v>3</v>
      </c>
      <c r="AX201">
        <f t="shared" si="24"/>
        <v>0</v>
      </c>
      <c r="AY201" s="6">
        <f>VLOOKUP(AP201,COND!$A$10:$B$32,2,FALSE)</f>
        <v>0.95</v>
      </c>
      <c r="AZ201" s="8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101.02605118658749</v>
      </c>
      <c r="BA201" s="26">
        <f t="shared" si="25"/>
        <v>2.4967128818941678E-3</v>
      </c>
      <c r="BB201" t="str">
        <f t="shared" si="26"/>
        <v>SP</v>
      </c>
      <c r="BC201">
        <v>800</v>
      </c>
      <c r="BD201">
        <v>800</v>
      </c>
      <c r="BF201" t="str">
        <f t="shared" si="27"/>
        <v>Unlikely</v>
      </c>
      <c r="BH201" t="str">
        <f>IF(VLOOKUP($A201,'Draft List'!$D$4:$AC$1177,BH$3,FALSE)&lt;&gt;0,VLOOKUP($A201,'Draft List'!$D$4:$AC$1177,BH$3,FALSE),"")</f>
        <v/>
      </c>
      <c r="BI201" t="str">
        <f>IF(VLOOKUP($A201,'Draft List'!$D$4:$AC$1177,BI$3,FALSE)&lt;&gt;0,VLOOKUP($A201,'Draft List'!$D$4:$AC$1177,BI$3,FALSE),"")</f>
        <v/>
      </c>
      <c r="BJ201" t="str">
        <f>IF(VLOOKUP($A201,'Draft List'!$D$4:$AC$1177,BJ$3,FALSE)&lt;&gt;0,VLOOKUP($A201,'Draft List'!$D$4:$AC$1177,BJ$3,FALSE),"")</f>
        <v/>
      </c>
      <c r="BK201" t="str">
        <f>IF(VLOOKUP($A201,'Draft List'!$D$4:$AC$1177,BK$3,FALSE)&lt;&gt;0,VLOOKUP($A201,'Draft List'!$D$4:$AC$1177,BK$3,FALSE),"")</f>
        <v/>
      </c>
      <c r="BL201" t="e">
        <f>IF(OR(B201="SP",B201="MR",B201="CL"),"P",VLOOKUP(#REF!,Bat!$A$4:$AR$581,42,FALSE))</f>
        <v>#REF!</v>
      </c>
    </row>
    <row r="202" spans="1:64" ht="15" customHeight="1" x14ac:dyDescent="0.3">
      <c r="A202" s="1">
        <v>6030</v>
      </c>
      <c r="B202" s="1" t="s">
        <v>468</v>
      </c>
      <c r="C202" s="1" t="s">
        <v>1622</v>
      </c>
      <c r="D202" s="1" t="s">
        <v>1623</v>
      </c>
      <c r="E202" s="1">
        <v>18</v>
      </c>
      <c r="F202" s="1" t="s">
        <v>54</v>
      </c>
      <c r="G202" s="1" t="s">
        <v>54</v>
      </c>
      <c r="H202" s="22" t="s">
        <v>878</v>
      </c>
      <c r="I202" s="45" t="s">
        <v>43</v>
      </c>
      <c r="J202" s="1" t="s">
        <v>48</v>
      </c>
      <c r="K202" s="22" t="s">
        <v>43</v>
      </c>
      <c r="L202" s="1">
        <v>1</v>
      </c>
      <c r="M202" s="1">
        <v>1</v>
      </c>
      <c r="N202" s="22">
        <v>1</v>
      </c>
      <c r="O202" s="1">
        <v>4</v>
      </c>
      <c r="P202" s="1">
        <v>2</v>
      </c>
      <c r="Q202" s="22">
        <v>2</v>
      </c>
      <c r="R202" s="1">
        <v>3</v>
      </c>
      <c r="S202" s="1">
        <v>4</v>
      </c>
      <c r="T202" s="1" t="s">
        <v>45</v>
      </c>
      <c r="U202" s="1" t="s">
        <v>45</v>
      </c>
      <c r="V202" s="1">
        <v>2</v>
      </c>
      <c r="W202" s="1">
        <v>4</v>
      </c>
      <c r="X202" s="1">
        <v>2</v>
      </c>
      <c r="Y202" s="1">
        <v>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45</v>
      </c>
      <c r="AF202" s="1" t="s">
        <v>45</v>
      </c>
      <c r="AG202" s="1" t="s">
        <v>45</v>
      </c>
      <c r="AH202" s="1" t="s">
        <v>45</v>
      </c>
      <c r="AI202" s="1" t="s">
        <v>45</v>
      </c>
      <c r="AJ202" s="1" t="s">
        <v>45</v>
      </c>
      <c r="AK202" s="1" t="s">
        <v>45</v>
      </c>
      <c r="AL202" s="1" t="s">
        <v>45</v>
      </c>
      <c r="AM202" s="1" t="s">
        <v>45</v>
      </c>
      <c r="AN202" s="1" t="s">
        <v>45</v>
      </c>
      <c r="AO202" s="22" t="s">
        <v>45</v>
      </c>
      <c r="AP202" s="1" t="s">
        <v>69</v>
      </c>
      <c r="AQ202" s="1">
        <v>6</v>
      </c>
      <c r="AR202" s="23" t="s">
        <v>14</v>
      </c>
      <c r="AS202" s="34" t="s">
        <v>875</v>
      </c>
      <c r="AT202" s="34" t="s">
        <v>844</v>
      </c>
      <c r="AU202" s="8">
        <f t="shared" si="21"/>
        <v>-2.7014842379675978</v>
      </c>
      <c r="AV202" s="8">
        <f t="shared" si="22"/>
        <v>-1.23416323121884</v>
      </c>
      <c r="AW202">
        <f t="shared" si="23"/>
        <v>3</v>
      </c>
      <c r="AX202">
        <f t="shared" si="24"/>
        <v>0</v>
      </c>
      <c r="AY202" s="6">
        <f>VLOOKUP(AP202,COND!$A$10:$B$32,2,FALSE)</f>
        <v>0.95</v>
      </c>
      <c r="AZ202" s="8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101.02605118658749</v>
      </c>
      <c r="BA202" s="26">
        <f t="shared" si="25"/>
        <v>2.4967128818941678E-3</v>
      </c>
      <c r="BB202" t="str">
        <f t="shared" si="26"/>
        <v>SP</v>
      </c>
      <c r="BC202">
        <v>800</v>
      </c>
      <c r="BD202">
        <v>800</v>
      </c>
      <c r="BF202" t="str">
        <f t="shared" si="27"/>
        <v>Unlikely</v>
      </c>
      <c r="BH202" t="str">
        <f>IF(VLOOKUP($A202,'Draft List'!$D$4:$AC$1177,BH$3,FALSE)&lt;&gt;0,VLOOKUP($A202,'Draft List'!$D$4:$AC$1177,BH$3,FALSE),"")</f>
        <v/>
      </c>
      <c r="BI202" t="str">
        <f>IF(VLOOKUP($A202,'Draft List'!$D$4:$AC$1177,BI$3,FALSE)&lt;&gt;0,VLOOKUP($A202,'Draft List'!$D$4:$AC$1177,BI$3,FALSE),"")</f>
        <v/>
      </c>
      <c r="BJ202" t="str">
        <f>IF(VLOOKUP($A202,'Draft List'!$D$4:$AC$1177,BJ$3,FALSE)&lt;&gt;0,VLOOKUP($A202,'Draft List'!$D$4:$AC$1177,BJ$3,FALSE),"")</f>
        <v/>
      </c>
      <c r="BK202" t="str">
        <f>IF(VLOOKUP($A202,'Draft List'!$D$4:$AC$1177,BK$3,FALSE)&lt;&gt;0,VLOOKUP($A202,'Draft List'!$D$4:$AC$1177,BK$3,FALSE),"")</f>
        <v/>
      </c>
      <c r="BL202" t="e">
        <f>IF(OR(B202="SP",B202="MR",B202="CL"),"P",VLOOKUP(#REF!,Bat!$A$4:$AR$581,42,FALSE))</f>
        <v>#REF!</v>
      </c>
    </row>
    <row r="203" spans="1:64" ht="15" customHeight="1" x14ac:dyDescent="0.3">
      <c r="A203" s="1">
        <v>6643</v>
      </c>
      <c r="B203" s="1" t="s">
        <v>468</v>
      </c>
      <c r="C203" s="1" t="s">
        <v>131</v>
      </c>
      <c r="D203" s="1" t="s">
        <v>1216</v>
      </c>
      <c r="E203" s="1">
        <v>18</v>
      </c>
      <c r="F203" s="1" t="s">
        <v>54</v>
      </c>
      <c r="G203" s="1" t="s">
        <v>42</v>
      </c>
      <c r="H203" s="22" t="s">
        <v>878</v>
      </c>
      <c r="I203" s="45" t="s">
        <v>44</v>
      </c>
      <c r="J203" s="1" t="s">
        <v>44</v>
      </c>
      <c r="K203" s="22" t="s">
        <v>43</v>
      </c>
      <c r="L203" s="1">
        <v>2</v>
      </c>
      <c r="M203" s="1">
        <v>1</v>
      </c>
      <c r="N203" s="22">
        <v>1</v>
      </c>
      <c r="O203" s="1">
        <v>4</v>
      </c>
      <c r="P203" s="1">
        <v>2</v>
      </c>
      <c r="Q203" s="22">
        <v>3</v>
      </c>
      <c r="R203" s="1">
        <v>4</v>
      </c>
      <c r="S203" s="1">
        <v>5</v>
      </c>
      <c r="T203" s="1" t="s">
        <v>45</v>
      </c>
      <c r="U203" s="1" t="s">
        <v>45</v>
      </c>
      <c r="V203" s="1">
        <v>2</v>
      </c>
      <c r="W203" s="1">
        <v>4</v>
      </c>
      <c r="X203" s="1" t="s">
        <v>45</v>
      </c>
      <c r="Y203" s="1" t="s">
        <v>45</v>
      </c>
      <c r="Z203" s="1" t="s">
        <v>45</v>
      </c>
      <c r="AA203" s="1" t="s">
        <v>45</v>
      </c>
      <c r="AB203" s="1">
        <v>3</v>
      </c>
      <c r="AC203" s="1">
        <v>5</v>
      </c>
      <c r="AD203" s="1" t="s">
        <v>45</v>
      </c>
      <c r="AE203" s="1" t="s">
        <v>45</v>
      </c>
      <c r="AF203" s="1" t="s">
        <v>45</v>
      </c>
      <c r="AG203" s="1" t="s">
        <v>45</v>
      </c>
      <c r="AH203" s="1" t="s">
        <v>45</v>
      </c>
      <c r="AI203" s="1" t="s">
        <v>45</v>
      </c>
      <c r="AJ203" s="1" t="s">
        <v>45</v>
      </c>
      <c r="AK203" s="1" t="s">
        <v>45</v>
      </c>
      <c r="AL203" s="1" t="s">
        <v>45</v>
      </c>
      <c r="AM203" s="1" t="s">
        <v>45</v>
      </c>
      <c r="AN203" s="1" t="s">
        <v>45</v>
      </c>
      <c r="AO203" s="22" t="s">
        <v>45</v>
      </c>
      <c r="AP203" s="1" t="s">
        <v>57</v>
      </c>
      <c r="AQ203" s="1">
        <v>3</v>
      </c>
      <c r="AR203" s="23" t="s">
        <v>14</v>
      </c>
      <c r="AS203" s="34" t="s">
        <v>875</v>
      </c>
      <c r="AT203" s="34" t="s">
        <v>48</v>
      </c>
      <c r="AU203" s="8">
        <f t="shared" si="21"/>
        <v>-2.5067929134584248</v>
      </c>
      <c r="AV203" s="8">
        <f t="shared" si="22"/>
        <v>-0.99184266516472974</v>
      </c>
      <c r="AW203">
        <f t="shared" si="23"/>
        <v>3</v>
      </c>
      <c r="AX203">
        <f t="shared" si="24"/>
        <v>0</v>
      </c>
      <c r="AY203" s="6">
        <f>VLOOKUP(AP203,COND!$A$10:$B$32,2,FALSE)</f>
        <v>1</v>
      </c>
      <c r="AZ203" s="8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100.95369870831303</v>
      </c>
      <c r="BA203" s="26">
        <f t="shared" si="25"/>
        <v>-4.1782854255319182E-3</v>
      </c>
      <c r="BB203" t="str">
        <f t="shared" si="26"/>
        <v>RP</v>
      </c>
      <c r="BC203">
        <v>800</v>
      </c>
      <c r="BD203">
        <v>800</v>
      </c>
      <c r="BF203" t="str">
        <f t="shared" si="27"/>
        <v>Unlikely</v>
      </c>
      <c r="BH203" t="str">
        <f>IF(VLOOKUP($A203,'Draft List'!$D$4:$AC$1177,BH$3,FALSE)&lt;&gt;0,VLOOKUP($A203,'Draft List'!$D$4:$AC$1177,BH$3,FALSE),"")</f>
        <v/>
      </c>
      <c r="BI203" t="str">
        <f>IF(VLOOKUP($A203,'Draft List'!$D$4:$AC$1177,BI$3,FALSE)&lt;&gt;0,VLOOKUP($A203,'Draft List'!$D$4:$AC$1177,BI$3,FALSE),"")</f>
        <v/>
      </c>
      <c r="BJ203" t="str">
        <f>IF(VLOOKUP($A203,'Draft List'!$D$4:$AC$1177,BJ$3,FALSE)&lt;&gt;0,VLOOKUP($A203,'Draft List'!$D$4:$AC$1177,BJ$3,FALSE),"")</f>
        <v/>
      </c>
      <c r="BK203" t="str">
        <f>IF(VLOOKUP($A203,'Draft List'!$D$4:$AC$1177,BK$3,FALSE)&lt;&gt;0,VLOOKUP($A203,'Draft List'!$D$4:$AC$1177,BK$3,FALSE),"")</f>
        <v/>
      </c>
      <c r="BL203" t="e">
        <f>IF(OR(B203="SP",B203="MR",B203="CL"),"P",VLOOKUP(#REF!,Bat!$A$4:$AR$581,42,FALSE))</f>
        <v>#REF!</v>
      </c>
    </row>
    <row r="204" spans="1:64" ht="15" customHeight="1" x14ac:dyDescent="0.3">
      <c r="A204" s="1">
        <v>5638</v>
      </c>
      <c r="B204" s="1" t="s">
        <v>24</v>
      </c>
      <c r="C204" s="1" t="s">
        <v>182</v>
      </c>
      <c r="D204" s="1" t="s">
        <v>1021</v>
      </c>
      <c r="E204" s="1">
        <v>18</v>
      </c>
      <c r="F204" s="1" t="s">
        <v>54</v>
      </c>
      <c r="G204" s="1" t="s">
        <v>42</v>
      </c>
      <c r="H204" s="22" t="s">
        <v>878</v>
      </c>
      <c r="I204" s="45" t="s">
        <v>43</v>
      </c>
      <c r="J204" s="1" t="s">
        <v>48</v>
      </c>
      <c r="K204" s="22" t="s">
        <v>43</v>
      </c>
      <c r="L204" s="1">
        <v>1</v>
      </c>
      <c r="M204" s="1">
        <v>2</v>
      </c>
      <c r="N204" s="22">
        <v>1</v>
      </c>
      <c r="O204" s="1">
        <v>4</v>
      </c>
      <c r="P204" s="1">
        <v>2</v>
      </c>
      <c r="Q204" s="22">
        <v>2</v>
      </c>
      <c r="R204" s="1">
        <v>3</v>
      </c>
      <c r="S204" s="1">
        <v>6</v>
      </c>
      <c r="T204" s="1" t="s">
        <v>45</v>
      </c>
      <c r="U204" s="1" t="s">
        <v>45</v>
      </c>
      <c r="V204" s="1" t="s">
        <v>45</v>
      </c>
      <c r="W204" s="1" t="s">
        <v>45</v>
      </c>
      <c r="X204" s="1" t="s">
        <v>45</v>
      </c>
      <c r="Y204" s="1" t="s">
        <v>45</v>
      </c>
      <c r="Z204" s="1">
        <v>3</v>
      </c>
      <c r="AA204" s="1">
        <v>4</v>
      </c>
      <c r="AB204" s="1" t="s">
        <v>45</v>
      </c>
      <c r="AC204" s="1" t="s">
        <v>45</v>
      </c>
      <c r="AD204" s="1" t="s">
        <v>45</v>
      </c>
      <c r="AE204" s="1" t="s">
        <v>45</v>
      </c>
      <c r="AF204" s="1" t="s">
        <v>45</v>
      </c>
      <c r="AG204" s="1" t="s">
        <v>45</v>
      </c>
      <c r="AH204" s="1">
        <v>1</v>
      </c>
      <c r="AI204" s="1">
        <v>6</v>
      </c>
      <c r="AJ204" s="1" t="s">
        <v>45</v>
      </c>
      <c r="AK204" s="1" t="s">
        <v>45</v>
      </c>
      <c r="AL204" s="1" t="s">
        <v>45</v>
      </c>
      <c r="AM204" s="1" t="s">
        <v>45</v>
      </c>
      <c r="AN204" s="1" t="s">
        <v>45</v>
      </c>
      <c r="AO204" s="22" t="s">
        <v>45</v>
      </c>
      <c r="AP204" s="1" t="s">
        <v>373</v>
      </c>
      <c r="AQ204" s="1">
        <v>3</v>
      </c>
      <c r="AR204" s="23" t="s">
        <v>371</v>
      </c>
      <c r="AS204" s="34" t="s">
        <v>875</v>
      </c>
      <c r="AT204" s="34" t="s">
        <v>844</v>
      </c>
      <c r="AU204" s="8">
        <f t="shared" si="21"/>
        <v>-2.5060525215375429</v>
      </c>
      <c r="AV204" s="8">
        <f t="shared" si="22"/>
        <v>-1.23416323121884</v>
      </c>
      <c r="AW204">
        <f t="shared" si="23"/>
        <v>3</v>
      </c>
      <c r="AX204">
        <f t="shared" si="24"/>
        <v>2</v>
      </c>
      <c r="AY204" s="6">
        <f>VLOOKUP(AP204,COND!$A$10:$B$32,2,FALSE)</f>
        <v>1</v>
      </c>
      <c r="AZ204" s="8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100.87474862774991</v>
      </c>
      <c r="BA204" s="26">
        <f t="shared" si="25"/>
        <v>-1.1461956513215094E-2</v>
      </c>
      <c r="BB204" t="str">
        <f t="shared" si="26"/>
        <v>RP</v>
      </c>
      <c r="BC204">
        <v>800</v>
      </c>
      <c r="BD204">
        <v>800</v>
      </c>
      <c r="BF204" t="str">
        <f t="shared" si="27"/>
        <v>Unlikely</v>
      </c>
      <c r="BH204" t="str">
        <f>IF(VLOOKUP($A204,'Draft List'!$D$4:$AC$1177,BH$3,FALSE)&lt;&gt;0,VLOOKUP($A204,'Draft List'!$D$4:$AC$1177,BH$3,FALSE),"")</f>
        <v/>
      </c>
      <c r="BI204" t="str">
        <f>IF(VLOOKUP($A204,'Draft List'!$D$4:$AC$1177,BI$3,FALSE)&lt;&gt;0,VLOOKUP($A204,'Draft List'!$D$4:$AC$1177,BI$3,FALSE),"")</f>
        <v/>
      </c>
      <c r="BJ204" t="str">
        <f>IF(VLOOKUP($A204,'Draft List'!$D$4:$AC$1177,BJ$3,FALSE)&lt;&gt;0,VLOOKUP($A204,'Draft List'!$D$4:$AC$1177,BJ$3,FALSE),"")</f>
        <v/>
      </c>
      <c r="BK204" t="str">
        <f>IF(VLOOKUP($A204,'Draft List'!$D$4:$AC$1177,BK$3,FALSE)&lt;&gt;0,VLOOKUP($A204,'Draft List'!$D$4:$AC$1177,BK$3,FALSE),"")</f>
        <v/>
      </c>
      <c r="BL204" t="str">
        <f>IF(OR(B204="SP",B204="MR",B204="CL"),"P",VLOOKUP(#REF!,Bat!$A$4:$AR$581,42,FALSE))</f>
        <v>P</v>
      </c>
    </row>
    <row r="205" spans="1:64" ht="15" customHeight="1" x14ac:dyDescent="0.3">
      <c r="A205" s="1">
        <v>5183</v>
      </c>
      <c r="B205" s="1" t="s">
        <v>468</v>
      </c>
      <c r="C205" s="1" t="s">
        <v>184</v>
      </c>
      <c r="D205" s="1" t="s">
        <v>1477</v>
      </c>
      <c r="E205" s="1">
        <v>18</v>
      </c>
      <c r="F205" s="1" t="s">
        <v>42</v>
      </c>
      <c r="G205" s="1" t="s">
        <v>42</v>
      </c>
      <c r="H205" s="22" t="s">
        <v>878</v>
      </c>
      <c r="I205" s="45" t="s">
        <v>44</v>
      </c>
      <c r="J205" s="1" t="s">
        <v>48</v>
      </c>
      <c r="K205" s="22" t="s">
        <v>44</v>
      </c>
      <c r="L205" s="1">
        <v>1</v>
      </c>
      <c r="M205" s="1">
        <v>2</v>
      </c>
      <c r="N205" s="22">
        <v>1</v>
      </c>
      <c r="O205" s="1">
        <v>3</v>
      </c>
      <c r="P205" s="1">
        <v>2</v>
      </c>
      <c r="Q205" s="22">
        <v>3</v>
      </c>
      <c r="R205" s="1">
        <v>2</v>
      </c>
      <c r="S205" s="1">
        <v>3</v>
      </c>
      <c r="T205" s="1" t="s">
        <v>45</v>
      </c>
      <c r="U205" s="1" t="s">
        <v>45</v>
      </c>
      <c r="V205" s="1" t="s">
        <v>45</v>
      </c>
      <c r="W205" s="1" t="s">
        <v>45</v>
      </c>
      <c r="X205" s="1" t="s">
        <v>45</v>
      </c>
      <c r="Y205" s="1" t="s">
        <v>45</v>
      </c>
      <c r="Z205" s="1" t="s">
        <v>45</v>
      </c>
      <c r="AA205" s="1" t="s">
        <v>45</v>
      </c>
      <c r="AB205" s="1">
        <v>2</v>
      </c>
      <c r="AC205" s="1">
        <v>4</v>
      </c>
      <c r="AD205" s="1" t="s">
        <v>45</v>
      </c>
      <c r="AE205" s="1" t="s">
        <v>45</v>
      </c>
      <c r="AF205" s="1" t="s">
        <v>45</v>
      </c>
      <c r="AG205" s="1" t="s">
        <v>45</v>
      </c>
      <c r="AH205" s="1">
        <v>1</v>
      </c>
      <c r="AI205" s="1">
        <v>4</v>
      </c>
      <c r="AJ205" s="1" t="s">
        <v>45</v>
      </c>
      <c r="AK205" s="1" t="s">
        <v>45</v>
      </c>
      <c r="AL205" s="1" t="s">
        <v>45</v>
      </c>
      <c r="AM205" s="1" t="s">
        <v>45</v>
      </c>
      <c r="AN205" s="1" t="s">
        <v>45</v>
      </c>
      <c r="AO205" s="22" t="s">
        <v>45</v>
      </c>
      <c r="AP205" s="1" t="s">
        <v>66</v>
      </c>
      <c r="AQ205" s="1">
        <v>6</v>
      </c>
      <c r="AR205" s="23" t="s">
        <v>371</v>
      </c>
      <c r="AS205" s="34" t="s">
        <v>875</v>
      </c>
      <c r="AT205" s="34" t="s">
        <v>48</v>
      </c>
      <c r="AU205" s="8">
        <f t="shared" si="21"/>
        <v>-2.5060525215375429</v>
      </c>
      <c r="AV205" s="8">
        <f t="shared" si="22"/>
        <v>-1.1865339896739031</v>
      </c>
      <c r="AW205">
        <f t="shared" si="23"/>
        <v>3</v>
      </c>
      <c r="AX205">
        <f t="shared" si="24"/>
        <v>0</v>
      </c>
      <c r="AY205" s="6">
        <f>VLOOKUP(AP205,COND!$A$10:$B$32,2,FALSE)</f>
        <v>0.95</v>
      </c>
      <c r="AZ205" s="8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100.79458661167612</v>
      </c>
      <c r="BA205" s="26">
        <f t="shared" si="25"/>
        <v>-1.8857436728592948E-2</v>
      </c>
      <c r="BB205" t="str">
        <f t="shared" si="26"/>
        <v>SP</v>
      </c>
      <c r="BC205">
        <v>800</v>
      </c>
      <c r="BD205">
        <v>800</v>
      </c>
      <c r="BF205" t="str">
        <f t="shared" si="27"/>
        <v>Unlikely</v>
      </c>
      <c r="BH205" t="str">
        <f>IF(VLOOKUP($A205,'Draft List'!$D$4:$AC$1177,BH$3,FALSE)&lt;&gt;0,VLOOKUP($A205,'Draft List'!$D$4:$AC$1177,BH$3,FALSE),"")</f>
        <v/>
      </c>
      <c r="BI205" t="str">
        <f>IF(VLOOKUP($A205,'Draft List'!$D$4:$AC$1177,BI$3,FALSE)&lt;&gt;0,VLOOKUP($A205,'Draft List'!$D$4:$AC$1177,BI$3,FALSE),"")</f>
        <v/>
      </c>
      <c r="BJ205" t="str">
        <f>IF(VLOOKUP($A205,'Draft List'!$D$4:$AC$1177,BJ$3,FALSE)&lt;&gt;0,VLOOKUP($A205,'Draft List'!$D$4:$AC$1177,BJ$3,FALSE),"")</f>
        <v/>
      </c>
      <c r="BK205" t="str">
        <f>IF(VLOOKUP($A205,'Draft List'!$D$4:$AC$1177,BK$3,FALSE)&lt;&gt;0,VLOOKUP($A205,'Draft List'!$D$4:$AC$1177,BK$3,FALSE),"")</f>
        <v/>
      </c>
      <c r="BL205" t="e">
        <f>IF(OR(B205="SP",B205="MR",B205="CL"),"P",VLOOKUP(#REF!,Bat!$A$4:$AR$581,42,FALSE))</f>
        <v>#REF!</v>
      </c>
    </row>
    <row r="206" spans="1:64" ht="15" customHeight="1" x14ac:dyDescent="0.3">
      <c r="A206" s="1">
        <v>6694</v>
      </c>
      <c r="B206" s="1" t="s">
        <v>24</v>
      </c>
      <c r="C206" s="1" t="s">
        <v>340</v>
      </c>
      <c r="D206" s="1" t="s">
        <v>1650</v>
      </c>
      <c r="E206" s="1">
        <v>18</v>
      </c>
      <c r="F206" s="1" t="s">
        <v>54</v>
      </c>
      <c r="G206" s="1" t="s">
        <v>42</v>
      </c>
      <c r="H206" s="22" t="s">
        <v>878</v>
      </c>
      <c r="I206" s="45" t="s">
        <v>43</v>
      </c>
      <c r="J206" s="1" t="s">
        <v>44</v>
      </c>
      <c r="K206" s="22" t="s">
        <v>48</v>
      </c>
      <c r="L206" s="1">
        <v>1</v>
      </c>
      <c r="M206" s="1">
        <v>1</v>
      </c>
      <c r="N206" s="22">
        <v>1</v>
      </c>
      <c r="O206" s="1">
        <v>5</v>
      </c>
      <c r="P206" s="1">
        <v>1</v>
      </c>
      <c r="Q206" s="22">
        <v>2</v>
      </c>
      <c r="R206" s="1">
        <v>3</v>
      </c>
      <c r="S206" s="1">
        <v>5</v>
      </c>
      <c r="T206" s="1">
        <v>2</v>
      </c>
      <c r="U206" s="1">
        <v>8</v>
      </c>
      <c r="V206" s="1" t="s">
        <v>45</v>
      </c>
      <c r="W206" s="1" t="s">
        <v>45</v>
      </c>
      <c r="X206" s="1" t="s">
        <v>45</v>
      </c>
      <c r="Y206" s="1" t="s">
        <v>45</v>
      </c>
      <c r="Z206" s="1" t="s">
        <v>45</v>
      </c>
      <c r="AA206" s="1" t="s">
        <v>45</v>
      </c>
      <c r="AB206" s="1" t="s">
        <v>45</v>
      </c>
      <c r="AC206" s="1" t="s">
        <v>45</v>
      </c>
      <c r="AD206" s="1" t="s">
        <v>45</v>
      </c>
      <c r="AE206" s="1" t="s">
        <v>45</v>
      </c>
      <c r="AF206" s="1" t="s">
        <v>45</v>
      </c>
      <c r="AG206" s="1" t="s">
        <v>45</v>
      </c>
      <c r="AH206" s="1" t="s">
        <v>45</v>
      </c>
      <c r="AI206" s="1" t="s">
        <v>45</v>
      </c>
      <c r="AJ206" s="1" t="s">
        <v>45</v>
      </c>
      <c r="AK206" s="1" t="s">
        <v>45</v>
      </c>
      <c r="AL206" s="1">
        <v>1</v>
      </c>
      <c r="AM206" s="1">
        <v>7</v>
      </c>
      <c r="AN206" s="1" t="s">
        <v>45</v>
      </c>
      <c r="AO206" s="22" t="s">
        <v>45</v>
      </c>
      <c r="AP206" s="1" t="s">
        <v>65</v>
      </c>
      <c r="AQ206" s="1">
        <v>7</v>
      </c>
      <c r="AR206" s="23" t="s">
        <v>14</v>
      </c>
      <c r="AS206" s="34" t="s">
        <v>908</v>
      </c>
      <c r="AT206" s="34" t="s">
        <v>48</v>
      </c>
      <c r="AU206" s="8">
        <f t="shared" si="21"/>
        <v>-2.7014842379675978</v>
      </c>
      <c r="AV206" s="8">
        <f t="shared" si="22"/>
        <v>-1.2349036231397219</v>
      </c>
      <c r="AW206">
        <f t="shared" si="23"/>
        <v>3</v>
      </c>
      <c r="AX206">
        <f t="shared" si="24"/>
        <v>2</v>
      </c>
      <c r="AY206" s="6">
        <f>VLOOKUP(AP206,COND!$A$10:$B$32,2,FALSE)</f>
        <v>1</v>
      </c>
      <c r="AZ206" s="8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100.76163068961205</v>
      </c>
      <c r="BA206" s="26">
        <f t="shared" si="25"/>
        <v>-2.1897840170792698E-2</v>
      </c>
      <c r="BB206" t="str">
        <f t="shared" si="26"/>
        <v>SP</v>
      </c>
      <c r="BC206">
        <v>800</v>
      </c>
      <c r="BD206">
        <v>800</v>
      </c>
      <c r="BF206" t="str">
        <f t="shared" si="27"/>
        <v>Unlikely</v>
      </c>
      <c r="BH206">
        <f>IF(VLOOKUP($A206,'Draft List'!$D$4:$AC$1177,BH$3,FALSE)&lt;&gt;0,VLOOKUP($A206,'Draft List'!$D$4:$AC$1177,BH$3,FALSE),"")</f>
        <v>626</v>
      </c>
      <c r="BI206">
        <f>IF(VLOOKUP($A206,'Draft List'!$D$4:$AC$1177,BI$3,FALSE)&lt;&gt;0,VLOOKUP($A206,'Draft List'!$D$4:$AC$1177,BI$3,FALSE),"")</f>
        <v>20</v>
      </c>
      <c r="BJ206">
        <f>IF(VLOOKUP($A206,'Draft List'!$D$4:$AC$1177,BJ$3,FALSE)&lt;&gt;0,VLOOKUP($A206,'Draft List'!$D$4:$AC$1177,BJ$3,FALSE),"")</f>
        <v>30</v>
      </c>
      <c r="BK206" t="str">
        <f>IF(VLOOKUP($A206,'Draft List'!$D$4:$AC$1177,BK$3,FALSE)&lt;&gt;0,VLOOKUP($A206,'Draft List'!$D$4:$AC$1177,BK$3,FALSE),"")</f>
        <v>West Virginia Alleghenies</v>
      </c>
      <c r="BL206" t="str">
        <f>IF(OR(B206="SP",B206="MR",B206="CL"),"P",VLOOKUP(#REF!,Bat!$A$4:$AR$581,42,FALSE))</f>
        <v>P</v>
      </c>
    </row>
    <row r="207" spans="1:64" ht="15" customHeight="1" x14ac:dyDescent="0.3">
      <c r="A207" s="1">
        <v>7361</v>
      </c>
      <c r="B207" s="1" t="s">
        <v>24</v>
      </c>
      <c r="C207" s="1" t="s">
        <v>129</v>
      </c>
      <c r="D207" s="1" t="s">
        <v>306</v>
      </c>
      <c r="E207" s="1">
        <v>18</v>
      </c>
      <c r="F207" s="1" t="s">
        <v>42</v>
      </c>
      <c r="G207" s="1" t="s">
        <v>42</v>
      </c>
      <c r="H207" s="22" t="s">
        <v>878</v>
      </c>
      <c r="I207" s="45" t="s">
        <v>43</v>
      </c>
      <c r="J207" s="1" t="s">
        <v>43</v>
      </c>
      <c r="K207" s="22" t="s">
        <v>43</v>
      </c>
      <c r="L207" s="1">
        <v>2</v>
      </c>
      <c r="M207" s="1">
        <v>2</v>
      </c>
      <c r="N207" s="22">
        <v>1</v>
      </c>
      <c r="O207" s="1">
        <v>4</v>
      </c>
      <c r="P207" s="1">
        <v>2</v>
      </c>
      <c r="Q207" s="22">
        <v>2</v>
      </c>
      <c r="R207" s="1">
        <v>4</v>
      </c>
      <c r="S207" s="1">
        <v>6</v>
      </c>
      <c r="T207" s="1">
        <v>1</v>
      </c>
      <c r="U207" s="1">
        <v>5</v>
      </c>
      <c r="V207" s="1">
        <v>2</v>
      </c>
      <c r="W207" s="1">
        <v>2</v>
      </c>
      <c r="X207" s="1">
        <v>2</v>
      </c>
      <c r="Y207" s="1">
        <v>5</v>
      </c>
      <c r="Z207" s="1" t="s">
        <v>45</v>
      </c>
      <c r="AA207" s="1" t="s">
        <v>45</v>
      </c>
      <c r="AB207" s="1" t="s">
        <v>45</v>
      </c>
      <c r="AC207" s="1" t="s">
        <v>45</v>
      </c>
      <c r="AD207" s="1" t="s">
        <v>45</v>
      </c>
      <c r="AE207" s="1" t="s">
        <v>45</v>
      </c>
      <c r="AF207" s="1" t="s">
        <v>45</v>
      </c>
      <c r="AG207" s="1" t="s">
        <v>45</v>
      </c>
      <c r="AH207" s="1" t="s">
        <v>45</v>
      </c>
      <c r="AI207" s="1" t="s">
        <v>45</v>
      </c>
      <c r="AJ207" s="1" t="s">
        <v>45</v>
      </c>
      <c r="AK207" s="1" t="s">
        <v>45</v>
      </c>
      <c r="AL207" s="1" t="s">
        <v>45</v>
      </c>
      <c r="AM207" s="1" t="s">
        <v>45</v>
      </c>
      <c r="AN207" s="1" t="s">
        <v>45</v>
      </c>
      <c r="AO207" s="22" t="s">
        <v>45</v>
      </c>
      <c r="AP207" s="1" t="s">
        <v>57</v>
      </c>
      <c r="AQ207" s="1">
        <v>6</v>
      </c>
      <c r="AR207" s="23" t="s">
        <v>371</v>
      </c>
      <c r="AS207" s="34" t="s">
        <v>875</v>
      </c>
      <c r="AT207" s="34" t="s">
        <v>48</v>
      </c>
      <c r="AU207" s="8">
        <f t="shared" si="21"/>
        <v>-2.311361197028369</v>
      </c>
      <c r="AV207" s="8">
        <f t="shared" si="22"/>
        <v>-1.23416323121884</v>
      </c>
      <c r="AW207">
        <f t="shared" si="23"/>
        <v>4</v>
      </c>
      <c r="AX207">
        <f t="shared" si="24"/>
        <v>1</v>
      </c>
      <c r="AY207" s="6">
        <f>VLOOKUP(AP207,COND!$A$10:$B$32,2,FALSE)</f>
        <v>1</v>
      </c>
      <c r="AZ207" s="8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100.65185155781208</v>
      </c>
      <c r="BA207" s="26">
        <f t="shared" si="25"/>
        <v>-3.2025696692524031E-2</v>
      </c>
      <c r="BB207" t="str">
        <f t="shared" si="26"/>
        <v>SP</v>
      </c>
      <c r="BC207">
        <v>800</v>
      </c>
      <c r="BD207">
        <v>800</v>
      </c>
      <c r="BF207" t="str">
        <f t="shared" si="27"/>
        <v>Unlikely</v>
      </c>
      <c r="BH207">
        <f>IF(VLOOKUP($A207,'Draft List'!$D$4:$AC$1177,BH$3,FALSE)&lt;&gt;0,VLOOKUP($A207,'Draft List'!$D$4:$AC$1177,BH$3,FALSE),"")</f>
        <v>534</v>
      </c>
      <c r="BI207">
        <f>IF(VLOOKUP($A207,'Draft List'!$D$4:$AC$1177,BI$3,FALSE)&lt;&gt;0,VLOOKUP($A207,'Draft List'!$D$4:$AC$1177,BI$3,FALSE),"")</f>
        <v>18</v>
      </c>
      <c r="BJ207">
        <f>IF(VLOOKUP($A207,'Draft List'!$D$4:$AC$1177,BJ$3,FALSE)&lt;&gt;0,VLOOKUP($A207,'Draft List'!$D$4:$AC$1177,BJ$3,FALSE),"")</f>
        <v>2</v>
      </c>
      <c r="BK207" t="str">
        <f>IF(VLOOKUP($A207,'Draft List'!$D$4:$AC$1177,BK$3,FALSE)&lt;&gt;0,VLOOKUP($A207,'Draft List'!$D$4:$AC$1177,BK$3,FALSE),"")</f>
        <v>Duluth Warriors</v>
      </c>
      <c r="BL207" t="str">
        <f>IF(OR(B207="SP",B207="MR",B207="CL"),"P",VLOOKUP(#REF!,Bat!$A$4:$AR$581,42,FALSE))</f>
        <v>P</v>
      </c>
    </row>
    <row r="208" spans="1:64" ht="15" customHeight="1" x14ac:dyDescent="0.3">
      <c r="A208" s="1">
        <v>11865</v>
      </c>
      <c r="B208" s="1" t="s">
        <v>468</v>
      </c>
      <c r="C208" s="1" t="s">
        <v>1728</v>
      </c>
      <c r="D208" s="1" t="s">
        <v>683</v>
      </c>
      <c r="E208" s="1">
        <v>18</v>
      </c>
      <c r="F208" s="1" t="s">
        <v>42</v>
      </c>
      <c r="G208" s="1" t="s">
        <v>42</v>
      </c>
      <c r="H208" s="22" t="s">
        <v>878</v>
      </c>
      <c r="I208" s="45" t="s">
        <v>43</v>
      </c>
      <c r="J208" s="1" t="s">
        <v>48</v>
      </c>
      <c r="K208" s="22" t="s">
        <v>43</v>
      </c>
      <c r="L208" s="1">
        <v>2</v>
      </c>
      <c r="M208" s="1">
        <v>1</v>
      </c>
      <c r="N208" s="22">
        <v>1</v>
      </c>
      <c r="O208" s="1">
        <v>4</v>
      </c>
      <c r="P208" s="1">
        <v>2</v>
      </c>
      <c r="Q208" s="22">
        <v>2</v>
      </c>
      <c r="R208" s="1">
        <v>4</v>
      </c>
      <c r="S208" s="1">
        <v>5</v>
      </c>
      <c r="T208" s="1">
        <v>1</v>
      </c>
      <c r="U208" s="1">
        <v>2</v>
      </c>
      <c r="V208" s="1">
        <v>3</v>
      </c>
      <c r="W208" s="1">
        <v>6</v>
      </c>
      <c r="X208" s="1" t="s">
        <v>45</v>
      </c>
      <c r="Y208" s="1" t="s">
        <v>45</v>
      </c>
      <c r="Z208" s="1" t="s">
        <v>45</v>
      </c>
      <c r="AA208" s="1" t="s">
        <v>45</v>
      </c>
      <c r="AB208" s="1" t="s">
        <v>45</v>
      </c>
      <c r="AC208" s="1" t="s">
        <v>45</v>
      </c>
      <c r="AD208" s="1" t="s">
        <v>45</v>
      </c>
      <c r="AE208" s="1" t="s">
        <v>45</v>
      </c>
      <c r="AF208" s="1" t="s">
        <v>45</v>
      </c>
      <c r="AG208" s="1" t="s">
        <v>45</v>
      </c>
      <c r="AH208" s="1" t="s">
        <v>45</v>
      </c>
      <c r="AI208" s="1" t="s">
        <v>45</v>
      </c>
      <c r="AJ208" s="1" t="s">
        <v>45</v>
      </c>
      <c r="AK208" s="1" t="s">
        <v>45</v>
      </c>
      <c r="AL208" s="1" t="s">
        <v>45</v>
      </c>
      <c r="AM208" s="1" t="s">
        <v>45</v>
      </c>
      <c r="AN208" s="1" t="s">
        <v>45</v>
      </c>
      <c r="AO208" s="22" t="s">
        <v>45</v>
      </c>
      <c r="AP208" s="1" t="s">
        <v>373</v>
      </c>
      <c r="AQ208" s="1">
        <v>7</v>
      </c>
      <c r="AR208" s="23" t="s">
        <v>371</v>
      </c>
      <c r="AS208" s="34" t="s">
        <v>875</v>
      </c>
      <c r="AT208" s="34" t="s">
        <v>844</v>
      </c>
      <c r="AU208" s="8">
        <f t="shared" si="21"/>
        <v>-2.5067929134584248</v>
      </c>
      <c r="AV208" s="8">
        <f t="shared" si="22"/>
        <v>-1.23416323121884</v>
      </c>
      <c r="AW208">
        <f t="shared" si="23"/>
        <v>3</v>
      </c>
      <c r="AX208">
        <f t="shared" si="24"/>
        <v>1</v>
      </c>
      <c r="AY208" s="6">
        <f>VLOOKUP(AP208,COND!$A$10:$B$32,2,FALSE)</f>
        <v>1</v>
      </c>
      <c r="AZ208" s="8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100.56537679293152</v>
      </c>
      <c r="BA208" s="26">
        <f t="shared" si="25"/>
        <v>-4.0003570056075743E-2</v>
      </c>
      <c r="BB208" t="str">
        <f t="shared" si="26"/>
        <v>SP</v>
      </c>
      <c r="BC208">
        <v>800</v>
      </c>
      <c r="BD208">
        <v>800</v>
      </c>
      <c r="BF208" t="str">
        <f t="shared" si="27"/>
        <v>Unlikely</v>
      </c>
      <c r="BH208" t="str">
        <f>IF(VLOOKUP($A208,'Draft List'!$D$4:$AC$1177,BH$3,FALSE)&lt;&gt;0,VLOOKUP($A208,'Draft List'!$D$4:$AC$1177,BH$3,FALSE),"")</f>
        <v/>
      </c>
      <c r="BI208" t="str">
        <f>IF(VLOOKUP($A208,'Draft List'!$D$4:$AC$1177,BI$3,FALSE)&lt;&gt;0,VLOOKUP($A208,'Draft List'!$D$4:$AC$1177,BI$3,FALSE),"")</f>
        <v/>
      </c>
      <c r="BJ208" t="str">
        <f>IF(VLOOKUP($A208,'Draft List'!$D$4:$AC$1177,BJ$3,FALSE)&lt;&gt;0,VLOOKUP($A208,'Draft List'!$D$4:$AC$1177,BJ$3,FALSE),"")</f>
        <v/>
      </c>
      <c r="BK208" t="str">
        <f>IF(VLOOKUP($A208,'Draft List'!$D$4:$AC$1177,BK$3,FALSE)&lt;&gt;0,VLOOKUP($A208,'Draft List'!$D$4:$AC$1177,BK$3,FALSE),"")</f>
        <v/>
      </c>
      <c r="BL208" t="e">
        <f>IF(OR(B208="SP",B208="MR",B208="CL"),"P",VLOOKUP(#REF!,Bat!$A$4:$AR$581,42,FALSE))</f>
        <v>#REF!</v>
      </c>
    </row>
    <row r="209" spans="1:64" ht="15" customHeight="1" x14ac:dyDescent="0.3">
      <c r="A209" s="1">
        <v>16288</v>
      </c>
      <c r="B209" s="1" t="s">
        <v>468</v>
      </c>
      <c r="C209" s="1" t="s">
        <v>453</v>
      </c>
      <c r="D209" s="1" t="s">
        <v>1479</v>
      </c>
      <c r="E209" s="1">
        <v>18</v>
      </c>
      <c r="F209" s="1" t="s">
        <v>42</v>
      </c>
      <c r="G209" s="1" t="s">
        <v>42</v>
      </c>
      <c r="H209" s="22" t="s">
        <v>878</v>
      </c>
      <c r="I209" s="45" t="s">
        <v>43</v>
      </c>
      <c r="J209" s="1" t="s">
        <v>44</v>
      </c>
      <c r="K209" s="22" t="s">
        <v>43</v>
      </c>
      <c r="L209" s="1">
        <v>2</v>
      </c>
      <c r="M209" s="1">
        <v>2</v>
      </c>
      <c r="N209" s="22">
        <v>1</v>
      </c>
      <c r="O209" s="1">
        <v>5</v>
      </c>
      <c r="P209" s="1">
        <v>2</v>
      </c>
      <c r="Q209" s="22">
        <v>3</v>
      </c>
      <c r="R209" s="1" t="s">
        <v>45</v>
      </c>
      <c r="S209" s="1" t="s">
        <v>45</v>
      </c>
      <c r="T209" s="1" t="s">
        <v>45</v>
      </c>
      <c r="U209" s="1" t="s">
        <v>45</v>
      </c>
      <c r="V209" s="1">
        <v>3</v>
      </c>
      <c r="W209" s="1">
        <v>7</v>
      </c>
      <c r="X209" s="1" t="s">
        <v>45</v>
      </c>
      <c r="Y209" s="1" t="s">
        <v>45</v>
      </c>
      <c r="Z209" s="1" t="s">
        <v>45</v>
      </c>
      <c r="AA209" s="1" t="s">
        <v>45</v>
      </c>
      <c r="AB209" s="1" t="s">
        <v>45</v>
      </c>
      <c r="AC209" s="1" t="s">
        <v>45</v>
      </c>
      <c r="AD209" s="1">
        <v>3</v>
      </c>
      <c r="AE209" s="1">
        <v>5</v>
      </c>
      <c r="AF209" s="1" t="s">
        <v>45</v>
      </c>
      <c r="AG209" s="1" t="s">
        <v>45</v>
      </c>
      <c r="AH209" s="1" t="s">
        <v>45</v>
      </c>
      <c r="AI209" s="1" t="s">
        <v>45</v>
      </c>
      <c r="AJ209" s="1" t="s">
        <v>45</v>
      </c>
      <c r="AK209" s="1" t="s">
        <v>45</v>
      </c>
      <c r="AL209" s="1" t="s">
        <v>45</v>
      </c>
      <c r="AM209" s="1" t="s">
        <v>45</v>
      </c>
      <c r="AN209" s="1" t="s">
        <v>45</v>
      </c>
      <c r="AO209" s="22" t="s">
        <v>45</v>
      </c>
      <c r="AP209" s="1" t="s">
        <v>57</v>
      </c>
      <c r="AQ209" s="1">
        <v>2</v>
      </c>
      <c r="AR209" s="23" t="s">
        <v>371</v>
      </c>
      <c r="AS209" s="34" t="s">
        <v>875</v>
      </c>
      <c r="AT209" s="34" t="s">
        <v>844</v>
      </c>
      <c r="AU209" s="8">
        <f t="shared" si="21"/>
        <v>-2.311361197028369</v>
      </c>
      <c r="AV209" s="8">
        <f t="shared" si="22"/>
        <v>-0.79715134065555615</v>
      </c>
      <c r="AW209">
        <f t="shared" si="23"/>
        <v>2</v>
      </c>
      <c r="AX209">
        <f t="shared" si="24"/>
        <v>1</v>
      </c>
      <c r="AY209" s="6">
        <f>VLOOKUP(AP209,COND!$A$10:$B$32,2,FALSE)</f>
        <v>1</v>
      </c>
      <c r="AZ209" s="8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100.55246590010904</v>
      </c>
      <c r="BA209" s="26">
        <f t="shared" si="25"/>
        <v>-4.119468596243709E-2</v>
      </c>
      <c r="BB209" t="str">
        <f t="shared" si="26"/>
        <v>RP</v>
      </c>
      <c r="BC209">
        <v>800</v>
      </c>
      <c r="BD209">
        <v>800</v>
      </c>
      <c r="BF209" t="str">
        <f t="shared" si="27"/>
        <v>Unlikely</v>
      </c>
      <c r="BH209" t="str">
        <f>IF(VLOOKUP($A209,'Draft List'!$D$4:$AC$1177,BH$3,FALSE)&lt;&gt;0,VLOOKUP($A209,'Draft List'!$D$4:$AC$1177,BH$3,FALSE),"")</f>
        <v/>
      </c>
      <c r="BI209" t="str">
        <f>IF(VLOOKUP($A209,'Draft List'!$D$4:$AC$1177,BI$3,FALSE)&lt;&gt;0,VLOOKUP($A209,'Draft List'!$D$4:$AC$1177,BI$3,FALSE),"")</f>
        <v/>
      </c>
      <c r="BJ209" t="str">
        <f>IF(VLOOKUP($A209,'Draft List'!$D$4:$AC$1177,BJ$3,FALSE)&lt;&gt;0,VLOOKUP($A209,'Draft List'!$D$4:$AC$1177,BJ$3,FALSE),"")</f>
        <v/>
      </c>
      <c r="BK209" t="str">
        <f>IF(VLOOKUP($A209,'Draft List'!$D$4:$AC$1177,BK$3,FALSE)&lt;&gt;0,VLOOKUP($A209,'Draft List'!$D$4:$AC$1177,BK$3,FALSE),"")</f>
        <v/>
      </c>
      <c r="BL209" t="e">
        <f>IF(OR(B209="SP",B209="MR",B209="CL"),"P",VLOOKUP(#REF!,Bat!$A$4:$AR$581,42,FALSE))</f>
        <v>#REF!</v>
      </c>
    </row>
    <row r="210" spans="1:64" ht="15" customHeight="1" x14ac:dyDescent="0.3">
      <c r="A210" s="1">
        <v>5662</v>
      </c>
      <c r="B210" s="1" t="s">
        <v>468</v>
      </c>
      <c r="C210" s="1" t="s">
        <v>1488</v>
      </c>
      <c r="D210" s="1" t="s">
        <v>495</v>
      </c>
      <c r="E210" s="1">
        <v>18</v>
      </c>
      <c r="F210" s="1" t="s">
        <v>54</v>
      </c>
      <c r="G210" s="1" t="s">
        <v>42</v>
      </c>
      <c r="H210" s="22" t="s">
        <v>878</v>
      </c>
      <c r="I210" s="45" t="s">
        <v>43</v>
      </c>
      <c r="J210" s="1" t="s">
        <v>48</v>
      </c>
      <c r="K210" s="22" t="s">
        <v>43</v>
      </c>
      <c r="L210" s="1">
        <v>1</v>
      </c>
      <c r="M210" s="1">
        <v>1</v>
      </c>
      <c r="N210" s="22">
        <v>1</v>
      </c>
      <c r="O210" s="1">
        <v>4</v>
      </c>
      <c r="P210" s="1">
        <v>1</v>
      </c>
      <c r="Q210" s="22">
        <v>3</v>
      </c>
      <c r="R210" s="1">
        <v>3</v>
      </c>
      <c r="S210" s="1">
        <v>5</v>
      </c>
      <c r="T210" s="1">
        <v>1</v>
      </c>
      <c r="U210" s="1">
        <v>3</v>
      </c>
      <c r="V210" s="1">
        <v>2</v>
      </c>
      <c r="W210" s="1">
        <v>6</v>
      </c>
      <c r="X210" s="1" t="s">
        <v>45</v>
      </c>
      <c r="Y210" s="1" t="s">
        <v>45</v>
      </c>
      <c r="Z210" s="1" t="s">
        <v>45</v>
      </c>
      <c r="AA210" s="1" t="s">
        <v>45</v>
      </c>
      <c r="AB210" s="1" t="s">
        <v>45</v>
      </c>
      <c r="AC210" s="1" t="s">
        <v>45</v>
      </c>
      <c r="AD210" s="1" t="s">
        <v>45</v>
      </c>
      <c r="AE210" s="1" t="s">
        <v>45</v>
      </c>
      <c r="AF210" s="1" t="s">
        <v>45</v>
      </c>
      <c r="AG210" s="1" t="s">
        <v>45</v>
      </c>
      <c r="AH210" s="1" t="s">
        <v>45</v>
      </c>
      <c r="AI210" s="1" t="s">
        <v>45</v>
      </c>
      <c r="AJ210" s="1" t="s">
        <v>45</v>
      </c>
      <c r="AK210" s="1" t="s">
        <v>45</v>
      </c>
      <c r="AL210" s="1" t="s">
        <v>45</v>
      </c>
      <c r="AM210" s="1" t="s">
        <v>45</v>
      </c>
      <c r="AN210" s="1" t="s">
        <v>45</v>
      </c>
      <c r="AO210" s="22" t="s">
        <v>45</v>
      </c>
      <c r="AP210" s="1" t="s">
        <v>373</v>
      </c>
      <c r="AQ210" s="1">
        <v>4</v>
      </c>
      <c r="AR210" s="23" t="s">
        <v>375</v>
      </c>
      <c r="AS210" s="34" t="s">
        <v>922</v>
      </c>
      <c r="AT210" s="34" t="s">
        <v>48</v>
      </c>
      <c r="AU210" s="8">
        <f t="shared" si="21"/>
        <v>-2.7014842379675978</v>
      </c>
      <c r="AV210" s="8">
        <f t="shared" si="22"/>
        <v>-1.1872743815947853</v>
      </c>
      <c r="AW210">
        <f t="shared" si="23"/>
        <v>3</v>
      </c>
      <c r="AX210">
        <f t="shared" si="24"/>
        <v>1</v>
      </c>
      <c r="AY210" s="6">
        <f>VLOOKUP(AP210,COND!$A$10:$B$32,2,FALSE)</f>
        <v>1</v>
      </c>
      <c r="AZ210" s="8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100.54100474448524</v>
      </c>
      <c r="BA210" s="26">
        <f t="shared" si="25"/>
        <v>-4.2252053950577573E-2</v>
      </c>
      <c r="BB210" t="str">
        <f t="shared" si="26"/>
        <v>RP</v>
      </c>
      <c r="BC210">
        <v>800</v>
      </c>
      <c r="BD210">
        <v>800</v>
      </c>
      <c r="BF210" t="str">
        <f t="shared" si="27"/>
        <v>Unlikely</v>
      </c>
      <c r="BH210" t="str">
        <f>IF(VLOOKUP($A210,'Draft List'!$D$4:$AC$1177,BH$3,FALSE)&lt;&gt;0,VLOOKUP($A210,'Draft List'!$D$4:$AC$1177,BH$3,FALSE),"")</f>
        <v/>
      </c>
      <c r="BI210" t="str">
        <f>IF(VLOOKUP($A210,'Draft List'!$D$4:$AC$1177,BI$3,FALSE)&lt;&gt;0,VLOOKUP($A210,'Draft List'!$D$4:$AC$1177,BI$3,FALSE),"")</f>
        <v/>
      </c>
      <c r="BJ210" t="str">
        <f>IF(VLOOKUP($A210,'Draft List'!$D$4:$AC$1177,BJ$3,FALSE)&lt;&gt;0,VLOOKUP($A210,'Draft List'!$D$4:$AC$1177,BJ$3,FALSE),"")</f>
        <v/>
      </c>
      <c r="BK210" t="str">
        <f>IF(VLOOKUP($A210,'Draft List'!$D$4:$AC$1177,BK$3,FALSE)&lt;&gt;0,VLOOKUP($A210,'Draft List'!$D$4:$AC$1177,BK$3,FALSE),"")</f>
        <v/>
      </c>
      <c r="BL210" t="e">
        <f>IF(OR(B210="SP",B210="MR",B210="CL"),"P",VLOOKUP(#REF!,Bat!$A$4:$AR$581,42,FALSE))</f>
        <v>#REF!</v>
      </c>
    </row>
    <row r="211" spans="1:64" ht="15" customHeight="1" x14ac:dyDescent="0.3">
      <c r="A211" s="1">
        <v>13528</v>
      </c>
      <c r="B211" s="1" t="s">
        <v>24</v>
      </c>
      <c r="C211" s="1" t="s">
        <v>743</v>
      </c>
      <c r="D211" s="1" t="s">
        <v>1006</v>
      </c>
      <c r="E211" s="1">
        <v>18</v>
      </c>
      <c r="F211" s="1" t="s">
        <v>54</v>
      </c>
      <c r="G211" s="1" t="s">
        <v>54</v>
      </c>
      <c r="H211" s="22" t="s">
        <v>878</v>
      </c>
      <c r="I211" s="45" t="s">
        <v>43</v>
      </c>
      <c r="J211" s="1" t="s">
        <v>44</v>
      </c>
      <c r="K211" s="22" t="s">
        <v>44</v>
      </c>
      <c r="L211" s="1">
        <v>1</v>
      </c>
      <c r="M211" s="1">
        <v>1</v>
      </c>
      <c r="N211" s="22">
        <v>1</v>
      </c>
      <c r="O211" s="1">
        <v>4</v>
      </c>
      <c r="P211" s="1">
        <v>2</v>
      </c>
      <c r="Q211" s="22">
        <v>2</v>
      </c>
      <c r="R211" s="1">
        <v>4</v>
      </c>
      <c r="S211" s="1">
        <v>6</v>
      </c>
      <c r="T211" s="1" t="s">
        <v>45</v>
      </c>
      <c r="U211" s="1" t="s">
        <v>45</v>
      </c>
      <c r="V211" s="1">
        <v>2</v>
      </c>
      <c r="W211" s="1">
        <v>6</v>
      </c>
      <c r="X211" s="1">
        <v>2</v>
      </c>
      <c r="Y211" s="1">
        <v>6</v>
      </c>
      <c r="Z211" s="1" t="s">
        <v>45</v>
      </c>
      <c r="AA211" s="1" t="s">
        <v>45</v>
      </c>
      <c r="AB211" s="1" t="s">
        <v>45</v>
      </c>
      <c r="AC211" s="1" t="s">
        <v>45</v>
      </c>
      <c r="AD211" s="1" t="s">
        <v>45</v>
      </c>
      <c r="AE211" s="1" t="s">
        <v>45</v>
      </c>
      <c r="AF211" s="1" t="s">
        <v>45</v>
      </c>
      <c r="AG211" s="1" t="s">
        <v>45</v>
      </c>
      <c r="AH211" s="1" t="s">
        <v>45</v>
      </c>
      <c r="AI211" s="1" t="s">
        <v>45</v>
      </c>
      <c r="AJ211" s="1" t="s">
        <v>45</v>
      </c>
      <c r="AK211" s="1" t="s">
        <v>45</v>
      </c>
      <c r="AL211" s="1" t="s">
        <v>45</v>
      </c>
      <c r="AM211" s="1" t="s">
        <v>45</v>
      </c>
      <c r="AN211" s="1" t="s">
        <v>45</v>
      </c>
      <c r="AO211" s="22" t="s">
        <v>45</v>
      </c>
      <c r="AP211" s="1" t="s">
        <v>58</v>
      </c>
      <c r="AQ211" s="1">
        <v>6</v>
      </c>
      <c r="AR211" s="23" t="s">
        <v>14</v>
      </c>
      <c r="AS211" s="34" t="s">
        <v>908</v>
      </c>
      <c r="AT211" s="34" t="s">
        <v>48</v>
      </c>
      <c r="AU211" s="8">
        <f t="shared" si="21"/>
        <v>-2.7014842379675978</v>
      </c>
      <c r="AV211" s="8">
        <f t="shared" si="22"/>
        <v>-1.23416323121884</v>
      </c>
      <c r="AW211">
        <f t="shared" si="23"/>
        <v>3</v>
      </c>
      <c r="AX211">
        <f t="shared" si="24"/>
        <v>3</v>
      </c>
      <c r="AY211" s="6">
        <f>VLOOKUP(AP211,COND!$A$10:$B$32,2,FALSE)</f>
        <v>1</v>
      </c>
      <c r="AZ211" s="8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100.52577756482894</v>
      </c>
      <c r="BA211" s="26">
        <f t="shared" si="25"/>
        <v>-4.3656862754044581E-2</v>
      </c>
      <c r="BB211" t="str">
        <f t="shared" si="26"/>
        <v>SP</v>
      </c>
      <c r="BC211">
        <v>800</v>
      </c>
      <c r="BD211">
        <v>800</v>
      </c>
      <c r="BF211" t="str">
        <f t="shared" si="27"/>
        <v>Unlikely</v>
      </c>
      <c r="BH211" t="str">
        <f>IF(VLOOKUP($A211,'Draft List'!$D$4:$AC$1177,BH$3,FALSE)&lt;&gt;0,VLOOKUP($A211,'Draft List'!$D$4:$AC$1177,BH$3,FALSE),"")</f>
        <v/>
      </c>
      <c r="BI211" t="str">
        <f>IF(VLOOKUP($A211,'Draft List'!$D$4:$AC$1177,BI$3,FALSE)&lt;&gt;0,VLOOKUP($A211,'Draft List'!$D$4:$AC$1177,BI$3,FALSE),"")</f>
        <v/>
      </c>
      <c r="BJ211" t="str">
        <f>IF(VLOOKUP($A211,'Draft List'!$D$4:$AC$1177,BJ$3,FALSE)&lt;&gt;0,VLOOKUP($A211,'Draft List'!$D$4:$AC$1177,BJ$3,FALSE),"")</f>
        <v/>
      </c>
      <c r="BK211" t="str">
        <f>IF(VLOOKUP($A211,'Draft List'!$D$4:$AC$1177,BK$3,FALSE)&lt;&gt;0,VLOOKUP($A211,'Draft List'!$D$4:$AC$1177,BK$3,FALSE),"")</f>
        <v/>
      </c>
      <c r="BL211" t="str">
        <f>IF(OR(B211="SP",B211="MR",B211="CL"),"P",VLOOKUP(#REF!,Bat!$A$4:$AR$581,42,FALSE))</f>
        <v>P</v>
      </c>
    </row>
    <row r="212" spans="1:64" ht="15" customHeight="1" x14ac:dyDescent="0.3">
      <c r="A212" s="1">
        <v>12966</v>
      </c>
      <c r="B212" s="1" t="s">
        <v>468</v>
      </c>
      <c r="C212" s="1" t="s">
        <v>494</v>
      </c>
      <c r="D212" s="1" t="s">
        <v>1568</v>
      </c>
      <c r="E212" s="1">
        <v>18</v>
      </c>
      <c r="F212" s="1" t="s">
        <v>42</v>
      </c>
      <c r="G212" s="1" t="s">
        <v>42</v>
      </c>
      <c r="H212" s="22" t="s">
        <v>878</v>
      </c>
      <c r="I212" s="45" t="s">
        <v>43</v>
      </c>
      <c r="J212" s="1" t="s">
        <v>48</v>
      </c>
      <c r="K212" s="22" t="s">
        <v>43</v>
      </c>
      <c r="L212" s="1">
        <v>1</v>
      </c>
      <c r="M212" s="1">
        <v>1</v>
      </c>
      <c r="N212" s="22">
        <v>1</v>
      </c>
      <c r="O212" s="1">
        <v>5</v>
      </c>
      <c r="P212" s="1">
        <v>1</v>
      </c>
      <c r="Q212" s="22">
        <v>2</v>
      </c>
      <c r="R212" s="1">
        <v>3</v>
      </c>
      <c r="S212" s="1">
        <v>5</v>
      </c>
      <c r="T212" s="1">
        <v>1</v>
      </c>
      <c r="U212" s="1">
        <v>1</v>
      </c>
      <c r="V212" s="1">
        <v>1</v>
      </c>
      <c r="W212" s="1">
        <v>7</v>
      </c>
      <c r="X212" s="1" t="s">
        <v>45</v>
      </c>
      <c r="Y212" s="1" t="s">
        <v>45</v>
      </c>
      <c r="Z212" s="1" t="s">
        <v>45</v>
      </c>
      <c r="AA212" s="1" t="s">
        <v>45</v>
      </c>
      <c r="AB212" s="1" t="s">
        <v>45</v>
      </c>
      <c r="AC212" s="1" t="s">
        <v>45</v>
      </c>
      <c r="AD212" s="1" t="s">
        <v>45</v>
      </c>
      <c r="AE212" s="1" t="s">
        <v>45</v>
      </c>
      <c r="AF212" s="1" t="s">
        <v>45</v>
      </c>
      <c r="AG212" s="1" t="s">
        <v>45</v>
      </c>
      <c r="AH212" s="1" t="s">
        <v>45</v>
      </c>
      <c r="AI212" s="1" t="s">
        <v>45</v>
      </c>
      <c r="AJ212" s="1" t="s">
        <v>45</v>
      </c>
      <c r="AK212" s="1" t="s">
        <v>45</v>
      </c>
      <c r="AL212" s="1" t="s">
        <v>45</v>
      </c>
      <c r="AM212" s="1" t="s">
        <v>45</v>
      </c>
      <c r="AN212" s="1" t="s">
        <v>45</v>
      </c>
      <c r="AO212" s="22" t="s">
        <v>45</v>
      </c>
      <c r="AP212" s="1" t="s">
        <v>373</v>
      </c>
      <c r="AQ212" s="1">
        <v>8</v>
      </c>
      <c r="AR212" s="23" t="s">
        <v>371</v>
      </c>
      <c r="AS212" s="34" t="s">
        <v>875</v>
      </c>
      <c r="AT212" s="34" t="s">
        <v>48</v>
      </c>
      <c r="AU212" s="8">
        <f t="shared" si="21"/>
        <v>-2.7014842379675978</v>
      </c>
      <c r="AV212" s="8">
        <f t="shared" si="22"/>
        <v>-1.2349036231397219</v>
      </c>
      <c r="AW212">
        <f t="shared" si="23"/>
        <v>3</v>
      </c>
      <c r="AX212">
        <f t="shared" si="24"/>
        <v>1</v>
      </c>
      <c r="AY212" s="6">
        <f>VLOOKUP(AP212,COND!$A$10:$B$32,2,FALSE)</f>
        <v>1</v>
      </c>
      <c r="AZ212" s="8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100.51163068961205</v>
      </c>
      <c r="BA212" s="26">
        <f t="shared" si="25"/>
        <v>-4.4962006273385008E-2</v>
      </c>
      <c r="BB212" t="str">
        <f t="shared" si="26"/>
        <v>SP</v>
      </c>
      <c r="BC212">
        <v>800</v>
      </c>
      <c r="BD212">
        <v>800</v>
      </c>
      <c r="BF212" t="str">
        <f t="shared" si="27"/>
        <v>Unlikely</v>
      </c>
      <c r="BH212">
        <f>IF(VLOOKUP($A212,'Draft List'!$D$4:$AC$1177,BH$3,FALSE)&lt;&gt;0,VLOOKUP($A212,'Draft List'!$D$4:$AC$1177,BH$3,FALSE),"")</f>
        <v>627</v>
      </c>
      <c r="BI212">
        <f>IF(VLOOKUP($A212,'Draft List'!$D$4:$AC$1177,BI$3,FALSE)&lt;&gt;0,VLOOKUP($A212,'Draft List'!$D$4:$AC$1177,BI$3,FALSE),"")</f>
        <v>20</v>
      </c>
      <c r="BJ212">
        <f>IF(VLOOKUP($A212,'Draft List'!$D$4:$AC$1177,BJ$3,FALSE)&lt;&gt;0,VLOOKUP($A212,'Draft List'!$D$4:$AC$1177,BJ$3,FALSE),"")</f>
        <v>31</v>
      </c>
      <c r="BK212" t="str">
        <f>IF(VLOOKUP($A212,'Draft List'!$D$4:$AC$1177,BK$3,FALSE)&lt;&gt;0,VLOOKUP($A212,'Draft List'!$D$4:$AC$1177,BK$3,FALSE),"")</f>
        <v>Tempe Knights</v>
      </c>
      <c r="BL212" t="e">
        <f>IF(OR(B212="SP",B212="MR",B212="CL"),"P",VLOOKUP(#REF!,Bat!$A$4:$AR$581,42,FALSE))</f>
        <v>#REF!</v>
      </c>
    </row>
    <row r="213" spans="1:64" ht="15" customHeight="1" x14ac:dyDescent="0.3">
      <c r="A213" s="1">
        <v>5402</v>
      </c>
      <c r="B213" s="1" t="s">
        <v>468</v>
      </c>
      <c r="C213" s="1" t="s">
        <v>481</v>
      </c>
      <c r="D213" s="1" t="s">
        <v>809</v>
      </c>
      <c r="E213" s="1">
        <v>18</v>
      </c>
      <c r="F213" s="1" t="s">
        <v>63</v>
      </c>
      <c r="G213" s="1" t="s">
        <v>42</v>
      </c>
      <c r="H213" s="22" t="s">
        <v>878</v>
      </c>
      <c r="I213" s="45" t="s">
        <v>43</v>
      </c>
      <c r="J213" s="1" t="s">
        <v>48</v>
      </c>
      <c r="K213" s="22" t="s">
        <v>43</v>
      </c>
      <c r="L213" s="1">
        <v>2</v>
      </c>
      <c r="M213" s="1">
        <v>1</v>
      </c>
      <c r="N213" s="22">
        <v>1</v>
      </c>
      <c r="O213" s="1">
        <v>4</v>
      </c>
      <c r="P213" s="1">
        <v>1</v>
      </c>
      <c r="Q213" s="22">
        <v>3</v>
      </c>
      <c r="R213" s="1">
        <v>4</v>
      </c>
      <c r="S213" s="1">
        <v>5</v>
      </c>
      <c r="T213" s="1">
        <v>1</v>
      </c>
      <c r="U213" s="1">
        <v>4</v>
      </c>
      <c r="V213" s="1">
        <v>2</v>
      </c>
      <c r="W213" s="1">
        <v>4</v>
      </c>
      <c r="X213" s="1">
        <v>3</v>
      </c>
      <c r="Y213" s="1">
        <v>4</v>
      </c>
      <c r="Z213" s="1" t="s">
        <v>45</v>
      </c>
      <c r="AA213" s="1" t="s">
        <v>45</v>
      </c>
      <c r="AB213" s="1" t="s">
        <v>45</v>
      </c>
      <c r="AC213" s="1" t="s">
        <v>45</v>
      </c>
      <c r="AD213" s="1" t="s">
        <v>45</v>
      </c>
      <c r="AE213" s="1" t="s">
        <v>45</v>
      </c>
      <c r="AF213" s="1">
        <v>3</v>
      </c>
      <c r="AG213" s="1">
        <v>4</v>
      </c>
      <c r="AH213" s="1" t="s">
        <v>45</v>
      </c>
      <c r="AI213" s="1" t="s">
        <v>45</v>
      </c>
      <c r="AJ213" s="1" t="s">
        <v>45</v>
      </c>
      <c r="AK213" s="1" t="s">
        <v>45</v>
      </c>
      <c r="AL213" s="1" t="s">
        <v>45</v>
      </c>
      <c r="AM213" s="1" t="s">
        <v>45</v>
      </c>
      <c r="AN213" s="1" t="s">
        <v>45</v>
      </c>
      <c r="AO213" s="22" t="s">
        <v>45</v>
      </c>
      <c r="AP213" s="1" t="s">
        <v>57</v>
      </c>
      <c r="AQ213" s="1">
        <v>4</v>
      </c>
      <c r="AR213" s="23" t="s">
        <v>14</v>
      </c>
      <c r="AS213" s="34" t="s">
        <v>875</v>
      </c>
      <c r="AT213" s="34" t="s">
        <v>844</v>
      </c>
      <c r="AU213" s="8">
        <f t="shared" si="21"/>
        <v>-2.5067929134584248</v>
      </c>
      <c r="AV213" s="8">
        <f t="shared" si="22"/>
        <v>-1.1872743815947853</v>
      </c>
      <c r="AW213">
        <f t="shared" si="23"/>
        <v>5</v>
      </c>
      <c r="AX213">
        <f t="shared" si="24"/>
        <v>0</v>
      </c>
      <c r="AY213" s="6">
        <f>VLOOKUP(AP213,COND!$A$10:$B$32,2,FALSE)</f>
        <v>1</v>
      </c>
      <c r="AZ213" s="8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100.34049609614198</v>
      </c>
      <c r="BA213" s="26">
        <f t="shared" si="25"/>
        <v>-6.075031303215838E-2</v>
      </c>
      <c r="BB213" t="str">
        <f t="shared" si="26"/>
        <v>RP</v>
      </c>
      <c r="BC213">
        <v>800</v>
      </c>
      <c r="BD213">
        <v>800</v>
      </c>
      <c r="BF213" t="str">
        <f t="shared" si="27"/>
        <v>Unlikely</v>
      </c>
      <c r="BH213" t="str">
        <f>IF(VLOOKUP($A213,'Draft List'!$D$4:$AC$1177,BH$3,FALSE)&lt;&gt;0,VLOOKUP($A213,'Draft List'!$D$4:$AC$1177,BH$3,FALSE),"")</f>
        <v/>
      </c>
      <c r="BI213" t="str">
        <f>IF(VLOOKUP($A213,'Draft List'!$D$4:$AC$1177,BI$3,FALSE)&lt;&gt;0,VLOOKUP($A213,'Draft List'!$D$4:$AC$1177,BI$3,FALSE),"")</f>
        <v/>
      </c>
      <c r="BJ213" t="str">
        <f>IF(VLOOKUP($A213,'Draft List'!$D$4:$AC$1177,BJ$3,FALSE)&lt;&gt;0,VLOOKUP($A213,'Draft List'!$D$4:$AC$1177,BJ$3,FALSE),"")</f>
        <v/>
      </c>
      <c r="BK213" t="str">
        <f>IF(VLOOKUP($A213,'Draft List'!$D$4:$AC$1177,BK$3,FALSE)&lt;&gt;0,VLOOKUP($A213,'Draft List'!$D$4:$AC$1177,BK$3,FALSE),"")</f>
        <v/>
      </c>
      <c r="BL213" t="e">
        <f>IF(OR(B213="SP",B213="MR",B213="CL"),"P",VLOOKUP(#REF!,Bat!$A$4:$AR$581,42,FALSE))</f>
        <v>#REF!</v>
      </c>
    </row>
    <row r="214" spans="1:64" ht="15" customHeight="1" x14ac:dyDescent="0.3">
      <c r="A214" s="1">
        <v>8540</v>
      </c>
      <c r="B214" s="1" t="s">
        <v>468</v>
      </c>
      <c r="C214" s="1" t="s">
        <v>359</v>
      </c>
      <c r="D214" s="1" t="s">
        <v>1254</v>
      </c>
      <c r="E214" s="1">
        <v>21</v>
      </c>
      <c r="F214" s="1" t="s">
        <v>42</v>
      </c>
      <c r="G214" s="1" t="s">
        <v>42</v>
      </c>
      <c r="H214" s="22" t="s">
        <v>878</v>
      </c>
      <c r="I214" s="45" t="s">
        <v>43</v>
      </c>
      <c r="J214" s="1" t="s">
        <v>43</v>
      </c>
      <c r="K214" s="22" t="s">
        <v>43</v>
      </c>
      <c r="L214" s="1">
        <v>3</v>
      </c>
      <c r="M214" s="1">
        <v>2</v>
      </c>
      <c r="N214" s="22">
        <v>2</v>
      </c>
      <c r="O214" s="1">
        <v>4</v>
      </c>
      <c r="P214" s="1">
        <v>3</v>
      </c>
      <c r="Q214" s="22">
        <v>4</v>
      </c>
      <c r="R214" s="1">
        <v>4</v>
      </c>
      <c r="S214" s="1">
        <v>5</v>
      </c>
      <c r="T214" s="1">
        <v>1</v>
      </c>
      <c r="U214" s="1">
        <v>3</v>
      </c>
      <c r="V214" s="1">
        <v>3</v>
      </c>
      <c r="W214" s="1">
        <v>5</v>
      </c>
      <c r="X214" s="1" t="s">
        <v>45</v>
      </c>
      <c r="Y214" s="1" t="s">
        <v>45</v>
      </c>
      <c r="Z214" s="1">
        <v>3</v>
      </c>
      <c r="AA214" s="1">
        <v>4</v>
      </c>
      <c r="AB214" s="1" t="s">
        <v>45</v>
      </c>
      <c r="AC214" s="1" t="s">
        <v>45</v>
      </c>
      <c r="AD214" s="1" t="s">
        <v>45</v>
      </c>
      <c r="AE214" s="1" t="s">
        <v>45</v>
      </c>
      <c r="AF214" s="1" t="s">
        <v>45</v>
      </c>
      <c r="AG214" s="1" t="s">
        <v>45</v>
      </c>
      <c r="AH214" s="1" t="s">
        <v>45</v>
      </c>
      <c r="AI214" s="1" t="s">
        <v>45</v>
      </c>
      <c r="AJ214" s="1" t="s">
        <v>45</v>
      </c>
      <c r="AK214" s="1" t="s">
        <v>45</v>
      </c>
      <c r="AL214" s="1" t="s">
        <v>45</v>
      </c>
      <c r="AM214" s="1" t="s">
        <v>45</v>
      </c>
      <c r="AN214" s="1" t="s">
        <v>45</v>
      </c>
      <c r="AO214" s="22" t="s">
        <v>45</v>
      </c>
      <c r="AP214" s="1" t="s">
        <v>57</v>
      </c>
      <c r="AQ214" s="1">
        <v>6</v>
      </c>
      <c r="AR214" s="23" t="s">
        <v>371</v>
      </c>
      <c r="AS214" s="34" t="s">
        <v>874</v>
      </c>
      <c r="AT214" s="34" t="s">
        <v>48</v>
      </c>
      <c r="AU214" s="8">
        <f t="shared" si="21"/>
        <v>-1.8743493064650851</v>
      </c>
      <c r="AV214" s="8">
        <f t="shared" si="22"/>
        <v>-0.55409038268056388</v>
      </c>
      <c r="AW214">
        <f t="shared" si="23"/>
        <v>4</v>
      </c>
      <c r="AX214">
        <f t="shared" si="24"/>
        <v>0</v>
      </c>
      <c r="AY214" s="6">
        <f>VLOOKUP(AP214,COND!$A$10:$B$32,2,FALSE)</f>
        <v>1</v>
      </c>
      <c r="AZ214" s="8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107.77973942296831</v>
      </c>
      <c r="BA214" s="26">
        <f t="shared" si="25"/>
        <v>0.62556946203793717</v>
      </c>
      <c r="BB214" t="str">
        <f t="shared" si="26"/>
        <v>SP</v>
      </c>
      <c r="BC214">
        <v>800</v>
      </c>
      <c r="BD214">
        <v>800</v>
      </c>
      <c r="BF214" t="str">
        <f t="shared" si="27"/>
        <v>Unlikely</v>
      </c>
      <c r="BH214" t="str">
        <f>IF(VLOOKUP($A214,'Draft List'!$D$4:$AC$1177,BH$3,FALSE)&lt;&gt;0,VLOOKUP($A214,'Draft List'!$D$4:$AC$1177,BH$3,FALSE),"")</f>
        <v/>
      </c>
      <c r="BI214" t="str">
        <f>IF(VLOOKUP($A214,'Draft List'!$D$4:$AC$1177,BI$3,FALSE)&lt;&gt;0,VLOOKUP($A214,'Draft List'!$D$4:$AC$1177,BI$3,FALSE),"")</f>
        <v/>
      </c>
      <c r="BJ214" t="str">
        <f>IF(VLOOKUP($A214,'Draft List'!$D$4:$AC$1177,BJ$3,FALSE)&lt;&gt;0,VLOOKUP($A214,'Draft List'!$D$4:$AC$1177,BJ$3,FALSE),"")</f>
        <v/>
      </c>
      <c r="BK214" t="str">
        <f>IF(VLOOKUP($A214,'Draft List'!$D$4:$AC$1177,BK$3,FALSE)&lt;&gt;0,VLOOKUP($A214,'Draft List'!$D$4:$AC$1177,BK$3,FALSE),"")</f>
        <v/>
      </c>
      <c r="BL214" t="e">
        <f>IF(OR(B214="SP",B214="MR",B214="CL"),"P",VLOOKUP(#REF!,Bat!$A$4:$AR$581,42,FALSE))</f>
        <v>#REF!</v>
      </c>
    </row>
    <row r="215" spans="1:64" ht="15" customHeight="1" x14ac:dyDescent="0.3">
      <c r="A215" s="1">
        <v>6209</v>
      </c>
      <c r="B215" s="1" t="s">
        <v>468</v>
      </c>
      <c r="C215" s="1" t="s">
        <v>1608</v>
      </c>
      <c r="D215" s="1" t="s">
        <v>1609</v>
      </c>
      <c r="E215" s="1">
        <v>18</v>
      </c>
      <c r="F215" s="1" t="s">
        <v>54</v>
      </c>
      <c r="G215" s="1" t="s">
        <v>54</v>
      </c>
      <c r="H215" s="22" t="s">
        <v>878</v>
      </c>
      <c r="I215" s="45" t="s">
        <v>43</v>
      </c>
      <c r="J215" s="1" t="s">
        <v>43</v>
      </c>
      <c r="K215" s="22" t="s">
        <v>43</v>
      </c>
      <c r="L215" s="1">
        <v>2</v>
      </c>
      <c r="M215" s="1">
        <v>1</v>
      </c>
      <c r="N215" s="22">
        <v>1</v>
      </c>
      <c r="O215" s="1">
        <v>5</v>
      </c>
      <c r="P215" s="1">
        <v>1</v>
      </c>
      <c r="Q215" s="22">
        <v>2</v>
      </c>
      <c r="R215" s="1">
        <v>5</v>
      </c>
      <c r="S215" s="1">
        <v>7</v>
      </c>
      <c r="T215" s="1">
        <v>1</v>
      </c>
      <c r="U215" s="1">
        <v>1</v>
      </c>
      <c r="V215" s="1">
        <v>2</v>
      </c>
      <c r="W215" s="1">
        <v>6</v>
      </c>
      <c r="X215" s="1" t="s">
        <v>45</v>
      </c>
      <c r="Y215" s="1" t="s">
        <v>45</v>
      </c>
      <c r="Z215" s="1" t="s">
        <v>45</v>
      </c>
      <c r="AA215" s="1" t="s">
        <v>45</v>
      </c>
      <c r="AB215" s="1" t="s">
        <v>45</v>
      </c>
      <c r="AC215" s="1" t="s">
        <v>45</v>
      </c>
      <c r="AD215" s="1" t="s">
        <v>45</v>
      </c>
      <c r="AE215" s="1" t="s">
        <v>45</v>
      </c>
      <c r="AF215" s="1" t="s">
        <v>45</v>
      </c>
      <c r="AG215" s="1" t="s">
        <v>45</v>
      </c>
      <c r="AH215" s="1" t="s">
        <v>45</v>
      </c>
      <c r="AI215" s="1" t="s">
        <v>45</v>
      </c>
      <c r="AJ215" s="1" t="s">
        <v>45</v>
      </c>
      <c r="AK215" s="1" t="s">
        <v>45</v>
      </c>
      <c r="AL215" s="1" t="s">
        <v>45</v>
      </c>
      <c r="AM215" s="1" t="s">
        <v>45</v>
      </c>
      <c r="AN215" s="1" t="s">
        <v>45</v>
      </c>
      <c r="AO215" s="22" t="s">
        <v>45</v>
      </c>
      <c r="AP215" s="1" t="s">
        <v>55</v>
      </c>
      <c r="AQ215" s="1">
        <v>9</v>
      </c>
      <c r="AR215" s="23" t="s">
        <v>375</v>
      </c>
      <c r="AS215" s="34" t="s">
        <v>875</v>
      </c>
      <c r="AT215" s="34" t="s">
        <v>48</v>
      </c>
      <c r="AU215" s="8">
        <f t="shared" si="21"/>
        <v>-2.5067929134584248</v>
      </c>
      <c r="AV215" s="8">
        <f t="shared" si="22"/>
        <v>-1.2349036231397219</v>
      </c>
      <c r="AW215">
        <f t="shared" si="23"/>
        <v>3</v>
      </c>
      <c r="AX215">
        <f t="shared" si="24"/>
        <v>2</v>
      </c>
      <c r="AY215" s="6">
        <f>VLOOKUP(AP215,COND!$A$10:$B$32,2,FALSE)</f>
        <v>1.0249999999999999</v>
      </c>
      <c r="AZ215" s="8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100.27058317837673</v>
      </c>
      <c r="BA215" s="26">
        <f t="shared" si="25"/>
        <v>-6.7200245624376875E-2</v>
      </c>
      <c r="BB215" t="str">
        <f t="shared" si="26"/>
        <v>SP</v>
      </c>
      <c r="BC215">
        <v>800</v>
      </c>
      <c r="BD215">
        <v>800</v>
      </c>
      <c r="BF215" t="str">
        <f t="shared" si="27"/>
        <v>Unlikely</v>
      </c>
      <c r="BH215">
        <f>IF(VLOOKUP($A215,'Draft List'!$D$4:$AC$1177,BH$3,FALSE)&lt;&gt;0,VLOOKUP($A215,'Draft List'!$D$4:$AC$1177,BH$3,FALSE),"")</f>
        <v>571</v>
      </c>
      <c r="BI215">
        <f>IF(VLOOKUP($A215,'Draft List'!$D$4:$AC$1177,BI$3,FALSE)&lt;&gt;0,VLOOKUP($A215,'Draft List'!$D$4:$AC$1177,BI$3,FALSE),"")</f>
        <v>19</v>
      </c>
      <c r="BJ215">
        <f>IF(VLOOKUP($A215,'Draft List'!$D$4:$AC$1177,BJ$3,FALSE)&lt;&gt;0,VLOOKUP($A215,'Draft List'!$D$4:$AC$1177,BJ$3,FALSE),"")</f>
        <v>7</v>
      </c>
      <c r="BK215" t="str">
        <f>IF(VLOOKUP($A215,'Draft List'!$D$4:$AC$1177,BK$3,FALSE)&lt;&gt;0,VLOOKUP($A215,'Draft List'!$D$4:$AC$1177,BK$3,FALSE),"")</f>
        <v>Madison Malts</v>
      </c>
      <c r="BL215" t="e">
        <f>IF(OR(B215="SP",B215="MR",B215="CL"),"P",VLOOKUP(#REF!,Bat!$A$4:$AR$581,42,FALSE))</f>
        <v>#REF!</v>
      </c>
    </row>
    <row r="216" spans="1:64" ht="15" customHeight="1" x14ac:dyDescent="0.3">
      <c r="A216" s="1">
        <v>13235</v>
      </c>
      <c r="B216" s="1" t="s">
        <v>468</v>
      </c>
      <c r="C216" s="1" t="s">
        <v>191</v>
      </c>
      <c r="D216" s="1" t="s">
        <v>167</v>
      </c>
      <c r="E216" s="1">
        <v>18</v>
      </c>
      <c r="F216" s="1" t="s">
        <v>54</v>
      </c>
      <c r="G216" s="1" t="s">
        <v>54</v>
      </c>
      <c r="H216" s="22" t="s">
        <v>878</v>
      </c>
      <c r="I216" s="45" t="s">
        <v>43</v>
      </c>
      <c r="J216" s="1" t="s">
        <v>48</v>
      </c>
      <c r="K216" s="22" t="s">
        <v>48</v>
      </c>
      <c r="L216" s="1">
        <v>1</v>
      </c>
      <c r="M216" s="1">
        <v>1</v>
      </c>
      <c r="N216" s="22">
        <v>1</v>
      </c>
      <c r="O216" s="1">
        <v>4</v>
      </c>
      <c r="P216" s="1">
        <v>1</v>
      </c>
      <c r="Q216" s="22">
        <v>2</v>
      </c>
      <c r="R216" s="1">
        <v>2</v>
      </c>
      <c r="S216" s="1">
        <v>5</v>
      </c>
      <c r="T216" s="1">
        <v>1</v>
      </c>
      <c r="U216" s="1">
        <v>1</v>
      </c>
      <c r="V216" s="1">
        <v>2</v>
      </c>
      <c r="W216" s="1">
        <v>7</v>
      </c>
      <c r="X216" s="1" t="s">
        <v>45</v>
      </c>
      <c r="Y216" s="1" t="s">
        <v>45</v>
      </c>
      <c r="Z216" s="1" t="s">
        <v>45</v>
      </c>
      <c r="AA216" s="1" t="s">
        <v>45</v>
      </c>
      <c r="AB216" s="1" t="s">
        <v>45</v>
      </c>
      <c r="AC216" s="1" t="s">
        <v>45</v>
      </c>
      <c r="AD216" s="1" t="s">
        <v>45</v>
      </c>
      <c r="AE216" s="1" t="s">
        <v>45</v>
      </c>
      <c r="AF216" s="1" t="s">
        <v>45</v>
      </c>
      <c r="AG216" s="1" t="s">
        <v>45</v>
      </c>
      <c r="AH216" s="1" t="s">
        <v>45</v>
      </c>
      <c r="AI216" s="1" t="s">
        <v>45</v>
      </c>
      <c r="AJ216" s="1" t="s">
        <v>45</v>
      </c>
      <c r="AK216" s="1" t="s">
        <v>45</v>
      </c>
      <c r="AL216" s="1" t="s">
        <v>45</v>
      </c>
      <c r="AM216" s="1" t="s">
        <v>45</v>
      </c>
      <c r="AN216" s="1" t="s">
        <v>45</v>
      </c>
      <c r="AO216" s="22" t="s">
        <v>45</v>
      </c>
      <c r="AP216" s="1" t="s">
        <v>68</v>
      </c>
      <c r="AQ216" s="1">
        <v>7</v>
      </c>
      <c r="AR216" s="23" t="s">
        <v>371</v>
      </c>
      <c r="AS216" s="34" t="s">
        <v>45</v>
      </c>
      <c r="AT216" s="34" t="s">
        <v>844</v>
      </c>
      <c r="AU216" s="8">
        <f t="shared" si="21"/>
        <v>-2.7014842379675978</v>
      </c>
      <c r="AV216" s="8">
        <f t="shared" si="22"/>
        <v>-1.4295949476488956</v>
      </c>
      <c r="AW216">
        <f t="shared" si="23"/>
        <v>3</v>
      </c>
      <c r="AX216">
        <f t="shared" si="24"/>
        <v>1</v>
      </c>
      <c r="AY216" s="6">
        <f>VLOOKUP(AP216,COND!$A$10:$B$32,2,FALSE)</f>
        <v>0.9</v>
      </c>
      <c r="AZ216" s="8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100.2560237794857</v>
      </c>
      <c r="BA216" s="26">
        <f t="shared" si="25"/>
        <v>-6.854344720188274E-2</v>
      </c>
      <c r="BB216" t="str">
        <f t="shared" si="26"/>
        <v>SP</v>
      </c>
      <c r="BC216">
        <v>800</v>
      </c>
      <c r="BD216">
        <v>800</v>
      </c>
      <c r="BF216" t="str">
        <f t="shared" si="27"/>
        <v>Unlikely</v>
      </c>
      <c r="BH216">
        <f>IF(VLOOKUP($A216,'Draft List'!$D$4:$AC$1177,BH$3,FALSE)&lt;&gt;0,VLOOKUP($A216,'Draft List'!$D$4:$AC$1177,BH$3,FALSE),"")</f>
        <v>588</v>
      </c>
      <c r="BI216">
        <f>IF(VLOOKUP($A216,'Draft List'!$D$4:$AC$1177,BI$3,FALSE)&lt;&gt;0,VLOOKUP($A216,'Draft List'!$D$4:$AC$1177,BI$3,FALSE),"")</f>
        <v>19</v>
      </c>
      <c r="BJ216">
        <f>IF(VLOOKUP($A216,'Draft List'!$D$4:$AC$1177,BJ$3,FALSE)&lt;&gt;0,VLOOKUP($A216,'Draft List'!$D$4:$AC$1177,BJ$3,FALSE),"")</f>
        <v>24</v>
      </c>
      <c r="BK216" t="str">
        <f>IF(VLOOKUP($A216,'Draft List'!$D$4:$AC$1177,BK$3,FALSE)&lt;&gt;0,VLOOKUP($A216,'Draft List'!$D$4:$AC$1177,BK$3,FALSE),"")</f>
        <v>Hartford Harpoon</v>
      </c>
      <c r="BL216" t="e">
        <f>IF(OR(B216="SP",B216="MR",B216="CL"),"P",VLOOKUP(#REF!,Bat!$A$4:$AR$581,42,FALSE))</f>
        <v>#REF!</v>
      </c>
    </row>
    <row r="217" spans="1:64" ht="15" customHeight="1" x14ac:dyDescent="0.3">
      <c r="A217" s="1">
        <v>7123</v>
      </c>
      <c r="B217" s="1" t="s">
        <v>468</v>
      </c>
      <c r="C217" s="1" t="s">
        <v>1420</v>
      </c>
      <c r="D217" s="1" t="s">
        <v>1421</v>
      </c>
      <c r="E217" s="1">
        <v>18</v>
      </c>
      <c r="F217" s="1" t="s">
        <v>42</v>
      </c>
      <c r="G217" s="1" t="s">
        <v>42</v>
      </c>
      <c r="H217" s="22" t="s">
        <v>878</v>
      </c>
      <c r="I217" s="45" t="s">
        <v>44</v>
      </c>
      <c r="J217" s="1" t="s">
        <v>44</v>
      </c>
      <c r="K217" s="22" t="s">
        <v>43</v>
      </c>
      <c r="L217" s="1">
        <v>2</v>
      </c>
      <c r="M217" s="1">
        <v>2</v>
      </c>
      <c r="N217" s="22">
        <v>1</v>
      </c>
      <c r="O217" s="1">
        <v>4</v>
      </c>
      <c r="P217" s="1">
        <v>2</v>
      </c>
      <c r="Q217" s="22">
        <v>2</v>
      </c>
      <c r="R217" s="1">
        <v>3</v>
      </c>
      <c r="S217" s="1">
        <v>6</v>
      </c>
      <c r="T217" s="1">
        <v>1</v>
      </c>
      <c r="U217" s="1">
        <v>1</v>
      </c>
      <c r="V217" s="1" t="s">
        <v>45</v>
      </c>
      <c r="W217" s="1" t="s">
        <v>45</v>
      </c>
      <c r="X217" s="1">
        <v>2</v>
      </c>
      <c r="Y217" s="1">
        <v>6</v>
      </c>
      <c r="Z217" s="1" t="s">
        <v>45</v>
      </c>
      <c r="AA217" s="1" t="s">
        <v>45</v>
      </c>
      <c r="AB217" s="1" t="s">
        <v>45</v>
      </c>
      <c r="AC217" s="1" t="s">
        <v>45</v>
      </c>
      <c r="AD217" s="1" t="s">
        <v>45</v>
      </c>
      <c r="AE217" s="1" t="s">
        <v>45</v>
      </c>
      <c r="AF217" s="1" t="s">
        <v>45</v>
      </c>
      <c r="AG217" s="1" t="s">
        <v>45</v>
      </c>
      <c r="AH217" s="1" t="s">
        <v>45</v>
      </c>
      <c r="AI217" s="1" t="s">
        <v>45</v>
      </c>
      <c r="AJ217" s="1" t="s">
        <v>45</v>
      </c>
      <c r="AK217" s="1" t="s">
        <v>45</v>
      </c>
      <c r="AL217" s="1" t="s">
        <v>45</v>
      </c>
      <c r="AM217" s="1" t="s">
        <v>45</v>
      </c>
      <c r="AN217" s="1" t="s">
        <v>45</v>
      </c>
      <c r="AO217" s="22" t="s">
        <v>45</v>
      </c>
      <c r="AP217" s="1" t="s">
        <v>373</v>
      </c>
      <c r="AQ217" s="1">
        <v>5</v>
      </c>
      <c r="AR217" s="23" t="s">
        <v>371</v>
      </c>
      <c r="AS217" s="34" t="s">
        <v>922</v>
      </c>
      <c r="AT217" s="34" t="s">
        <v>844</v>
      </c>
      <c r="AU217" s="8">
        <f t="shared" si="21"/>
        <v>-2.311361197028369</v>
      </c>
      <c r="AV217" s="8">
        <f t="shared" si="22"/>
        <v>-1.23416323121884</v>
      </c>
      <c r="AW217">
        <f t="shared" si="23"/>
        <v>3</v>
      </c>
      <c r="AX217">
        <f t="shared" si="24"/>
        <v>2</v>
      </c>
      <c r="AY217" s="6">
        <f>VLOOKUP(AP217,COND!$A$10:$B$32,2,FALSE)</f>
        <v>1</v>
      </c>
      <c r="AZ217" s="8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100.23310155781209</v>
      </c>
      <c r="BA217" s="26">
        <f t="shared" si="25"/>
        <v>-7.0658174914365116E-2</v>
      </c>
      <c r="BB217" t="str">
        <f t="shared" si="26"/>
        <v>SP</v>
      </c>
      <c r="BC217">
        <v>800</v>
      </c>
      <c r="BD217">
        <v>800</v>
      </c>
      <c r="BF217" t="str">
        <f t="shared" si="27"/>
        <v>Unlikely</v>
      </c>
      <c r="BH217" t="str">
        <f>IF(VLOOKUP($A217,'Draft List'!$D$4:$AC$1177,BH$3,FALSE)&lt;&gt;0,VLOOKUP($A217,'Draft List'!$D$4:$AC$1177,BH$3,FALSE),"")</f>
        <v/>
      </c>
      <c r="BI217" t="str">
        <f>IF(VLOOKUP($A217,'Draft List'!$D$4:$AC$1177,BI$3,FALSE)&lt;&gt;0,VLOOKUP($A217,'Draft List'!$D$4:$AC$1177,BI$3,FALSE),"")</f>
        <v/>
      </c>
      <c r="BJ217" t="str">
        <f>IF(VLOOKUP($A217,'Draft List'!$D$4:$AC$1177,BJ$3,FALSE)&lt;&gt;0,VLOOKUP($A217,'Draft List'!$D$4:$AC$1177,BJ$3,FALSE),"")</f>
        <v/>
      </c>
      <c r="BK217" t="str">
        <f>IF(VLOOKUP($A217,'Draft List'!$D$4:$AC$1177,BK$3,FALSE)&lt;&gt;0,VLOOKUP($A217,'Draft List'!$D$4:$AC$1177,BK$3,FALSE),"")</f>
        <v/>
      </c>
      <c r="BL217" t="e">
        <f>IF(OR(B217="SP",B217="MR",B217="CL"),"P",VLOOKUP(#REF!,Bat!$A$4:$AR$581,42,FALSE))</f>
        <v>#REF!</v>
      </c>
    </row>
    <row r="218" spans="1:64" ht="15" customHeight="1" x14ac:dyDescent="0.3">
      <c r="A218" s="1">
        <v>5229</v>
      </c>
      <c r="B218" s="1" t="s">
        <v>24</v>
      </c>
      <c r="C218" s="1" t="s">
        <v>143</v>
      </c>
      <c r="D218" s="1" t="s">
        <v>167</v>
      </c>
      <c r="E218" s="1">
        <v>18</v>
      </c>
      <c r="F218" s="1" t="s">
        <v>54</v>
      </c>
      <c r="G218" s="1" t="s">
        <v>54</v>
      </c>
      <c r="H218" s="22" t="s">
        <v>878</v>
      </c>
      <c r="I218" s="45" t="s">
        <v>43</v>
      </c>
      <c r="J218" s="1" t="s">
        <v>43</v>
      </c>
      <c r="K218" s="22" t="s">
        <v>43</v>
      </c>
      <c r="L218" s="1">
        <v>1</v>
      </c>
      <c r="M218" s="1">
        <v>2</v>
      </c>
      <c r="N218" s="22">
        <v>1</v>
      </c>
      <c r="O218" s="1">
        <v>4</v>
      </c>
      <c r="P218" s="1">
        <v>2</v>
      </c>
      <c r="Q218" s="22">
        <v>2</v>
      </c>
      <c r="R218" s="1">
        <v>3</v>
      </c>
      <c r="S218" s="1">
        <v>5</v>
      </c>
      <c r="T218" s="1">
        <v>1</v>
      </c>
      <c r="U218" s="1">
        <v>6</v>
      </c>
      <c r="V218" s="1" t="s">
        <v>45</v>
      </c>
      <c r="W218" s="1" t="s">
        <v>45</v>
      </c>
      <c r="X218" s="1" t="s">
        <v>45</v>
      </c>
      <c r="Y218" s="1" t="s">
        <v>45</v>
      </c>
      <c r="Z218" s="1" t="s">
        <v>45</v>
      </c>
      <c r="AA218" s="1" t="s">
        <v>45</v>
      </c>
      <c r="AB218" s="1" t="s">
        <v>45</v>
      </c>
      <c r="AC218" s="1" t="s">
        <v>45</v>
      </c>
      <c r="AD218" s="1" t="s">
        <v>45</v>
      </c>
      <c r="AE218" s="1" t="s">
        <v>45</v>
      </c>
      <c r="AF218" s="1" t="s">
        <v>45</v>
      </c>
      <c r="AG218" s="1" t="s">
        <v>45</v>
      </c>
      <c r="AH218" s="1" t="s">
        <v>45</v>
      </c>
      <c r="AI218" s="1" t="s">
        <v>45</v>
      </c>
      <c r="AJ218" s="1" t="s">
        <v>45</v>
      </c>
      <c r="AK218" s="1" t="s">
        <v>45</v>
      </c>
      <c r="AL218" s="1">
        <v>1</v>
      </c>
      <c r="AM218" s="1">
        <v>5</v>
      </c>
      <c r="AN218" s="1" t="s">
        <v>45</v>
      </c>
      <c r="AO218" s="22" t="s">
        <v>45</v>
      </c>
      <c r="AP218" s="1" t="s">
        <v>373</v>
      </c>
      <c r="AQ218" s="1">
        <v>6</v>
      </c>
      <c r="AR218" s="23" t="s">
        <v>371</v>
      </c>
      <c r="AS218" s="34" t="s">
        <v>875</v>
      </c>
      <c r="AT218" s="34" t="s">
        <v>844</v>
      </c>
      <c r="AU218" s="8">
        <f t="shared" si="21"/>
        <v>-2.5060525215375429</v>
      </c>
      <c r="AV218" s="8">
        <f t="shared" si="22"/>
        <v>-1.23416323121884</v>
      </c>
      <c r="AW218">
        <f t="shared" si="23"/>
        <v>3</v>
      </c>
      <c r="AX218">
        <f t="shared" si="24"/>
        <v>1</v>
      </c>
      <c r="AY218" s="6">
        <f>VLOOKUP(AP218,COND!$A$10:$B$32,2,FALSE)</f>
        <v>1</v>
      </c>
      <c r="AZ218" s="8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100.1263867495328</v>
      </c>
      <c r="BA218" s="26">
        <f t="shared" si="25"/>
        <v>-8.0503327169404698E-2</v>
      </c>
      <c r="BB218" t="str">
        <f t="shared" si="26"/>
        <v>SP</v>
      </c>
      <c r="BC218">
        <v>800</v>
      </c>
      <c r="BD218">
        <v>800</v>
      </c>
      <c r="BF218" t="str">
        <f t="shared" si="27"/>
        <v>Unlikely</v>
      </c>
      <c r="BH218">
        <f>IF(VLOOKUP($A218,'Draft List'!$D$4:$AC$1177,BH$3,FALSE)&lt;&gt;0,VLOOKUP($A218,'Draft List'!$D$4:$AC$1177,BH$3,FALSE),"")</f>
        <v>582</v>
      </c>
      <c r="BI218">
        <f>IF(VLOOKUP($A218,'Draft List'!$D$4:$AC$1177,BI$3,FALSE)&lt;&gt;0,VLOOKUP($A218,'Draft List'!$D$4:$AC$1177,BI$3,FALSE),"")</f>
        <v>19</v>
      </c>
      <c r="BJ218">
        <f>IF(VLOOKUP($A218,'Draft List'!$D$4:$AC$1177,BJ$3,FALSE)&lt;&gt;0,VLOOKUP($A218,'Draft List'!$D$4:$AC$1177,BJ$3,FALSE),"")</f>
        <v>18</v>
      </c>
      <c r="BK218" t="str">
        <f>IF(VLOOKUP($A218,'Draft List'!$D$4:$AC$1177,BK$3,FALSE)&lt;&gt;0,VLOOKUP($A218,'Draft List'!$D$4:$AC$1177,BK$3,FALSE),"")</f>
        <v>Crystal Lake Sandgnats</v>
      </c>
      <c r="BL218" t="str">
        <f>IF(OR(B218="SP",B218="MR",B218="CL"),"P",VLOOKUP(#REF!,Bat!$A$4:$AR$581,42,FALSE))</f>
        <v>P</v>
      </c>
    </row>
    <row r="219" spans="1:64" ht="15" customHeight="1" x14ac:dyDescent="0.3">
      <c r="A219" s="1">
        <v>12175</v>
      </c>
      <c r="B219" s="1" t="s">
        <v>24</v>
      </c>
      <c r="C219" s="1" t="s">
        <v>144</v>
      </c>
      <c r="D219" s="1" t="s">
        <v>1474</v>
      </c>
      <c r="E219" s="1">
        <v>21</v>
      </c>
      <c r="F219" s="1" t="s">
        <v>54</v>
      </c>
      <c r="G219" s="1" t="s">
        <v>54</v>
      </c>
      <c r="H219" s="22" t="s">
        <v>878</v>
      </c>
      <c r="I219" s="45" t="s">
        <v>44</v>
      </c>
      <c r="J219" s="1" t="s">
        <v>48</v>
      </c>
      <c r="K219" s="22" t="s">
        <v>43</v>
      </c>
      <c r="L219" s="1">
        <v>2</v>
      </c>
      <c r="M219" s="1">
        <v>2</v>
      </c>
      <c r="N219" s="22">
        <v>2</v>
      </c>
      <c r="O219" s="1">
        <v>5</v>
      </c>
      <c r="P219" s="1">
        <v>2</v>
      </c>
      <c r="Q219" s="22">
        <v>3</v>
      </c>
      <c r="R219" s="1">
        <v>4</v>
      </c>
      <c r="S219" s="1">
        <v>6</v>
      </c>
      <c r="T219" s="1">
        <v>1</v>
      </c>
      <c r="U219" s="1">
        <v>7</v>
      </c>
      <c r="V219" s="1">
        <v>3</v>
      </c>
      <c r="W219" s="1">
        <v>6</v>
      </c>
      <c r="X219" s="1" t="s">
        <v>45</v>
      </c>
      <c r="Y219" s="1" t="s">
        <v>45</v>
      </c>
      <c r="Z219" s="1" t="s">
        <v>45</v>
      </c>
      <c r="AA219" s="1" t="s">
        <v>45</v>
      </c>
      <c r="AB219" s="1" t="s">
        <v>45</v>
      </c>
      <c r="AC219" s="1" t="s">
        <v>45</v>
      </c>
      <c r="AD219" s="1" t="s">
        <v>45</v>
      </c>
      <c r="AE219" s="1" t="s">
        <v>45</v>
      </c>
      <c r="AF219" s="1">
        <v>3</v>
      </c>
      <c r="AG219" s="1">
        <v>3</v>
      </c>
      <c r="AH219" s="1" t="s">
        <v>45</v>
      </c>
      <c r="AI219" s="1" t="s">
        <v>45</v>
      </c>
      <c r="AJ219" s="1" t="s">
        <v>45</v>
      </c>
      <c r="AK219" s="1" t="s">
        <v>45</v>
      </c>
      <c r="AL219" s="1" t="s">
        <v>45</v>
      </c>
      <c r="AM219" s="1" t="s">
        <v>45</v>
      </c>
      <c r="AN219" s="1" t="s">
        <v>45</v>
      </c>
      <c r="AO219" s="22" t="s">
        <v>45</v>
      </c>
      <c r="AP219" s="1" t="s">
        <v>58</v>
      </c>
      <c r="AQ219" s="1">
        <v>6</v>
      </c>
      <c r="AR219" s="23" t="s">
        <v>371</v>
      </c>
      <c r="AS219" s="34" t="s">
        <v>882</v>
      </c>
      <c r="AT219" s="34" t="s">
        <v>48</v>
      </c>
      <c r="AU219" s="8">
        <f t="shared" si="21"/>
        <v>-2.0690406309742588</v>
      </c>
      <c r="AV219" s="8">
        <f t="shared" si="22"/>
        <v>-0.79715134065555615</v>
      </c>
      <c r="AW219">
        <f t="shared" si="23"/>
        <v>4</v>
      </c>
      <c r="AX219">
        <f t="shared" si="24"/>
        <v>3</v>
      </c>
      <c r="AY219" s="6">
        <f>VLOOKUP(AP219,COND!$A$10:$B$32,2,FALSE)</f>
        <v>1</v>
      </c>
      <c r="AZ219" s="8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107.50833593417667</v>
      </c>
      <c r="BA219" s="26">
        <f t="shared" si="25"/>
        <v>0.60053068145268396</v>
      </c>
      <c r="BB219" t="str">
        <f t="shared" si="26"/>
        <v>SP</v>
      </c>
      <c r="BC219">
        <v>800</v>
      </c>
      <c r="BD219">
        <v>800</v>
      </c>
      <c r="BF219" t="str">
        <f t="shared" si="27"/>
        <v>Unlikely</v>
      </c>
      <c r="BH219">
        <f>IF(VLOOKUP($A219,'Draft List'!$D$4:$AC$1177,BH$3,FALSE)&lt;&gt;0,VLOOKUP($A219,'Draft List'!$D$4:$AC$1177,BH$3,FALSE),"")</f>
        <v>435</v>
      </c>
      <c r="BI219">
        <f>IF(VLOOKUP($A219,'Draft List'!$D$4:$AC$1177,BI$3,FALSE)&lt;&gt;0,VLOOKUP($A219,'Draft List'!$D$4:$AC$1177,BI$3,FALSE),"")</f>
        <v>14</v>
      </c>
      <c r="BJ219">
        <f>IF(VLOOKUP($A219,'Draft List'!$D$4:$AC$1177,BJ$3,FALSE)&lt;&gt;0,VLOOKUP($A219,'Draft List'!$D$4:$AC$1177,BJ$3,FALSE),"")</f>
        <v>31</v>
      </c>
      <c r="BK219" t="str">
        <f>IF(VLOOKUP($A219,'Draft List'!$D$4:$AC$1177,BK$3,FALSE)&lt;&gt;0,VLOOKUP($A219,'Draft List'!$D$4:$AC$1177,BK$3,FALSE),"")</f>
        <v>Tempe Knights</v>
      </c>
      <c r="BL219" t="str">
        <f>IF(OR(B219="SP",B219="MR",B219="CL"),"P",VLOOKUP(#REF!,Bat!$A$4:$AR$581,42,FALSE))</f>
        <v>P</v>
      </c>
    </row>
    <row r="220" spans="1:64" ht="15" customHeight="1" x14ac:dyDescent="0.3">
      <c r="A220" s="1">
        <v>7100</v>
      </c>
      <c r="B220" s="1" t="s">
        <v>468</v>
      </c>
      <c r="C220" s="1" t="s">
        <v>879</v>
      </c>
      <c r="D220" s="1" t="s">
        <v>1483</v>
      </c>
      <c r="E220" s="1">
        <v>18</v>
      </c>
      <c r="F220" s="1" t="s">
        <v>63</v>
      </c>
      <c r="G220" s="1" t="s">
        <v>54</v>
      </c>
      <c r="H220" s="22" t="s">
        <v>878</v>
      </c>
      <c r="I220" s="45" t="s">
        <v>43</v>
      </c>
      <c r="J220" s="1" t="s">
        <v>48</v>
      </c>
      <c r="K220" s="22" t="s">
        <v>44</v>
      </c>
      <c r="L220" s="1">
        <v>1</v>
      </c>
      <c r="M220" s="1">
        <v>1</v>
      </c>
      <c r="N220" s="22">
        <v>1</v>
      </c>
      <c r="O220" s="1">
        <v>4</v>
      </c>
      <c r="P220" s="1">
        <v>2</v>
      </c>
      <c r="Q220" s="22">
        <v>2</v>
      </c>
      <c r="R220" s="1">
        <v>2</v>
      </c>
      <c r="S220" s="1">
        <v>3</v>
      </c>
      <c r="T220" s="1">
        <v>1</v>
      </c>
      <c r="U220" s="1">
        <v>4</v>
      </c>
      <c r="V220" s="1" t="s">
        <v>45</v>
      </c>
      <c r="W220" s="1" t="s">
        <v>45</v>
      </c>
      <c r="X220" s="1">
        <v>1</v>
      </c>
      <c r="Y220" s="1">
        <v>4</v>
      </c>
      <c r="Z220" s="1" t="s">
        <v>45</v>
      </c>
      <c r="AA220" s="1" t="s">
        <v>45</v>
      </c>
      <c r="AB220" s="1">
        <v>2</v>
      </c>
      <c r="AC220" s="1">
        <v>5</v>
      </c>
      <c r="AD220" s="1" t="s">
        <v>45</v>
      </c>
      <c r="AE220" s="1" t="s">
        <v>45</v>
      </c>
      <c r="AF220" s="1" t="s">
        <v>45</v>
      </c>
      <c r="AG220" s="1" t="s">
        <v>45</v>
      </c>
      <c r="AH220" s="1" t="s">
        <v>45</v>
      </c>
      <c r="AI220" s="1" t="s">
        <v>45</v>
      </c>
      <c r="AJ220" s="1" t="s">
        <v>45</v>
      </c>
      <c r="AK220" s="1" t="s">
        <v>45</v>
      </c>
      <c r="AL220" s="1" t="s">
        <v>45</v>
      </c>
      <c r="AM220" s="1" t="s">
        <v>45</v>
      </c>
      <c r="AN220" s="1" t="s">
        <v>45</v>
      </c>
      <c r="AO220" s="22" t="s">
        <v>45</v>
      </c>
      <c r="AP220" s="1" t="s">
        <v>69</v>
      </c>
      <c r="AQ220" s="1">
        <v>10</v>
      </c>
      <c r="AR220" s="23" t="s">
        <v>371</v>
      </c>
      <c r="AS220" s="34" t="s">
        <v>977</v>
      </c>
      <c r="AT220" s="34" t="s">
        <v>48</v>
      </c>
      <c r="AU220" s="8">
        <f t="shared" si="21"/>
        <v>-2.7014842379675978</v>
      </c>
      <c r="AV220" s="8">
        <f t="shared" si="22"/>
        <v>-1.23416323121884</v>
      </c>
      <c r="AW220">
        <f t="shared" si="23"/>
        <v>4</v>
      </c>
      <c r="AX220">
        <f t="shared" si="24"/>
        <v>0</v>
      </c>
      <c r="AY220" s="6">
        <f>VLOOKUP(AP220,COND!$A$10:$B$32,2,FALSE)</f>
        <v>0.95</v>
      </c>
      <c r="AZ220" s="8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99.937616601628193</v>
      </c>
      <c r="BA220" s="26">
        <f t="shared" si="25"/>
        <v>-9.7918631355335684E-2</v>
      </c>
      <c r="BB220" t="str">
        <f t="shared" si="26"/>
        <v>SP</v>
      </c>
      <c r="BC220">
        <v>800</v>
      </c>
      <c r="BD220">
        <v>800</v>
      </c>
      <c r="BF220" t="str">
        <f t="shared" si="27"/>
        <v>Unlikely</v>
      </c>
      <c r="BH220">
        <f>IF(VLOOKUP($A220,'Draft List'!$D$4:$AC$1177,BH$3,FALSE)&lt;&gt;0,VLOOKUP($A220,'Draft List'!$D$4:$AC$1177,BH$3,FALSE),"")</f>
        <v>522</v>
      </c>
      <c r="BI220">
        <f>IF(VLOOKUP($A220,'Draft List'!$D$4:$AC$1177,BI$3,FALSE)&lt;&gt;0,VLOOKUP($A220,'Draft List'!$D$4:$AC$1177,BI$3,FALSE),"")</f>
        <v>17</v>
      </c>
      <c r="BJ220">
        <f>IF(VLOOKUP($A220,'Draft List'!$D$4:$AC$1177,BJ$3,FALSE)&lt;&gt;0,VLOOKUP($A220,'Draft List'!$D$4:$AC$1177,BJ$3,FALSE),"")</f>
        <v>22</v>
      </c>
      <c r="BK220" t="str">
        <f>IF(VLOOKUP($A220,'Draft List'!$D$4:$AC$1177,BK$3,FALSE)&lt;&gt;0,VLOOKUP($A220,'Draft List'!$D$4:$AC$1177,BK$3,FALSE),"")</f>
        <v>Bakersfield Bears</v>
      </c>
      <c r="BL220" t="e">
        <f>IF(OR(B220="SP",B220="MR",B220="CL"),"P",VLOOKUP(#REF!,Bat!$A$4:$AR$581,42,FALSE))</f>
        <v>#REF!</v>
      </c>
    </row>
    <row r="221" spans="1:64" ht="15" customHeight="1" x14ac:dyDescent="0.3">
      <c r="A221" s="1">
        <v>14574</v>
      </c>
      <c r="B221" s="1" t="s">
        <v>50</v>
      </c>
      <c r="C221" s="1" t="s">
        <v>1560</v>
      </c>
      <c r="D221" s="1" t="s">
        <v>386</v>
      </c>
      <c r="E221" s="1">
        <v>18</v>
      </c>
      <c r="F221" s="1" t="s">
        <v>42</v>
      </c>
      <c r="G221" s="1" t="s">
        <v>42</v>
      </c>
      <c r="H221" s="22" t="s">
        <v>878</v>
      </c>
      <c r="I221" s="45" t="s">
        <v>43</v>
      </c>
      <c r="J221" s="1" t="s">
        <v>43</v>
      </c>
      <c r="K221" s="22" t="s">
        <v>43</v>
      </c>
      <c r="L221" s="1">
        <v>2</v>
      </c>
      <c r="M221" s="1">
        <v>1</v>
      </c>
      <c r="N221" s="22">
        <v>1</v>
      </c>
      <c r="O221" s="1">
        <v>5</v>
      </c>
      <c r="P221" s="1">
        <v>1</v>
      </c>
      <c r="Q221" s="22">
        <v>2</v>
      </c>
      <c r="R221" s="1">
        <v>3</v>
      </c>
      <c r="S221" s="1">
        <v>6</v>
      </c>
      <c r="T221" s="1">
        <v>1</v>
      </c>
      <c r="U221" s="1">
        <v>1</v>
      </c>
      <c r="V221" s="1" t="s">
        <v>45</v>
      </c>
      <c r="W221" s="1" t="s">
        <v>45</v>
      </c>
      <c r="X221" s="1">
        <v>2</v>
      </c>
      <c r="Y221" s="1">
        <v>7</v>
      </c>
      <c r="Z221" s="1" t="s">
        <v>45</v>
      </c>
      <c r="AA221" s="1" t="s">
        <v>45</v>
      </c>
      <c r="AB221" s="1" t="s">
        <v>45</v>
      </c>
      <c r="AC221" s="1" t="s">
        <v>45</v>
      </c>
      <c r="AD221" s="1" t="s">
        <v>45</v>
      </c>
      <c r="AE221" s="1" t="s">
        <v>45</v>
      </c>
      <c r="AF221" s="1" t="s">
        <v>45</v>
      </c>
      <c r="AG221" s="1" t="s">
        <v>45</v>
      </c>
      <c r="AH221" s="1" t="s">
        <v>45</v>
      </c>
      <c r="AI221" s="1" t="s">
        <v>45</v>
      </c>
      <c r="AJ221" s="1" t="s">
        <v>45</v>
      </c>
      <c r="AK221" s="1" t="s">
        <v>45</v>
      </c>
      <c r="AL221" s="1" t="s">
        <v>45</v>
      </c>
      <c r="AM221" s="1" t="s">
        <v>45</v>
      </c>
      <c r="AN221" s="1" t="s">
        <v>45</v>
      </c>
      <c r="AO221" s="22" t="s">
        <v>45</v>
      </c>
      <c r="AP221" s="1" t="s">
        <v>373</v>
      </c>
      <c r="AQ221" s="1">
        <v>4</v>
      </c>
      <c r="AR221" s="23" t="s">
        <v>371</v>
      </c>
      <c r="AS221" s="34" t="s">
        <v>875</v>
      </c>
      <c r="AT221" s="34" t="s">
        <v>844</v>
      </c>
      <c r="AU221" s="8">
        <f t="shared" si="21"/>
        <v>-2.5067929134584248</v>
      </c>
      <c r="AV221" s="8">
        <f t="shared" si="22"/>
        <v>-1.2349036231397219</v>
      </c>
      <c r="AW221">
        <f t="shared" si="23"/>
        <v>3</v>
      </c>
      <c r="AX221">
        <f t="shared" si="24"/>
        <v>2</v>
      </c>
      <c r="AY221" s="6">
        <f>VLOOKUP(AP221,COND!$A$10:$B$32,2,FALSE)</f>
        <v>1</v>
      </c>
      <c r="AZ221" s="8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99.860540506788183</v>
      </c>
      <c r="BA221" s="26">
        <f t="shared" si="25"/>
        <v>-0.10502941477105224</v>
      </c>
      <c r="BB221" t="str">
        <f t="shared" si="26"/>
        <v>RP</v>
      </c>
      <c r="BC221">
        <v>800</v>
      </c>
      <c r="BD221">
        <v>800</v>
      </c>
      <c r="BF221" t="str">
        <f t="shared" si="27"/>
        <v>Unlikely</v>
      </c>
      <c r="BH221">
        <f>IF(VLOOKUP($A221,'Draft List'!$D$4:$AC$1177,BH$3,FALSE)&lt;&gt;0,VLOOKUP($A221,'Draft List'!$D$4:$AC$1177,BH$3,FALSE),"")</f>
        <v>498</v>
      </c>
      <c r="BI221">
        <f>IF(VLOOKUP($A221,'Draft List'!$D$4:$AC$1177,BI$3,FALSE)&lt;&gt;0,VLOOKUP($A221,'Draft List'!$D$4:$AC$1177,BI$3,FALSE),"")</f>
        <v>16</v>
      </c>
      <c r="BJ221">
        <f>IF(VLOOKUP($A221,'Draft List'!$D$4:$AC$1177,BJ$3,FALSE)&lt;&gt;0,VLOOKUP($A221,'Draft List'!$D$4:$AC$1177,BJ$3,FALSE),"")</f>
        <v>30</v>
      </c>
      <c r="BK221" t="str">
        <f>IF(VLOOKUP($A221,'Draft List'!$D$4:$AC$1177,BK$3,FALSE)&lt;&gt;0,VLOOKUP($A221,'Draft List'!$D$4:$AC$1177,BK$3,FALSE),"")</f>
        <v>West Virginia Alleghenies</v>
      </c>
      <c r="BL221" t="str">
        <f>IF(OR(B221="SP",B221="MR",B221="CL"),"P",VLOOKUP(#REF!,Bat!$A$4:$AR$581,42,FALSE))</f>
        <v>P</v>
      </c>
    </row>
    <row r="222" spans="1:64" ht="15" customHeight="1" x14ac:dyDescent="0.3">
      <c r="A222" s="1">
        <v>5827</v>
      </c>
      <c r="B222" s="1" t="s">
        <v>468</v>
      </c>
      <c r="C222" s="1" t="s">
        <v>147</v>
      </c>
      <c r="D222" s="1" t="s">
        <v>1020</v>
      </c>
      <c r="E222" s="1">
        <v>18</v>
      </c>
      <c r="F222" s="1" t="s">
        <v>42</v>
      </c>
      <c r="G222" s="1" t="s">
        <v>42</v>
      </c>
      <c r="H222" s="22" t="s">
        <v>878</v>
      </c>
      <c r="I222" s="45" t="s">
        <v>43</v>
      </c>
      <c r="J222" s="1" t="s">
        <v>43</v>
      </c>
      <c r="K222" s="22" t="s">
        <v>44</v>
      </c>
      <c r="L222" s="1">
        <v>2</v>
      </c>
      <c r="M222" s="1">
        <v>1</v>
      </c>
      <c r="N222" s="22">
        <v>1</v>
      </c>
      <c r="O222" s="1">
        <v>5</v>
      </c>
      <c r="P222" s="1">
        <v>1</v>
      </c>
      <c r="Q222" s="22">
        <v>2</v>
      </c>
      <c r="R222" s="1">
        <v>4</v>
      </c>
      <c r="S222" s="1">
        <v>6</v>
      </c>
      <c r="T222" s="1">
        <v>1</v>
      </c>
      <c r="U222" s="1">
        <v>1</v>
      </c>
      <c r="V222" s="1">
        <v>2</v>
      </c>
      <c r="W222" s="1">
        <v>6</v>
      </c>
      <c r="X222" s="1" t="s">
        <v>45</v>
      </c>
      <c r="Y222" s="1" t="s">
        <v>45</v>
      </c>
      <c r="Z222" s="1" t="s">
        <v>45</v>
      </c>
      <c r="AA222" s="1" t="s">
        <v>45</v>
      </c>
      <c r="AB222" s="1" t="s">
        <v>45</v>
      </c>
      <c r="AC222" s="1" t="s">
        <v>45</v>
      </c>
      <c r="AD222" s="1" t="s">
        <v>45</v>
      </c>
      <c r="AE222" s="1" t="s">
        <v>45</v>
      </c>
      <c r="AF222" s="1" t="s">
        <v>45</v>
      </c>
      <c r="AG222" s="1" t="s">
        <v>45</v>
      </c>
      <c r="AH222" s="1" t="s">
        <v>45</v>
      </c>
      <c r="AI222" s="1" t="s">
        <v>45</v>
      </c>
      <c r="AJ222" s="1" t="s">
        <v>45</v>
      </c>
      <c r="AK222" s="1" t="s">
        <v>45</v>
      </c>
      <c r="AL222" s="1" t="s">
        <v>45</v>
      </c>
      <c r="AM222" s="1" t="s">
        <v>45</v>
      </c>
      <c r="AN222" s="1" t="s">
        <v>45</v>
      </c>
      <c r="AO222" s="22" t="s">
        <v>45</v>
      </c>
      <c r="AP222" s="1" t="s">
        <v>58</v>
      </c>
      <c r="AQ222" s="1">
        <v>9</v>
      </c>
      <c r="AR222" s="23" t="s">
        <v>14</v>
      </c>
      <c r="AS222" s="34" t="s">
        <v>896</v>
      </c>
      <c r="AT222" s="34" t="s">
        <v>48</v>
      </c>
      <c r="AU222" s="8">
        <f t="shared" si="21"/>
        <v>-2.5067929134584248</v>
      </c>
      <c r="AV222" s="8">
        <f t="shared" si="22"/>
        <v>-1.2349036231397219</v>
      </c>
      <c r="AW222">
        <f t="shared" si="23"/>
        <v>3</v>
      </c>
      <c r="AX222">
        <f t="shared" si="24"/>
        <v>2</v>
      </c>
      <c r="AY222" s="6">
        <f>VLOOKUP(AP222,COND!$A$10:$B$32,2,FALSE)</f>
        <v>1</v>
      </c>
      <c r="AZ222" s="8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99.800568954513878</v>
      </c>
      <c r="BA222" s="26">
        <f t="shared" si="25"/>
        <v>-0.11056219014339175</v>
      </c>
      <c r="BB222" t="str">
        <f t="shared" si="26"/>
        <v>SP</v>
      </c>
      <c r="BC222">
        <v>800</v>
      </c>
      <c r="BD222">
        <v>800</v>
      </c>
      <c r="BF222" t="str">
        <f t="shared" si="27"/>
        <v>Unlikely</v>
      </c>
      <c r="BH222" t="str">
        <f>IF(VLOOKUP($A222,'Draft List'!$D$4:$AC$1177,BH$3,FALSE)&lt;&gt;0,VLOOKUP($A222,'Draft List'!$D$4:$AC$1177,BH$3,FALSE),"")</f>
        <v/>
      </c>
      <c r="BI222" t="str">
        <f>IF(VLOOKUP($A222,'Draft List'!$D$4:$AC$1177,BI$3,FALSE)&lt;&gt;0,VLOOKUP($A222,'Draft List'!$D$4:$AC$1177,BI$3,FALSE),"")</f>
        <v/>
      </c>
      <c r="BJ222" t="str">
        <f>IF(VLOOKUP($A222,'Draft List'!$D$4:$AC$1177,BJ$3,FALSE)&lt;&gt;0,VLOOKUP($A222,'Draft List'!$D$4:$AC$1177,BJ$3,FALSE),"")</f>
        <v/>
      </c>
      <c r="BK222" t="str">
        <f>IF(VLOOKUP($A222,'Draft List'!$D$4:$AC$1177,BK$3,FALSE)&lt;&gt;0,VLOOKUP($A222,'Draft List'!$D$4:$AC$1177,BK$3,FALSE),"")</f>
        <v/>
      </c>
      <c r="BL222" t="e">
        <f>IF(OR(B222="SP",B222="MR",B222="CL"),"P",VLOOKUP(#REF!,Bat!$A$4:$AR$581,42,FALSE))</f>
        <v>#REF!</v>
      </c>
    </row>
    <row r="223" spans="1:64" ht="15" customHeight="1" x14ac:dyDescent="0.3">
      <c r="A223" s="1">
        <v>12201</v>
      </c>
      <c r="B223" s="1" t="s">
        <v>468</v>
      </c>
      <c r="C223" s="1" t="s">
        <v>1537</v>
      </c>
      <c r="D223" s="1" t="s">
        <v>1538</v>
      </c>
      <c r="E223" s="1">
        <v>18</v>
      </c>
      <c r="F223" s="1" t="s">
        <v>54</v>
      </c>
      <c r="G223" s="1" t="s">
        <v>54</v>
      </c>
      <c r="H223" s="22" t="s">
        <v>878</v>
      </c>
      <c r="I223" s="45" t="s">
        <v>43</v>
      </c>
      <c r="J223" s="1" t="s">
        <v>44</v>
      </c>
      <c r="K223" s="22" t="s">
        <v>48</v>
      </c>
      <c r="L223" s="1">
        <v>2</v>
      </c>
      <c r="M223" s="1">
        <v>2</v>
      </c>
      <c r="N223" s="22">
        <v>1</v>
      </c>
      <c r="O223" s="1">
        <v>4</v>
      </c>
      <c r="P223" s="1">
        <v>2</v>
      </c>
      <c r="Q223" s="22">
        <v>2</v>
      </c>
      <c r="R223" s="1">
        <v>3</v>
      </c>
      <c r="S223" s="1">
        <v>5</v>
      </c>
      <c r="T223" s="1">
        <v>2</v>
      </c>
      <c r="U223" s="1">
        <v>6</v>
      </c>
      <c r="V223" s="1" t="s">
        <v>45</v>
      </c>
      <c r="W223" s="1" t="s">
        <v>45</v>
      </c>
      <c r="X223" s="1">
        <v>2</v>
      </c>
      <c r="Y223" s="1">
        <v>2</v>
      </c>
      <c r="Z223" s="1" t="s">
        <v>45</v>
      </c>
      <c r="AA223" s="1" t="s">
        <v>45</v>
      </c>
      <c r="AB223" s="1" t="s">
        <v>45</v>
      </c>
      <c r="AC223" s="1" t="s">
        <v>45</v>
      </c>
      <c r="AD223" s="1" t="s">
        <v>45</v>
      </c>
      <c r="AE223" s="1" t="s">
        <v>45</v>
      </c>
      <c r="AF223" s="1" t="s">
        <v>45</v>
      </c>
      <c r="AG223" s="1" t="s">
        <v>45</v>
      </c>
      <c r="AH223" s="1" t="s">
        <v>45</v>
      </c>
      <c r="AI223" s="1" t="s">
        <v>45</v>
      </c>
      <c r="AJ223" s="1" t="s">
        <v>45</v>
      </c>
      <c r="AK223" s="1" t="s">
        <v>45</v>
      </c>
      <c r="AL223" s="1" t="s">
        <v>45</v>
      </c>
      <c r="AM223" s="1" t="s">
        <v>45</v>
      </c>
      <c r="AN223" s="1" t="s">
        <v>45</v>
      </c>
      <c r="AO223" s="22" t="s">
        <v>45</v>
      </c>
      <c r="AP223" s="1" t="s">
        <v>69</v>
      </c>
      <c r="AQ223" s="1">
        <v>4</v>
      </c>
      <c r="AR223" s="23" t="s">
        <v>371</v>
      </c>
      <c r="AS223" s="34" t="s">
        <v>938</v>
      </c>
      <c r="AT223" s="34" t="s">
        <v>48</v>
      </c>
      <c r="AU223" s="8">
        <f t="shared" si="21"/>
        <v>-2.311361197028369</v>
      </c>
      <c r="AV223" s="8">
        <f t="shared" si="22"/>
        <v>-1.23416323121884</v>
      </c>
      <c r="AW223">
        <f t="shared" si="23"/>
        <v>3</v>
      </c>
      <c r="AX223">
        <f t="shared" si="24"/>
        <v>1</v>
      </c>
      <c r="AY223" s="6">
        <f>VLOOKUP(AP223,COND!$A$10:$B$32,2,FALSE)</f>
        <v>0.95</v>
      </c>
      <c r="AZ223" s="8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99.788027980436311</v>
      </c>
      <c r="BA223" s="26">
        <f t="shared" si="25"/>
        <v>-0.11171917858024495</v>
      </c>
      <c r="BB223" t="str">
        <f t="shared" si="26"/>
        <v>RP</v>
      </c>
      <c r="BC223">
        <v>800</v>
      </c>
      <c r="BD223">
        <v>800</v>
      </c>
      <c r="BF223" t="str">
        <f t="shared" si="27"/>
        <v>Unlikely</v>
      </c>
      <c r="BH223" t="str">
        <f>IF(VLOOKUP($A223,'Draft List'!$D$4:$AC$1177,BH$3,FALSE)&lt;&gt;0,VLOOKUP($A223,'Draft List'!$D$4:$AC$1177,BH$3,FALSE),"")</f>
        <v/>
      </c>
      <c r="BI223" t="str">
        <f>IF(VLOOKUP($A223,'Draft List'!$D$4:$AC$1177,BI$3,FALSE)&lt;&gt;0,VLOOKUP($A223,'Draft List'!$D$4:$AC$1177,BI$3,FALSE),"")</f>
        <v/>
      </c>
      <c r="BJ223" t="str">
        <f>IF(VLOOKUP($A223,'Draft List'!$D$4:$AC$1177,BJ$3,FALSE)&lt;&gt;0,VLOOKUP($A223,'Draft List'!$D$4:$AC$1177,BJ$3,FALSE),"")</f>
        <v/>
      </c>
      <c r="BK223" t="str">
        <f>IF(VLOOKUP($A223,'Draft List'!$D$4:$AC$1177,BK$3,FALSE)&lt;&gt;0,VLOOKUP($A223,'Draft List'!$D$4:$AC$1177,BK$3,FALSE),"")</f>
        <v/>
      </c>
      <c r="BL223" t="e">
        <f>IF(OR(B223="SP",B223="MR",B223="CL"),"P",VLOOKUP(#REF!,Bat!$A$4:$AR$581,42,FALSE))</f>
        <v>#REF!</v>
      </c>
    </row>
    <row r="224" spans="1:64" ht="15" customHeight="1" x14ac:dyDescent="0.3">
      <c r="A224" s="1">
        <v>12184</v>
      </c>
      <c r="B224" s="1" t="s">
        <v>468</v>
      </c>
      <c r="C224" s="1" t="s">
        <v>520</v>
      </c>
      <c r="D224" s="1" t="s">
        <v>1266</v>
      </c>
      <c r="E224" s="1">
        <v>18</v>
      </c>
      <c r="F224" s="1" t="s">
        <v>54</v>
      </c>
      <c r="G224" s="1" t="s">
        <v>54</v>
      </c>
      <c r="H224" s="22" t="s">
        <v>878</v>
      </c>
      <c r="I224" s="45" t="s">
        <v>43</v>
      </c>
      <c r="J224" s="1" t="s">
        <v>44</v>
      </c>
      <c r="K224" s="22" t="s">
        <v>43</v>
      </c>
      <c r="L224" s="1">
        <v>1</v>
      </c>
      <c r="M224" s="1">
        <v>1</v>
      </c>
      <c r="N224" s="22">
        <v>1</v>
      </c>
      <c r="O224" s="1">
        <v>5</v>
      </c>
      <c r="P224" s="1">
        <v>1</v>
      </c>
      <c r="Q224" s="22">
        <v>2</v>
      </c>
      <c r="R224" s="1">
        <v>3</v>
      </c>
      <c r="S224" s="1">
        <v>6</v>
      </c>
      <c r="T224" s="1">
        <v>1</v>
      </c>
      <c r="U224" s="1">
        <v>1</v>
      </c>
      <c r="V224" s="1">
        <v>1</v>
      </c>
      <c r="W224" s="1">
        <v>7</v>
      </c>
      <c r="X224" s="1" t="s">
        <v>45</v>
      </c>
      <c r="Y224" s="1" t="s">
        <v>45</v>
      </c>
      <c r="Z224" s="1" t="s">
        <v>45</v>
      </c>
      <c r="AA224" s="1" t="s">
        <v>45</v>
      </c>
      <c r="AB224" s="1" t="s">
        <v>45</v>
      </c>
      <c r="AC224" s="1" t="s">
        <v>45</v>
      </c>
      <c r="AD224" s="1" t="s">
        <v>45</v>
      </c>
      <c r="AE224" s="1" t="s">
        <v>45</v>
      </c>
      <c r="AF224" s="1" t="s">
        <v>45</v>
      </c>
      <c r="AG224" s="1" t="s">
        <v>45</v>
      </c>
      <c r="AH224" s="1" t="s">
        <v>45</v>
      </c>
      <c r="AI224" s="1" t="s">
        <v>45</v>
      </c>
      <c r="AJ224" s="1" t="s">
        <v>45</v>
      </c>
      <c r="AK224" s="1" t="s">
        <v>45</v>
      </c>
      <c r="AL224" s="1" t="s">
        <v>45</v>
      </c>
      <c r="AM224" s="1" t="s">
        <v>45</v>
      </c>
      <c r="AN224" s="1" t="s">
        <v>45</v>
      </c>
      <c r="AO224" s="22" t="s">
        <v>45</v>
      </c>
      <c r="AP224" s="1" t="s">
        <v>373</v>
      </c>
      <c r="AQ224" s="1">
        <v>8</v>
      </c>
      <c r="AR224" s="23" t="s">
        <v>14</v>
      </c>
      <c r="AS224" s="34" t="s">
        <v>977</v>
      </c>
      <c r="AT224" s="34" t="s">
        <v>48</v>
      </c>
      <c r="AU224" s="8">
        <f t="shared" si="21"/>
        <v>-2.7014842379675978</v>
      </c>
      <c r="AV224" s="8">
        <f t="shared" si="22"/>
        <v>-1.2349036231397219</v>
      </c>
      <c r="AW224">
        <f t="shared" si="23"/>
        <v>3</v>
      </c>
      <c r="AX224">
        <f t="shared" si="24"/>
        <v>2</v>
      </c>
      <c r="AY224" s="6">
        <f>VLOOKUP(AP224,COND!$A$10:$B$32,2,FALSE)</f>
        <v>1</v>
      </c>
      <c r="AZ224" s="8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99.761630689612048</v>
      </c>
      <c r="BA224" s="26">
        <f t="shared" si="25"/>
        <v>-0.11415450458116196</v>
      </c>
      <c r="BB224" t="str">
        <f t="shared" si="26"/>
        <v>SP</v>
      </c>
      <c r="BC224">
        <v>800</v>
      </c>
      <c r="BD224">
        <v>800</v>
      </c>
      <c r="BF224" t="str">
        <f t="shared" si="27"/>
        <v>Unlikely</v>
      </c>
      <c r="BH224">
        <f>IF(VLOOKUP($A224,'Draft List'!$D$4:$AC$1177,BH$3,FALSE)&lt;&gt;0,VLOOKUP($A224,'Draft List'!$D$4:$AC$1177,BH$3,FALSE),"")</f>
        <v>370</v>
      </c>
      <c r="BI224">
        <f>IF(VLOOKUP($A224,'Draft List'!$D$4:$AC$1177,BI$3,FALSE)&lt;&gt;0,VLOOKUP($A224,'Draft List'!$D$4:$AC$1177,BI$3,FALSE),"")</f>
        <v>12</v>
      </c>
      <c r="BJ224">
        <f>IF(VLOOKUP($A224,'Draft List'!$D$4:$AC$1177,BJ$3,FALSE)&lt;&gt;0,VLOOKUP($A224,'Draft List'!$D$4:$AC$1177,BJ$3,FALSE),"")</f>
        <v>30</v>
      </c>
      <c r="BK224" t="str">
        <f>IF(VLOOKUP($A224,'Draft List'!$D$4:$AC$1177,BK$3,FALSE)&lt;&gt;0,VLOOKUP($A224,'Draft List'!$D$4:$AC$1177,BK$3,FALSE),"")</f>
        <v>San Juan Coqui</v>
      </c>
      <c r="BL224" t="e">
        <f>IF(OR(B224="SP",B224="MR",B224="CL"),"P",VLOOKUP(#REF!,Bat!$A$4:$AR$581,42,FALSE))</f>
        <v>#REF!</v>
      </c>
    </row>
    <row r="225" spans="1:64" ht="15" customHeight="1" x14ac:dyDescent="0.3">
      <c r="A225" s="1">
        <v>5064</v>
      </c>
      <c r="B225" s="1" t="s">
        <v>468</v>
      </c>
      <c r="C225" s="1" t="s">
        <v>1499</v>
      </c>
      <c r="D225" s="1" t="s">
        <v>873</v>
      </c>
      <c r="E225" s="1">
        <v>18</v>
      </c>
      <c r="F225" s="1" t="s">
        <v>54</v>
      </c>
      <c r="G225" s="1" t="s">
        <v>54</v>
      </c>
      <c r="H225" s="22" t="s">
        <v>878</v>
      </c>
      <c r="I225" s="45" t="s">
        <v>44</v>
      </c>
      <c r="J225" s="1" t="s">
        <v>44</v>
      </c>
      <c r="K225" s="22" t="s">
        <v>43</v>
      </c>
      <c r="L225" s="1">
        <v>1</v>
      </c>
      <c r="M225" s="1">
        <v>1</v>
      </c>
      <c r="N225" s="22">
        <v>1</v>
      </c>
      <c r="O225" s="1">
        <v>3</v>
      </c>
      <c r="P225" s="1">
        <v>2</v>
      </c>
      <c r="Q225" s="22">
        <v>3</v>
      </c>
      <c r="R225" s="1">
        <v>2</v>
      </c>
      <c r="S225" s="1">
        <v>4</v>
      </c>
      <c r="T225" s="1">
        <v>1</v>
      </c>
      <c r="U225" s="1">
        <v>4</v>
      </c>
      <c r="V225" s="1" t="s">
        <v>45</v>
      </c>
      <c r="W225" s="1" t="s">
        <v>45</v>
      </c>
      <c r="X225" s="1" t="s">
        <v>45</v>
      </c>
      <c r="Y225" s="1" t="s">
        <v>45</v>
      </c>
      <c r="Z225" s="1" t="s">
        <v>45</v>
      </c>
      <c r="AA225" s="1" t="s">
        <v>45</v>
      </c>
      <c r="AB225" s="1">
        <v>2</v>
      </c>
      <c r="AC225" s="1">
        <v>3</v>
      </c>
      <c r="AD225" s="1" t="s">
        <v>45</v>
      </c>
      <c r="AE225" s="1" t="s">
        <v>45</v>
      </c>
      <c r="AF225" s="1" t="s">
        <v>45</v>
      </c>
      <c r="AG225" s="1" t="s">
        <v>45</v>
      </c>
      <c r="AH225" s="1" t="s">
        <v>45</v>
      </c>
      <c r="AI225" s="1" t="s">
        <v>45</v>
      </c>
      <c r="AJ225" s="1" t="s">
        <v>45</v>
      </c>
      <c r="AK225" s="1" t="s">
        <v>45</v>
      </c>
      <c r="AL225" s="1" t="s">
        <v>45</v>
      </c>
      <c r="AM225" s="1" t="s">
        <v>45</v>
      </c>
      <c r="AN225" s="1" t="s">
        <v>45</v>
      </c>
      <c r="AO225" s="22" t="s">
        <v>45</v>
      </c>
      <c r="AP225" s="1" t="s">
        <v>66</v>
      </c>
      <c r="AQ225" s="1">
        <v>6</v>
      </c>
      <c r="AR225" s="23" t="s">
        <v>371</v>
      </c>
      <c r="AS225" s="34" t="s">
        <v>910</v>
      </c>
      <c r="AT225" s="34" t="s">
        <v>48</v>
      </c>
      <c r="AU225" s="8">
        <f t="shared" si="21"/>
        <v>-2.7014842379675978</v>
      </c>
      <c r="AV225" s="8">
        <f t="shared" si="22"/>
        <v>-1.1865339896739031</v>
      </c>
      <c r="AW225">
        <f t="shared" si="23"/>
        <v>3</v>
      </c>
      <c r="AX225">
        <f t="shared" si="24"/>
        <v>0</v>
      </c>
      <c r="AY225" s="6">
        <f>VLOOKUP(AP225,COND!$A$10:$B$32,2,FALSE)</f>
        <v>0.95</v>
      </c>
      <c r="AZ225" s="8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99.758382886207443</v>
      </c>
      <c r="BA225" s="26">
        <f t="shared" si="25"/>
        <v>-0.11445413608993146</v>
      </c>
      <c r="BB225" t="str">
        <f t="shared" si="26"/>
        <v>SP</v>
      </c>
      <c r="BC225">
        <v>800</v>
      </c>
      <c r="BD225">
        <v>800</v>
      </c>
      <c r="BF225" t="str">
        <f t="shared" si="27"/>
        <v>Unlikely</v>
      </c>
      <c r="BH225" t="str">
        <f>IF(VLOOKUP($A225,'Draft List'!$D$4:$AC$1177,BH$3,FALSE)&lt;&gt;0,VLOOKUP($A225,'Draft List'!$D$4:$AC$1177,BH$3,FALSE),"")</f>
        <v/>
      </c>
      <c r="BI225" t="str">
        <f>IF(VLOOKUP($A225,'Draft List'!$D$4:$AC$1177,BI$3,FALSE)&lt;&gt;0,VLOOKUP($A225,'Draft List'!$D$4:$AC$1177,BI$3,FALSE),"")</f>
        <v/>
      </c>
      <c r="BJ225" t="str">
        <f>IF(VLOOKUP($A225,'Draft List'!$D$4:$AC$1177,BJ$3,FALSE)&lt;&gt;0,VLOOKUP($A225,'Draft List'!$D$4:$AC$1177,BJ$3,FALSE),"")</f>
        <v/>
      </c>
      <c r="BK225" t="str">
        <f>IF(VLOOKUP($A225,'Draft List'!$D$4:$AC$1177,BK$3,FALSE)&lt;&gt;0,VLOOKUP($A225,'Draft List'!$D$4:$AC$1177,BK$3,FALSE),"")</f>
        <v/>
      </c>
      <c r="BL225" t="e">
        <f>IF(OR(B225="SP",B225="MR",B225="CL"),"P",VLOOKUP(#REF!,Bat!$A$4:$AR$581,42,FALSE))</f>
        <v>#REF!</v>
      </c>
    </row>
    <row r="226" spans="1:64" ht="15" customHeight="1" x14ac:dyDescent="0.3">
      <c r="A226" s="1">
        <v>10808</v>
      </c>
      <c r="B226" s="1" t="s">
        <v>468</v>
      </c>
      <c r="C226" s="1" t="s">
        <v>1504</v>
      </c>
      <c r="D226" s="1" t="s">
        <v>1265</v>
      </c>
      <c r="E226" s="1">
        <v>18</v>
      </c>
      <c r="F226" s="1" t="s">
        <v>42</v>
      </c>
      <c r="G226" s="1" t="s">
        <v>42</v>
      </c>
      <c r="H226" s="22" t="s">
        <v>878</v>
      </c>
      <c r="I226" s="45" t="s">
        <v>43</v>
      </c>
      <c r="J226" s="1" t="s">
        <v>44</v>
      </c>
      <c r="K226" s="22" t="s">
        <v>43</v>
      </c>
      <c r="L226" s="1">
        <v>2</v>
      </c>
      <c r="M226" s="1">
        <v>2</v>
      </c>
      <c r="N226" s="22">
        <v>1</v>
      </c>
      <c r="O226" s="1">
        <v>4</v>
      </c>
      <c r="P226" s="1">
        <v>2</v>
      </c>
      <c r="Q226" s="22">
        <v>2</v>
      </c>
      <c r="R226" s="1">
        <v>3</v>
      </c>
      <c r="S226" s="1">
        <v>5</v>
      </c>
      <c r="T226" s="1">
        <v>1</v>
      </c>
      <c r="U226" s="1">
        <v>6</v>
      </c>
      <c r="V226" s="1" t="s">
        <v>45</v>
      </c>
      <c r="W226" s="1" t="s">
        <v>45</v>
      </c>
      <c r="X226" s="1" t="s">
        <v>45</v>
      </c>
      <c r="Y226" s="1" t="s">
        <v>45</v>
      </c>
      <c r="Z226" s="1">
        <v>3</v>
      </c>
      <c r="AA226" s="1">
        <v>4</v>
      </c>
      <c r="AB226" s="1" t="s">
        <v>45</v>
      </c>
      <c r="AC226" s="1" t="s">
        <v>45</v>
      </c>
      <c r="AD226" s="1" t="s">
        <v>45</v>
      </c>
      <c r="AE226" s="1" t="s">
        <v>45</v>
      </c>
      <c r="AF226" s="1" t="s">
        <v>45</v>
      </c>
      <c r="AG226" s="1" t="s">
        <v>45</v>
      </c>
      <c r="AH226" s="1" t="s">
        <v>45</v>
      </c>
      <c r="AI226" s="1" t="s">
        <v>45</v>
      </c>
      <c r="AJ226" s="1" t="s">
        <v>45</v>
      </c>
      <c r="AK226" s="1" t="s">
        <v>45</v>
      </c>
      <c r="AL226" s="1" t="s">
        <v>45</v>
      </c>
      <c r="AM226" s="1" t="s">
        <v>45</v>
      </c>
      <c r="AN226" s="1" t="s">
        <v>45</v>
      </c>
      <c r="AO226" s="22" t="s">
        <v>45</v>
      </c>
      <c r="AP226" s="1" t="s">
        <v>69</v>
      </c>
      <c r="AQ226" s="1">
        <v>10</v>
      </c>
      <c r="AR226" s="23" t="s">
        <v>371</v>
      </c>
      <c r="AS226" s="34" t="s">
        <v>896</v>
      </c>
      <c r="AT226" s="34" t="s">
        <v>48</v>
      </c>
      <c r="AU226" s="8">
        <f t="shared" si="21"/>
        <v>-2.311361197028369</v>
      </c>
      <c r="AV226" s="8">
        <f t="shared" si="22"/>
        <v>-1.23416323121884</v>
      </c>
      <c r="AW226">
        <f t="shared" si="23"/>
        <v>3</v>
      </c>
      <c r="AX226">
        <f t="shared" si="24"/>
        <v>1</v>
      </c>
      <c r="AY226" s="6">
        <f>VLOOKUP(AP226,COND!$A$10:$B$32,2,FALSE)</f>
        <v>0.95</v>
      </c>
      <c r="AZ226" s="8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99.724239979406647</v>
      </c>
      <c r="BA226" s="26">
        <f t="shared" si="25"/>
        <v>-0.11760404678464696</v>
      </c>
      <c r="BB226" t="str">
        <f t="shared" si="26"/>
        <v>SP</v>
      </c>
      <c r="BC226">
        <v>800</v>
      </c>
      <c r="BD226">
        <v>800</v>
      </c>
      <c r="BF226" t="str">
        <f t="shared" si="27"/>
        <v>Unlikely</v>
      </c>
      <c r="BH226">
        <f>IF(VLOOKUP($A226,'Draft List'!$D$4:$AC$1177,BH$3,FALSE)&lt;&gt;0,VLOOKUP($A226,'Draft List'!$D$4:$AC$1177,BH$3,FALSE),"")</f>
        <v>458</v>
      </c>
      <c r="BI226">
        <f>IF(VLOOKUP($A226,'Draft List'!$D$4:$AC$1177,BI$3,FALSE)&lt;&gt;0,VLOOKUP($A226,'Draft List'!$D$4:$AC$1177,BI$3,FALSE),"")</f>
        <v>15</v>
      </c>
      <c r="BJ226">
        <f>IF(VLOOKUP($A226,'Draft List'!$D$4:$AC$1177,BJ$3,FALSE)&lt;&gt;0,VLOOKUP($A226,'Draft List'!$D$4:$AC$1177,BJ$3,FALSE),"")</f>
        <v>22</v>
      </c>
      <c r="BK226" t="str">
        <f>IF(VLOOKUP($A226,'Draft List'!$D$4:$AC$1177,BK$3,FALSE)&lt;&gt;0,VLOOKUP($A226,'Draft List'!$D$4:$AC$1177,BK$3,FALSE),"")</f>
        <v>Bakersfield Bears</v>
      </c>
      <c r="BL226" t="e">
        <f>IF(OR(B226="SP",B226="MR",B226="CL"),"P",VLOOKUP(#REF!,Bat!$A$4:$AR$581,42,FALSE))</f>
        <v>#REF!</v>
      </c>
    </row>
    <row r="227" spans="1:64" ht="15" customHeight="1" x14ac:dyDescent="0.3">
      <c r="A227" s="1">
        <v>12795</v>
      </c>
      <c r="B227" s="1" t="s">
        <v>468</v>
      </c>
      <c r="C227" s="1" t="s">
        <v>1727</v>
      </c>
      <c r="D227" s="1" t="s">
        <v>1411</v>
      </c>
      <c r="E227" s="1">
        <v>18</v>
      </c>
      <c r="F227" s="1" t="s">
        <v>42</v>
      </c>
      <c r="G227" s="1" t="s">
        <v>42</v>
      </c>
      <c r="H227" s="22" t="s">
        <v>878</v>
      </c>
      <c r="I227" s="45" t="s">
        <v>43</v>
      </c>
      <c r="J227" s="1" t="s">
        <v>44</v>
      </c>
      <c r="K227" s="22" t="s">
        <v>43</v>
      </c>
      <c r="L227" s="1">
        <v>1</v>
      </c>
      <c r="M227" s="1">
        <v>2</v>
      </c>
      <c r="N227" s="22">
        <v>1</v>
      </c>
      <c r="O227" s="1">
        <v>4</v>
      </c>
      <c r="P227" s="1">
        <v>2</v>
      </c>
      <c r="Q227" s="22">
        <v>2</v>
      </c>
      <c r="R227" s="1" t="s">
        <v>45</v>
      </c>
      <c r="S227" s="1" t="s">
        <v>45</v>
      </c>
      <c r="T227" s="1">
        <v>1</v>
      </c>
      <c r="U227" s="1">
        <v>1</v>
      </c>
      <c r="V227" s="1" t="s">
        <v>45</v>
      </c>
      <c r="W227" s="1" t="s">
        <v>45</v>
      </c>
      <c r="X227" s="1" t="s">
        <v>45</v>
      </c>
      <c r="Y227" s="1" t="s">
        <v>45</v>
      </c>
      <c r="Z227" s="1" t="s">
        <v>45</v>
      </c>
      <c r="AA227" s="1" t="s">
        <v>45</v>
      </c>
      <c r="AB227" s="1" t="s">
        <v>45</v>
      </c>
      <c r="AC227" s="1" t="s">
        <v>45</v>
      </c>
      <c r="AD227" s="1">
        <v>2</v>
      </c>
      <c r="AE227" s="1">
        <v>4</v>
      </c>
      <c r="AF227" s="1" t="s">
        <v>45</v>
      </c>
      <c r="AG227" s="1" t="s">
        <v>45</v>
      </c>
      <c r="AH227" s="1" t="s">
        <v>45</v>
      </c>
      <c r="AI227" s="1" t="s">
        <v>45</v>
      </c>
      <c r="AJ227" s="1" t="s">
        <v>45</v>
      </c>
      <c r="AK227" s="1" t="s">
        <v>45</v>
      </c>
      <c r="AL227" s="1">
        <v>2</v>
      </c>
      <c r="AM227" s="1">
        <v>6</v>
      </c>
      <c r="AN227" s="1" t="s">
        <v>45</v>
      </c>
      <c r="AO227" s="22" t="s">
        <v>45</v>
      </c>
      <c r="AP227" s="1" t="s">
        <v>69</v>
      </c>
      <c r="AQ227" s="1">
        <v>9</v>
      </c>
      <c r="AR227" s="23" t="s">
        <v>371</v>
      </c>
      <c r="AS227" s="34" t="s">
        <v>875</v>
      </c>
      <c r="AT227" s="34" t="s">
        <v>844</v>
      </c>
      <c r="AU227" s="8">
        <f t="shared" si="21"/>
        <v>-2.5060525215375429</v>
      </c>
      <c r="AV227" s="8">
        <f t="shared" si="22"/>
        <v>-1.23416323121884</v>
      </c>
      <c r="AW227">
        <f t="shared" si="23"/>
        <v>3</v>
      </c>
      <c r="AX227">
        <f t="shared" si="24"/>
        <v>1</v>
      </c>
      <c r="AY227" s="6">
        <f>VLOOKUP(AP227,COND!$A$10:$B$32,2,FALSE)</f>
        <v>0.95</v>
      </c>
      <c r="AZ227" s="8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99.687248627749909</v>
      </c>
      <c r="BA227" s="26">
        <f t="shared" si="25"/>
        <v>-0.12101674550052859</v>
      </c>
      <c r="BB227" t="str">
        <f t="shared" si="26"/>
        <v>SP</v>
      </c>
      <c r="BC227">
        <v>800</v>
      </c>
      <c r="BD227">
        <v>800</v>
      </c>
      <c r="BF227" t="str">
        <f t="shared" si="27"/>
        <v>Unlikely</v>
      </c>
      <c r="BH227" t="str">
        <f>IF(VLOOKUP($A227,'Draft List'!$D$4:$AC$1177,BH$3,FALSE)&lt;&gt;0,VLOOKUP($A227,'Draft List'!$D$4:$AC$1177,BH$3,FALSE),"")</f>
        <v/>
      </c>
      <c r="BI227" t="str">
        <f>IF(VLOOKUP($A227,'Draft List'!$D$4:$AC$1177,BI$3,FALSE)&lt;&gt;0,VLOOKUP($A227,'Draft List'!$D$4:$AC$1177,BI$3,FALSE),"")</f>
        <v/>
      </c>
      <c r="BJ227" t="str">
        <f>IF(VLOOKUP($A227,'Draft List'!$D$4:$AC$1177,BJ$3,FALSE)&lt;&gt;0,VLOOKUP($A227,'Draft List'!$D$4:$AC$1177,BJ$3,FALSE),"")</f>
        <v/>
      </c>
      <c r="BK227" t="str">
        <f>IF(VLOOKUP($A227,'Draft List'!$D$4:$AC$1177,BK$3,FALSE)&lt;&gt;0,VLOOKUP($A227,'Draft List'!$D$4:$AC$1177,BK$3,FALSE),"")</f>
        <v/>
      </c>
      <c r="BL227" t="e">
        <f>IF(OR(B227="SP",B227="MR",B227="CL"),"P",VLOOKUP(#REF!,Bat!$A$4:$AR$581,42,FALSE))</f>
        <v>#REF!</v>
      </c>
    </row>
    <row r="228" spans="1:64" ht="15" customHeight="1" x14ac:dyDescent="0.3">
      <c r="A228" s="1">
        <v>13913</v>
      </c>
      <c r="B228" s="1" t="s">
        <v>468</v>
      </c>
      <c r="C228" s="1" t="s">
        <v>1629</v>
      </c>
      <c r="D228" s="1" t="s">
        <v>750</v>
      </c>
      <c r="E228" s="1">
        <v>18</v>
      </c>
      <c r="F228" s="1" t="s">
        <v>54</v>
      </c>
      <c r="G228" s="1" t="s">
        <v>54</v>
      </c>
      <c r="H228" s="22" t="s">
        <v>878</v>
      </c>
      <c r="I228" s="45" t="s">
        <v>44</v>
      </c>
      <c r="J228" s="1" t="s">
        <v>44</v>
      </c>
      <c r="K228" s="22" t="s">
        <v>44</v>
      </c>
      <c r="L228" s="1">
        <v>1</v>
      </c>
      <c r="M228" s="1">
        <v>2</v>
      </c>
      <c r="N228" s="22">
        <v>1</v>
      </c>
      <c r="O228" s="1">
        <v>4</v>
      </c>
      <c r="P228" s="1">
        <v>2</v>
      </c>
      <c r="Q228" s="22">
        <v>2</v>
      </c>
      <c r="R228" s="1" t="s">
        <v>45</v>
      </c>
      <c r="S228" s="1" t="s">
        <v>45</v>
      </c>
      <c r="T228" s="1">
        <v>2</v>
      </c>
      <c r="U228" s="1">
        <v>7</v>
      </c>
      <c r="V228" s="1">
        <v>2</v>
      </c>
      <c r="W228" s="1">
        <v>5</v>
      </c>
      <c r="X228" s="1" t="s">
        <v>45</v>
      </c>
      <c r="Y228" s="1" t="s">
        <v>45</v>
      </c>
      <c r="Z228" s="1" t="s">
        <v>45</v>
      </c>
      <c r="AA228" s="1" t="s">
        <v>45</v>
      </c>
      <c r="AB228" s="1" t="s">
        <v>45</v>
      </c>
      <c r="AC228" s="1" t="s">
        <v>45</v>
      </c>
      <c r="AD228" s="1">
        <v>2</v>
      </c>
      <c r="AE228" s="1">
        <v>4</v>
      </c>
      <c r="AF228" s="1" t="s">
        <v>45</v>
      </c>
      <c r="AG228" s="1" t="s">
        <v>45</v>
      </c>
      <c r="AH228" s="1" t="s">
        <v>45</v>
      </c>
      <c r="AI228" s="1" t="s">
        <v>45</v>
      </c>
      <c r="AJ228" s="1" t="s">
        <v>45</v>
      </c>
      <c r="AK228" s="1" t="s">
        <v>45</v>
      </c>
      <c r="AL228" s="1" t="s">
        <v>45</v>
      </c>
      <c r="AM228" s="1" t="s">
        <v>45</v>
      </c>
      <c r="AN228" s="1" t="s">
        <v>45</v>
      </c>
      <c r="AO228" s="22" t="s">
        <v>45</v>
      </c>
      <c r="AP228" s="1" t="s">
        <v>71</v>
      </c>
      <c r="AQ228" s="1">
        <v>9</v>
      </c>
      <c r="AR228" s="23" t="s">
        <v>371</v>
      </c>
      <c r="AS228" s="34" t="s">
        <v>681</v>
      </c>
      <c r="AT228" s="34" t="s">
        <v>48</v>
      </c>
      <c r="AU228" s="8">
        <f t="shared" si="21"/>
        <v>-2.5060525215375429</v>
      </c>
      <c r="AV228" s="8">
        <f t="shared" si="22"/>
        <v>-1.23416323121884</v>
      </c>
      <c r="AW228">
        <f t="shared" si="23"/>
        <v>3</v>
      </c>
      <c r="AX228">
        <f t="shared" si="24"/>
        <v>1</v>
      </c>
      <c r="AY228" s="6">
        <f>VLOOKUP(AP228,COND!$A$10:$B$32,2,FALSE)</f>
        <v>0.9</v>
      </c>
      <c r="AZ228" s="8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99.658972384184125</v>
      </c>
      <c r="BA228" s="26">
        <f t="shared" si="25"/>
        <v>-0.12362541741396303</v>
      </c>
      <c r="BB228" t="str">
        <f t="shared" si="26"/>
        <v>SP</v>
      </c>
      <c r="BC228">
        <v>800</v>
      </c>
      <c r="BD228">
        <v>800</v>
      </c>
      <c r="BF228" t="str">
        <f t="shared" si="27"/>
        <v>Unlikely</v>
      </c>
      <c r="BH228">
        <f>IF(VLOOKUP($A228,'Draft List'!$D$4:$AC$1177,BH$3,FALSE)&lt;&gt;0,VLOOKUP($A228,'Draft List'!$D$4:$AC$1177,BH$3,FALSE),"")</f>
        <v>433</v>
      </c>
      <c r="BI228">
        <f>IF(VLOOKUP($A228,'Draft List'!$D$4:$AC$1177,BI$3,FALSE)&lt;&gt;0,VLOOKUP($A228,'Draft List'!$D$4:$AC$1177,BI$3,FALSE),"")</f>
        <v>14</v>
      </c>
      <c r="BJ228">
        <f>IF(VLOOKUP($A228,'Draft List'!$D$4:$AC$1177,BJ$3,FALSE)&lt;&gt;0,VLOOKUP($A228,'Draft List'!$D$4:$AC$1177,BJ$3,FALSE),"")</f>
        <v>29</v>
      </c>
      <c r="BK228" t="str">
        <f>IF(VLOOKUP($A228,'Draft List'!$D$4:$AC$1177,BK$3,FALSE)&lt;&gt;0,VLOOKUP($A228,'Draft List'!$D$4:$AC$1177,BK$3,FALSE),"")</f>
        <v>Kentucky Thoroughbreds</v>
      </c>
      <c r="BL228" t="e">
        <f>IF(OR(B228="SP",B228="MR",B228="CL"),"P",VLOOKUP(#REF!,Bat!$A$4:$AR$581,42,FALSE))</f>
        <v>#REF!</v>
      </c>
    </row>
    <row r="229" spans="1:64" ht="15" customHeight="1" x14ac:dyDescent="0.3">
      <c r="A229" s="1">
        <v>12944</v>
      </c>
      <c r="B229" s="1" t="s">
        <v>24</v>
      </c>
      <c r="C229" s="1" t="s">
        <v>202</v>
      </c>
      <c r="D229" s="1" t="s">
        <v>873</v>
      </c>
      <c r="E229" s="1">
        <v>18</v>
      </c>
      <c r="F229" s="1" t="s">
        <v>42</v>
      </c>
      <c r="G229" s="1" t="s">
        <v>42</v>
      </c>
      <c r="H229" s="22" t="s">
        <v>878</v>
      </c>
      <c r="I229" s="45" t="s">
        <v>43</v>
      </c>
      <c r="J229" s="1" t="s">
        <v>43</v>
      </c>
      <c r="K229" s="22" t="s">
        <v>43</v>
      </c>
      <c r="L229" s="1">
        <v>2</v>
      </c>
      <c r="M229" s="1">
        <v>2</v>
      </c>
      <c r="N229" s="22">
        <v>1</v>
      </c>
      <c r="O229" s="1">
        <v>4</v>
      </c>
      <c r="P229" s="1">
        <v>2</v>
      </c>
      <c r="Q229" s="22">
        <v>2</v>
      </c>
      <c r="R229" s="1">
        <v>4</v>
      </c>
      <c r="S229" s="1">
        <v>6</v>
      </c>
      <c r="T229" s="1">
        <v>1</v>
      </c>
      <c r="U229" s="1">
        <v>5</v>
      </c>
      <c r="V229" s="1" t="s">
        <v>45</v>
      </c>
      <c r="W229" s="1" t="s">
        <v>45</v>
      </c>
      <c r="X229" s="1" t="s">
        <v>45</v>
      </c>
      <c r="Y229" s="1" t="s">
        <v>45</v>
      </c>
      <c r="Z229" s="1" t="s">
        <v>45</v>
      </c>
      <c r="AA229" s="1" t="s">
        <v>45</v>
      </c>
      <c r="AB229" s="1">
        <v>3</v>
      </c>
      <c r="AC229" s="1">
        <v>5</v>
      </c>
      <c r="AD229" s="1" t="s">
        <v>45</v>
      </c>
      <c r="AE229" s="1" t="s">
        <v>45</v>
      </c>
      <c r="AF229" s="1" t="s">
        <v>45</v>
      </c>
      <c r="AG229" s="1" t="s">
        <v>45</v>
      </c>
      <c r="AH229" s="1" t="s">
        <v>45</v>
      </c>
      <c r="AI229" s="1" t="s">
        <v>45</v>
      </c>
      <c r="AJ229" s="1" t="s">
        <v>45</v>
      </c>
      <c r="AK229" s="1" t="s">
        <v>45</v>
      </c>
      <c r="AL229" s="1" t="s">
        <v>45</v>
      </c>
      <c r="AM229" s="1" t="s">
        <v>45</v>
      </c>
      <c r="AN229" s="1" t="s">
        <v>45</v>
      </c>
      <c r="AO229" s="22" t="s">
        <v>45</v>
      </c>
      <c r="AP229" s="1" t="s">
        <v>59</v>
      </c>
      <c r="AQ229" s="1">
        <v>7</v>
      </c>
      <c r="AR229" s="23" t="s">
        <v>371</v>
      </c>
      <c r="AS229" s="34" t="s">
        <v>910</v>
      </c>
      <c r="AT229" s="34" t="s">
        <v>48</v>
      </c>
      <c r="AU229" s="8">
        <f t="shared" si="21"/>
        <v>-2.311361197028369</v>
      </c>
      <c r="AV229" s="8">
        <f t="shared" si="22"/>
        <v>-1.23416323121884</v>
      </c>
      <c r="AW229">
        <f t="shared" si="23"/>
        <v>3</v>
      </c>
      <c r="AX229">
        <f t="shared" si="24"/>
        <v>1</v>
      </c>
      <c r="AY229" s="6">
        <f>VLOOKUP(AP229,COND!$A$10:$B$32,2,FALSE)</f>
        <v>1</v>
      </c>
      <c r="AZ229" s="8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99.604463136217532</v>
      </c>
      <c r="BA229" s="26">
        <f t="shared" si="25"/>
        <v>-0.12865425881087855</v>
      </c>
      <c r="BB229" t="str">
        <f t="shared" si="26"/>
        <v>SP</v>
      </c>
      <c r="BC229">
        <v>800</v>
      </c>
      <c r="BD229">
        <v>800</v>
      </c>
      <c r="BF229" t="str">
        <f t="shared" si="27"/>
        <v>Unlikely</v>
      </c>
      <c r="BH229">
        <f>IF(VLOOKUP($A229,'Draft List'!$D$4:$AC$1177,BH$3,FALSE)&lt;&gt;0,VLOOKUP($A229,'Draft List'!$D$4:$AC$1177,BH$3,FALSE),"")</f>
        <v>486</v>
      </c>
      <c r="BI229">
        <f>IF(VLOOKUP($A229,'Draft List'!$D$4:$AC$1177,BI$3,FALSE)&lt;&gt;0,VLOOKUP($A229,'Draft List'!$D$4:$AC$1177,BI$3,FALSE),"")</f>
        <v>16</v>
      </c>
      <c r="BJ229">
        <f>IF(VLOOKUP($A229,'Draft List'!$D$4:$AC$1177,BJ$3,FALSE)&lt;&gt;0,VLOOKUP($A229,'Draft List'!$D$4:$AC$1177,BJ$3,FALSE),"")</f>
        <v>18</v>
      </c>
      <c r="BK229" t="str">
        <f>IF(VLOOKUP($A229,'Draft List'!$D$4:$AC$1177,BK$3,FALSE)&lt;&gt;0,VLOOKUP($A229,'Draft List'!$D$4:$AC$1177,BK$3,FALSE),"")</f>
        <v>Crystal Lake Sandgnats</v>
      </c>
      <c r="BL229" t="str">
        <f>IF(OR(B229="SP",B229="MR",B229="CL"),"P",VLOOKUP(#REF!,Bat!$A$4:$AR$581,42,FALSE))</f>
        <v>P</v>
      </c>
    </row>
    <row r="230" spans="1:64" ht="15" customHeight="1" x14ac:dyDescent="0.3">
      <c r="A230" s="1">
        <v>10863</v>
      </c>
      <c r="B230" s="1" t="s">
        <v>468</v>
      </c>
      <c r="C230" s="1" t="s">
        <v>1313</v>
      </c>
      <c r="D230" s="1" t="s">
        <v>1609</v>
      </c>
      <c r="E230" s="1">
        <v>18</v>
      </c>
      <c r="F230" s="1" t="s">
        <v>54</v>
      </c>
      <c r="G230" s="1" t="s">
        <v>54</v>
      </c>
      <c r="H230" s="22" t="s">
        <v>878</v>
      </c>
      <c r="I230" s="45" t="s">
        <v>43</v>
      </c>
      <c r="J230" s="1" t="s">
        <v>43</v>
      </c>
      <c r="K230" s="22" t="s">
        <v>43</v>
      </c>
      <c r="L230" s="1">
        <v>2</v>
      </c>
      <c r="M230" s="1">
        <v>1</v>
      </c>
      <c r="N230" s="22">
        <v>1</v>
      </c>
      <c r="O230" s="1">
        <v>5</v>
      </c>
      <c r="P230" s="1">
        <v>1</v>
      </c>
      <c r="Q230" s="22">
        <v>2</v>
      </c>
      <c r="R230" s="1">
        <v>3</v>
      </c>
      <c r="S230" s="1">
        <v>4</v>
      </c>
      <c r="T230" s="1">
        <v>1</v>
      </c>
      <c r="U230" s="1">
        <v>5</v>
      </c>
      <c r="V230" s="1">
        <v>2</v>
      </c>
      <c r="W230" s="1">
        <v>6</v>
      </c>
      <c r="X230" s="1" t="s">
        <v>45</v>
      </c>
      <c r="Y230" s="1" t="s">
        <v>45</v>
      </c>
      <c r="Z230" s="1" t="s">
        <v>45</v>
      </c>
      <c r="AA230" s="1" t="s">
        <v>45</v>
      </c>
      <c r="AB230" s="1" t="s">
        <v>45</v>
      </c>
      <c r="AC230" s="1" t="s">
        <v>45</v>
      </c>
      <c r="AD230" s="1" t="s">
        <v>45</v>
      </c>
      <c r="AE230" s="1" t="s">
        <v>45</v>
      </c>
      <c r="AF230" s="1" t="s">
        <v>45</v>
      </c>
      <c r="AG230" s="1" t="s">
        <v>45</v>
      </c>
      <c r="AH230" s="1" t="s">
        <v>45</v>
      </c>
      <c r="AI230" s="1" t="s">
        <v>45</v>
      </c>
      <c r="AJ230" s="1" t="s">
        <v>45</v>
      </c>
      <c r="AK230" s="1" t="s">
        <v>45</v>
      </c>
      <c r="AL230" s="1" t="s">
        <v>45</v>
      </c>
      <c r="AM230" s="1" t="s">
        <v>45</v>
      </c>
      <c r="AN230" s="1" t="s">
        <v>45</v>
      </c>
      <c r="AO230" s="22" t="s">
        <v>45</v>
      </c>
      <c r="AP230" s="1" t="s">
        <v>373</v>
      </c>
      <c r="AQ230" s="1">
        <v>8</v>
      </c>
      <c r="AR230" s="23" t="s">
        <v>371</v>
      </c>
      <c r="AS230" s="34" t="s">
        <v>875</v>
      </c>
      <c r="AT230" s="34" t="s">
        <v>48</v>
      </c>
      <c r="AU230" s="8">
        <f t="shared" si="21"/>
        <v>-2.5067929134584248</v>
      </c>
      <c r="AV230" s="8">
        <f t="shared" si="22"/>
        <v>-1.2349036231397219</v>
      </c>
      <c r="AW230">
        <f t="shared" si="23"/>
        <v>3</v>
      </c>
      <c r="AX230">
        <f t="shared" si="24"/>
        <v>1</v>
      </c>
      <c r="AY230" s="6">
        <f>VLOOKUP(AP230,COND!$A$10:$B$32,2,FALSE)</f>
        <v>1</v>
      </c>
      <c r="AZ230" s="8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99.550568954513878</v>
      </c>
      <c r="BA230" s="26">
        <f t="shared" si="25"/>
        <v>-0.13362635624598407</v>
      </c>
      <c r="BB230" t="str">
        <f t="shared" si="26"/>
        <v>SP</v>
      </c>
      <c r="BC230">
        <v>800</v>
      </c>
      <c r="BD230">
        <v>800</v>
      </c>
      <c r="BF230" t="str">
        <f t="shared" si="27"/>
        <v>Unlikely</v>
      </c>
      <c r="BH230" t="str">
        <f>IF(VLOOKUP($A230,'Draft List'!$D$4:$AC$1177,BH$3,FALSE)&lt;&gt;0,VLOOKUP($A230,'Draft List'!$D$4:$AC$1177,BH$3,FALSE),"")</f>
        <v/>
      </c>
      <c r="BI230" t="str">
        <f>IF(VLOOKUP($A230,'Draft List'!$D$4:$AC$1177,BI$3,FALSE)&lt;&gt;0,VLOOKUP($A230,'Draft List'!$D$4:$AC$1177,BI$3,FALSE),"")</f>
        <v/>
      </c>
      <c r="BJ230" t="str">
        <f>IF(VLOOKUP($A230,'Draft List'!$D$4:$AC$1177,BJ$3,FALSE)&lt;&gt;0,VLOOKUP($A230,'Draft List'!$D$4:$AC$1177,BJ$3,FALSE),"")</f>
        <v/>
      </c>
      <c r="BK230" t="str">
        <f>IF(VLOOKUP($A230,'Draft List'!$D$4:$AC$1177,BK$3,FALSE)&lt;&gt;0,VLOOKUP($A230,'Draft List'!$D$4:$AC$1177,BK$3,FALSE),"")</f>
        <v/>
      </c>
      <c r="BL230" t="e">
        <f>IF(OR(B230="SP",B230="MR",B230="CL"),"P",VLOOKUP(#REF!,Bat!$A$4:$AR$581,42,FALSE))</f>
        <v>#REF!</v>
      </c>
    </row>
    <row r="231" spans="1:64" ht="15" customHeight="1" x14ac:dyDescent="0.3">
      <c r="A231" s="1">
        <v>15866</v>
      </c>
      <c r="B231" s="1" t="s">
        <v>24</v>
      </c>
      <c r="C231" s="1" t="s">
        <v>129</v>
      </c>
      <c r="D231" s="1" t="s">
        <v>782</v>
      </c>
      <c r="E231" s="1">
        <v>18</v>
      </c>
      <c r="F231" s="1" t="s">
        <v>42</v>
      </c>
      <c r="G231" s="1" t="s">
        <v>54</v>
      </c>
      <c r="H231" s="22" t="s">
        <v>878</v>
      </c>
      <c r="I231" s="45" t="s">
        <v>43</v>
      </c>
      <c r="J231" s="1" t="s">
        <v>43</v>
      </c>
      <c r="K231" s="22" t="s">
        <v>43</v>
      </c>
      <c r="L231" s="1">
        <v>1</v>
      </c>
      <c r="M231" s="1">
        <v>1</v>
      </c>
      <c r="N231" s="22">
        <v>1</v>
      </c>
      <c r="O231" s="1">
        <v>4</v>
      </c>
      <c r="P231" s="1">
        <v>2</v>
      </c>
      <c r="Q231" s="22">
        <v>2</v>
      </c>
      <c r="R231" s="1">
        <v>3</v>
      </c>
      <c r="S231" s="1">
        <v>5</v>
      </c>
      <c r="T231" s="1" t="s">
        <v>45</v>
      </c>
      <c r="U231" s="1" t="s">
        <v>45</v>
      </c>
      <c r="V231" s="1">
        <v>1</v>
      </c>
      <c r="W231" s="1">
        <v>5</v>
      </c>
      <c r="X231" s="1">
        <v>2</v>
      </c>
      <c r="Y231" s="1">
        <v>6</v>
      </c>
      <c r="Z231" s="1" t="s">
        <v>45</v>
      </c>
      <c r="AA231" s="1" t="s">
        <v>45</v>
      </c>
      <c r="AB231" s="1" t="s">
        <v>45</v>
      </c>
      <c r="AC231" s="1" t="s">
        <v>45</v>
      </c>
      <c r="AD231" s="1" t="s">
        <v>45</v>
      </c>
      <c r="AE231" s="1" t="s">
        <v>45</v>
      </c>
      <c r="AF231" s="1" t="s">
        <v>45</v>
      </c>
      <c r="AG231" s="1" t="s">
        <v>45</v>
      </c>
      <c r="AH231" s="1" t="s">
        <v>45</v>
      </c>
      <c r="AI231" s="1" t="s">
        <v>45</v>
      </c>
      <c r="AJ231" s="1" t="s">
        <v>45</v>
      </c>
      <c r="AK231" s="1" t="s">
        <v>45</v>
      </c>
      <c r="AL231" s="1" t="s">
        <v>45</v>
      </c>
      <c r="AM231" s="1" t="s">
        <v>45</v>
      </c>
      <c r="AN231" s="1" t="s">
        <v>45</v>
      </c>
      <c r="AO231" s="22" t="s">
        <v>45</v>
      </c>
      <c r="AP231" s="1" t="s">
        <v>374</v>
      </c>
      <c r="AQ231" s="1">
        <v>8</v>
      </c>
      <c r="AR231" s="23" t="s">
        <v>14</v>
      </c>
      <c r="AS231" s="34" t="s">
        <v>875</v>
      </c>
      <c r="AT231" s="34" t="s">
        <v>48</v>
      </c>
      <c r="AU231" s="8">
        <f t="shared" si="21"/>
        <v>-2.7014842379675978</v>
      </c>
      <c r="AV231" s="8">
        <f t="shared" si="22"/>
        <v>-1.23416323121884</v>
      </c>
      <c r="AW231">
        <f t="shared" si="23"/>
        <v>3</v>
      </c>
      <c r="AX231">
        <f t="shared" si="24"/>
        <v>1</v>
      </c>
      <c r="AY231" s="6">
        <f>VLOOKUP(AP231,COND!$A$10:$B$32,2,FALSE)</f>
        <v>1</v>
      </c>
      <c r="AZ231" s="8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99.526438528029672</v>
      </c>
      <c r="BA231" s="26">
        <f t="shared" si="25"/>
        <v>-0.13585254890421652</v>
      </c>
      <c r="BB231" t="str">
        <f t="shared" si="26"/>
        <v>SP</v>
      </c>
      <c r="BC231">
        <v>800</v>
      </c>
      <c r="BD231">
        <v>800</v>
      </c>
      <c r="BF231" t="str">
        <f t="shared" si="27"/>
        <v>Unlikely</v>
      </c>
      <c r="BH231" t="str">
        <f>IF(VLOOKUP($A231,'Draft List'!$D$4:$AC$1177,BH$3,FALSE)&lt;&gt;0,VLOOKUP($A231,'Draft List'!$D$4:$AC$1177,BH$3,FALSE),"")</f>
        <v/>
      </c>
      <c r="BI231" t="str">
        <f>IF(VLOOKUP($A231,'Draft List'!$D$4:$AC$1177,BI$3,FALSE)&lt;&gt;0,VLOOKUP($A231,'Draft List'!$D$4:$AC$1177,BI$3,FALSE),"")</f>
        <v/>
      </c>
      <c r="BJ231" t="str">
        <f>IF(VLOOKUP($A231,'Draft List'!$D$4:$AC$1177,BJ$3,FALSE)&lt;&gt;0,VLOOKUP($A231,'Draft List'!$D$4:$AC$1177,BJ$3,FALSE),"")</f>
        <v/>
      </c>
      <c r="BK231" t="str">
        <f>IF(VLOOKUP($A231,'Draft List'!$D$4:$AC$1177,BK$3,FALSE)&lt;&gt;0,VLOOKUP($A231,'Draft List'!$D$4:$AC$1177,BK$3,FALSE),"")</f>
        <v/>
      </c>
      <c r="BL231" t="str">
        <f>IF(OR(B231="SP",B231="MR",B231="CL"),"P",VLOOKUP(#REF!,Bat!$A$4:$AR$581,42,FALSE))</f>
        <v>P</v>
      </c>
    </row>
    <row r="232" spans="1:64" ht="15" customHeight="1" x14ac:dyDescent="0.3">
      <c r="A232" s="1">
        <v>12885</v>
      </c>
      <c r="B232" s="1" t="s">
        <v>468</v>
      </c>
      <c r="C232" s="1" t="s">
        <v>158</v>
      </c>
      <c r="D232" s="1" t="s">
        <v>1429</v>
      </c>
      <c r="E232" s="1">
        <v>18</v>
      </c>
      <c r="F232" s="1" t="s">
        <v>63</v>
      </c>
      <c r="G232" s="1" t="s">
        <v>42</v>
      </c>
      <c r="H232" s="22" t="s">
        <v>878</v>
      </c>
      <c r="I232" s="45" t="s">
        <v>44</v>
      </c>
      <c r="J232" s="1" t="s">
        <v>43</v>
      </c>
      <c r="K232" s="22" t="s">
        <v>43</v>
      </c>
      <c r="L232" s="1">
        <v>2</v>
      </c>
      <c r="M232" s="1">
        <v>2</v>
      </c>
      <c r="N232" s="22">
        <v>1</v>
      </c>
      <c r="O232" s="1">
        <v>4</v>
      </c>
      <c r="P232" s="1">
        <v>2</v>
      </c>
      <c r="Q232" s="22">
        <v>2</v>
      </c>
      <c r="R232" s="1" t="s">
        <v>45</v>
      </c>
      <c r="S232" s="1" t="s">
        <v>45</v>
      </c>
      <c r="T232" s="1">
        <v>1</v>
      </c>
      <c r="U232" s="1">
        <v>1</v>
      </c>
      <c r="V232" s="1">
        <v>2</v>
      </c>
      <c r="W232" s="1">
        <v>6</v>
      </c>
      <c r="X232" s="1" t="s">
        <v>45</v>
      </c>
      <c r="Y232" s="1" t="s">
        <v>45</v>
      </c>
      <c r="Z232" s="1" t="s">
        <v>45</v>
      </c>
      <c r="AA232" s="1" t="s">
        <v>45</v>
      </c>
      <c r="AB232" s="1" t="s">
        <v>45</v>
      </c>
      <c r="AC232" s="1" t="s">
        <v>45</v>
      </c>
      <c r="AD232" s="1">
        <v>3</v>
      </c>
      <c r="AE232" s="1">
        <v>4</v>
      </c>
      <c r="AF232" s="1" t="s">
        <v>45</v>
      </c>
      <c r="AG232" s="1" t="s">
        <v>45</v>
      </c>
      <c r="AH232" s="1" t="s">
        <v>45</v>
      </c>
      <c r="AI232" s="1" t="s">
        <v>45</v>
      </c>
      <c r="AJ232" s="1" t="s">
        <v>45</v>
      </c>
      <c r="AK232" s="1" t="s">
        <v>45</v>
      </c>
      <c r="AL232" s="1" t="s">
        <v>45</v>
      </c>
      <c r="AM232" s="1" t="s">
        <v>45</v>
      </c>
      <c r="AN232" s="1" t="s">
        <v>45</v>
      </c>
      <c r="AO232" s="22" t="s">
        <v>45</v>
      </c>
      <c r="AP232" s="1" t="s">
        <v>57</v>
      </c>
      <c r="AQ232" s="1">
        <v>9</v>
      </c>
      <c r="AR232" s="23" t="s">
        <v>371</v>
      </c>
      <c r="AS232" s="34" t="s">
        <v>875</v>
      </c>
      <c r="AT232" s="34" t="s">
        <v>844</v>
      </c>
      <c r="AU232" s="8">
        <f t="shared" si="21"/>
        <v>-2.311361197028369</v>
      </c>
      <c r="AV232" s="8">
        <f t="shared" si="22"/>
        <v>-1.23416323121884</v>
      </c>
      <c r="AW232">
        <f t="shared" si="23"/>
        <v>3</v>
      </c>
      <c r="AX232">
        <f t="shared" si="24"/>
        <v>1</v>
      </c>
      <c r="AY232" s="6">
        <f>VLOOKUP(AP232,COND!$A$10:$B$32,2,FALSE)</f>
        <v>1</v>
      </c>
      <c r="AZ232" s="8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99.454463136217527</v>
      </c>
      <c r="BA232" s="26">
        <f t="shared" si="25"/>
        <v>-0.14249275847243448</v>
      </c>
      <c r="BB232" t="str">
        <f t="shared" si="26"/>
        <v>SP</v>
      </c>
      <c r="BC232">
        <v>800</v>
      </c>
      <c r="BD232">
        <v>800</v>
      </c>
      <c r="BF232" t="str">
        <f t="shared" si="27"/>
        <v>Unlikely</v>
      </c>
      <c r="BH232" t="str">
        <f>IF(VLOOKUP($A232,'Draft List'!$D$4:$AC$1177,BH$3,FALSE)&lt;&gt;0,VLOOKUP($A232,'Draft List'!$D$4:$AC$1177,BH$3,FALSE),"")</f>
        <v/>
      </c>
      <c r="BI232" t="str">
        <f>IF(VLOOKUP($A232,'Draft List'!$D$4:$AC$1177,BI$3,FALSE)&lt;&gt;0,VLOOKUP($A232,'Draft List'!$D$4:$AC$1177,BI$3,FALSE),"")</f>
        <v/>
      </c>
      <c r="BJ232" t="str">
        <f>IF(VLOOKUP($A232,'Draft List'!$D$4:$AC$1177,BJ$3,FALSE)&lt;&gt;0,VLOOKUP($A232,'Draft List'!$D$4:$AC$1177,BJ$3,FALSE),"")</f>
        <v/>
      </c>
      <c r="BK232" t="str">
        <f>IF(VLOOKUP($A232,'Draft List'!$D$4:$AC$1177,BK$3,FALSE)&lt;&gt;0,VLOOKUP($A232,'Draft List'!$D$4:$AC$1177,BK$3,FALSE),"")</f>
        <v/>
      </c>
      <c r="BL232" t="e">
        <f>IF(OR(B232="SP",B232="MR",B232="CL"),"P",VLOOKUP(#REF!,Bat!$A$4:$AR$581,42,FALSE))</f>
        <v>#REF!</v>
      </c>
    </row>
    <row r="233" spans="1:64" ht="15" customHeight="1" x14ac:dyDescent="0.3">
      <c r="A233" s="1">
        <v>5592</v>
      </c>
      <c r="B233" s="1" t="s">
        <v>468</v>
      </c>
      <c r="C233" s="1" t="s">
        <v>158</v>
      </c>
      <c r="D233" s="1" t="s">
        <v>1464</v>
      </c>
      <c r="E233" s="1">
        <v>18</v>
      </c>
      <c r="F233" s="1" t="s">
        <v>42</v>
      </c>
      <c r="G233" s="1" t="s">
        <v>42</v>
      </c>
      <c r="H233" s="22" t="s">
        <v>878</v>
      </c>
      <c r="I233" s="45" t="s">
        <v>43</v>
      </c>
      <c r="J233" s="1" t="s">
        <v>44</v>
      </c>
      <c r="K233" s="22" t="s">
        <v>44</v>
      </c>
      <c r="L233" s="1">
        <v>1</v>
      </c>
      <c r="M233" s="1">
        <v>1</v>
      </c>
      <c r="N233" s="22">
        <v>1</v>
      </c>
      <c r="O233" s="1">
        <v>5</v>
      </c>
      <c r="P233" s="1">
        <v>1</v>
      </c>
      <c r="Q233" s="22">
        <v>2</v>
      </c>
      <c r="R233" s="1">
        <v>3</v>
      </c>
      <c r="S233" s="1">
        <v>6</v>
      </c>
      <c r="T233" s="1">
        <v>1</v>
      </c>
      <c r="U233" s="1">
        <v>1</v>
      </c>
      <c r="V233" s="1">
        <v>2</v>
      </c>
      <c r="W233" s="1">
        <v>6</v>
      </c>
      <c r="X233" s="1" t="s">
        <v>45</v>
      </c>
      <c r="Y233" s="1" t="s">
        <v>45</v>
      </c>
      <c r="Z233" s="1" t="s">
        <v>45</v>
      </c>
      <c r="AA233" s="1" t="s">
        <v>45</v>
      </c>
      <c r="AB233" s="1" t="s">
        <v>45</v>
      </c>
      <c r="AC233" s="1" t="s">
        <v>45</v>
      </c>
      <c r="AD233" s="1" t="s">
        <v>45</v>
      </c>
      <c r="AE233" s="1" t="s">
        <v>45</v>
      </c>
      <c r="AF233" s="1" t="s">
        <v>45</v>
      </c>
      <c r="AG233" s="1" t="s">
        <v>45</v>
      </c>
      <c r="AH233" s="1" t="s">
        <v>45</v>
      </c>
      <c r="AI233" s="1" t="s">
        <v>45</v>
      </c>
      <c r="AJ233" s="1" t="s">
        <v>45</v>
      </c>
      <c r="AK233" s="1" t="s">
        <v>45</v>
      </c>
      <c r="AL233" s="1" t="s">
        <v>45</v>
      </c>
      <c r="AM233" s="1" t="s">
        <v>45</v>
      </c>
      <c r="AN233" s="1" t="s">
        <v>45</v>
      </c>
      <c r="AO233" s="22" t="s">
        <v>45</v>
      </c>
      <c r="AP233" s="1" t="s">
        <v>373</v>
      </c>
      <c r="AQ233" s="1">
        <v>6</v>
      </c>
      <c r="AR233" s="23" t="s">
        <v>14</v>
      </c>
      <c r="AS233" s="34" t="s">
        <v>875</v>
      </c>
      <c r="AT233" s="34" t="s">
        <v>48</v>
      </c>
      <c r="AU233" s="8">
        <f t="shared" si="21"/>
        <v>-2.7014842379675978</v>
      </c>
      <c r="AV233" s="8">
        <f t="shared" si="22"/>
        <v>-1.2349036231397219</v>
      </c>
      <c r="AW233">
        <f t="shared" si="23"/>
        <v>3</v>
      </c>
      <c r="AX233">
        <f t="shared" si="24"/>
        <v>2</v>
      </c>
      <c r="AY233" s="6">
        <f>VLOOKUP(AP233,COND!$A$10:$B$32,2,FALSE)</f>
        <v>1</v>
      </c>
      <c r="AZ233" s="8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99.292589922371747</v>
      </c>
      <c r="BA233" s="26">
        <f t="shared" si="25"/>
        <v>-0.15742664123923256</v>
      </c>
      <c r="BB233" t="str">
        <f t="shared" si="26"/>
        <v>SP</v>
      </c>
      <c r="BC233">
        <v>800</v>
      </c>
      <c r="BD233">
        <v>800</v>
      </c>
      <c r="BF233" t="str">
        <f t="shared" si="27"/>
        <v>Unlikely</v>
      </c>
      <c r="BH233">
        <f>IF(VLOOKUP($A233,'Draft List'!$D$4:$AC$1177,BH$3,FALSE)&lt;&gt;0,VLOOKUP($A233,'Draft List'!$D$4:$AC$1177,BH$3,FALSE),"")</f>
        <v>528</v>
      </c>
      <c r="BI233">
        <f>IF(VLOOKUP($A233,'Draft List'!$D$4:$AC$1177,BI$3,FALSE)&lt;&gt;0,VLOOKUP($A233,'Draft List'!$D$4:$AC$1177,BI$3,FALSE),"")</f>
        <v>17</v>
      </c>
      <c r="BJ233">
        <f>IF(VLOOKUP($A233,'Draft List'!$D$4:$AC$1177,BJ$3,FALSE)&lt;&gt;0,VLOOKUP($A233,'Draft List'!$D$4:$AC$1177,BJ$3,FALSE),"")</f>
        <v>28</v>
      </c>
      <c r="BK233" t="str">
        <f>IF(VLOOKUP($A233,'Draft List'!$D$4:$AC$1177,BK$3,FALSE)&lt;&gt;0,VLOOKUP($A233,'Draft List'!$D$4:$AC$1177,BK$3,FALSE),"")</f>
        <v>Arlington Bureaucrats</v>
      </c>
      <c r="BL233" t="e">
        <f>IF(OR(B233="SP",B233="MR",B233="CL"),"P",VLOOKUP(#REF!,Bat!$A$4:$AR$581,42,FALSE))</f>
        <v>#REF!</v>
      </c>
    </row>
    <row r="234" spans="1:64" ht="15" customHeight="1" x14ac:dyDescent="0.3">
      <c r="A234" s="1">
        <v>5280</v>
      </c>
      <c r="B234" s="1" t="s">
        <v>468</v>
      </c>
      <c r="C234" s="1" t="s">
        <v>145</v>
      </c>
      <c r="D234" s="1" t="s">
        <v>212</v>
      </c>
      <c r="E234" s="1">
        <v>18</v>
      </c>
      <c r="F234" s="1" t="s">
        <v>42</v>
      </c>
      <c r="G234" s="1" t="s">
        <v>42</v>
      </c>
      <c r="H234" s="22" t="s">
        <v>878</v>
      </c>
      <c r="I234" s="45" t="s">
        <v>43</v>
      </c>
      <c r="J234" s="1" t="s">
        <v>43</v>
      </c>
      <c r="K234" s="22" t="s">
        <v>43</v>
      </c>
      <c r="L234" s="1">
        <v>1</v>
      </c>
      <c r="M234" s="1">
        <v>2</v>
      </c>
      <c r="N234" s="22">
        <v>1</v>
      </c>
      <c r="O234" s="1">
        <v>5</v>
      </c>
      <c r="P234" s="1">
        <v>2</v>
      </c>
      <c r="Q234" s="22">
        <v>1</v>
      </c>
      <c r="R234" s="1">
        <v>3</v>
      </c>
      <c r="S234" s="1">
        <v>5</v>
      </c>
      <c r="T234" s="1">
        <v>1</v>
      </c>
      <c r="U234" s="1">
        <v>2</v>
      </c>
      <c r="V234" s="1">
        <v>1</v>
      </c>
      <c r="W234" s="1">
        <v>7</v>
      </c>
      <c r="X234" s="1" t="s">
        <v>45</v>
      </c>
      <c r="Y234" s="1" t="s">
        <v>45</v>
      </c>
      <c r="Z234" s="1" t="s">
        <v>45</v>
      </c>
      <c r="AA234" s="1" t="s">
        <v>45</v>
      </c>
      <c r="AB234" s="1" t="s">
        <v>45</v>
      </c>
      <c r="AC234" s="1" t="s">
        <v>45</v>
      </c>
      <c r="AD234" s="1" t="s">
        <v>45</v>
      </c>
      <c r="AE234" s="1" t="s">
        <v>45</v>
      </c>
      <c r="AF234" s="1" t="s">
        <v>45</v>
      </c>
      <c r="AG234" s="1" t="s">
        <v>45</v>
      </c>
      <c r="AH234" s="1" t="s">
        <v>45</v>
      </c>
      <c r="AI234" s="1" t="s">
        <v>45</v>
      </c>
      <c r="AJ234" s="1" t="s">
        <v>45</v>
      </c>
      <c r="AK234" s="1" t="s">
        <v>45</v>
      </c>
      <c r="AL234" s="1" t="s">
        <v>45</v>
      </c>
      <c r="AM234" s="1" t="s">
        <v>45</v>
      </c>
      <c r="AN234" s="1" t="s">
        <v>45</v>
      </c>
      <c r="AO234" s="22" t="s">
        <v>45</v>
      </c>
      <c r="AP234" s="1" t="s">
        <v>65</v>
      </c>
      <c r="AQ234" s="1">
        <v>5</v>
      </c>
      <c r="AR234" s="23" t="s">
        <v>371</v>
      </c>
      <c r="AS234" s="34" t="s">
        <v>875</v>
      </c>
      <c r="AT234" s="34" t="s">
        <v>844</v>
      </c>
      <c r="AU234" s="8">
        <f t="shared" si="21"/>
        <v>-2.5060525215375429</v>
      </c>
      <c r="AV234" s="8">
        <f t="shared" si="22"/>
        <v>-1.2817924727637771</v>
      </c>
      <c r="AW234">
        <f t="shared" si="23"/>
        <v>3</v>
      </c>
      <c r="AX234">
        <f t="shared" si="24"/>
        <v>1</v>
      </c>
      <c r="AY234" s="6">
        <f>VLOOKUP(AP234,COND!$A$10:$B$32,2,FALSE)</f>
        <v>1</v>
      </c>
      <c r="AZ234" s="8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99.197616539406525</v>
      </c>
      <c r="BA234" s="26">
        <f t="shared" si="25"/>
        <v>-0.16618856875937249</v>
      </c>
      <c r="BB234" t="str">
        <f t="shared" si="26"/>
        <v>SP</v>
      </c>
      <c r="BC234">
        <v>800</v>
      </c>
      <c r="BD234">
        <v>800</v>
      </c>
      <c r="BF234" t="str">
        <f t="shared" si="27"/>
        <v>Unlikely</v>
      </c>
      <c r="BH234">
        <f>IF(VLOOKUP($A234,'Draft List'!$D$4:$AC$1177,BH$3,FALSE)&lt;&gt;0,VLOOKUP($A234,'Draft List'!$D$4:$AC$1177,BH$3,FALSE),"")</f>
        <v>565</v>
      </c>
      <c r="BI234">
        <f>IF(VLOOKUP($A234,'Draft List'!$D$4:$AC$1177,BI$3,FALSE)&lt;&gt;0,VLOOKUP($A234,'Draft List'!$D$4:$AC$1177,BI$3,FALSE),"")</f>
        <v>19</v>
      </c>
      <c r="BJ234">
        <f>IF(VLOOKUP($A234,'Draft List'!$D$4:$AC$1177,BJ$3,FALSE)&lt;&gt;0,VLOOKUP($A234,'Draft List'!$D$4:$AC$1177,BJ$3,FALSE),"")</f>
        <v>1</v>
      </c>
      <c r="BK234" t="str">
        <f>IF(VLOOKUP($A234,'Draft List'!$D$4:$AC$1177,BK$3,FALSE)&lt;&gt;0,VLOOKUP($A234,'Draft List'!$D$4:$AC$1177,BK$3,FALSE),"")</f>
        <v>Yuma Arroyos</v>
      </c>
      <c r="BL234" t="e">
        <f>IF(OR(B234="SP",B234="MR",B234="CL"),"P",VLOOKUP(#REF!,Bat!$A$4:$AR$581,42,FALSE))</f>
        <v>#REF!</v>
      </c>
    </row>
    <row r="235" spans="1:64" ht="15" customHeight="1" x14ac:dyDescent="0.3">
      <c r="A235" s="1">
        <v>5137</v>
      </c>
      <c r="B235" s="1" t="s">
        <v>24</v>
      </c>
      <c r="C235" s="1" t="s">
        <v>670</v>
      </c>
      <c r="D235" s="1" t="s">
        <v>698</v>
      </c>
      <c r="E235" s="1">
        <v>18</v>
      </c>
      <c r="F235" s="1" t="s">
        <v>42</v>
      </c>
      <c r="G235" s="1" t="s">
        <v>42</v>
      </c>
      <c r="H235" s="22" t="s">
        <v>878</v>
      </c>
      <c r="I235" s="45" t="s">
        <v>43</v>
      </c>
      <c r="J235" s="1" t="s">
        <v>44</v>
      </c>
      <c r="K235" s="22" t="s">
        <v>43</v>
      </c>
      <c r="L235" s="1">
        <v>1</v>
      </c>
      <c r="M235" s="1">
        <v>2</v>
      </c>
      <c r="N235" s="22">
        <v>1</v>
      </c>
      <c r="O235" s="1">
        <v>4</v>
      </c>
      <c r="P235" s="1">
        <v>2</v>
      </c>
      <c r="Q235" s="22">
        <v>2</v>
      </c>
      <c r="R235" s="1" t="s">
        <v>45</v>
      </c>
      <c r="S235" s="1" t="s">
        <v>45</v>
      </c>
      <c r="T235" s="1">
        <v>1</v>
      </c>
      <c r="U235" s="1">
        <v>1</v>
      </c>
      <c r="V235" s="1" t="s">
        <v>45</v>
      </c>
      <c r="W235" s="1" t="s">
        <v>45</v>
      </c>
      <c r="X235" s="1">
        <v>2</v>
      </c>
      <c r="Y235" s="1">
        <v>6</v>
      </c>
      <c r="Z235" s="1" t="s">
        <v>45</v>
      </c>
      <c r="AA235" s="1" t="s">
        <v>45</v>
      </c>
      <c r="AB235" s="1" t="s">
        <v>45</v>
      </c>
      <c r="AC235" s="1" t="s">
        <v>45</v>
      </c>
      <c r="AD235" s="1">
        <v>2</v>
      </c>
      <c r="AE235" s="1">
        <v>5</v>
      </c>
      <c r="AF235" s="1" t="s">
        <v>45</v>
      </c>
      <c r="AG235" s="1" t="s">
        <v>45</v>
      </c>
      <c r="AH235" s="1" t="s">
        <v>45</v>
      </c>
      <c r="AI235" s="1" t="s">
        <v>45</v>
      </c>
      <c r="AJ235" s="1" t="s">
        <v>45</v>
      </c>
      <c r="AK235" s="1" t="s">
        <v>45</v>
      </c>
      <c r="AL235" s="1" t="s">
        <v>45</v>
      </c>
      <c r="AM235" s="1" t="s">
        <v>45</v>
      </c>
      <c r="AN235" s="1" t="s">
        <v>45</v>
      </c>
      <c r="AO235" s="22" t="s">
        <v>45</v>
      </c>
      <c r="AP235" s="1" t="s">
        <v>65</v>
      </c>
      <c r="AQ235" s="1">
        <v>6</v>
      </c>
      <c r="AR235" s="23" t="s">
        <v>371</v>
      </c>
      <c r="AS235" s="34" t="s">
        <v>896</v>
      </c>
      <c r="AT235" s="34" t="s">
        <v>48</v>
      </c>
      <c r="AU235" s="8">
        <f t="shared" si="21"/>
        <v>-2.5060525215375429</v>
      </c>
      <c r="AV235" s="8">
        <f t="shared" si="22"/>
        <v>-1.23416323121884</v>
      </c>
      <c r="AW235">
        <f t="shared" si="23"/>
        <v>3</v>
      </c>
      <c r="AX235">
        <f t="shared" si="24"/>
        <v>1</v>
      </c>
      <c r="AY235" s="6">
        <f>VLOOKUP(AP235,COND!$A$10:$B$32,2,FALSE)</f>
        <v>1</v>
      </c>
      <c r="AZ235" s="8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99.126386749532799</v>
      </c>
      <c r="BA235" s="26">
        <f t="shared" si="25"/>
        <v>-0.17275999157977395</v>
      </c>
      <c r="BB235" t="str">
        <f t="shared" si="26"/>
        <v>SP</v>
      </c>
      <c r="BC235">
        <v>800</v>
      </c>
      <c r="BD235">
        <v>800</v>
      </c>
      <c r="BF235" t="str">
        <f t="shared" si="27"/>
        <v>Unlikely</v>
      </c>
      <c r="BH235" t="str">
        <f>IF(VLOOKUP($A235,'Draft List'!$D$4:$AC$1177,BH$3,FALSE)&lt;&gt;0,VLOOKUP($A235,'Draft List'!$D$4:$AC$1177,BH$3,FALSE),"")</f>
        <v/>
      </c>
      <c r="BI235" t="str">
        <f>IF(VLOOKUP($A235,'Draft List'!$D$4:$AC$1177,BI$3,FALSE)&lt;&gt;0,VLOOKUP($A235,'Draft List'!$D$4:$AC$1177,BI$3,FALSE),"")</f>
        <v/>
      </c>
      <c r="BJ235" t="str">
        <f>IF(VLOOKUP($A235,'Draft List'!$D$4:$AC$1177,BJ$3,FALSE)&lt;&gt;0,VLOOKUP($A235,'Draft List'!$D$4:$AC$1177,BJ$3,FALSE),"")</f>
        <v/>
      </c>
      <c r="BK235" t="str">
        <f>IF(VLOOKUP($A235,'Draft List'!$D$4:$AC$1177,BK$3,FALSE)&lt;&gt;0,VLOOKUP($A235,'Draft List'!$D$4:$AC$1177,BK$3,FALSE),"")</f>
        <v/>
      </c>
      <c r="BL235" t="str">
        <f>IF(OR(B235="SP",B235="MR",B235="CL"),"P",VLOOKUP(#REF!,Bat!$A$4:$AR$581,42,FALSE))</f>
        <v>P</v>
      </c>
    </row>
    <row r="236" spans="1:64" ht="15" customHeight="1" x14ac:dyDescent="0.3">
      <c r="A236" s="1">
        <v>13580</v>
      </c>
      <c r="B236" s="1" t="s">
        <v>468</v>
      </c>
      <c r="C236" s="1" t="s">
        <v>1462</v>
      </c>
      <c r="D236" s="1" t="s">
        <v>1463</v>
      </c>
      <c r="E236" s="1">
        <v>18</v>
      </c>
      <c r="F236" s="1" t="s">
        <v>42</v>
      </c>
      <c r="G236" s="1" t="s">
        <v>42</v>
      </c>
      <c r="H236" s="22" t="s">
        <v>878</v>
      </c>
      <c r="I236" s="45" t="s">
        <v>44</v>
      </c>
      <c r="J236" s="1" t="s">
        <v>44</v>
      </c>
      <c r="K236" s="22" t="s">
        <v>43</v>
      </c>
      <c r="L236" s="1">
        <v>1</v>
      </c>
      <c r="M236" s="1">
        <v>1</v>
      </c>
      <c r="N236" s="22">
        <v>1</v>
      </c>
      <c r="O236" s="1">
        <v>4</v>
      </c>
      <c r="P236" s="1">
        <v>1</v>
      </c>
      <c r="Q236" s="22">
        <v>3</v>
      </c>
      <c r="R236" s="1">
        <v>3</v>
      </c>
      <c r="S236" s="1">
        <v>4</v>
      </c>
      <c r="T236" s="1">
        <v>1</v>
      </c>
      <c r="U236" s="1">
        <v>5</v>
      </c>
      <c r="V236" s="1" t="s">
        <v>45</v>
      </c>
      <c r="W236" s="1" t="s">
        <v>45</v>
      </c>
      <c r="X236" s="1">
        <v>2</v>
      </c>
      <c r="Y236" s="1">
        <v>2</v>
      </c>
      <c r="Z236" s="1" t="s">
        <v>45</v>
      </c>
      <c r="AA236" s="1" t="s">
        <v>45</v>
      </c>
      <c r="AB236" s="1" t="s">
        <v>45</v>
      </c>
      <c r="AC236" s="1" t="s">
        <v>45</v>
      </c>
      <c r="AD236" s="1" t="s">
        <v>45</v>
      </c>
      <c r="AE236" s="1" t="s">
        <v>45</v>
      </c>
      <c r="AF236" s="1">
        <v>2</v>
      </c>
      <c r="AG236" s="1">
        <v>4</v>
      </c>
      <c r="AH236" s="1" t="s">
        <v>45</v>
      </c>
      <c r="AI236" s="1" t="s">
        <v>45</v>
      </c>
      <c r="AJ236" s="1" t="s">
        <v>45</v>
      </c>
      <c r="AK236" s="1" t="s">
        <v>45</v>
      </c>
      <c r="AL236" s="1" t="s">
        <v>45</v>
      </c>
      <c r="AM236" s="1" t="s">
        <v>45</v>
      </c>
      <c r="AN236" s="1" t="s">
        <v>45</v>
      </c>
      <c r="AO236" s="22" t="s">
        <v>45</v>
      </c>
      <c r="AP236" s="1" t="s">
        <v>65</v>
      </c>
      <c r="AQ236" s="1">
        <v>5</v>
      </c>
      <c r="AR236" s="23" t="s">
        <v>14</v>
      </c>
      <c r="AS236" s="34" t="s">
        <v>695</v>
      </c>
      <c r="AT236" s="34" t="s">
        <v>48</v>
      </c>
      <c r="AU236" s="8">
        <f t="shared" si="21"/>
        <v>-2.7014842379675978</v>
      </c>
      <c r="AV236" s="8">
        <f t="shared" si="22"/>
        <v>-1.1872743815947853</v>
      </c>
      <c r="AW236">
        <f t="shared" si="23"/>
        <v>4</v>
      </c>
      <c r="AX236">
        <f t="shared" si="24"/>
        <v>0</v>
      </c>
      <c r="AY236" s="6">
        <f>VLOOKUP(AP236,COND!$A$10:$B$32,2,FALSE)</f>
        <v>1</v>
      </c>
      <c r="AZ236" s="8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99.121360132498012</v>
      </c>
      <c r="BA236" s="26">
        <f t="shared" si="25"/>
        <v>-0.17322373050067172</v>
      </c>
      <c r="BB236" t="str">
        <f t="shared" si="26"/>
        <v>SP</v>
      </c>
      <c r="BC236">
        <v>800</v>
      </c>
      <c r="BD236">
        <v>800</v>
      </c>
      <c r="BF236" t="str">
        <f t="shared" si="27"/>
        <v>Unlikely</v>
      </c>
      <c r="BH236" t="str">
        <f>IF(VLOOKUP($A236,'Draft List'!$D$4:$AC$1177,BH$3,FALSE)&lt;&gt;0,VLOOKUP($A236,'Draft List'!$D$4:$AC$1177,BH$3,FALSE),"")</f>
        <v/>
      </c>
      <c r="BI236" t="str">
        <f>IF(VLOOKUP($A236,'Draft List'!$D$4:$AC$1177,BI$3,FALSE)&lt;&gt;0,VLOOKUP($A236,'Draft List'!$D$4:$AC$1177,BI$3,FALSE),"")</f>
        <v/>
      </c>
      <c r="BJ236" t="str">
        <f>IF(VLOOKUP($A236,'Draft List'!$D$4:$AC$1177,BJ$3,FALSE)&lt;&gt;0,VLOOKUP($A236,'Draft List'!$D$4:$AC$1177,BJ$3,FALSE),"")</f>
        <v/>
      </c>
      <c r="BK236" t="str">
        <f>IF(VLOOKUP($A236,'Draft List'!$D$4:$AC$1177,BK$3,FALSE)&lt;&gt;0,VLOOKUP($A236,'Draft List'!$D$4:$AC$1177,BK$3,FALSE),"")</f>
        <v/>
      </c>
      <c r="BL236" t="e">
        <f>IF(OR(B236="SP",B236="MR",B236="CL"),"P",VLOOKUP(#REF!,Bat!$A$4:$AR$581,42,FALSE))</f>
        <v>#REF!</v>
      </c>
    </row>
    <row r="237" spans="1:64" ht="15" customHeight="1" x14ac:dyDescent="0.3">
      <c r="A237" s="1">
        <v>16136</v>
      </c>
      <c r="B237" s="1" t="s">
        <v>468</v>
      </c>
      <c r="C237" s="1" t="s">
        <v>1560</v>
      </c>
      <c r="D237" s="1" t="s">
        <v>1595</v>
      </c>
      <c r="E237" s="1">
        <v>18</v>
      </c>
      <c r="F237" s="1" t="s">
        <v>42</v>
      </c>
      <c r="G237" s="1" t="s">
        <v>42</v>
      </c>
      <c r="H237" s="22" t="s">
        <v>878</v>
      </c>
      <c r="I237" s="45" t="s">
        <v>43</v>
      </c>
      <c r="J237" s="1" t="s">
        <v>44</v>
      </c>
      <c r="K237" s="22" t="s">
        <v>43</v>
      </c>
      <c r="L237" s="1">
        <v>2</v>
      </c>
      <c r="M237" s="1">
        <v>1</v>
      </c>
      <c r="N237" s="22">
        <v>1</v>
      </c>
      <c r="O237" s="1">
        <v>5</v>
      </c>
      <c r="P237" s="1">
        <v>2</v>
      </c>
      <c r="Q237" s="22">
        <v>2</v>
      </c>
      <c r="R237" s="1">
        <v>3</v>
      </c>
      <c r="S237" s="1">
        <v>6</v>
      </c>
      <c r="T237" s="1">
        <v>2</v>
      </c>
      <c r="U237" s="1">
        <v>6</v>
      </c>
      <c r="V237" s="1" t="s">
        <v>45</v>
      </c>
      <c r="W237" s="1" t="s">
        <v>45</v>
      </c>
      <c r="X237" s="1" t="s">
        <v>45</v>
      </c>
      <c r="Y237" s="1" t="s">
        <v>45</v>
      </c>
      <c r="Z237" s="1" t="s">
        <v>45</v>
      </c>
      <c r="AA237" s="1" t="s">
        <v>45</v>
      </c>
      <c r="AB237" s="1" t="s">
        <v>45</v>
      </c>
      <c r="AC237" s="1" t="s">
        <v>45</v>
      </c>
      <c r="AD237" s="1" t="s">
        <v>45</v>
      </c>
      <c r="AE237" s="1" t="s">
        <v>45</v>
      </c>
      <c r="AF237" s="1" t="s">
        <v>45</v>
      </c>
      <c r="AG237" s="1" t="s">
        <v>45</v>
      </c>
      <c r="AH237" s="1" t="s">
        <v>45</v>
      </c>
      <c r="AI237" s="1" t="s">
        <v>45</v>
      </c>
      <c r="AJ237" s="1" t="s">
        <v>45</v>
      </c>
      <c r="AK237" s="1" t="s">
        <v>45</v>
      </c>
      <c r="AL237" s="1" t="s">
        <v>45</v>
      </c>
      <c r="AM237" s="1" t="s">
        <v>45</v>
      </c>
      <c r="AN237" s="1" t="s">
        <v>45</v>
      </c>
      <c r="AO237" s="22" t="s">
        <v>45</v>
      </c>
      <c r="AP237" s="1" t="s">
        <v>66</v>
      </c>
      <c r="AQ237" s="1">
        <v>9</v>
      </c>
      <c r="AR237" s="23" t="s">
        <v>14</v>
      </c>
      <c r="AS237" s="34" t="s">
        <v>875</v>
      </c>
      <c r="AT237" s="34" t="s">
        <v>48</v>
      </c>
      <c r="AU237" s="8">
        <f t="shared" si="21"/>
        <v>-2.5067929134584248</v>
      </c>
      <c r="AV237" s="8">
        <f t="shared" si="22"/>
        <v>-1.0394719067096667</v>
      </c>
      <c r="AW237">
        <f t="shared" si="23"/>
        <v>2</v>
      </c>
      <c r="AX237">
        <f t="shared" si="24"/>
        <v>2</v>
      </c>
      <c r="AY237" s="6">
        <f>VLOOKUP(AP237,COND!$A$10:$B$32,2,FALSE)</f>
        <v>0.95</v>
      </c>
      <c r="AZ237" s="8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99.098743118959234</v>
      </c>
      <c r="BA237" s="26">
        <f t="shared" si="25"/>
        <v>-0.1753103007286835</v>
      </c>
      <c r="BB237" t="str">
        <f t="shared" si="26"/>
        <v>SP</v>
      </c>
      <c r="BC237">
        <v>800</v>
      </c>
      <c r="BD237">
        <v>800</v>
      </c>
      <c r="BF237" t="str">
        <f t="shared" si="27"/>
        <v>Unlikely</v>
      </c>
      <c r="BH237" t="str">
        <f>IF(VLOOKUP($A237,'Draft List'!$D$4:$AC$1177,BH$3,FALSE)&lt;&gt;0,VLOOKUP($A237,'Draft List'!$D$4:$AC$1177,BH$3,FALSE),"")</f>
        <v/>
      </c>
      <c r="BI237" t="str">
        <f>IF(VLOOKUP($A237,'Draft List'!$D$4:$AC$1177,BI$3,FALSE)&lt;&gt;0,VLOOKUP($A237,'Draft List'!$D$4:$AC$1177,BI$3,FALSE),"")</f>
        <v/>
      </c>
      <c r="BJ237" t="str">
        <f>IF(VLOOKUP($A237,'Draft List'!$D$4:$AC$1177,BJ$3,FALSE)&lt;&gt;0,VLOOKUP($A237,'Draft List'!$D$4:$AC$1177,BJ$3,FALSE),"")</f>
        <v/>
      </c>
      <c r="BK237" t="str">
        <f>IF(VLOOKUP($A237,'Draft List'!$D$4:$AC$1177,BK$3,FALSE)&lt;&gt;0,VLOOKUP($A237,'Draft List'!$D$4:$AC$1177,BK$3,FALSE),"")</f>
        <v/>
      </c>
      <c r="BL237" t="e">
        <f>IF(OR(B237="SP",B237="MR",B237="CL"),"P",VLOOKUP(#REF!,Bat!$A$4:$AR$581,42,FALSE))</f>
        <v>#REF!</v>
      </c>
    </row>
    <row r="238" spans="1:64" ht="15" customHeight="1" x14ac:dyDescent="0.3">
      <c r="A238" s="1">
        <v>6098</v>
      </c>
      <c r="B238" s="1" t="s">
        <v>468</v>
      </c>
      <c r="C238" s="1" t="s">
        <v>1528</v>
      </c>
      <c r="D238" s="1" t="s">
        <v>1529</v>
      </c>
      <c r="E238" s="1">
        <v>18</v>
      </c>
      <c r="F238" s="1" t="s">
        <v>42</v>
      </c>
      <c r="G238" s="1" t="s">
        <v>42</v>
      </c>
      <c r="H238" s="22" t="s">
        <v>878</v>
      </c>
      <c r="I238" s="45" t="s">
        <v>48</v>
      </c>
      <c r="J238" s="1" t="s">
        <v>48</v>
      </c>
      <c r="K238" s="22" t="s">
        <v>44</v>
      </c>
      <c r="L238" s="1">
        <v>2</v>
      </c>
      <c r="M238" s="1">
        <v>2</v>
      </c>
      <c r="N238" s="22">
        <v>1</v>
      </c>
      <c r="O238" s="1">
        <v>4</v>
      </c>
      <c r="P238" s="1">
        <v>2</v>
      </c>
      <c r="Q238" s="22">
        <v>2</v>
      </c>
      <c r="R238" s="1">
        <v>4</v>
      </c>
      <c r="S238" s="1">
        <v>5</v>
      </c>
      <c r="T238" s="1">
        <v>2</v>
      </c>
      <c r="U238" s="1">
        <v>4</v>
      </c>
      <c r="V238" s="1">
        <v>2</v>
      </c>
      <c r="W238" s="1">
        <v>2</v>
      </c>
      <c r="X238" s="1" t="s">
        <v>45</v>
      </c>
      <c r="Y238" s="1" t="s">
        <v>45</v>
      </c>
      <c r="Z238" s="1" t="s">
        <v>45</v>
      </c>
      <c r="AA238" s="1" t="s">
        <v>45</v>
      </c>
      <c r="AB238" s="1" t="s">
        <v>45</v>
      </c>
      <c r="AC238" s="1" t="s">
        <v>45</v>
      </c>
      <c r="AD238" s="1" t="s">
        <v>45</v>
      </c>
      <c r="AE238" s="1" t="s">
        <v>45</v>
      </c>
      <c r="AF238" s="1">
        <v>4</v>
      </c>
      <c r="AG238" s="1">
        <v>5</v>
      </c>
      <c r="AH238" s="1" t="s">
        <v>45</v>
      </c>
      <c r="AI238" s="1" t="s">
        <v>45</v>
      </c>
      <c r="AJ238" s="1" t="s">
        <v>45</v>
      </c>
      <c r="AK238" s="1" t="s">
        <v>45</v>
      </c>
      <c r="AL238" s="1" t="s">
        <v>45</v>
      </c>
      <c r="AM238" s="1" t="s">
        <v>45</v>
      </c>
      <c r="AN238" s="1" t="s">
        <v>45</v>
      </c>
      <c r="AO238" s="22" t="s">
        <v>45</v>
      </c>
      <c r="AP238" s="1" t="s">
        <v>58</v>
      </c>
      <c r="AQ238" s="1">
        <v>8</v>
      </c>
      <c r="AR238" s="23" t="s">
        <v>371</v>
      </c>
      <c r="AS238" s="34" t="s">
        <v>875</v>
      </c>
      <c r="AT238" s="34" t="s">
        <v>844</v>
      </c>
      <c r="AU238" s="8">
        <f t="shared" si="21"/>
        <v>-2.311361197028369</v>
      </c>
      <c r="AV238" s="8">
        <f t="shared" si="22"/>
        <v>-1.23416323121884</v>
      </c>
      <c r="AW238">
        <f t="shared" si="23"/>
        <v>4</v>
      </c>
      <c r="AX238">
        <f t="shared" si="24"/>
        <v>0</v>
      </c>
      <c r="AY238" s="6">
        <f>VLOOKUP(AP238,COND!$A$10:$B$32,2,FALSE)</f>
        <v>1</v>
      </c>
      <c r="AZ238" s="8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99.079463136217527</v>
      </c>
      <c r="BA238" s="26">
        <f t="shared" si="25"/>
        <v>-0.17708900762632293</v>
      </c>
      <c r="BB238" t="str">
        <f t="shared" si="26"/>
        <v>SP</v>
      </c>
      <c r="BC238">
        <v>800</v>
      </c>
      <c r="BD238">
        <v>800</v>
      </c>
      <c r="BF238" t="str">
        <f t="shared" si="27"/>
        <v>Unlikely</v>
      </c>
      <c r="BH238" t="str">
        <f>IF(VLOOKUP($A238,'Draft List'!$D$4:$AC$1177,BH$3,FALSE)&lt;&gt;0,VLOOKUP($A238,'Draft List'!$D$4:$AC$1177,BH$3,FALSE),"")</f>
        <v/>
      </c>
      <c r="BI238" t="str">
        <f>IF(VLOOKUP($A238,'Draft List'!$D$4:$AC$1177,BI$3,FALSE)&lt;&gt;0,VLOOKUP($A238,'Draft List'!$D$4:$AC$1177,BI$3,FALSE),"")</f>
        <v/>
      </c>
      <c r="BJ238" t="str">
        <f>IF(VLOOKUP($A238,'Draft List'!$D$4:$AC$1177,BJ$3,FALSE)&lt;&gt;0,VLOOKUP($A238,'Draft List'!$D$4:$AC$1177,BJ$3,FALSE),"")</f>
        <v/>
      </c>
      <c r="BK238" t="str">
        <f>IF(VLOOKUP($A238,'Draft List'!$D$4:$AC$1177,BK$3,FALSE)&lt;&gt;0,VLOOKUP($A238,'Draft List'!$D$4:$AC$1177,BK$3,FALSE),"")</f>
        <v/>
      </c>
      <c r="BL238" t="e">
        <f>IF(OR(B238="SP",B238="MR",B238="CL"),"P",VLOOKUP(#REF!,Bat!$A$4:$AR$581,42,FALSE))</f>
        <v>#REF!</v>
      </c>
    </row>
    <row r="239" spans="1:64" ht="15" customHeight="1" x14ac:dyDescent="0.3">
      <c r="A239" s="1">
        <v>6207</v>
      </c>
      <c r="B239" s="1" t="s">
        <v>468</v>
      </c>
      <c r="C239" s="1" t="s">
        <v>1684</v>
      </c>
      <c r="D239" s="1" t="s">
        <v>1547</v>
      </c>
      <c r="E239" s="1">
        <v>18</v>
      </c>
      <c r="F239" s="1" t="s">
        <v>54</v>
      </c>
      <c r="G239" s="1" t="s">
        <v>42</v>
      </c>
      <c r="H239" s="22" t="s">
        <v>878</v>
      </c>
      <c r="I239" s="45" t="s">
        <v>44</v>
      </c>
      <c r="J239" s="1" t="s">
        <v>44</v>
      </c>
      <c r="K239" s="22" t="s">
        <v>44</v>
      </c>
      <c r="L239" s="1">
        <v>1</v>
      </c>
      <c r="M239" s="1">
        <v>2</v>
      </c>
      <c r="N239" s="22">
        <v>1</v>
      </c>
      <c r="O239" s="1">
        <v>4</v>
      </c>
      <c r="P239" s="1">
        <v>2</v>
      </c>
      <c r="Q239" s="22">
        <v>2</v>
      </c>
      <c r="R239" s="1">
        <v>2</v>
      </c>
      <c r="S239" s="1">
        <v>4</v>
      </c>
      <c r="T239" s="1">
        <v>1</v>
      </c>
      <c r="U239" s="1">
        <v>6</v>
      </c>
      <c r="V239" s="1" t="s">
        <v>45</v>
      </c>
      <c r="W239" s="1" t="s">
        <v>45</v>
      </c>
      <c r="X239" s="1" t="s">
        <v>45</v>
      </c>
      <c r="Y239" s="1" t="s">
        <v>45</v>
      </c>
      <c r="Z239" s="1">
        <v>3</v>
      </c>
      <c r="AA239" s="1">
        <v>4</v>
      </c>
      <c r="AB239" s="1" t="s">
        <v>45</v>
      </c>
      <c r="AC239" s="1" t="s">
        <v>45</v>
      </c>
      <c r="AD239" s="1" t="s">
        <v>45</v>
      </c>
      <c r="AE239" s="1" t="s">
        <v>45</v>
      </c>
      <c r="AF239" s="1" t="s">
        <v>45</v>
      </c>
      <c r="AG239" s="1" t="s">
        <v>45</v>
      </c>
      <c r="AH239" s="1" t="s">
        <v>45</v>
      </c>
      <c r="AI239" s="1" t="s">
        <v>45</v>
      </c>
      <c r="AJ239" s="1" t="s">
        <v>45</v>
      </c>
      <c r="AK239" s="1" t="s">
        <v>45</v>
      </c>
      <c r="AL239" s="1" t="s">
        <v>45</v>
      </c>
      <c r="AM239" s="1" t="s">
        <v>45</v>
      </c>
      <c r="AN239" s="1" t="s">
        <v>45</v>
      </c>
      <c r="AO239" s="22" t="s">
        <v>45</v>
      </c>
      <c r="AP239" s="1" t="s">
        <v>66</v>
      </c>
      <c r="AQ239" s="1">
        <v>5</v>
      </c>
      <c r="AR239" s="23" t="s">
        <v>371</v>
      </c>
      <c r="AS239" s="34" t="s">
        <v>707</v>
      </c>
      <c r="AT239" s="34" t="s">
        <v>48</v>
      </c>
      <c r="AU239" s="8">
        <f t="shared" si="21"/>
        <v>-2.5060525215375429</v>
      </c>
      <c r="AV239" s="8">
        <f t="shared" si="22"/>
        <v>-1.23416323121884</v>
      </c>
      <c r="AW239">
        <f t="shared" si="23"/>
        <v>3</v>
      </c>
      <c r="AX239">
        <f t="shared" si="24"/>
        <v>1</v>
      </c>
      <c r="AY239" s="6">
        <f>VLOOKUP(AP239,COND!$A$10:$B$32,2,FALSE)</f>
        <v>0.95</v>
      </c>
      <c r="AZ239" s="8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99.070067412056162</v>
      </c>
      <c r="BA239" s="26">
        <f t="shared" si="25"/>
        <v>-0.1779558257971704</v>
      </c>
      <c r="BB239" t="str">
        <f t="shared" si="26"/>
        <v>SP</v>
      </c>
      <c r="BC239">
        <v>800</v>
      </c>
      <c r="BD239">
        <v>800</v>
      </c>
      <c r="BF239" t="str">
        <f t="shared" si="27"/>
        <v>Unlikely</v>
      </c>
      <c r="BH239" t="str">
        <f>IF(VLOOKUP($A239,'Draft List'!$D$4:$AC$1177,BH$3,FALSE)&lt;&gt;0,VLOOKUP($A239,'Draft List'!$D$4:$AC$1177,BH$3,FALSE),"")</f>
        <v/>
      </c>
      <c r="BI239" t="str">
        <f>IF(VLOOKUP($A239,'Draft List'!$D$4:$AC$1177,BI$3,FALSE)&lt;&gt;0,VLOOKUP($A239,'Draft List'!$D$4:$AC$1177,BI$3,FALSE),"")</f>
        <v/>
      </c>
      <c r="BJ239" t="str">
        <f>IF(VLOOKUP($A239,'Draft List'!$D$4:$AC$1177,BJ$3,FALSE)&lt;&gt;0,VLOOKUP($A239,'Draft List'!$D$4:$AC$1177,BJ$3,FALSE),"")</f>
        <v/>
      </c>
      <c r="BK239" t="str">
        <f>IF(VLOOKUP($A239,'Draft List'!$D$4:$AC$1177,BK$3,FALSE)&lt;&gt;0,VLOOKUP($A239,'Draft List'!$D$4:$AC$1177,BK$3,FALSE),"")</f>
        <v/>
      </c>
      <c r="BL239" t="e">
        <f>IF(OR(B239="SP",B239="MR",B239="CL"),"P",VLOOKUP(#REF!,Bat!$A$4:$AR$581,42,FALSE))</f>
        <v>#REF!</v>
      </c>
    </row>
    <row r="240" spans="1:64" ht="15" customHeight="1" x14ac:dyDescent="0.3">
      <c r="A240" s="1">
        <v>10810</v>
      </c>
      <c r="B240" s="1" t="s">
        <v>468</v>
      </c>
      <c r="C240" s="1" t="s">
        <v>751</v>
      </c>
      <c r="D240" s="1" t="s">
        <v>769</v>
      </c>
      <c r="E240" s="1">
        <v>18</v>
      </c>
      <c r="F240" s="1" t="s">
        <v>42</v>
      </c>
      <c r="G240" s="1" t="s">
        <v>42</v>
      </c>
      <c r="H240" s="22" t="s">
        <v>878</v>
      </c>
      <c r="I240" s="45" t="s">
        <v>43</v>
      </c>
      <c r="J240" s="1" t="s">
        <v>48</v>
      </c>
      <c r="K240" s="22" t="s">
        <v>43</v>
      </c>
      <c r="L240" s="1">
        <v>1</v>
      </c>
      <c r="M240" s="1">
        <v>1</v>
      </c>
      <c r="N240" s="22">
        <v>1</v>
      </c>
      <c r="O240" s="1">
        <v>4</v>
      </c>
      <c r="P240" s="1">
        <v>1</v>
      </c>
      <c r="Q240" s="22">
        <v>2</v>
      </c>
      <c r="R240" s="1">
        <v>2</v>
      </c>
      <c r="S240" s="1">
        <v>4</v>
      </c>
      <c r="T240" s="1">
        <v>1</v>
      </c>
      <c r="U240" s="1">
        <v>6</v>
      </c>
      <c r="V240" s="1" t="s">
        <v>45</v>
      </c>
      <c r="W240" s="1" t="s">
        <v>45</v>
      </c>
      <c r="X240" s="1" t="s">
        <v>45</v>
      </c>
      <c r="Y240" s="1" t="s">
        <v>45</v>
      </c>
      <c r="Z240" s="1" t="s">
        <v>45</v>
      </c>
      <c r="AA240" s="1" t="s">
        <v>45</v>
      </c>
      <c r="AB240" s="1">
        <v>2</v>
      </c>
      <c r="AC240" s="1">
        <v>2</v>
      </c>
      <c r="AD240" s="1" t="s">
        <v>45</v>
      </c>
      <c r="AE240" s="1" t="s">
        <v>45</v>
      </c>
      <c r="AF240" s="1">
        <v>2</v>
      </c>
      <c r="AG240" s="1">
        <v>4</v>
      </c>
      <c r="AH240" s="1" t="s">
        <v>45</v>
      </c>
      <c r="AI240" s="1" t="s">
        <v>45</v>
      </c>
      <c r="AJ240" s="1" t="s">
        <v>45</v>
      </c>
      <c r="AK240" s="1" t="s">
        <v>45</v>
      </c>
      <c r="AL240" s="1" t="s">
        <v>45</v>
      </c>
      <c r="AM240" s="1" t="s">
        <v>45</v>
      </c>
      <c r="AN240" s="1" t="s">
        <v>45</v>
      </c>
      <c r="AO240" s="22" t="s">
        <v>45</v>
      </c>
      <c r="AP240" s="1" t="s">
        <v>66</v>
      </c>
      <c r="AQ240" s="1">
        <v>6</v>
      </c>
      <c r="AR240" s="23" t="s">
        <v>375</v>
      </c>
      <c r="AS240" s="34" t="s">
        <v>875</v>
      </c>
      <c r="AT240" s="34" t="s">
        <v>844</v>
      </c>
      <c r="AU240" s="8">
        <f t="shared" si="21"/>
        <v>-2.7014842379675978</v>
      </c>
      <c r="AV240" s="8">
        <f t="shared" si="22"/>
        <v>-1.4295949476488956</v>
      </c>
      <c r="AW240">
        <f t="shared" si="23"/>
        <v>4</v>
      </c>
      <c r="AX240">
        <f t="shared" si="24"/>
        <v>1</v>
      </c>
      <c r="AY240" s="6">
        <f>VLOOKUP(AP240,COND!$A$10:$B$32,2,FALSE)</f>
        <v>0.95</v>
      </c>
      <c r="AZ240" s="8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99.026616139720716</v>
      </c>
      <c r="BA240" s="26">
        <f t="shared" si="25"/>
        <v>-0.18196449524722519</v>
      </c>
      <c r="BB240" t="str">
        <f t="shared" si="26"/>
        <v>SP</v>
      </c>
      <c r="BC240">
        <v>800</v>
      </c>
      <c r="BD240">
        <v>800</v>
      </c>
      <c r="BF240" t="str">
        <f t="shared" si="27"/>
        <v>Unlikely</v>
      </c>
      <c r="BH240" t="str">
        <f>IF(VLOOKUP($A240,'Draft List'!$D$4:$AC$1177,BH$3,FALSE)&lt;&gt;0,VLOOKUP($A240,'Draft List'!$D$4:$AC$1177,BH$3,FALSE),"")</f>
        <v/>
      </c>
      <c r="BI240" t="str">
        <f>IF(VLOOKUP($A240,'Draft List'!$D$4:$AC$1177,BI$3,FALSE)&lt;&gt;0,VLOOKUP($A240,'Draft List'!$D$4:$AC$1177,BI$3,FALSE),"")</f>
        <v/>
      </c>
      <c r="BJ240" t="str">
        <f>IF(VLOOKUP($A240,'Draft List'!$D$4:$AC$1177,BJ$3,FALSE)&lt;&gt;0,VLOOKUP($A240,'Draft List'!$D$4:$AC$1177,BJ$3,FALSE),"")</f>
        <v/>
      </c>
      <c r="BK240" t="str">
        <f>IF(VLOOKUP($A240,'Draft List'!$D$4:$AC$1177,BK$3,FALSE)&lt;&gt;0,VLOOKUP($A240,'Draft List'!$D$4:$AC$1177,BK$3,FALSE),"")</f>
        <v/>
      </c>
      <c r="BL240" t="e">
        <f>IF(OR(B240="SP",B240="MR",B240="CL"),"P",VLOOKUP(#REF!,Bat!$A$4:$AR$581,42,FALSE))</f>
        <v>#REF!</v>
      </c>
    </row>
    <row r="241" spans="1:64" ht="15" customHeight="1" x14ac:dyDescent="0.3">
      <c r="A241" s="1">
        <v>9914</v>
      </c>
      <c r="B241" s="1" t="s">
        <v>24</v>
      </c>
      <c r="C241" s="1" t="s">
        <v>354</v>
      </c>
      <c r="D241" s="1" t="s">
        <v>362</v>
      </c>
      <c r="E241" s="1">
        <v>21</v>
      </c>
      <c r="F241" s="1" t="s">
        <v>54</v>
      </c>
      <c r="G241" s="1" t="s">
        <v>42</v>
      </c>
      <c r="H241" s="22" t="s">
        <v>878</v>
      </c>
      <c r="I241" s="45" t="s">
        <v>43</v>
      </c>
      <c r="J241" s="1" t="s">
        <v>43</v>
      </c>
      <c r="K241" s="22" t="s">
        <v>43</v>
      </c>
      <c r="L241" s="1">
        <v>3</v>
      </c>
      <c r="M241" s="1">
        <v>2</v>
      </c>
      <c r="N241" s="22">
        <v>2</v>
      </c>
      <c r="O241" s="1">
        <v>4</v>
      </c>
      <c r="P241" s="1">
        <v>3</v>
      </c>
      <c r="Q241" s="22">
        <v>4</v>
      </c>
      <c r="R241" s="1">
        <v>5</v>
      </c>
      <c r="S241" s="1">
        <v>7</v>
      </c>
      <c r="T241" s="1">
        <v>3</v>
      </c>
      <c r="U241" s="1">
        <v>5</v>
      </c>
      <c r="V241" s="1" t="s">
        <v>45</v>
      </c>
      <c r="W241" s="1" t="s">
        <v>45</v>
      </c>
      <c r="X241" s="1" t="s">
        <v>45</v>
      </c>
      <c r="Y241" s="1" t="s">
        <v>45</v>
      </c>
      <c r="Z241" s="1" t="s">
        <v>45</v>
      </c>
      <c r="AA241" s="1" t="s">
        <v>45</v>
      </c>
      <c r="AB241" s="1">
        <v>4</v>
      </c>
      <c r="AC241" s="1">
        <v>5</v>
      </c>
      <c r="AD241" s="1" t="s">
        <v>45</v>
      </c>
      <c r="AE241" s="1" t="s">
        <v>45</v>
      </c>
      <c r="AF241" s="1" t="s">
        <v>45</v>
      </c>
      <c r="AG241" s="1" t="s">
        <v>45</v>
      </c>
      <c r="AH241" s="1" t="s">
        <v>45</v>
      </c>
      <c r="AI241" s="1" t="s">
        <v>45</v>
      </c>
      <c r="AJ241" s="1" t="s">
        <v>45</v>
      </c>
      <c r="AK241" s="1" t="s">
        <v>45</v>
      </c>
      <c r="AL241" s="1" t="s">
        <v>45</v>
      </c>
      <c r="AM241" s="1" t="s">
        <v>45</v>
      </c>
      <c r="AN241" s="1" t="s">
        <v>45</v>
      </c>
      <c r="AO241" s="22" t="s">
        <v>45</v>
      </c>
      <c r="AP241" s="1" t="s">
        <v>61</v>
      </c>
      <c r="AQ241" s="1">
        <v>4</v>
      </c>
      <c r="AR241" s="23" t="s">
        <v>371</v>
      </c>
      <c r="AS241" s="34" t="s">
        <v>977</v>
      </c>
      <c r="AT241" s="34" t="s">
        <v>48</v>
      </c>
      <c r="AU241" s="8">
        <f t="shared" si="21"/>
        <v>-1.8743493064650851</v>
      </c>
      <c r="AV241" s="8">
        <f t="shared" si="22"/>
        <v>-0.55409038268056388</v>
      </c>
      <c r="AW241">
        <f t="shared" si="23"/>
        <v>3</v>
      </c>
      <c r="AX241">
        <f t="shared" si="24"/>
        <v>1</v>
      </c>
      <c r="AY241" s="6">
        <f>VLOOKUP(AP241,COND!$A$10:$B$32,2,FALSE)</f>
        <v>1.0249999999999999</v>
      </c>
      <c r="AZ241" s="8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106.52187276986194</v>
      </c>
      <c r="BA241" s="26">
        <f t="shared" si="25"/>
        <v>0.50952288034930926</v>
      </c>
      <c r="BB241" t="str">
        <f t="shared" si="26"/>
        <v>RP</v>
      </c>
      <c r="BC241">
        <v>800</v>
      </c>
      <c r="BD241">
        <v>800</v>
      </c>
      <c r="BF241" t="str">
        <f t="shared" si="27"/>
        <v>Unlikely</v>
      </c>
      <c r="BH241">
        <f>IF(VLOOKUP($A241,'Draft List'!$D$4:$AC$1177,BH$3,FALSE)&lt;&gt;0,VLOOKUP($A241,'Draft List'!$D$4:$AC$1177,BH$3,FALSE),"")</f>
        <v>485</v>
      </c>
      <c r="BI241">
        <f>IF(VLOOKUP($A241,'Draft List'!$D$4:$AC$1177,BI$3,FALSE)&lt;&gt;0,VLOOKUP($A241,'Draft List'!$D$4:$AC$1177,BI$3,FALSE),"")</f>
        <v>16</v>
      </c>
      <c r="BJ241">
        <f>IF(VLOOKUP($A241,'Draft List'!$D$4:$AC$1177,BJ$3,FALSE)&lt;&gt;0,VLOOKUP($A241,'Draft List'!$D$4:$AC$1177,BJ$3,FALSE),"")</f>
        <v>17</v>
      </c>
      <c r="BK241" t="str">
        <f>IF(VLOOKUP($A241,'Draft List'!$D$4:$AC$1177,BK$3,FALSE)&lt;&gt;0,VLOOKUP($A241,'Draft List'!$D$4:$AC$1177,BK$3,FALSE),"")</f>
        <v>Aurora Borealis</v>
      </c>
      <c r="BL241" t="str">
        <f>IF(OR(B241="SP",B241="MR",B241="CL"),"P",VLOOKUP(#REF!,Bat!$A$4:$AR$581,42,FALSE))</f>
        <v>P</v>
      </c>
    </row>
    <row r="242" spans="1:64" ht="15" customHeight="1" x14ac:dyDescent="0.3">
      <c r="A242" s="1">
        <v>12225</v>
      </c>
      <c r="B242" s="1" t="s">
        <v>24</v>
      </c>
      <c r="C242" s="1" t="s">
        <v>883</v>
      </c>
      <c r="D242" s="1" t="s">
        <v>1469</v>
      </c>
      <c r="E242" s="1">
        <v>18</v>
      </c>
      <c r="F242" s="1" t="s">
        <v>63</v>
      </c>
      <c r="G242" s="1" t="s">
        <v>42</v>
      </c>
      <c r="H242" s="22" t="s">
        <v>878</v>
      </c>
      <c r="I242" s="45" t="s">
        <v>43</v>
      </c>
      <c r="J242" s="1" t="s">
        <v>44</v>
      </c>
      <c r="K242" s="22" t="s">
        <v>43</v>
      </c>
      <c r="L242" s="1">
        <v>1</v>
      </c>
      <c r="M242" s="1">
        <v>2</v>
      </c>
      <c r="N242" s="22">
        <v>1</v>
      </c>
      <c r="O242" s="1">
        <v>4</v>
      </c>
      <c r="P242" s="1">
        <v>2</v>
      </c>
      <c r="Q242" s="22">
        <v>2</v>
      </c>
      <c r="R242" s="1">
        <v>2</v>
      </c>
      <c r="S242" s="1">
        <v>4</v>
      </c>
      <c r="T242" s="1">
        <v>1</v>
      </c>
      <c r="U242" s="1">
        <v>5</v>
      </c>
      <c r="V242" s="1" t="s">
        <v>45</v>
      </c>
      <c r="W242" s="1" t="s">
        <v>45</v>
      </c>
      <c r="X242" s="1">
        <v>1</v>
      </c>
      <c r="Y242" s="1">
        <v>5</v>
      </c>
      <c r="Z242" s="1" t="s">
        <v>45</v>
      </c>
      <c r="AA242" s="1" t="s">
        <v>45</v>
      </c>
      <c r="AB242" s="1" t="s">
        <v>45</v>
      </c>
      <c r="AC242" s="1" t="s">
        <v>45</v>
      </c>
      <c r="AD242" s="1" t="s">
        <v>45</v>
      </c>
      <c r="AE242" s="1" t="s">
        <v>45</v>
      </c>
      <c r="AF242" s="1">
        <v>2</v>
      </c>
      <c r="AG242" s="1">
        <v>5</v>
      </c>
      <c r="AH242" s="1" t="s">
        <v>45</v>
      </c>
      <c r="AI242" s="1" t="s">
        <v>45</v>
      </c>
      <c r="AJ242" s="1" t="s">
        <v>45</v>
      </c>
      <c r="AK242" s="1" t="s">
        <v>45</v>
      </c>
      <c r="AL242" s="1" t="s">
        <v>45</v>
      </c>
      <c r="AM242" s="1" t="s">
        <v>45</v>
      </c>
      <c r="AN242" s="1" t="s">
        <v>45</v>
      </c>
      <c r="AO242" s="22" t="s">
        <v>45</v>
      </c>
      <c r="AP242" s="1" t="s">
        <v>69</v>
      </c>
      <c r="AQ242" s="1">
        <v>9</v>
      </c>
      <c r="AR242" s="23" t="s">
        <v>371</v>
      </c>
      <c r="AS242" s="34" t="s">
        <v>875</v>
      </c>
      <c r="AT242" s="34" t="s">
        <v>48</v>
      </c>
      <c r="AU242" s="8">
        <f t="shared" si="21"/>
        <v>-2.5060525215375429</v>
      </c>
      <c r="AV242" s="8">
        <f t="shared" si="22"/>
        <v>-1.23416323121884</v>
      </c>
      <c r="AW242">
        <f t="shared" si="23"/>
        <v>4</v>
      </c>
      <c r="AX242">
        <f t="shared" si="24"/>
        <v>0</v>
      </c>
      <c r="AY242" s="6">
        <f>VLOOKUP(AP242,COND!$A$10:$B$32,2,FALSE)</f>
        <v>0.95</v>
      </c>
      <c r="AZ242" s="8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98.974748627749904</v>
      </c>
      <c r="BA242" s="26">
        <f t="shared" si="25"/>
        <v>-0.18674961889291722</v>
      </c>
      <c r="BB242" t="str">
        <f t="shared" si="26"/>
        <v>SP</v>
      </c>
      <c r="BC242">
        <v>800</v>
      </c>
      <c r="BD242">
        <v>800</v>
      </c>
      <c r="BF242" t="str">
        <f t="shared" si="27"/>
        <v>Unlikely</v>
      </c>
      <c r="BH242">
        <f>IF(VLOOKUP($A242,'Draft List'!$D$4:$AC$1177,BH$3,FALSE)&lt;&gt;0,VLOOKUP($A242,'Draft List'!$D$4:$AC$1177,BH$3,FALSE),"")</f>
        <v>578</v>
      </c>
      <c r="BI242">
        <f>IF(VLOOKUP($A242,'Draft List'!$D$4:$AC$1177,BI$3,FALSE)&lt;&gt;0,VLOOKUP($A242,'Draft List'!$D$4:$AC$1177,BI$3,FALSE),"")</f>
        <v>19</v>
      </c>
      <c r="BJ242">
        <f>IF(VLOOKUP($A242,'Draft List'!$D$4:$AC$1177,BJ$3,FALSE)&lt;&gt;0,VLOOKUP($A242,'Draft List'!$D$4:$AC$1177,BJ$3,FALSE),"")</f>
        <v>14</v>
      </c>
      <c r="BK242" t="str">
        <f>IF(VLOOKUP($A242,'Draft List'!$D$4:$AC$1177,BK$3,FALSE)&lt;&gt;0,VLOOKUP($A242,'Draft List'!$D$4:$AC$1177,BK$3,FALSE),"")</f>
        <v>Palm Springs Codgers</v>
      </c>
      <c r="BL242" t="str">
        <f>IF(OR(B242="SP",B242="MR",B242="CL"),"P",VLOOKUP(#REF!,Bat!$A$4:$AR$581,42,FALSE))</f>
        <v>P</v>
      </c>
    </row>
    <row r="243" spans="1:64" ht="15" customHeight="1" x14ac:dyDescent="0.3">
      <c r="A243" s="1">
        <v>11789</v>
      </c>
      <c r="B243" s="1" t="s">
        <v>24</v>
      </c>
      <c r="C243" s="1" t="s">
        <v>182</v>
      </c>
      <c r="D243" s="1" t="s">
        <v>1239</v>
      </c>
      <c r="E243" s="1">
        <v>18</v>
      </c>
      <c r="F243" s="1" t="s">
        <v>63</v>
      </c>
      <c r="G243" s="1" t="s">
        <v>42</v>
      </c>
      <c r="H243" s="22" t="s">
        <v>878</v>
      </c>
      <c r="I243" s="45" t="s">
        <v>48</v>
      </c>
      <c r="J243" s="1" t="s">
        <v>43</v>
      </c>
      <c r="K243" s="22" t="s">
        <v>43</v>
      </c>
      <c r="L243" s="1">
        <v>1</v>
      </c>
      <c r="M243" s="1">
        <v>1</v>
      </c>
      <c r="N243" s="22">
        <v>1</v>
      </c>
      <c r="O243" s="1">
        <v>4</v>
      </c>
      <c r="P243" s="1">
        <v>1</v>
      </c>
      <c r="Q243" s="22">
        <v>2</v>
      </c>
      <c r="R243" s="1">
        <v>3</v>
      </c>
      <c r="S243" s="1">
        <v>5</v>
      </c>
      <c r="T243" s="1" t="s">
        <v>45</v>
      </c>
      <c r="U243" s="1" t="s">
        <v>45</v>
      </c>
      <c r="V243" s="1">
        <v>2</v>
      </c>
      <c r="W243" s="1">
        <v>6</v>
      </c>
      <c r="X243" s="1">
        <v>2</v>
      </c>
      <c r="Y243" s="1">
        <v>6</v>
      </c>
      <c r="Z243" s="1" t="s">
        <v>45</v>
      </c>
      <c r="AA243" s="1" t="s">
        <v>45</v>
      </c>
      <c r="AB243" s="1" t="s">
        <v>45</v>
      </c>
      <c r="AC243" s="1" t="s">
        <v>45</v>
      </c>
      <c r="AD243" s="1" t="s">
        <v>45</v>
      </c>
      <c r="AE243" s="1" t="s">
        <v>45</v>
      </c>
      <c r="AF243" s="1" t="s">
        <v>45</v>
      </c>
      <c r="AG243" s="1" t="s">
        <v>45</v>
      </c>
      <c r="AH243" s="1" t="s">
        <v>45</v>
      </c>
      <c r="AI243" s="1" t="s">
        <v>45</v>
      </c>
      <c r="AJ243" s="1" t="s">
        <v>45</v>
      </c>
      <c r="AK243" s="1" t="s">
        <v>45</v>
      </c>
      <c r="AL243" s="1" t="s">
        <v>45</v>
      </c>
      <c r="AM243" s="1" t="s">
        <v>45</v>
      </c>
      <c r="AN243" s="1" t="s">
        <v>45</v>
      </c>
      <c r="AO243" s="22" t="s">
        <v>45</v>
      </c>
      <c r="AP243" s="1" t="s">
        <v>69</v>
      </c>
      <c r="AQ243" s="1">
        <v>6</v>
      </c>
      <c r="AR243" s="23" t="s">
        <v>375</v>
      </c>
      <c r="AS243" s="34" t="s">
        <v>875</v>
      </c>
      <c r="AT243" s="34" t="s">
        <v>48</v>
      </c>
      <c r="AU243" s="8">
        <f t="shared" si="21"/>
        <v>-2.7014842379675978</v>
      </c>
      <c r="AV243" s="8">
        <f t="shared" si="22"/>
        <v>-1.4295949476488956</v>
      </c>
      <c r="AW243">
        <f t="shared" si="23"/>
        <v>3</v>
      </c>
      <c r="AX243">
        <f t="shared" si="24"/>
        <v>2</v>
      </c>
      <c r="AY243" s="6">
        <f>VLOOKUP(AP243,COND!$A$10:$B$32,2,FALSE)</f>
        <v>0.95</v>
      </c>
      <c r="AZ243" s="8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98.946303639720711</v>
      </c>
      <c r="BA243" s="26">
        <f t="shared" si="25"/>
        <v>-0.18937385860768344</v>
      </c>
      <c r="BB243" t="str">
        <f t="shared" si="26"/>
        <v>SP</v>
      </c>
      <c r="BC243">
        <v>800</v>
      </c>
      <c r="BD243">
        <v>800</v>
      </c>
      <c r="BF243" t="str">
        <f t="shared" si="27"/>
        <v>Unlikely</v>
      </c>
      <c r="BH243" t="str">
        <f>IF(VLOOKUP($A243,'Draft List'!$D$4:$AC$1177,BH$3,FALSE)&lt;&gt;0,VLOOKUP($A243,'Draft List'!$D$4:$AC$1177,BH$3,FALSE),"")</f>
        <v/>
      </c>
      <c r="BI243" t="str">
        <f>IF(VLOOKUP($A243,'Draft List'!$D$4:$AC$1177,BI$3,FALSE)&lt;&gt;0,VLOOKUP($A243,'Draft List'!$D$4:$AC$1177,BI$3,FALSE),"")</f>
        <v/>
      </c>
      <c r="BJ243" t="str">
        <f>IF(VLOOKUP($A243,'Draft List'!$D$4:$AC$1177,BJ$3,FALSE)&lt;&gt;0,VLOOKUP($A243,'Draft List'!$D$4:$AC$1177,BJ$3,FALSE),"")</f>
        <v/>
      </c>
      <c r="BK243" t="str">
        <f>IF(VLOOKUP($A243,'Draft List'!$D$4:$AC$1177,BK$3,FALSE)&lt;&gt;0,VLOOKUP($A243,'Draft List'!$D$4:$AC$1177,BK$3,FALSE),"")</f>
        <v/>
      </c>
      <c r="BL243" t="str">
        <f>IF(OR(B243="SP",B243="MR",B243="CL"),"P",VLOOKUP(#REF!,Bat!$A$4:$AR$581,42,FALSE))</f>
        <v>P</v>
      </c>
    </row>
    <row r="244" spans="1:64" ht="15" customHeight="1" x14ac:dyDescent="0.3">
      <c r="A244" s="1">
        <v>7376</v>
      </c>
      <c r="B244" s="1" t="s">
        <v>468</v>
      </c>
      <c r="C244" s="1" t="s">
        <v>818</v>
      </c>
      <c r="D244" s="1" t="s">
        <v>1436</v>
      </c>
      <c r="E244" s="1">
        <v>18</v>
      </c>
      <c r="F244" s="1" t="s">
        <v>42</v>
      </c>
      <c r="G244" s="1" t="s">
        <v>42</v>
      </c>
      <c r="H244" s="22" t="s">
        <v>878</v>
      </c>
      <c r="I244" s="45" t="s">
        <v>43</v>
      </c>
      <c r="J244" s="1" t="s">
        <v>43</v>
      </c>
      <c r="K244" s="22" t="s">
        <v>43</v>
      </c>
      <c r="L244" s="1">
        <v>2</v>
      </c>
      <c r="M244" s="1">
        <v>2</v>
      </c>
      <c r="N244" s="22">
        <v>1</v>
      </c>
      <c r="O244" s="1">
        <v>4</v>
      </c>
      <c r="P244" s="1">
        <v>2</v>
      </c>
      <c r="Q244" s="22">
        <v>2</v>
      </c>
      <c r="R244" s="1" t="s">
        <v>45</v>
      </c>
      <c r="S244" s="1" t="s">
        <v>45</v>
      </c>
      <c r="T244" s="1" t="s">
        <v>45</v>
      </c>
      <c r="U244" s="1" t="s">
        <v>45</v>
      </c>
      <c r="V244" s="1" t="s">
        <v>45</v>
      </c>
      <c r="W244" s="1" t="s">
        <v>45</v>
      </c>
      <c r="X244" s="1">
        <v>2</v>
      </c>
      <c r="Y244" s="1">
        <v>4</v>
      </c>
      <c r="Z244" s="1">
        <v>3</v>
      </c>
      <c r="AA244" s="1">
        <v>4</v>
      </c>
      <c r="AB244" s="1" t="s">
        <v>45</v>
      </c>
      <c r="AC244" s="1" t="s">
        <v>45</v>
      </c>
      <c r="AD244" s="1">
        <v>3</v>
      </c>
      <c r="AE244" s="1">
        <v>4</v>
      </c>
      <c r="AF244" s="1" t="s">
        <v>45</v>
      </c>
      <c r="AG244" s="1" t="s">
        <v>45</v>
      </c>
      <c r="AH244" s="1" t="s">
        <v>45</v>
      </c>
      <c r="AI244" s="1" t="s">
        <v>45</v>
      </c>
      <c r="AJ244" s="1" t="s">
        <v>45</v>
      </c>
      <c r="AK244" s="1" t="s">
        <v>45</v>
      </c>
      <c r="AL244" s="1" t="s">
        <v>45</v>
      </c>
      <c r="AM244" s="1" t="s">
        <v>45</v>
      </c>
      <c r="AN244" s="1" t="s">
        <v>45</v>
      </c>
      <c r="AO244" s="22" t="s">
        <v>45</v>
      </c>
      <c r="AP244" s="1" t="s">
        <v>57</v>
      </c>
      <c r="AQ244" s="1">
        <v>6</v>
      </c>
      <c r="AR244" s="23" t="s">
        <v>371</v>
      </c>
      <c r="AS244" s="34" t="s">
        <v>896</v>
      </c>
      <c r="AT244" s="34" t="s">
        <v>48</v>
      </c>
      <c r="AU244" s="8">
        <f t="shared" si="21"/>
        <v>-2.311361197028369</v>
      </c>
      <c r="AV244" s="8">
        <f t="shared" si="22"/>
        <v>-1.23416323121884</v>
      </c>
      <c r="AW244">
        <f t="shared" si="23"/>
        <v>3</v>
      </c>
      <c r="AX244">
        <f t="shared" si="24"/>
        <v>0</v>
      </c>
      <c r="AY244" s="6">
        <f>VLOOKUP(AP244,COND!$A$10:$B$32,2,FALSE)</f>
        <v>1</v>
      </c>
      <c r="AZ244" s="8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98.945601557812083</v>
      </c>
      <c r="BA244" s="26">
        <f t="shared" si="25"/>
        <v>-0.18943863034271632</v>
      </c>
      <c r="BB244" t="str">
        <f t="shared" si="26"/>
        <v>SP</v>
      </c>
      <c r="BC244">
        <v>800</v>
      </c>
      <c r="BD244">
        <v>800</v>
      </c>
      <c r="BF244" t="str">
        <f t="shared" si="27"/>
        <v>Unlikely</v>
      </c>
      <c r="BH244" t="str">
        <f>IF(VLOOKUP($A244,'Draft List'!$D$4:$AC$1177,BH$3,FALSE)&lt;&gt;0,VLOOKUP($A244,'Draft List'!$D$4:$AC$1177,BH$3,FALSE),"")</f>
        <v/>
      </c>
      <c r="BI244" t="str">
        <f>IF(VLOOKUP($A244,'Draft List'!$D$4:$AC$1177,BI$3,FALSE)&lt;&gt;0,VLOOKUP($A244,'Draft List'!$D$4:$AC$1177,BI$3,FALSE),"")</f>
        <v/>
      </c>
      <c r="BJ244" t="str">
        <f>IF(VLOOKUP($A244,'Draft List'!$D$4:$AC$1177,BJ$3,FALSE)&lt;&gt;0,VLOOKUP($A244,'Draft List'!$D$4:$AC$1177,BJ$3,FALSE),"")</f>
        <v/>
      </c>
      <c r="BK244" t="str">
        <f>IF(VLOOKUP($A244,'Draft List'!$D$4:$AC$1177,BK$3,FALSE)&lt;&gt;0,VLOOKUP($A244,'Draft List'!$D$4:$AC$1177,BK$3,FALSE),"")</f>
        <v/>
      </c>
      <c r="BL244" t="e">
        <f>IF(OR(B244="SP",B244="MR",B244="CL"),"P",VLOOKUP(#REF!,Bat!$A$4:$AR$581,42,FALSE))</f>
        <v>#REF!</v>
      </c>
    </row>
    <row r="245" spans="1:64" ht="15" customHeight="1" x14ac:dyDescent="0.3">
      <c r="A245" s="1">
        <v>6225</v>
      </c>
      <c r="B245" s="1" t="s">
        <v>468</v>
      </c>
      <c r="C245" s="1" t="s">
        <v>1346</v>
      </c>
      <c r="D245" s="1" t="s">
        <v>705</v>
      </c>
      <c r="E245" s="1">
        <v>18</v>
      </c>
      <c r="F245" s="1" t="s">
        <v>63</v>
      </c>
      <c r="G245" s="1" t="s">
        <v>42</v>
      </c>
      <c r="H245" s="22" t="s">
        <v>878</v>
      </c>
      <c r="I245" s="45" t="s">
        <v>43</v>
      </c>
      <c r="J245" s="1" t="s">
        <v>43</v>
      </c>
      <c r="K245" s="22" t="s">
        <v>43</v>
      </c>
      <c r="L245" s="1">
        <v>2</v>
      </c>
      <c r="M245" s="1">
        <v>2</v>
      </c>
      <c r="N245" s="22">
        <v>1</v>
      </c>
      <c r="O245" s="1">
        <v>4</v>
      </c>
      <c r="P245" s="1">
        <v>2</v>
      </c>
      <c r="Q245" s="22">
        <v>2</v>
      </c>
      <c r="R245" s="1">
        <v>3</v>
      </c>
      <c r="S245" s="1">
        <v>4</v>
      </c>
      <c r="T245" s="1">
        <v>1</v>
      </c>
      <c r="U245" s="1">
        <v>1</v>
      </c>
      <c r="V245" s="1" t="s">
        <v>45</v>
      </c>
      <c r="W245" s="1" t="s">
        <v>45</v>
      </c>
      <c r="X245" s="1" t="s">
        <v>45</v>
      </c>
      <c r="Y245" s="1" t="s">
        <v>45</v>
      </c>
      <c r="Z245" s="1">
        <v>3</v>
      </c>
      <c r="AA245" s="1">
        <v>4</v>
      </c>
      <c r="AB245" s="1" t="s">
        <v>45</v>
      </c>
      <c r="AC245" s="1" t="s">
        <v>45</v>
      </c>
      <c r="AD245" s="1" t="s">
        <v>45</v>
      </c>
      <c r="AE245" s="1" t="s">
        <v>45</v>
      </c>
      <c r="AF245" s="1" t="s">
        <v>45</v>
      </c>
      <c r="AG245" s="1" t="s">
        <v>45</v>
      </c>
      <c r="AH245" s="1" t="s">
        <v>45</v>
      </c>
      <c r="AI245" s="1" t="s">
        <v>45</v>
      </c>
      <c r="AJ245" s="1" t="s">
        <v>45</v>
      </c>
      <c r="AK245" s="1" t="s">
        <v>45</v>
      </c>
      <c r="AL245" s="1" t="s">
        <v>45</v>
      </c>
      <c r="AM245" s="1" t="s">
        <v>45</v>
      </c>
      <c r="AN245" s="1" t="s">
        <v>45</v>
      </c>
      <c r="AO245" s="22" t="s">
        <v>45</v>
      </c>
      <c r="AP245" s="1" t="s">
        <v>65</v>
      </c>
      <c r="AQ245" s="1">
        <v>5</v>
      </c>
      <c r="AR245" s="23" t="s">
        <v>371</v>
      </c>
      <c r="AS245" s="34" t="s">
        <v>896</v>
      </c>
      <c r="AT245" s="34" t="s">
        <v>48</v>
      </c>
      <c r="AU245" s="8">
        <f t="shared" si="21"/>
        <v>-2.311361197028369</v>
      </c>
      <c r="AV245" s="8">
        <f t="shared" si="22"/>
        <v>-1.23416323121884</v>
      </c>
      <c r="AW245">
        <f t="shared" si="23"/>
        <v>3</v>
      </c>
      <c r="AX245">
        <f t="shared" si="24"/>
        <v>0</v>
      </c>
      <c r="AY245" s="6">
        <f>VLOOKUP(AP245,COND!$A$10:$B$32,2,FALSE)</f>
        <v>1</v>
      </c>
      <c r="AZ245" s="8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98.945601557812083</v>
      </c>
      <c r="BA245" s="26">
        <f t="shared" si="25"/>
        <v>-0.18943863034271632</v>
      </c>
      <c r="BB245" t="str">
        <f t="shared" si="26"/>
        <v>SP</v>
      </c>
      <c r="BC245">
        <v>800</v>
      </c>
      <c r="BD245">
        <v>800</v>
      </c>
      <c r="BF245" t="str">
        <f t="shared" si="27"/>
        <v>Unlikely</v>
      </c>
      <c r="BH245" t="str">
        <f>IF(VLOOKUP($A245,'Draft List'!$D$4:$AC$1177,BH$3,FALSE)&lt;&gt;0,VLOOKUP($A245,'Draft List'!$D$4:$AC$1177,BH$3,FALSE),"")</f>
        <v/>
      </c>
      <c r="BI245" t="str">
        <f>IF(VLOOKUP($A245,'Draft List'!$D$4:$AC$1177,BI$3,FALSE)&lt;&gt;0,VLOOKUP($A245,'Draft List'!$D$4:$AC$1177,BI$3,FALSE),"")</f>
        <v/>
      </c>
      <c r="BJ245" t="str">
        <f>IF(VLOOKUP($A245,'Draft List'!$D$4:$AC$1177,BJ$3,FALSE)&lt;&gt;0,VLOOKUP($A245,'Draft List'!$D$4:$AC$1177,BJ$3,FALSE),"")</f>
        <v/>
      </c>
      <c r="BK245" t="str">
        <f>IF(VLOOKUP($A245,'Draft List'!$D$4:$AC$1177,BK$3,FALSE)&lt;&gt;0,VLOOKUP($A245,'Draft List'!$D$4:$AC$1177,BK$3,FALSE),"")</f>
        <v/>
      </c>
      <c r="BL245" t="e">
        <f>IF(OR(B245="SP",B245="MR",B245="CL"),"P",VLOOKUP(#REF!,Bat!$A$4:$AR$581,42,FALSE))</f>
        <v>#REF!</v>
      </c>
    </row>
    <row r="246" spans="1:64" ht="15" customHeight="1" x14ac:dyDescent="0.3">
      <c r="A246" s="1">
        <v>15192</v>
      </c>
      <c r="B246" s="1" t="s">
        <v>24</v>
      </c>
      <c r="C246" s="1" t="s">
        <v>126</v>
      </c>
      <c r="D246" s="1" t="s">
        <v>1610</v>
      </c>
      <c r="E246" s="1">
        <v>18</v>
      </c>
      <c r="F246" s="1" t="s">
        <v>54</v>
      </c>
      <c r="G246" s="1" t="s">
        <v>42</v>
      </c>
      <c r="H246" s="22" t="s">
        <v>878</v>
      </c>
      <c r="I246" s="45" t="s">
        <v>48</v>
      </c>
      <c r="J246" s="1" t="s">
        <v>43</v>
      </c>
      <c r="K246" s="22" t="s">
        <v>43</v>
      </c>
      <c r="L246" s="1">
        <v>1</v>
      </c>
      <c r="M246" s="1">
        <v>2</v>
      </c>
      <c r="N246" s="22">
        <v>1</v>
      </c>
      <c r="O246" s="1">
        <v>4</v>
      </c>
      <c r="P246" s="1">
        <v>2</v>
      </c>
      <c r="Q246" s="22">
        <v>2</v>
      </c>
      <c r="R246" s="1">
        <v>4</v>
      </c>
      <c r="S246" s="1">
        <v>5</v>
      </c>
      <c r="T246" s="1">
        <v>1</v>
      </c>
      <c r="U246" s="1">
        <v>6</v>
      </c>
      <c r="V246" s="1" t="s">
        <v>45</v>
      </c>
      <c r="W246" s="1" t="s">
        <v>45</v>
      </c>
      <c r="X246" s="1">
        <v>2</v>
      </c>
      <c r="Y246" s="1">
        <v>5</v>
      </c>
      <c r="Z246" s="1" t="s">
        <v>45</v>
      </c>
      <c r="AA246" s="1" t="s">
        <v>45</v>
      </c>
      <c r="AB246" s="1" t="s">
        <v>45</v>
      </c>
      <c r="AC246" s="1" t="s">
        <v>45</v>
      </c>
      <c r="AD246" s="1" t="s">
        <v>45</v>
      </c>
      <c r="AE246" s="1" t="s">
        <v>45</v>
      </c>
      <c r="AF246" s="1" t="s">
        <v>45</v>
      </c>
      <c r="AG246" s="1" t="s">
        <v>45</v>
      </c>
      <c r="AH246" s="1" t="s">
        <v>45</v>
      </c>
      <c r="AI246" s="1" t="s">
        <v>45</v>
      </c>
      <c r="AJ246" s="1" t="s">
        <v>45</v>
      </c>
      <c r="AK246" s="1" t="s">
        <v>45</v>
      </c>
      <c r="AL246" s="1" t="s">
        <v>45</v>
      </c>
      <c r="AM246" s="1" t="s">
        <v>45</v>
      </c>
      <c r="AN246" s="1" t="s">
        <v>45</v>
      </c>
      <c r="AO246" s="22" t="s">
        <v>45</v>
      </c>
      <c r="AP246" s="1" t="s">
        <v>374</v>
      </c>
      <c r="AQ246" s="1">
        <v>4</v>
      </c>
      <c r="AR246" s="23" t="s">
        <v>371</v>
      </c>
      <c r="AS246" s="34" t="s">
        <v>875</v>
      </c>
      <c r="AT246" s="34" t="s">
        <v>48</v>
      </c>
      <c r="AU246" s="8">
        <f t="shared" si="21"/>
        <v>-2.5060525215375429</v>
      </c>
      <c r="AV246" s="8">
        <f t="shared" si="22"/>
        <v>-1.23416323121884</v>
      </c>
      <c r="AW246">
        <f t="shared" si="23"/>
        <v>3</v>
      </c>
      <c r="AX246">
        <f t="shared" si="24"/>
        <v>1</v>
      </c>
      <c r="AY246" s="6">
        <f>VLOOKUP(AP246,COND!$A$10:$B$32,2,FALSE)</f>
        <v>1</v>
      </c>
      <c r="AZ246" s="8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98.912248627749904</v>
      </c>
      <c r="BA246" s="26">
        <f t="shared" si="25"/>
        <v>-0.1925156604185653</v>
      </c>
      <c r="BB246" t="str">
        <f t="shared" si="26"/>
        <v>RP</v>
      </c>
      <c r="BC246">
        <v>800</v>
      </c>
      <c r="BD246">
        <v>800</v>
      </c>
      <c r="BF246" t="str">
        <f t="shared" si="27"/>
        <v>Unlikely</v>
      </c>
      <c r="BH246" t="str">
        <f>IF(VLOOKUP($A246,'Draft List'!$D$4:$AC$1177,BH$3,FALSE)&lt;&gt;0,VLOOKUP($A246,'Draft List'!$D$4:$AC$1177,BH$3,FALSE),"")</f>
        <v/>
      </c>
      <c r="BI246" t="str">
        <f>IF(VLOOKUP($A246,'Draft List'!$D$4:$AC$1177,BI$3,FALSE)&lt;&gt;0,VLOOKUP($A246,'Draft List'!$D$4:$AC$1177,BI$3,FALSE),"")</f>
        <v/>
      </c>
      <c r="BJ246" t="str">
        <f>IF(VLOOKUP($A246,'Draft List'!$D$4:$AC$1177,BJ$3,FALSE)&lt;&gt;0,VLOOKUP($A246,'Draft List'!$D$4:$AC$1177,BJ$3,FALSE),"")</f>
        <v/>
      </c>
      <c r="BK246" t="str">
        <f>IF(VLOOKUP($A246,'Draft List'!$D$4:$AC$1177,BK$3,FALSE)&lt;&gt;0,VLOOKUP($A246,'Draft List'!$D$4:$AC$1177,BK$3,FALSE),"")</f>
        <v/>
      </c>
      <c r="BL246" t="str">
        <f>IF(OR(B246="SP",B246="MR",B246="CL"),"P",VLOOKUP(#REF!,Bat!$A$4:$AR$581,42,FALSE))</f>
        <v>P</v>
      </c>
    </row>
    <row r="247" spans="1:64" ht="15" customHeight="1" x14ac:dyDescent="0.3">
      <c r="A247" s="1">
        <v>10952</v>
      </c>
      <c r="B247" s="1" t="s">
        <v>468</v>
      </c>
      <c r="C247" s="1" t="s">
        <v>212</v>
      </c>
      <c r="D247" s="1" t="s">
        <v>1461</v>
      </c>
      <c r="E247" s="1">
        <v>18</v>
      </c>
      <c r="F247" s="1" t="s">
        <v>42</v>
      </c>
      <c r="G247" s="1" t="s">
        <v>42</v>
      </c>
      <c r="H247" s="22" t="s">
        <v>878</v>
      </c>
      <c r="I247" s="45" t="s">
        <v>44</v>
      </c>
      <c r="J247" s="1" t="s">
        <v>48</v>
      </c>
      <c r="K247" s="22" t="s">
        <v>43</v>
      </c>
      <c r="L247" s="1">
        <v>1</v>
      </c>
      <c r="M247" s="1">
        <v>2</v>
      </c>
      <c r="N247" s="22">
        <v>1</v>
      </c>
      <c r="O247" s="1">
        <v>3</v>
      </c>
      <c r="P247" s="1">
        <v>2</v>
      </c>
      <c r="Q247" s="22">
        <v>2</v>
      </c>
      <c r="R247" s="1">
        <v>2</v>
      </c>
      <c r="S247" s="1">
        <v>3</v>
      </c>
      <c r="T247" s="1">
        <v>1</v>
      </c>
      <c r="U247" s="1">
        <v>4</v>
      </c>
      <c r="V247" s="1">
        <v>1</v>
      </c>
      <c r="W247" s="1">
        <v>3</v>
      </c>
      <c r="X247" s="1">
        <v>2</v>
      </c>
      <c r="Y247" s="1">
        <v>5</v>
      </c>
      <c r="Z247" s="1" t="s">
        <v>45</v>
      </c>
      <c r="AA247" s="1" t="s">
        <v>45</v>
      </c>
      <c r="AB247" s="1">
        <v>2</v>
      </c>
      <c r="AC247" s="1">
        <v>4</v>
      </c>
      <c r="AD247" s="1" t="s">
        <v>45</v>
      </c>
      <c r="AE247" s="1" t="s">
        <v>45</v>
      </c>
      <c r="AF247" s="1">
        <v>2</v>
      </c>
      <c r="AG247" s="1">
        <v>4</v>
      </c>
      <c r="AH247" s="1" t="s">
        <v>45</v>
      </c>
      <c r="AI247" s="1" t="s">
        <v>45</v>
      </c>
      <c r="AJ247" s="1" t="s">
        <v>45</v>
      </c>
      <c r="AK247" s="1" t="s">
        <v>45</v>
      </c>
      <c r="AL247" s="1" t="s">
        <v>45</v>
      </c>
      <c r="AM247" s="1" t="s">
        <v>45</v>
      </c>
      <c r="AN247" s="1" t="s">
        <v>45</v>
      </c>
      <c r="AO247" s="22" t="s">
        <v>45</v>
      </c>
      <c r="AP247" s="1" t="s">
        <v>69</v>
      </c>
      <c r="AQ247" s="1">
        <v>6</v>
      </c>
      <c r="AR247" s="23" t="s">
        <v>371</v>
      </c>
      <c r="AS247" s="34" t="s">
        <v>875</v>
      </c>
      <c r="AT247" s="34" t="s">
        <v>48</v>
      </c>
      <c r="AU247" s="8">
        <f t="shared" si="21"/>
        <v>-2.5060525215375429</v>
      </c>
      <c r="AV247" s="8">
        <f t="shared" si="22"/>
        <v>-1.4288545557280135</v>
      </c>
      <c r="AW247">
        <f t="shared" si="23"/>
        <v>6</v>
      </c>
      <c r="AX247">
        <f t="shared" si="24"/>
        <v>0</v>
      </c>
      <c r="AY247" s="6">
        <f>VLOOKUP(AP247,COND!$A$10:$B$32,2,FALSE)</f>
        <v>0.95</v>
      </c>
      <c r="AZ247" s="8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98.694973125523717</v>
      </c>
      <c r="BA247" s="26">
        <f t="shared" si="25"/>
        <v>-0.21256077351204103</v>
      </c>
      <c r="BB247" t="str">
        <f t="shared" si="26"/>
        <v>SP</v>
      </c>
      <c r="BC247">
        <v>800</v>
      </c>
      <c r="BD247">
        <v>800</v>
      </c>
      <c r="BF247" t="str">
        <f t="shared" si="27"/>
        <v>Unlikely</v>
      </c>
      <c r="BH247">
        <f>IF(VLOOKUP($A247,'Draft List'!$D$4:$AC$1177,BH$3,FALSE)&lt;&gt;0,VLOOKUP($A247,'Draft List'!$D$4:$AC$1177,BH$3,FALSE),"")</f>
        <v>513</v>
      </c>
      <c r="BI247">
        <f>IF(VLOOKUP($A247,'Draft List'!$D$4:$AC$1177,BI$3,FALSE)&lt;&gt;0,VLOOKUP($A247,'Draft List'!$D$4:$AC$1177,BI$3,FALSE),"")</f>
        <v>17</v>
      </c>
      <c r="BJ247">
        <f>IF(VLOOKUP($A247,'Draft List'!$D$4:$AC$1177,BJ$3,FALSE)&lt;&gt;0,VLOOKUP($A247,'Draft List'!$D$4:$AC$1177,BJ$3,FALSE),"")</f>
        <v>13</v>
      </c>
      <c r="BK247" t="str">
        <f>IF(VLOOKUP($A247,'Draft List'!$D$4:$AC$1177,BK$3,FALSE)&lt;&gt;0,VLOOKUP($A247,'Draft List'!$D$4:$AC$1177,BK$3,FALSE),"")</f>
        <v>Toyama Wind Dancers</v>
      </c>
      <c r="BL247" t="e">
        <f>IF(OR(B247="SP",B247="MR",B247="CL"),"P",VLOOKUP(#REF!,Bat!$A$4:$AR$581,42,FALSE))</f>
        <v>#REF!</v>
      </c>
    </row>
    <row r="248" spans="1:64" ht="15" customHeight="1" x14ac:dyDescent="0.3">
      <c r="A248" s="1">
        <v>6040</v>
      </c>
      <c r="B248" s="1" t="s">
        <v>468</v>
      </c>
      <c r="C248" s="1" t="s">
        <v>182</v>
      </c>
      <c r="D248" s="1" t="s">
        <v>215</v>
      </c>
      <c r="E248" s="1">
        <v>18</v>
      </c>
      <c r="F248" s="1" t="s">
        <v>63</v>
      </c>
      <c r="G248" s="1" t="s">
        <v>42</v>
      </c>
      <c r="H248" s="22" t="s">
        <v>878</v>
      </c>
      <c r="I248" s="45" t="s">
        <v>43</v>
      </c>
      <c r="J248" s="1" t="s">
        <v>43</v>
      </c>
      <c r="K248" s="22" t="s">
        <v>43</v>
      </c>
      <c r="L248" s="1">
        <v>2</v>
      </c>
      <c r="M248" s="1">
        <v>1</v>
      </c>
      <c r="N248" s="22">
        <v>1</v>
      </c>
      <c r="O248" s="1">
        <v>4</v>
      </c>
      <c r="P248" s="1">
        <v>2</v>
      </c>
      <c r="Q248" s="22">
        <v>2</v>
      </c>
      <c r="R248" s="1">
        <v>3</v>
      </c>
      <c r="S248" s="1">
        <v>5</v>
      </c>
      <c r="T248" s="1">
        <v>1</v>
      </c>
      <c r="U248" s="1">
        <v>1</v>
      </c>
      <c r="V248" s="1">
        <v>2</v>
      </c>
      <c r="W248" s="1">
        <v>5</v>
      </c>
      <c r="X248" s="1" t="s">
        <v>45</v>
      </c>
      <c r="Y248" s="1" t="s">
        <v>45</v>
      </c>
      <c r="Z248" s="1" t="s">
        <v>45</v>
      </c>
      <c r="AA248" s="1" t="s">
        <v>45</v>
      </c>
      <c r="AB248" s="1" t="s">
        <v>45</v>
      </c>
      <c r="AC248" s="1" t="s">
        <v>45</v>
      </c>
      <c r="AD248" s="1" t="s">
        <v>45</v>
      </c>
      <c r="AE248" s="1" t="s">
        <v>45</v>
      </c>
      <c r="AF248" s="1" t="s">
        <v>45</v>
      </c>
      <c r="AG248" s="1" t="s">
        <v>45</v>
      </c>
      <c r="AH248" s="1" t="s">
        <v>45</v>
      </c>
      <c r="AI248" s="1" t="s">
        <v>45</v>
      </c>
      <c r="AJ248" s="1" t="s">
        <v>45</v>
      </c>
      <c r="AK248" s="1" t="s">
        <v>45</v>
      </c>
      <c r="AL248" s="1" t="s">
        <v>45</v>
      </c>
      <c r="AM248" s="1" t="s">
        <v>45</v>
      </c>
      <c r="AN248" s="1" t="s">
        <v>45</v>
      </c>
      <c r="AO248" s="22" t="s">
        <v>45</v>
      </c>
      <c r="AP248" s="1" t="s">
        <v>69</v>
      </c>
      <c r="AQ248" s="1">
        <v>3</v>
      </c>
      <c r="AR248" s="23" t="s">
        <v>14</v>
      </c>
      <c r="AS248" s="34" t="s">
        <v>938</v>
      </c>
      <c r="AT248" s="34" t="s">
        <v>48</v>
      </c>
      <c r="AU248" s="8">
        <f t="shared" si="21"/>
        <v>-2.5067929134584248</v>
      </c>
      <c r="AV248" s="8">
        <f t="shared" si="22"/>
        <v>-1.23416323121884</v>
      </c>
      <c r="AW248">
        <f t="shared" si="23"/>
        <v>3</v>
      </c>
      <c r="AX248">
        <f t="shared" si="24"/>
        <v>0</v>
      </c>
      <c r="AY248" s="6">
        <f>VLOOKUP(AP248,COND!$A$10:$B$32,2,FALSE)</f>
        <v>0.95</v>
      </c>
      <c r="AZ248" s="8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98.624627555620691</v>
      </c>
      <c r="BA248" s="26">
        <f t="shared" si="25"/>
        <v>-0.21905062114734067</v>
      </c>
      <c r="BB248" t="str">
        <f t="shared" si="26"/>
        <v>RP</v>
      </c>
      <c r="BC248">
        <v>800</v>
      </c>
      <c r="BD248">
        <v>800</v>
      </c>
      <c r="BF248" t="str">
        <f t="shared" si="27"/>
        <v>Unlikely</v>
      </c>
      <c r="BH248" t="str">
        <f>IF(VLOOKUP($A248,'Draft List'!$D$4:$AC$1177,BH$3,FALSE)&lt;&gt;0,VLOOKUP($A248,'Draft List'!$D$4:$AC$1177,BH$3,FALSE),"")</f>
        <v/>
      </c>
      <c r="BI248" t="str">
        <f>IF(VLOOKUP($A248,'Draft List'!$D$4:$AC$1177,BI$3,FALSE)&lt;&gt;0,VLOOKUP($A248,'Draft List'!$D$4:$AC$1177,BI$3,FALSE),"")</f>
        <v/>
      </c>
      <c r="BJ248" t="str">
        <f>IF(VLOOKUP($A248,'Draft List'!$D$4:$AC$1177,BJ$3,FALSE)&lt;&gt;0,VLOOKUP($A248,'Draft List'!$D$4:$AC$1177,BJ$3,FALSE),"")</f>
        <v/>
      </c>
      <c r="BK248" t="str">
        <f>IF(VLOOKUP($A248,'Draft List'!$D$4:$AC$1177,BK$3,FALSE)&lt;&gt;0,VLOOKUP($A248,'Draft List'!$D$4:$AC$1177,BK$3,FALSE),"")</f>
        <v/>
      </c>
      <c r="BL248" t="e">
        <f>IF(OR(B248="SP",B248="MR",B248="CL"),"P",VLOOKUP(#REF!,Bat!$A$4:$AR$581,42,FALSE))</f>
        <v>#REF!</v>
      </c>
    </row>
    <row r="249" spans="1:64" ht="15" customHeight="1" x14ac:dyDescent="0.3">
      <c r="A249" s="1">
        <v>9242</v>
      </c>
      <c r="B249" s="1" t="s">
        <v>468</v>
      </c>
      <c r="C249" s="1" t="s">
        <v>214</v>
      </c>
      <c r="D249" s="1" t="s">
        <v>1056</v>
      </c>
      <c r="E249" s="1">
        <v>18</v>
      </c>
      <c r="F249" s="1" t="s">
        <v>54</v>
      </c>
      <c r="G249" s="1" t="s">
        <v>54</v>
      </c>
      <c r="H249" s="22" t="s">
        <v>878</v>
      </c>
      <c r="I249" s="45" t="s">
        <v>43</v>
      </c>
      <c r="J249" s="1" t="s">
        <v>44</v>
      </c>
      <c r="K249" s="22" t="s">
        <v>43</v>
      </c>
      <c r="L249" s="1">
        <v>1</v>
      </c>
      <c r="M249" s="1">
        <v>2</v>
      </c>
      <c r="N249" s="22">
        <v>1</v>
      </c>
      <c r="O249" s="1">
        <v>4</v>
      </c>
      <c r="P249" s="1">
        <v>2</v>
      </c>
      <c r="Q249" s="22">
        <v>2</v>
      </c>
      <c r="R249" s="1" t="s">
        <v>45</v>
      </c>
      <c r="S249" s="1" t="s">
        <v>45</v>
      </c>
      <c r="T249" s="1">
        <v>1</v>
      </c>
      <c r="U249" s="1">
        <v>1</v>
      </c>
      <c r="V249" s="1" t="s">
        <v>45</v>
      </c>
      <c r="W249" s="1" t="s">
        <v>45</v>
      </c>
      <c r="X249" s="1">
        <v>2</v>
      </c>
      <c r="Y249" s="1">
        <v>6</v>
      </c>
      <c r="Z249" s="1" t="s">
        <v>45</v>
      </c>
      <c r="AA249" s="1" t="s">
        <v>45</v>
      </c>
      <c r="AB249" s="1" t="s">
        <v>45</v>
      </c>
      <c r="AC249" s="1" t="s">
        <v>45</v>
      </c>
      <c r="AD249" s="1">
        <v>2</v>
      </c>
      <c r="AE249" s="1">
        <v>5</v>
      </c>
      <c r="AF249" s="1" t="s">
        <v>45</v>
      </c>
      <c r="AG249" s="1" t="s">
        <v>45</v>
      </c>
      <c r="AH249" s="1" t="s">
        <v>45</v>
      </c>
      <c r="AI249" s="1" t="s">
        <v>45</v>
      </c>
      <c r="AJ249" s="1" t="s">
        <v>45</v>
      </c>
      <c r="AK249" s="1" t="s">
        <v>45</v>
      </c>
      <c r="AL249" s="1" t="s">
        <v>45</v>
      </c>
      <c r="AM249" s="1" t="s">
        <v>45</v>
      </c>
      <c r="AN249" s="1" t="s">
        <v>45</v>
      </c>
      <c r="AO249" s="22" t="s">
        <v>45</v>
      </c>
      <c r="AP249" s="1" t="s">
        <v>65</v>
      </c>
      <c r="AQ249" s="1">
        <v>7</v>
      </c>
      <c r="AR249" s="23" t="s">
        <v>371</v>
      </c>
      <c r="AS249" s="34" t="s">
        <v>875</v>
      </c>
      <c r="AT249" s="34" t="s">
        <v>844</v>
      </c>
      <c r="AU249" s="8">
        <f t="shared" si="21"/>
        <v>-2.5060525215375429</v>
      </c>
      <c r="AV249" s="8">
        <f t="shared" si="22"/>
        <v>-1.23416323121884</v>
      </c>
      <c r="AW249">
        <f t="shared" si="23"/>
        <v>3</v>
      </c>
      <c r="AX249">
        <f t="shared" si="24"/>
        <v>1</v>
      </c>
      <c r="AY249" s="6">
        <f>VLOOKUP(AP249,COND!$A$10:$B$32,2,FALSE)</f>
        <v>1</v>
      </c>
      <c r="AZ249" s="8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98.565524871315688</v>
      </c>
      <c r="BA249" s="26">
        <f t="shared" si="25"/>
        <v>-0.22450323765901933</v>
      </c>
      <c r="BB249" t="str">
        <f t="shared" si="26"/>
        <v>SP</v>
      </c>
      <c r="BC249">
        <v>800</v>
      </c>
      <c r="BD249">
        <v>800</v>
      </c>
      <c r="BF249" t="str">
        <f t="shared" si="27"/>
        <v>Unlikely</v>
      </c>
      <c r="BH249" t="str">
        <f>IF(VLOOKUP($A249,'Draft List'!$D$4:$AC$1177,BH$3,FALSE)&lt;&gt;0,VLOOKUP($A249,'Draft List'!$D$4:$AC$1177,BH$3,FALSE),"")</f>
        <v/>
      </c>
      <c r="BI249" t="str">
        <f>IF(VLOOKUP($A249,'Draft List'!$D$4:$AC$1177,BI$3,FALSE)&lt;&gt;0,VLOOKUP($A249,'Draft List'!$D$4:$AC$1177,BI$3,FALSE),"")</f>
        <v/>
      </c>
      <c r="BJ249" t="str">
        <f>IF(VLOOKUP($A249,'Draft List'!$D$4:$AC$1177,BJ$3,FALSE)&lt;&gt;0,VLOOKUP($A249,'Draft List'!$D$4:$AC$1177,BJ$3,FALSE),"")</f>
        <v/>
      </c>
      <c r="BK249" t="str">
        <f>IF(VLOOKUP($A249,'Draft List'!$D$4:$AC$1177,BK$3,FALSE)&lt;&gt;0,VLOOKUP($A249,'Draft List'!$D$4:$AC$1177,BK$3,FALSE),"")</f>
        <v/>
      </c>
      <c r="BL249" t="e">
        <f>IF(OR(B249="SP",B249="MR",B249="CL"),"P",VLOOKUP(#REF!,Bat!$A$4:$AR$581,42,FALSE))</f>
        <v>#REF!</v>
      </c>
    </row>
    <row r="250" spans="1:64" ht="15" customHeight="1" x14ac:dyDescent="0.3">
      <c r="A250" s="1">
        <v>5393</v>
      </c>
      <c r="B250" s="1" t="s">
        <v>468</v>
      </c>
      <c r="C250" s="1" t="s">
        <v>131</v>
      </c>
      <c r="D250" s="1" t="s">
        <v>1596</v>
      </c>
      <c r="E250" s="1">
        <v>18</v>
      </c>
      <c r="F250" s="1" t="s">
        <v>54</v>
      </c>
      <c r="G250" s="1" t="s">
        <v>42</v>
      </c>
      <c r="H250" s="22" t="s">
        <v>878</v>
      </c>
      <c r="I250" s="45" t="s">
        <v>43</v>
      </c>
      <c r="J250" s="1" t="s">
        <v>43</v>
      </c>
      <c r="K250" s="22" t="s">
        <v>44</v>
      </c>
      <c r="L250" s="1">
        <v>1</v>
      </c>
      <c r="M250" s="1">
        <v>2</v>
      </c>
      <c r="N250" s="22">
        <v>1</v>
      </c>
      <c r="O250" s="1">
        <v>4</v>
      </c>
      <c r="P250" s="1">
        <v>2</v>
      </c>
      <c r="Q250" s="22">
        <v>2</v>
      </c>
      <c r="R250" s="1">
        <v>3</v>
      </c>
      <c r="S250" s="1">
        <v>5</v>
      </c>
      <c r="T250" s="1">
        <v>1</v>
      </c>
      <c r="U250" s="1">
        <v>1</v>
      </c>
      <c r="V250" s="1">
        <v>1</v>
      </c>
      <c r="W250" s="1">
        <v>6</v>
      </c>
      <c r="X250" s="1" t="s">
        <v>45</v>
      </c>
      <c r="Y250" s="1" t="s">
        <v>45</v>
      </c>
      <c r="Z250" s="1" t="s">
        <v>45</v>
      </c>
      <c r="AA250" s="1" t="s">
        <v>45</v>
      </c>
      <c r="AB250" s="1" t="s">
        <v>45</v>
      </c>
      <c r="AC250" s="1" t="s">
        <v>45</v>
      </c>
      <c r="AD250" s="1" t="s">
        <v>45</v>
      </c>
      <c r="AE250" s="1" t="s">
        <v>45</v>
      </c>
      <c r="AF250" s="1" t="s">
        <v>45</v>
      </c>
      <c r="AG250" s="1" t="s">
        <v>45</v>
      </c>
      <c r="AH250" s="1" t="s">
        <v>45</v>
      </c>
      <c r="AI250" s="1" t="s">
        <v>45</v>
      </c>
      <c r="AJ250" s="1" t="s">
        <v>45</v>
      </c>
      <c r="AK250" s="1" t="s">
        <v>45</v>
      </c>
      <c r="AL250" s="1" t="s">
        <v>45</v>
      </c>
      <c r="AM250" s="1" t="s">
        <v>45</v>
      </c>
      <c r="AN250" s="1" t="s">
        <v>45</v>
      </c>
      <c r="AO250" s="22" t="s">
        <v>45</v>
      </c>
      <c r="AP250" s="1" t="s">
        <v>373</v>
      </c>
      <c r="AQ250" s="1">
        <v>10</v>
      </c>
      <c r="AR250" s="23" t="s">
        <v>371</v>
      </c>
      <c r="AS250" s="34" t="s">
        <v>896</v>
      </c>
      <c r="AT250" s="34" t="s">
        <v>48</v>
      </c>
      <c r="AU250" s="8">
        <f t="shared" si="21"/>
        <v>-2.5060525215375429</v>
      </c>
      <c r="AV250" s="8">
        <f t="shared" si="22"/>
        <v>-1.23416323121884</v>
      </c>
      <c r="AW250">
        <f t="shared" si="23"/>
        <v>3</v>
      </c>
      <c r="AX250">
        <f t="shared" si="24"/>
        <v>1</v>
      </c>
      <c r="AY250" s="6">
        <f>VLOOKUP(AP250,COND!$A$10:$B$32,2,FALSE)</f>
        <v>1</v>
      </c>
      <c r="AZ250" s="8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98.565524871315688</v>
      </c>
      <c r="BA250" s="26">
        <f t="shared" si="25"/>
        <v>-0.22450323765901933</v>
      </c>
      <c r="BB250" t="str">
        <f t="shared" si="26"/>
        <v>SP</v>
      </c>
      <c r="BC250">
        <v>800</v>
      </c>
      <c r="BD250">
        <v>800</v>
      </c>
      <c r="BF250" t="str">
        <f t="shared" si="27"/>
        <v>Unlikely</v>
      </c>
      <c r="BH250">
        <f>IF(VLOOKUP($A250,'Draft List'!$D$4:$AC$1177,BH$3,FALSE)&lt;&gt;0,VLOOKUP($A250,'Draft List'!$D$4:$AC$1177,BH$3,FALSE),"")</f>
        <v>516</v>
      </c>
      <c r="BI250">
        <f>IF(VLOOKUP($A250,'Draft List'!$D$4:$AC$1177,BI$3,FALSE)&lt;&gt;0,VLOOKUP($A250,'Draft List'!$D$4:$AC$1177,BI$3,FALSE),"")</f>
        <v>17</v>
      </c>
      <c r="BJ250">
        <f>IF(VLOOKUP($A250,'Draft List'!$D$4:$AC$1177,BJ$3,FALSE)&lt;&gt;0,VLOOKUP($A250,'Draft List'!$D$4:$AC$1177,BJ$3,FALSE),"")</f>
        <v>16</v>
      </c>
      <c r="BK250" t="str">
        <f>IF(VLOOKUP($A250,'Draft List'!$D$4:$AC$1177,BK$3,FALSE)&lt;&gt;0,VLOOKUP($A250,'Draft List'!$D$4:$AC$1177,BK$3,FALSE),"")</f>
        <v>Reno Zephyrs</v>
      </c>
      <c r="BL250" t="e">
        <f>IF(OR(B250="SP",B250="MR",B250="CL"),"P",VLOOKUP(#REF!,Bat!$A$4:$AR$581,42,FALSE))</f>
        <v>#REF!</v>
      </c>
    </row>
    <row r="251" spans="1:64" ht="15" customHeight="1" x14ac:dyDescent="0.3">
      <c r="A251" s="1">
        <v>5104</v>
      </c>
      <c r="B251" s="1" t="s">
        <v>468</v>
      </c>
      <c r="C251" s="1" t="s">
        <v>446</v>
      </c>
      <c r="D251" s="1" t="s">
        <v>1685</v>
      </c>
      <c r="E251" s="1">
        <v>18</v>
      </c>
      <c r="F251" s="1" t="s">
        <v>54</v>
      </c>
      <c r="G251" s="1" t="s">
        <v>54</v>
      </c>
      <c r="H251" s="22" t="s">
        <v>878</v>
      </c>
      <c r="I251" s="45" t="s">
        <v>43</v>
      </c>
      <c r="J251" s="1" t="s">
        <v>43</v>
      </c>
      <c r="K251" s="22" t="s">
        <v>43</v>
      </c>
      <c r="L251" s="1">
        <v>1</v>
      </c>
      <c r="M251" s="1">
        <v>2</v>
      </c>
      <c r="N251" s="22">
        <v>1</v>
      </c>
      <c r="O251" s="1">
        <v>4</v>
      </c>
      <c r="P251" s="1">
        <v>2</v>
      </c>
      <c r="Q251" s="22">
        <v>1</v>
      </c>
      <c r="R251" s="1">
        <v>2</v>
      </c>
      <c r="S251" s="1">
        <v>3</v>
      </c>
      <c r="T251" s="1">
        <v>1</v>
      </c>
      <c r="U251" s="1">
        <v>5</v>
      </c>
      <c r="V251" s="1">
        <v>2</v>
      </c>
      <c r="W251" s="1">
        <v>6</v>
      </c>
      <c r="X251" s="1" t="s">
        <v>45</v>
      </c>
      <c r="Y251" s="1" t="s">
        <v>45</v>
      </c>
      <c r="Z251" s="1" t="s">
        <v>45</v>
      </c>
      <c r="AA251" s="1" t="s">
        <v>45</v>
      </c>
      <c r="AB251" s="1" t="s">
        <v>45</v>
      </c>
      <c r="AC251" s="1" t="s">
        <v>45</v>
      </c>
      <c r="AD251" s="1">
        <v>2</v>
      </c>
      <c r="AE251" s="1">
        <v>4</v>
      </c>
      <c r="AF251" s="1" t="s">
        <v>45</v>
      </c>
      <c r="AG251" s="1" t="s">
        <v>45</v>
      </c>
      <c r="AH251" s="1" t="s">
        <v>45</v>
      </c>
      <c r="AI251" s="1" t="s">
        <v>45</v>
      </c>
      <c r="AJ251" s="1" t="s">
        <v>45</v>
      </c>
      <c r="AK251" s="1" t="s">
        <v>45</v>
      </c>
      <c r="AL251" s="1" t="s">
        <v>45</v>
      </c>
      <c r="AM251" s="1" t="s">
        <v>45</v>
      </c>
      <c r="AN251" s="1" t="s">
        <v>45</v>
      </c>
      <c r="AO251" s="22" t="s">
        <v>45</v>
      </c>
      <c r="AP251" s="1" t="s">
        <v>68</v>
      </c>
      <c r="AQ251" s="1">
        <v>5</v>
      </c>
      <c r="AR251" s="23" t="s">
        <v>371</v>
      </c>
      <c r="AS251" s="34" t="s">
        <v>875</v>
      </c>
      <c r="AT251" s="34" t="s">
        <v>844</v>
      </c>
      <c r="AU251" s="8">
        <f t="shared" si="21"/>
        <v>-2.5060525215375429</v>
      </c>
      <c r="AV251" s="8">
        <f t="shared" si="22"/>
        <v>-1.4764837972729503</v>
      </c>
      <c r="AW251">
        <f t="shared" si="23"/>
        <v>4</v>
      </c>
      <c r="AX251">
        <f t="shared" si="24"/>
        <v>1</v>
      </c>
      <c r="AY251" s="6">
        <f>VLOOKUP(AP251,COND!$A$10:$B$32,2,FALSE)</f>
        <v>0.9</v>
      </c>
      <c r="AZ251" s="8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98.499772140329881</v>
      </c>
      <c r="BA251" s="26">
        <f t="shared" si="25"/>
        <v>-0.2305693652956422</v>
      </c>
      <c r="BB251" t="str">
        <f t="shared" si="26"/>
        <v>SP</v>
      </c>
      <c r="BC251">
        <v>800</v>
      </c>
      <c r="BD251">
        <v>800</v>
      </c>
      <c r="BF251" t="str">
        <f t="shared" si="27"/>
        <v>Unlikely</v>
      </c>
      <c r="BH251" t="str">
        <f>IF(VLOOKUP($A251,'Draft List'!$D$4:$AC$1177,BH$3,FALSE)&lt;&gt;0,VLOOKUP($A251,'Draft List'!$D$4:$AC$1177,BH$3,FALSE),"")</f>
        <v/>
      </c>
      <c r="BI251" t="str">
        <f>IF(VLOOKUP($A251,'Draft List'!$D$4:$AC$1177,BI$3,FALSE)&lt;&gt;0,VLOOKUP($A251,'Draft List'!$D$4:$AC$1177,BI$3,FALSE),"")</f>
        <v/>
      </c>
      <c r="BJ251" t="str">
        <f>IF(VLOOKUP($A251,'Draft List'!$D$4:$AC$1177,BJ$3,FALSE)&lt;&gt;0,VLOOKUP($A251,'Draft List'!$D$4:$AC$1177,BJ$3,FALSE),"")</f>
        <v/>
      </c>
      <c r="BK251" t="str">
        <f>IF(VLOOKUP($A251,'Draft List'!$D$4:$AC$1177,BK$3,FALSE)&lt;&gt;0,VLOOKUP($A251,'Draft List'!$D$4:$AC$1177,BK$3,FALSE),"")</f>
        <v/>
      </c>
      <c r="BL251" t="e">
        <f>IF(OR(B251="SP",B251="MR",B251="CL"),"P",VLOOKUP(#REF!,Bat!$A$4:$AR$581,42,FALSE))</f>
        <v>#REF!</v>
      </c>
    </row>
    <row r="252" spans="1:64" ht="15" customHeight="1" x14ac:dyDescent="0.3">
      <c r="A252" s="1">
        <v>11082</v>
      </c>
      <c r="B252" s="1" t="s">
        <v>468</v>
      </c>
      <c r="C252" s="1" t="s">
        <v>502</v>
      </c>
      <c r="D252" s="1" t="s">
        <v>512</v>
      </c>
      <c r="E252" s="1">
        <v>18</v>
      </c>
      <c r="F252" s="1" t="s">
        <v>54</v>
      </c>
      <c r="G252" s="1" t="s">
        <v>54</v>
      </c>
      <c r="H252" s="22" t="s">
        <v>878</v>
      </c>
      <c r="I252" s="45" t="s">
        <v>43</v>
      </c>
      <c r="J252" s="1" t="s">
        <v>44</v>
      </c>
      <c r="K252" s="22" t="s">
        <v>43</v>
      </c>
      <c r="L252" s="1">
        <v>1</v>
      </c>
      <c r="M252" s="1">
        <v>2</v>
      </c>
      <c r="N252" s="22">
        <v>1</v>
      </c>
      <c r="O252" s="1">
        <v>4</v>
      </c>
      <c r="P252" s="1">
        <v>2</v>
      </c>
      <c r="Q252" s="22">
        <v>2</v>
      </c>
      <c r="R252" s="1">
        <v>3</v>
      </c>
      <c r="S252" s="1">
        <v>4</v>
      </c>
      <c r="T252" s="1" t="s">
        <v>45</v>
      </c>
      <c r="U252" s="1" t="s">
        <v>45</v>
      </c>
      <c r="V252" s="1">
        <v>2</v>
      </c>
      <c r="W252" s="1">
        <v>5</v>
      </c>
      <c r="X252" s="1">
        <v>2</v>
      </c>
      <c r="Y252" s="1">
        <v>5</v>
      </c>
      <c r="Z252" s="1" t="s">
        <v>45</v>
      </c>
      <c r="AA252" s="1" t="s">
        <v>45</v>
      </c>
      <c r="AB252" s="1" t="s">
        <v>45</v>
      </c>
      <c r="AC252" s="1" t="s">
        <v>45</v>
      </c>
      <c r="AD252" s="1" t="s">
        <v>45</v>
      </c>
      <c r="AE252" s="1" t="s">
        <v>45</v>
      </c>
      <c r="AF252" s="1" t="s">
        <v>45</v>
      </c>
      <c r="AG252" s="1" t="s">
        <v>45</v>
      </c>
      <c r="AH252" s="1" t="s">
        <v>45</v>
      </c>
      <c r="AI252" s="1" t="s">
        <v>45</v>
      </c>
      <c r="AJ252" s="1" t="s">
        <v>45</v>
      </c>
      <c r="AK252" s="1" t="s">
        <v>45</v>
      </c>
      <c r="AL252" s="1" t="s">
        <v>45</v>
      </c>
      <c r="AM252" s="1" t="s">
        <v>45</v>
      </c>
      <c r="AN252" s="1" t="s">
        <v>45</v>
      </c>
      <c r="AO252" s="22" t="s">
        <v>45</v>
      </c>
      <c r="AP252" s="1" t="s">
        <v>66</v>
      </c>
      <c r="AQ252" s="1">
        <v>10</v>
      </c>
      <c r="AR252" s="23" t="s">
        <v>371</v>
      </c>
      <c r="AS252" s="34" t="s">
        <v>875</v>
      </c>
      <c r="AT252" s="34" t="s">
        <v>48</v>
      </c>
      <c r="AU252" s="8">
        <f t="shared" si="21"/>
        <v>-2.5060525215375429</v>
      </c>
      <c r="AV252" s="8">
        <f t="shared" si="22"/>
        <v>-1.23416323121884</v>
      </c>
      <c r="AW252">
        <f t="shared" si="23"/>
        <v>3</v>
      </c>
      <c r="AX252">
        <f t="shared" si="24"/>
        <v>0</v>
      </c>
      <c r="AY252" s="6">
        <f>VLOOKUP(AP252,COND!$A$10:$B$32,2,FALSE)</f>
        <v>0.95</v>
      </c>
      <c r="AZ252" s="8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98.499748627749909</v>
      </c>
      <c r="BA252" s="26">
        <f t="shared" si="25"/>
        <v>-0.23057153448784209</v>
      </c>
      <c r="BB252" t="str">
        <f t="shared" si="26"/>
        <v>SP</v>
      </c>
      <c r="BC252">
        <v>800</v>
      </c>
      <c r="BD252">
        <v>800</v>
      </c>
      <c r="BF252" t="str">
        <f t="shared" si="27"/>
        <v>Unlikely</v>
      </c>
      <c r="BH252">
        <f>IF(VLOOKUP($A252,'Draft List'!$D$4:$AC$1177,BH$3,FALSE)&lt;&gt;0,VLOOKUP($A252,'Draft List'!$D$4:$AC$1177,BH$3,FALSE),"")</f>
        <v>606</v>
      </c>
      <c r="BI252">
        <f>IF(VLOOKUP($A252,'Draft List'!$D$4:$AC$1177,BI$3,FALSE)&lt;&gt;0,VLOOKUP($A252,'Draft List'!$D$4:$AC$1177,BI$3,FALSE),"")</f>
        <v>20</v>
      </c>
      <c r="BJ252">
        <f>IF(VLOOKUP($A252,'Draft List'!$D$4:$AC$1177,BJ$3,FALSE)&lt;&gt;0,VLOOKUP($A252,'Draft List'!$D$4:$AC$1177,BJ$3,FALSE),"")</f>
        <v>10</v>
      </c>
      <c r="BK252" t="str">
        <f>IF(VLOOKUP($A252,'Draft List'!$D$4:$AC$1177,BK$3,FALSE)&lt;&gt;0,VLOOKUP($A252,'Draft List'!$D$4:$AC$1177,BK$3,FALSE),"")</f>
        <v>Tempe Knights</v>
      </c>
      <c r="BL252" t="e">
        <f>IF(OR(B252="SP",B252="MR",B252="CL"),"P",VLOOKUP(#REF!,Bat!$A$4:$AR$581,42,FALSE))</f>
        <v>#REF!</v>
      </c>
    </row>
    <row r="253" spans="1:64" ht="15" customHeight="1" x14ac:dyDescent="0.3">
      <c r="A253" s="1">
        <v>5091</v>
      </c>
      <c r="B253" s="1" t="s">
        <v>468</v>
      </c>
      <c r="C253" s="1" t="s">
        <v>305</v>
      </c>
      <c r="D253" s="1" t="s">
        <v>1681</v>
      </c>
      <c r="E253" s="1">
        <v>18</v>
      </c>
      <c r="F253" s="1" t="s">
        <v>63</v>
      </c>
      <c r="G253" s="1" t="s">
        <v>42</v>
      </c>
      <c r="H253" s="22" t="s">
        <v>878</v>
      </c>
      <c r="I253" s="45" t="s">
        <v>43</v>
      </c>
      <c r="J253" s="1" t="s">
        <v>44</v>
      </c>
      <c r="K253" s="22" t="s">
        <v>43</v>
      </c>
      <c r="L253" s="1">
        <v>1</v>
      </c>
      <c r="M253" s="1">
        <v>2</v>
      </c>
      <c r="N253" s="22">
        <v>1</v>
      </c>
      <c r="O253" s="1">
        <v>4</v>
      </c>
      <c r="P253" s="1">
        <v>2</v>
      </c>
      <c r="Q253" s="22">
        <v>2</v>
      </c>
      <c r="R253" s="1">
        <v>2</v>
      </c>
      <c r="S253" s="1">
        <v>5</v>
      </c>
      <c r="T253" s="1">
        <v>1</v>
      </c>
      <c r="U253" s="1">
        <v>1</v>
      </c>
      <c r="V253" s="1">
        <v>1</v>
      </c>
      <c r="W253" s="1">
        <v>5</v>
      </c>
      <c r="X253" s="1" t="s">
        <v>45</v>
      </c>
      <c r="Y253" s="1" t="s">
        <v>45</v>
      </c>
      <c r="Z253" s="1" t="s">
        <v>45</v>
      </c>
      <c r="AA253" s="1" t="s">
        <v>45</v>
      </c>
      <c r="AB253" s="1" t="s">
        <v>45</v>
      </c>
      <c r="AC253" s="1" t="s">
        <v>45</v>
      </c>
      <c r="AD253" s="1" t="s">
        <v>45</v>
      </c>
      <c r="AE253" s="1" t="s">
        <v>45</v>
      </c>
      <c r="AF253" s="1" t="s">
        <v>45</v>
      </c>
      <c r="AG253" s="1" t="s">
        <v>45</v>
      </c>
      <c r="AH253" s="1" t="s">
        <v>45</v>
      </c>
      <c r="AI253" s="1" t="s">
        <v>45</v>
      </c>
      <c r="AJ253" s="1" t="s">
        <v>45</v>
      </c>
      <c r="AK253" s="1" t="s">
        <v>45</v>
      </c>
      <c r="AL253" s="1" t="s">
        <v>45</v>
      </c>
      <c r="AM253" s="1" t="s">
        <v>45</v>
      </c>
      <c r="AN253" s="1" t="s">
        <v>45</v>
      </c>
      <c r="AO253" s="22" t="s">
        <v>45</v>
      </c>
      <c r="AP253" s="1" t="s">
        <v>69</v>
      </c>
      <c r="AQ253" s="1">
        <v>7</v>
      </c>
      <c r="AR253" s="23" t="s">
        <v>371</v>
      </c>
      <c r="AS253" s="34" t="s">
        <v>922</v>
      </c>
      <c r="AT253" s="34" t="s">
        <v>48</v>
      </c>
      <c r="AU253" s="8">
        <f t="shared" si="21"/>
        <v>-2.5060525215375429</v>
      </c>
      <c r="AV253" s="8">
        <f t="shared" si="22"/>
        <v>-1.23416323121884</v>
      </c>
      <c r="AW253">
        <f t="shared" si="23"/>
        <v>3</v>
      </c>
      <c r="AX253">
        <f t="shared" si="24"/>
        <v>0</v>
      </c>
      <c r="AY253" s="6">
        <f>VLOOKUP(AP253,COND!$A$10:$B$32,2,FALSE)</f>
        <v>0.95</v>
      </c>
      <c r="AZ253" s="8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98.499748627749909</v>
      </c>
      <c r="BA253" s="26">
        <f t="shared" si="25"/>
        <v>-0.23057153448784209</v>
      </c>
      <c r="BB253" t="str">
        <f t="shared" si="26"/>
        <v>SP</v>
      </c>
      <c r="BC253">
        <v>800</v>
      </c>
      <c r="BD253">
        <v>800</v>
      </c>
      <c r="BF253" t="str">
        <f t="shared" si="27"/>
        <v>Unlikely</v>
      </c>
      <c r="BH253" t="str">
        <f>IF(VLOOKUP($A253,'Draft List'!$D$4:$AC$1177,BH$3,FALSE)&lt;&gt;0,VLOOKUP($A253,'Draft List'!$D$4:$AC$1177,BH$3,FALSE),"")</f>
        <v/>
      </c>
      <c r="BI253" t="str">
        <f>IF(VLOOKUP($A253,'Draft List'!$D$4:$AC$1177,BI$3,FALSE)&lt;&gt;0,VLOOKUP($A253,'Draft List'!$D$4:$AC$1177,BI$3,FALSE),"")</f>
        <v/>
      </c>
      <c r="BJ253" t="str">
        <f>IF(VLOOKUP($A253,'Draft List'!$D$4:$AC$1177,BJ$3,FALSE)&lt;&gt;0,VLOOKUP($A253,'Draft List'!$D$4:$AC$1177,BJ$3,FALSE),"")</f>
        <v/>
      </c>
      <c r="BK253" t="str">
        <f>IF(VLOOKUP($A253,'Draft List'!$D$4:$AC$1177,BK$3,FALSE)&lt;&gt;0,VLOOKUP($A253,'Draft List'!$D$4:$AC$1177,BK$3,FALSE),"")</f>
        <v/>
      </c>
      <c r="BL253" t="e">
        <f>IF(OR(B253="SP",B253="MR",B253="CL"),"P",VLOOKUP(#REF!,Bat!$A$4:$AR$581,42,FALSE))</f>
        <v>#REF!</v>
      </c>
    </row>
    <row r="254" spans="1:64" ht="15" customHeight="1" x14ac:dyDescent="0.3">
      <c r="A254" s="1">
        <v>15580</v>
      </c>
      <c r="B254" s="1" t="s">
        <v>468</v>
      </c>
      <c r="C254" s="1" t="s">
        <v>688</v>
      </c>
      <c r="D254" s="1" t="s">
        <v>793</v>
      </c>
      <c r="E254" s="1">
        <v>18</v>
      </c>
      <c r="F254" s="1" t="s">
        <v>54</v>
      </c>
      <c r="G254" s="1" t="s">
        <v>42</v>
      </c>
      <c r="H254" s="22" t="s">
        <v>878</v>
      </c>
      <c r="I254" s="45" t="s">
        <v>44</v>
      </c>
      <c r="J254" s="1" t="s">
        <v>48</v>
      </c>
      <c r="K254" s="22" t="s">
        <v>43</v>
      </c>
      <c r="L254" s="1">
        <v>1</v>
      </c>
      <c r="M254" s="1">
        <v>2</v>
      </c>
      <c r="N254" s="22">
        <v>1</v>
      </c>
      <c r="O254" s="1">
        <v>3</v>
      </c>
      <c r="P254" s="1">
        <v>2</v>
      </c>
      <c r="Q254" s="22">
        <v>2</v>
      </c>
      <c r="R254" s="1">
        <v>2</v>
      </c>
      <c r="S254" s="1">
        <v>3</v>
      </c>
      <c r="T254" s="1" t="s">
        <v>45</v>
      </c>
      <c r="U254" s="1" t="s">
        <v>45</v>
      </c>
      <c r="V254" s="1">
        <v>1</v>
      </c>
      <c r="W254" s="1">
        <v>5</v>
      </c>
      <c r="X254" s="1">
        <v>1</v>
      </c>
      <c r="Y254" s="1">
        <v>4</v>
      </c>
      <c r="Z254" s="1" t="s">
        <v>45</v>
      </c>
      <c r="AA254" s="1" t="s">
        <v>45</v>
      </c>
      <c r="AB254" s="1">
        <v>2</v>
      </c>
      <c r="AC254" s="1">
        <v>3</v>
      </c>
      <c r="AD254" s="1" t="s">
        <v>45</v>
      </c>
      <c r="AE254" s="1" t="s">
        <v>45</v>
      </c>
      <c r="AF254" s="1" t="s">
        <v>45</v>
      </c>
      <c r="AG254" s="1" t="s">
        <v>45</v>
      </c>
      <c r="AH254" s="1" t="s">
        <v>45</v>
      </c>
      <c r="AI254" s="1" t="s">
        <v>45</v>
      </c>
      <c r="AJ254" s="1" t="s">
        <v>45</v>
      </c>
      <c r="AK254" s="1" t="s">
        <v>45</v>
      </c>
      <c r="AL254" s="1" t="s">
        <v>45</v>
      </c>
      <c r="AM254" s="1" t="s">
        <v>45</v>
      </c>
      <c r="AN254" s="1" t="s">
        <v>45</v>
      </c>
      <c r="AO254" s="22" t="s">
        <v>45</v>
      </c>
      <c r="AP254" s="1" t="s">
        <v>68</v>
      </c>
      <c r="AQ254" s="1">
        <v>8</v>
      </c>
      <c r="AR254" s="23" t="s">
        <v>371</v>
      </c>
      <c r="AS254" s="34" t="s">
        <v>875</v>
      </c>
      <c r="AT254" s="34" t="s">
        <v>48</v>
      </c>
      <c r="AU254" s="8">
        <f t="shared" si="21"/>
        <v>-2.5060525215375429</v>
      </c>
      <c r="AV254" s="8">
        <f t="shared" si="22"/>
        <v>-1.4288545557280135</v>
      </c>
      <c r="AW254">
        <f t="shared" si="23"/>
        <v>4</v>
      </c>
      <c r="AX254">
        <f t="shared" si="24"/>
        <v>0</v>
      </c>
      <c r="AY254" s="6">
        <f>VLOOKUP(AP254,COND!$A$10:$B$32,2,FALSE)</f>
        <v>0.9</v>
      </c>
      <c r="AZ254" s="8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98.479528543019001</v>
      </c>
      <c r="BA254" s="26">
        <f t="shared" si="25"/>
        <v>-0.23243697205921077</v>
      </c>
      <c r="BB254" t="str">
        <f t="shared" si="26"/>
        <v>SP</v>
      </c>
      <c r="BC254">
        <v>800</v>
      </c>
      <c r="BD254">
        <v>800</v>
      </c>
      <c r="BF254" t="str">
        <f t="shared" si="27"/>
        <v>Unlikely</v>
      </c>
      <c r="BH254" t="str">
        <f>IF(VLOOKUP($A254,'Draft List'!$D$4:$AC$1177,BH$3,FALSE)&lt;&gt;0,VLOOKUP($A254,'Draft List'!$D$4:$AC$1177,BH$3,FALSE),"")</f>
        <v/>
      </c>
      <c r="BI254" t="str">
        <f>IF(VLOOKUP($A254,'Draft List'!$D$4:$AC$1177,BI$3,FALSE)&lt;&gt;0,VLOOKUP($A254,'Draft List'!$D$4:$AC$1177,BI$3,FALSE),"")</f>
        <v/>
      </c>
      <c r="BJ254" t="str">
        <f>IF(VLOOKUP($A254,'Draft List'!$D$4:$AC$1177,BJ$3,FALSE)&lt;&gt;0,VLOOKUP($A254,'Draft List'!$D$4:$AC$1177,BJ$3,FALSE),"")</f>
        <v/>
      </c>
      <c r="BK254" t="str">
        <f>IF(VLOOKUP($A254,'Draft List'!$D$4:$AC$1177,BK$3,FALSE)&lt;&gt;0,VLOOKUP($A254,'Draft List'!$D$4:$AC$1177,BK$3,FALSE),"")</f>
        <v/>
      </c>
      <c r="BL254" t="e">
        <f>IF(OR(B254="SP",B254="MR",B254="CL"),"P",VLOOKUP(#REF!,Bat!$A$4:$AR$581,42,FALSE))</f>
        <v>#REF!</v>
      </c>
    </row>
    <row r="255" spans="1:64" ht="15" customHeight="1" x14ac:dyDescent="0.3">
      <c r="A255" s="1">
        <v>9329</v>
      </c>
      <c r="B255" s="1" t="s">
        <v>50</v>
      </c>
      <c r="C255" s="1" t="s">
        <v>190</v>
      </c>
      <c r="D255" s="1" t="s">
        <v>854</v>
      </c>
      <c r="E255" s="1">
        <v>21</v>
      </c>
      <c r="F255" s="1" t="s">
        <v>54</v>
      </c>
      <c r="G255" s="1" t="s">
        <v>54</v>
      </c>
      <c r="H255" s="22" t="s">
        <v>878</v>
      </c>
      <c r="I255" s="45" t="s">
        <v>44</v>
      </c>
      <c r="J255" s="1" t="s">
        <v>43</v>
      </c>
      <c r="K255" s="22" t="s">
        <v>43</v>
      </c>
      <c r="L255" s="1">
        <v>3</v>
      </c>
      <c r="M255" s="1">
        <v>3</v>
      </c>
      <c r="N255" s="22">
        <v>1</v>
      </c>
      <c r="O255" s="1">
        <v>5</v>
      </c>
      <c r="P255" s="1">
        <v>4</v>
      </c>
      <c r="Q255" s="22">
        <v>2</v>
      </c>
      <c r="R255" s="1">
        <v>5</v>
      </c>
      <c r="S255" s="1">
        <v>6</v>
      </c>
      <c r="T255" s="1">
        <v>1</v>
      </c>
      <c r="U255" s="1">
        <v>2</v>
      </c>
      <c r="V255" s="1" t="s">
        <v>45</v>
      </c>
      <c r="W255" s="1" t="s">
        <v>45</v>
      </c>
      <c r="X255" s="1">
        <v>4</v>
      </c>
      <c r="Y255" s="1">
        <v>7</v>
      </c>
      <c r="Z255" s="1" t="s">
        <v>45</v>
      </c>
      <c r="AA255" s="1" t="s">
        <v>45</v>
      </c>
      <c r="AB255" s="1" t="s">
        <v>45</v>
      </c>
      <c r="AC255" s="1" t="s">
        <v>45</v>
      </c>
      <c r="AD255" s="1" t="s">
        <v>45</v>
      </c>
      <c r="AE255" s="1" t="s">
        <v>45</v>
      </c>
      <c r="AF255" s="1" t="s">
        <v>45</v>
      </c>
      <c r="AG255" s="1" t="s">
        <v>45</v>
      </c>
      <c r="AH255" s="1" t="s">
        <v>45</v>
      </c>
      <c r="AI255" s="1" t="s">
        <v>45</v>
      </c>
      <c r="AJ255" s="1" t="s">
        <v>45</v>
      </c>
      <c r="AK255" s="1" t="s">
        <v>45</v>
      </c>
      <c r="AL255" s="1" t="s">
        <v>45</v>
      </c>
      <c r="AM255" s="1" t="s">
        <v>45</v>
      </c>
      <c r="AN255" s="1" t="s">
        <v>45</v>
      </c>
      <c r="AO255" s="22" t="s">
        <v>45</v>
      </c>
      <c r="AP255" s="1" t="s">
        <v>373</v>
      </c>
      <c r="AQ255" s="1">
        <v>2</v>
      </c>
      <c r="AR255" s="23" t="s">
        <v>371</v>
      </c>
      <c r="AS255" s="34" t="s">
        <v>45</v>
      </c>
      <c r="AT255" s="34" t="s">
        <v>48</v>
      </c>
      <c r="AU255" s="8">
        <f t="shared" si="21"/>
        <v>-1.9212381560891401</v>
      </c>
      <c r="AV255" s="8">
        <f t="shared" si="22"/>
        <v>-0.64860847384955567</v>
      </c>
      <c r="AW255">
        <f t="shared" si="23"/>
        <v>3</v>
      </c>
      <c r="AX255">
        <f t="shared" si="24"/>
        <v>2</v>
      </c>
      <c r="AY255" s="6">
        <f>VLOOKUP(AP255,COND!$A$10:$B$32,2,FALSE)</f>
        <v>1</v>
      </c>
      <c r="AZ255" s="8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105.9614037472015</v>
      </c>
      <c r="BA255" s="26">
        <f t="shared" si="25"/>
        <v>0.45781587781331717</v>
      </c>
      <c r="BB255" t="str">
        <f t="shared" si="26"/>
        <v>RP</v>
      </c>
      <c r="BC255">
        <v>800</v>
      </c>
      <c r="BD255">
        <v>800</v>
      </c>
      <c r="BF255" t="str">
        <f t="shared" si="27"/>
        <v>Unlikely</v>
      </c>
      <c r="BH255">
        <f>IF(VLOOKUP($A255,'Draft List'!$D$4:$AC$1177,BH$3,FALSE)&lt;&gt;0,VLOOKUP($A255,'Draft List'!$D$4:$AC$1177,BH$3,FALSE),"")</f>
        <v>373</v>
      </c>
      <c r="BI255">
        <f>IF(VLOOKUP($A255,'Draft List'!$D$4:$AC$1177,BI$3,FALSE)&lt;&gt;0,VLOOKUP($A255,'Draft List'!$D$4:$AC$1177,BI$3,FALSE),"")</f>
        <v>13</v>
      </c>
      <c r="BJ255">
        <f>IF(VLOOKUP($A255,'Draft List'!$D$4:$AC$1177,BJ$3,FALSE)&lt;&gt;0,VLOOKUP($A255,'Draft List'!$D$4:$AC$1177,BJ$3,FALSE),"")</f>
        <v>1</v>
      </c>
      <c r="BK255" t="str">
        <f>IF(VLOOKUP($A255,'Draft List'!$D$4:$AC$1177,BK$3,FALSE)&lt;&gt;0,VLOOKUP($A255,'Draft List'!$D$4:$AC$1177,BK$3,FALSE),"")</f>
        <v>Yuma Arroyos</v>
      </c>
      <c r="BL255" t="str">
        <f>IF(OR(B255="SP",B255="MR",B255="CL"),"P",VLOOKUP(#REF!,Bat!$A$4:$AR$581,42,FALSE))</f>
        <v>P</v>
      </c>
    </row>
    <row r="256" spans="1:64" ht="15" customHeight="1" x14ac:dyDescent="0.3">
      <c r="A256" s="1">
        <v>6216</v>
      </c>
      <c r="B256" s="1" t="s">
        <v>468</v>
      </c>
      <c r="C256" s="1" t="s">
        <v>131</v>
      </c>
      <c r="D256" s="1" t="s">
        <v>176</v>
      </c>
      <c r="E256" s="1">
        <v>18</v>
      </c>
      <c r="F256" s="1" t="s">
        <v>42</v>
      </c>
      <c r="G256" s="1" t="s">
        <v>42</v>
      </c>
      <c r="H256" s="22" t="s">
        <v>878</v>
      </c>
      <c r="I256" s="45" t="s">
        <v>44</v>
      </c>
      <c r="J256" s="1" t="s">
        <v>44</v>
      </c>
      <c r="K256" s="22" t="s">
        <v>43</v>
      </c>
      <c r="L256" s="1">
        <v>2</v>
      </c>
      <c r="M256" s="1">
        <v>2</v>
      </c>
      <c r="N256" s="22">
        <v>1</v>
      </c>
      <c r="O256" s="1">
        <v>4</v>
      </c>
      <c r="P256" s="1">
        <v>2</v>
      </c>
      <c r="Q256" s="22">
        <v>2</v>
      </c>
      <c r="R256" s="1">
        <v>5</v>
      </c>
      <c r="S256" s="1">
        <v>6</v>
      </c>
      <c r="T256" s="1">
        <v>1</v>
      </c>
      <c r="U256" s="1">
        <v>3</v>
      </c>
      <c r="V256" s="1">
        <v>2</v>
      </c>
      <c r="W256" s="1">
        <v>4</v>
      </c>
      <c r="X256" s="1" t="s">
        <v>45</v>
      </c>
      <c r="Y256" s="1" t="s">
        <v>45</v>
      </c>
      <c r="Z256" s="1" t="s">
        <v>45</v>
      </c>
      <c r="AA256" s="1" t="s">
        <v>45</v>
      </c>
      <c r="AB256" s="1" t="s">
        <v>45</v>
      </c>
      <c r="AC256" s="1" t="s">
        <v>45</v>
      </c>
      <c r="AD256" s="1" t="s">
        <v>45</v>
      </c>
      <c r="AE256" s="1" t="s">
        <v>45</v>
      </c>
      <c r="AF256" s="1" t="s">
        <v>45</v>
      </c>
      <c r="AG256" s="1" t="s">
        <v>45</v>
      </c>
      <c r="AH256" s="1" t="s">
        <v>45</v>
      </c>
      <c r="AI256" s="1" t="s">
        <v>45</v>
      </c>
      <c r="AJ256" s="1" t="s">
        <v>45</v>
      </c>
      <c r="AK256" s="1" t="s">
        <v>45</v>
      </c>
      <c r="AL256" s="1" t="s">
        <v>45</v>
      </c>
      <c r="AM256" s="1" t="s">
        <v>45</v>
      </c>
      <c r="AN256" s="1" t="s">
        <v>45</v>
      </c>
      <c r="AO256" s="22" t="s">
        <v>45</v>
      </c>
      <c r="AP256" s="1" t="s">
        <v>59</v>
      </c>
      <c r="AQ256" s="1">
        <v>8</v>
      </c>
      <c r="AR256" s="23" t="s">
        <v>371</v>
      </c>
      <c r="AS256" s="34" t="s">
        <v>938</v>
      </c>
      <c r="AT256" s="34" t="s">
        <v>48</v>
      </c>
      <c r="AU256" s="8">
        <f t="shared" si="21"/>
        <v>-2.311361197028369</v>
      </c>
      <c r="AV256" s="8">
        <f t="shared" si="22"/>
        <v>-1.23416323121884</v>
      </c>
      <c r="AW256">
        <f t="shared" si="23"/>
        <v>3</v>
      </c>
      <c r="AX256">
        <f t="shared" si="24"/>
        <v>1</v>
      </c>
      <c r="AY256" s="6">
        <f>VLOOKUP(AP256,COND!$A$10:$B$32,2,FALSE)</f>
        <v>1</v>
      </c>
      <c r="AZ256" s="8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98.454463136217527</v>
      </c>
      <c r="BA256" s="26">
        <f t="shared" si="25"/>
        <v>-0.23474942288280373</v>
      </c>
      <c r="BB256" t="str">
        <f t="shared" si="26"/>
        <v>SP</v>
      </c>
      <c r="BC256">
        <v>800</v>
      </c>
      <c r="BD256">
        <v>800</v>
      </c>
      <c r="BF256" t="str">
        <f t="shared" si="27"/>
        <v>Unlikely</v>
      </c>
      <c r="BH256" t="str">
        <f>IF(VLOOKUP($A256,'Draft List'!$D$4:$AC$1177,BH$3,FALSE)&lt;&gt;0,VLOOKUP($A256,'Draft List'!$D$4:$AC$1177,BH$3,FALSE),"")</f>
        <v/>
      </c>
      <c r="BI256" t="str">
        <f>IF(VLOOKUP($A256,'Draft List'!$D$4:$AC$1177,BI$3,FALSE)&lt;&gt;0,VLOOKUP($A256,'Draft List'!$D$4:$AC$1177,BI$3,FALSE),"")</f>
        <v/>
      </c>
      <c r="BJ256" t="str">
        <f>IF(VLOOKUP($A256,'Draft List'!$D$4:$AC$1177,BJ$3,FALSE)&lt;&gt;0,VLOOKUP($A256,'Draft List'!$D$4:$AC$1177,BJ$3,FALSE),"")</f>
        <v/>
      </c>
      <c r="BK256" t="str">
        <f>IF(VLOOKUP($A256,'Draft List'!$D$4:$AC$1177,BK$3,FALSE)&lt;&gt;0,VLOOKUP($A256,'Draft List'!$D$4:$AC$1177,BK$3,FALSE),"")</f>
        <v/>
      </c>
      <c r="BL256" t="e">
        <f>IF(OR(B256="SP",B256="MR",B256="CL"),"P",VLOOKUP(#REF!,Bat!$A$4:$AR$581,42,FALSE))</f>
        <v>#REF!</v>
      </c>
    </row>
    <row r="257" spans="1:64" ht="15" customHeight="1" x14ac:dyDescent="0.3">
      <c r="A257" s="1">
        <v>10701</v>
      </c>
      <c r="B257" s="1" t="s">
        <v>468</v>
      </c>
      <c r="C257" s="1" t="s">
        <v>746</v>
      </c>
      <c r="D257" s="1" t="s">
        <v>1437</v>
      </c>
      <c r="E257" s="1">
        <v>18</v>
      </c>
      <c r="F257" s="1" t="s">
        <v>54</v>
      </c>
      <c r="G257" s="1" t="s">
        <v>42</v>
      </c>
      <c r="H257" s="22" t="s">
        <v>878</v>
      </c>
      <c r="I257" s="45" t="s">
        <v>43</v>
      </c>
      <c r="J257" s="1" t="s">
        <v>43</v>
      </c>
      <c r="K257" s="22" t="s">
        <v>43</v>
      </c>
      <c r="L257" s="1">
        <v>1</v>
      </c>
      <c r="M257" s="1">
        <v>1</v>
      </c>
      <c r="N257" s="22">
        <v>1</v>
      </c>
      <c r="O257" s="1">
        <v>3</v>
      </c>
      <c r="P257" s="1">
        <v>1</v>
      </c>
      <c r="Q257" s="22">
        <v>3</v>
      </c>
      <c r="R257" s="1">
        <v>2</v>
      </c>
      <c r="S257" s="1">
        <v>3</v>
      </c>
      <c r="T257" s="1">
        <v>2</v>
      </c>
      <c r="U257" s="1">
        <v>4</v>
      </c>
      <c r="V257" s="1" t="s">
        <v>45</v>
      </c>
      <c r="W257" s="1" t="s">
        <v>45</v>
      </c>
      <c r="X257" s="1">
        <v>1</v>
      </c>
      <c r="Y257" s="1">
        <v>2</v>
      </c>
      <c r="Z257" s="1" t="s">
        <v>45</v>
      </c>
      <c r="AA257" s="1" t="s">
        <v>45</v>
      </c>
      <c r="AB257" s="1" t="s">
        <v>45</v>
      </c>
      <c r="AC257" s="1" t="s">
        <v>45</v>
      </c>
      <c r="AD257" s="1" t="s">
        <v>45</v>
      </c>
      <c r="AE257" s="1" t="s">
        <v>45</v>
      </c>
      <c r="AF257" s="1">
        <v>2</v>
      </c>
      <c r="AG257" s="1">
        <v>3</v>
      </c>
      <c r="AH257" s="1" t="s">
        <v>45</v>
      </c>
      <c r="AI257" s="1" t="s">
        <v>45</v>
      </c>
      <c r="AJ257" s="1" t="s">
        <v>45</v>
      </c>
      <c r="AK257" s="1" t="s">
        <v>45</v>
      </c>
      <c r="AL257" s="1" t="s">
        <v>45</v>
      </c>
      <c r="AM257" s="1" t="s">
        <v>45</v>
      </c>
      <c r="AN257" s="1" t="s">
        <v>45</v>
      </c>
      <c r="AO257" s="22" t="s">
        <v>45</v>
      </c>
      <c r="AP257" s="1" t="s">
        <v>68</v>
      </c>
      <c r="AQ257" s="1">
        <v>8</v>
      </c>
      <c r="AR257" s="23" t="s">
        <v>14</v>
      </c>
      <c r="AS257" s="34" t="s">
        <v>875</v>
      </c>
      <c r="AT257" s="34" t="s">
        <v>48</v>
      </c>
      <c r="AU257" s="8">
        <f t="shared" si="21"/>
        <v>-2.7014842379675978</v>
      </c>
      <c r="AV257" s="8">
        <f t="shared" si="22"/>
        <v>-1.3819657061039585</v>
      </c>
      <c r="AW257">
        <f t="shared" si="23"/>
        <v>4</v>
      </c>
      <c r="AX257">
        <f t="shared" si="24"/>
        <v>0</v>
      </c>
      <c r="AY257" s="6">
        <f>VLOOKUP(AP257,COND!$A$10:$B$32,2,FALSE)</f>
        <v>0.9</v>
      </c>
      <c r="AZ257" s="8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98.438350127294569</v>
      </c>
      <c r="BA257" s="26">
        <f t="shared" si="25"/>
        <v>-0.23623595533965028</v>
      </c>
      <c r="BB257" t="str">
        <f t="shared" si="26"/>
        <v>SP</v>
      </c>
      <c r="BC257">
        <v>800</v>
      </c>
      <c r="BD257">
        <v>800</v>
      </c>
      <c r="BF257" t="str">
        <f t="shared" si="27"/>
        <v>Unlikely</v>
      </c>
      <c r="BH257" t="str">
        <f>IF(VLOOKUP($A257,'Draft List'!$D$4:$AC$1177,BH$3,FALSE)&lt;&gt;0,VLOOKUP($A257,'Draft List'!$D$4:$AC$1177,BH$3,FALSE),"")</f>
        <v/>
      </c>
      <c r="BI257" t="str">
        <f>IF(VLOOKUP($A257,'Draft List'!$D$4:$AC$1177,BI$3,FALSE)&lt;&gt;0,VLOOKUP($A257,'Draft List'!$D$4:$AC$1177,BI$3,FALSE),"")</f>
        <v/>
      </c>
      <c r="BJ257" t="str">
        <f>IF(VLOOKUP($A257,'Draft List'!$D$4:$AC$1177,BJ$3,FALSE)&lt;&gt;0,VLOOKUP($A257,'Draft List'!$D$4:$AC$1177,BJ$3,FALSE),"")</f>
        <v/>
      </c>
      <c r="BK257" t="str">
        <f>IF(VLOOKUP($A257,'Draft List'!$D$4:$AC$1177,BK$3,FALSE)&lt;&gt;0,VLOOKUP($A257,'Draft List'!$D$4:$AC$1177,BK$3,FALSE),"")</f>
        <v/>
      </c>
      <c r="BL257" t="e">
        <f>IF(OR(B257="SP",B257="MR",B257="CL"),"P",VLOOKUP(#REF!,Bat!$A$4:$AR$581,42,FALSE))</f>
        <v>#REF!</v>
      </c>
    </row>
    <row r="258" spans="1:64" ht="15" customHeight="1" x14ac:dyDescent="0.3">
      <c r="A258" s="1">
        <v>12758</v>
      </c>
      <c r="B258" s="1" t="s">
        <v>468</v>
      </c>
      <c r="C258" s="1" t="s">
        <v>1423</v>
      </c>
      <c r="D258" s="1" t="s">
        <v>1424</v>
      </c>
      <c r="E258" s="1">
        <v>18</v>
      </c>
      <c r="F258" s="1" t="s">
        <v>42</v>
      </c>
      <c r="G258" s="1" t="s">
        <v>42</v>
      </c>
      <c r="H258" s="22" t="s">
        <v>878</v>
      </c>
      <c r="I258" s="45" t="s">
        <v>43</v>
      </c>
      <c r="J258" s="1" t="s">
        <v>44</v>
      </c>
      <c r="K258" s="22" t="s">
        <v>43</v>
      </c>
      <c r="L258" s="1">
        <v>2</v>
      </c>
      <c r="M258" s="1">
        <v>2</v>
      </c>
      <c r="N258" s="22">
        <v>1</v>
      </c>
      <c r="O258" s="1">
        <v>4</v>
      </c>
      <c r="P258" s="1">
        <v>2</v>
      </c>
      <c r="Q258" s="22">
        <v>2</v>
      </c>
      <c r="R258" s="1">
        <v>4</v>
      </c>
      <c r="S258" s="1">
        <v>5</v>
      </c>
      <c r="T258" s="1">
        <v>1</v>
      </c>
      <c r="U258" s="1">
        <v>5</v>
      </c>
      <c r="V258" s="1" t="s">
        <v>45</v>
      </c>
      <c r="W258" s="1" t="s">
        <v>45</v>
      </c>
      <c r="X258" s="1">
        <v>2</v>
      </c>
      <c r="Y258" s="1">
        <v>4</v>
      </c>
      <c r="Z258" s="1" t="s">
        <v>45</v>
      </c>
      <c r="AA258" s="1" t="s">
        <v>45</v>
      </c>
      <c r="AB258" s="1" t="s">
        <v>45</v>
      </c>
      <c r="AC258" s="1" t="s">
        <v>45</v>
      </c>
      <c r="AD258" s="1" t="s">
        <v>45</v>
      </c>
      <c r="AE258" s="1" t="s">
        <v>45</v>
      </c>
      <c r="AF258" s="1">
        <v>3</v>
      </c>
      <c r="AG258" s="1">
        <v>3</v>
      </c>
      <c r="AH258" s="1" t="s">
        <v>45</v>
      </c>
      <c r="AI258" s="1" t="s">
        <v>45</v>
      </c>
      <c r="AJ258" s="1" t="s">
        <v>45</v>
      </c>
      <c r="AK258" s="1" t="s">
        <v>45</v>
      </c>
      <c r="AL258" s="1" t="s">
        <v>45</v>
      </c>
      <c r="AM258" s="1" t="s">
        <v>45</v>
      </c>
      <c r="AN258" s="1" t="s">
        <v>45</v>
      </c>
      <c r="AO258" s="22" t="s">
        <v>45</v>
      </c>
      <c r="AP258" s="1" t="s">
        <v>58</v>
      </c>
      <c r="AQ258" s="1">
        <v>5</v>
      </c>
      <c r="AR258" s="23" t="s">
        <v>371</v>
      </c>
      <c r="AS258" s="34" t="s">
        <v>875</v>
      </c>
      <c r="AT258" s="34" t="s">
        <v>844</v>
      </c>
      <c r="AU258" s="8">
        <f t="shared" si="21"/>
        <v>-2.311361197028369</v>
      </c>
      <c r="AV258" s="8">
        <f t="shared" si="22"/>
        <v>-1.23416323121884</v>
      </c>
      <c r="AW258">
        <f t="shared" si="23"/>
        <v>4</v>
      </c>
      <c r="AX258">
        <f t="shared" si="24"/>
        <v>0</v>
      </c>
      <c r="AY258" s="6">
        <f>VLOOKUP(AP258,COND!$A$10:$B$32,2,FALSE)</f>
        <v>1</v>
      </c>
      <c r="AZ258" s="8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98.43310155781208</v>
      </c>
      <c r="BA258" s="26">
        <f t="shared" si="25"/>
        <v>-0.23672017085303082</v>
      </c>
      <c r="BB258" t="str">
        <f t="shared" si="26"/>
        <v>SP</v>
      </c>
      <c r="BC258">
        <v>800</v>
      </c>
      <c r="BD258">
        <v>800</v>
      </c>
      <c r="BF258" t="str">
        <f t="shared" si="27"/>
        <v>Unlikely</v>
      </c>
      <c r="BH258" t="str">
        <f>IF(VLOOKUP($A258,'Draft List'!$D$4:$AC$1177,BH$3,FALSE)&lt;&gt;0,VLOOKUP($A258,'Draft List'!$D$4:$AC$1177,BH$3,FALSE),"")</f>
        <v/>
      </c>
      <c r="BI258" t="str">
        <f>IF(VLOOKUP($A258,'Draft List'!$D$4:$AC$1177,BI$3,FALSE)&lt;&gt;0,VLOOKUP($A258,'Draft List'!$D$4:$AC$1177,BI$3,FALSE),"")</f>
        <v/>
      </c>
      <c r="BJ258" t="str">
        <f>IF(VLOOKUP($A258,'Draft List'!$D$4:$AC$1177,BJ$3,FALSE)&lt;&gt;0,VLOOKUP($A258,'Draft List'!$D$4:$AC$1177,BJ$3,FALSE),"")</f>
        <v/>
      </c>
      <c r="BK258" t="str">
        <f>IF(VLOOKUP($A258,'Draft List'!$D$4:$AC$1177,BK$3,FALSE)&lt;&gt;0,VLOOKUP($A258,'Draft List'!$D$4:$AC$1177,BK$3,FALSE),"")</f>
        <v/>
      </c>
      <c r="BL258" t="e">
        <f>IF(OR(B258="SP",B258="MR",B258="CL"),"P",VLOOKUP(#REF!,Bat!$A$4:$AR$581,42,FALSE))</f>
        <v>#REF!</v>
      </c>
    </row>
    <row r="259" spans="1:64" ht="15" customHeight="1" x14ac:dyDescent="0.3">
      <c r="A259" s="1">
        <v>9602</v>
      </c>
      <c r="B259" s="1" t="s">
        <v>24</v>
      </c>
      <c r="C259" s="1" t="s">
        <v>186</v>
      </c>
      <c r="D259" s="1" t="s">
        <v>1068</v>
      </c>
      <c r="E259" s="1">
        <v>21</v>
      </c>
      <c r="F259" s="1" t="s">
        <v>42</v>
      </c>
      <c r="G259" s="1" t="s">
        <v>42</v>
      </c>
      <c r="H259" s="22" t="s">
        <v>878</v>
      </c>
      <c r="I259" s="45" t="s">
        <v>43</v>
      </c>
      <c r="J259" s="1" t="s">
        <v>43</v>
      </c>
      <c r="K259" s="22" t="s">
        <v>43</v>
      </c>
      <c r="L259" s="1">
        <v>2</v>
      </c>
      <c r="M259" s="1">
        <v>2</v>
      </c>
      <c r="N259" s="22">
        <v>3</v>
      </c>
      <c r="O259" s="1">
        <v>4</v>
      </c>
      <c r="P259" s="1">
        <v>2</v>
      </c>
      <c r="Q259" s="22">
        <v>4</v>
      </c>
      <c r="R259" s="1">
        <v>4</v>
      </c>
      <c r="S259" s="1">
        <v>5</v>
      </c>
      <c r="T259" s="1" t="s">
        <v>45</v>
      </c>
      <c r="U259" s="1" t="s">
        <v>45</v>
      </c>
      <c r="V259" s="1">
        <v>1</v>
      </c>
      <c r="W259" s="1">
        <v>6</v>
      </c>
      <c r="X259" s="1">
        <v>3</v>
      </c>
      <c r="Y259" s="1">
        <v>6</v>
      </c>
      <c r="Z259" s="1" t="s">
        <v>45</v>
      </c>
      <c r="AA259" s="1" t="s">
        <v>45</v>
      </c>
      <c r="AB259" s="1" t="s">
        <v>45</v>
      </c>
      <c r="AC259" s="1" t="s">
        <v>45</v>
      </c>
      <c r="AD259" s="1" t="s">
        <v>45</v>
      </c>
      <c r="AE259" s="1" t="s">
        <v>45</v>
      </c>
      <c r="AF259" s="1" t="s">
        <v>45</v>
      </c>
      <c r="AG259" s="1" t="s">
        <v>45</v>
      </c>
      <c r="AH259" s="1" t="s">
        <v>45</v>
      </c>
      <c r="AI259" s="1" t="s">
        <v>45</v>
      </c>
      <c r="AJ259" s="1" t="s">
        <v>45</v>
      </c>
      <c r="AK259" s="1" t="s">
        <v>45</v>
      </c>
      <c r="AL259" s="1" t="s">
        <v>45</v>
      </c>
      <c r="AM259" s="1" t="s">
        <v>45</v>
      </c>
      <c r="AN259" s="1" t="s">
        <v>45</v>
      </c>
      <c r="AO259" s="22" t="s">
        <v>45</v>
      </c>
      <c r="AP259" s="1" t="s">
        <v>373</v>
      </c>
      <c r="AQ259" s="1">
        <v>6</v>
      </c>
      <c r="AR259" s="23" t="s">
        <v>14</v>
      </c>
      <c r="AS259" s="34" t="s">
        <v>45</v>
      </c>
      <c r="AT259" s="34" t="s">
        <v>844</v>
      </c>
      <c r="AU259" s="8">
        <f t="shared" si="21"/>
        <v>-1.8267200649201485</v>
      </c>
      <c r="AV259" s="8">
        <f t="shared" si="22"/>
        <v>-0.74952209911061918</v>
      </c>
      <c r="AW259">
        <f t="shared" si="23"/>
        <v>3</v>
      </c>
      <c r="AX259">
        <f t="shared" si="24"/>
        <v>2</v>
      </c>
      <c r="AY259" s="6">
        <f>VLOOKUP(AP259,COND!$A$10:$B$32,2,FALSE)</f>
        <v>1</v>
      </c>
      <c r="AZ259" s="8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105.9281086546835</v>
      </c>
      <c r="BA259" s="26">
        <f t="shared" si="25"/>
        <v>0.45474418363637159</v>
      </c>
      <c r="BB259" t="str">
        <f t="shared" si="26"/>
        <v>SP</v>
      </c>
      <c r="BC259">
        <v>800</v>
      </c>
      <c r="BD259">
        <v>800</v>
      </c>
      <c r="BF259" t="str">
        <f t="shared" si="27"/>
        <v>Unlikely</v>
      </c>
      <c r="BH259">
        <f>IF(VLOOKUP($A259,'Draft List'!$D$4:$AC$1177,BH$3,FALSE)&lt;&gt;0,VLOOKUP($A259,'Draft List'!$D$4:$AC$1177,BH$3,FALSE),"")</f>
        <v>492</v>
      </c>
      <c r="BI259">
        <f>IF(VLOOKUP($A259,'Draft List'!$D$4:$AC$1177,BI$3,FALSE)&lt;&gt;0,VLOOKUP($A259,'Draft List'!$D$4:$AC$1177,BI$3,FALSE),"")</f>
        <v>16</v>
      </c>
      <c r="BJ259">
        <f>IF(VLOOKUP($A259,'Draft List'!$D$4:$AC$1177,BJ$3,FALSE)&lt;&gt;0,VLOOKUP($A259,'Draft List'!$D$4:$AC$1177,BJ$3,FALSE),"")</f>
        <v>24</v>
      </c>
      <c r="BK259" t="str">
        <f>IF(VLOOKUP($A259,'Draft List'!$D$4:$AC$1177,BK$3,FALSE)&lt;&gt;0,VLOOKUP($A259,'Draft List'!$D$4:$AC$1177,BK$3,FALSE),"")</f>
        <v>Hartford Harpoon</v>
      </c>
      <c r="BL259" t="str">
        <f>IF(OR(B259="SP",B259="MR",B259="CL"),"P",VLOOKUP(#REF!,Bat!$A$4:$AR$581,42,FALSE))</f>
        <v>P</v>
      </c>
    </row>
    <row r="260" spans="1:64" ht="15" customHeight="1" x14ac:dyDescent="0.3">
      <c r="A260" s="1">
        <v>11783</v>
      </c>
      <c r="B260" s="1" t="s">
        <v>468</v>
      </c>
      <c r="C260" s="1" t="s">
        <v>1467</v>
      </c>
      <c r="D260" s="1" t="s">
        <v>1468</v>
      </c>
      <c r="E260" s="1">
        <v>18</v>
      </c>
      <c r="F260" s="1" t="s">
        <v>42</v>
      </c>
      <c r="G260" s="1" t="s">
        <v>42</v>
      </c>
      <c r="H260" s="22" t="s">
        <v>878</v>
      </c>
      <c r="I260" s="45" t="s">
        <v>43</v>
      </c>
      <c r="J260" s="1" t="s">
        <v>48</v>
      </c>
      <c r="K260" s="22" t="s">
        <v>48</v>
      </c>
      <c r="L260" s="1">
        <v>1</v>
      </c>
      <c r="M260" s="1">
        <v>1</v>
      </c>
      <c r="N260" s="22">
        <v>1</v>
      </c>
      <c r="O260" s="1">
        <v>4</v>
      </c>
      <c r="P260" s="1">
        <v>1</v>
      </c>
      <c r="Q260" s="22">
        <v>2</v>
      </c>
      <c r="R260" s="1">
        <v>2</v>
      </c>
      <c r="S260" s="1">
        <v>4</v>
      </c>
      <c r="T260" s="1">
        <v>1</v>
      </c>
      <c r="U260" s="1">
        <v>4</v>
      </c>
      <c r="V260" s="1" t="s">
        <v>45</v>
      </c>
      <c r="W260" s="1" t="s">
        <v>45</v>
      </c>
      <c r="X260" s="1">
        <v>2</v>
      </c>
      <c r="Y260" s="1">
        <v>5</v>
      </c>
      <c r="Z260" s="1" t="s">
        <v>45</v>
      </c>
      <c r="AA260" s="1" t="s">
        <v>45</v>
      </c>
      <c r="AB260" s="1" t="s">
        <v>45</v>
      </c>
      <c r="AC260" s="1" t="s">
        <v>45</v>
      </c>
      <c r="AD260" s="1" t="s">
        <v>45</v>
      </c>
      <c r="AE260" s="1" t="s">
        <v>45</v>
      </c>
      <c r="AF260" s="1">
        <v>2</v>
      </c>
      <c r="AG260" s="1">
        <v>4</v>
      </c>
      <c r="AH260" s="1" t="s">
        <v>45</v>
      </c>
      <c r="AI260" s="1" t="s">
        <v>45</v>
      </c>
      <c r="AJ260" s="1" t="s">
        <v>45</v>
      </c>
      <c r="AK260" s="1" t="s">
        <v>45</v>
      </c>
      <c r="AL260" s="1" t="s">
        <v>45</v>
      </c>
      <c r="AM260" s="1" t="s">
        <v>45</v>
      </c>
      <c r="AN260" s="1" t="s">
        <v>45</v>
      </c>
      <c r="AO260" s="22" t="s">
        <v>45</v>
      </c>
      <c r="AP260" s="1" t="s">
        <v>69</v>
      </c>
      <c r="AQ260" s="1">
        <v>7</v>
      </c>
      <c r="AR260" s="23" t="s">
        <v>371</v>
      </c>
      <c r="AS260" s="34" t="s">
        <v>977</v>
      </c>
      <c r="AT260" s="34" t="s">
        <v>844</v>
      </c>
      <c r="AU260" s="8">
        <f t="shared" si="21"/>
        <v>-2.7014842379675978</v>
      </c>
      <c r="AV260" s="8">
        <f t="shared" si="22"/>
        <v>-1.4295949476488956</v>
      </c>
      <c r="AW260">
        <f t="shared" si="23"/>
        <v>4</v>
      </c>
      <c r="AX260">
        <f t="shared" si="24"/>
        <v>0</v>
      </c>
      <c r="AY260" s="6">
        <f>VLOOKUP(AP260,COND!$A$10:$B$32,2,FALSE)</f>
        <v>0.95</v>
      </c>
      <c r="AZ260" s="8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98.224413989457133</v>
      </c>
      <c r="BA260" s="26">
        <f t="shared" si="25"/>
        <v>-0.25597298981336913</v>
      </c>
      <c r="BB260" t="str">
        <f t="shared" si="26"/>
        <v>SP</v>
      </c>
      <c r="BC260">
        <v>800</v>
      </c>
      <c r="BD260">
        <v>800</v>
      </c>
      <c r="BF260" t="str">
        <f t="shared" si="27"/>
        <v>Unlikely</v>
      </c>
      <c r="BH260">
        <f>IF(VLOOKUP($A260,'Draft List'!$D$4:$AC$1177,BH$3,FALSE)&lt;&gt;0,VLOOKUP($A260,'Draft List'!$D$4:$AC$1177,BH$3,FALSE),"")</f>
        <v>577</v>
      </c>
      <c r="BI260">
        <f>IF(VLOOKUP($A260,'Draft List'!$D$4:$AC$1177,BI$3,FALSE)&lt;&gt;0,VLOOKUP($A260,'Draft List'!$D$4:$AC$1177,BI$3,FALSE),"")</f>
        <v>19</v>
      </c>
      <c r="BJ260">
        <f>IF(VLOOKUP($A260,'Draft List'!$D$4:$AC$1177,BJ$3,FALSE)&lt;&gt;0,VLOOKUP($A260,'Draft List'!$D$4:$AC$1177,BJ$3,FALSE),"")</f>
        <v>13</v>
      </c>
      <c r="BK260" t="str">
        <f>IF(VLOOKUP($A260,'Draft List'!$D$4:$AC$1177,BK$3,FALSE)&lt;&gt;0,VLOOKUP($A260,'Draft List'!$D$4:$AC$1177,BK$3,FALSE),"")</f>
        <v>Toyama Wind Dancers</v>
      </c>
      <c r="BL260" t="e">
        <f>IF(OR(B260="SP",B260="MR",B260="CL"),"P",VLOOKUP(#REF!,Bat!$A$4:$AR$581,42,FALSE))</f>
        <v>#REF!</v>
      </c>
    </row>
    <row r="261" spans="1:64" ht="15" customHeight="1" x14ac:dyDescent="0.3">
      <c r="A261" s="1">
        <v>10977</v>
      </c>
      <c r="B261" s="1" t="s">
        <v>468</v>
      </c>
      <c r="C261" s="1" t="s">
        <v>1534</v>
      </c>
      <c r="D261" s="1" t="s">
        <v>1078</v>
      </c>
      <c r="E261" s="1">
        <v>18</v>
      </c>
      <c r="F261" s="1" t="s">
        <v>42</v>
      </c>
      <c r="G261" s="1" t="s">
        <v>42</v>
      </c>
      <c r="H261" s="22" t="s">
        <v>878</v>
      </c>
      <c r="I261" s="45" t="s">
        <v>43</v>
      </c>
      <c r="J261" s="1" t="s">
        <v>48</v>
      </c>
      <c r="K261" s="22" t="s">
        <v>43</v>
      </c>
      <c r="L261" s="1">
        <v>2</v>
      </c>
      <c r="M261" s="1">
        <v>1</v>
      </c>
      <c r="N261" s="22">
        <v>1</v>
      </c>
      <c r="O261" s="1">
        <v>3</v>
      </c>
      <c r="P261" s="1">
        <v>1</v>
      </c>
      <c r="Q261" s="22">
        <v>3</v>
      </c>
      <c r="R261" s="1">
        <v>3</v>
      </c>
      <c r="S261" s="1">
        <v>4</v>
      </c>
      <c r="T261" s="1">
        <v>1</v>
      </c>
      <c r="U261" s="1">
        <v>4</v>
      </c>
      <c r="V261" s="1">
        <v>1</v>
      </c>
      <c r="W261" s="1">
        <v>3</v>
      </c>
      <c r="X261" s="1" t="s">
        <v>45</v>
      </c>
      <c r="Y261" s="1" t="s">
        <v>45</v>
      </c>
      <c r="Z261" s="1" t="s">
        <v>45</v>
      </c>
      <c r="AA261" s="1" t="s">
        <v>45</v>
      </c>
      <c r="AB261" s="1">
        <v>2</v>
      </c>
      <c r="AC261" s="1">
        <v>4</v>
      </c>
      <c r="AD261" s="1" t="s">
        <v>45</v>
      </c>
      <c r="AE261" s="1" t="s">
        <v>45</v>
      </c>
      <c r="AF261" s="1">
        <v>2</v>
      </c>
      <c r="AG261" s="1">
        <v>2</v>
      </c>
      <c r="AH261" s="1" t="s">
        <v>45</v>
      </c>
      <c r="AI261" s="1" t="s">
        <v>45</v>
      </c>
      <c r="AJ261" s="1" t="s">
        <v>45</v>
      </c>
      <c r="AK261" s="1" t="s">
        <v>45</v>
      </c>
      <c r="AL261" s="1" t="s">
        <v>45</v>
      </c>
      <c r="AM261" s="1" t="s">
        <v>45</v>
      </c>
      <c r="AN261" s="1" t="s">
        <v>45</v>
      </c>
      <c r="AO261" s="22" t="s">
        <v>45</v>
      </c>
      <c r="AP261" s="1" t="s">
        <v>65</v>
      </c>
      <c r="AQ261" s="1">
        <v>6</v>
      </c>
      <c r="AR261" s="23" t="s">
        <v>371</v>
      </c>
      <c r="AS261" s="34" t="s">
        <v>875</v>
      </c>
      <c r="AT261" s="34" t="s">
        <v>48</v>
      </c>
      <c r="AU261" s="8">
        <f t="shared" ref="AU261:AU324" si="28">($O$3*(L261-$O$1)/$O$2+$P$3*(M261-$P$1)/$P$2+$Q$3*(N261-$P$1)/$Q$2)/SUM($O$3:$Q$3)</f>
        <v>-2.5067929134584248</v>
      </c>
      <c r="AV261" s="8">
        <f t="shared" ref="AV261:AV324" si="29">($O$3*(O261-$O$1)/$O$2+$P$3*(P261-$P$1)/$P$2+$Q$3*(Q261-$Q$1)/$Q$2)/SUM($O$3:$Q$3)</f>
        <v>-1.3819657061039585</v>
      </c>
      <c r="AW261">
        <f t="shared" ref="AW261:AW324" si="30">COUNT(R261:AO261)/2</f>
        <v>5</v>
      </c>
      <c r="AX261">
        <f t="shared" ref="AX261:AX324" si="31"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0</v>
      </c>
      <c r="AY261" s="6">
        <f>VLOOKUP(AP261,COND!$A$10:$B$32,2,FALSE)</f>
        <v>1</v>
      </c>
      <c r="AZ261" s="8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98.00034411284841</v>
      </c>
      <c r="BA261" s="26">
        <f t="shared" ref="BA261:BA324" si="32">STANDARDIZE(AZ261,AVERAGE($AZ$5:$AZ$818),STDEVP($AZ$5:$AZ$818))</f>
        <v>-0.27664492922413297</v>
      </c>
      <c r="BB261" t="str">
        <f t="shared" ref="BB261:BB324" si="33">IF(OR(AND(AQ261&gt;7,AX261&gt;1),AND(AQ261&gt;4,AW261&gt;2)),"SP","RP")</f>
        <v>SP</v>
      </c>
      <c r="BC261">
        <v>800</v>
      </c>
      <c r="BD261">
        <v>800</v>
      </c>
      <c r="BF261" t="str">
        <f t="shared" ref="BF261:BF324" si="34">IF(AVERAGE($O261:$Q261)&gt;=6,"Likely",IF(AVERAGE($O261:$Q261)&gt;=4,"Possible","Unlikely"))</f>
        <v>Unlikely</v>
      </c>
      <c r="BH261" t="str">
        <f>IF(VLOOKUP($A261,'Draft List'!$D$4:$AC$1177,BH$3,FALSE)&lt;&gt;0,VLOOKUP($A261,'Draft List'!$D$4:$AC$1177,BH$3,FALSE),"")</f>
        <v/>
      </c>
      <c r="BI261" t="str">
        <f>IF(VLOOKUP($A261,'Draft List'!$D$4:$AC$1177,BI$3,FALSE)&lt;&gt;0,VLOOKUP($A261,'Draft List'!$D$4:$AC$1177,BI$3,FALSE),"")</f>
        <v/>
      </c>
      <c r="BJ261" t="str">
        <f>IF(VLOOKUP($A261,'Draft List'!$D$4:$AC$1177,BJ$3,FALSE)&lt;&gt;0,VLOOKUP($A261,'Draft List'!$D$4:$AC$1177,BJ$3,FALSE),"")</f>
        <v/>
      </c>
      <c r="BK261" t="str">
        <f>IF(VLOOKUP($A261,'Draft List'!$D$4:$AC$1177,BK$3,FALSE)&lt;&gt;0,VLOOKUP($A261,'Draft List'!$D$4:$AC$1177,BK$3,FALSE),"")</f>
        <v/>
      </c>
      <c r="BL261" t="e">
        <f>IF(OR(B261="SP",B261="MR",B261="CL"),"P",VLOOKUP(#REF!,Bat!$A$4:$AR$581,42,FALSE))</f>
        <v>#REF!</v>
      </c>
    </row>
    <row r="262" spans="1:64" ht="15" customHeight="1" x14ac:dyDescent="0.3">
      <c r="A262" s="1">
        <v>10797</v>
      </c>
      <c r="B262" s="1" t="s">
        <v>468</v>
      </c>
      <c r="C262" s="1" t="s">
        <v>126</v>
      </c>
      <c r="D262" s="1" t="s">
        <v>346</v>
      </c>
      <c r="E262" s="1">
        <v>18</v>
      </c>
      <c r="F262" s="1" t="s">
        <v>42</v>
      </c>
      <c r="G262" s="1" t="s">
        <v>42</v>
      </c>
      <c r="H262" s="22" t="s">
        <v>878</v>
      </c>
      <c r="I262" s="45" t="s">
        <v>43</v>
      </c>
      <c r="J262" s="1" t="s">
        <v>44</v>
      </c>
      <c r="K262" s="22" t="s">
        <v>43</v>
      </c>
      <c r="L262" s="1">
        <v>2</v>
      </c>
      <c r="M262" s="1">
        <v>2</v>
      </c>
      <c r="N262" s="22">
        <v>1</v>
      </c>
      <c r="O262" s="1">
        <v>4</v>
      </c>
      <c r="P262" s="1">
        <v>2</v>
      </c>
      <c r="Q262" s="22">
        <v>2</v>
      </c>
      <c r="R262" s="1">
        <v>3</v>
      </c>
      <c r="S262" s="1">
        <v>4</v>
      </c>
      <c r="T262" s="1">
        <v>1</v>
      </c>
      <c r="U262" s="1">
        <v>1</v>
      </c>
      <c r="V262" s="1">
        <v>2</v>
      </c>
      <c r="W262" s="1">
        <v>5</v>
      </c>
      <c r="X262" s="1" t="s">
        <v>45</v>
      </c>
      <c r="Y262" s="1" t="s">
        <v>45</v>
      </c>
      <c r="Z262" s="1" t="s">
        <v>45</v>
      </c>
      <c r="AA262" s="1" t="s">
        <v>45</v>
      </c>
      <c r="AB262" s="1">
        <v>3</v>
      </c>
      <c r="AC262" s="1">
        <v>4</v>
      </c>
      <c r="AD262" s="1" t="s">
        <v>45</v>
      </c>
      <c r="AE262" s="1" t="s">
        <v>45</v>
      </c>
      <c r="AF262" s="1" t="s">
        <v>45</v>
      </c>
      <c r="AG262" s="1" t="s">
        <v>45</v>
      </c>
      <c r="AH262" s="1" t="s">
        <v>45</v>
      </c>
      <c r="AI262" s="1" t="s">
        <v>45</v>
      </c>
      <c r="AJ262" s="1" t="s">
        <v>45</v>
      </c>
      <c r="AK262" s="1" t="s">
        <v>45</v>
      </c>
      <c r="AL262" s="1" t="s">
        <v>45</v>
      </c>
      <c r="AM262" s="1" t="s">
        <v>45</v>
      </c>
      <c r="AN262" s="1" t="s">
        <v>45</v>
      </c>
      <c r="AO262" s="22" t="s">
        <v>45</v>
      </c>
      <c r="AP262" s="1" t="s">
        <v>373</v>
      </c>
      <c r="AQ262" s="1">
        <v>8</v>
      </c>
      <c r="AR262" s="23" t="s">
        <v>371</v>
      </c>
      <c r="AS262" s="34" t="s">
        <v>875</v>
      </c>
      <c r="AT262" s="34" t="s">
        <v>844</v>
      </c>
      <c r="AU262" s="8">
        <f t="shared" si="28"/>
        <v>-2.311361197028369</v>
      </c>
      <c r="AV262" s="8">
        <f t="shared" si="29"/>
        <v>-1.23416323121884</v>
      </c>
      <c r="AW262">
        <f t="shared" si="30"/>
        <v>4</v>
      </c>
      <c r="AX262">
        <f t="shared" si="31"/>
        <v>0</v>
      </c>
      <c r="AY262" s="6">
        <f>VLOOKUP(AP262,COND!$A$10:$B$32,2,FALSE)</f>
        <v>1</v>
      </c>
      <c r="AZ262" s="8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97.854463136217532</v>
      </c>
      <c r="BA262" s="26">
        <f t="shared" si="32"/>
        <v>-0.29010342152902474</v>
      </c>
      <c r="BB262" t="str">
        <f t="shared" si="33"/>
        <v>SP</v>
      </c>
      <c r="BC262">
        <v>800</v>
      </c>
      <c r="BD262">
        <v>800</v>
      </c>
      <c r="BF262" t="str">
        <f t="shared" si="34"/>
        <v>Unlikely</v>
      </c>
      <c r="BH262" t="str">
        <f>IF(VLOOKUP($A262,'Draft List'!$D$4:$AC$1177,BH$3,FALSE)&lt;&gt;0,VLOOKUP($A262,'Draft List'!$D$4:$AC$1177,BH$3,FALSE),"")</f>
        <v/>
      </c>
      <c r="BI262" t="str">
        <f>IF(VLOOKUP($A262,'Draft List'!$D$4:$AC$1177,BI$3,FALSE)&lt;&gt;0,VLOOKUP($A262,'Draft List'!$D$4:$AC$1177,BI$3,FALSE),"")</f>
        <v/>
      </c>
      <c r="BJ262" t="str">
        <f>IF(VLOOKUP($A262,'Draft List'!$D$4:$AC$1177,BJ$3,FALSE)&lt;&gt;0,VLOOKUP($A262,'Draft List'!$D$4:$AC$1177,BJ$3,FALSE),"")</f>
        <v/>
      </c>
      <c r="BK262" t="str">
        <f>IF(VLOOKUP($A262,'Draft List'!$D$4:$AC$1177,BK$3,FALSE)&lt;&gt;0,VLOOKUP($A262,'Draft List'!$D$4:$AC$1177,BK$3,FALSE),"")</f>
        <v/>
      </c>
      <c r="BL262" t="e">
        <f>IF(OR(B262="SP",B262="MR",B262="CL"),"P",VLOOKUP(#REF!,Bat!$A$4:$AR$581,42,FALSE))</f>
        <v>#REF!</v>
      </c>
    </row>
    <row r="263" spans="1:64" ht="15" customHeight="1" x14ac:dyDescent="0.3">
      <c r="A263" s="1">
        <v>12197</v>
      </c>
      <c r="B263" s="1" t="s">
        <v>468</v>
      </c>
      <c r="C263" s="1" t="s">
        <v>1471</v>
      </c>
      <c r="D263" s="1" t="s">
        <v>648</v>
      </c>
      <c r="E263" s="1">
        <v>18</v>
      </c>
      <c r="F263" s="1" t="s">
        <v>42</v>
      </c>
      <c r="G263" s="1" t="s">
        <v>42</v>
      </c>
      <c r="H263" s="22" t="s">
        <v>878</v>
      </c>
      <c r="I263" s="45" t="s">
        <v>44</v>
      </c>
      <c r="J263" s="1" t="s">
        <v>48</v>
      </c>
      <c r="K263" s="22" t="s">
        <v>43</v>
      </c>
      <c r="L263" s="1">
        <v>2</v>
      </c>
      <c r="M263" s="1">
        <v>2</v>
      </c>
      <c r="N263" s="22">
        <v>1</v>
      </c>
      <c r="O263" s="1">
        <v>5</v>
      </c>
      <c r="P263" s="1">
        <v>2</v>
      </c>
      <c r="Q263" s="22">
        <v>2</v>
      </c>
      <c r="R263" s="1" t="s">
        <v>45</v>
      </c>
      <c r="S263" s="1" t="s">
        <v>45</v>
      </c>
      <c r="T263" s="1">
        <v>3</v>
      </c>
      <c r="U263" s="1">
        <v>6</v>
      </c>
      <c r="V263" s="1" t="s">
        <v>45</v>
      </c>
      <c r="W263" s="1" t="s">
        <v>45</v>
      </c>
      <c r="X263" s="1" t="s">
        <v>45</v>
      </c>
      <c r="Y263" s="1" t="s">
        <v>45</v>
      </c>
      <c r="Z263" s="1" t="s">
        <v>45</v>
      </c>
      <c r="AA263" s="1" t="s">
        <v>45</v>
      </c>
      <c r="AB263" s="1" t="s">
        <v>45</v>
      </c>
      <c r="AC263" s="1" t="s">
        <v>45</v>
      </c>
      <c r="AD263" s="1">
        <v>3</v>
      </c>
      <c r="AE263" s="1">
        <v>5</v>
      </c>
      <c r="AF263" s="1" t="s">
        <v>45</v>
      </c>
      <c r="AG263" s="1" t="s">
        <v>45</v>
      </c>
      <c r="AH263" s="1" t="s">
        <v>45</v>
      </c>
      <c r="AI263" s="1" t="s">
        <v>45</v>
      </c>
      <c r="AJ263" s="1" t="s">
        <v>45</v>
      </c>
      <c r="AK263" s="1" t="s">
        <v>45</v>
      </c>
      <c r="AL263" s="1" t="s">
        <v>45</v>
      </c>
      <c r="AM263" s="1" t="s">
        <v>45</v>
      </c>
      <c r="AN263" s="1" t="s">
        <v>45</v>
      </c>
      <c r="AO263" s="22" t="s">
        <v>45</v>
      </c>
      <c r="AP263" s="1" t="s">
        <v>65</v>
      </c>
      <c r="AQ263" s="1">
        <v>3</v>
      </c>
      <c r="AR263" s="23" t="s">
        <v>371</v>
      </c>
      <c r="AS263" s="34" t="s">
        <v>727</v>
      </c>
      <c r="AT263" s="34" t="s">
        <v>48</v>
      </c>
      <c r="AU263" s="8">
        <f t="shared" si="28"/>
        <v>-2.311361197028369</v>
      </c>
      <c r="AV263" s="8">
        <f t="shared" si="29"/>
        <v>-1.0394719067096667</v>
      </c>
      <c r="AW263">
        <f t="shared" si="30"/>
        <v>2</v>
      </c>
      <c r="AX263">
        <f t="shared" si="31"/>
        <v>1</v>
      </c>
      <c r="AY263" s="6">
        <f>VLOOKUP(AP263,COND!$A$10:$B$32,2,FALSE)</f>
        <v>1</v>
      </c>
      <c r="AZ263" s="8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97.798375145080939</v>
      </c>
      <c r="BA263" s="26">
        <f t="shared" si="32"/>
        <v>-0.29527791250476521</v>
      </c>
      <c r="BB263" t="str">
        <f t="shared" si="33"/>
        <v>RP</v>
      </c>
      <c r="BC263">
        <v>800</v>
      </c>
      <c r="BD263">
        <v>800</v>
      </c>
      <c r="BF263" t="str">
        <f t="shared" si="34"/>
        <v>Unlikely</v>
      </c>
      <c r="BH263">
        <f>IF(VLOOKUP($A263,'Draft List'!$D$4:$AC$1177,BH$3,FALSE)&lt;&gt;0,VLOOKUP($A263,'Draft List'!$D$4:$AC$1177,BH$3,FALSE),"")</f>
        <v>518</v>
      </c>
      <c r="BI263">
        <f>IF(VLOOKUP($A263,'Draft List'!$D$4:$AC$1177,BI$3,FALSE)&lt;&gt;0,VLOOKUP($A263,'Draft List'!$D$4:$AC$1177,BI$3,FALSE),"")</f>
        <v>17</v>
      </c>
      <c r="BJ263">
        <f>IF(VLOOKUP($A263,'Draft List'!$D$4:$AC$1177,BJ$3,FALSE)&lt;&gt;0,VLOOKUP($A263,'Draft List'!$D$4:$AC$1177,BJ$3,FALSE),"")</f>
        <v>18</v>
      </c>
      <c r="BK263" t="str">
        <f>IF(VLOOKUP($A263,'Draft List'!$D$4:$AC$1177,BK$3,FALSE)&lt;&gt;0,VLOOKUP($A263,'Draft List'!$D$4:$AC$1177,BK$3,FALSE),"")</f>
        <v>Crystal Lake Sandgnats</v>
      </c>
      <c r="BL263" t="e">
        <f>IF(OR(B263="SP",B263="MR",B263="CL"),"P",VLOOKUP(#REF!,Bat!$A$4:$AR$581,42,FALSE))</f>
        <v>#REF!</v>
      </c>
    </row>
    <row r="264" spans="1:64" ht="15" customHeight="1" x14ac:dyDescent="0.3">
      <c r="A264" s="1">
        <v>5175</v>
      </c>
      <c r="B264" s="1" t="s">
        <v>468</v>
      </c>
      <c r="C264" s="1" t="s">
        <v>160</v>
      </c>
      <c r="D264" s="1" t="s">
        <v>432</v>
      </c>
      <c r="E264" s="1">
        <v>18</v>
      </c>
      <c r="F264" s="1" t="s">
        <v>42</v>
      </c>
      <c r="G264" s="1" t="s">
        <v>42</v>
      </c>
      <c r="H264" s="22" t="s">
        <v>878</v>
      </c>
      <c r="I264" s="45" t="s">
        <v>48</v>
      </c>
      <c r="J264" s="1" t="s">
        <v>43</v>
      </c>
      <c r="K264" s="22" t="s">
        <v>43</v>
      </c>
      <c r="L264" s="1">
        <v>1</v>
      </c>
      <c r="M264" s="1">
        <v>1</v>
      </c>
      <c r="N264" s="22">
        <v>1</v>
      </c>
      <c r="O264" s="1">
        <v>4</v>
      </c>
      <c r="P264" s="1">
        <v>1</v>
      </c>
      <c r="Q264" s="22">
        <v>2</v>
      </c>
      <c r="R264" s="1">
        <v>2</v>
      </c>
      <c r="S264" s="1">
        <v>5</v>
      </c>
      <c r="T264" s="1">
        <v>1</v>
      </c>
      <c r="U264" s="1">
        <v>1</v>
      </c>
      <c r="V264" s="1">
        <v>1</v>
      </c>
      <c r="W264" s="1">
        <v>7</v>
      </c>
      <c r="X264" s="1" t="s">
        <v>45</v>
      </c>
      <c r="Y264" s="1" t="s">
        <v>45</v>
      </c>
      <c r="Z264" s="1" t="s">
        <v>45</v>
      </c>
      <c r="AA264" s="1" t="s">
        <v>45</v>
      </c>
      <c r="AB264" s="1" t="s">
        <v>45</v>
      </c>
      <c r="AC264" s="1" t="s">
        <v>45</v>
      </c>
      <c r="AD264" s="1" t="s">
        <v>45</v>
      </c>
      <c r="AE264" s="1" t="s">
        <v>45</v>
      </c>
      <c r="AF264" s="1" t="s">
        <v>45</v>
      </c>
      <c r="AG264" s="1" t="s">
        <v>45</v>
      </c>
      <c r="AH264" s="1" t="s">
        <v>45</v>
      </c>
      <c r="AI264" s="1" t="s">
        <v>45</v>
      </c>
      <c r="AJ264" s="1" t="s">
        <v>45</v>
      </c>
      <c r="AK264" s="1" t="s">
        <v>45</v>
      </c>
      <c r="AL264" s="1" t="s">
        <v>45</v>
      </c>
      <c r="AM264" s="1" t="s">
        <v>45</v>
      </c>
      <c r="AN264" s="1" t="s">
        <v>45</v>
      </c>
      <c r="AO264" s="22" t="s">
        <v>45</v>
      </c>
      <c r="AP264" s="1" t="s">
        <v>66</v>
      </c>
      <c r="AQ264" s="1">
        <v>6</v>
      </c>
      <c r="AR264" s="23" t="s">
        <v>371</v>
      </c>
      <c r="AS264" s="34" t="s">
        <v>727</v>
      </c>
      <c r="AT264" s="34" t="s">
        <v>48</v>
      </c>
      <c r="AU264" s="8">
        <f t="shared" si="28"/>
        <v>-2.7014842379675978</v>
      </c>
      <c r="AV264" s="8">
        <f t="shared" si="29"/>
        <v>-1.4295949476488956</v>
      </c>
      <c r="AW264">
        <f t="shared" si="30"/>
        <v>3</v>
      </c>
      <c r="AX264">
        <f t="shared" si="31"/>
        <v>1</v>
      </c>
      <c r="AY264" s="6">
        <f>VLOOKUP(AP264,COND!$A$10:$B$32,2,FALSE)</f>
        <v>0.95</v>
      </c>
      <c r="AZ264" s="8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97.788491139720705</v>
      </c>
      <c r="BA264" s="26">
        <f t="shared" si="32"/>
        <v>-0.29618977787031464</v>
      </c>
      <c r="BB264" t="str">
        <f t="shared" si="33"/>
        <v>SP</v>
      </c>
      <c r="BC264">
        <v>800</v>
      </c>
      <c r="BD264">
        <v>800</v>
      </c>
      <c r="BF264" t="str">
        <f t="shared" si="34"/>
        <v>Unlikely</v>
      </c>
      <c r="BH264" t="str">
        <f>IF(VLOOKUP($A264,'Draft List'!$D$4:$AC$1177,BH$3,FALSE)&lt;&gt;0,VLOOKUP($A264,'Draft List'!$D$4:$AC$1177,BH$3,FALSE),"")</f>
        <v/>
      </c>
      <c r="BI264" t="str">
        <f>IF(VLOOKUP($A264,'Draft List'!$D$4:$AC$1177,BI$3,FALSE)&lt;&gt;0,VLOOKUP($A264,'Draft List'!$D$4:$AC$1177,BI$3,FALSE),"")</f>
        <v/>
      </c>
      <c r="BJ264" t="str">
        <f>IF(VLOOKUP($A264,'Draft List'!$D$4:$AC$1177,BJ$3,FALSE)&lt;&gt;0,VLOOKUP($A264,'Draft List'!$D$4:$AC$1177,BJ$3,FALSE),"")</f>
        <v/>
      </c>
      <c r="BK264" t="str">
        <f>IF(VLOOKUP($A264,'Draft List'!$D$4:$AC$1177,BK$3,FALSE)&lt;&gt;0,VLOOKUP($A264,'Draft List'!$D$4:$AC$1177,BK$3,FALSE),"")</f>
        <v/>
      </c>
      <c r="BL264" t="e">
        <f>IF(OR(B264="SP",B264="MR",B264="CL"),"P",VLOOKUP(#REF!,Bat!$A$4:$AR$581,42,FALSE))</f>
        <v>#REF!</v>
      </c>
    </row>
    <row r="265" spans="1:64" ht="15" customHeight="1" x14ac:dyDescent="0.3">
      <c r="A265" s="1">
        <v>12237</v>
      </c>
      <c r="B265" s="1" t="s">
        <v>468</v>
      </c>
      <c r="C265" s="1" t="s">
        <v>1693</v>
      </c>
      <c r="D265" s="1" t="s">
        <v>1694</v>
      </c>
      <c r="E265" s="1">
        <v>18</v>
      </c>
      <c r="F265" s="1" t="s">
        <v>42</v>
      </c>
      <c r="G265" s="1" t="s">
        <v>42</v>
      </c>
      <c r="H265" s="22" t="s">
        <v>878</v>
      </c>
      <c r="I265" s="45" t="s">
        <v>44</v>
      </c>
      <c r="J265" s="1" t="s">
        <v>44</v>
      </c>
      <c r="K265" s="22" t="s">
        <v>43</v>
      </c>
      <c r="L265" s="1">
        <v>2</v>
      </c>
      <c r="M265" s="1">
        <v>1</v>
      </c>
      <c r="N265" s="22">
        <v>1</v>
      </c>
      <c r="O265" s="1">
        <v>4</v>
      </c>
      <c r="P265" s="1">
        <v>2</v>
      </c>
      <c r="Q265" s="22">
        <v>2</v>
      </c>
      <c r="R265" s="1">
        <v>3</v>
      </c>
      <c r="S265" s="1">
        <v>4</v>
      </c>
      <c r="T265" s="1">
        <v>1</v>
      </c>
      <c r="U265" s="1">
        <v>5</v>
      </c>
      <c r="V265" s="1" t="s">
        <v>45</v>
      </c>
      <c r="W265" s="1" t="s">
        <v>45</v>
      </c>
      <c r="X265" s="1">
        <v>2</v>
      </c>
      <c r="Y265" s="1">
        <v>2</v>
      </c>
      <c r="Z265" s="1" t="s">
        <v>45</v>
      </c>
      <c r="AA265" s="1" t="s">
        <v>45</v>
      </c>
      <c r="AB265" s="1">
        <v>3</v>
      </c>
      <c r="AC265" s="1">
        <v>4</v>
      </c>
      <c r="AD265" s="1" t="s">
        <v>45</v>
      </c>
      <c r="AE265" s="1" t="s">
        <v>45</v>
      </c>
      <c r="AF265" s="1" t="s">
        <v>45</v>
      </c>
      <c r="AG265" s="1" t="s">
        <v>45</v>
      </c>
      <c r="AH265" s="1" t="s">
        <v>45</v>
      </c>
      <c r="AI265" s="1" t="s">
        <v>45</v>
      </c>
      <c r="AJ265" s="1" t="s">
        <v>45</v>
      </c>
      <c r="AK265" s="1" t="s">
        <v>45</v>
      </c>
      <c r="AL265" s="1" t="s">
        <v>45</v>
      </c>
      <c r="AM265" s="1" t="s">
        <v>45</v>
      </c>
      <c r="AN265" s="1" t="s">
        <v>45</v>
      </c>
      <c r="AO265" s="22" t="s">
        <v>45</v>
      </c>
      <c r="AP265" s="1" t="s">
        <v>373</v>
      </c>
      <c r="AQ265" s="1">
        <v>7</v>
      </c>
      <c r="AR265" s="23" t="s">
        <v>14</v>
      </c>
      <c r="AS265" s="34" t="s">
        <v>875</v>
      </c>
      <c r="AT265" s="34" t="s">
        <v>48</v>
      </c>
      <c r="AU265" s="8">
        <f t="shared" si="28"/>
        <v>-2.5067929134584248</v>
      </c>
      <c r="AV265" s="8">
        <f t="shared" si="29"/>
        <v>-1.23416323121884</v>
      </c>
      <c r="AW265">
        <f t="shared" si="30"/>
        <v>4</v>
      </c>
      <c r="AX265">
        <f t="shared" si="31"/>
        <v>0</v>
      </c>
      <c r="AY265" s="6">
        <f>VLOOKUP(AP265,COND!$A$10:$B$32,2,FALSE)</f>
        <v>1</v>
      </c>
      <c r="AZ265" s="8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97.665376792931511</v>
      </c>
      <c r="BA265" s="26">
        <f t="shared" si="32"/>
        <v>-0.30754789684614714</v>
      </c>
      <c r="BB265" t="str">
        <f t="shared" si="33"/>
        <v>SP</v>
      </c>
      <c r="BC265">
        <v>800</v>
      </c>
      <c r="BD265">
        <v>800</v>
      </c>
      <c r="BF265" t="str">
        <f t="shared" si="34"/>
        <v>Unlikely</v>
      </c>
      <c r="BH265" t="str">
        <f>IF(VLOOKUP($A265,'Draft List'!$D$4:$AC$1177,BH$3,FALSE)&lt;&gt;0,VLOOKUP($A265,'Draft List'!$D$4:$AC$1177,BH$3,FALSE),"")</f>
        <v/>
      </c>
      <c r="BI265" t="str">
        <f>IF(VLOOKUP($A265,'Draft List'!$D$4:$AC$1177,BI$3,FALSE)&lt;&gt;0,VLOOKUP($A265,'Draft List'!$D$4:$AC$1177,BI$3,FALSE),"")</f>
        <v/>
      </c>
      <c r="BJ265" t="str">
        <f>IF(VLOOKUP($A265,'Draft List'!$D$4:$AC$1177,BJ$3,FALSE)&lt;&gt;0,VLOOKUP($A265,'Draft List'!$D$4:$AC$1177,BJ$3,FALSE),"")</f>
        <v/>
      </c>
      <c r="BK265" t="str">
        <f>IF(VLOOKUP($A265,'Draft List'!$D$4:$AC$1177,BK$3,FALSE)&lt;&gt;0,VLOOKUP($A265,'Draft List'!$D$4:$AC$1177,BK$3,FALSE),"")</f>
        <v/>
      </c>
      <c r="BL265" t="e">
        <f>IF(OR(B265="SP",B265="MR",B265="CL"),"P",VLOOKUP(#REF!,Bat!$A$4:$AR$581,42,FALSE))</f>
        <v>#REF!</v>
      </c>
    </row>
    <row r="266" spans="1:64" ht="15" customHeight="1" x14ac:dyDescent="0.3">
      <c r="A266" s="1">
        <v>10469</v>
      </c>
      <c r="B266" s="1" t="s">
        <v>24</v>
      </c>
      <c r="C266" s="1" t="s">
        <v>490</v>
      </c>
      <c r="D266" s="1" t="s">
        <v>199</v>
      </c>
      <c r="E266" s="1">
        <v>21</v>
      </c>
      <c r="F266" s="1" t="s">
        <v>42</v>
      </c>
      <c r="G266" s="1" t="s">
        <v>42</v>
      </c>
      <c r="H266" s="22" t="s">
        <v>878</v>
      </c>
      <c r="I266" s="45" t="s">
        <v>48</v>
      </c>
      <c r="J266" s="1" t="s">
        <v>43</v>
      </c>
      <c r="K266" s="22" t="s">
        <v>43</v>
      </c>
      <c r="L266" s="1">
        <v>3</v>
      </c>
      <c r="M266" s="1">
        <v>1</v>
      </c>
      <c r="N266" s="22">
        <v>1</v>
      </c>
      <c r="O266" s="1">
        <v>6</v>
      </c>
      <c r="P266" s="1">
        <v>2</v>
      </c>
      <c r="Q266" s="22">
        <v>2</v>
      </c>
      <c r="R266" s="1" t="s">
        <v>45</v>
      </c>
      <c r="S266" s="1" t="s">
        <v>45</v>
      </c>
      <c r="T266" s="1">
        <v>3</v>
      </c>
      <c r="U266" s="1">
        <v>8</v>
      </c>
      <c r="V266" s="1" t="s">
        <v>45</v>
      </c>
      <c r="W266" s="1" t="s">
        <v>45</v>
      </c>
      <c r="X266" s="1">
        <v>6</v>
      </c>
      <c r="Y266" s="1">
        <v>8</v>
      </c>
      <c r="Z266" s="1" t="s">
        <v>45</v>
      </c>
      <c r="AA266" s="1" t="s">
        <v>45</v>
      </c>
      <c r="AB266" s="1" t="s">
        <v>45</v>
      </c>
      <c r="AC266" s="1" t="s">
        <v>45</v>
      </c>
      <c r="AD266" s="1">
        <v>5</v>
      </c>
      <c r="AE266" s="1">
        <v>7</v>
      </c>
      <c r="AF266" s="1" t="s">
        <v>45</v>
      </c>
      <c r="AG266" s="1" t="s">
        <v>45</v>
      </c>
      <c r="AH266" s="1" t="s">
        <v>45</v>
      </c>
      <c r="AI266" s="1" t="s">
        <v>45</v>
      </c>
      <c r="AJ266" s="1" t="s">
        <v>45</v>
      </c>
      <c r="AK266" s="1" t="s">
        <v>45</v>
      </c>
      <c r="AL266" s="1" t="s">
        <v>45</v>
      </c>
      <c r="AM266" s="1" t="s">
        <v>45</v>
      </c>
      <c r="AN266" s="1" t="s">
        <v>45</v>
      </c>
      <c r="AO266" s="22" t="s">
        <v>45</v>
      </c>
      <c r="AP266" s="1" t="s">
        <v>55</v>
      </c>
      <c r="AQ266" s="1">
        <v>6</v>
      </c>
      <c r="AR266" s="23" t="s">
        <v>14</v>
      </c>
      <c r="AS266" s="34" t="s">
        <v>874</v>
      </c>
      <c r="AT266" s="34" t="s">
        <v>844</v>
      </c>
      <c r="AU266" s="8">
        <f t="shared" si="28"/>
        <v>-2.3121015889492513</v>
      </c>
      <c r="AV266" s="8">
        <f t="shared" si="29"/>
        <v>-0.84478058220049301</v>
      </c>
      <c r="AW266">
        <f t="shared" si="30"/>
        <v>3</v>
      </c>
      <c r="AX266">
        <f t="shared" si="31"/>
        <v>3</v>
      </c>
      <c r="AY266" s="6">
        <f>VLOOKUP(AP266,COND!$A$10:$B$32,2,FALSE)</f>
        <v>1.0249999999999999</v>
      </c>
      <c r="AZ266" s="8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105.1245355581764</v>
      </c>
      <c r="BA266" s="26">
        <f t="shared" si="32"/>
        <v>0.38060921014271537</v>
      </c>
      <c r="BB266" t="str">
        <f t="shared" si="33"/>
        <v>SP</v>
      </c>
      <c r="BC266">
        <v>800</v>
      </c>
      <c r="BD266">
        <v>800</v>
      </c>
      <c r="BF266" t="str">
        <f t="shared" si="34"/>
        <v>Unlikely</v>
      </c>
      <c r="BH266">
        <f>IF(VLOOKUP($A266,'Draft List'!$D$4:$AC$1177,BH$3,FALSE)&lt;&gt;0,VLOOKUP($A266,'Draft List'!$D$4:$AC$1177,BH$3,FALSE),"")</f>
        <v>371</v>
      </c>
      <c r="BI266">
        <f>IF(VLOOKUP($A266,'Draft List'!$D$4:$AC$1177,BI$3,FALSE)&lt;&gt;0,VLOOKUP($A266,'Draft List'!$D$4:$AC$1177,BI$3,FALSE),"")</f>
        <v>12</v>
      </c>
      <c r="BJ266">
        <f>IF(VLOOKUP($A266,'Draft List'!$D$4:$AC$1177,BJ$3,FALSE)&lt;&gt;0,VLOOKUP($A266,'Draft List'!$D$4:$AC$1177,BJ$3,FALSE),"")</f>
        <v>31</v>
      </c>
      <c r="BK266" t="str">
        <f>IF(VLOOKUP($A266,'Draft List'!$D$4:$AC$1177,BK$3,FALSE)&lt;&gt;0,VLOOKUP($A266,'Draft List'!$D$4:$AC$1177,BK$3,FALSE),"")</f>
        <v>Tempe Knights</v>
      </c>
      <c r="BL266" t="str">
        <f>IF(OR(B266="SP",B266="MR",B266="CL"),"P",VLOOKUP(#REF!,Bat!$A$4:$AR$581,42,FALSE))</f>
        <v>P</v>
      </c>
    </row>
    <row r="267" spans="1:64" ht="15" customHeight="1" x14ac:dyDescent="0.3">
      <c r="A267" s="1">
        <v>9877</v>
      </c>
      <c r="B267" s="1" t="s">
        <v>24</v>
      </c>
      <c r="C267" s="1" t="s">
        <v>916</v>
      </c>
      <c r="D267" s="1" t="s">
        <v>1548</v>
      </c>
      <c r="E267" s="1">
        <v>18</v>
      </c>
      <c r="F267" s="1" t="s">
        <v>54</v>
      </c>
      <c r="G267" s="1" t="s">
        <v>54</v>
      </c>
      <c r="H267" s="22" t="s">
        <v>878</v>
      </c>
      <c r="I267" s="45" t="s">
        <v>43</v>
      </c>
      <c r="J267" s="1" t="s">
        <v>44</v>
      </c>
      <c r="K267" s="22" t="s">
        <v>44</v>
      </c>
      <c r="L267" s="1">
        <v>1</v>
      </c>
      <c r="M267" s="1">
        <v>2</v>
      </c>
      <c r="N267" s="22">
        <v>1</v>
      </c>
      <c r="O267" s="1">
        <v>4</v>
      </c>
      <c r="P267" s="1">
        <v>2</v>
      </c>
      <c r="Q267" s="22">
        <v>2</v>
      </c>
      <c r="R267" s="1">
        <v>3</v>
      </c>
      <c r="S267" s="1">
        <v>5</v>
      </c>
      <c r="T267" s="1">
        <v>1</v>
      </c>
      <c r="U267" s="1">
        <v>4</v>
      </c>
      <c r="V267" s="1" t="s">
        <v>45</v>
      </c>
      <c r="W267" s="1" t="s">
        <v>45</v>
      </c>
      <c r="X267" s="1">
        <v>2</v>
      </c>
      <c r="Y267" s="1">
        <v>6</v>
      </c>
      <c r="Z267" s="1" t="s">
        <v>45</v>
      </c>
      <c r="AA267" s="1" t="s">
        <v>45</v>
      </c>
      <c r="AB267" s="1" t="s">
        <v>45</v>
      </c>
      <c r="AC267" s="1" t="s">
        <v>45</v>
      </c>
      <c r="AD267" s="1" t="s">
        <v>45</v>
      </c>
      <c r="AE267" s="1" t="s">
        <v>45</v>
      </c>
      <c r="AF267" s="1" t="s">
        <v>45</v>
      </c>
      <c r="AG267" s="1" t="s">
        <v>45</v>
      </c>
      <c r="AH267" s="1" t="s">
        <v>45</v>
      </c>
      <c r="AI267" s="1" t="s">
        <v>45</v>
      </c>
      <c r="AJ267" s="1" t="s">
        <v>45</v>
      </c>
      <c r="AK267" s="1" t="s">
        <v>45</v>
      </c>
      <c r="AL267" s="1" t="s">
        <v>45</v>
      </c>
      <c r="AM267" s="1" t="s">
        <v>45</v>
      </c>
      <c r="AN267" s="1" t="s">
        <v>45</v>
      </c>
      <c r="AO267" s="22" t="s">
        <v>45</v>
      </c>
      <c r="AP267" s="1" t="s">
        <v>374</v>
      </c>
      <c r="AQ267" s="1">
        <v>9</v>
      </c>
      <c r="AR267" s="23" t="s">
        <v>371</v>
      </c>
      <c r="AS267" s="34" t="s">
        <v>938</v>
      </c>
      <c r="AT267" s="34" t="s">
        <v>844</v>
      </c>
      <c r="AU267" s="8">
        <f t="shared" si="28"/>
        <v>-2.5060525215375429</v>
      </c>
      <c r="AV267" s="8">
        <f t="shared" si="29"/>
        <v>-1.23416323121884</v>
      </c>
      <c r="AW267">
        <f t="shared" si="30"/>
        <v>3</v>
      </c>
      <c r="AX267">
        <f t="shared" si="31"/>
        <v>1</v>
      </c>
      <c r="AY267" s="6">
        <f>VLOOKUP(AP267,COND!$A$10:$B$32,2,FALSE)</f>
        <v>1</v>
      </c>
      <c r="AZ267" s="8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97.565524871315688</v>
      </c>
      <c r="BA267" s="26">
        <f t="shared" si="32"/>
        <v>-0.31675990206938859</v>
      </c>
      <c r="BB267" t="str">
        <f t="shared" si="33"/>
        <v>SP</v>
      </c>
      <c r="BC267">
        <v>800</v>
      </c>
      <c r="BD267">
        <v>800</v>
      </c>
      <c r="BF267" t="str">
        <f t="shared" si="34"/>
        <v>Unlikely</v>
      </c>
      <c r="BH267" t="str">
        <f>IF(VLOOKUP($A267,'Draft List'!$D$4:$AC$1177,BH$3,FALSE)&lt;&gt;0,VLOOKUP($A267,'Draft List'!$D$4:$AC$1177,BH$3,FALSE),"")</f>
        <v/>
      </c>
      <c r="BI267" t="str">
        <f>IF(VLOOKUP($A267,'Draft List'!$D$4:$AC$1177,BI$3,FALSE)&lt;&gt;0,VLOOKUP($A267,'Draft List'!$D$4:$AC$1177,BI$3,FALSE),"")</f>
        <v/>
      </c>
      <c r="BJ267" t="str">
        <f>IF(VLOOKUP($A267,'Draft List'!$D$4:$AC$1177,BJ$3,FALSE)&lt;&gt;0,VLOOKUP($A267,'Draft List'!$D$4:$AC$1177,BJ$3,FALSE),"")</f>
        <v/>
      </c>
      <c r="BK267" t="str">
        <f>IF(VLOOKUP($A267,'Draft List'!$D$4:$AC$1177,BK$3,FALSE)&lt;&gt;0,VLOOKUP($A267,'Draft List'!$D$4:$AC$1177,BK$3,FALSE),"")</f>
        <v/>
      </c>
      <c r="BL267" t="str">
        <f>IF(OR(B267="SP",B267="MR",B267="CL"),"P",VLOOKUP(#REF!,Bat!$A$4:$AR$581,42,FALSE))</f>
        <v>P</v>
      </c>
    </row>
    <row r="268" spans="1:64" ht="15" customHeight="1" x14ac:dyDescent="0.3">
      <c r="A268" s="1">
        <v>5419</v>
      </c>
      <c r="B268" s="1" t="s">
        <v>468</v>
      </c>
      <c r="C268" s="1" t="s">
        <v>131</v>
      </c>
      <c r="D268" s="1" t="s">
        <v>1642</v>
      </c>
      <c r="E268" s="1">
        <v>18</v>
      </c>
      <c r="F268" s="1" t="s">
        <v>54</v>
      </c>
      <c r="G268" s="1" t="s">
        <v>54</v>
      </c>
      <c r="H268" s="22" t="s">
        <v>878</v>
      </c>
      <c r="I268" s="45" t="s">
        <v>43</v>
      </c>
      <c r="J268" s="1" t="s">
        <v>43</v>
      </c>
      <c r="K268" s="22" t="s">
        <v>43</v>
      </c>
      <c r="L268" s="1">
        <v>1</v>
      </c>
      <c r="M268" s="1">
        <v>2</v>
      </c>
      <c r="N268" s="22">
        <v>1</v>
      </c>
      <c r="O268" s="1">
        <v>4</v>
      </c>
      <c r="P268" s="1">
        <v>2</v>
      </c>
      <c r="Q268" s="22">
        <v>2</v>
      </c>
      <c r="R268" s="1">
        <v>3</v>
      </c>
      <c r="S268" s="1">
        <v>5</v>
      </c>
      <c r="T268" s="1">
        <v>1</v>
      </c>
      <c r="U268" s="1">
        <v>5</v>
      </c>
      <c r="V268" s="1" t="s">
        <v>45</v>
      </c>
      <c r="W268" s="1" t="s">
        <v>45</v>
      </c>
      <c r="X268" s="1">
        <v>2</v>
      </c>
      <c r="Y268" s="1">
        <v>5</v>
      </c>
      <c r="Z268" s="1" t="s">
        <v>45</v>
      </c>
      <c r="AA268" s="1" t="s">
        <v>45</v>
      </c>
      <c r="AB268" s="1" t="s">
        <v>45</v>
      </c>
      <c r="AC268" s="1" t="s">
        <v>45</v>
      </c>
      <c r="AD268" s="1" t="s">
        <v>45</v>
      </c>
      <c r="AE268" s="1" t="s">
        <v>45</v>
      </c>
      <c r="AF268" s="1" t="s">
        <v>45</v>
      </c>
      <c r="AG268" s="1" t="s">
        <v>45</v>
      </c>
      <c r="AH268" s="1" t="s">
        <v>45</v>
      </c>
      <c r="AI268" s="1" t="s">
        <v>45</v>
      </c>
      <c r="AJ268" s="1" t="s">
        <v>45</v>
      </c>
      <c r="AK268" s="1" t="s">
        <v>45</v>
      </c>
      <c r="AL268" s="1" t="s">
        <v>45</v>
      </c>
      <c r="AM268" s="1" t="s">
        <v>45</v>
      </c>
      <c r="AN268" s="1" t="s">
        <v>45</v>
      </c>
      <c r="AO268" s="22" t="s">
        <v>45</v>
      </c>
      <c r="AP268" s="1" t="s">
        <v>373</v>
      </c>
      <c r="AQ268" s="1">
        <v>2</v>
      </c>
      <c r="AR268" s="23" t="s">
        <v>371</v>
      </c>
      <c r="AS268" s="34" t="s">
        <v>875</v>
      </c>
      <c r="AT268" s="34" t="s">
        <v>844</v>
      </c>
      <c r="AU268" s="8">
        <f t="shared" si="28"/>
        <v>-2.5060525215375429</v>
      </c>
      <c r="AV268" s="8">
        <f t="shared" si="29"/>
        <v>-1.23416323121884</v>
      </c>
      <c r="AW268">
        <f t="shared" si="30"/>
        <v>3</v>
      </c>
      <c r="AX268">
        <f t="shared" si="31"/>
        <v>0</v>
      </c>
      <c r="AY268" s="6">
        <f>VLOOKUP(AP268,COND!$A$10:$B$32,2,FALSE)</f>
        <v>1</v>
      </c>
      <c r="AZ268" s="8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97.499748627749909</v>
      </c>
      <c r="BA268" s="26">
        <f t="shared" si="32"/>
        <v>-0.32282819889821135</v>
      </c>
      <c r="BB268" t="str">
        <f t="shared" si="33"/>
        <v>RP</v>
      </c>
      <c r="BC268">
        <v>800</v>
      </c>
      <c r="BD268">
        <v>800</v>
      </c>
      <c r="BF268" t="str">
        <f t="shared" si="34"/>
        <v>Unlikely</v>
      </c>
      <c r="BH268" t="str">
        <f>IF(VLOOKUP($A268,'Draft List'!$D$4:$AC$1177,BH$3,FALSE)&lt;&gt;0,VLOOKUP($A268,'Draft List'!$D$4:$AC$1177,BH$3,FALSE),"")</f>
        <v/>
      </c>
      <c r="BI268" t="str">
        <f>IF(VLOOKUP($A268,'Draft List'!$D$4:$AC$1177,BI$3,FALSE)&lt;&gt;0,VLOOKUP($A268,'Draft List'!$D$4:$AC$1177,BI$3,FALSE),"")</f>
        <v/>
      </c>
      <c r="BJ268" t="str">
        <f>IF(VLOOKUP($A268,'Draft List'!$D$4:$AC$1177,BJ$3,FALSE)&lt;&gt;0,VLOOKUP($A268,'Draft List'!$D$4:$AC$1177,BJ$3,FALSE),"")</f>
        <v/>
      </c>
      <c r="BK268" t="str">
        <f>IF(VLOOKUP($A268,'Draft List'!$D$4:$AC$1177,BK$3,FALSE)&lt;&gt;0,VLOOKUP($A268,'Draft List'!$D$4:$AC$1177,BK$3,FALSE),"")</f>
        <v/>
      </c>
      <c r="BL268" t="e">
        <f>IF(OR(B268="SP",B268="MR",B268="CL"),"P",VLOOKUP(#REF!,Bat!$A$4:$AR$581,42,FALSE))</f>
        <v>#REF!</v>
      </c>
    </row>
    <row r="269" spans="1:64" ht="15" customHeight="1" x14ac:dyDescent="0.3">
      <c r="A269" s="1">
        <v>5424</v>
      </c>
      <c r="B269" s="1" t="s">
        <v>468</v>
      </c>
      <c r="C269" s="1" t="s">
        <v>188</v>
      </c>
      <c r="D269" s="1" t="s">
        <v>1603</v>
      </c>
      <c r="E269" s="1">
        <v>18</v>
      </c>
      <c r="F269" s="1" t="s">
        <v>42</v>
      </c>
      <c r="G269" s="1" t="s">
        <v>42</v>
      </c>
      <c r="H269" s="22" t="s">
        <v>878</v>
      </c>
      <c r="I269" s="45" t="s">
        <v>43</v>
      </c>
      <c r="J269" s="1" t="s">
        <v>48</v>
      </c>
      <c r="K269" s="22" t="s">
        <v>43</v>
      </c>
      <c r="L269" s="1">
        <v>1</v>
      </c>
      <c r="M269" s="1">
        <v>1</v>
      </c>
      <c r="N269" s="22">
        <v>1</v>
      </c>
      <c r="O269" s="1">
        <v>3</v>
      </c>
      <c r="P269" s="1">
        <v>2</v>
      </c>
      <c r="Q269" s="22">
        <v>2</v>
      </c>
      <c r="R269" s="1">
        <v>2</v>
      </c>
      <c r="S269" s="1">
        <v>4</v>
      </c>
      <c r="T269" s="1">
        <v>1</v>
      </c>
      <c r="U269" s="1">
        <v>5</v>
      </c>
      <c r="V269" s="1" t="s">
        <v>45</v>
      </c>
      <c r="W269" s="1" t="s">
        <v>45</v>
      </c>
      <c r="X269" s="1">
        <v>1</v>
      </c>
      <c r="Y269" s="1">
        <v>4</v>
      </c>
      <c r="Z269" s="1" t="s">
        <v>45</v>
      </c>
      <c r="AA269" s="1" t="s">
        <v>45</v>
      </c>
      <c r="AB269" s="1" t="s">
        <v>45</v>
      </c>
      <c r="AC269" s="1" t="s">
        <v>45</v>
      </c>
      <c r="AD269" s="1" t="s">
        <v>45</v>
      </c>
      <c r="AE269" s="1" t="s">
        <v>45</v>
      </c>
      <c r="AF269" s="1" t="s">
        <v>45</v>
      </c>
      <c r="AG269" s="1" t="s">
        <v>45</v>
      </c>
      <c r="AH269" s="1" t="s">
        <v>45</v>
      </c>
      <c r="AI269" s="1" t="s">
        <v>45</v>
      </c>
      <c r="AJ269" s="1" t="s">
        <v>45</v>
      </c>
      <c r="AK269" s="1" t="s">
        <v>45</v>
      </c>
      <c r="AL269" s="1" t="s">
        <v>45</v>
      </c>
      <c r="AM269" s="1" t="s">
        <v>45</v>
      </c>
      <c r="AN269" s="1" t="s">
        <v>45</v>
      </c>
      <c r="AO269" s="22" t="s">
        <v>45</v>
      </c>
      <c r="AP269" s="1" t="s">
        <v>69</v>
      </c>
      <c r="AQ269" s="1">
        <v>6</v>
      </c>
      <c r="AR269" s="23" t="s">
        <v>14</v>
      </c>
      <c r="AS269" s="34" t="s">
        <v>896</v>
      </c>
      <c r="AT269" s="34" t="s">
        <v>844</v>
      </c>
      <c r="AU269" s="8">
        <f t="shared" si="28"/>
        <v>-2.7014842379675978</v>
      </c>
      <c r="AV269" s="8">
        <f t="shared" si="29"/>
        <v>-1.4288545557280135</v>
      </c>
      <c r="AW269">
        <f t="shared" si="30"/>
        <v>3</v>
      </c>
      <c r="AX269">
        <f t="shared" si="31"/>
        <v>0</v>
      </c>
      <c r="AY269" s="6">
        <f>VLOOKUP(AP269,COND!$A$10:$B$32,2,FALSE)</f>
        <v>0.95</v>
      </c>
      <c r="AZ269" s="8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97.419394400055054</v>
      </c>
      <c r="BA269" s="26">
        <f t="shared" si="32"/>
        <v>-0.33024141191660994</v>
      </c>
      <c r="BB269" t="str">
        <f t="shared" si="33"/>
        <v>SP</v>
      </c>
      <c r="BC269">
        <v>800</v>
      </c>
      <c r="BD269">
        <v>800</v>
      </c>
      <c r="BF269" t="str">
        <f t="shared" si="34"/>
        <v>Unlikely</v>
      </c>
      <c r="BH269" t="str">
        <f>IF(VLOOKUP($A269,'Draft List'!$D$4:$AC$1177,BH$3,FALSE)&lt;&gt;0,VLOOKUP($A269,'Draft List'!$D$4:$AC$1177,BH$3,FALSE),"")</f>
        <v/>
      </c>
      <c r="BI269" t="str">
        <f>IF(VLOOKUP($A269,'Draft List'!$D$4:$AC$1177,BI$3,FALSE)&lt;&gt;0,VLOOKUP($A269,'Draft List'!$D$4:$AC$1177,BI$3,FALSE),"")</f>
        <v/>
      </c>
      <c r="BJ269" t="str">
        <f>IF(VLOOKUP($A269,'Draft List'!$D$4:$AC$1177,BJ$3,FALSE)&lt;&gt;0,VLOOKUP($A269,'Draft List'!$D$4:$AC$1177,BJ$3,FALSE),"")</f>
        <v/>
      </c>
      <c r="BK269" t="str">
        <f>IF(VLOOKUP($A269,'Draft List'!$D$4:$AC$1177,BK$3,FALSE)&lt;&gt;0,VLOOKUP($A269,'Draft List'!$D$4:$AC$1177,BK$3,FALSE),"")</f>
        <v/>
      </c>
      <c r="BL269" t="e">
        <f>IF(OR(B269="SP",B269="MR",B269="CL"),"P",VLOOKUP(#REF!,Bat!$A$4:$AR$581,42,FALSE))</f>
        <v>#REF!</v>
      </c>
    </row>
    <row r="270" spans="1:64" ht="15" customHeight="1" x14ac:dyDescent="0.3">
      <c r="A270" s="1">
        <v>12785</v>
      </c>
      <c r="B270" s="1" t="s">
        <v>468</v>
      </c>
      <c r="C270" s="1" t="s">
        <v>989</v>
      </c>
      <c r="D270" s="1" t="s">
        <v>1238</v>
      </c>
      <c r="E270" s="1">
        <v>18</v>
      </c>
      <c r="F270" s="1" t="s">
        <v>54</v>
      </c>
      <c r="G270" s="1" t="s">
        <v>54</v>
      </c>
      <c r="H270" s="22" t="s">
        <v>878</v>
      </c>
      <c r="I270" s="45" t="s">
        <v>43</v>
      </c>
      <c r="J270" s="1" t="s">
        <v>44</v>
      </c>
      <c r="K270" s="22" t="s">
        <v>43</v>
      </c>
      <c r="L270" s="1">
        <v>2</v>
      </c>
      <c r="M270" s="1">
        <v>2</v>
      </c>
      <c r="N270" s="22">
        <v>1</v>
      </c>
      <c r="O270" s="1">
        <v>4</v>
      </c>
      <c r="P270" s="1">
        <v>2</v>
      </c>
      <c r="Q270" s="22">
        <v>2</v>
      </c>
      <c r="R270" s="1">
        <v>3</v>
      </c>
      <c r="S270" s="1">
        <v>5</v>
      </c>
      <c r="T270" s="1">
        <v>1</v>
      </c>
      <c r="U270" s="1">
        <v>1</v>
      </c>
      <c r="V270" s="1" t="s">
        <v>45</v>
      </c>
      <c r="W270" s="1" t="s">
        <v>45</v>
      </c>
      <c r="X270" s="1" t="s">
        <v>45</v>
      </c>
      <c r="Y270" s="1" t="s">
        <v>45</v>
      </c>
      <c r="Z270" s="1">
        <v>2</v>
      </c>
      <c r="AA270" s="1">
        <v>5</v>
      </c>
      <c r="AB270" s="1" t="s">
        <v>45</v>
      </c>
      <c r="AC270" s="1" t="s">
        <v>45</v>
      </c>
      <c r="AD270" s="1" t="s">
        <v>45</v>
      </c>
      <c r="AE270" s="1" t="s">
        <v>45</v>
      </c>
      <c r="AF270" s="1" t="s">
        <v>45</v>
      </c>
      <c r="AG270" s="1" t="s">
        <v>45</v>
      </c>
      <c r="AH270" s="1" t="s">
        <v>45</v>
      </c>
      <c r="AI270" s="1" t="s">
        <v>45</v>
      </c>
      <c r="AJ270" s="1" t="s">
        <v>45</v>
      </c>
      <c r="AK270" s="1" t="s">
        <v>45</v>
      </c>
      <c r="AL270" s="1" t="s">
        <v>45</v>
      </c>
      <c r="AM270" s="1" t="s">
        <v>45</v>
      </c>
      <c r="AN270" s="1" t="s">
        <v>45</v>
      </c>
      <c r="AO270" s="22" t="s">
        <v>45</v>
      </c>
      <c r="AP270" s="1" t="s">
        <v>65</v>
      </c>
      <c r="AQ270" s="1">
        <v>8</v>
      </c>
      <c r="AR270" s="23" t="s">
        <v>371</v>
      </c>
      <c r="AS270" s="34" t="s">
        <v>875</v>
      </c>
      <c r="AT270" s="34" t="s">
        <v>48</v>
      </c>
      <c r="AU270" s="8">
        <f t="shared" si="28"/>
        <v>-2.311361197028369</v>
      </c>
      <c r="AV270" s="8">
        <f t="shared" si="29"/>
        <v>-1.23416323121884</v>
      </c>
      <c r="AW270">
        <f t="shared" si="30"/>
        <v>3</v>
      </c>
      <c r="AX270">
        <f t="shared" si="31"/>
        <v>0</v>
      </c>
      <c r="AY270" s="6">
        <f>VLOOKUP(AP270,COND!$A$10:$B$32,2,FALSE)</f>
        <v>1</v>
      </c>
      <c r="AZ270" s="8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97.354463136217532</v>
      </c>
      <c r="BA270" s="26">
        <f t="shared" si="32"/>
        <v>-0.33623175373420938</v>
      </c>
      <c r="BB270" t="str">
        <f t="shared" si="33"/>
        <v>SP</v>
      </c>
      <c r="BC270">
        <v>800</v>
      </c>
      <c r="BD270">
        <v>800</v>
      </c>
      <c r="BF270" t="str">
        <f t="shared" si="34"/>
        <v>Unlikely</v>
      </c>
      <c r="BH270" t="str">
        <f>IF(VLOOKUP($A270,'Draft List'!$D$4:$AC$1177,BH$3,FALSE)&lt;&gt;0,VLOOKUP($A270,'Draft List'!$D$4:$AC$1177,BH$3,FALSE),"")</f>
        <v/>
      </c>
      <c r="BI270" t="str">
        <f>IF(VLOOKUP($A270,'Draft List'!$D$4:$AC$1177,BI$3,FALSE)&lt;&gt;0,VLOOKUP($A270,'Draft List'!$D$4:$AC$1177,BI$3,FALSE),"")</f>
        <v/>
      </c>
      <c r="BJ270" t="str">
        <f>IF(VLOOKUP($A270,'Draft List'!$D$4:$AC$1177,BJ$3,FALSE)&lt;&gt;0,VLOOKUP($A270,'Draft List'!$D$4:$AC$1177,BJ$3,FALSE),"")</f>
        <v/>
      </c>
      <c r="BK270" t="str">
        <f>IF(VLOOKUP($A270,'Draft List'!$D$4:$AC$1177,BK$3,FALSE)&lt;&gt;0,VLOOKUP($A270,'Draft List'!$D$4:$AC$1177,BK$3,FALSE),"")</f>
        <v/>
      </c>
      <c r="BL270" t="e">
        <f>IF(OR(B270="SP",B270="MR",B270="CL"),"P",VLOOKUP(#REF!,Bat!$A$4:$AR$581,42,FALSE))</f>
        <v>#REF!</v>
      </c>
    </row>
    <row r="271" spans="1:64" ht="15" customHeight="1" x14ac:dyDescent="0.3">
      <c r="A271" s="1">
        <v>5141</v>
      </c>
      <c r="B271" s="1" t="s">
        <v>468</v>
      </c>
      <c r="C271" s="1" t="s">
        <v>378</v>
      </c>
      <c r="D271" s="1" t="s">
        <v>431</v>
      </c>
      <c r="E271" s="1">
        <v>18</v>
      </c>
      <c r="F271" s="1" t="s">
        <v>54</v>
      </c>
      <c r="G271" s="1" t="s">
        <v>54</v>
      </c>
      <c r="H271" s="22" t="s">
        <v>878</v>
      </c>
      <c r="I271" s="45" t="s">
        <v>43</v>
      </c>
      <c r="J271" s="1" t="s">
        <v>43</v>
      </c>
      <c r="K271" s="22" t="s">
        <v>43</v>
      </c>
      <c r="L271" s="1">
        <v>1</v>
      </c>
      <c r="M271" s="1">
        <v>2</v>
      </c>
      <c r="N271" s="22">
        <v>1</v>
      </c>
      <c r="O271" s="1">
        <v>3</v>
      </c>
      <c r="P271" s="1">
        <v>2</v>
      </c>
      <c r="Q271" s="22">
        <v>2</v>
      </c>
      <c r="R271" s="1">
        <v>2</v>
      </c>
      <c r="S271" s="1">
        <v>4</v>
      </c>
      <c r="T271" s="1">
        <v>1</v>
      </c>
      <c r="U271" s="1">
        <v>1</v>
      </c>
      <c r="V271" s="1">
        <v>1</v>
      </c>
      <c r="W271" s="1">
        <v>5</v>
      </c>
      <c r="X271" s="1" t="s">
        <v>45</v>
      </c>
      <c r="Y271" s="1" t="s">
        <v>45</v>
      </c>
      <c r="Z271" s="1" t="s">
        <v>45</v>
      </c>
      <c r="AA271" s="1" t="s">
        <v>45</v>
      </c>
      <c r="AB271" s="1" t="s">
        <v>45</v>
      </c>
      <c r="AC271" s="1" t="s">
        <v>45</v>
      </c>
      <c r="AD271" s="1" t="s">
        <v>45</v>
      </c>
      <c r="AE271" s="1" t="s">
        <v>45</v>
      </c>
      <c r="AF271" s="1" t="s">
        <v>45</v>
      </c>
      <c r="AG271" s="1" t="s">
        <v>45</v>
      </c>
      <c r="AH271" s="1" t="s">
        <v>45</v>
      </c>
      <c r="AI271" s="1" t="s">
        <v>45</v>
      </c>
      <c r="AJ271" s="1" t="s">
        <v>45</v>
      </c>
      <c r="AK271" s="1" t="s">
        <v>45</v>
      </c>
      <c r="AL271" s="1" t="s">
        <v>45</v>
      </c>
      <c r="AM271" s="1" t="s">
        <v>45</v>
      </c>
      <c r="AN271" s="1" t="s">
        <v>45</v>
      </c>
      <c r="AO271" s="22" t="s">
        <v>45</v>
      </c>
      <c r="AP271" s="1" t="s">
        <v>68</v>
      </c>
      <c r="AQ271" s="1">
        <v>7</v>
      </c>
      <c r="AR271" s="23" t="s">
        <v>371</v>
      </c>
      <c r="AS271" s="34" t="s">
        <v>875</v>
      </c>
      <c r="AT271" s="34" t="s">
        <v>48</v>
      </c>
      <c r="AU271" s="8">
        <f t="shared" si="28"/>
        <v>-2.5060525215375429</v>
      </c>
      <c r="AV271" s="8">
        <f t="shared" si="29"/>
        <v>-1.4288545557280135</v>
      </c>
      <c r="AW271">
        <f t="shared" si="30"/>
        <v>3</v>
      </c>
      <c r="AX271">
        <f t="shared" si="31"/>
        <v>0</v>
      </c>
      <c r="AY271" s="6">
        <f>VLOOKUP(AP271,COND!$A$10:$B$32,2,FALSE)</f>
        <v>0.9</v>
      </c>
      <c r="AZ271" s="8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97.179528543019003</v>
      </c>
      <c r="BA271" s="26">
        <f t="shared" si="32"/>
        <v>-0.35237063579269051</v>
      </c>
      <c r="BB271" t="str">
        <f t="shared" si="33"/>
        <v>SP</v>
      </c>
      <c r="BC271">
        <v>800</v>
      </c>
      <c r="BD271">
        <v>800</v>
      </c>
      <c r="BF271" t="str">
        <f t="shared" si="34"/>
        <v>Unlikely</v>
      </c>
      <c r="BH271" t="str">
        <f>IF(VLOOKUP($A271,'Draft List'!$D$4:$AC$1177,BH$3,FALSE)&lt;&gt;0,VLOOKUP($A271,'Draft List'!$D$4:$AC$1177,BH$3,FALSE),"")</f>
        <v/>
      </c>
      <c r="BI271" t="str">
        <f>IF(VLOOKUP($A271,'Draft List'!$D$4:$AC$1177,BI$3,FALSE)&lt;&gt;0,VLOOKUP($A271,'Draft List'!$D$4:$AC$1177,BI$3,FALSE),"")</f>
        <v/>
      </c>
      <c r="BJ271" t="str">
        <f>IF(VLOOKUP($A271,'Draft List'!$D$4:$AC$1177,BJ$3,FALSE)&lt;&gt;0,VLOOKUP($A271,'Draft List'!$D$4:$AC$1177,BJ$3,FALSE),"")</f>
        <v/>
      </c>
      <c r="BK271" t="str">
        <f>IF(VLOOKUP($A271,'Draft List'!$D$4:$AC$1177,BK$3,FALSE)&lt;&gt;0,VLOOKUP($A271,'Draft List'!$D$4:$AC$1177,BK$3,FALSE),"")</f>
        <v/>
      </c>
      <c r="BL271" t="e">
        <f>IF(OR(B271="SP",B271="MR",B271="CL"),"P",VLOOKUP(#REF!,Bat!$A$4:$AR$581,42,FALSE))</f>
        <v>#REF!</v>
      </c>
    </row>
    <row r="272" spans="1:64" ht="15" customHeight="1" x14ac:dyDescent="0.3">
      <c r="A272" s="1">
        <v>15696</v>
      </c>
      <c r="B272" s="1" t="s">
        <v>50</v>
      </c>
      <c r="C272" s="1" t="s">
        <v>1697</v>
      </c>
      <c r="D272" s="1" t="s">
        <v>418</v>
      </c>
      <c r="E272" s="1">
        <v>18</v>
      </c>
      <c r="F272" s="1" t="s">
        <v>42</v>
      </c>
      <c r="G272" s="1" t="s">
        <v>42</v>
      </c>
      <c r="H272" s="22" t="s">
        <v>878</v>
      </c>
      <c r="I272" s="45" t="s">
        <v>43</v>
      </c>
      <c r="J272" s="1" t="s">
        <v>43</v>
      </c>
      <c r="K272" s="22" t="s">
        <v>44</v>
      </c>
      <c r="L272" s="1">
        <v>1</v>
      </c>
      <c r="M272" s="1">
        <v>1</v>
      </c>
      <c r="N272" s="22">
        <v>1</v>
      </c>
      <c r="O272" s="1">
        <v>5</v>
      </c>
      <c r="P272" s="1">
        <v>2</v>
      </c>
      <c r="Q272" s="22">
        <v>2</v>
      </c>
      <c r="R272" s="1">
        <v>3</v>
      </c>
      <c r="S272" s="1">
        <v>6</v>
      </c>
      <c r="T272" s="1" t="s">
        <v>45</v>
      </c>
      <c r="U272" s="1" t="s">
        <v>45</v>
      </c>
      <c r="V272" s="1">
        <v>2</v>
      </c>
      <c r="W272" s="1">
        <v>6</v>
      </c>
      <c r="X272" s="1" t="s">
        <v>45</v>
      </c>
      <c r="Y272" s="1" t="s">
        <v>45</v>
      </c>
      <c r="Z272" s="1" t="s">
        <v>45</v>
      </c>
      <c r="AA272" s="1" t="s">
        <v>45</v>
      </c>
      <c r="AB272" s="1" t="s">
        <v>45</v>
      </c>
      <c r="AC272" s="1" t="s">
        <v>45</v>
      </c>
      <c r="AD272" s="1" t="s">
        <v>45</v>
      </c>
      <c r="AE272" s="1" t="s">
        <v>45</v>
      </c>
      <c r="AF272" s="1" t="s">
        <v>45</v>
      </c>
      <c r="AG272" s="1" t="s">
        <v>45</v>
      </c>
      <c r="AH272" s="1" t="s">
        <v>45</v>
      </c>
      <c r="AI272" s="1" t="s">
        <v>45</v>
      </c>
      <c r="AJ272" s="1" t="s">
        <v>45</v>
      </c>
      <c r="AK272" s="1" t="s">
        <v>45</v>
      </c>
      <c r="AL272" s="1" t="s">
        <v>45</v>
      </c>
      <c r="AM272" s="1" t="s">
        <v>45</v>
      </c>
      <c r="AN272" s="1" t="s">
        <v>45</v>
      </c>
      <c r="AO272" s="22" t="s">
        <v>45</v>
      </c>
      <c r="AP272" s="1" t="s">
        <v>65</v>
      </c>
      <c r="AQ272" s="1">
        <v>2</v>
      </c>
      <c r="AR272" s="23" t="s">
        <v>371</v>
      </c>
      <c r="AS272" s="34" t="s">
        <v>896</v>
      </c>
      <c r="AT272" s="34" t="s">
        <v>48</v>
      </c>
      <c r="AU272" s="8">
        <f t="shared" si="28"/>
        <v>-2.7014842379675978</v>
      </c>
      <c r="AV272" s="8">
        <f t="shared" si="29"/>
        <v>-1.0394719067096667</v>
      </c>
      <c r="AW272">
        <f t="shared" si="30"/>
        <v>2</v>
      </c>
      <c r="AX272">
        <f t="shared" si="31"/>
        <v>2</v>
      </c>
      <c r="AY272" s="6">
        <f>VLOOKUP(AP272,COND!$A$10:$B$32,2,FALSE)</f>
        <v>1</v>
      </c>
      <c r="AZ272" s="8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97.061751767302496</v>
      </c>
      <c r="BA272" s="26">
        <f t="shared" si="32"/>
        <v>-0.36323632826530367</v>
      </c>
      <c r="BB272" t="str">
        <f t="shared" si="33"/>
        <v>RP</v>
      </c>
      <c r="BC272">
        <v>800</v>
      </c>
      <c r="BD272">
        <v>800</v>
      </c>
      <c r="BF272" t="str">
        <f t="shared" si="34"/>
        <v>Unlikely</v>
      </c>
      <c r="BH272" t="str">
        <f>IF(VLOOKUP($A272,'Draft List'!$D$4:$AC$1177,BH$3,FALSE)&lt;&gt;0,VLOOKUP($A272,'Draft List'!$D$4:$AC$1177,BH$3,FALSE),"")</f>
        <v/>
      </c>
      <c r="BI272" t="str">
        <f>IF(VLOOKUP($A272,'Draft List'!$D$4:$AC$1177,BI$3,FALSE)&lt;&gt;0,VLOOKUP($A272,'Draft List'!$D$4:$AC$1177,BI$3,FALSE),"")</f>
        <v/>
      </c>
      <c r="BJ272" t="str">
        <f>IF(VLOOKUP($A272,'Draft List'!$D$4:$AC$1177,BJ$3,FALSE)&lt;&gt;0,VLOOKUP($A272,'Draft List'!$D$4:$AC$1177,BJ$3,FALSE),"")</f>
        <v/>
      </c>
      <c r="BK272" t="str">
        <f>IF(VLOOKUP($A272,'Draft List'!$D$4:$AC$1177,BK$3,FALSE)&lt;&gt;0,VLOOKUP($A272,'Draft List'!$D$4:$AC$1177,BK$3,FALSE),"")</f>
        <v/>
      </c>
      <c r="BL272" t="str">
        <f>IF(OR(B272="SP",B272="MR",B272="CL"),"P",VLOOKUP(#REF!,Bat!$A$4:$AR$581,42,FALSE))</f>
        <v>P</v>
      </c>
    </row>
    <row r="273" spans="1:64" ht="15" customHeight="1" x14ac:dyDescent="0.3">
      <c r="A273" s="1">
        <v>11718</v>
      </c>
      <c r="B273" s="1" t="s">
        <v>468</v>
      </c>
      <c r="C273" s="1" t="s">
        <v>1202</v>
      </c>
      <c r="D273" s="1" t="s">
        <v>1411</v>
      </c>
      <c r="E273" s="1">
        <v>18</v>
      </c>
      <c r="F273" s="1" t="s">
        <v>42</v>
      </c>
      <c r="G273" s="1" t="s">
        <v>42</v>
      </c>
      <c r="H273" s="22" t="s">
        <v>878</v>
      </c>
      <c r="I273" s="45" t="s">
        <v>43</v>
      </c>
      <c r="J273" s="1" t="s">
        <v>44</v>
      </c>
      <c r="K273" s="22" t="s">
        <v>43</v>
      </c>
      <c r="L273" s="1">
        <v>1</v>
      </c>
      <c r="M273" s="1">
        <v>1</v>
      </c>
      <c r="N273" s="22">
        <v>1</v>
      </c>
      <c r="O273" s="1">
        <v>3</v>
      </c>
      <c r="P273" s="1">
        <v>1</v>
      </c>
      <c r="Q273" s="22">
        <v>3</v>
      </c>
      <c r="R273" s="1">
        <v>2</v>
      </c>
      <c r="S273" s="1">
        <v>3</v>
      </c>
      <c r="T273" s="1" t="s">
        <v>45</v>
      </c>
      <c r="U273" s="1" t="s">
        <v>45</v>
      </c>
      <c r="V273" s="1">
        <v>2</v>
      </c>
      <c r="W273" s="1">
        <v>4</v>
      </c>
      <c r="X273" s="1" t="s">
        <v>45</v>
      </c>
      <c r="Y273" s="1" t="s">
        <v>45</v>
      </c>
      <c r="Z273" s="1" t="s">
        <v>45</v>
      </c>
      <c r="AA273" s="1" t="s">
        <v>45</v>
      </c>
      <c r="AB273" s="1" t="s">
        <v>45</v>
      </c>
      <c r="AC273" s="1" t="s">
        <v>45</v>
      </c>
      <c r="AD273" s="1" t="s">
        <v>45</v>
      </c>
      <c r="AE273" s="1" t="s">
        <v>45</v>
      </c>
      <c r="AF273" s="1" t="s">
        <v>45</v>
      </c>
      <c r="AG273" s="1" t="s">
        <v>45</v>
      </c>
      <c r="AH273" s="1">
        <v>1</v>
      </c>
      <c r="AI273" s="1">
        <v>4</v>
      </c>
      <c r="AJ273" s="1" t="s">
        <v>45</v>
      </c>
      <c r="AK273" s="1" t="s">
        <v>45</v>
      </c>
      <c r="AL273" s="1" t="s">
        <v>45</v>
      </c>
      <c r="AM273" s="1" t="s">
        <v>45</v>
      </c>
      <c r="AN273" s="1" t="s">
        <v>45</v>
      </c>
      <c r="AO273" s="22" t="s">
        <v>45</v>
      </c>
      <c r="AP273" s="1" t="s">
        <v>68</v>
      </c>
      <c r="AQ273" s="1">
        <v>10</v>
      </c>
      <c r="AR273" s="23" t="s">
        <v>14</v>
      </c>
      <c r="AS273" s="34" t="s">
        <v>910</v>
      </c>
      <c r="AT273" s="34" t="s">
        <v>844</v>
      </c>
      <c r="AU273" s="8">
        <f t="shared" si="28"/>
        <v>-2.7014842379675978</v>
      </c>
      <c r="AV273" s="8">
        <f t="shared" si="29"/>
        <v>-1.3819657061039585</v>
      </c>
      <c r="AW273">
        <f t="shared" si="30"/>
        <v>3</v>
      </c>
      <c r="AX273">
        <f t="shared" si="31"/>
        <v>0</v>
      </c>
      <c r="AY273" s="6">
        <f>VLOOKUP(AP273,COND!$A$10:$B$32,2,FALSE)</f>
        <v>0.9</v>
      </c>
      <c r="AZ273" s="8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96.988350127294581</v>
      </c>
      <c r="BA273" s="26">
        <f t="shared" si="32"/>
        <v>-0.37000811873468464</v>
      </c>
      <c r="BB273" t="str">
        <f t="shared" si="33"/>
        <v>SP</v>
      </c>
      <c r="BC273">
        <v>800</v>
      </c>
      <c r="BD273">
        <v>800</v>
      </c>
      <c r="BF273" t="str">
        <f t="shared" si="34"/>
        <v>Unlikely</v>
      </c>
      <c r="BH273">
        <f>IF(VLOOKUP($A273,'Draft List'!$D$4:$AC$1177,BH$3,FALSE)&lt;&gt;0,VLOOKUP($A273,'Draft List'!$D$4:$AC$1177,BH$3,FALSE),"")</f>
        <v>546</v>
      </c>
      <c r="BI273">
        <f>IF(VLOOKUP($A273,'Draft List'!$D$4:$AC$1177,BI$3,FALSE)&lt;&gt;0,VLOOKUP($A273,'Draft List'!$D$4:$AC$1177,BI$3,FALSE),"")</f>
        <v>18</v>
      </c>
      <c r="BJ273">
        <f>IF(VLOOKUP($A273,'Draft List'!$D$4:$AC$1177,BJ$3,FALSE)&lt;&gt;0,VLOOKUP($A273,'Draft List'!$D$4:$AC$1177,BJ$3,FALSE),"")</f>
        <v>14</v>
      </c>
      <c r="BK273" t="str">
        <f>IF(VLOOKUP($A273,'Draft List'!$D$4:$AC$1177,BK$3,FALSE)&lt;&gt;0,VLOOKUP($A273,'Draft List'!$D$4:$AC$1177,BK$3,FALSE),"")</f>
        <v>Palm Springs Codgers</v>
      </c>
      <c r="BL273" t="e">
        <f>IF(OR(B273="SP",B273="MR",B273="CL"),"P",VLOOKUP(#REF!,Bat!$A$4:$AR$581,42,FALSE))</f>
        <v>#REF!</v>
      </c>
    </row>
    <row r="274" spans="1:64" ht="15" customHeight="1" x14ac:dyDescent="0.3">
      <c r="A274" s="1">
        <v>13319</v>
      </c>
      <c r="B274" s="1" t="s">
        <v>24</v>
      </c>
      <c r="C274" s="1" t="s">
        <v>185</v>
      </c>
      <c r="D274" s="1" t="s">
        <v>1589</v>
      </c>
      <c r="E274" s="1">
        <v>21</v>
      </c>
      <c r="F274" s="1" t="s">
        <v>54</v>
      </c>
      <c r="G274" s="1" t="s">
        <v>54</v>
      </c>
      <c r="H274" s="22" t="s">
        <v>878</v>
      </c>
      <c r="I274" s="45" t="s">
        <v>43</v>
      </c>
      <c r="J274" s="1" t="s">
        <v>43</v>
      </c>
      <c r="K274" s="22" t="s">
        <v>43</v>
      </c>
      <c r="L274" s="1">
        <v>3</v>
      </c>
      <c r="M274" s="1">
        <v>2</v>
      </c>
      <c r="N274" s="22">
        <v>2</v>
      </c>
      <c r="O274" s="1">
        <v>5</v>
      </c>
      <c r="P274" s="1">
        <v>2</v>
      </c>
      <c r="Q274" s="22">
        <v>3</v>
      </c>
      <c r="R274" s="1">
        <v>5</v>
      </c>
      <c r="S274" s="1">
        <v>6</v>
      </c>
      <c r="T274" s="1">
        <v>4</v>
      </c>
      <c r="U274" s="1">
        <v>7</v>
      </c>
      <c r="V274" s="1">
        <v>4</v>
      </c>
      <c r="W274" s="1">
        <v>8</v>
      </c>
      <c r="X274" s="1" t="s">
        <v>45</v>
      </c>
      <c r="Y274" s="1" t="s">
        <v>45</v>
      </c>
      <c r="Z274" s="1" t="s">
        <v>45</v>
      </c>
      <c r="AA274" s="1" t="s">
        <v>45</v>
      </c>
      <c r="AB274" s="1" t="s">
        <v>45</v>
      </c>
      <c r="AC274" s="1" t="s">
        <v>45</v>
      </c>
      <c r="AD274" s="1" t="s">
        <v>45</v>
      </c>
      <c r="AE274" s="1" t="s">
        <v>45</v>
      </c>
      <c r="AF274" s="1" t="s">
        <v>45</v>
      </c>
      <c r="AG274" s="1" t="s">
        <v>45</v>
      </c>
      <c r="AH274" s="1" t="s">
        <v>45</v>
      </c>
      <c r="AI274" s="1" t="s">
        <v>45</v>
      </c>
      <c r="AJ274" s="1" t="s">
        <v>45</v>
      </c>
      <c r="AK274" s="1" t="s">
        <v>45</v>
      </c>
      <c r="AL274" s="1" t="s">
        <v>45</v>
      </c>
      <c r="AM274" s="1" t="s">
        <v>45</v>
      </c>
      <c r="AN274" s="1" t="s">
        <v>45</v>
      </c>
      <c r="AO274" s="22" t="s">
        <v>45</v>
      </c>
      <c r="AP274" s="1" t="s">
        <v>59</v>
      </c>
      <c r="AQ274" s="1">
        <v>4</v>
      </c>
      <c r="AR274" s="23" t="s">
        <v>371</v>
      </c>
      <c r="AS274" s="34" t="s">
        <v>882</v>
      </c>
      <c r="AT274" s="34" t="s">
        <v>48</v>
      </c>
      <c r="AU274" s="8">
        <f t="shared" si="28"/>
        <v>-1.8743493064650851</v>
      </c>
      <c r="AV274" s="8">
        <f t="shared" si="29"/>
        <v>-0.79715134065555615</v>
      </c>
      <c r="AW274">
        <f t="shared" si="30"/>
        <v>3</v>
      </c>
      <c r="AX274">
        <f t="shared" si="31"/>
        <v>3</v>
      </c>
      <c r="AY274" s="6">
        <f>VLOOKUP(AP274,COND!$A$10:$B$32,2,FALSE)</f>
        <v>1</v>
      </c>
      <c r="AZ274" s="8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104.48549815931607</v>
      </c>
      <c r="BA274" s="26">
        <f t="shared" si="32"/>
        <v>0.32165375129038182</v>
      </c>
      <c r="BB274" t="str">
        <f t="shared" si="33"/>
        <v>RP</v>
      </c>
      <c r="BC274">
        <v>800</v>
      </c>
      <c r="BD274">
        <v>800</v>
      </c>
      <c r="BF274" t="str">
        <f t="shared" si="34"/>
        <v>Unlikely</v>
      </c>
      <c r="BH274">
        <f>IF(VLOOKUP($A274,'Draft List'!$D$4:$AC$1177,BH$3,FALSE)&lt;&gt;0,VLOOKUP($A274,'Draft List'!$D$4:$AC$1177,BH$3,FALSE),"")</f>
        <v>496</v>
      </c>
      <c r="BI274">
        <f>IF(VLOOKUP($A274,'Draft List'!$D$4:$AC$1177,BI$3,FALSE)&lt;&gt;0,VLOOKUP($A274,'Draft List'!$D$4:$AC$1177,BI$3,FALSE),"")</f>
        <v>16</v>
      </c>
      <c r="BJ274">
        <f>IF(VLOOKUP($A274,'Draft List'!$D$4:$AC$1177,BJ$3,FALSE)&lt;&gt;0,VLOOKUP($A274,'Draft List'!$D$4:$AC$1177,BJ$3,FALSE),"")</f>
        <v>28</v>
      </c>
      <c r="BK274" t="str">
        <f>IF(VLOOKUP($A274,'Draft List'!$D$4:$AC$1177,BK$3,FALSE)&lt;&gt;0,VLOOKUP($A274,'Draft List'!$D$4:$AC$1177,BK$3,FALSE),"")</f>
        <v>Shin Seiki Evas</v>
      </c>
      <c r="BL274" t="str">
        <f>IF(OR(B274="SP",B274="MR",B274="CL"),"P",VLOOKUP(#REF!,Bat!$A$4:$AR$581,42,FALSE))</f>
        <v>P</v>
      </c>
    </row>
    <row r="275" spans="1:64" ht="15" customHeight="1" x14ac:dyDescent="0.3">
      <c r="A275" s="1">
        <v>9480</v>
      </c>
      <c r="B275" s="1" t="s">
        <v>50</v>
      </c>
      <c r="C275" s="1" t="s">
        <v>304</v>
      </c>
      <c r="D275" s="1" t="s">
        <v>425</v>
      </c>
      <c r="E275" s="1">
        <v>21</v>
      </c>
      <c r="F275" s="1" t="s">
        <v>42</v>
      </c>
      <c r="G275" s="1" t="s">
        <v>42</v>
      </c>
      <c r="H275" s="22" t="s">
        <v>878</v>
      </c>
      <c r="I275" s="45" t="s">
        <v>43</v>
      </c>
      <c r="J275" s="1" t="s">
        <v>44</v>
      </c>
      <c r="K275" s="22" t="s">
        <v>43</v>
      </c>
      <c r="L275" s="1">
        <v>3</v>
      </c>
      <c r="M275" s="1">
        <v>2</v>
      </c>
      <c r="N275" s="22">
        <v>2</v>
      </c>
      <c r="O275" s="1">
        <v>5</v>
      </c>
      <c r="P275" s="1">
        <v>2</v>
      </c>
      <c r="Q275" s="22">
        <v>3</v>
      </c>
      <c r="R275" s="1">
        <v>4</v>
      </c>
      <c r="S275" s="1">
        <v>4</v>
      </c>
      <c r="T275" s="1">
        <v>2</v>
      </c>
      <c r="U275" s="1">
        <v>6</v>
      </c>
      <c r="V275" s="1">
        <v>2</v>
      </c>
      <c r="W275" s="1">
        <v>4</v>
      </c>
      <c r="X275" s="1" t="s">
        <v>45</v>
      </c>
      <c r="Y275" s="1" t="s">
        <v>45</v>
      </c>
      <c r="Z275" s="1" t="s">
        <v>45</v>
      </c>
      <c r="AA275" s="1" t="s">
        <v>45</v>
      </c>
      <c r="AB275" s="1" t="s">
        <v>45</v>
      </c>
      <c r="AC275" s="1" t="s">
        <v>45</v>
      </c>
      <c r="AD275" s="1" t="s">
        <v>45</v>
      </c>
      <c r="AE275" s="1" t="s">
        <v>45</v>
      </c>
      <c r="AF275" s="1">
        <v>4</v>
      </c>
      <c r="AG275" s="1">
        <v>6</v>
      </c>
      <c r="AH275" s="1" t="s">
        <v>45</v>
      </c>
      <c r="AI275" s="1" t="s">
        <v>45</v>
      </c>
      <c r="AJ275" s="1" t="s">
        <v>45</v>
      </c>
      <c r="AK275" s="1" t="s">
        <v>45</v>
      </c>
      <c r="AL275" s="1" t="s">
        <v>45</v>
      </c>
      <c r="AM275" s="1" t="s">
        <v>45</v>
      </c>
      <c r="AN275" s="1" t="s">
        <v>45</v>
      </c>
      <c r="AO275" s="22" t="s">
        <v>45</v>
      </c>
      <c r="AP275" s="1" t="s">
        <v>59</v>
      </c>
      <c r="AQ275" s="1">
        <v>6</v>
      </c>
      <c r="AR275" s="23" t="s">
        <v>371</v>
      </c>
      <c r="AS275" s="34" t="s">
        <v>882</v>
      </c>
      <c r="AT275" s="34" t="s">
        <v>48</v>
      </c>
      <c r="AU275" s="8">
        <f t="shared" si="28"/>
        <v>-1.8743493064650851</v>
      </c>
      <c r="AV275" s="8">
        <f t="shared" si="29"/>
        <v>-0.79715134065555615</v>
      </c>
      <c r="AW275">
        <f t="shared" si="30"/>
        <v>4</v>
      </c>
      <c r="AX275">
        <f t="shared" si="31"/>
        <v>2</v>
      </c>
      <c r="AY275" s="6">
        <f>VLOOKUP(AP275,COND!$A$10:$B$32,2,FALSE)</f>
        <v>1</v>
      </c>
      <c r="AZ275" s="8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104.47755074245596</v>
      </c>
      <c r="BA275" s="26">
        <f t="shared" si="32"/>
        <v>0.3209205491201898</v>
      </c>
      <c r="BB275" t="str">
        <f t="shared" si="33"/>
        <v>SP</v>
      </c>
      <c r="BC275">
        <v>800</v>
      </c>
      <c r="BD275">
        <v>800</v>
      </c>
      <c r="BF275" t="str">
        <f t="shared" si="34"/>
        <v>Unlikely</v>
      </c>
      <c r="BH275">
        <f>IF(VLOOKUP($A275,'Draft List'!$D$4:$AC$1177,BH$3,FALSE)&lt;&gt;0,VLOOKUP($A275,'Draft List'!$D$4:$AC$1177,BH$3,FALSE),"")</f>
        <v>389</v>
      </c>
      <c r="BI275">
        <f>IF(VLOOKUP($A275,'Draft List'!$D$4:$AC$1177,BI$3,FALSE)&lt;&gt;0,VLOOKUP($A275,'Draft List'!$D$4:$AC$1177,BI$3,FALSE),"")</f>
        <v>13</v>
      </c>
      <c r="BJ275">
        <f>IF(VLOOKUP($A275,'Draft List'!$D$4:$AC$1177,BJ$3,FALSE)&lt;&gt;0,VLOOKUP($A275,'Draft List'!$D$4:$AC$1177,BJ$3,FALSE),"")</f>
        <v>17</v>
      </c>
      <c r="BK275" t="str">
        <f>IF(VLOOKUP($A275,'Draft List'!$D$4:$AC$1177,BK$3,FALSE)&lt;&gt;0,VLOOKUP($A275,'Draft List'!$D$4:$AC$1177,BK$3,FALSE),"")</f>
        <v>Aurora Borealis</v>
      </c>
      <c r="BL275" t="str">
        <f>IF(OR(B275="SP",B275="MR",B275="CL"),"P",VLOOKUP(#REF!,Bat!$A$4:$AR$581,42,FALSE))</f>
        <v>P</v>
      </c>
    </row>
    <row r="276" spans="1:64" ht="15" customHeight="1" x14ac:dyDescent="0.3">
      <c r="A276" s="1">
        <v>10822</v>
      </c>
      <c r="B276" s="1" t="s">
        <v>24</v>
      </c>
      <c r="C276" s="1" t="s">
        <v>686</v>
      </c>
      <c r="D276" s="1" t="s">
        <v>533</v>
      </c>
      <c r="E276" s="1">
        <v>21</v>
      </c>
      <c r="F276" s="1" t="s">
        <v>42</v>
      </c>
      <c r="G276" s="1" t="s">
        <v>42</v>
      </c>
      <c r="H276" s="22" t="s">
        <v>878</v>
      </c>
      <c r="I276" s="45" t="s">
        <v>43</v>
      </c>
      <c r="J276" s="1" t="s">
        <v>43</v>
      </c>
      <c r="K276" s="22" t="s">
        <v>43</v>
      </c>
      <c r="L276" s="1">
        <v>3</v>
      </c>
      <c r="M276" s="1">
        <v>2</v>
      </c>
      <c r="N276" s="22">
        <v>2</v>
      </c>
      <c r="O276" s="1">
        <v>5</v>
      </c>
      <c r="P276" s="1">
        <v>2</v>
      </c>
      <c r="Q276" s="22">
        <v>3</v>
      </c>
      <c r="R276" s="1">
        <v>5</v>
      </c>
      <c r="S276" s="1">
        <v>6</v>
      </c>
      <c r="T276" s="1">
        <v>1</v>
      </c>
      <c r="U276" s="1">
        <v>3</v>
      </c>
      <c r="V276" s="1">
        <v>2</v>
      </c>
      <c r="W276" s="1">
        <v>7</v>
      </c>
      <c r="X276" s="1">
        <v>3</v>
      </c>
      <c r="Y276" s="1">
        <v>4</v>
      </c>
      <c r="Z276" s="1" t="s">
        <v>45</v>
      </c>
      <c r="AA276" s="1" t="s">
        <v>45</v>
      </c>
      <c r="AB276" s="1">
        <v>4</v>
      </c>
      <c r="AC276" s="1">
        <v>5</v>
      </c>
      <c r="AD276" s="1" t="s">
        <v>45</v>
      </c>
      <c r="AE276" s="1" t="s">
        <v>45</v>
      </c>
      <c r="AF276" s="1" t="s">
        <v>45</v>
      </c>
      <c r="AG276" s="1" t="s">
        <v>45</v>
      </c>
      <c r="AH276" s="1" t="s">
        <v>45</v>
      </c>
      <c r="AI276" s="1" t="s">
        <v>45</v>
      </c>
      <c r="AJ276" s="1" t="s">
        <v>45</v>
      </c>
      <c r="AK276" s="1" t="s">
        <v>45</v>
      </c>
      <c r="AL276" s="1">
        <v>3</v>
      </c>
      <c r="AM276" s="1">
        <v>4</v>
      </c>
      <c r="AN276" s="1" t="s">
        <v>45</v>
      </c>
      <c r="AO276" s="22" t="s">
        <v>45</v>
      </c>
      <c r="AP276" s="1" t="s">
        <v>55</v>
      </c>
      <c r="AQ276" s="1">
        <v>4</v>
      </c>
      <c r="AR276" s="23" t="s">
        <v>370</v>
      </c>
      <c r="AS276" s="34" t="s">
        <v>874</v>
      </c>
      <c r="AT276" s="34" t="s">
        <v>48</v>
      </c>
      <c r="AU276" s="8">
        <f t="shared" si="28"/>
        <v>-1.8743493064650851</v>
      </c>
      <c r="AV276" s="8">
        <f t="shared" si="29"/>
        <v>-0.79715134065555615</v>
      </c>
      <c r="AW276">
        <f t="shared" si="30"/>
        <v>6</v>
      </c>
      <c r="AX276">
        <f t="shared" si="31"/>
        <v>2</v>
      </c>
      <c r="AY276" s="6">
        <f>VLOOKUP(AP276,COND!$A$10:$B$32,2,FALSE)</f>
        <v>1.0249999999999999</v>
      </c>
      <c r="AZ276" s="8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104.46607311329898</v>
      </c>
      <c r="BA276" s="26">
        <f t="shared" si="32"/>
        <v>0.3198616613388271</v>
      </c>
      <c r="BB276" t="str">
        <f t="shared" si="33"/>
        <v>RP</v>
      </c>
      <c r="BC276">
        <v>800</v>
      </c>
      <c r="BD276">
        <v>800</v>
      </c>
      <c r="BF276" t="str">
        <f t="shared" si="34"/>
        <v>Unlikely</v>
      </c>
      <c r="BH276">
        <f>IF(VLOOKUP($A276,'Draft List'!$D$4:$AC$1177,BH$3,FALSE)&lt;&gt;0,VLOOKUP($A276,'Draft List'!$D$4:$AC$1177,BH$3,FALSE),"")</f>
        <v>438</v>
      </c>
      <c r="BI276">
        <f>IF(VLOOKUP($A276,'Draft List'!$D$4:$AC$1177,BI$3,FALSE)&lt;&gt;0,VLOOKUP($A276,'Draft List'!$D$4:$AC$1177,BI$3,FALSE),"")</f>
        <v>15</v>
      </c>
      <c r="BJ276">
        <f>IF(VLOOKUP($A276,'Draft List'!$D$4:$AC$1177,BJ$3,FALSE)&lt;&gt;0,VLOOKUP($A276,'Draft List'!$D$4:$AC$1177,BJ$3,FALSE),"")</f>
        <v>2</v>
      </c>
      <c r="BK276" t="str">
        <f>IF(VLOOKUP($A276,'Draft List'!$D$4:$AC$1177,BK$3,FALSE)&lt;&gt;0,VLOOKUP($A276,'Draft List'!$D$4:$AC$1177,BK$3,FALSE),"")</f>
        <v>Duluth Warriors</v>
      </c>
      <c r="BL276" t="str">
        <f>IF(OR(B276="SP",B276="MR",B276="CL"),"P",VLOOKUP(#REF!,Bat!$A$4:$AR$581,42,FALSE))</f>
        <v>P</v>
      </c>
    </row>
    <row r="277" spans="1:64" ht="15" customHeight="1" x14ac:dyDescent="0.3">
      <c r="A277" s="1">
        <v>11046</v>
      </c>
      <c r="B277" s="1" t="s">
        <v>468</v>
      </c>
      <c r="C277" s="1" t="s">
        <v>883</v>
      </c>
      <c r="D277" s="1" t="s">
        <v>422</v>
      </c>
      <c r="E277" s="1">
        <v>18</v>
      </c>
      <c r="F277" s="1" t="s">
        <v>42</v>
      </c>
      <c r="G277" s="1" t="s">
        <v>42</v>
      </c>
      <c r="H277" s="22" t="s">
        <v>878</v>
      </c>
      <c r="I277" s="45" t="s">
        <v>43</v>
      </c>
      <c r="J277" s="1" t="s">
        <v>48</v>
      </c>
      <c r="K277" s="22" t="s">
        <v>43</v>
      </c>
      <c r="L277" s="1">
        <v>1</v>
      </c>
      <c r="M277" s="1">
        <v>2</v>
      </c>
      <c r="N277" s="22">
        <v>1</v>
      </c>
      <c r="O277" s="1">
        <v>2</v>
      </c>
      <c r="P277" s="1">
        <v>2</v>
      </c>
      <c r="Q277" s="22">
        <v>2</v>
      </c>
      <c r="R277" s="1">
        <v>2</v>
      </c>
      <c r="S277" s="1">
        <v>3</v>
      </c>
      <c r="T277" s="1">
        <v>2</v>
      </c>
      <c r="U277" s="1">
        <v>4</v>
      </c>
      <c r="V277" s="1" t="s">
        <v>45</v>
      </c>
      <c r="W277" s="1" t="s">
        <v>45</v>
      </c>
      <c r="X277" s="1">
        <v>1</v>
      </c>
      <c r="Y277" s="1">
        <v>3</v>
      </c>
      <c r="Z277" s="1" t="s">
        <v>45</v>
      </c>
      <c r="AA277" s="1" t="s">
        <v>45</v>
      </c>
      <c r="AB277" s="1" t="s">
        <v>45</v>
      </c>
      <c r="AC277" s="1" t="s">
        <v>45</v>
      </c>
      <c r="AD277" s="1" t="s">
        <v>45</v>
      </c>
      <c r="AE277" s="1" t="s">
        <v>45</v>
      </c>
      <c r="AF277" s="1" t="s">
        <v>45</v>
      </c>
      <c r="AG277" s="1" t="s">
        <v>45</v>
      </c>
      <c r="AH277" s="1" t="s">
        <v>45</v>
      </c>
      <c r="AI277" s="1" t="s">
        <v>45</v>
      </c>
      <c r="AJ277" s="1" t="s">
        <v>45</v>
      </c>
      <c r="AK277" s="1" t="s">
        <v>45</v>
      </c>
      <c r="AL277" s="1" t="s">
        <v>45</v>
      </c>
      <c r="AM277" s="1" t="s">
        <v>45</v>
      </c>
      <c r="AN277" s="1" t="s">
        <v>45</v>
      </c>
      <c r="AO277" s="22" t="s">
        <v>45</v>
      </c>
      <c r="AP277" s="1" t="s">
        <v>74</v>
      </c>
      <c r="AQ277" s="1">
        <v>5</v>
      </c>
      <c r="AR277" s="23" t="s">
        <v>371</v>
      </c>
      <c r="AS277" s="34" t="s">
        <v>875</v>
      </c>
      <c r="AT277" s="34" t="s">
        <v>48</v>
      </c>
      <c r="AU277" s="8">
        <f t="shared" si="28"/>
        <v>-2.5060525215375429</v>
      </c>
      <c r="AV277" s="8">
        <f t="shared" si="29"/>
        <v>-1.6235458802371869</v>
      </c>
      <c r="AW277">
        <f t="shared" si="30"/>
        <v>3</v>
      </c>
      <c r="AX277">
        <f t="shared" si="31"/>
        <v>0</v>
      </c>
      <c r="AY277" s="6">
        <f>VLOOKUP(AP277,COND!$A$10:$B$32,2,FALSE)</f>
        <v>0.85</v>
      </c>
      <c r="AZ277" s="8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96.917473829623773</v>
      </c>
      <c r="BA277" s="26">
        <f t="shared" si="32"/>
        <v>-0.37654692954354979</v>
      </c>
      <c r="BB277" t="str">
        <f t="shared" si="33"/>
        <v>SP</v>
      </c>
      <c r="BC277">
        <v>800</v>
      </c>
      <c r="BD277">
        <v>800</v>
      </c>
      <c r="BF277" t="str">
        <f t="shared" si="34"/>
        <v>Unlikely</v>
      </c>
      <c r="BH277" t="str">
        <f>IF(VLOOKUP($A277,'Draft List'!$D$4:$AC$1177,BH$3,FALSE)&lt;&gt;0,VLOOKUP($A277,'Draft List'!$D$4:$AC$1177,BH$3,FALSE),"")</f>
        <v/>
      </c>
      <c r="BI277" t="str">
        <f>IF(VLOOKUP($A277,'Draft List'!$D$4:$AC$1177,BI$3,FALSE)&lt;&gt;0,VLOOKUP($A277,'Draft List'!$D$4:$AC$1177,BI$3,FALSE),"")</f>
        <v/>
      </c>
      <c r="BJ277" t="str">
        <f>IF(VLOOKUP($A277,'Draft List'!$D$4:$AC$1177,BJ$3,FALSE)&lt;&gt;0,VLOOKUP($A277,'Draft List'!$D$4:$AC$1177,BJ$3,FALSE),"")</f>
        <v/>
      </c>
      <c r="BK277" t="str">
        <f>IF(VLOOKUP($A277,'Draft List'!$D$4:$AC$1177,BK$3,FALSE)&lt;&gt;0,VLOOKUP($A277,'Draft List'!$D$4:$AC$1177,BK$3,FALSE),"")</f>
        <v/>
      </c>
      <c r="BL277" t="e">
        <f>IF(OR(B277="SP",B277="MR",B277="CL"),"P",VLOOKUP(#REF!,Bat!$A$4:$AR$581,42,FALSE))</f>
        <v>#REF!</v>
      </c>
    </row>
    <row r="278" spans="1:64" ht="15" customHeight="1" x14ac:dyDescent="0.3">
      <c r="A278" s="1">
        <v>7983</v>
      </c>
      <c r="B278" s="1" t="s">
        <v>468</v>
      </c>
      <c r="C278" s="1" t="s">
        <v>169</v>
      </c>
      <c r="D278" s="1" t="s">
        <v>500</v>
      </c>
      <c r="E278" s="1">
        <v>18</v>
      </c>
      <c r="F278" s="1" t="s">
        <v>42</v>
      </c>
      <c r="G278" s="1" t="s">
        <v>42</v>
      </c>
      <c r="H278" s="22" t="s">
        <v>878</v>
      </c>
      <c r="I278" s="45" t="s">
        <v>43</v>
      </c>
      <c r="J278" s="1" t="s">
        <v>44</v>
      </c>
      <c r="K278" s="22" t="s">
        <v>43</v>
      </c>
      <c r="L278" s="1">
        <v>2</v>
      </c>
      <c r="M278" s="1">
        <v>2</v>
      </c>
      <c r="N278" s="22">
        <v>1</v>
      </c>
      <c r="O278" s="1">
        <v>4</v>
      </c>
      <c r="P278" s="1">
        <v>2</v>
      </c>
      <c r="Q278" s="22">
        <v>3</v>
      </c>
      <c r="R278" s="1" t="s">
        <v>45</v>
      </c>
      <c r="S278" s="1" t="s">
        <v>45</v>
      </c>
      <c r="T278" s="1">
        <v>3</v>
      </c>
      <c r="U278" s="1">
        <v>6</v>
      </c>
      <c r="V278" s="1" t="s">
        <v>45</v>
      </c>
      <c r="W278" s="1" t="s">
        <v>45</v>
      </c>
      <c r="X278" s="1" t="s">
        <v>45</v>
      </c>
      <c r="Y278" s="1" t="s">
        <v>45</v>
      </c>
      <c r="Z278" s="1" t="s">
        <v>45</v>
      </c>
      <c r="AA278" s="1" t="s">
        <v>45</v>
      </c>
      <c r="AB278" s="1" t="s">
        <v>45</v>
      </c>
      <c r="AC278" s="1" t="s">
        <v>45</v>
      </c>
      <c r="AD278" s="1">
        <v>2</v>
      </c>
      <c r="AE278" s="1">
        <v>4</v>
      </c>
      <c r="AF278" s="1" t="s">
        <v>45</v>
      </c>
      <c r="AG278" s="1" t="s">
        <v>45</v>
      </c>
      <c r="AH278" s="1" t="s">
        <v>45</v>
      </c>
      <c r="AI278" s="1" t="s">
        <v>45</v>
      </c>
      <c r="AJ278" s="1" t="s">
        <v>45</v>
      </c>
      <c r="AK278" s="1" t="s">
        <v>45</v>
      </c>
      <c r="AL278" s="1" t="s">
        <v>45</v>
      </c>
      <c r="AM278" s="1" t="s">
        <v>45</v>
      </c>
      <c r="AN278" s="1" t="s">
        <v>45</v>
      </c>
      <c r="AO278" s="22" t="s">
        <v>45</v>
      </c>
      <c r="AP278" s="1" t="s">
        <v>66</v>
      </c>
      <c r="AQ278" s="1">
        <v>7</v>
      </c>
      <c r="AR278" s="23" t="s">
        <v>371</v>
      </c>
      <c r="AS278" s="34" t="s">
        <v>875</v>
      </c>
      <c r="AT278" s="34" t="s">
        <v>48</v>
      </c>
      <c r="AU278" s="8">
        <f t="shared" si="28"/>
        <v>-2.311361197028369</v>
      </c>
      <c r="AV278" s="8">
        <f t="shared" si="29"/>
        <v>-0.99184266516472974</v>
      </c>
      <c r="AW278">
        <f t="shared" si="30"/>
        <v>2</v>
      </c>
      <c r="AX278">
        <f t="shared" si="31"/>
        <v>1</v>
      </c>
      <c r="AY278" s="6">
        <f>VLOOKUP(AP278,COND!$A$10:$B$32,2,FALSE)</f>
        <v>0.95</v>
      </c>
      <c r="AZ278" s="8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96.853330734434735</v>
      </c>
      <c r="BA278" s="26">
        <f t="shared" si="32"/>
        <v>-0.38246455755064723</v>
      </c>
      <c r="BB278" t="str">
        <f t="shared" si="33"/>
        <v>RP</v>
      </c>
      <c r="BC278">
        <v>800</v>
      </c>
      <c r="BD278">
        <v>800</v>
      </c>
      <c r="BF278" t="str">
        <f t="shared" si="34"/>
        <v>Unlikely</v>
      </c>
      <c r="BH278" t="str">
        <f>IF(VLOOKUP($A278,'Draft List'!$D$4:$AC$1177,BH$3,FALSE)&lt;&gt;0,VLOOKUP($A278,'Draft List'!$D$4:$AC$1177,BH$3,FALSE),"")</f>
        <v/>
      </c>
      <c r="BI278" t="str">
        <f>IF(VLOOKUP($A278,'Draft List'!$D$4:$AC$1177,BI$3,FALSE)&lt;&gt;0,VLOOKUP($A278,'Draft List'!$D$4:$AC$1177,BI$3,FALSE),"")</f>
        <v/>
      </c>
      <c r="BJ278" t="str">
        <f>IF(VLOOKUP($A278,'Draft List'!$D$4:$AC$1177,BJ$3,FALSE)&lt;&gt;0,VLOOKUP($A278,'Draft List'!$D$4:$AC$1177,BJ$3,FALSE),"")</f>
        <v/>
      </c>
      <c r="BK278" t="str">
        <f>IF(VLOOKUP($A278,'Draft List'!$D$4:$AC$1177,BK$3,FALSE)&lt;&gt;0,VLOOKUP($A278,'Draft List'!$D$4:$AC$1177,BK$3,FALSE),"")</f>
        <v/>
      </c>
      <c r="BL278" t="e">
        <f>IF(OR(B278="SP",B278="MR",B278="CL"),"P",VLOOKUP(#REF!,Bat!$A$4:$AR$581,42,FALSE))</f>
        <v>#REF!</v>
      </c>
    </row>
    <row r="279" spans="1:64" ht="15" customHeight="1" x14ac:dyDescent="0.3">
      <c r="A279" s="1">
        <v>6004</v>
      </c>
      <c r="B279" s="1" t="s">
        <v>468</v>
      </c>
      <c r="C279" s="1" t="s">
        <v>788</v>
      </c>
      <c r="D279" s="1" t="s">
        <v>1581</v>
      </c>
      <c r="E279" s="1">
        <v>18</v>
      </c>
      <c r="F279" s="1" t="s">
        <v>42</v>
      </c>
      <c r="G279" s="1" t="s">
        <v>42</v>
      </c>
      <c r="H279" s="22" t="s">
        <v>878</v>
      </c>
      <c r="I279" s="45" t="s">
        <v>43</v>
      </c>
      <c r="J279" s="1" t="s">
        <v>48</v>
      </c>
      <c r="K279" s="22" t="s">
        <v>43</v>
      </c>
      <c r="L279" s="1">
        <v>2</v>
      </c>
      <c r="M279" s="1">
        <v>1</v>
      </c>
      <c r="N279" s="22">
        <v>1</v>
      </c>
      <c r="O279" s="1">
        <v>3</v>
      </c>
      <c r="P279" s="1">
        <v>2</v>
      </c>
      <c r="Q279" s="22">
        <v>2</v>
      </c>
      <c r="R279" s="1">
        <v>3</v>
      </c>
      <c r="S279" s="1">
        <v>4</v>
      </c>
      <c r="T279" s="1" t="s">
        <v>45</v>
      </c>
      <c r="U279" s="1" t="s">
        <v>45</v>
      </c>
      <c r="V279" s="1" t="s">
        <v>45</v>
      </c>
      <c r="W279" s="1" t="s">
        <v>45</v>
      </c>
      <c r="X279" s="1" t="s">
        <v>45</v>
      </c>
      <c r="Y279" s="1" t="s">
        <v>45</v>
      </c>
      <c r="Z279" s="1" t="s">
        <v>45</v>
      </c>
      <c r="AA279" s="1" t="s">
        <v>45</v>
      </c>
      <c r="AB279" s="1" t="s">
        <v>45</v>
      </c>
      <c r="AC279" s="1" t="s">
        <v>45</v>
      </c>
      <c r="AD279" s="1">
        <v>2</v>
      </c>
      <c r="AE279" s="1">
        <v>4</v>
      </c>
      <c r="AF279" s="1">
        <v>2</v>
      </c>
      <c r="AG279" s="1">
        <v>4</v>
      </c>
      <c r="AH279" s="1" t="s">
        <v>45</v>
      </c>
      <c r="AI279" s="1" t="s">
        <v>45</v>
      </c>
      <c r="AJ279" s="1" t="s">
        <v>45</v>
      </c>
      <c r="AK279" s="1" t="s">
        <v>45</v>
      </c>
      <c r="AL279" s="1" t="s">
        <v>45</v>
      </c>
      <c r="AM279" s="1" t="s">
        <v>45</v>
      </c>
      <c r="AN279" s="1" t="s">
        <v>45</v>
      </c>
      <c r="AO279" s="22" t="s">
        <v>45</v>
      </c>
      <c r="AP279" s="1" t="s">
        <v>69</v>
      </c>
      <c r="AQ279" s="1">
        <v>9</v>
      </c>
      <c r="AR279" s="23" t="s">
        <v>14</v>
      </c>
      <c r="AS279" s="34" t="s">
        <v>977</v>
      </c>
      <c r="AT279" s="34" t="s">
        <v>48</v>
      </c>
      <c r="AU279" s="8">
        <f t="shared" si="28"/>
        <v>-2.5067929134584248</v>
      </c>
      <c r="AV279" s="8">
        <f t="shared" si="29"/>
        <v>-1.4288545557280135</v>
      </c>
      <c r="AW279">
        <f t="shared" si="30"/>
        <v>3</v>
      </c>
      <c r="AX279">
        <f t="shared" si="31"/>
        <v>0</v>
      </c>
      <c r="AY279" s="6">
        <f>VLOOKUP(AP279,COND!$A$10:$B$32,2,FALSE)</f>
        <v>0.95</v>
      </c>
      <c r="AZ279" s="8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96.800472787610644</v>
      </c>
      <c r="BA279" s="26">
        <f t="shared" si="32"/>
        <v>-0.38734105541221853</v>
      </c>
      <c r="BB279" t="str">
        <f t="shared" si="33"/>
        <v>SP</v>
      </c>
      <c r="BC279">
        <v>800</v>
      </c>
      <c r="BD279">
        <v>800</v>
      </c>
      <c r="BF279" t="str">
        <f t="shared" si="34"/>
        <v>Unlikely</v>
      </c>
      <c r="BH279" t="str">
        <f>IF(VLOOKUP($A279,'Draft List'!$D$4:$AC$1177,BH$3,FALSE)&lt;&gt;0,VLOOKUP($A279,'Draft List'!$D$4:$AC$1177,BH$3,FALSE),"")</f>
        <v/>
      </c>
      <c r="BI279" t="str">
        <f>IF(VLOOKUP($A279,'Draft List'!$D$4:$AC$1177,BI$3,FALSE)&lt;&gt;0,VLOOKUP($A279,'Draft List'!$D$4:$AC$1177,BI$3,FALSE),"")</f>
        <v/>
      </c>
      <c r="BJ279" t="str">
        <f>IF(VLOOKUP($A279,'Draft List'!$D$4:$AC$1177,BJ$3,FALSE)&lt;&gt;0,VLOOKUP($A279,'Draft List'!$D$4:$AC$1177,BJ$3,FALSE),"")</f>
        <v/>
      </c>
      <c r="BK279" t="str">
        <f>IF(VLOOKUP($A279,'Draft List'!$D$4:$AC$1177,BK$3,FALSE)&lt;&gt;0,VLOOKUP($A279,'Draft List'!$D$4:$AC$1177,BK$3,FALSE),"")</f>
        <v/>
      </c>
      <c r="BL279" t="e">
        <f>IF(OR(B279="SP",B279="MR",B279="CL"),"P",VLOOKUP(#REF!,Bat!$A$4:$AR$581,42,FALSE))</f>
        <v>#REF!</v>
      </c>
    </row>
    <row r="280" spans="1:64" ht="15" customHeight="1" x14ac:dyDescent="0.3">
      <c r="A280" s="1">
        <v>12234</v>
      </c>
      <c r="B280" s="1" t="s">
        <v>468</v>
      </c>
      <c r="C280" s="1" t="s">
        <v>678</v>
      </c>
      <c r="D280" s="1" t="s">
        <v>413</v>
      </c>
      <c r="E280" s="1">
        <v>18</v>
      </c>
      <c r="F280" s="1" t="s">
        <v>42</v>
      </c>
      <c r="G280" s="1" t="s">
        <v>42</v>
      </c>
      <c r="H280" s="22" t="s">
        <v>878</v>
      </c>
      <c r="I280" s="45" t="s">
        <v>43</v>
      </c>
      <c r="J280" s="1" t="s">
        <v>44</v>
      </c>
      <c r="K280" s="22" t="s">
        <v>43</v>
      </c>
      <c r="L280" s="1">
        <v>1</v>
      </c>
      <c r="M280" s="1">
        <v>1</v>
      </c>
      <c r="N280" s="22">
        <v>1</v>
      </c>
      <c r="O280" s="1">
        <v>3</v>
      </c>
      <c r="P280" s="1">
        <v>2</v>
      </c>
      <c r="Q280" s="22">
        <v>2</v>
      </c>
      <c r="R280" s="1">
        <v>3</v>
      </c>
      <c r="S280" s="1">
        <v>4</v>
      </c>
      <c r="T280" s="1">
        <v>1</v>
      </c>
      <c r="U280" s="1">
        <v>1</v>
      </c>
      <c r="V280" s="1">
        <v>2</v>
      </c>
      <c r="W280" s="1">
        <v>5</v>
      </c>
      <c r="X280" s="1" t="s">
        <v>45</v>
      </c>
      <c r="Y280" s="1" t="s">
        <v>45</v>
      </c>
      <c r="Z280" s="1" t="s">
        <v>45</v>
      </c>
      <c r="AA280" s="1" t="s">
        <v>45</v>
      </c>
      <c r="AB280" s="1" t="s">
        <v>45</v>
      </c>
      <c r="AC280" s="1" t="s">
        <v>45</v>
      </c>
      <c r="AD280" s="1" t="s">
        <v>45</v>
      </c>
      <c r="AE280" s="1" t="s">
        <v>45</v>
      </c>
      <c r="AF280" s="1" t="s">
        <v>45</v>
      </c>
      <c r="AG280" s="1" t="s">
        <v>45</v>
      </c>
      <c r="AH280" s="1" t="s">
        <v>45</v>
      </c>
      <c r="AI280" s="1" t="s">
        <v>45</v>
      </c>
      <c r="AJ280" s="1" t="s">
        <v>45</v>
      </c>
      <c r="AK280" s="1" t="s">
        <v>45</v>
      </c>
      <c r="AL280" s="1" t="s">
        <v>45</v>
      </c>
      <c r="AM280" s="1" t="s">
        <v>45</v>
      </c>
      <c r="AN280" s="1" t="s">
        <v>45</v>
      </c>
      <c r="AO280" s="22" t="s">
        <v>45</v>
      </c>
      <c r="AP280" s="1" t="s">
        <v>68</v>
      </c>
      <c r="AQ280" s="1">
        <v>5</v>
      </c>
      <c r="AR280" s="23" t="s">
        <v>14</v>
      </c>
      <c r="AS280" s="34" t="s">
        <v>922</v>
      </c>
      <c r="AT280" s="34" t="s">
        <v>844</v>
      </c>
      <c r="AU280" s="8">
        <f t="shared" si="28"/>
        <v>-2.7014842379675978</v>
      </c>
      <c r="AV280" s="8">
        <f t="shared" si="29"/>
        <v>-1.4288545557280135</v>
      </c>
      <c r="AW280">
        <f t="shared" si="30"/>
        <v>3</v>
      </c>
      <c r="AX280">
        <f t="shared" si="31"/>
        <v>0</v>
      </c>
      <c r="AY280" s="6">
        <f>VLOOKUP(AP280,COND!$A$10:$B$32,2,FALSE)</f>
        <v>0.9</v>
      </c>
      <c r="AZ280" s="8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96.765742063210055</v>
      </c>
      <c r="BA280" s="26">
        <f t="shared" si="32"/>
        <v>-0.39054519619797268</v>
      </c>
      <c r="BB280" t="str">
        <f t="shared" si="33"/>
        <v>SP</v>
      </c>
      <c r="BC280">
        <v>800</v>
      </c>
      <c r="BD280">
        <v>800</v>
      </c>
      <c r="BF280" t="str">
        <f t="shared" si="34"/>
        <v>Unlikely</v>
      </c>
      <c r="BH280" t="str">
        <f>IF(VLOOKUP($A280,'Draft List'!$D$4:$AC$1177,BH$3,FALSE)&lt;&gt;0,VLOOKUP($A280,'Draft List'!$D$4:$AC$1177,BH$3,FALSE),"")</f>
        <v/>
      </c>
      <c r="BI280" t="str">
        <f>IF(VLOOKUP($A280,'Draft List'!$D$4:$AC$1177,BI$3,FALSE)&lt;&gt;0,VLOOKUP($A280,'Draft List'!$D$4:$AC$1177,BI$3,FALSE),"")</f>
        <v/>
      </c>
      <c r="BJ280" t="str">
        <f>IF(VLOOKUP($A280,'Draft List'!$D$4:$AC$1177,BJ$3,FALSE)&lt;&gt;0,VLOOKUP($A280,'Draft List'!$D$4:$AC$1177,BJ$3,FALSE),"")</f>
        <v/>
      </c>
      <c r="BK280" t="str">
        <f>IF(VLOOKUP($A280,'Draft List'!$D$4:$AC$1177,BK$3,FALSE)&lt;&gt;0,VLOOKUP($A280,'Draft List'!$D$4:$AC$1177,BK$3,FALSE),"")</f>
        <v/>
      </c>
      <c r="BL280" t="e">
        <f>IF(OR(B280="SP",B280="MR",B280="CL"),"P",VLOOKUP(#REF!,Bat!$A$4:$AR$581,42,FALSE))</f>
        <v>#REF!</v>
      </c>
    </row>
    <row r="281" spans="1:64" ht="15" customHeight="1" x14ac:dyDescent="0.3">
      <c r="A281" s="1">
        <v>4654</v>
      </c>
      <c r="B281" s="1" t="s">
        <v>24</v>
      </c>
      <c r="C281" s="1" t="s">
        <v>1646</v>
      </c>
      <c r="D281" s="1" t="s">
        <v>366</v>
      </c>
      <c r="E281" s="1">
        <v>21</v>
      </c>
      <c r="F281" s="1" t="s">
        <v>42</v>
      </c>
      <c r="G281" s="1" t="s">
        <v>54</v>
      </c>
      <c r="H281" s="22" t="s">
        <v>878</v>
      </c>
      <c r="I281" s="45" t="s">
        <v>43</v>
      </c>
      <c r="J281" s="1" t="s">
        <v>44</v>
      </c>
      <c r="K281" s="22" t="s">
        <v>43</v>
      </c>
      <c r="L281" s="1">
        <v>2</v>
      </c>
      <c r="M281" s="1">
        <v>2</v>
      </c>
      <c r="N281" s="22">
        <v>2</v>
      </c>
      <c r="O281" s="1">
        <v>4</v>
      </c>
      <c r="P281" s="1">
        <v>3</v>
      </c>
      <c r="Q281" s="22">
        <v>3</v>
      </c>
      <c r="R281" s="1">
        <v>4</v>
      </c>
      <c r="S281" s="1">
        <v>6</v>
      </c>
      <c r="T281" s="1">
        <v>1</v>
      </c>
      <c r="U281" s="1">
        <v>5</v>
      </c>
      <c r="V281" s="1" t="s">
        <v>45</v>
      </c>
      <c r="W281" s="1" t="s">
        <v>45</v>
      </c>
      <c r="X281" s="1">
        <v>3</v>
      </c>
      <c r="Y281" s="1">
        <v>5</v>
      </c>
      <c r="Z281" s="1" t="s">
        <v>45</v>
      </c>
      <c r="AA281" s="1" t="s">
        <v>45</v>
      </c>
      <c r="AB281" s="1" t="s">
        <v>45</v>
      </c>
      <c r="AC281" s="1" t="s">
        <v>45</v>
      </c>
      <c r="AD281" s="1">
        <v>4</v>
      </c>
      <c r="AE281" s="1">
        <v>6</v>
      </c>
      <c r="AF281" s="1" t="s">
        <v>45</v>
      </c>
      <c r="AG281" s="1" t="s">
        <v>45</v>
      </c>
      <c r="AH281" s="1" t="s">
        <v>45</v>
      </c>
      <c r="AI281" s="1" t="s">
        <v>45</v>
      </c>
      <c r="AJ281" s="1" t="s">
        <v>45</v>
      </c>
      <c r="AK281" s="1" t="s">
        <v>45</v>
      </c>
      <c r="AL281" s="1" t="s">
        <v>45</v>
      </c>
      <c r="AM281" s="1" t="s">
        <v>45</v>
      </c>
      <c r="AN281" s="1" t="s">
        <v>45</v>
      </c>
      <c r="AO281" s="22" t="s">
        <v>45</v>
      </c>
      <c r="AP281" s="1" t="s">
        <v>58</v>
      </c>
      <c r="AQ281" s="1">
        <v>9</v>
      </c>
      <c r="AR281" s="23" t="s">
        <v>371</v>
      </c>
      <c r="AS281" s="34" t="s">
        <v>977</v>
      </c>
      <c r="AT281" s="34" t="s">
        <v>48</v>
      </c>
      <c r="AU281" s="8">
        <f t="shared" si="28"/>
        <v>-2.0690406309742588</v>
      </c>
      <c r="AV281" s="8">
        <f t="shared" si="29"/>
        <v>-0.79641094873467422</v>
      </c>
      <c r="AW281">
        <f t="shared" si="30"/>
        <v>4</v>
      </c>
      <c r="AX281">
        <f t="shared" si="31"/>
        <v>2</v>
      </c>
      <c r="AY281" s="6">
        <f>VLOOKUP(AP281,COND!$A$10:$B$32,2,FALSE)</f>
        <v>1</v>
      </c>
      <c r="AZ281" s="8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104.15797289911166</v>
      </c>
      <c r="BA281" s="26">
        <f t="shared" si="32"/>
        <v>0.29143736327378467</v>
      </c>
      <c r="BB281" t="str">
        <f t="shared" si="33"/>
        <v>SP</v>
      </c>
      <c r="BC281">
        <v>800</v>
      </c>
      <c r="BD281">
        <v>800</v>
      </c>
      <c r="BF281" t="str">
        <f t="shared" si="34"/>
        <v>Unlikely</v>
      </c>
      <c r="BH281">
        <f>IF(VLOOKUP($A281,'Draft List'!$D$4:$AC$1177,BH$3,FALSE)&lt;&gt;0,VLOOKUP($A281,'Draft List'!$D$4:$AC$1177,BH$3,FALSE),"")</f>
        <v>381</v>
      </c>
      <c r="BI281">
        <f>IF(VLOOKUP($A281,'Draft List'!$D$4:$AC$1177,BI$3,FALSE)&lt;&gt;0,VLOOKUP($A281,'Draft List'!$D$4:$AC$1177,BI$3,FALSE),"")</f>
        <v>13</v>
      </c>
      <c r="BJ281">
        <f>IF(VLOOKUP($A281,'Draft List'!$D$4:$AC$1177,BJ$3,FALSE)&lt;&gt;0,VLOOKUP($A281,'Draft List'!$D$4:$AC$1177,BJ$3,FALSE),"")</f>
        <v>9</v>
      </c>
      <c r="BK281" t="str">
        <f>IF(VLOOKUP($A281,'Draft List'!$D$4:$AC$1177,BK$3,FALSE)&lt;&gt;0,VLOOKUP($A281,'Draft List'!$D$4:$AC$1177,BK$3,FALSE),"")</f>
        <v>Niihama-shi Ghosts</v>
      </c>
      <c r="BL281" t="str">
        <f>IF(OR(B281="SP",B281="MR",B281="CL"),"P",VLOOKUP(#REF!,Bat!$A$4:$AR$581,42,FALSE))</f>
        <v>P</v>
      </c>
    </row>
    <row r="282" spans="1:64" ht="15" customHeight="1" x14ac:dyDescent="0.3">
      <c r="A282" s="1">
        <v>7445</v>
      </c>
      <c r="B282" s="1" t="s">
        <v>24</v>
      </c>
      <c r="C282" s="1" t="s">
        <v>147</v>
      </c>
      <c r="D282" s="1" t="s">
        <v>1558</v>
      </c>
      <c r="E282" s="1">
        <v>18</v>
      </c>
      <c r="F282" s="1" t="s">
        <v>42</v>
      </c>
      <c r="G282" s="1" t="s">
        <v>42</v>
      </c>
      <c r="H282" s="22" t="s">
        <v>878</v>
      </c>
      <c r="I282" s="45" t="s">
        <v>43</v>
      </c>
      <c r="J282" s="1" t="s">
        <v>43</v>
      </c>
      <c r="K282" s="22" t="s">
        <v>43</v>
      </c>
      <c r="L282" s="1">
        <v>2</v>
      </c>
      <c r="M282" s="1">
        <v>1</v>
      </c>
      <c r="N282" s="22">
        <v>1</v>
      </c>
      <c r="O282" s="1">
        <v>4</v>
      </c>
      <c r="P282" s="1">
        <v>1</v>
      </c>
      <c r="Q282" s="22">
        <v>2</v>
      </c>
      <c r="R282" s="1">
        <v>4</v>
      </c>
      <c r="S282" s="1">
        <v>6</v>
      </c>
      <c r="T282" s="1">
        <v>1</v>
      </c>
      <c r="U282" s="1">
        <v>4</v>
      </c>
      <c r="V282" s="1">
        <v>2</v>
      </c>
      <c r="W282" s="1">
        <v>5</v>
      </c>
      <c r="X282" s="1" t="s">
        <v>45</v>
      </c>
      <c r="Y282" s="1" t="s">
        <v>45</v>
      </c>
      <c r="Z282" s="1" t="s">
        <v>45</v>
      </c>
      <c r="AA282" s="1" t="s">
        <v>45</v>
      </c>
      <c r="AB282" s="1">
        <v>3</v>
      </c>
      <c r="AC282" s="1">
        <v>4</v>
      </c>
      <c r="AD282" s="1" t="s">
        <v>45</v>
      </c>
      <c r="AE282" s="1" t="s">
        <v>45</v>
      </c>
      <c r="AF282" s="1">
        <v>3</v>
      </c>
      <c r="AG282" s="1">
        <v>5</v>
      </c>
      <c r="AH282" s="1" t="s">
        <v>45</v>
      </c>
      <c r="AI282" s="1" t="s">
        <v>45</v>
      </c>
      <c r="AJ282" s="1" t="s">
        <v>45</v>
      </c>
      <c r="AK282" s="1" t="s">
        <v>45</v>
      </c>
      <c r="AL282" s="1" t="s">
        <v>45</v>
      </c>
      <c r="AM282" s="1" t="s">
        <v>45</v>
      </c>
      <c r="AN282" s="1" t="s">
        <v>45</v>
      </c>
      <c r="AO282" s="22" t="s">
        <v>45</v>
      </c>
      <c r="AP282" s="1" t="s">
        <v>59</v>
      </c>
      <c r="AQ282" s="1">
        <v>9</v>
      </c>
      <c r="AR282" s="23" t="s">
        <v>14</v>
      </c>
      <c r="AS282" s="34" t="s">
        <v>896</v>
      </c>
      <c r="AT282" s="34" t="s">
        <v>48</v>
      </c>
      <c r="AU282" s="8">
        <f t="shared" si="28"/>
        <v>-2.5067929134584248</v>
      </c>
      <c r="AV282" s="8">
        <f t="shared" si="29"/>
        <v>-1.4295949476488956</v>
      </c>
      <c r="AW282">
        <f t="shared" si="30"/>
        <v>5</v>
      </c>
      <c r="AX282">
        <f t="shared" si="31"/>
        <v>1</v>
      </c>
      <c r="AY282" s="6">
        <f>VLOOKUP(AP282,COND!$A$10:$B$32,2,FALSE)</f>
        <v>1</v>
      </c>
      <c r="AZ282" s="8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96.656742464330392</v>
      </c>
      <c r="BA282" s="26">
        <f t="shared" si="32"/>
        <v>-0.40060113561267863</v>
      </c>
      <c r="BB282" t="str">
        <f t="shared" si="33"/>
        <v>SP</v>
      </c>
      <c r="BC282">
        <v>800</v>
      </c>
      <c r="BD282">
        <v>800</v>
      </c>
      <c r="BF282" t="str">
        <f t="shared" si="34"/>
        <v>Unlikely</v>
      </c>
      <c r="BH282">
        <f>IF(VLOOKUP($A282,'Draft List'!$D$4:$AC$1177,BH$3,FALSE)&lt;&gt;0,VLOOKUP($A282,'Draft List'!$D$4:$AC$1177,BH$3,FALSE),"")</f>
        <v>401</v>
      </c>
      <c r="BI282">
        <f>IF(VLOOKUP($A282,'Draft List'!$D$4:$AC$1177,BI$3,FALSE)&lt;&gt;0,VLOOKUP($A282,'Draft List'!$D$4:$AC$1177,BI$3,FALSE),"")</f>
        <v>13</v>
      </c>
      <c r="BJ282">
        <f>IF(VLOOKUP($A282,'Draft List'!$D$4:$AC$1177,BJ$3,FALSE)&lt;&gt;0,VLOOKUP($A282,'Draft List'!$D$4:$AC$1177,BJ$3,FALSE),"")</f>
        <v>29</v>
      </c>
      <c r="BK282" t="str">
        <f>IF(VLOOKUP($A282,'Draft List'!$D$4:$AC$1177,BK$3,FALSE)&lt;&gt;0,VLOOKUP($A282,'Draft List'!$D$4:$AC$1177,BK$3,FALSE),"")</f>
        <v>Kentucky Thoroughbreds</v>
      </c>
      <c r="BL282" t="str">
        <f>IF(OR(B282="SP",B282="MR",B282="CL"),"P",VLOOKUP(#REF!,Bat!$A$4:$AR$581,42,FALSE))</f>
        <v>P</v>
      </c>
    </row>
    <row r="283" spans="1:64" ht="15" customHeight="1" x14ac:dyDescent="0.3">
      <c r="A283" s="1">
        <v>5422</v>
      </c>
      <c r="B283" s="1" t="s">
        <v>468</v>
      </c>
      <c r="C283" s="1" t="s">
        <v>140</v>
      </c>
      <c r="D283" s="1" t="s">
        <v>1524</v>
      </c>
      <c r="E283" s="1">
        <v>18</v>
      </c>
      <c r="F283" s="1" t="s">
        <v>42</v>
      </c>
      <c r="G283" s="1" t="s">
        <v>42</v>
      </c>
      <c r="H283" s="22" t="s">
        <v>878</v>
      </c>
      <c r="I283" s="45" t="s">
        <v>48</v>
      </c>
      <c r="J283" s="1" t="s">
        <v>43</v>
      </c>
      <c r="K283" s="22" t="s">
        <v>43</v>
      </c>
      <c r="L283" s="1">
        <v>1</v>
      </c>
      <c r="M283" s="1">
        <v>1</v>
      </c>
      <c r="N283" s="22">
        <v>1</v>
      </c>
      <c r="O283" s="1">
        <v>4</v>
      </c>
      <c r="P283" s="1">
        <v>1</v>
      </c>
      <c r="Q283" s="22">
        <v>2</v>
      </c>
      <c r="R283" s="1">
        <v>2</v>
      </c>
      <c r="S283" s="1">
        <v>5</v>
      </c>
      <c r="T283" s="1" t="s">
        <v>45</v>
      </c>
      <c r="U283" s="1" t="s">
        <v>45</v>
      </c>
      <c r="V283" s="1">
        <v>1</v>
      </c>
      <c r="W283" s="1">
        <v>4</v>
      </c>
      <c r="X283" s="1">
        <v>2</v>
      </c>
      <c r="Y283" s="1">
        <v>5</v>
      </c>
      <c r="Z283" s="1" t="s">
        <v>45</v>
      </c>
      <c r="AA283" s="1" t="s">
        <v>45</v>
      </c>
      <c r="AB283" s="1" t="s">
        <v>45</v>
      </c>
      <c r="AC283" s="1" t="s">
        <v>45</v>
      </c>
      <c r="AD283" s="1" t="s">
        <v>45</v>
      </c>
      <c r="AE283" s="1" t="s">
        <v>45</v>
      </c>
      <c r="AF283" s="1" t="s">
        <v>45</v>
      </c>
      <c r="AG283" s="1" t="s">
        <v>45</v>
      </c>
      <c r="AH283" s="1" t="s">
        <v>45</v>
      </c>
      <c r="AI283" s="1" t="s">
        <v>45</v>
      </c>
      <c r="AJ283" s="1" t="s">
        <v>45</v>
      </c>
      <c r="AK283" s="1" t="s">
        <v>45</v>
      </c>
      <c r="AL283" s="1" t="s">
        <v>45</v>
      </c>
      <c r="AM283" s="1" t="s">
        <v>45</v>
      </c>
      <c r="AN283" s="1" t="s">
        <v>45</v>
      </c>
      <c r="AO283" s="22" t="s">
        <v>45</v>
      </c>
      <c r="AP283" s="1" t="s">
        <v>69</v>
      </c>
      <c r="AQ283" s="1">
        <v>6</v>
      </c>
      <c r="AR283" s="23" t="s">
        <v>14</v>
      </c>
      <c r="AS283" s="34" t="s">
        <v>938</v>
      </c>
      <c r="AT283" s="34" t="s">
        <v>48</v>
      </c>
      <c r="AU283" s="8">
        <f t="shared" si="28"/>
        <v>-2.7014842379675978</v>
      </c>
      <c r="AV283" s="8">
        <f t="shared" si="29"/>
        <v>-1.4295949476488956</v>
      </c>
      <c r="AW283">
        <f t="shared" si="30"/>
        <v>3</v>
      </c>
      <c r="AX283">
        <f t="shared" si="31"/>
        <v>0</v>
      </c>
      <c r="AY283" s="6">
        <f>VLOOKUP(AP283,COND!$A$10:$B$32,2,FALSE)</f>
        <v>0.95</v>
      </c>
      <c r="AZ283" s="8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96.630678639720713</v>
      </c>
      <c r="BA283" s="26">
        <f t="shared" si="32"/>
        <v>-0.40300569713294448</v>
      </c>
      <c r="BB283" t="str">
        <f t="shared" si="33"/>
        <v>SP</v>
      </c>
      <c r="BC283">
        <v>800</v>
      </c>
      <c r="BD283">
        <v>800</v>
      </c>
      <c r="BF283" t="str">
        <f t="shared" si="34"/>
        <v>Unlikely</v>
      </c>
      <c r="BH283" t="str">
        <f>IF(VLOOKUP($A283,'Draft List'!$D$4:$AC$1177,BH$3,FALSE)&lt;&gt;0,VLOOKUP($A283,'Draft List'!$D$4:$AC$1177,BH$3,FALSE),"")</f>
        <v/>
      </c>
      <c r="BI283" t="str">
        <f>IF(VLOOKUP($A283,'Draft List'!$D$4:$AC$1177,BI$3,FALSE)&lt;&gt;0,VLOOKUP($A283,'Draft List'!$D$4:$AC$1177,BI$3,FALSE),"")</f>
        <v/>
      </c>
      <c r="BJ283" t="str">
        <f>IF(VLOOKUP($A283,'Draft List'!$D$4:$AC$1177,BJ$3,FALSE)&lt;&gt;0,VLOOKUP($A283,'Draft List'!$D$4:$AC$1177,BJ$3,FALSE),"")</f>
        <v/>
      </c>
      <c r="BK283" t="str">
        <f>IF(VLOOKUP($A283,'Draft List'!$D$4:$AC$1177,BK$3,FALSE)&lt;&gt;0,VLOOKUP($A283,'Draft List'!$D$4:$AC$1177,BK$3,FALSE),"")</f>
        <v/>
      </c>
      <c r="BL283" t="e">
        <f>IF(OR(B283="SP",B283="MR",B283="CL"),"P",VLOOKUP(#REF!,Bat!$A$4:$AR$581,42,FALSE))</f>
        <v>#REF!</v>
      </c>
    </row>
    <row r="284" spans="1:64" ht="15" customHeight="1" x14ac:dyDescent="0.3">
      <c r="A284" s="1">
        <v>9817</v>
      </c>
      <c r="B284" s="1" t="s">
        <v>468</v>
      </c>
      <c r="C284" s="1" t="s">
        <v>194</v>
      </c>
      <c r="D284" s="1" t="s">
        <v>215</v>
      </c>
      <c r="E284" s="1">
        <v>18</v>
      </c>
      <c r="F284" s="1" t="s">
        <v>42</v>
      </c>
      <c r="G284" s="1" t="s">
        <v>42</v>
      </c>
      <c r="H284" s="22" t="s">
        <v>878</v>
      </c>
      <c r="I284" s="45" t="s">
        <v>43</v>
      </c>
      <c r="J284" s="1" t="s">
        <v>44</v>
      </c>
      <c r="K284" s="22" t="s">
        <v>43</v>
      </c>
      <c r="L284" s="1">
        <v>1</v>
      </c>
      <c r="M284" s="1">
        <v>1</v>
      </c>
      <c r="N284" s="22">
        <v>1</v>
      </c>
      <c r="O284" s="1">
        <v>4</v>
      </c>
      <c r="P284" s="1">
        <v>1</v>
      </c>
      <c r="Q284" s="22">
        <v>2</v>
      </c>
      <c r="R284" s="1">
        <v>3</v>
      </c>
      <c r="S284" s="1">
        <v>4</v>
      </c>
      <c r="T284" s="1" t="s">
        <v>45</v>
      </c>
      <c r="U284" s="1" t="s">
        <v>45</v>
      </c>
      <c r="V284" s="1">
        <v>1</v>
      </c>
      <c r="W284" s="1">
        <v>6</v>
      </c>
      <c r="X284" s="1">
        <v>2</v>
      </c>
      <c r="Y284" s="1">
        <v>5</v>
      </c>
      <c r="Z284" s="1" t="s">
        <v>45</v>
      </c>
      <c r="AA284" s="1" t="s">
        <v>45</v>
      </c>
      <c r="AB284" s="1" t="s">
        <v>45</v>
      </c>
      <c r="AC284" s="1" t="s">
        <v>45</v>
      </c>
      <c r="AD284" s="1" t="s">
        <v>45</v>
      </c>
      <c r="AE284" s="1" t="s">
        <v>45</v>
      </c>
      <c r="AF284" s="1" t="s">
        <v>45</v>
      </c>
      <c r="AG284" s="1" t="s">
        <v>45</v>
      </c>
      <c r="AH284" s="1" t="s">
        <v>45</v>
      </c>
      <c r="AI284" s="1" t="s">
        <v>45</v>
      </c>
      <c r="AJ284" s="1" t="s">
        <v>45</v>
      </c>
      <c r="AK284" s="1" t="s">
        <v>45</v>
      </c>
      <c r="AL284" s="1" t="s">
        <v>45</v>
      </c>
      <c r="AM284" s="1" t="s">
        <v>45</v>
      </c>
      <c r="AN284" s="1" t="s">
        <v>45</v>
      </c>
      <c r="AO284" s="22" t="s">
        <v>45</v>
      </c>
      <c r="AP284" s="1" t="s">
        <v>69</v>
      </c>
      <c r="AQ284" s="1">
        <v>6</v>
      </c>
      <c r="AR284" s="23" t="s">
        <v>375</v>
      </c>
      <c r="AS284" s="34" t="s">
        <v>875</v>
      </c>
      <c r="AT284" s="34" t="s">
        <v>48</v>
      </c>
      <c r="AU284" s="8">
        <f t="shared" si="28"/>
        <v>-2.7014842379675978</v>
      </c>
      <c r="AV284" s="8">
        <f t="shared" si="29"/>
        <v>-1.4295949476488956</v>
      </c>
      <c r="AW284">
        <f t="shared" si="30"/>
        <v>3</v>
      </c>
      <c r="AX284">
        <f t="shared" si="31"/>
        <v>1</v>
      </c>
      <c r="AY284" s="6">
        <f>VLOOKUP(AP284,COND!$A$10:$B$32,2,FALSE)</f>
        <v>0.95</v>
      </c>
      <c r="AZ284" s="8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96.563491139720711</v>
      </c>
      <c r="BA284" s="26">
        <f t="shared" si="32"/>
        <v>-0.40920419177301642</v>
      </c>
      <c r="BB284" t="str">
        <f t="shared" si="33"/>
        <v>SP</v>
      </c>
      <c r="BC284">
        <v>800</v>
      </c>
      <c r="BD284">
        <v>800</v>
      </c>
      <c r="BF284" t="str">
        <f t="shared" si="34"/>
        <v>Unlikely</v>
      </c>
      <c r="BH284" t="str">
        <f>IF(VLOOKUP($A284,'Draft List'!$D$4:$AC$1177,BH$3,FALSE)&lt;&gt;0,VLOOKUP($A284,'Draft List'!$D$4:$AC$1177,BH$3,FALSE),"")</f>
        <v/>
      </c>
      <c r="BI284" t="str">
        <f>IF(VLOOKUP($A284,'Draft List'!$D$4:$AC$1177,BI$3,FALSE)&lt;&gt;0,VLOOKUP($A284,'Draft List'!$D$4:$AC$1177,BI$3,FALSE),"")</f>
        <v/>
      </c>
      <c r="BJ284" t="str">
        <f>IF(VLOOKUP($A284,'Draft List'!$D$4:$AC$1177,BJ$3,FALSE)&lt;&gt;0,VLOOKUP($A284,'Draft List'!$D$4:$AC$1177,BJ$3,FALSE),"")</f>
        <v/>
      </c>
      <c r="BK284" t="str">
        <f>IF(VLOOKUP($A284,'Draft List'!$D$4:$AC$1177,BK$3,FALSE)&lt;&gt;0,VLOOKUP($A284,'Draft List'!$D$4:$AC$1177,BK$3,FALSE),"")</f>
        <v/>
      </c>
      <c r="BL284" t="e">
        <f>IF(OR(B284="SP",B284="MR",B284="CL"),"P",VLOOKUP(#REF!,Bat!$A$4:$AR$581,42,FALSE))</f>
        <v>#REF!</v>
      </c>
    </row>
    <row r="285" spans="1:64" ht="15" customHeight="1" x14ac:dyDescent="0.3">
      <c r="A285" s="1">
        <v>15581</v>
      </c>
      <c r="B285" s="1" t="s">
        <v>24</v>
      </c>
      <c r="C285" s="1" t="s">
        <v>962</v>
      </c>
      <c r="D285" s="1" t="s">
        <v>1533</v>
      </c>
      <c r="E285" s="1">
        <v>18</v>
      </c>
      <c r="F285" s="1" t="s">
        <v>42</v>
      </c>
      <c r="G285" s="1" t="s">
        <v>42</v>
      </c>
      <c r="H285" s="22" t="s">
        <v>878</v>
      </c>
      <c r="I285" s="45" t="s">
        <v>43</v>
      </c>
      <c r="J285" s="1" t="s">
        <v>44</v>
      </c>
      <c r="K285" s="22" t="s">
        <v>43</v>
      </c>
      <c r="L285" s="1">
        <v>2</v>
      </c>
      <c r="M285" s="1">
        <v>1</v>
      </c>
      <c r="N285" s="22">
        <v>1</v>
      </c>
      <c r="O285" s="1">
        <v>4</v>
      </c>
      <c r="P285" s="1">
        <v>1</v>
      </c>
      <c r="Q285" s="22">
        <v>2</v>
      </c>
      <c r="R285" s="1">
        <v>4</v>
      </c>
      <c r="S285" s="1">
        <v>5</v>
      </c>
      <c r="T285" s="1">
        <v>2</v>
      </c>
      <c r="U285" s="1">
        <v>6</v>
      </c>
      <c r="V285" s="1" t="s">
        <v>45</v>
      </c>
      <c r="W285" s="1" t="s">
        <v>45</v>
      </c>
      <c r="X285" s="1">
        <v>3</v>
      </c>
      <c r="Y285" s="1">
        <v>6</v>
      </c>
      <c r="Z285" s="1" t="s">
        <v>45</v>
      </c>
      <c r="AA285" s="1" t="s">
        <v>45</v>
      </c>
      <c r="AB285" s="1" t="s">
        <v>45</v>
      </c>
      <c r="AC285" s="1" t="s">
        <v>45</v>
      </c>
      <c r="AD285" s="1" t="s">
        <v>45</v>
      </c>
      <c r="AE285" s="1" t="s">
        <v>45</v>
      </c>
      <c r="AF285" s="1" t="s">
        <v>45</v>
      </c>
      <c r="AG285" s="1" t="s">
        <v>45</v>
      </c>
      <c r="AH285" s="1" t="s">
        <v>45</v>
      </c>
      <c r="AI285" s="1" t="s">
        <v>45</v>
      </c>
      <c r="AJ285" s="1" t="s">
        <v>45</v>
      </c>
      <c r="AK285" s="1" t="s">
        <v>45</v>
      </c>
      <c r="AL285" s="1" t="s">
        <v>45</v>
      </c>
      <c r="AM285" s="1" t="s">
        <v>45</v>
      </c>
      <c r="AN285" s="1" t="s">
        <v>45</v>
      </c>
      <c r="AO285" s="22" t="s">
        <v>45</v>
      </c>
      <c r="AP285" s="1" t="s">
        <v>374</v>
      </c>
      <c r="AQ285" s="1">
        <v>5</v>
      </c>
      <c r="AR285" s="23" t="s">
        <v>371</v>
      </c>
      <c r="AS285" s="34" t="s">
        <v>875</v>
      </c>
      <c r="AT285" s="34" t="s">
        <v>48</v>
      </c>
      <c r="AU285" s="8">
        <f t="shared" si="28"/>
        <v>-2.5067929134584248</v>
      </c>
      <c r="AV285" s="8">
        <f t="shared" si="29"/>
        <v>-1.4295949476488956</v>
      </c>
      <c r="AW285">
        <f t="shared" si="30"/>
        <v>3</v>
      </c>
      <c r="AX285">
        <f t="shared" si="31"/>
        <v>2</v>
      </c>
      <c r="AY285" s="6">
        <f>VLOOKUP(AP285,COND!$A$10:$B$32,2,FALSE)</f>
        <v>1</v>
      </c>
      <c r="AZ285" s="8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96.534073902722142</v>
      </c>
      <c r="BA285" s="26">
        <f t="shared" si="32"/>
        <v>-0.41191812793467369</v>
      </c>
      <c r="BB285" t="str">
        <f t="shared" si="33"/>
        <v>SP</v>
      </c>
      <c r="BC285">
        <v>800</v>
      </c>
      <c r="BD285">
        <v>800</v>
      </c>
      <c r="BF285" t="str">
        <f t="shared" si="34"/>
        <v>Unlikely</v>
      </c>
      <c r="BH285" t="str">
        <f>IF(VLOOKUP($A285,'Draft List'!$D$4:$AC$1177,BH$3,FALSE)&lt;&gt;0,VLOOKUP($A285,'Draft List'!$D$4:$AC$1177,BH$3,FALSE),"")</f>
        <v/>
      </c>
      <c r="BI285" t="str">
        <f>IF(VLOOKUP($A285,'Draft List'!$D$4:$AC$1177,BI$3,FALSE)&lt;&gt;0,VLOOKUP($A285,'Draft List'!$D$4:$AC$1177,BI$3,FALSE),"")</f>
        <v/>
      </c>
      <c r="BJ285" t="str">
        <f>IF(VLOOKUP($A285,'Draft List'!$D$4:$AC$1177,BJ$3,FALSE)&lt;&gt;0,VLOOKUP($A285,'Draft List'!$D$4:$AC$1177,BJ$3,FALSE),"")</f>
        <v/>
      </c>
      <c r="BK285" t="str">
        <f>IF(VLOOKUP($A285,'Draft List'!$D$4:$AC$1177,BK$3,FALSE)&lt;&gt;0,VLOOKUP($A285,'Draft List'!$D$4:$AC$1177,BK$3,FALSE),"")</f>
        <v/>
      </c>
      <c r="BL285" t="str">
        <f>IF(OR(B285="SP",B285="MR",B285="CL"),"P",VLOOKUP(#REF!,Bat!$A$4:$AR$581,42,FALSE))</f>
        <v>P</v>
      </c>
    </row>
    <row r="286" spans="1:64" ht="15" customHeight="1" x14ac:dyDescent="0.3">
      <c r="A286" s="1">
        <v>7608</v>
      </c>
      <c r="B286" s="1" t="s">
        <v>468</v>
      </c>
      <c r="C286" s="1" t="s">
        <v>146</v>
      </c>
      <c r="D286" s="1" t="s">
        <v>1261</v>
      </c>
      <c r="E286" s="1">
        <v>18</v>
      </c>
      <c r="F286" s="1" t="s">
        <v>42</v>
      </c>
      <c r="G286" s="1" t="s">
        <v>42</v>
      </c>
      <c r="H286" s="22" t="s">
        <v>878</v>
      </c>
      <c r="I286" s="45" t="s">
        <v>43</v>
      </c>
      <c r="J286" s="1" t="s">
        <v>43</v>
      </c>
      <c r="K286" s="22" t="s">
        <v>43</v>
      </c>
      <c r="L286" s="1">
        <v>1</v>
      </c>
      <c r="M286" s="1">
        <v>2</v>
      </c>
      <c r="N286" s="22">
        <v>1</v>
      </c>
      <c r="O286" s="1">
        <v>3</v>
      </c>
      <c r="P286" s="1">
        <v>2</v>
      </c>
      <c r="Q286" s="22">
        <v>2</v>
      </c>
      <c r="R286" s="1">
        <v>2</v>
      </c>
      <c r="S286" s="1">
        <v>4</v>
      </c>
      <c r="T286" s="1">
        <v>1</v>
      </c>
      <c r="U286" s="1">
        <v>1</v>
      </c>
      <c r="V286" s="1">
        <v>1</v>
      </c>
      <c r="W286" s="1">
        <v>4</v>
      </c>
      <c r="X286" s="1" t="s">
        <v>45</v>
      </c>
      <c r="Y286" s="1" t="s">
        <v>45</v>
      </c>
      <c r="Z286" s="1" t="s">
        <v>45</v>
      </c>
      <c r="AA286" s="1" t="s">
        <v>45</v>
      </c>
      <c r="AB286" s="1" t="s">
        <v>45</v>
      </c>
      <c r="AC286" s="1" t="s">
        <v>45</v>
      </c>
      <c r="AD286" s="1" t="s">
        <v>45</v>
      </c>
      <c r="AE286" s="1" t="s">
        <v>45</v>
      </c>
      <c r="AF286" s="1" t="s">
        <v>45</v>
      </c>
      <c r="AG286" s="1" t="s">
        <v>45</v>
      </c>
      <c r="AH286" s="1" t="s">
        <v>45</v>
      </c>
      <c r="AI286" s="1" t="s">
        <v>45</v>
      </c>
      <c r="AJ286" s="1" t="s">
        <v>45</v>
      </c>
      <c r="AK286" s="1" t="s">
        <v>45</v>
      </c>
      <c r="AL286" s="1" t="s">
        <v>45</v>
      </c>
      <c r="AM286" s="1" t="s">
        <v>45</v>
      </c>
      <c r="AN286" s="1" t="s">
        <v>45</v>
      </c>
      <c r="AO286" s="22" t="s">
        <v>45</v>
      </c>
      <c r="AP286" s="1" t="s">
        <v>69</v>
      </c>
      <c r="AQ286" s="1">
        <v>6</v>
      </c>
      <c r="AR286" s="23" t="s">
        <v>371</v>
      </c>
      <c r="AS286" s="34" t="s">
        <v>896</v>
      </c>
      <c r="AT286" s="34" t="s">
        <v>48</v>
      </c>
      <c r="AU286" s="8">
        <f t="shared" si="28"/>
        <v>-2.5060525215375429</v>
      </c>
      <c r="AV286" s="8">
        <f t="shared" si="29"/>
        <v>-1.4288545557280135</v>
      </c>
      <c r="AW286">
        <f t="shared" si="30"/>
        <v>3</v>
      </c>
      <c r="AX286">
        <f t="shared" si="31"/>
        <v>0</v>
      </c>
      <c r="AY286" s="6">
        <f>VLOOKUP(AP286,COND!$A$10:$B$32,2,FALSE)</f>
        <v>0.95</v>
      </c>
      <c r="AZ286" s="8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96.455598125523721</v>
      </c>
      <c r="BA286" s="26">
        <f t="shared" si="32"/>
        <v>-0.41915804137601126</v>
      </c>
      <c r="BB286" t="str">
        <f t="shared" si="33"/>
        <v>SP</v>
      </c>
      <c r="BC286">
        <v>800</v>
      </c>
      <c r="BD286">
        <v>800</v>
      </c>
      <c r="BF286" t="str">
        <f t="shared" si="34"/>
        <v>Unlikely</v>
      </c>
      <c r="BH286" t="str">
        <f>IF(VLOOKUP($A286,'Draft List'!$D$4:$AC$1177,BH$3,FALSE)&lt;&gt;0,VLOOKUP($A286,'Draft List'!$D$4:$AC$1177,BH$3,FALSE),"")</f>
        <v/>
      </c>
      <c r="BI286" t="str">
        <f>IF(VLOOKUP($A286,'Draft List'!$D$4:$AC$1177,BI$3,FALSE)&lt;&gt;0,VLOOKUP($A286,'Draft List'!$D$4:$AC$1177,BI$3,FALSE),"")</f>
        <v/>
      </c>
      <c r="BJ286" t="str">
        <f>IF(VLOOKUP($A286,'Draft List'!$D$4:$AC$1177,BJ$3,FALSE)&lt;&gt;0,VLOOKUP($A286,'Draft List'!$D$4:$AC$1177,BJ$3,FALSE),"")</f>
        <v/>
      </c>
      <c r="BK286" t="str">
        <f>IF(VLOOKUP($A286,'Draft List'!$D$4:$AC$1177,BK$3,FALSE)&lt;&gt;0,VLOOKUP($A286,'Draft List'!$D$4:$AC$1177,BK$3,FALSE),"")</f>
        <v/>
      </c>
      <c r="BL286" t="e">
        <f>IF(OR(B286="SP",B286="MR",B286="CL"),"P",VLOOKUP(#REF!,Bat!$A$4:$AR$581,42,FALSE))</f>
        <v>#REF!</v>
      </c>
    </row>
    <row r="287" spans="1:64" ht="15" customHeight="1" x14ac:dyDescent="0.3">
      <c r="A287" s="1">
        <v>13558</v>
      </c>
      <c r="B287" s="1" t="s">
        <v>468</v>
      </c>
      <c r="C287" s="1" t="s">
        <v>804</v>
      </c>
      <c r="D287" s="1" t="s">
        <v>1625</v>
      </c>
      <c r="E287" s="1">
        <v>18</v>
      </c>
      <c r="F287" s="1" t="s">
        <v>54</v>
      </c>
      <c r="G287" s="1" t="s">
        <v>54</v>
      </c>
      <c r="H287" s="22" t="s">
        <v>878</v>
      </c>
      <c r="I287" s="45" t="s">
        <v>43</v>
      </c>
      <c r="J287" s="1" t="s">
        <v>44</v>
      </c>
      <c r="K287" s="22" t="s">
        <v>43</v>
      </c>
      <c r="L287" s="1">
        <v>1</v>
      </c>
      <c r="M287" s="1">
        <v>1</v>
      </c>
      <c r="N287" s="22">
        <v>1</v>
      </c>
      <c r="O287" s="1">
        <v>4</v>
      </c>
      <c r="P287" s="1">
        <v>1</v>
      </c>
      <c r="Q287" s="22">
        <v>2</v>
      </c>
      <c r="R287" s="1">
        <v>2</v>
      </c>
      <c r="S287" s="1">
        <v>3</v>
      </c>
      <c r="T287" s="1">
        <v>2</v>
      </c>
      <c r="U287" s="1">
        <v>6</v>
      </c>
      <c r="V287" s="1">
        <v>2</v>
      </c>
      <c r="W287" s="1">
        <v>5</v>
      </c>
      <c r="X287" s="1">
        <v>2</v>
      </c>
      <c r="Y287" s="1">
        <v>4</v>
      </c>
      <c r="Z287" s="1" t="s">
        <v>45</v>
      </c>
      <c r="AA287" s="1" t="s">
        <v>45</v>
      </c>
      <c r="AB287" s="1" t="s">
        <v>45</v>
      </c>
      <c r="AC287" s="1" t="s">
        <v>45</v>
      </c>
      <c r="AD287" s="1" t="s">
        <v>45</v>
      </c>
      <c r="AE287" s="1" t="s">
        <v>45</v>
      </c>
      <c r="AF287" s="1" t="s">
        <v>45</v>
      </c>
      <c r="AG287" s="1" t="s">
        <v>45</v>
      </c>
      <c r="AH287" s="1" t="s">
        <v>45</v>
      </c>
      <c r="AI287" s="1" t="s">
        <v>45</v>
      </c>
      <c r="AJ287" s="1" t="s">
        <v>45</v>
      </c>
      <c r="AK287" s="1" t="s">
        <v>45</v>
      </c>
      <c r="AL287" s="1" t="s">
        <v>45</v>
      </c>
      <c r="AM287" s="1" t="s">
        <v>45</v>
      </c>
      <c r="AN287" s="1" t="s">
        <v>45</v>
      </c>
      <c r="AO287" s="22" t="s">
        <v>45</v>
      </c>
      <c r="AP287" s="1" t="s">
        <v>66</v>
      </c>
      <c r="AQ287" s="1">
        <v>10</v>
      </c>
      <c r="AR287" s="23" t="s">
        <v>371</v>
      </c>
      <c r="AS287" s="34" t="s">
        <v>681</v>
      </c>
      <c r="AT287" s="34" t="s">
        <v>48</v>
      </c>
      <c r="AU287" s="8">
        <f t="shared" si="28"/>
        <v>-2.7014842379675978</v>
      </c>
      <c r="AV287" s="8">
        <f t="shared" si="29"/>
        <v>-1.4295949476488956</v>
      </c>
      <c r="AW287">
        <f t="shared" si="30"/>
        <v>4</v>
      </c>
      <c r="AX287">
        <f t="shared" si="31"/>
        <v>1</v>
      </c>
      <c r="AY287" s="6">
        <f>VLOOKUP(AP287,COND!$A$10:$B$32,2,FALSE)</f>
        <v>0.95</v>
      </c>
      <c r="AZ287" s="8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96.411913989457133</v>
      </c>
      <c r="BA287" s="26">
        <f t="shared" si="32"/>
        <v>-0.4231881940571634</v>
      </c>
      <c r="BB287" t="str">
        <f t="shared" si="33"/>
        <v>SP</v>
      </c>
      <c r="BC287">
        <v>800</v>
      </c>
      <c r="BD287">
        <v>800</v>
      </c>
      <c r="BF287" t="str">
        <f t="shared" si="34"/>
        <v>Unlikely</v>
      </c>
      <c r="BH287" t="str">
        <f>IF(VLOOKUP($A287,'Draft List'!$D$4:$AC$1177,BH$3,FALSE)&lt;&gt;0,VLOOKUP($A287,'Draft List'!$D$4:$AC$1177,BH$3,FALSE),"")</f>
        <v/>
      </c>
      <c r="BI287" t="str">
        <f>IF(VLOOKUP($A287,'Draft List'!$D$4:$AC$1177,BI$3,FALSE)&lt;&gt;0,VLOOKUP($A287,'Draft List'!$D$4:$AC$1177,BI$3,FALSE),"")</f>
        <v/>
      </c>
      <c r="BJ287" t="str">
        <f>IF(VLOOKUP($A287,'Draft List'!$D$4:$AC$1177,BJ$3,FALSE)&lt;&gt;0,VLOOKUP($A287,'Draft List'!$D$4:$AC$1177,BJ$3,FALSE),"")</f>
        <v/>
      </c>
      <c r="BK287" t="str">
        <f>IF(VLOOKUP($A287,'Draft List'!$D$4:$AC$1177,BK$3,FALSE)&lt;&gt;0,VLOOKUP($A287,'Draft List'!$D$4:$AC$1177,BK$3,FALSE),"")</f>
        <v/>
      </c>
      <c r="BL287" t="e">
        <f>IF(OR(B287="SP",B287="MR",B287="CL"),"P",VLOOKUP(#REF!,Bat!$A$4:$AR$581,42,FALSE))</f>
        <v>#REF!</v>
      </c>
    </row>
    <row r="288" spans="1:64" ht="15" customHeight="1" x14ac:dyDescent="0.3">
      <c r="A288" s="1">
        <v>12638</v>
      </c>
      <c r="B288" s="1" t="s">
        <v>24</v>
      </c>
      <c r="C288" s="1" t="s">
        <v>440</v>
      </c>
      <c r="D288" s="1" t="s">
        <v>1466</v>
      </c>
      <c r="E288" s="1">
        <v>18</v>
      </c>
      <c r="F288" s="1" t="s">
        <v>42</v>
      </c>
      <c r="G288" s="1" t="s">
        <v>42</v>
      </c>
      <c r="H288" s="22" t="s">
        <v>878</v>
      </c>
      <c r="I288" s="45" t="s">
        <v>43</v>
      </c>
      <c r="J288" s="1" t="s">
        <v>44</v>
      </c>
      <c r="K288" s="22" t="s">
        <v>43</v>
      </c>
      <c r="L288" s="1">
        <v>2</v>
      </c>
      <c r="M288" s="1">
        <v>1</v>
      </c>
      <c r="N288" s="22">
        <v>1</v>
      </c>
      <c r="O288" s="1">
        <v>4</v>
      </c>
      <c r="P288" s="1">
        <v>1</v>
      </c>
      <c r="Q288" s="22">
        <v>2</v>
      </c>
      <c r="R288" s="1">
        <v>4</v>
      </c>
      <c r="S288" s="1">
        <v>6</v>
      </c>
      <c r="T288" s="1">
        <v>1</v>
      </c>
      <c r="U288" s="1">
        <v>5</v>
      </c>
      <c r="V288" s="1">
        <v>2</v>
      </c>
      <c r="W288" s="1">
        <v>6</v>
      </c>
      <c r="X288" s="1" t="s">
        <v>45</v>
      </c>
      <c r="Y288" s="1" t="s">
        <v>45</v>
      </c>
      <c r="Z288" s="1" t="s">
        <v>45</v>
      </c>
      <c r="AA288" s="1" t="s">
        <v>45</v>
      </c>
      <c r="AB288" s="1" t="s">
        <v>45</v>
      </c>
      <c r="AC288" s="1" t="s">
        <v>45</v>
      </c>
      <c r="AD288" s="1" t="s">
        <v>45</v>
      </c>
      <c r="AE288" s="1" t="s">
        <v>45</v>
      </c>
      <c r="AF288" s="1">
        <v>3</v>
      </c>
      <c r="AG288" s="1">
        <v>3</v>
      </c>
      <c r="AH288" s="1" t="s">
        <v>45</v>
      </c>
      <c r="AI288" s="1" t="s">
        <v>45</v>
      </c>
      <c r="AJ288" s="1" t="s">
        <v>45</v>
      </c>
      <c r="AK288" s="1" t="s">
        <v>45</v>
      </c>
      <c r="AL288" s="1" t="s">
        <v>45</v>
      </c>
      <c r="AM288" s="1" t="s">
        <v>45</v>
      </c>
      <c r="AN288" s="1" t="s">
        <v>45</v>
      </c>
      <c r="AO288" s="22" t="s">
        <v>45</v>
      </c>
      <c r="AP288" s="1" t="s">
        <v>57</v>
      </c>
      <c r="AQ288" s="1">
        <v>7</v>
      </c>
      <c r="AR288" s="23" t="s">
        <v>14</v>
      </c>
      <c r="AS288" s="34" t="s">
        <v>875</v>
      </c>
      <c r="AT288" s="34" t="s">
        <v>844</v>
      </c>
      <c r="AU288" s="8">
        <f t="shared" si="28"/>
        <v>-2.5067929134584248</v>
      </c>
      <c r="AV288" s="8">
        <f t="shared" si="29"/>
        <v>-1.4295949476488956</v>
      </c>
      <c r="AW288">
        <f t="shared" si="30"/>
        <v>4</v>
      </c>
      <c r="AX288">
        <f t="shared" si="31"/>
        <v>2</v>
      </c>
      <c r="AY288" s="6">
        <f>VLOOKUP(AP288,COND!$A$10:$B$32,2,FALSE)</f>
        <v>1</v>
      </c>
      <c r="AZ288" s="8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96.406742464330392</v>
      </c>
      <c r="BA288" s="26">
        <f t="shared" si="32"/>
        <v>-0.42366530171527095</v>
      </c>
      <c r="BB288" t="str">
        <f t="shared" si="33"/>
        <v>SP</v>
      </c>
      <c r="BC288">
        <v>800</v>
      </c>
      <c r="BD288">
        <v>800</v>
      </c>
      <c r="BF288" t="str">
        <f t="shared" si="34"/>
        <v>Unlikely</v>
      </c>
      <c r="BH288">
        <f>IF(VLOOKUP($A288,'Draft List'!$D$4:$AC$1177,BH$3,FALSE)&lt;&gt;0,VLOOKUP($A288,'Draft List'!$D$4:$AC$1177,BH$3,FALSE),"")</f>
        <v>585</v>
      </c>
      <c r="BI288">
        <f>IF(VLOOKUP($A288,'Draft List'!$D$4:$AC$1177,BI$3,FALSE)&lt;&gt;0,VLOOKUP($A288,'Draft List'!$D$4:$AC$1177,BI$3,FALSE),"")</f>
        <v>19</v>
      </c>
      <c r="BJ288">
        <f>IF(VLOOKUP($A288,'Draft List'!$D$4:$AC$1177,BJ$3,FALSE)&lt;&gt;0,VLOOKUP($A288,'Draft List'!$D$4:$AC$1177,BJ$3,FALSE),"")</f>
        <v>21</v>
      </c>
      <c r="BK288" t="str">
        <f>IF(VLOOKUP($A288,'Draft List'!$D$4:$AC$1177,BK$3,FALSE)&lt;&gt;0,VLOOKUP($A288,'Draft List'!$D$4:$AC$1177,BK$3,FALSE),"")</f>
        <v>Florida Farstriders</v>
      </c>
      <c r="BL288" t="str">
        <f>IF(OR(B288="SP",B288="MR",B288="CL"),"P",VLOOKUP(#REF!,Bat!$A$4:$AR$581,42,FALSE))</f>
        <v>P</v>
      </c>
    </row>
    <row r="289" spans="1:64" ht="15" customHeight="1" x14ac:dyDescent="0.3">
      <c r="A289" s="1">
        <v>10930</v>
      </c>
      <c r="B289" s="1" t="s">
        <v>468</v>
      </c>
      <c r="C289" s="1" t="s">
        <v>1543</v>
      </c>
      <c r="D289" s="1" t="s">
        <v>1713</v>
      </c>
      <c r="E289" s="1">
        <v>18</v>
      </c>
      <c r="F289" s="1" t="s">
        <v>42</v>
      </c>
      <c r="G289" s="1" t="s">
        <v>42</v>
      </c>
      <c r="H289" s="22" t="s">
        <v>878</v>
      </c>
      <c r="I289" s="45" t="s">
        <v>43</v>
      </c>
      <c r="J289" s="1" t="s">
        <v>44</v>
      </c>
      <c r="K289" s="22" t="s">
        <v>43</v>
      </c>
      <c r="L289" s="1">
        <v>1</v>
      </c>
      <c r="M289" s="1">
        <v>1</v>
      </c>
      <c r="N289" s="22">
        <v>1</v>
      </c>
      <c r="O289" s="1">
        <v>4</v>
      </c>
      <c r="P289" s="1">
        <v>1</v>
      </c>
      <c r="Q289" s="22">
        <v>2</v>
      </c>
      <c r="R289" s="1">
        <v>2</v>
      </c>
      <c r="S289" s="1">
        <v>3</v>
      </c>
      <c r="T289" s="1">
        <v>1</v>
      </c>
      <c r="U289" s="1">
        <v>2</v>
      </c>
      <c r="V289" s="1">
        <v>1</v>
      </c>
      <c r="W289" s="1">
        <v>5</v>
      </c>
      <c r="X289" s="1">
        <v>1</v>
      </c>
      <c r="Y289" s="1">
        <v>5</v>
      </c>
      <c r="Z289" s="1" t="s">
        <v>45</v>
      </c>
      <c r="AA289" s="1" t="s">
        <v>45</v>
      </c>
      <c r="AB289" s="1" t="s">
        <v>45</v>
      </c>
      <c r="AC289" s="1" t="s">
        <v>45</v>
      </c>
      <c r="AD289" s="1" t="s">
        <v>45</v>
      </c>
      <c r="AE289" s="1" t="s">
        <v>45</v>
      </c>
      <c r="AF289" s="1">
        <v>2</v>
      </c>
      <c r="AG289" s="1">
        <v>4</v>
      </c>
      <c r="AH289" s="1" t="s">
        <v>45</v>
      </c>
      <c r="AI289" s="1" t="s">
        <v>45</v>
      </c>
      <c r="AJ289" s="1" t="s">
        <v>45</v>
      </c>
      <c r="AK289" s="1" t="s">
        <v>45</v>
      </c>
      <c r="AL289" s="1" t="s">
        <v>45</v>
      </c>
      <c r="AM289" s="1" t="s">
        <v>45</v>
      </c>
      <c r="AN289" s="1" t="s">
        <v>45</v>
      </c>
      <c r="AO289" s="22" t="s">
        <v>45</v>
      </c>
      <c r="AP289" s="1" t="s">
        <v>69</v>
      </c>
      <c r="AQ289" s="1">
        <v>6</v>
      </c>
      <c r="AR289" s="23" t="s">
        <v>14</v>
      </c>
      <c r="AS289" s="34" t="s">
        <v>910</v>
      </c>
      <c r="AT289" s="34" t="s">
        <v>844</v>
      </c>
      <c r="AU289" s="8">
        <f t="shared" si="28"/>
        <v>-2.7014842379675978</v>
      </c>
      <c r="AV289" s="8">
        <f t="shared" si="29"/>
        <v>-1.4295949476488956</v>
      </c>
      <c r="AW289">
        <f t="shared" si="30"/>
        <v>5</v>
      </c>
      <c r="AX289">
        <f t="shared" si="31"/>
        <v>0</v>
      </c>
      <c r="AY289" s="6">
        <f>VLOOKUP(AP289,COND!$A$10:$B$32,2,FALSE)</f>
        <v>0.95</v>
      </c>
      <c r="AZ289" s="8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96.331928639720715</v>
      </c>
      <c r="BA289" s="26">
        <f t="shared" si="32"/>
        <v>-0.43056737562554215</v>
      </c>
      <c r="BB289" t="str">
        <f t="shared" si="33"/>
        <v>SP</v>
      </c>
      <c r="BC289">
        <v>800</v>
      </c>
      <c r="BD289">
        <v>800</v>
      </c>
      <c r="BF289" t="str">
        <f t="shared" si="34"/>
        <v>Unlikely</v>
      </c>
      <c r="BH289" t="str">
        <f>IF(VLOOKUP($A289,'Draft List'!$D$4:$AC$1177,BH$3,FALSE)&lt;&gt;0,VLOOKUP($A289,'Draft List'!$D$4:$AC$1177,BH$3,FALSE),"")</f>
        <v/>
      </c>
      <c r="BI289" t="str">
        <f>IF(VLOOKUP($A289,'Draft List'!$D$4:$AC$1177,BI$3,FALSE)&lt;&gt;0,VLOOKUP($A289,'Draft List'!$D$4:$AC$1177,BI$3,FALSE),"")</f>
        <v/>
      </c>
      <c r="BJ289" t="str">
        <f>IF(VLOOKUP($A289,'Draft List'!$D$4:$AC$1177,BJ$3,FALSE)&lt;&gt;0,VLOOKUP($A289,'Draft List'!$D$4:$AC$1177,BJ$3,FALSE),"")</f>
        <v/>
      </c>
      <c r="BK289" t="str">
        <f>IF(VLOOKUP($A289,'Draft List'!$D$4:$AC$1177,BK$3,FALSE)&lt;&gt;0,VLOOKUP($A289,'Draft List'!$D$4:$AC$1177,BK$3,FALSE),"")</f>
        <v/>
      </c>
      <c r="BL289" t="e">
        <f>IF(OR(B289="SP",B289="MR",B289="CL"),"P",VLOOKUP(#REF!,Bat!$A$4:$AR$581,42,FALSE))</f>
        <v>#REF!</v>
      </c>
    </row>
    <row r="290" spans="1:64" ht="15" customHeight="1" x14ac:dyDescent="0.3">
      <c r="A290" s="1">
        <v>5335</v>
      </c>
      <c r="B290" s="1" t="s">
        <v>468</v>
      </c>
      <c r="C290" s="1" t="s">
        <v>185</v>
      </c>
      <c r="D290" s="1" t="s">
        <v>1659</v>
      </c>
      <c r="E290" s="1">
        <v>18</v>
      </c>
      <c r="F290" s="1" t="s">
        <v>42</v>
      </c>
      <c r="G290" s="1" t="s">
        <v>42</v>
      </c>
      <c r="H290" s="22" t="s">
        <v>878</v>
      </c>
      <c r="I290" s="45" t="s">
        <v>44</v>
      </c>
      <c r="J290" s="1" t="s">
        <v>43</v>
      </c>
      <c r="K290" s="22" t="s">
        <v>43</v>
      </c>
      <c r="L290" s="1">
        <v>1</v>
      </c>
      <c r="M290" s="1">
        <v>2</v>
      </c>
      <c r="N290" s="22">
        <v>1</v>
      </c>
      <c r="O290" s="1">
        <v>3</v>
      </c>
      <c r="P290" s="1">
        <v>2</v>
      </c>
      <c r="Q290" s="22">
        <v>2</v>
      </c>
      <c r="R290" s="1">
        <v>2</v>
      </c>
      <c r="S290" s="1">
        <v>4</v>
      </c>
      <c r="T290" s="1" t="s">
        <v>45</v>
      </c>
      <c r="U290" s="1" t="s">
        <v>45</v>
      </c>
      <c r="V290" s="1" t="s">
        <v>45</v>
      </c>
      <c r="W290" s="1" t="s">
        <v>45</v>
      </c>
      <c r="X290" s="1">
        <v>2</v>
      </c>
      <c r="Y290" s="1">
        <v>4</v>
      </c>
      <c r="Z290" s="1" t="s">
        <v>45</v>
      </c>
      <c r="AA290" s="1" t="s">
        <v>45</v>
      </c>
      <c r="AB290" s="1" t="s">
        <v>45</v>
      </c>
      <c r="AC290" s="1" t="s">
        <v>45</v>
      </c>
      <c r="AD290" s="1" t="s">
        <v>45</v>
      </c>
      <c r="AE290" s="1" t="s">
        <v>45</v>
      </c>
      <c r="AF290" s="1">
        <v>2</v>
      </c>
      <c r="AG290" s="1">
        <v>3</v>
      </c>
      <c r="AH290" s="1" t="s">
        <v>45</v>
      </c>
      <c r="AI290" s="1" t="s">
        <v>45</v>
      </c>
      <c r="AJ290" s="1" t="s">
        <v>45</v>
      </c>
      <c r="AK290" s="1" t="s">
        <v>45</v>
      </c>
      <c r="AL290" s="1" t="s">
        <v>45</v>
      </c>
      <c r="AM290" s="1" t="s">
        <v>45</v>
      </c>
      <c r="AN290" s="1" t="s">
        <v>45</v>
      </c>
      <c r="AO290" s="22" t="s">
        <v>45</v>
      </c>
      <c r="AP290" s="1" t="s">
        <v>69</v>
      </c>
      <c r="AQ290" s="1">
        <v>5</v>
      </c>
      <c r="AR290" s="23" t="s">
        <v>371</v>
      </c>
      <c r="AS290" s="34" t="s">
        <v>707</v>
      </c>
      <c r="AT290" s="34" t="s">
        <v>48</v>
      </c>
      <c r="AU290" s="8">
        <f t="shared" si="28"/>
        <v>-2.5060525215375429</v>
      </c>
      <c r="AV290" s="8">
        <f t="shared" si="29"/>
        <v>-1.4288545557280135</v>
      </c>
      <c r="AW290">
        <f t="shared" si="30"/>
        <v>3</v>
      </c>
      <c r="AX290">
        <f t="shared" si="31"/>
        <v>0</v>
      </c>
      <c r="AY290" s="6">
        <f>VLOOKUP(AP290,COND!$A$10:$B$32,2,FALSE)</f>
        <v>0.95</v>
      </c>
      <c r="AZ290" s="8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96.305598125523716</v>
      </c>
      <c r="BA290" s="26">
        <f t="shared" si="32"/>
        <v>-0.43299654103756718</v>
      </c>
      <c r="BB290" t="str">
        <f t="shared" si="33"/>
        <v>SP</v>
      </c>
      <c r="BC290">
        <v>800</v>
      </c>
      <c r="BD290">
        <v>800</v>
      </c>
      <c r="BF290" t="str">
        <f t="shared" si="34"/>
        <v>Unlikely</v>
      </c>
      <c r="BH290" t="str">
        <f>IF(VLOOKUP($A290,'Draft List'!$D$4:$AC$1177,BH$3,FALSE)&lt;&gt;0,VLOOKUP($A290,'Draft List'!$D$4:$AC$1177,BH$3,FALSE),"")</f>
        <v/>
      </c>
      <c r="BI290" t="str">
        <f>IF(VLOOKUP($A290,'Draft List'!$D$4:$AC$1177,BI$3,FALSE)&lt;&gt;0,VLOOKUP($A290,'Draft List'!$D$4:$AC$1177,BI$3,FALSE),"")</f>
        <v/>
      </c>
      <c r="BJ290" t="str">
        <f>IF(VLOOKUP($A290,'Draft List'!$D$4:$AC$1177,BJ$3,FALSE)&lt;&gt;0,VLOOKUP($A290,'Draft List'!$D$4:$AC$1177,BJ$3,FALSE),"")</f>
        <v/>
      </c>
      <c r="BK290" t="str">
        <f>IF(VLOOKUP($A290,'Draft List'!$D$4:$AC$1177,BK$3,FALSE)&lt;&gt;0,VLOOKUP($A290,'Draft List'!$D$4:$AC$1177,BK$3,FALSE),"")</f>
        <v/>
      </c>
      <c r="BL290" t="e">
        <f>IF(OR(B290="SP",B290="MR",B290="CL"),"P",VLOOKUP(#REF!,Bat!$A$4:$AR$581,42,FALSE))</f>
        <v>#REF!</v>
      </c>
    </row>
    <row r="291" spans="1:64" ht="15" customHeight="1" x14ac:dyDescent="0.3">
      <c r="A291" s="1">
        <v>7148</v>
      </c>
      <c r="B291" s="1" t="s">
        <v>24</v>
      </c>
      <c r="C291" s="1" t="s">
        <v>523</v>
      </c>
      <c r="D291" s="1" t="s">
        <v>1714</v>
      </c>
      <c r="E291" s="1">
        <v>21</v>
      </c>
      <c r="F291" s="1" t="s">
        <v>54</v>
      </c>
      <c r="G291" s="1" t="s">
        <v>54</v>
      </c>
      <c r="H291" s="22" t="s">
        <v>878</v>
      </c>
      <c r="I291" s="45" t="s">
        <v>43</v>
      </c>
      <c r="J291" s="1" t="s">
        <v>43</v>
      </c>
      <c r="K291" s="22" t="s">
        <v>43</v>
      </c>
      <c r="L291" s="1">
        <v>2</v>
      </c>
      <c r="M291" s="1">
        <v>1</v>
      </c>
      <c r="N291" s="22">
        <v>2</v>
      </c>
      <c r="O291" s="1">
        <v>5</v>
      </c>
      <c r="P291" s="1">
        <v>2</v>
      </c>
      <c r="Q291" s="22">
        <v>3</v>
      </c>
      <c r="R291" s="1">
        <v>4</v>
      </c>
      <c r="S291" s="1">
        <v>5</v>
      </c>
      <c r="T291" s="1">
        <v>2</v>
      </c>
      <c r="U291" s="1">
        <v>7</v>
      </c>
      <c r="V291" s="1">
        <v>3</v>
      </c>
      <c r="W291" s="1">
        <v>7</v>
      </c>
      <c r="X291" s="1" t="s">
        <v>45</v>
      </c>
      <c r="Y291" s="1" t="s">
        <v>45</v>
      </c>
      <c r="Z291" s="1" t="s">
        <v>45</v>
      </c>
      <c r="AA291" s="1" t="s">
        <v>45</v>
      </c>
      <c r="AB291" s="1" t="s">
        <v>45</v>
      </c>
      <c r="AC291" s="1" t="s">
        <v>45</v>
      </c>
      <c r="AD291" s="1" t="s">
        <v>45</v>
      </c>
      <c r="AE291" s="1" t="s">
        <v>45</v>
      </c>
      <c r="AF291" s="1" t="s">
        <v>45</v>
      </c>
      <c r="AG291" s="1" t="s">
        <v>45</v>
      </c>
      <c r="AH291" s="1" t="s">
        <v>45</v>
      </c>
      <c r="AI291" s="1" t="s">
        <v>45</v>
      </c>
      <c r="AJ291" s="1" t="s">
        <v>45</v>
      </c>
      <c r="AK291" s="1" t="s">
        <v>45</v>
      </c>
      <c r="AL291" s="1">
        <v>2</v>
      </c>
      <c r="AM291" s="1">
        <v>4</v>
      </c>
      <c r="AN291" s="1" t="s">
        <v>45</v>
      </c>
      <c r="AO291" s="22" t="s">
        <v>45</v>
      </c>
      <c r="AP291" s="1" t="s">
        <v>65</v>
      </c>
      <c r="AQ291" s="1">
        <v>4</v>
      </c>
      <c r="AR291" s="23" t="s">
        <v>14</v>
      </c>
      <c r="AS291" s="34" t="s">
        <v>707</v>
      </c>
      <c r="AT291" s="34" t="s">
        <v>48</v>
      </c>
      <c r="AU291" s="8">
        <f t="shared" si="28"/>
        <v>-2.2644723474043147</v>
      </c>
      <c r="AV291" s="8">
        <f t="shared" si="29"/>
        <v>-0.79715134065555615</v>
      </c>
      <c r="AW291">
        <f t="shared" si="30"/>
        <v>4</v>
      </c>
      <c r="AX291">
        <f t="shared" si="31"/>
        <v>2</v>
      </c>
      <c r="AY291" s="6">
        <f>VLOOKUP(AP291,COND!$A$10:$B$32,2,FALSE)</f>
        <v>1</v>
      </c>
      <c r="AZ291" s="8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103.69887478153761</v>
      </c>
      <c r="BA291" s="26">
        <f t="shared" si="32"/>
        <v>0.24908250230932383</v>
      </c>
      <c r="BB291" t="str">
        <f t="shared" si="33"/>
        <v>RP</v>
      </c>
      <c r="BC291">
        <v>800</v>
      </c>
      <c r="BD291">
        <v>800</v>
      </c>
      <c r="BF291" t="str">
        <f t="shared" si="34"/>
        <v>Unlikely</v>
      </c>
      <c r="BH291">
        <f>IF(VLOOKUP($A291,'Draft List'!$D$4:$AC$1177,BH$3,FALSE)&lt;&gt;0,VLOOKUP($A291,'Draft List'!$D$4:$AC$1177,BH$3,FALSE),"")</f>
        <v>494</v>
      </c>
      <c r="BI291">
        <f>IF(VLOOKUP($A291,'Draft List'!$D$4:$AC$1177,BI$3,FALSE)&lt;&gt;0,VLOOKUP($A291,'Draft List'!$D$4:$AC$1177,BI$3,FALSE),"")</f>
        <v>16</v>
      </c>
      <c r="BJ291">
        <f>IF(VLOOKUP($A291,'Draft List'!$D$4:$AC$1177,BJ$3,FALSE)&lt;&gt;0,VLOOKUP($A291,'Draft List'!$D$4:$AC$1177,BJ$3,FALSE),"")</f>
        <v>26</v>
      </c>
      <c r="BK291" t="str">
        <f>IF(VLOOKUP($A291,'Draft List'!$D$4:$AC$1177,BK$3,FALSE)&lt;&gt;0,VLOOKUP($A291,'Draft List'!$D$4:$AC$1177,BK$3,FALSE),"")</f>
        <v>Havana Leones</v>
      </c>
      <c r="BL291" t="str">
        <f>IF(OR(B291="SP",B291="MR",B291="CL"),"P",VLOOKUP(#REF!,Bat!$A$4:$AR$581,42,FALSE))</f>
        <v>P</v>
      </c>
    </row>
    <row r="292" spans="1:64" ht="15" customHeight="1" x14ac:dyDescent="0.3">
      <c r="A292" s="1">
        <v>13826</v>
      </c>
      <c r="B292" s="1" t="s">
        <v>468</v>
      </c>
      <c r="C292" s="1" t="s">
        <v>481</v>
      </c>
      <c r="D292" s="1" t="s">
        <v>1116</v>
      </c>
      <c r="E292" s="1">
        <v>18</v>
      </c>
      <c r="F292" s="1" t="s">
        <v>54</v>
      </c>
      <c r="G292" s="1" t="s">
        <v>54</v>
      </c>
      <c r="H292" s="22" t="s">
        <v>878</v>
      </c>
      <c r="I292" s="45" t="s">
        <v>43</v>
      </c>
      <c r="J292" s="1" t="s">
        <v>44</v>
      </c>
      <c r="K292" s="22" t="s">
        <v>44</v>
      </c>
      <c r="L292" s="1">
        <v>2</v>
      </c>
      <c r="M292" s="1">
        <v>1</v>
      </c>
      <c r="N292" s="22">
        <v>1</v>
      </c>
      <c r="O292" s="1">
        <v>5</v>
      </c>
      <c r="P292" s="1">
        <v>2</v>
      </c>
      <c r="Q292" s="22">
        <v>2</v>
      </c>
      <c r="R292" s="1">
        <v>3</v>
      </c>
      <c r="S292" s="1">
        <v>6</v>
      </c>
      <c r="T292" s="1" t="s">
        <v>45</v>
      </c>
      <c r="U292" s="1" t="s">
        <v>45</v>
      </c>
      <c r="V292" s="1" t="s">
        <v>45</v>
      </c>
      <c r="W292" s="1" t="s">
        <v>45</v>
      </c>
      <c r="X292" s="1">
        <v>2</v>
      </c>
      <c r="Y292" s="1">
        <v>7</v>
      </c>
      <c r="Z292" s="1" t="s">
        <v>45</v>
      </c>
      <c r="AA292" s="1" t="s">
        <v>45</v>
      </c>
      <c r="AB292" s="1" t="s">
        <v>45</v>
      </c>
      <c r="AC292" s="1" t="s">
        <v>45</v>
      </c>
      <c r="AD292" s="1" t="s">
        <v>45</v>
      </c>
      <c r="AE292" s="1" t="s">
        <v>45</v>
      </c>
      <c r="AF292" s="1" t="s">
        <v>45</v>
      </c>
      <c r="AG292" s="1" t="s">
        <v>45</v>
      </c>
      <c r="AH292" s="1" t="s">
        <v>45</v>
      </c>
      <c r="AI292" s="1" t="s">
        <v>45</v>
      </c>
      <c r="AJ292" s="1" t="s">
        <v>45</v>
      </c>
      <c r="AK292" s="1" t="s">
        <v>45</v>
      </c>
      <c r="AL292" s="1" t="s">
        <v>45</v>
      </c>
      <c r="AM292" s="1" t="s">
        <v>45</v>
      </c>
      <c r="AN292" s="1" t="s">
        <v>45</v>
      </c>
      <c r="AO292" s="22" t="s">
        <v>45</v>
      </c>
      <c r="AP292" s="1" t="s">
        <v>373</v>
      </c>
      <c r="AQ292" s="1">
        <v>2</v>
      </c>
      <c r="AR292" s="23" t="s">
        <v>371</v>
      </c>
      <c r="AS292" s="34" t="s">
        <v>922</v>
      </c>
      <c r="AT292" s="34" t="s">
        <v>48</v>
      </c>
      <c r="AU292" s="8">
        <f t="shared" si="28"/>
        <v>-2.5067929134584248</v>
      </c>
      <c r="AV292" s="8">
        <f t="shared" si="29"/>
        <v>-1.0394719067096667</v>
      </c>
      <c r="AW292">
        <f t="shared" si="30"/>
        <v>2</v>
      </c>
      <c r="AX292">
        <f t="shared" si="31"/>
        <v>2</v>
      </c>
      <c r="AY292" s="6">
        <f>VLOOKUP(AP292,COND!$A$10:$B$32,2,FALSE)</f>
        <v>1</v>
      </c>
      <c r="AZ292" s="8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96.098743118959234</v>
      </c>
      <c r="BA292" s="26">
        <f t="shared" si="32"/>
        <v>-0.45208029395979127</v>
      </c>
      <c r="BB292" t="str">
        <f t="shared" si="33"/>
        <v>RP</v>
      </c>
      <c r="BC292">
        <v>800</v>
      </c>
      <c r="BD292">
        <v>800</v>
      </c>
      <c r="BF292" t="str">
        <f t="shared" si="34"/>
        <v>Unlikely</v>
      </c>
      <c r="BH292" t="str">
        <f>IF(VLOOKUP($A292,'Draft List'!$D$4:$AC$1177,BH$3,FALSE)&lt;&gt;0,VLOOKUP($A292,'Draft List'!$D$4:$AC$1177,BH$3,FALSE),"")</f>
        <v/>
      </c>
      <c r="BI292" t="str">
        <f>IF(VLOOKUP($A292,'Draft List'!$D$4:$AC$1177,BI$3,FALSE)&lt;&gt;0,VLOOKUP($A292,'Draft List'!$D$4:$AC$1177,BI$3,FALSE),"")</f>
        <v/>
      </c>
      <c r="BJ292" t="str">
        <f>IF(VLOOKUP($A292,'Draft List'!$D$4:$AC$1177,BJ$3,FALSE)&lt;&gt;0,VLOOKUP($A292,'Draft List'!$D$4:$AC$1177,BJ$3,FALSE),"")</f>
        <v/>
      </c>
      <c r="BK292" t="str">
        <f>IF(VLOOKUP($A292,'Draft List'!$D$4:$AC$1177,BK$3,FALSE)&lt;&gt;0,VLOOKUP($A292,'Draft List'!$D$4:$AC$1177,BK$3,FALSE),"")</f>
        <v/>
      </c>
      <c r="BL292" t="e">
        <f>IF(OR(B292="SP",B292="MR",B292="CL"),"P",VLOOKUP(#REF!,Bat!$A$4:$AR$581,42,FALSE))</f>
        <v>#REF!</v>
      </c>
    </row>
    <row r="293" spans="1:64" ht="15" customHeight="1" x14ac:dyDescent="0.3">
      <c r="A293" s="1">
        <v>12603</v>
      </c>
      <c r="B293" s="1" t="s">
        <v>468</v>
      </c>
      <c r="C293" s="1" t="s">
        <v>367</v>
      </c>
      <c r="D293" s="1" t="s">
        <v>1606</v>
      </c>
      <c r="E293" s="1">
        <v>18</v>
      </c>
      <c r="F293" s="1" t="s">
        <v>42</v>
      </c>
      <c r="G293" s="1" t="s">
        <v>42</v>
      </c>
      <c r="H293" s="22" t="s">
        <v>878</v>
      </c>
      <c r="I293" s="45" t="s">
        <v>43</v>
      </c>
      <c r="J293" s="1" t="s">
        <v>44</v>
      </c>
      <c r="K293" s="22" t="s">
        <v>43</v>
      </c>
      <c r="L293" s="1">
        <v>2</v>
      </c>
      <c r="M293" s="1">
        <v>2</v>
      </c>
      <c r="N293" s="22">
        <v>1</v>
      </c>
      <c r="O293" s="1">
        <v>5</v>
      </c>
      <c r="P293" s="1">
        <v>2</v>
      </c>
      <c r="Q293" s="22">
        <v>2</v>
      </c>
      <c r="R293" s="1" t="s">
        <v>45</v>
      </c>
      <c r="S293" s="1" t="s">
        <v>45</v>
      </c>
      <c r="T293" s="1" t="s">
        <v>45</v>
      </c>
      <c r="U293" s="1" t="s">
        <v>45</v>
      </c>
      <c r="V293" s="1">
        <v>2</v>
      </c>
      <c r="W293" s="1">
        <v>5</v>
      </c>
      <c r="X293" s="1" t="s">
        <v>45</v>
      </c>
      <c r="Y293" s="1" t="s">
        <v>45</v>
      </c>
      <c r="Z293" s="1" t="s">
        <v>45</v>
      </c>
      <c r="AA293" s="1" t="s">
        <v>45</v>
      </c>
      <c r="AB293" s="1" t="s">
        <v>45</v>
      </c>
      <c r="AC293" s="1" t="s">
        <v>45</v>
      </c>
      <c r="AD293" s="1">
        <v>3</v>
      </c>
      <c r="AE293" s="1">
        <v>6</v>
      </c>
      <c r="AF293" s="1" t="s">
        <v>45</v>
      </c>
      <c r="AG293" s="1" t="s">
        <v>45</v>
      </c>
      <c r="AH293" s="1" t="s">
        <v>45</v>
      </c>
      <c r="AI293" s="1" t="s">
        <v>45</v>
      </c>
      <c r="AJ293" s="1" t="s">
        <v>45</v>
      </c>
      <c r="AK293" s="1" t="s">
        <v>45</v>
      </c>
      <c r="AL293" s="1" t="s">
        <v>45</v>
      </c>
      <c r="AM293" s="1" t="s">
        <v>45</v>
      </c>
      <c r="AN293" s="1" t="s">
        <v>45</v>
      </c>
      <c r="AO293" s="22" t="s">
        <v>45</v>
      </c>
      <c r="AP293" s="1" t="s">
        <v>58</v>
      </c>
      <c r="AQ293" s="1">
        <v>4</v>
      </c>
      <c r="AR293" s="23" t="s">
        <v>371</v>
      </c>
      <c r="AS293" s="34" t="s">
        <v>875</v>
      </c>
      <c r="AT293" s="34" t="s">
        <v>844</v>
      </c>
      <c r="AU293" s="8">
        <f t="shared" si="28"/>
        <v>-2.311361197028369</v>
      </c>
      <c r="AV293" s="8">
        <f t="shared" si="29"/>
        <v>-1.0394719067096667</v>
      </c>
      <c r="AW293">
        <f t="shared" si="30"/>
        <v>2</v>
      </c>
      <c r="AX293">
        <f t="shared" si="31"/>
        <v>1</v>
      </c>
      <c r="AY293" s="6">
        <f>VLOOKUP(AP293,COND!$A$10:$B$32,2,FALSE)</f>
        <v>1</v>
      </c>
      <c r="AZ293" s="8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95.948375145080945</v>
      </c>
      <c r="BA293" s="26">
        <f t="shared" si="32"/>
        <v>-0.46595274166394779</v>
      </c>
      <c r="BB293" t="str">
        <f t="shared" si="33"/>
        <v>RP</v>
      </c>
      <c r="BC293">
        <v>800</v>
      </c>
      <c r="BD293">
        <v>800</v>
      </c>
      <c r="BF293" t="str">
        <f t="shared" si="34"/>
        <v>Unlikely</v>
      </c>
      <c r="BH293">
        <f>IF(VLOOKUP($A293,'Draft List'!$D$4:$AC$1177,BH$3,FALSE)&lt;&gt;0,VLOOKUP($A293,'Draft List'!$D$4:$AC$1177,BH$3,FALSE),"")</f>
        <v>533</v>
      </c>
      <c r="BI293">
        <f>IF(VLOOKUP($A293,'Draft List'!$D$4:$AC$1177,BI$3,FALSE)&lt;&gt;0,VLOOKUP($A293,'Draft List'!$D$4:$AC$1177,BI$3,FALSE),"")</f>
        <v>18</v>
      </c>
      <c r="BJ293">
        <f>IF(VLOOKUP($A293,'Draft List'!$D$4:$AC$1177,BJ$3,FALSE)&lt;&gt;0,VLOOKUP($A293,'Draft List'!$D$4:$AC$1177,BJ$3,FALSE),"")</f>
        <v>1</v>
      </c>
      <c r="BK293" t="str">
        <f>IF(VLOOKUP($A293,'Draft List'!$D$4:$AC$1177,BK$3,FALSE)&lt;&gt;0,VLOOKUP($A293,'Draft List'!$D$4:$AC$1177,BK$3,FALSE),"")</f>
        <v>Yuma Arroyos</v>
      </c>
      <c r="BL293" t="e">
        <f>IF(OR(B293="SP",B293="MR",B293="CL"),"P",VLOOKUP(#REF!,Bat!$A$4:$AR$581,42,FALSE))</f>
        <v>#REF!</v>
      </c>
    </row>
    <row r="294" spans="1:64" ht="15" customHeight="1" x14ac:dyDescent="0.3">
      <c r="A294" s="1">
        <v>5086</v>
      </c>
      <c r="B294" s="1" t="s">
        <v>468</v>
      </c>
      <c r="C294" s="1" t="s">
        <v>190</v>
      </c>
      <c r="D294" s="1" t="s">
        <v>137</v>
      </c>
      <c r="E294" s="1">
        <v>18</v>
      </c>
      <c r="F294" s="1" t="s">
        <v>42</v>
      </c>
      <c r="G294" s="1" t="s">
        <v>42</v>
      </c>
      <c r="H294" s="22" t="s">
        <v>878</v>
      </c>
      <c r="I294" s="45" t="s">
        <v>43</v>
      </c>
      <c r="J294" s="1" t="s">
        <v>48</v>
      </c>
      <c r="K294" s="22" t="s">
        <v>43</v>
      </c>
      <c r="L294" s="1">
        <v>1</v>
      </c>
      <c r="M294" s="1">
        <v>2</v>
      </c>
      <c r="N294" s="22">
        <v>1</v>
      </c>
      <c r="O294" s="1">
        <v>3</v>
      </c>
      <c r="P294" s="1">
        <v>2</v>
      </c>
      <c r="Q294" s="22">
        <v>2</v>
      </c>
      <c r="R294" s="1">
        <v>3</v>
      </c>
      <c r="S294" s="1">
        <v>4</v>
      </c>
      <c r="T294" s="1">
        <v>1</v>
      </c>
      <c r="U294" s="1">
        <v>4</v>
      </c>
      <c r="V294" s="1">
        <v>1</v>
      </c>
      <c r="W294" s="1">
        <v>3</v>
      </c>
      <c r="X294" s="1">
        <v>2</v>
      </c>
      <c r="Y294" s="1">
        <v>5</v>
      </c>
      <c r="Z294" s="1" t="s">
        <v>45</v>
      </c>
      <c r="AA294" s="1" t="s">
        <v>45</v>
      </c>
      <c r="AB294" s="1" t="s">
        <v>45</v>
      </c>
      <c r="AC294" s="1" t="s">
        <v>45</v>
      </c>
      <c r="AD294" s="1" t="s">
        <v>45</v>
      </c>
      <c r="AE294" s="1" t="s">
        <v>45</v>
      </c>
      <c r="AF294" s="1" t="s">
        <v>45</v>
      </c>
      <c r="AG294" s="1" t="s">
        <v>45</v>
      </c>
      <c r="AH294" s="1" t="s">
        <v>45</v>
      </c>
      <c r="AI294" s="1" t="s">
        <v>45</v>
      </c>
      <c r="AJ294" s="1" t="s">
        <v>45</v>
      </c>
      <c r="AK294" s="1" t="s">
        <v>45</v>
      </c>
      <c r="AL294" s="1" t="s">
        <v>45</v>
      </c>
      <c r="AM294" s="1" t="s">
        <v>45</v>
      </c>
      <c r="AN294" s="1" t="s">
        <v>45</v>
      </c>
      <c r="AO294" s="22" t="s">
        <v>45</v>
      </c>
      <c r="AP294" s="1" t="s">
        <v>65</v>
      </c>
      <c r="AQ294" s="1">
        <v>7</v>
      </c>
      <c r="AR294" s="23" t="s">
        <v>371</v>
      </c>
      <c r="AS294" s="34" t="s">
        <v>875</v>
      </c>
      <c r="AT294" s="34" t="s">
        <v>48</v>
      </c>
      <c r="AU294" s="8">
        <f t="shared" si="28"/>
        <v>-2.5060525215375429</v>
      </c>
      <c r="AV294" s="8">
        <f t="shared" si="29"/>
        <v>-1.4288545557280135</v>
      </c>
      <c r="AW294">
        <f t="shared" si="30"/>
        <v>4</v>
      </c>
      <c r="AX294">
        <f t="shared" si="31"/>
        <v>0</v>
      </c>
      <c r="AY294" s="6">
        <f>VLOOKUP(AP294,COND!$A$10:$B$32,2,FALSE)</f>
        <v>1</v>
      </c>
      <c r="AZ294" s="8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95.921698381132217</v>
      </c>
      <c r="BA294" s="26">
        <f t="shared" si="32"/>
        <v>-0.46841385092312027</v>
      </c>
      <c r="BB294" t="str">
        <f t="shared" si="33"/>
        <v>SP</v>
      </c>
      <c r="BC294">
        <v>800</v>
      </c>
      <c r="BD294">
        <v>800</v>
      </c>
      <c r="BF294" t="str">
        <f t="shared" si="34"/>
        <v>Unlikely</v>
      </c>
      <c r="BH294" t="str">
        <f>IF(VLOOKUP($A294,'Draft List'!$D$4:$AC$1177,BH$3,FALSE)&lt;&gt;0,VLOOKUP($A294,'Draft List'!$D$4:$AC$1177,BH$3,FALSE),"")</f>
        <v/>
      </c>
      <c r="BI294" t="str">
        <f>IF(VLOOKUP($A294,'Draft List'!$D$4:$AC$1177,BI$3,FALSE)&lt;&gt;0,VLOOKUP($A294,'Draft List'!$D$4:$AC$1177,BI$3,FALSE),"")</f>
        <v/>
      </c>
      <c r="BJ294" t="str">
        <f>IF(VLOOKUP($A294,'Draft List'!$D$4:$AC$1177,BJ$3,FALSE)&lt;&gt;0,VLOOKUP($A294,'Draft List'!$D$4:$AC$1177,BJ$3,FALSE),"")</f>
        <v/>
      </c>
      <c r="BK294" t="str">
        <f>IF(VLOOKUP($A294,'Draft List'!$D$4:$AC$1177,BK$3,FALSE)&lt;&gt;0,VLOOKUP($A294,'Draft List'!$D$4:$AC$1177,BK$3,FALSE),"")</f>
        <v/>
      </c>
      <c r="BL294" t="e">
        <f>IF(OR(B294="SP",B294="MR",B294="CL"),"P",VLOOKUP(#REF!,Bat!$A$4:$AR$581,42,FALSE))</f>
        <v>#REF!</v>
      </c>
    </row>
    <row r="295" spans="1:64" ht="15" customHeight="1" x14ac:dyDescent="0.3">
      <c r="A295" s="1">
        <v>12174</v>
      </c>
      <c r="B295" s="1" t="s">
        <v>468</v>
      </c>
      <c r="C295" s="1" t="s">
        <v>1579</v>
      </c>
      <c r="D295" s="1" t="s">
        <v>1580</v>
      </c>
      <c r="E295" s="1">
        <v>18</v>
      </c>
      <c r="F295" s="1" t="s">
        <v>42</v>
      </c>
      <c r="G295" s="1" t="s">
        <v>54</v>
      </c>
      <c r="H295" s="22" t="s">
        <v>878</v>
      </c>
      <c r="I295" s="45" t="s">
        <v>43</v>
      </c>
      <c r="J295" s="1" t="s">
        <v>44</v>
      </c>
      <c r="K295" s="22" t="s">
        <v>43</v>
      </c>
      <c r="L295" s="1">
        <v>1</v>
      </c>
      <c r="M295" s="1">
        <v>1</v>
      </c>
      <c r="N295" s="22">
        <v>1</v>
      </c>
      <c r="O295" s="1">
        <v>3</v>
      </c>
      <c r="P295" s="1">
        <v>2</v>
      </c>
      <c r="Q295" s="22">
        <v>2</v>
      </c>
      <c r="R295" s="1">
        <v>2</v>
      </c>
      <c r="S295" s="1">
        <v>3</v>
      </c>
      <c r="T295" s="1">
        <v>1</v>
      </c>
      <c r="U295" s="1">
        <v>4</v>
      </c>
      <c r="V295" s="1" t="s">
        <v>45</v>
      </c>
      <c r="W295" s="1" t="s">
        <v>45</v>
      </c>
      <c r="X295" s="1">
        <v>2</v>
      </c>
      <c r="Y295" s="1">
        <v>4</v>
      </c>
      <c r="Z295" s="1" t="s">
        <v>45</v>
      </c>
      <c r="AA295" s="1" t="s">
        <v>45</v>
      </c>
      <c r="AB295" s="1">
        <v>2</v>
      </c>
      <c r="AC295" s="1">
        <v>2</v>
      </c>
      <c r="AD295" s="1" t="s">
        <v>45</v>
      </c>
      <c r="AE295" s="1" t="s">
        <v>45</v>
      </c>
      <c r="AF295" s="1" t="s">
        <v>45</v>
      </c>
      <c r="AG295" s="1" t="s">
        <v>45</v>
      </c>
      <c r="AH295" s="1" t="s">
        <v>45</v>
      </c>
      <c r="AI295" s="1" t="s">
        <v>45</v>
      </c>
      <c r="AJ295" s="1" t="s">
        <v>45</v>
      </c>
      <c r="AK295" s="1" t="s">
        <v>45</v>
      </c>
      <c r="AL295" s="1" t="s">
        <v>45</v>
      </c>
      <c r="AM295" s="1" t="s">
        <v>45</v>
      </c>
      <c r="AN295" s="1" t="s">
        <v>45</v>
      </c>
      <c r="AO295" s="22" t="s">
        <v>45</v>
      </c>
      <c r="AP295" s="1" t="s">
        <v>66</v>
      </c>
      <c r="AQ295" s="1">
        <v>6</v>
      </c>
      <c r="AR295" s="23" t="s">
        <v>371</v>
      </c>
      <c r="AS295" s="34" t="s">
        <v>922</v>
      </c>
      <c r="AT295" s="34" t="s">
        <v>844</v>
      </c>
      <c r="AU295" s="8">
        <f t="shared" si="28"/>
        <v>-2.7014842379675978</v>
      </c>
      <c r="AV295" s="8">
        <f t="shared" si="29"/>
        <v>-1.4288545557280135</v>
      </c>
      <c r="AW295">
        <f t="shared" si="30"/>
        <v>4</v>
      </c>
      <c r="AX295">
        <f t="shared" si="31"/>
        <v>0</v>
      </c>
      <c r="AY295" s="6">
        <f>VLOOKUP(AP295,COND!$A$10:$B$32,2,FALSE)</f>
        <v>0.95</v>
      </c>
      <c r="AZ295" s="8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95.88251940005506</v>
      </c>
      <c r="BA295" s="26">
        <f t="shared" si="32"/>
        <v>-0.47202837303229572</v>
      </c>
      <c r="BB295" t="str">
        <f t="shared" si="33"/>
        <v>SP</v>
      </c>
      <c r="BC295">
        <v>800</v>
      </c>
      <c r="BD295">
        <v>800</v>
      </c>
      <c r="BF295" t="str">
        <f t="shared" si="34"/>
        <v>Unlikely</v>
      </c>
      <c r="BH295" t="str">
        <f>IF(VLOOKUP($A295,'Draft List'!$D$4:$AC$1177,BH$3,FALSE)&lt;&gt;0,VLOOKUP($A295,'Draft List'!$D$4:$AC$1177,BH$3,FALSE),"")</f>
        <v/>
      </c>
      <c r="BI295" t="str">
        <f>IF(VLOOKUP($A295,'Draft List'!$D$4:$AC$1177,BI$3,FALSE)&lt;&gt;0,VLOOKUP($A295,'Draft List'!$D$4:$AC$1177,BI$3,FALSE),"")</f>
        <v/>
      </c>
      <c r="BJ295" t="str">
        <f>IF(VLOOKUP($A295,'Draft List'!$D$4:$AC$1177,BJ$3,FALSE)&lt;&gt;0,VLOOKUP($A295,'Draft List'!$D$4:$AC$1177,BJ$3,FALSE),"")</f>
        <v/>
      </c>
      <c r="BK295" t="str">
        <f>IF(VLOOKUP($A295,'Draft List'!$D$4:$AC$1177,BK$3,FALSE)&lt;&gt;0,VLOOKUP($A295,'Draft List'!$D$4:$AC$1177,BK$3,FALSE),"")</f>
        <v/>
      </c>
      <c r="BL295" t="e">
        <f>IF(OR(B295="SP",B295="MR",B295="CL"),"P",VLOOKUP(#REF!,Bat!$A$4:$AR$581,42,FALSE))</f>
        <v>#REF!</v>
      </c>
    </row>
    <row r="296" spans="1:64" ht="15" customHeight="1" x14ac:dyDescent="0.3">
      <c r="A296" s="1">
        <v>9658</v>
      </c>
      <c r="B296" s="1" t="s">
        <v>24</v>
      </c>
      <c r="C296" s="1" t="s">
        <v>180</v>
      </c>
      <c r="D296" s="1" t="s">
        <v>669</v>
      </c>
      <c r="E296" s="1">
        <v>21</v>
      </c>
      <c r="F296" s="1" t="s">
        <v>42</v>
      </c>
      <c r="G296" s="1" t="s">
        <v>54</v>
      </c>
      <c r="H296" s="22" t="s">
        <v>878</v>
      </c>
      <c r="I296" s="45" t="s">
        <v>43</v>
      </c>
      <c r="J296" s="1" t="s">
        <v>48</v>
      </c>
      <c r="K296" s="22" t="s">
        <v>43</v>
      </c>
      <c r="L296" s="1">
        <v>3</v>
      </c>
      <c r="M296" s="1">
        <v>1</v>
      </c>
      <c r="N296" s="22">
        <v>2</v>
      </c>
      <c r="O296" s="1">
        <v>4</v>
      </c>
      <c r="P296" s="1">
        <v>2</v>
      </c>
      <c r="Q296" s="22">
        <v>3</v>
      </c>
      <c r="R296" s="1">
        <v>5</v>
      </c>
      <c r="S296" s="1">
        <v>6</v>
      </c>
      <c r="T296" s="1">
        <v>2</v>
      </c>
      <c r="U296" s="1">
        <v>6</v>
      </c>
      <c r="V296" s="1">
        <v>3</v>
      </c>
      <c r="W296" s="1">
        <v>6</v>
      </c>
      <c r="X296" s="1" t="s">
        <v>45</v>
      </c>
      <c r="Y296" s="1" t="s">
        <v>45</v>
      </c>
      <c r="Z296" s="1" t="s">
        <v>45</v>
      </c>
      <c r="AA296" s="1" t="s">
        <v>45</v>
      </c>
      <c r="AB296" s="1" t="s">
        <v>45</v>
      </c>
      <c r="AC296" s="1" t="s">
        <v>45</v>
      </c>
      <c r="AD296" s="1" t="s">
        <v>45</v>
      </c>
      <c r="AE296" s="1" t="s">
        <v>45</v>
      </c>
      <c r="AF296" s="1" t="s">
        <v>45</v>
      </c>
      <c r="AG296" s="1" t="s">
        <v>45</v>
      </c>
      <c r="AH296" s="1" t="s">
        <v>45</v>
      </c>
      <c r="AI296" s="1" t="s">
        <v>45</v>
      </c>
      <c r="AJ296" s="1" t="s">
        <v>45</v>
      </c>
      <c r="AK296" s="1" t="s">
        <v>45</v>
      </c>
      <c r="AL296" s="1" t="s">
        <v>45</v>
      </c>
      <c r="AM296" s="1" t="s">
        <v>45</v>
      </c>
      <c r="AN296" s="1" t="s">
        <v>45</v>
      </c>
      <c r="AO296" s="22" t="s">
        <v>45</v>
      </c>
      <c r="AP296" s="1" t="s">
        <v>374</v>
      </c>
      <c r="AQ296" s="1">
        <v>6</v>
      </c>
      <c r="AR296" s="23" t="s">
        <v>14</v>
      </c>
      <c r="AS296" s="34" t="s">
        <v>45</v>
      </c>
      <c r="AT296" s="34" t="s">
        <v>48</v>
      </c>
      <c r="AU296" s="8">
        <f t="shared" si="28"/>
        <v>-2.0697810228951408</v>
      </c>
      <c r="AV296" s="8">
        <f t="shared" si="29"/>
        <v>-0.99184266516472974</v>
      </c>
      <c r="AW296">
        <f t="shared" si="30"/>
        <v>3</v>
      </c>
      <c r="AX296">
        <f t="shared" si="31"/>
        <v>3</v>
      </c>
      <c r="AY296" s="6">
        <f>VLOOKUP(AP296,COND!$A$10:$B$32,2,FALSE)</f>
        <v>1</v>
      </c>
      <c r="AZ296" s="8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103.37421072982322</v>
      </c>
      <c r="BA296" s="26">
        <f t="shared" si="32"/>
        <v>0.2191300798441983</v>
      </c>
      <c r="BB296" t="str">
        <f t="shared" si="33"/>
        <v>SP</v>
      </c>
      <c r="BC296">
        <v>800</v>
      </c>
      <c r="BD296">
        <v>800</v>
      </c>
      <c r="BF296" t="str">
        <f t="shared" si="34"/>
        <v>Unlikely</v>
      </c>
      <c r="BH296">
        <f>IF(VLOOKUP($A296,'Draft List'!$D$4:$AC$1177,BH$3,FALSE)&lt;&gt;0,VLOOKUP($A296,'Draft List'!$D$4:$AC$1177,BH$3,FALSE),"")</f>
        <v>380</v>
      </c>
      <c r="BI296">
        <f>IF(VLOOKUP($A296,'Draft List'!$D$4:$AC$1177,BI$3,FALSE)&lt;&gt;0,VLOOKUP($A296,'Draft List'!$D$4:$AC$1177,BI$3,FALSE),"")</f>
        <v>13</v>
      </c>
      <c r="BJ296">
        <f>IF(VLOOKUP($A296,'Draft List'!$D$4:$AC$1177,BJ$3,FALSE)&lt;&gt;0,VLOOKUP($A296,'Draft List'!$D$4:$AC$1177,BJ$3,FALSE),"")</f>
        <v>8</v>
      </c>
      <c r="BK296" t="str">
        <f>IF(VLOOKUP($A296,'Draft List'!$D$4:$AC$1177,BK$3,FALSE)&lt;&gt;0,VLOOKUP($A296,'Draft List'!$D$4:$AC$1177,BK$3,FALSE),"")</f>
        <v>San Antonio Calzones of Laredo</v>
      </c>
      <c r="BL296" t="str">
        <f>IF(OR(B296="SP",B296="MR",B296="CL"),"P",VLOOKUP(#REF!,Bat!$A$4:$AR$581,42,FALSE))</f>
        <v>P</v>
      </c>
    </row>
    <row r="297" spans="1:64" ht="15" customHeight="1" x14ac:dyDescent="0.3">
      <c r="A297" s="1">
        <v>10637</v>
      </c>
      <c r="B297" s="1" t="s">
        <v>468</v>
      </c>
      <c r="C297" s="1" t="s">
        <v>303</v>
      </c>
      <c r="D297" s="1" t="s">
        <v>1430</v>
      </c>
      <c r="E297" s="1">
        <v>18</v>
      </c>
      <c r="F297" s="1" t="s">
        <v>42</v>
      </c>
      <c r="G297" s="1" t="s">
        <v>42</v>
      </c>
      <c r="H297" s="22" t="s">
        <v>878</v>
      </c>
      <c r="I297" s="45" t="s">
        <v>43</v>
      </c>
      <c r="J297" s="1" t="s">
        <v>43</v>
      </c>
      <c r="K297" s="22" t="s">
        <v>44</v>
      </c>
      <c r="L297" s="1">
        <v>2</v>
      </c>
      <c r="M297" s="1">
        <v>1</v>
      </c>
      <c r="N297" s="22">
        <v>1</v>
      </c>
      <c r="O297" s="1">
        <v>3</v>
      </c>
      <c r="P297" s="1">
        <v>1</v>
      </c>
      <c r="Q297" s="22">
        <v>3</v>
      </c>
      <c r="R297" s="1">
        <v>3</v>
      </c>
      <c r="S297" s="1">
        <v>3</v>
      </c>
      <c r="T297" s="1">
        <v>1</v>
      </c>
      <c r="U297" s="1">
        <v>1</v>
      </c>
      <c r="V297" s="1">
        <v>1</v>
      </c>
      <c r="W297" s="1">
        <v>2</v>
      </c>
      <c r="X297" s="1">
        <v>2</v>
      </c>
      <c r="Y297" s="1">
        <v>4</v>
      </c>
      <c r="Z297" s="1" t="s">
        <v>45</v>
      </c>
      <c r="AA297" s="1" t="s">
        <v>45</v>
      </c>
      <c r="AB297" s="1">
        <v>2</v>
      </c>
      <c r="AC297" s="1">
        <v>3</v>
      </c>
      <c r="AD297" s="1" t="s">
        <v>45</v>
      </c>
      <c r="AE297" s="1" t="s">
        <v>45</v>
      </c>
      <c r="AF297" s="1">
        <v>2</v>
      </c>
      <c r="AG297" s="1">
        <v>3</v>
      </c>
      <c r="AH297" s="1" t="s">
        <v>45</v>
      </c>
      <c r="AI297" s="1" t="s">
        <v>45</v>
      </c>
      <c r="AJ297" s="1" t="s">
        <v>45</v>
      </c>
      <c r="AK297" s="1" t="s">
        <v>45</v>
      </c>
      <c r="AL297" s="1" t="s">
        <v>45</v>
      </c>
      <c r="AM297" s="1" t="s">
        <v>45</v>
      </c>
      <c r="AN297" s="1" t="s">
        <v>45</v>
      </c>
      <c r="AO297" s="22" t="s">
        <v>45</v>
      </c>
      <c r="AP297" s="1" t="s">
        <v>65</v>
      </c>
      <c r="AQ297" s="1">
        <v>8</v>
      </c>
      <c r="AR297" s="23" t="s">
        <v>14</v>
      </c>
      <c r="AS297" s="34" t="s">
        <v>922</v>
      </c>
      <c r="AT297" s="34" t="s">
        <v>48</v>
      </c>
      <c r="AU297" s="8">
        <f t="shared" si="28"/>
        <v>-2.5067929134584248</v>
      </c>
      <c r="AV297" s="8">
        <f t="shared" si="29"/>
        <v>-1.3819657061039585</v>
      </c>
      <c r="AW297">
        <f t="shared" si="30"/>
        <v>6</v>
      </c>
      <c r="AX297">
        <f t="shared" si="31"/>
        <v>0</v>
      </c>
      <c r="AY297" s="6">
        <f>VLOOKUP(AP297,COND!$A$10:$B$32,2,FALSE)</f>
        <v>1</v>
      </c>
      <c r="AZ297" s="8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95.85932729522915</v>
      </c>
      <c r="BA297" s="26">
        <f t="shared" si="32"/>
        <v>-0.47416799926418979</v>
      </c>
      <c r="BB297" t="str">
        <f t="shared" si="33"/>
        <v>SP</v>
      </c>
      <c r="BC297">
        <v>800</v>
      </c>
      <c r="BD297">
        <v>800</v>
      </c>
      <c r="BF297" t="str">
        <f t="shared" si="34"/>
        <v>Unlikely</v>
      </c>
      <c r="BH297" t="str">
        <f>IF(VLOOKUP($A297,'Draft List'!$D$4:$AC$1177,BH$3,FALSE)&lt;&gt;0,VLOOKUP($A297,'Draft List'!$D$4:$AC$1177,BH$3,FALSE),"")</f>
        <v/>
      </c>
      <c r="BI297" t="str">
        <f>IF(VLOOKUP($A297,'Draft List'!$D$4:$AC$1177,BI$3,FALSE)&lt;&gt;0,VLOOKUP($A297,'Draft List'!$D$4:$AC$1177,BI$3,FALSE),"")</f>
        <v/>
      </c>
      <c r="BJ297" t="str">
        <f>IF(VLOOKUP($A297,'Draft List'!$D$4:$AC$1177,BJ$3,FALSE)&lt;&gt;0,VLOOKUP($A297,'Draft List'!$D$4:$AC$1177,BJ$3,FALSE),"")</f>
        <v/>
      </c>
      <c r="BK297" t="str">
        <f>IF(VLOOKUP($A297,'Draft List'!$D$4:$AC$1177,BK$3,FALSE)&lt;&gt;0,VLOOKUP($A297,'Draft List'!$D$4:$AC$1177,BK$3,FALSE),"")</f>
        <v/>
      </c>
      <c r="BL297" t="e">
        <f>IF(OR(B297="SP",B297="MR",B297="CL"),"P",VLOOKUP(#REF!,Bat!$A$4:$AR$581,42,FALSE))</f>
        <v>#REF!</v>
      </c>
    </row>
    <row r="298" spans="1:64" ht="15" customHeight="1" x14ac:dyDescent="0.3">
      <c r="A298" s="1">
        <v>10943</v>
      </c>
      <c r="B298" s="1" t="s">
        <v>468</v>
      </c>
      <c r="C298" s="1" t="s">
        <v>1631</v>
      </c>
      <c r="D298" s="1" t="s">
        <v>1712</v>
      </c>
      <c r="E298" s="1">
        <v>18</v>
      </c>
      <c r="F298" s="1" t="s">
        <v>54</v>
      </c>
      <c r="G298" s="1" t="s">
        <v>42</v>
      </c>
      <c r="H298" s="22" t="s">
        <v>878</v>
      </c>
      <c r="I298" s="45" t="s">
        <v>43</v>
      </c>
      <c r="J298" s="1" t="s">
        <v>43</v>
      </c>
      <c r="K298" s="22" t="s">
        <v>43</v>
      </c>
      <c r="L298" s="1">
        <v>2</v>
      </c>
      <c r="M298" s="1">
        <v>2</v>
      </c>
      <c r="N298" s="22">
        <v>1</v>
      </c>
      <c r="O298" s="1">
        <v>3</v>
      </c>
      <c r="P298" s="1">
        <v>2</v>
      </c>
      <c r="Q298" s="22">
        <v>2</v>
      </c>
      <c r="R298" s="1">
        <v>3</v>
      </c>
      <c r="S298" s="1">
        <v>4</v>
      </c>
      <c r="T298" s="1">
        <v>1</v>
      </c>
      <c r="U298" s="1">
        <v>1</v>
      </c>
      <c r="V298" s="1" t="s">
        <v>45</v>
      </c>
      <c r="W298" s="1" t="s">
        <v>45</v>
      </c>
      <c r="X298" s="1">
        <v>2</v>
      </c>
      <c r="Y298" s="1">
        <v>5</v>
      </c>
      <c r="Z298" s="1" t="s">
        <v>45</v>
      </c>
      <c r="AA298" s="1" t="s">
        <v>45</v>
      </c>
      <c r="AB298" s="1" t="s">
        <v>45</v>
      </c>
      <c r="AC298" s="1" t="s">
        <v>45</v>
      </c>
      <c r="AD298" s="1" t="s">
        <v>45</v>
      </c>
      <c r="AE298" s="1" t="s">
        <v>45</v>
      </c>
      <c r="AF298" s="1" t="s">
        <v>45</v>
      </c>
      <c r="AG298" s="1" t="s">
        <v>45</v>
      </c>
      <c r="AH298" s="1" t="s">
        <v>45</v>
      </c>
      <c r="AI298" s="1" t="s">
        <v>45</v>
      </c>
      <c r="AJ298" s="1" t="s">
        <v>45</v>
      </c>
      <c r="AK298" s="1" t="s">
        <v>45</v>
      </c>
      <c r="AL298" s="1" t="s">
        <v>45</v>
      </c>
      <c r="AM298" s="1" t="s">
        <v>45</v>
      </c>
      <c r="AN298" s="1" t="s">
        <v>45</v>
      </c>
      <c r="AO298" s="22" t="s">
        <v>45</v>
      </c>
      <c r="AP298" s="1" t="s">
        <v>69</v>
      </c>
      <c r="AQ298" s="1">
        <v>7</v>
      </c>
      <c r="AR298" s="23" t="s">
        <v>371</v>
      </c>
      <c r="AS298" s="34" t="s">
        <v>875</v>
      </c>
      <c r="AT298" s="34" t="s">
        <v>48</v>
      </c>
      <c r="AU298" s="8">
        <f t="shared" si="28"/>
        <v>-2.311361197028369</v>
      </c>
      <c r="AV298" s="8">
        <f t="shared" si="29"/>
        <v>-1.4288545557280135</v>
      </c>
      <c r="AW298">
        <f t="shared" si="30"/>
        <v>3</v>
      </c>
      <c r="AX298">
        <f t="shared" si="31"/>
        <v>0</v>
      </c>
      <c r="AY298" s="6">
        <f>VLOOKUP(AP298,COND!$A$10:$B$32,2,FALSE)</f>
        <v>0.95</v>
      </c>
      <c r="AZ298" s="8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95.837604813732355</v>
      </c>
      <c r="BA298" s="26">
        <f t="shared" si="32"/>
        <v>-0.47617204294980003</v>
      </c>
      <c r="BB298" t="str">
        <f t="shared" si="33"/>
        <v>SP</v>
      </c>
      <c r="BC298">
        <v>800</v>
      </c>
      <c r="BD298">
        <v>800</v>
      </c>
      <c r="BF298" t="str">
        <f t="shared" si="34"/>
        <v>Unlikely</v>
      </c>
      <c r="BH298" t="str">
        <f>IF(VLOOKUP($A298,'Draft List'!$D$4:$AC$1177,BH$3,FALSE)&lt;&gt;0,VLOOKUP($A298,'Draft List'!$D$4:$AC$1177,BH$3,FALSE),"")</f>
        <v/>
      </c>
      <c r="BI298" t="str">
        <f>IF(VLOOKUP($A298,'Draft List'!$D$4:$AC$1177,BI$3,FALSE)&lt;&gt;0,VLOOKUP($A298,'Draft List'!$D$4:$AC$1177,BI$3,FALSE),"")</f>
        <v/>
      </c>
      <c r="BJ298" t="str">
        <f>IF(VLOOKUP($A298,'Draft List'!$D$4:$AC$1177,BJ$3,FALSE)&lt;&gt;0,VLOOKUP($A298,'Draft List'!$D$4:$AC$1177,BJ$3,FALSE),"")</f>
        <v/>
      </c>
      <c r="BK298" t="str">
        <f>IF(VLOOKUP($A298,'Draft List'!$D$4:$AC$1177,BK$3,FALSE)&lt;&gt;0,VLOOKUP($A298,'Draft List'!$D$4:$AC$1177,BK$3,FALSE),"")</f>
        <v/>
      </c>
      <c r="BL298" t="e">
        <f>IF(OR(B298="SP",B298="MR",B298="CL"),"P",VLOOKUP(#REF!,Bat!$A$4:$AR$581,42,FALSE))</f>
        <v>#REF!</v>
      </c>
    </row>
    <row r="299" spans="1:64" ht="15" customHeight="1" x14ac:dyDescent="0.3">
      <c r="A299" s="1">
        <v>12667</v>
      </c>
      <c r="B299" s="1" t="s">
        <v>468</v>
      </c>
      <c r="C299" s="1" t="s">
        <v>1733</v>
      </c>
      <c r="D299" s="1" t="s">
        <v>696</v>
      </c>
      <c r="E299" s="1">
        <v>18</v>
      </c>
      <c r="F299" s="1" t="s">
        <v>42</v>
      </c>
      <c r="G299" s="1" t="s">
        <v>42</v>
      </c>
      <c r="H299" s="22" t="s">
        <v>878</v>
      </c>
      <c r="I299" s="45" t="s">
        <v>43</v>
      </c>
      <c r="J299" s="1" t="s">
        <v>43</v>
      </c>
      <c r="K299" s="22" t="s">
        <v>43</v>
      </c>
      <c r="L299" s="1">
        <v>1</v>
      </c>
      <c r="M299" s="1">
        <v>2</v>
      </c>
      <c r="N299" s="22">
        <v>1</v>
      </c>
      <c r="O299" s="1">
        <v>3</v>
      </c>
      <c r="P299" s="1">
        <v>2</v>
      </c>
      <c r="Q299" s="22">
        <v>2</v>
      </c>
      <c r="R299" s="1">
        <v>3</v>
      </c>
      <c r="S299" s="1">
        <v>4</v>
      </c>
      <c r="T299" s="1">
        <v>1</v>
      </c>
      <c r="U299" s="1">
        <v>4</v>
      </c>
      <c r="V299" s="1">
        <v>1</v>
      </c>
      <c r="W299" s="1">
        <v>3</v>
      </c>
      <c r="X299" s="1" t="s">
        <v>45</v>
      </c>
      <c r="Y299" s="1" t="s">
        <v>45</v>
      </c>
      <c r="Z299" s="1" t="s">
        <v>45</v>
      </c>
      <c r="AA299" s="1" t="s">
        <v>45</v>
      </c>
      <c r="AB299" s="1" t="s">
        <v>45</v>
      </c>
      <c r="AC299" s="1" t="s">
        <v>45</v>
      </c>
      <c r="AD299" s="1" t="s">
        <v>45</v>
      </c>
      <c r="AE299" s="1" t="s">
        <v>45</v>
      </c>
      <c r="AF299" s="1" t="s">
        <v>45</v>
      </c>
      <c r="AG299" s="1" t="s">
        <v>45</v>
      </c>
      <c r="AH299" s="1" t="s">
        <v>45</v>
      </c>
      <c r="AI299" s="1" t="s">
        <v>45</v>
      </c>
      <c r="AJ299" s="1" t="s">
        <v>45</v>
      </c>
      <c r="AK299" s="1" t="s">
        <v>45</v>
      </c>
      <c r="AL299" s="1" t="s">
        <v>45</v>
      </c>
      <c r="AM299" s="1" t="s">
        <v>45</v>
      </c>
      <c r="AN299" s="1" t="s">
        <v>45</v>
      </c>
      <c r="AO299" s="22" t="s">
        <v>45</v>
      </c>
      <c r="AP299" s="1" t="s">
        <v>69</v>
      </c>
      <c r="AQ299" s="1">
        <v>9</v>
      </c>
      <c r="AR299" s="23" t="s">
        <v>371</v>
      </c>
      <c r="AS299" s="34" t="s">
        <v>938</v>
      </c>
      <c r="AT299" s="34" t="s">
        <v>48</v>
      </c>
      <c r="AU299" s="8">
        <f t="shared" si="28"/>
        <v>-2.5060525215375429</v>
      </c>
      <c r="AV299" s="8">
        <f t="shared" si="29"/>
        <v>-1.4288545557280135</v>
      </c>
      <c r="AW299">
        <f t="shared" si="30"/>
        <v>3</v>
      </c>
      <c r="AX299">
        <f t="shared" si="31"/>
        <v>0</v>
      </c>
      <c r="AY299" s="6">
        <f>VLOOKUP(AP299,COND!$A$10:$B$32,2,FALSE)</f>
        <v>0.95</v>
      </c>
      <c r="AZ299" s="8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95.800613462075617</v>
      </c>
      <c r="BA299" s="26">
        <f t="shared" si="32"/>
        <v>-0.47958474166568171</v>
      </c>
      <c r="BB299" t="str">
        <f t="shared" si="33"/>
        <v>SP</v>
      </c>
      <c r="BC299">
        <v>800</v>
      </c>
      <c r="BD299">
        <v>800</v>
      </c>
      <c r="BF299" t="str">
        <f t="shared" si="34"/>
        <v>Unlikely</v>
      </c>
      <c r="BH299" t="str">
        <f>IF(VLOOKUP($A299,'Draft List'!$D$4:$AC$1177,BH$3,FALSE)&lt;&gt;0,VLOOKUP($A299,'Draft List'!$D$4:$AC$1177,BH$3,FALSE),"")</f>
        <v/>
      </c>
      <c r="BI299" t="str">
        <f>IF(VLOOKUP($A299,'Draft List'!$D$4:$AC$1177,BI$3,FALSE)&lt;&gt;0,VLOOKUP($A299,'Draft List'!$D$4:$AC$1177,BI$3,FALSE),"")</f>
        <v/>
      </c>
      <c r="BJ299" t="str">
        <f>IF(VLOOKUP($A299,'Draft List'!$D$4:$AC$1177,BJ$3,FALSE)&lt;&gt;0,VLOOKUP($A299,'Draft List'!$D$4:$AC$1177,BJ$3,FALSE),"")</f>
        <v/>
      </c>
      <c r="BK299" t="str">
        <f>IF(VLOOKUP($A299,'Draft List'!$D$4:$AC$1177,BK$3,FALSE)&lt;&gt;0,VLOOKUP($A299,'Draft List'!$D$4:$AC$1177,BK$3,FALSE),"")</f>
        <v/>
      </c>
      <c r="BL299" t="e">
        <f>IF(OR(B299="SP",B299="MR",B299="CL"),"P",VLOOKUP(#REF!,Bat!$A$4:$AR$581,42,FALSE))</f>
        <v>#REF!</v>
      </c>
    </row>
    <row r="300" spans="1:64" ht="15" customHeight="1" x14ac:dyDescent="0.3">
      <c r="A300" s="1">
        <v>5138</v>
      </c>
      <c r="B300" s="1" t="s">
        <v>468</v>
      </c>
      <c r="C300" s="1" t="s">
        <v>180</v>
      </c>
      <c r="D300" s="1" t="s">
        <v>1172</v>
      </c>
      <c r="E300" s="1">
        <v>18</v>
      </c>
      <c r="F300" s="1" t="s">
        <v>42</v>
      </c>
      <c r="G300" s="1" t="s">
        <v>42</v>
      </c>
      <c r="H300" s="22" t="s">
        <v>878</v>
      </c>
      <c r="I300" s="45" t="s">
        <v>43</v>
      </c>
      <c r="J300" s="1" t="s">
        <v>43</v>
      </c>
      <c r="K300" s="22" t="s">
        <v>43</v>
      </c>
      <c r="L300" s="1">
        <v>1</v>
      </c>
      <c r="M300" s="1">
        <v>1</v>
      </c>
      <c r="N300" s="22">
        <v>1</v>
      </c>
      <c r="O300" s="1">
        <v>4</v>
      </c>
      <c r="P300" s="1">
        <v>1</v>
      </c>
      <c r="Q300" s="22">
        <v>2</v>
      </c>
      <c r="R300" s="1">
        <v>2</v>
      </c>
      <c r="S300" s="1">
        <v>3</v>
      </c>
      <c r="T300" s="1" t="s">
        <v>45</v>
      </c>
      <c r="U300" s="1" t="s">
        <v>45</v>
      </c>
      <c r="V300" s="1" t="s">
        <v>45</v>
      </c>
      <c r="W300" s="1" t="s">
        <v>45</v>
      </c>
      <c r="X300" s="1" t="s">
        <v>45</v>
      </c>
      <c r="Y300" s="1" t="s">
        <v>45</v>
      </c>
      <c r="Z300" s="1" t="s">
        <v>45</v>
      </c>
      <c r="AA300" s="1" t="s">
        <v>45</v>
      </c>
      <c r="AB300" s="1">
        <v>2</v>
      </c>
      <c r="AC300" s="1">
        <v>4</v>
      </c>
      <c r="AD300" s="1" t="s">
        <v>45</v>
      </c>
      <c r="AE300" s="1" t="s">
        <v>45</v>
      </c>
      <c r="AF300" s="1" t="s">
        <v>45</v>
      </c>
      <c r="AG300" s="1" t="s">
        <v>45</v>
      </c>
      <c r="AH300" s="1">
        <v>1</v>
      </c>
      <c r="AI300" s="1">
        <v>5</v>
      </c>
      <c r="AJ300" s="1" t="s">
        <v>45</v>
      </c>
      <c r="AK300" s="1" t="s">
        <v>45</v>
      </c>
      <c r="AL300" s="1" t="s">
        <v>45</v>
      </c>
      <c r="AM300" s="1" t="s">
        <v>45</v>
      </c>
      <c r="AN300" s="1" t="s">
        <v>45</v>
      </c>
      <c r="AO300" s="22" t="s">
        <v>45</v>
      </c>
      <c r="AP300" s="1" t="s">
        <v>69</v>
      </c>
      <c r="AQ300" s="1">
        <v>8</v>
      </c>
      <c r="AR300" s="23" t="s">
        <v>371</v>
      </c>
      <c r="AS300" s="34" t="s">
        <v>922</v>
      </c>
      <c r="AT300" s="34" t="s">
        <v>48</v>
      </c>
      <c r="AU300" s="8">
        <f t="shared" si="28"/>
        <v>-2.7014842379675978</v>
      </c>
      <c r="AV300" s="8">
        <f t="shared" si="29"/>
        <v>-1.4295949476488956</v>
      </c>
      <c r="AW300">
        <f t="shared" si="30"/>
        <v>3</v>
      </c>
      <c r="AX300">
        <f t="shared" si="31"/>
        <v>0</v>
      </c>
      <c r="AY300" s="6">
        <f>VLOOKUP(AP300,COND!$A$10:$B$32,2,FALSE)</f>
        <v>0.95</v>
      </c>
      <c r="AZ300" s="8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95.749413989457139</v>
      </c>
      <c r="BA300" s="26">
        <f t="shared" si="32"/>
        <v>-0.48430823422903252</v>
      </c>
      <c r="BB300" t="str">
        <f t="shared" si="33"/>
        <v>SP</v>
      </c>
      <c r="BC300">
        <v>800</v>
      </c>
      <c r="BD300">
        <v>800</v>
      </c>
      <c r="BF300" t="str">
        <f t="shared" si="34"/>
        <v>Unlikely</v>
      </c>
      <c r="BH300" t="str">
        <f>IF(VLOOKUP($A300,'Draft List'!$D$4:$AC$1177,BH$3,FALSE)&lt;&gt;0,VLOOKUP($A300,'Draft List'!$D$4:$AC$1177,BH$3,FALSE),"")</f>
        <v/>
      </c>
      <c r="BI300" t="str">
        <f>IF(VLOOKUP($A300,'Draft List'!$D$4:$AC$1177,BI$3,FALSE)&lt;&gt;0,VLOOKUP($A300,'Draft List'!$D$4:$AC$1177,BI$3,FALSE),"")</f>
        <v/>
      </c>
      <c r="BJ300" t="str">
        <f>IF(VLOOKUP($A300,'Draft List'!$D$4:$AC$1177,BJ$3,FALSE)&lt;&gt;0,VLOOKUP($A300,'Draft List'!$D$4:$AC$1177,BJ$3,FALSE),"")</f>
        <v/>
      </c>
      <c r="BK300" t="str">
        <f>IF(VLOOKUP($A300,'Draft List'!$D$4:$AC$1177,BK$3,FALSE)&lt;&gt;0,VLOOKUP($A300,'Draft List'!$D$4:$AC$1177,BK$3,FALSE),"")</f>
        <v/>
      </c>
      <c r="BL300" t="e">
        <f>IF(OR(B300="SP",B300="MR",B300="CL"),"P",VLOOKUP(#REF!,Bat!$A$4:$AR$581,42,FALSE))</f>
        <v>#REF!</v>
      </c>
    </row>
    <row r="301" spans="1:64" ht="15" customHeight="1" x14ac:dyDescent="0.3">
      <c r="A301" s="1">
        <v>15560</v>
      </c>
      <c r="B301" s="1" t="s">
        <v>24</v>
      </c>
      <c r="C301" s="1" t="s">
        <v>1599</v>
      </c>
      <c r="D301" s="1" t="s">
        <v>455</v>
      </c>
      <c r="E301" s="1">
        <v>18</v>
      </c>
      <c r="F301" s="1" t="s">
        <v>42</v>
      </c>
      <c r="G301" s="1" t="s">
        <v>42</v>
      </c>
      <c r="H301" s="22" t="s">
        <v>878</v>
      </c>
      <c r="I301" s="45" t="s">
        <v>48</v>
      </c>
      <c r="J301" s="1" t="s">
        <v>43</v>
      </c>
      <c r="K301" s="22" t="s">
        <v>43</v>
      </c>
      <c r="L301" s="1">
        <v>1</v>
      </c>
      <c r="M301" s="1">
        <v>2</v>
      </c>
      <c r="N301" s="22">
        <v>1</v>
      </c>
      <c r="O301" s="1">
        <v>4</v>
      </c>
      <c r="P301" s="1">
        <v>2</v>
      </c>
      <c r="Q301" s="22">
        <v>1</v>
      </c>
      <c r="R301" s="1">
        <v>3</v>
      </c>
      <c r="S301" s="1">
        <v>5</v>
      </c>
      <c r="T301" s="1" t="s">
        <v>45</v>
      </c>
      <c r="U301" s="1" t="s">
        <v>45</v>
      </c>
      <c r="V301" s="1">
        <v>1</v>
      </c>
      <c r="W301" s="1">
        <v>5</v>
      </c>
      <c r="X301" s="1">
        <v>2</v>
      </c>
      <c r="Y301" s="1">
        <v>6</v>
      </c>
      <c r="Z301" s="1" t="s">
        <v>45</v>
      </c>
      <c r="AA301" s="1" t="s">
        <v>45</v>
      </c>
      <c r="AB301" s="1" t="s">
        <v>45</v>
      </c>
      <c r="AC301" s="1" t="s">
        <v>45</v>
      </c>
      <c r="AD301" s="1" t="s">
        <v>45</v>
      </c>
      <c r="AE301" s="1" t="s">
        <v>45</v>
      </c>
      <c r="AF301" s="1" t="s">
        <v>45</v>
      </c>
      <c r="AG301" s="1" t="s">
        <v>45</v>
      </c>
      <c r="AH301" s="1" t="s">
        <v>45</v>
      </c>
      <c r="AI301" s="1" t="s">
        <v>45</v>
      </c>
      <c r="AJ301" s="1" t="s">
        <v>45</v>
      </c>
      <c r="AK301" s="1" t="s">
        <v>45</v>
      </c>
      <c r="AL301" s="1" t="s">
        <v>45</v>
      </c>
      <c r="AM301" s="1" t="s">
        <v>45</v>
      </c>
      <c r="AN301" s="1" t="s">
        <v>45</v>
      </c>
      <c r="AO301" s="22" t="s">
        <v>45</v>
      </c>
      <c r="AP301" s="1" t="s">
        <v>374</v>
      </c>
      <c r="AQ301" s="1">
        <v>6</v>
      </c>
      <c r="AR301" s="23" t="s">
        <v>371</v>
      </c>
      <c r="AS301" s="34" t="s">
        <v>977</v>
      </c>
      <c r="AT301" s="34" t="s">
        <v>48</v>
      </c>
      <c r="AU301" s="8">
        <f t="shared" si="28"/>
        <v>-2.5060525215375429</v>
      </c>
      <c r="AV301" s="8">
        <f t="shared" si="29"/>
        <v>-1.4764837972729503</v>
      </c>
      <c r="AW301">
        <f t="shared" si="30"/>
        <v>3</v>
      </c>
      <c r="AX301">
        <f t="shared" si="31"/>
        <v>1</v>
      </c>
      <c r="AY301" s="6">
        <f>VLOOKUP(AP301,COND!$A$10:$B$32,2,FALSE)</f>
        <v>1</v>
      </c>
      <c r="AZ301" s="8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95.626135711477644</v>
      </c>
      <c r="BA301" s="26">
        <f t="shared" si="32"/>
        <v>-0.49568147694967496</v>
      </c>
      <c r="BB301" t="str">
        <f t="shared" si="33"/>
        <v>SP</v>
      </c>
      <c r="BC301">
        <v>800</v>
      </c>
      <c r="BD301">
        <v>800</v>
      </c>
      <c r="BF301" t="str">
        <f t="shared" si="34"/>
        <v>Unlikely</v>
      </c>
      <c r="BH301" t="str">
        <f>IF(VLOOKUP($A301,'Draft List'!$D$4:$AC$1177,BH$3,FALSE)&lt;&gt;0,VLOOKUP($A301,'Draft List'!$D$4:$AC$1177,BH$3,FALSE),"")</f>
        <v/>
      </c>
      <c r="BI301" t="str">
        <f>IF(VLOOKUP($A301,'Draft List'!$D$4:$AC$1177,BI$3,FALSE)&lt;&gt;0,VLOOKUP($A301,'Draft List'!$D$4:$AC$1177,BI$3,FALSE),"")</f>
        <v/>
      </c>
      <c r="BJ301" t="str">
        <f>IF(VLOOKUP($A301,'Draft List'!$D$4:$AC$1177,BJ$3,FALSE)&lt;&gt;0,VLOOKUP($A301,'Draft List'!$D$4:$AC$1177,BJ$3,FALSE),"")</f>
        <v/>
      </c>
      <c r="BK301" t="str">
        <f>IF(VLOOKUP($A301,'Draft List'!$D$4:$AC$1177,BK$3,FALSE)&lt;&gt;0,VLOOKUP($A301,'Draft List'!$D$4:$AC$1177,BK$3,FALSE),"")</f>
        <v/>
      </c>
      <c r="BL301" t="str">
        <f>IF(OR(B301="SP",B301="MR",B301="CL"),"P",VLOOKUP(#REF!,Bat!$A$4:$AR$581,42,FALSE))</f>
        <v>P</v>
      </c>
    </row>
    <row r="302" spans="1:64" ht="15" customHeight="1" x14ac:dyDescent="0.3">
      <c r="A302" s="1">
        <v>10830</v>
      </c>
      <c r="B302" s="1" t="s">
        <v>468</v>
      </c>
      <c r="C302" s="1" t="s">
        <v>1618</v>
      </c>
      <c r="D302" s="1" t="s">
        <v>617</v>
      </c>
      <c r="E302" s="1">
        <v>18</v>
      </c>
      <c r="F302" s="1" t="s">
        <v>54</v>
      </c>
      <c r="G302" s="1" t="s">
        <v>54</v>
      </c>
      <c r="H302" s="22" t="s">
        <v>878</v>
      </c>
      <c r="I302" s="45" t="s">
        <v>44</v>
      </c>
      <c r="J302" s="1" t="s">
        <v>44</v>
      </c>
      <c r="K302" s="22" t="s">
        <v>43</v>
      </c>
      <c r="L302" s="1">
        <v>1</v>
      </c>
      <c r="M302" s="1">
        <v>2</v>
      </c>
      <c r="N302" s="22">
        <v>1</v>
      </c>
      <c r="O302" s="1">
        <v>3</v>
      </c>
      <c r="P302" s="1">
        <v>2</v>
      </c>
      <c r="Q302" s="22">
        <v>2</v>
      </c>
      <c r="R302" s="1">
        <v>2</v>
      </c>
      <c r="S302" s="1">
        <v>4</v>
      </c>
      <c r="T302" s="1">
        <v>1</v>
      </c>
      <c r="U302" s="1">
        <v>4</v>
      </c>
      <c r="V302" s="1" t="s">
        <v>45</v>
      </c>
      <c r="W302" s="1" t="s">
        <v>45</v>
      </c>
      <c r="X302" s="1">
        <v>1</v>
      </c>
      <c r="Y302" s="1">
        <v>2</v>
      </c>
      <c r="Z302" s="1" t="s">
        <v>45</v>
      </c>
      <c r="AA302" s="1" t="s">
        <v>45</v>
      </c>
      <c r="AB302" s="1">
        <v>3</v>
      </c>
      <c r="AC302" s="1">
        <v>4</v>
      </c>
      <c r="AD302" s="1" t="s">
        <v>45</v>
      </c>
      <c r="AE302" s="1" t="s">
        <v>45</v>
      </c>
      <c r="AF302" s="1">
        <v>2</v>
      </c>
      <c r="AG302" s="1">
        <v>4</v>
      </c>
      <c r="AH302" s="1" t="s">
        <v>45</v>
      </c>
      <c r="AI302" s="1" t="s">
        <v>45</v>
      </c>
      <c r="AJ302" s="1" t="s">
        <v>45</v>
      </c>
      <c r="AK302" s="1" t="s">
        <v>45</v>
      </c>
      <c r="AL302" s="1" t="s">
        <v>45</v>
      </c>
      <c r="AM302" s="1" t="s">
        <v>45</v>
      </c>
      <c r="AN302" s="1" t="s">
        <v>45</v>
      </c>
      <c r="AO302" s="22" t="s">
        <v>45</v>
      </c>
      <c r="AP302" s="1" t="s">
        <v>66</v>
      </c>
      <c r="AQ302" s="1">
        <v>7</v>
      </c>
      <c r="AR302" s="23" t="s">
        <v>371</v>
      </c>
      <c r="AS302" s="34" t="s">
        <v>875</v>
      </c>
      <c r="AT302" s="34" t="s">
        <v>48</v>
      </c>
      <c r="AU302" s="8">
        <f t="shared" si="28"/>
        <v>-2.5060525215375429</v>
      </c>
      <c r="AV302" s="8">
        <f t="shared" si="29"/>
        <v>-1.4288545557280135</v>
      </c>
      <c r="AW302">
        <f t="shared" si="30"/>
        <v>5</v>
      </c>
      <c r="AX302">
        <f t="shared" si="31"/>
        <v>0</v>
      </c>
      <c r="AY302" s="6">
        <f>VLOOKUP(AP302,COND!$A$10:$B$32,2,FALSE)</f>
        <v>0.95</v>
      </c>
      <c r="AZ302" s="8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95.600613462075614</v>
      </c>
      <c r="BA302" s="26">
        <f t="shared" si="32"/>
        <v>-0.49803607454775578</v>
      </c>
      <c r="BB302" t="str">
        <f t="shared" si="33"/>
        <v>SP</v>
      </c>
      <c r="BC302">
        <v>800</v>
      </c>
      <c r="BD302">
        <v>800</v>
      </c>
      <c r="BF302" t="str">
        <f t="shared" si="34"/>
        <v>Unlikely</v>
      </c>
      <c r="BH302" t="str">
        <f>IF(VLOOKUP($A302,'Draft List'!$D$4:$AC$1177,BH$3,FALSE)&lt;&gt;0,VLOOKUP($A302,'Draft List'!$D$4:$AC$1177,BH$3,FALSE),"")</f>
        <v/>
      </c>
      <c r="BI302" t="str">
        <f>IF(VLOOKUP($A302,'Draft List'!$D$4:$AC$1177,BI$3,FALSE)&lt;&gt;0,VLOOKUP($A302,'Draft List'!$D$4:$AC$1177,BI$3,FALSE),"")</f>
        <v/>
      </c>
      <c r="BJ302" t="str">
        <f>IF(VLOOKUP($A302,'Draft List'!$D$4:$AC$1177,BJ$3,FALSE)&lt;&gt;0,VLOOKUP($A302,'Draft List'!$D$4:$AC$1177,BJ$3,FALSE),"")</f>
        <v/>
      </c>
      <c r="BK302" t="str">
        <f>IF(VLOOKUP($A302,'Draft List'!$D$4:$AC$1177,BK$3,FALSE)&lt;&gt;0,VLOOKUP($A302,'Draft List'!$D$4:$AC$1177,BK$3,FALSE),"")</f>
        <v/>
      </c>
      <c r="BL302" t="e">
        <f>IF(OR(B302="SP",B302="MR",B302="CL"),"P",VLOOKUP(#REF!,Bat!$A$4:$AR$581,42,FALSE))</f>
        <v>#REF!</v>
      </c>
    </row>
    <row r="303" spans="1:64" ht="15" customHeight="1" x14ac:dyDescent="0.3">
      <c r="A303" s="1">
        <v>4597</v>
      </c>
      <c r="B303" s="1" t="s">
        <v>24</v>
      </c>
      <c r="C303" s="1" t="s">
        <v>150</v>
      </c>
      <c r="D303" s="1" t="s">
        <v>777</v>
      </c>
      <c r="E303" s="1">
        <v>21</v>
      </c>
      <c r="F303" s="1" t="s">
        <v>63</v>
      </c>
      <c r="G303" s="1" t="s">
        <v>42</v>
      </c>
      <c r="H303" s="22" t="s">
        <v>878</v>
      </c>
      <c r="I303" s="45" t="s">
        <v>43</v>
      </c>
      <c r="J303" s="1" t="s">
        <v>43</v>
      </c>
      <c r="K303" s="22" t="s">
        <v>43</v>
      </c>
      <c r="L303" s="1">
        <v>2</v>
      </c>
      <c r="M303" s="1">
        <v>2</v>
      </c>
      <c r="N303" s="22">
        <v>2</v>
      </c>
      <c r="O303" s="1">
        <v>4</v>
      </c>
      <c r="P303" s="1">
        <v>2</v>
      </c>
      <c r="Q303" s="22">
        <v>4</v>
      </c>
      <c r="R303" s="1">
        <v>4</v>
      </c>
      <c r="S303" s="1">
        <v>5</v>
      </c>
      <c r="T303" s="1">
        <v>2</v>
      </c>
      <c r="U303" s="1">
        <v>5</v>
      </c>
      <c r="V303" s="1" t="s">
        <v>45</v>
      </c>
      <c r="W303" s="1" t="s">
        <v>45</v>
      </c>
      <c r="X303" s="1">
        <v>3</v>
      </c>
      <c r="Y303" s="1">
        <v>5</v>
      </c>
      <c r="Z303" s="1" t="s">
        <v>45</v>
      </c>
      <c r="AA303" s="1" t="s">
        <v>45</v>
      </c>
      <c r="AB303" s="1" t="s">
        <v>45</v>
      </c>
      <c r="AC303" s="1" t="s">
        <v>45</v>
      </c>
      <c r="AD303" s="1" t="s">
        <v>45</v>
      </c>
      <c r="AE303" s="1" t="s">
        <v>45</v>
      </c>
      <c r="AF303" s="1" t="s">
        <v>45</v>
      </c>
      <c r="AG303" s="1" t="s">
        <v>45</v>
      </c>
      <c r="AH303" s="1" t="s">
        <v>45</v>
      </c>
      <c r="AI303" s="1" t="s">
        <v>45</v>
      </c>
      <c r="AJ303" s="1" t="s">
        <v>45</v>
      </c>
      <c r="AK303" s="1" t="s">
        <v>45</v>
      </c>
      <c r="AL303" s="1" t="s">
        <v>45</v>
      </c>
      <c r="AM303" s="1" t="s">
        <v>45</v>
      </c>
      <c r="AN303" s="1" t="s">
        <v>45</v>
      </c>
      <c r="AO303" s="22" t="s">
        <v>45</v>
      </c>
      <c r="AP303" s="1" t="s">
        <v>59</v>
      </c>
      <c r="AQ303" s="1">
        <v>8</v>
      </c>
      <c r="AR303" s="23" t="s">
        <v>371</v>
      </c>
      <c r="AS303" s="34" t="s">
        <v>874</v>
      </c>
      <c r="AT303" s="34" t="s">
        <v>48</v>
      </c>
      <c r="AU303" s="8">
        <f t="shared" si="28"/>
        <v>-2.0690406309742588</v>
      </c>
      <c r="AV303" s="8">
        <f t="shared" si="29"/>
        <v>-0.74952209911061918</v>
      </c>
      <c r="AW303">
        <f t="shared" si="30"/>
        <v>3</v>
      </c>
      <c r="AX303">
        <f t="shared" si="31"/>
        <v>0</v>
      </c>
      <c r="AY303" s="6">
        <f>VLOOKUP(AP303,COND!$A$10:$B$32,2,FALSE)</f>
        <v>1</v>
      </c>
      <c r="AZ303" s="8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103.09574989159276</v>
      </c>
      <c r="BA303" s="26">
        <f t="shared" si="32"/>
        <v>0.19344021174014078</v>
      </c>
      <c r="BB303" t="str">
        <f t="shared" si="33"/>
        <v>SP</v>
      </c>
      <c r="BC303">
        <v>800</v>
      </c>
      <c r="BD303">
        <v>800</v>
      </c>
      <c r="BF303" t="str">
        <f t="shared" si="34"/>
        <v>Unlikely</v>
      </c>
      <c r="BH303">
        <f>IF(VLOOKUP($A303,'Draft List'!$D$4:$AC$1177,BH$3,FALSE)&lt;&gt;0,VLOOKUP($A303,'Draft List'!$D$4:$AC$1177,BH$3,FALSE),"")</f>
        <v>590</v>
      </c>
      <c r="BI303">
        <f>IF(VLOOKUP($A303,'Draft List'!$D$4:$AC$1177,BI$3,FALSE)&lt;&gt;0,VLOOKUP($A303,'Draft List'!$D$4:$AC$1177,BI$3,FALSE),"")</f>
        <v>19</v>
      </c>
      <c r="BJ303">
        <f>IF(VLOOKUP($A303,'Draft List'!$D$4:$AC$1177,BJ$3,FALSE)&lt;&gt;0,VLOOKUP($A303,'Draft List'!$D$4:$AC$1177,BJ$3,FALSE),"")</f>
        <v>26</v>
      </c>
      <c r="BK303" t="str">
        <f>IF(VLOOKUP($A303,'Draft List'!$D$4:$AC$1177,BK$3,FALSE)&lt;&gt;0,VLOOKUP($A303,'Draft List'!$D$4:$AC$1177,BK$3,FALSE),"")</f>
        <v>Havana Leones</v>
      </c>
      <c r="BL303" t="str">
        <f>IF(OR(B303="SP",B303="MR",B303="CL"),"P",VLOOKUP(#REF!,Bat!$A$4:$AR$581,42,FALSE))</f>
        <v>P</v>
      </c>
    </row>
    <row r="304" spans="1:64" ht="15" customHeight="1" x14ac:dyDescent="0.3">
      <c r="A304" s="1">
        <v>6147</v>
      </c>
      <c r="B304" s="1" t="s">
        <v>468</v>
      </c>
      <c r="C304" s="1" t="s">
        <v>355</v>
      </c>
      <c r="D304" s="1" t="s">
        <v>1480</v>
      </c>
      <c r="E304" s="1">
        <v>18</v>
      </c>
      <c r="F304" s="1" t="s">
        <v>63</v>
      </c>
      <c r="G304" s="1" t="s">
        <v>42</v>
      </c>
      <c r="H304" s="22" t="s">
        <v>878</v>
      </c>
      <c r="I304" s="45" t="s">
        <v>43</v>
      </c>
      <c r="J304" s="1" t="s">
        <v>43</v>
      </c>
      <c r="K304" s="22" t="s">
        <v>43</v>
      </c>
      <c r="L304" s="1">
        <v>1</v>
      </c>
      <c r="M304" s="1">
        <v>1</v>
      </c>
      <c r="N304" s="22">
        <v>1</v>
      </c>
      <c r="O304" s="1">
        <v>4</v>
      </c>
      <c r="P304" s="1">
        <v>1</v>
      </c>
      <c r="Q304" s="22">
        <v>2</v>
      </c>
      <c r="R304" s="1">
        <v>3</v>
      </c>
      <c r="S304" s="1">
        <v>4</v>
      </c>
      <c r="T304" s="1">
        <v>1</v>
      </c>
      <c r="U304" s="1">
        <v>5</v>
      </c>
      <c r="V304" s="1">
        <v>1</v>
      </c>
      <c r="W304" s="1">
        <v>5</v>
      </c>
      <c r="X304" s="1" t="s">
        <v>45</v>
      </c>
      <c r="Y304" s="1" t="s">
        <v>45</v>
      </c>
      <c r="Z304" s="1" t="s">
        <v>45</v>
      </c>
      <c r="AA304" s="1" t="s">
        <v>45</v>
      </c>
      <c r="AB304" s="1">
        <v>2</v>
      </c>
      <c r="AC304" s="1">
        <v>2</v>
      </c>
      <c r="AD304" s="1" t="s">
        <v>45</v>
      </c>
      <c r="AE304" s="1" t="s">
        <v>45</v>
      </c>
      <c r="AF304" s="1" t="s">
        <v>45</v>
      </c>
      <c r="AG304" s="1" t="s">
        <v>45</v>
      </c>
      <c r="AH304" s="1" t="s">
        <v>45</v>
      </c>
      <c r="AI304" s="1" t="s">
        <v>45</v>
      </c>
      <c r="AJ304" s="1" t="s">
        <v>45</v>
      </c>
      <c r="AK304" s="1" t="s">
        <v>45</v>
      </c>
      <c r="AL304" s="1" t="s">
        <v>45</v>
      </c>
      <c r="AM304" s="1" t="s">
        <v>45</v>
      </c>
      <c r="AN304" s="1" t="s">
        <v>45</v>
      </c>
      <c r="AO304" s="22" t="s">
        <v>45</v>
      </c>
      <c r="AP304" s="1" t="s">
        <v>65</v>
      </c>
      <c r="AQ304" s="1">
        <v>6</v>
      </c>
      <c r="AR304" s="23" t="s">
        <v>14</v>
      </c>
      <c r="AS304" s="34" t="s">
        <v>45</v>
      </c>
      <c r="AT304" s="34" t="s">
        <v>844</v>
      </c>
      <c r="AU304" s="8">
        <f t="shared" si="28"/>
        <v>-2.7014842379675978</v>
      </c>
      <c r="AV304" s="8">
        <f t="shared" si="29"/>
        <v>-1.4295949476488956</v>
      </c>
      <c r="AW304">
        <f t="shared" si="30"/>
        <v>4</v>
      </c>
      <c r="AX304">
        <f t="shared" si="31"/>
        <v>0</v>
      </c>
      <c r="AY304" s="6">
        <f>VLOOKUP(AP304,COND!$A$10:$B$32,2,FALSE)</f>
        <v>1</v>
      </c>
      <c r="AZ304" s="8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95.546109094442855</v>
      </c>
      <c r="BA304" s="26">
        <f t="shared" si="32"/>
        <v>-0.50306446570135066</v>
      </c>
      <c r="BB304" t="str">
        <f t="shared" si="33"/>
        <v>SP</v>
      </c>
      <c r="BC304">
        <v>800</v>
      </c>
      <c r="BD304">
        <v>800</v>
      </c>
      <c r="BF304" t="str">
        <f t="shared" si="34"/>
        <v>Unlikely</v>
      </c>
      <c r="BH304" t="str">
        <f>IF(VLOOKUP($A304,'Draft List'!$D$4:$AC$1177,BH$3,FALSE)&lt;&gt;0,VLOOKUP($A304,'Draft List'!$D$4:$AC$1177,BH$3,FALSE),"")</f>
        <v/>
      </c>
      <c r="BI304" t="str">
        <f>IF(VLOOKUP($A304,'Draft List'!$D$4:$AC$1177,BI$3,FALSE)&lt;&gt;0,VLOOKUP($A304,'Draft List'!$D$4:$AC$1177,BI$3,FALSE),"")</f>
        <v/>
      </c>
      <c r="BJ304" t="str">
        <f>IF(VLOOKUP($A304,'Draft List'!$D$4:$AC$1177,BJ$3,FALSE)&lt;&gt;0,VLOOKUP($A304,'Draft List'!$D$4:$AC$1177,BJ$3,FALSE),"")</f>
        <v/>
      </c>
      <c r="BK304" t="str">
        <f>IF(VLOOKUP($A304,'Draft List'!$D$4:$AC$1177,BK$3,FALSE)&lt;&gt;0,VLOOKUP($A304,'Draft List'!$D$4:$AC$1177,BK$3,FALSE),"")</f>
        <v/>
      </c>
      <c r="BL304" t="e">
        <f>IF(OR(B304="SP",B304="MR",B304="CL"),"P",VLOOKUP(#REF!,Bat!$A$4:$AR$581,42,FALSE))</f>
        <v>#REF!</v>
      </c>
    </row>
    <row r="305" spans="1:64" ht="15" customHeight="1" x14ac:dyDescent="0.3">
      <c r="A305" s="1">
        <v>13138</v>
      </c>
      <c r="B305" s="1" t="s">
        <v>24</v>
      </c>
      <c r="C305" s="1" t="s">
        <v>753</v>
      </c>
      <c r="D305" s="1" t="s">
        <v>337</v>
      </c>
      <c r="E305" s="1">
        <v>21</v>
      </c>
      <c r="F305" s="1" t="s">
        <v>42</v>
      </c>
      <c r="G305" s="1" t="s">
        <v>42</v>
      </c>
      <c r="H305" s="22" t="s">
        <v>878</v>
      </c>
      <c r="I305" s="45" t="s">
        <v>43</v>
      </c>
      <c r="J305" s="1" t="s">
        <v>48</v>
      </c>
      <c r="K305" s="22" t="s">
        <v>43</v>
      </c>
      <c r="L305" s="1">
        <v>4</v>
      </c>
      <c r="M305" s="1">
        <v>1</v>
      </c>
      <c r="N305" s="22">
        <v>2</v>
      </c>
      <c r="O305" s="1">
        <v>5</v>
      </c>
      <c r="P305" s="1">
        <v>1</v>
      </c>
      <c r="Q305" s="22">
        <v>3</v>
      </c>
      <c r="R305" s="1">
        <v>5</v>
      </c>
      <c r="S305" s="1">
        <v>7</v>
      </c>
      <c r="T305" s="1">
        <v>6</v>
      </c>
      <c r="U305" s="1">
        <v>7</v>
      </c>
      <c r="V305" s="1">
        <v>3</v>
      </c>
      <c r="W305" s="1">
        <v>6</v>
      </c>
      <c r="X305" s="1" t="s">
        <v>45</v>
      </c>
      <c r="Y305" s="1" t="s">
        <v>45</v>
      </c>
      <c r="Z305" s="1" t="s">
        <v>45</v>
      </c>
      <c r="AA305" s="1" t="s">
        <v>45</v>
      </c>
      <c r="AB305" s="1" t="s">
        <v>45</v>
      </c>
      <c r="AC305" s="1" t="s">
        <v>45</v>
      </c>
      <c r="AD305" s="1" t="s">
        <v>45</v>
      </c>
      <c r="AE305" s="1" t="s">
        <v>45</v>
      </c>
      <c r="AF305" s="1" t="s">
        <v>45</v>
      </c>
      <c r="AG305" s="1" t="s">
        <v>45</v>
      </c>
      <c r="AH305" s="1" t="s">
        <v>45</v>
      </c>
      <c r="AI305" s="1" t="s">
        <v>45</v>
      </c>
      <c r="AJ305" s="1" t="s">
        <v>45</v>
      </c>
      <c r="AK305" s="1" t="s">
        <v>45</v>
      </c>
      <c r="AL305" s="1" t="s">
        <v>45</v>
      </c>
      <c r="AM305" s="1" t="s">
        <v>45</v>
      </c>
      <c r="AN305" s="1" t="s">
        <v>45</v>
      </c>
      <c r="AO305" s="22" t="s">
        <v>45</v>
      </c>
      <c r="AP305" s="1" t="s">
        <v>55</v>
      </c>
      <c r="AQ305" s="1">
        <v>6</v>
      </c>
      <c r="AR305" s="23" t="s">
        <v>14</v>
      </c>
      <c r="AS305" s="34" t="s">
        <v>45</v>
      </c>
      <c r="AT305" s="34" t="s">
        <v>48</v>
      </c>
      <c r="AU305" s="8">
        <f t="shared" si="28"/>
        <v>-1.8750896983859671</v>
      </c>
      <c r="AV305" s="8">
        <f t="shared" si="29"/>
        <v>-0.99258305708561179</v>
      </c>
      <c r="AW305">
        <f t="shared" si="30"/>
        <v>3</v>
      </c>
      <c r="AX305">
        <f t="shared" si="31"/>
        <v>3</v>
      </c>
      <c r="AY305" s="6">
        <f>VLOOKUP(AP305,COND!$A$10:$B$32,2,FALSE)</f>
        <v>1.0249999999999999</v>
      </c>
      <c r="AZ305" s="8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103.03268134303644</v>
      </c>
      <c r="BA305" s="26">
        <f t="shared" si="32"/>
        <v>0.18762171782113166</v>
      </c>
      <c r="BB305" t="str">
        <f t="shared" si="33"/>
        <v>SP</v>
      </c>
      <c r="BC305">
        <v>800</v>
      </c>
      <c r="BD305">
        <v>800</v>
      </c>
      <c r="BF305" t="str">
        <f t="shared" si="34"/>
        <v>Unlikely</v>
      </c>
      <c r="BH305">
        <f>IF(VLOOKUP($A305,'Draft List'!$D$4:$AC$1177,BH$3,FALSE)&lt;&gt;0,VLOOKUP($A305,'Draft List'!$D$4:$AC$1177,BH$3,FALSE),"")</f>
        <v>446</v>
      </c>
      <c r="BI305">
        <f>IF(VLOOKUP($A305,'Draft List'!$D$4:$AC$1177,BI$3,FALSE)&lt;&gt;0,VLOOKUP($A305,'Draft List'!$D$4:$AC$1177,BI$3,FALSE),"")</f>
        <v>15</v>
      </c>
      <c r="BJ305">
        <f>IF(VLOOKUP($A305,'Draft List'!$D$4:$AC$1177,BJ$3,FALSE)&lt;&gt;0,VLOOKUP($A305,'Draft List'!$D$4:$AC$1177,BJ$3,FALSE),"")</f>
        <v>10</v>
      </c>
      <c r="BK305" t="str">
        <f>IF(VLOOKUP($A305,'Draft List'!$D$4:$AC$1177,BK$3,FALSE)&lt;&gt;0,VLOOKUP($A305,'Draft List'!$D$4:$AC$1177,BK$3,FALSE),"")</f>
        <v>Tempe Knights</v>
      </c>
      <c r="BL305" t="str">
        <f>IF(OR(B305="SP",B305="MR",B305="CL"),"P",VLOOKUP(#REF!,Bat!$A$4:$AR$581,42,FALSE))</f>
        <v>P</v>
      </c>
    </row>
    <row r="306" spans="1:64" ht="15" customHeight="1" x14ac:dyDescent="0.3">
      <c r="A306" s="1">
        <v>12306</v>
      </c>
      <c r="B306" s="1" t="s">
        <v>24</v>
      </c>
      <c r="C306" s="1" t="s">
        <v>168</v>
      </c>
      <c r="D306" s="1" t="s">
        <v>1290</v>
      </c>
      <c r="E306" s="1">
        <v>18</v>
      </c>
      <c r="F306" s="1" t="s">
        <v>54</v>
      </c>
      <c r="G306" s="1" t="s">
        <v>42</v>
      </c>
      <c r="H306" s="22" t="s">
        <v>878</v>
      </c>
      <c r="I306" s="45" t="s">
        <v>43</v>
      </c>
      <c r="J306" s="1" t="s">
        <v>43</v>
      </c>
      <c r="K306" s="22" t="s">
        <v>43</v>
      </c>
      <c r="L306" s="1">
        <v>2</v>
      </c>
      <c r="M306" s="1">
        <v>1</v>
      </c>
      <c r="N306" s="22">
        <v>1</v>
      </c>
      <c r="O306" s="1">
        <v>4</v>
      </c>
      <c r="P306" s="1">
        <v>1</v>
      </c>
      <c r="Q306" s="22">
        <v>2</v>
      </c>
      <c r="R306" s="1">
        <v>5</v>
      </c>
      <c r="S306" s="1">
        <v>6</v>
      </c>
      <c r="T306" s="1" t="s">
        <v>45</v>
      </c>
      <c r="U306" s="1" t="s">
        <v>45</v>
      </c>
      <c r="V306" s="1">
        <v>2</v>
      </c>
      <c r="W306" s="1">
        <v>5</v>
      </c>
      <c r="X306" s="1">
        <v>3</v>
      </c>
      <c r="Y306" s="1">
        <v>3</v>
      </c>
      <c r="Z306" s="1" t="s">
        <v>45</v>
      </c>
      <c r="AA306" s="1" t="s">
        <v>45</v>
      </c>
      <c r="AB306" s="1" t="s">
        <v>45</v>
      </c>
      <c r="AC306" s="1" t="s">
        <v>45</v>
      </c>
      <c r="AD306" s="1" t="s">
        <v>45</v>
      </c>
      <c r="AE306" s="1" t="s">
        <v>45</v>
      </c>
      <c r="AF306" s="1">
        <v>4</v>
      </c>
      <c r="AG306" s="1">
        <v>5</v>
      </c>
      <c r="AH306" s="1" t="s">
        <v>45</v>
      </c>
      <c r="AI306" s="1" t="s">
        <v>45</v>
      </c>
      <c r="AJ306" s="1" t="s">
        <v>45</v>
      </c>
      <c r="AK306" s="1" t="s">
        <v>45</v>
      </c>
      <c r="AL306" s="1" t="s">
        <v>45</v>
      </c>
      <c r="AM306" s="1" t="s">
        <v>45</v>
      </c>
      <c r="AN306" s="1" t="s">
        <v>45</v>
      </c>
      <c r="AO306" s="22" t="s">
        <v>45</v>
      </c>
      <c r="AP306" s="1" t="s">
        <v>55</v>
      </c>
      <c r="AQ306" s="1">
        <v>8</v>
      </c>
      <c r="AR306" s="23" t="s">
        <v>14</v>
      </c>
      <c r="AS306" s="34" t="s">
        <v>938</v>
      </c>
      <c r="AT306" s="34" t="s">
        <v>48</v>
      </c>
      <c r="AU306" s="8">
        <f t="shared" si="28"/>
        <v>-2.5067929134584248</v>
      </c>
      <c r="AV306" s="8">
        <f t="shared" si="29"/>
        <v>-1.4295949476488956</v>
      </c>
      <c r="AW306">
        <f t="shared" si="30"/>
        <v>4</v>
      </c>
      <c r="AX306">
        <f t="shared" si="31"/>
        <v>1</v>
      </c>
      <c r="AY306" s="6">
        <f>VLOOKUP(AP306,COND!$A$10:$B$32,2,FALSE)</f>
        <v>1.0249999999999999</v>
      </c>
      <c r="AZ306" s="8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95.51066102593866</v>
      </c>
      <c r="BA306" s="26">
        <f t="shared" si="32"/>
        <v>-0.50633478626133799</v>
      </c>
      <c r="BB306" t="str">
        <f t="shared" si="33"/>
        <v>SP</v>
      </c>
      <c r="BC306">
        <v>800</v>
      </c>
      <c r="BD306">
        <v>800</v>
      </c>
      <c r="BF306" t="str">
        <f t="shared" si="34"/>
        <v>Unlikely</v>
      </c>
      <c r="BH306">
        <f>IF(VLOOKUP($A306,'Draft List'!$D$4:$AC$1177,BH$3,FALSE)&lt;&gt;0,VLOOKUP($A306,'Draft List'!$D$4:$AC$1177,BH$3,FALSE),"")</f>
        <v>502</v>
      </c>
      <c r="BI306">
        <f>IF(VLOOKUP($A306,'Draft List'!$D$4:$AC$1177,BI$3,FALSE)&lt;&gt;0,VLOOKUP($A306,'Draft List'!$D$4:$AC$1177,BI$3,FALSE),"")</f>
        <v>17</v>
      </c>
      <c r="BJ306">
        <f>IF(VLOOKUP($A306,'Draft List'!$D$4:$AC$1177,BJ$3,FALSE)&lt;&gt;0,VLOOKUP($A306,'Draft List'!$D$4:$AC$1177,BJ$3,FALSE),"")</f>
        <v>2</v>
      </c>
      <c r="BK306" t="str">
        <f>IF(VLOOKUP($A306,'Draft List'!$D$4:$AC$1177,BK$3,FALSE)&lt;&gt;0,VLOOKUP($A306,'Draft List'!$D$4:$AC$1177,BK$3,FALSE),"")</f>
        <v>Duluth Warriors</v>
      </c>
      <c r="BL306" t="str">
        <f>IF(OR(B306="SP",B306="MR",B306="CL"),"P",VLOOKUP(#REF!,Bat!$A$4:$AR$581,42,FALSE))</f>
        <v>P</v>
      </c>
    </row>
    <row r="307" spans="1:64" ht="15" customHeight="1" x14ac:dyDescent="0.3">
      <c r="A307" s="1">
        <v>14449</v>
      </c>
      <c r="B307" s="1" t="s">
        <v>24</v>
      </c>
      <c r="C307" s="1" t="s">
        <v>762</v>
      </c>
      <c r="D307" s="1" t="s">
        <v>787</v>
      </c>
      <c r="E307" s="1">
        <v>21</v>
      </c>
      <c r="F307" s="1" t="s">
        <v>42</v>
      </c>
      <c r="G307" s="1" t="s">
        <v>54</v>
      </c>
      <c r="H307" s="22" t="s">
        <v>878</v>
      </c>
      <c r="I307" s="45" t="s">
        <v>43</v>
      </c>
      <c r="J307" s="1" t="s">
        <v>44</v>
      </c>
      <c r="K307" s="22" t="s">
        <v>43</v>
      </c>
      <c r="L307" s="1">
        <v>3</v>
      </c>
      <c r="M307" s="1">
        <v>2</v>
      </c>
      <c r="N307" s="22">
        <v>3</v>
      </c>
      <c r="O307" s="1">
        <v>5</v>
      </c>
      <c r="P307" s="1">
        <v>2</v>
      </c>
      <c r="Q307" s="22">
        <v>3</v>
      </c>
      <c r="R307" s="1">
        <v>4</v>
      </c>
      <c r="S307" s="1">
        <v>5</v>
      </c>
      <c r="T307" s="1">
        <v>4</v>
      </c>
      <c r="U307" s="1">
        <v>7</v>
      </c>
      <c r="V307" s="1" t="s">
        <v>45</v>
      </c>
      <c r="W307" s="1" t="s">
        <v>45</v>
      </c>
      <c r="X307" s="1">
        <v>3</v>
      </c>
      <c r="Y307" s="1">
        <v>5</v>
      </c>
      <c r="Z307" s="1" t="s">
        <v>45</v>
      </c>
      <c r="AA307" s="1" t="s">
        <v>45</v>
      </c>
      <c r="AB307" s="1" t="s">
        <v>45</v>
      </c>
      <c r="AC307" s="1" t="s">
        <v>45</v>
      </c>
      <c r="AD307" s="1">
        <v>3</v>
      </c>
      <c r="AE307" s="1">
        <v>5</v>
      </c>
      <c r="AF307" s="1" t="s">
        <v>45</v>
      </c>
      <c r="AG307" s="1" t="s">
        <v>45</v>
      </c>
      <c r="AH307" s="1" t="s">
        <v>45</v>
      </c>
      <c r="AI307" s="1" t="s">
        <v>45</v>
      </c>
      <c r="AJ307" s="1" t="s">
        <v>45</v>
      </c>
      <c r="AK307" s="1" t="s">
        <v>45</v>
      </c>
      <c r="AL307" s="1" t="s">
        <v>45</v>
      </c>
      <c r="AM307" s="1" t="s">
        <v>45</v>
      </c>
      <c r="AN307" s="1" t="s">
        <v>45</v>
      </c>
      <c r="AO307" s="22" t="s">
        <v>45</v>
      </c>
      <c r="AP307" s="1" t="s">
        <v>374</v>
      </c>
      <c r="AQ307" s="1">
        <v>7</v>
      </c>
      <c r="AR307" s="23" t="s">
        <v>371</v>
      </c>
      <c r="AS307" s="34" t="s">
        <v>45</v>
      </c>
      <c r="AT307" s="34" t="s">
        <v>48</v>
      </c>
      <c r="AU307" s="8">
        <f t="shared" si="28"/>
        <v>-1.6320287404109748</v>
      </c>
      <c r="AV307" s="8">
        <f t="shared" si="29"/>
        <v>-0.79715134065555615</v>
      </c>
      <c r="AW307">
        <f t="shared" si="30"/>
        <v>4</v>
      </c>
      <c r="AX307">
        <f t="shared" si="31"/>
        <v>1</v>
      </c>
      <c r="AY307" s="6">
        <f>VLOOKUP(AP307,COND!$A$10:$B$32,2,FALSE)</f>
        <v>1</v>
      </c>
      <c r="AZ307" s="8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102.98056743880667</v>
      </c>
      <c r="BA307" s="26">
        <f t="shared" si="32"/>
        <v>0.1828138628474916</v>
      </c>
      <c r="BB307" t="str">
        <f t="shared" si="33"/>
        <v>SP</v>
      </c>
      <c r="BC307">
        <v>800</v>
      </c>
      <c r="BD307">
        <v>800</v>
      </c>
      <c r="BF307" t="str">
        <f t="shared" si="34"/>
        <v>Unlikely</v>
      </c>
      <c r="BH307">
        <f>IF(VLOOKUP($A307,'Draft List'!$D$4:$AC$1177,BH$3,FALSE)&lt;&gt;0,VLOOKUP($A307,'Draft List'!$D$4:$AC$1177,BH$3,FALSE),"")</f>
        <v>581</v>
      </c>
      <c r="BI307">
        <f>IF(VLOOKUP($A307,'Draft List'!$D$4:$AC$1177,BI$3,FALSE)&lt;&gt;0,VLOOKUP($A307,'Draft List'!$D$4:$AC$1177,BI$3,FALSE),"")</f>
        <v>19</v>
      </c>
      <c r="BJ307">
        <f>IF(VLOOKUP($A307,'Draft List'!$D$4:$AC$1177,BJ$3,FALSE)&lt;&gt;0,VLOOKUP($A307,'Draft List'!$D$4:$AC$1177,BJ$3,FALSE),"")</f>
        <v>17</v>
      </c>
      <c r="BK307" t="str">
        <f>IF(VLOOKUP($A307,'Draft List'!$D$4:$AC$1177,BK$3,FALSE)&lt;&gt;0,VLOOKUP($A307,'Draft List'!$D$4:$AC$1177,BK$3,FALSE),"")</f>
        <v>Aurora Borealis</v>
      </c>
      <c r="BL307" t="str">
        <f>IF(OR(B307="SP",B307="MR",B307="CL"),"P",VLOOKUP(#REF!,Bat!$A$4:$AR$581,42,FALSE))</f>
        <v>P</v>
      </c>
    </row>
    <row r="308" spans="1:64" ht="15" customHeight="1" x14ac:dyDescent="0.3">
      <c r="A308" s="1">
        <v>15276</v>
      </c>
      <c r="B308" s="1" t="s">
        <v>468</v>
      </c>
      <c r="C308" s="1" t="s">
        <v>1730</v>
      </c>
      <c r="D308" s="1" t="s">
        <v>967</v>
      </c>
      <c r="E308" s="1">
        <v>22</v>
      </c>
      <c r="F308" s="1" t="s">
        <v>42</v>
      </c>
      <c r="G308" s="1" t="s">
        <v>42</v>
      </c>
      <c r="H308" s="22" t="s">
        <v>878</v>
      </c>
      <c r="I308" s="45" t="s">
        <v>43</v>
      </c>
      <c r="J308" s="1" t="s">
        <v>44</v>
      </c>
      <c r="K308" s="22" t="s">
        <v>44</v>
      </c>
      <c r="L308" s="1">
        <v>4</v>
      </c>
      <c r="M308" s="1">
        <v>1</v>
      </c>
      <c r="N308" s="22">
        <v>4</v>
      </c>
      <c r="O308" s="1">
        <v>5</v>
      </c>
      <c r="P308" s="1">
        <v>1</v>
      </c>
      <c r="Q308" s="22">
        <v>4</v>
      </c>
      <c r="R308" s="1">
        <v>4</v>
      </c>
      <c r="S308" s="1">
        <v>5</v>
      </c>
      <c r="T308" s="1">
        <v>4</v>
      </c>
      <c r="U308" s="1">
        <v>6</v>
      </c>
      <c r="V308" s="1" t="s">
        <v>45</v>
      </c>
      <c r="W308" s="1" t="s">
        <v>45</v>
      </c>
      <c r="X308" s="1" t="s">
        <v>45</v>
      </c>
      <c r="Y308" s="1" t="s">
        <v>45</v>
      </c>
      <c r="Z308" s="1" t="s">
        <v>45</v>
      </c>
      <c r="AA308" s="1" t="s">
        <v>45</v>
      </c>
      <c r="AB308" s="1">
        <v>3</v>
      </c>
      <c r="AC308" s="1">
        <v>3</v>
      </c>
      <c r="AD308" s="1" t="s">
        <v>45</v>
      </c>
      <c r="AE308" s="1" t="s">
        <v>45</v>
      </c>
      <c r="AF308" s="1">
        <v>5</v>
      </c>
      <c r="AG308" s="1">
        <v>5</v>
      </c>
      <c r="AH308" s="1" t="s">
        <v>45</v>
      </c>
      <c r="AI308" s="1" t="s">
        <v>45</v>
      </c>
      <c r="AJ308" s="1" t="s">
        <v>45</v>
      </c>
      <c r="AK308" s="1" t="s">
        <v>45</v>
      </c>
      <c r="AL308" s="1" t="s">
        <v>45</v>
      </c>
      <c r="AM308" s="1" t="s">
        <v>45</v>
      </c>
      <c r="AN308" s="1" t="s">
        <v>45</v>
      </c>
      <c r="AO308" s="22" t="s">
        <v>45</v>
      </c>
      <c r="AP308" s="1" t="s">
        <v>374</v>
      </c>
      <c r="AQ308" s="1">
        <v>7</v>
      </c>
      <c r="AR308" s="23" t="s">
        <v>14</v>
      </c>
      <c r="AS308" s="34" t="s">
        <v>45</v>
      </c>
      <c r="AT308" s="34" t="s">
        <v>48</v>
      </c>
      <c r="AU308" s="8">
        <f t="shared" si="28"/>
        <v>-1.3904485662777464</v>
      </c>
      <c r="AV308" s="8">
        <f t="shared" si="29"/>
        <v>-0.75026249103150122</v>
      </c>
      <c r="AW308">
        <f t="shared" si="30"/>
        <v>4</v>
      </c>
      <c r="AX308">
        <f t="shared" si="31"/>
        <v>1</v>
      </c>
      <c r="AY308" s="6">
        <f>VLOOKUP(AP308,COND!$A$10:$B$32,2,FALSE)</f>
        <v>1</v>
      </c>
      <c r="AZ308" s="8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102.96666046611443</v>
      </c>
      <c r="BA308" s="26">
        <f t="shared" si="32"/>
        <v>0.18153085193485943</v>
      </c>
      <c r="BB308" t="str">
        <f t="shared" si="33"/>
        <v>SP</v>
      </c>
      <c r="BC308">
        <v>800</v>
      </c>
      <c r="BD308">
        <v>800</v>
      </c>
      <c r="BF308" t="str">
        <f t="shared" si="34"/>
        <v>Unlikely</v>
      </c>
      <c r="BH308" t="str">
        <f>IF(VLOOKUP($A308,'Draft List'!$D$4:$AC$1177,BH$3,FALSE)&lt;&gt;0,VLOOKUP($A308,'Draft List'!$D$4:$AC$1177,BH$3,FALSE),"")</f>
        <v/>
      </c>
      <c r="BI308" t="str">
        <f>IF(VLOOKUP($A308,'Draft List'!$D$4:$AC$1177,BI$3,FALSE)&lt;&gt;0,VLOOKUP($A308,'Draft List'!$D$4:$AC$1177,BI$3,FALSE),"")</f>
        <v/>
      </c>
      <c r="BJ308" t="str">
        <f>IF(VLOOKUP($A308,'Draft List'!$D$4:$AC$1177,BJ$3,FALSE)&lt;&gt;0,VLOOKUP($A308,'Draft List'!$D$4:$AC$1177,BJ$3,FALSE),"")</f>
        <v/>
      </c>
      <c r="BK308" t="str">
        <f>IF(VLOOKUP($A308,'Draft List'!$D$4:$AC$1177,BK$3,FALSE)&lt;&gt;0,VLOOKUP($A308,'Draft List'!$D$4:$AC$1177,BK$3,FALSE),"")</f>
        <v/>
      </c>
      <c r="BL308" t="e">
        <f>IF(OR(B308="SP",B308="MR",B308="CL"),"P",VLOOKUP(#REF!,Bat!$A$4:$AR$581,42,FALSE))</f>
        <v>#REF!</v>
      </c>
    </row>
    <row r="309" spans="1:64" ht="15" customHeight="1" x14ac:dyDescent="0.3">
      <c r="A309" s="1">
        <v>11035</v>
      </c>
      <c r="B309" s="1" t="s">
        <v>468</v>
      </c>
      <c r="C309" s="1" t="s">
        <v>1572</v>
      </c>
      <c r="D309" s="1" t="s">
        <v>1711</v>
      </c>
      <c r="E309" s="1">
        <v>18</v>
      </c>
      <c r="F309" s="1" t="s">
        <v>42</v>
      </c>
      <c r="G309" s="1" t="s">
        <v>42</v>
      </c>
      <c r="H309" s="22" t="s">
        <v>878</v>
      </c>
      <c r="I309" s="45" t="s">
        <v>43</v>
      </c>
      <c r="J309" s="1" t="s">
        <v>44</v>
      </c>
      <c r="K309" s="22" t="s">
        <v>43</v>
      </c>
      <c r="L309" s="1">
        <v>1</v>
      </c>
      <c r="M309" s="1">
        <v>2</v>
      </c>
      <c r="N309" s="22">
        <v>1</v>
      </c>
      <c r="O309" s="1">
        <v>3</v>
      </c>
      <c r="P309" s="1">
        <v>2</v>
      </c>
      <c r="Q309" s="22">
        <v>2</v>
      </c>
      <c r="R309" s="1">
        <v>2</v>
      </c>
      <c r="S309" s="1">
        <v>4</v>
      </c>
      <c r="T309" s="1">
        <v>1</v>
      </c>
      <c r="U309" s="1">
        <v>4</v>
      </c>
      <c r="V309" s="1" t="s">
        <v>45</v>
      </c>
      <c r="W309" s="1" t="s">
        <v>45</v>
      </c>
      <c r="X309" s="1">
        <v>2</v>
      </c>
      <c r="Y309" s="1">
        <v>4</v>
      </c>
      <c r="Z309" s="1" t="s">
        <v>45</v>
      </c>
      <c r="AA309" s="1" t="s">
        <v>45</v>
      </c>
      <c r="AB309" s="1" t="s">
        <v>45</v>
      </c>
      <c r="AC309" s="1" t="s">
        <v>45</v>
      </c>
      <c r="AD309" s="1" t="s">
        <v>45</v>
      </c>
      <c r="AE309" s="1" t="s">
        <v>45</v>
      </c>
      <c r="AF309" s="1" t="s">
        <v>45</v>
      </c>
      <c r="AG309" s="1" t="s">
        <v>45</v>
      </c>
      <c r="AH309" s="1" t="s">
        <v>45</v>
      </c>
      <c r="AI309" s="1" t="s">
        <v>45</v>
      </c>
      <c r="AJ309" s="1" t="s">
        <v>45</v>
      </c>
      <c r="AK309" s="1" t="s">
        <v>45</v>
      </c>
      <c r="AL309" s="1" t="s">
        <v>45</v>
      </c>
      <c r="AM309" s="1" t="s">
        <v>45</v>
      </c>
      <c r="AN309" s="1" t="s">
        <v>45</v>
      </c>
      <c r="AO309" s="22" t="s">
        <v>45</v>
      </c>
      <c r="AP309" s="1" t="s">
        <v>66</v>
      </c>
      <c r="AQ309" s="1">
        <v>5</v>
      </c>
      <c r="AR309" s="23" t="s">
        <v>371</v>
      </c>
      <c r="AS309" s="34" t="s">
        <v>922</v>
      </c>
      <c r="AT309" s="34" t="s">
        <v>844</v>
      </c>
      <c r="AU309" s="8">
        <f t="shared" si="28"/>
        <v>-2.5060525215375429</v>
      </c>
      <c r="AV309" s="8">
        <f t="shared" si="29"/>
        <v>-1.4288545557280135</v>
      </c>
      <c r="AW309">
        <f t="shared" si="30"/>
        <v>3</v>
      </c>
      <c r="AX309">
        <f t="shared" si="31"/>
        <v>0</v>
      </c>
      <c r="AY309" s="6">
        <f>VLOOKUP(AP309,COND!$A$10:$B$32,2,FALSE)</f>
        <v>0.95</v>
      </c>
      <c r="AZ309" s="8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95.455598125523721</v>
      </c>
      <c r="BA309" s="26">
        <f t="shared" si="32"/>
        <v>-0.5114147057863806</v>
      </c>
      <c r="BB309" t="str">
        <f t="shared" si="33"/>
        <v>SP</v>
      </c>
      <c r="BC309">
        <v>800</v>
      </c>
      <c r="BD309">
        <v>800</v>
      </c>
      <c r="BF309" t="str">
        <f t="shared" si="34"/>
        <v>Unlikely</v>
      </c>
      <c r="BH309">
        <f>IF(VLOOKUP($A309,'Draft List'!$D$4:$AC$1177,BH$3,FALSE)&lt;&gt;0,VLOOKUP($A309,'Draft List'!$D$4:$AC$1177,BH$3,FALSE),"")</f>
        <v>617</v>
      </c>
      <c r="BI309">
        <f>IF(VLOOKUP($A309,'Draft List'!$D$4:$AC$1177,BI$3,FALSE)&lt;&gt;0,VLOOKUP($A309,'Draft List'!$D$4:$AC$1177,BI$3,FALSE),"")</f>
        <v>20</v>
      </c>
      <c r="BJ309">
        <f>IF(VLOOKUP($A309,'Draft List'!$D$4:$AC$1177,BJ$3,FALSE)&lt;&gt;0,VLOOKUP($A309,'Draft List'!$D$4:$AC$1177,BJ$3,FALSE),"")</f>
        <v>21</v>
      </c>
      <c r="BK309" t="str">
        <f>IF(VLOOKUP($A309,'Draft List'!$D$4:$AC$1177,BK$3,FALSE)&lt;&gt;0,VLOOKUP($A309,'Draft List'!$D$4:$AC$1177,BK$3,FALSE),"")</f>
        <v>Florida Farstriders</v>
      </c>
      <c r="BL309" t="e">
        <f>IF(OR(B309="SP",B309="MR",B309="CL"),"P",VLOOKUP(#REF!,Bat!$A$4:$AR$581,42,FALSE))</f>
        <v>#REF!</v>
      </c>
    </row>
    <row r="310" spans="1:64" ht="15" customHeight="1" x14ac:dyDescent="0.3">
      <c r="A310" s="1">
        <v>7386</v>
      </c>
      <c r="B310" s="1" t="s">
        <v>468</v>
      </c>
      <c r="C310" s="1" t="s">
        <v>436</v>
      </c>
      <c r="D310" s="1" t="s">
        <v>135</v>
      </c>
      <c r="E310" s="1">
        <v>18</v>
      </c>
      <c r="F310" s="1" t="s">
        <v>54</v>
      </c>
      <c r="G310" s="1" t="s">
        <v>54</v>
      </c>
      <c r="H310" s="22" t="s">
        <v>878</v>
      </c>
      <c r="I310" s="45" t="s">
        <v>43</v>
      </c>
      <c r="J310" s="1" t="s">
        <v>48</v>
      </c>
      <c r="K310" s="22" t="s">
        <v>43</v>
      </c>
      <c r="L310" s="1">
        <v>2</v>
      </c>
      <c r="M310" s="1">
        <v>1</v>
      </c>
      <c r="N310" s="22">
        <v>1</v>
      </c>
      <c r="O310" s="1">
        <v>4</v>
      </c>
      <c r="P310" s="1">
        <v>1</v>
      </c>
      <c r="Q310" s="22">
        <v>2</v>
      </c>
      <c r="R310" s="1">
        <v>5</v>
      </c>
      <c r="S310" s="1">
        <v>6</v>
      </c>
      <c r="T310" s="1">
        <v>1</v>
      </c>
      <c r="U310" s="1">
        <v>5</v>
      </c>
      <c r="V310" s="1">
        <v>2</v>
      </c>
      <c r="W310" s="1">
        <v>5</v>
      </c>
      <c r="X310" s="1" t="s">
        <v>45</v>
      </c>
      <c r="Y310" s="1" t="s">
        <v>45</v>
      </c>
      <c r="Z310" s="1" t="s">
        <v>45</v>
      </c>
      <c r="AA310" s="1" t="s">
        <v>45</v>
      </c>
      <c r="AB310" s="1" t="s">
        <v>45</v>
      </c>
      <c r="AC310" s="1" t="s">
        <v>45</v>
      </c>
      <c r="AD310" s="1" t="s">
        <v>45</v>
      </c>
      <c r="AE310" s="1" t="s">
        <v>45</v>
      </c>
      <c r="AF310" s="1" t="s">
        <v>45</v>
      </c>
      <c r="AG310" s="1" t="s">
        <v>45</v>
      </c>
      <c r="AH310" s="1" t="s">
        <v>45</v>
      </c>
      <c r="AI310" s="1" t="s">
        <v>45</v>
      </c>
      <c r="AJ310" s="1" t="s">
        <v>45</v>
      </c>
      <c r="AK310" s="1" t="s">
        <v>45</v>
      </c>
      <c r="AL310" s="1" t="s">
        <v>45</v>
      </c>
      <c r="AM310" s="1" t="s">
        <v>45</v>
      </c>
      <c r="AN310" s="1" t="s">
        <v>45</v>
      </c>
      <c r="AO310" s="22" t="s">
        <v>45</v>
      </c>
      <c r="AP310" s="1" t="s">
        <v>61</v>
      </c>
      <c r="AQ310" s="1">
        <v>4</v>
      </c>
      <c r="AR310" s="23" t="s">
        <v>14</v>
      </c>
      <c r="AS310" s="34" t="s">
        <v>875</v>
      </c>
      <c r="AT310" s="34" t="s">
        <v>48</v>
      </c>
      <c r="AU310" s="8">
        <f t="shared" si="28"/>
        <v>-2.5067929134584248</v>
      </c>
      <c r="AV310" s="8">
        <f t="shared" si="29"/>
        <v>-1.4295949476488956</v>
      </c>
      <c r="AW310">
        <f t="shared" si="30"/>
        <v>3</v>
      </c>
      <c r="AX310">
        <f t="shared" si="31"/>
        <v>1</v>
      </c>
      <c r="AY310" s="6">
        <f>VLOOKUP(AP310,COND!$A$10:$B$32,2,FALSE)</f>
        <v>1.0249999999999999</v>
      </c>
      <c r="AZ310" s="8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95.348252974641724</v>
      </c>
      <c r="BA310" s="26">
        <f t="shared" si="32"/>
        <v>-0.52131801134738143</v>
      </c>
      <c r="BB310" t="str">
        <f t="shared" si="33"/>
        <v>RP</v>
      </c>
      <c r="BC310">
        <v>800</v>
      </c>
      <c r="BD310">
        <v>800</v>
      </c>
      <c r="BF310" t="str">
        <f t="shared" si="34"/>
        <v>Unlikely</v>
      </c>
      <c r="BH310">
        <f>IF(VLOOKUP($A310,'Draft List'!$D$4:$AC$1177,BH$3,FALSE)&lt;&gt;0,VLOOKUP($A310,'Draft List'!$D$4:$AC$1177,BH$3,FALSE),"")</f>
        <v>493</v>
      </c>
      <c r="BI310">
        <f>IF(VLOOKUP($A310,'Draft List'!$D$4:$AC$1177,BI$3,FALSE)&lt;&gt;0,VLOOKUP($A310,'Draft List'!$D$4:$AC$1177,BI$3,FALSE),"")</f>
        <v>16</v>
      </c>
      <c r="BJ310">
        <f>IF(VLOOKUP($A310,'Draft List'!$D$4:$AC$1177,BJ$3,FALSE)&lt;&gt;0,VLOOKUP($A310,'Draft List'!$D$4:$AC$1177,BJ$3,FALSE),"")</f>
        <v>25</v>
      </c>
      <c r="BK310" t="str">
        <f>IF(VLOOKUP($A310,'Draft List'!$D$4:$AC$1177,BK$3,FALSE)&lt;&gt;0,VLOOKUP($A310,'Draft List'!$D$4:$AC$1177,BK$3,FALSE),"")</f>
        <v>San Juan Coqui</v>
      </c>
      <c r="BL310" t="e">
        <f>IF(OR(B310="SP",B310="MR",B310="CL"),"P",VLOOKUP(#REF!,Bat!$A$4:$AR$581,42,FALSE))</f>
        <v>#REF!</v>
      </c>
    </row>
    <row r="311" spans="1:64" ht="15" customHeight="1" x14ac:dyDescent="0.3">
      <c r="A311" s="1">
        <v>7465</v>
      </c>
      <c r="B311" s="1" t="s">
        <v>24</v>
      </c>
      <c r="C311" s="1" t="s">
        <v>172</v>
      </c>
      <c r="D311" s="1" t="s">
        <v>1640</v>
      </c>
      <c r="E311" s="1">
        <v>18</v>
      </c>
      <c r="F311" s="1" t="s">
        <v>63</v>
      </c>
      <c r="G311" s="1" t="s">
        <v>42</v>
      </c>
      <c r="H311" s="22" t="s">
        <v>878</v>
      </c>
      <c r="I311" s="45" t="s">
        <v>43</v>
      </c>
      <c r="J311" s="1" t="s">
        <v>44</v>
      </c>
      <c r="K311" s="22" t="s">
        <v>43</v>
      </c>
      <c r="L311" s="1">
        <v>1</v>
      </c>
      <c r="M311" s="1">
        <v>1</v>
      </c>
      <c r="N311" s="22">
        <v>1</v>
      </c>
      <c r="O311" s="1">
        <v>4</v>
      </c>
      <c r="P311" s="1">
        <v>1</v>
      </c>
      <c r="Q311" s="22">
        <v>2</v>
      </c>
      <c r="R311" s="1">
        <v>3</v>
      </c>
      <c r="S311" s="1">
        <v>5</v>
      </c>
      <c r="T311" s="1">
        <v>1</v>
      </c>
      <c r="U311" s="1">
        <v>7</v>
      </c>
      <c r="V311" s="1">
        <v>1</v>
      </c>
      <c r="W311" s="1">
        <v>5</v>
      </c>
      <c r="X311" s="1" t="s">
        <v>45</v>
      </c>
      <c r="Y311" s="1" t="s">
        <v>45</v>
      </c>
      <c r="Z311" s="1" t="s">
        <v>45</v>
      </c>
      <c r="AA311" s="1" t="s">
        <v>45</v>
      </c>
      <c r="AB311" s="1" t="s">
        <v>45</v>
      </c>
      <c r="AC311" s="1" t="s">
        <v>45</v>
      </c>
      <c r="AD311" s="1" t="s">
        <v>45</v>
      </c>
      <c r="AE311" s="1" t="s">
        <v>45</v>
      </c>
      <c r="AF311" s="1" t="s">
        <v>45</v>
      </c>
      <c r="AG311" s="1" t="s">
        <v>45</v>
      </c>
      <c r="AH311" s="1" t="s">
        <v>45</v>
      </c>
      <c r="AI311" s="1" t="s">
        <v>45</v>
      </c>
      <c r="AJ311" s="1" t="s">
        <v>45</v>
      </c>
      <c r="AK311" s="1" t="s">
        <v>45</v>
      </c>
      <c r="AL311" s="1" t="s">
        <v>45</v>
      </c>
      <c r="AM311" s="1" t="s">
        <v>45</v>
      </c>
      <c r="AN311" s="1" t="s">
        <v>45</v>
      </c>
      <c r="AO311" s="22" t="s">
        <v>45</v>
      </c>
      <c r="AP311" s="1" t="s">
        <v>373</v>
      </c>
      <c r="AQ311" s="1">
        <v>6</v>
      </c>
      <c r="AR311" s="23" t="s">
        <v>14</v>
      </c>
      <c r="AS311" s="34" t="s">
        <v>875</v>
      </c>
      <c r="AT311" s="34" t="s">
        <v>844</v>
      </c>
      <c r="AU311" s="8">
        <f t="shared" si="28"/>
        <v>-2.7014842379675978</v>
      </c>
      <c r="AV311" s="8">
        <f t="shared" si="29"/>
        <v>-1.4295949476488956</v>
      </c>
      <c r="AW311">
        <f t="shared" si="30"/>
        <v>3</v>
      </c>
      <c r="AX311">
        <f t="shared" si="31"/>
        <v>1</v>
      </c>
      <c r="AY311" s="6">
        <f>VLOOKUP(AP311,COND!$A$10:$B$32,2,FALSE)</f>
        <v>1</v>
      </c>
      <c r="AZ311" s="8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95.277359094442858</v>
      </c>
      <c r="BA311" s="26">
        <f t="shared" si="32"/>
        <v>-0.52785844426163719</v>
      </c>
      <c r="BB311" t="str">
        <f t="shared" si="33"/>
        <v>SP</v>
      </c>
      <c r="BC311">
        <v>800</v>
      </c>
      <c r="BD311">
        <v>800</v>
      </c>
      <c r="BF311" t="str">
        <f t="shared" si="34"/>
        <v>Unlikely</v>
      </c>
      <c r="BH311" t="str">
        <f>IF(VLOOKUP($A311,'Draft List'!$D$4:$AC$1177,BH$3,FALSE)&lt;&gt;0,VLOOKUP($A311,'Draft List'!$D$4:$AC$1177,BH$3,FALSE),"")</f>
        <v/>
      </c>
      <c r="BI311" t="str">
        <f>IF(VLOOKUP($A311,'Draft List'!$D$4:$AC$1177,BI$3,FALSE)&lt;&gt;0,VLOOKUP($A311,'Draft List'!$D$4:$AC$1177,BI$3,FALSE),"")</f>
        <v/>
      </c>
      <c r="BJ311" t="str">
        <f>IF(VLOOKUP($A311,'Draft List'!$D$4:$AC$1177,BJ$3,FALSE)&lt;&gt;0,VLOOKUP($A311,'Draft List'!$D$4:$AC$1177,BJ$3,FALSE),"")</f>
        <v/>
      </c>
      <c r="BK311" t="str">
        <f>IF(VLOOKUP($A311,'Draft List'!$D$4:$AC$1177,BK$3,FALSE)&lt;&gt;0,VLOOKUP($A311,'Draft List'!$D$4:$AC$1177,BK$3,FALSE),"")</f>
        <v/>
      </c>
      <c r="BL311" t="str">
        <f>IF(OR(B311="SP",B311="MR",B311="CL"),"P",VLOOKUP(#REF!,Bat!$A$4:$AR$581,42,FALSE))</f>
        <v>P</v>
      </c>
    </row>
    <row r="312" spans="1:64" ht="15" customHeight="1" x14ac:dyDescent="0.3">
      <c r="A312" s="1">
        <v>12916</v>
      </c>
      <c r="B312" s="1" t="s">
        <v>468</v>
      </c>
      <c r="C312" s="1" t="s">
        <v>1564</v>
      </c>
      <c r="D312" s="1" t="s">
        <v>1284</v>
      </c>
      <c r="E312" s="1">
        <v>18</v>
      </c>
      <c r="F312" s="1" t="s">
        <v>42</v>
      </c>
      <c r="G312" s="1" t="s">
        <v>42</v>
      </c>
      <c r="H312" s="22" t="s">
        <v>878</v>
      </c>
      <c r="I312" s="45" t="s">
        <v>43</v>
      </c>
      <c r="J312" s="1" t="s">
        <v>44</v>
      </c>
      <c r="K312" s="22" t="s">
        <v>43</v>
      </c>
      <c r="L312" s="1">
        <v>1</v>
      </c>
      <c r="M312" s="1">
        <v>2</v>
      </c>
      <c r="N312" s="22">
        <v>1</v>
      </c>
      <c r="O312" s="1">
        <v>3</v>
      </c>
      <c r="P312" s="1">
        <v>2</v>
      </c>
      <c r="Q312" s="22">
        <v>2</v>
      </c>
      <c r="R312" s="1">
        <v>2</v>
      </c>
      <c r="S312" s="1">
        <v>3</v>
      </c>
      <c r="T312" s="1">
        <v>1</v>
      </c>
      <c r="U312" s="1">
        <v>5</v>
      </c>
      <c r="V312" s="1">
        <v>1</v>
      </c>
      <c r="W312" s="1">
        <v>1</v>
      </c>
      <c r="X312" s="1">
        <v>1</v>
      </c>
      <c r="Y312" s="1">
        <v>4</v>
      </c>
      <c r="Z312" s="1" t="s">
        <v>45</v>
      </c>
      <c r="AA312" s="1" t="s">
        <v>45</v>
      </c>
      <c r="AB312" s="1" t="s">
        <v>45</v>
      </c>
      <c r="AC312" s="1" t="s">
        <v>45</v>
      </c>
      <c r="AD312" s="1" t="s">
        <v>45</v>
      </c>
      <c r="AE312" s="1" t="s">
        <v>45</v>
      </c>
      <c r="AF312" s="1" t="s">
        <v>45</v>
      </c>
      <c r="AG312" s="1" t="s">
        <v>45</v>
      </c>
      <c r="AH312" s="1" t="s">
        <v>45</v>
      </c>
      <c r="AI312" s="1" t="s">
        <v>45</v>
      </c>
      <c r="AJ312" s="1" t="s">
        <v>45</v>
      </c>
      <c r="AK312" s="1" t="s">
        <v>45</v>
      </c>
      <c r="AL312" s="1" t="s">
        <v>45</v>
      </c>
      <c r="AM312" s="1" t="s">
        <v>45</v>
      </c>
      <c r="AN312" s="1" t="s">
        <v>45</v>
      </c>
      <c r="AO312" s="22" t="s">
        <v>45</v>
      </c>
      <c r="AP312" s="1" t="s">
        <v>66</v>
      </c>
      <c r="AQ312" s="1">
        <v>10</v>
      </c>
      <c r="AR312" s="23" t="s">
        <v>371</v>
      </c>
      <c r="AS312" s="34" t="s">
        <v>977</v>
      </c>
      <c r="AT312" s="34" t="s">
        <v>844</v>
      </c>
      <c r="AU312" s="8">
        <f t="shared" si="28"/>
        <v>-2.5060525215375429</v>
      </c>
      <c r="AV312" s="8">
        <f t="shared" si="29"/>
        <v>-1.4288545557280135</v>
      </c>
      <c r="AW312">
        <f t="shared" si="30"/>
        <v>4</v>
      </c>
      <c r="AX312">
        <f t="shared" si="31"/>
        <v>0</v>
      </c>
      <c r="AY312" s="6">
        <f>VLOOKUP(AP312,COND!$A$10:$B$32,2,FALSE)</f>
        <v>0.95</v>
      </c>
      <c r="AZ312" s="8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95.275613462075611</v>
      </c>
      <c r="BA312" s="26">
        <f t="shared" si="32"/>
        <v>-0.52801949048112606</v>
      </c>
      <c r="BB312" t="str">
        <f t="shared" si="33"/>
        <v>SP</v>
      </c>
      <c r="BC312">
        <v>800</v>
      </c>
      <c r="BD312">
        <v>800</v>
      </c>
      <c r="BF312" t="str">
        <f t="shared" si="34"/>
        <v>Unlikely</v>
      </c>
      <c r="BH312" t="str">
        <f>IF(VLOOKUP($A312,'Draft List'!$D$4:$AC$1177,BH$3,FALSE)&lt;&gt;0,VLOOKUP($A312,'Draft List'!$D$4:$AC$1177,BH$3,FALSE),"")</f>
        <v/>
      </c>
      <c r="BI312" t="str">
        <f>IF(VLOOKUP($A312,'Draft List'!$D$4:$AC$1177,BI$3,FALSE)&lt;&gt;0,VLOOKUP($A312,'Draft List'!$D$4:$AC$1177,BI$3,FALSE),"")</f>
        <v/>
      </c>
      <c r="BJ312" t="str">
        <f>IF(VLOOKUP($A312,'Draft List'!$D$4:$AC$1177,BJ$3,FALSE)&lt;&gt;0,VLOOKUP($A312,'Draft List'!$D$4:$AC$1177,BJ$3,FALSE),"")</f>
        <v/>
      </c>
      <c r="BK312" t="str">
        <f>IF(VLOOKUP($A312,'Draft List'!$D$4:$AC$1177,BK$3,FALSE)&lt;&gt;0,VLOOKUP($A312,'Draft List'!$D$4:$AC$1177,BK$3,FALSE),"")</f>
        <v/>
      </c>
      <c r="BL312" t="e">
        <f>IF(OR(B312="SP",B312="MR",B312="CL"),"P",VLOOKUP(#REF!,Bat!$A$4:$AR$581,42,FALSE))</f>
        <v>#REF!</v>
      </c>
    </row>
    <row r="313" spans="1:64" ht="15" customHeight="1" x14ac:dyDescent="0.3">
      <c r="A313" s="1">
        <v>5487</v>
      </c>
      <c r="B313" s="1" t="s">
        <v>468</v>
      </c>
      <c r="C313" s="1" t="s">
        <v>150</v>
      </c>
      <c r="D313" s="1" t="s">
        <v>1637</v>
      </c>
      <c r="E313" s="1">
        <v>18</v>
      </c>
      <c r="F313" s="1" t="s">
        <v>54</v>
      </c>
      <c r="G313" s="1" t="s">
        <v>54</v>
      </c>
      <c r="H313" s="22" t="s">
        <v>878</v>
      </c>
      <c r="I313" s="45" t="s">
        <v>43</v>
      </c>
      <c r="J313" s="1" t="s">
        <v>43</v>
      </c>
      <c r="K313" s="22" t="s">
        <v>43</v>
      </c>
      <c r="L313" s="1">
        <v>1</v>
      </c>
      <c r="M313" s="1">
        <v>2</v>
      </c>
      <c r="N313" s="22">
        <v>1</v>
      </c>
      <c r="O313" s="1">
        <v>2</v>
      </c>
      <c r="P313" s="1">
        <v>2</v>
      </c>
      <c r="Q313" s="22">
        <v>2</v>
      </c>
      <c r="R313" s="1">
        <v>1</v>
      </c>
      <c r="S313" s="1">
        <v>4</v>
      </c>
      <c r="T313" s="1">
        <v>1</v>
      </c>
      <c r="U313" s="1">
        <v>1</v>
      </c>
      <c r="V313" s="1" t="s">
        <v>45</v>
      </c>
      <c r="W313" s="1" t="s">
        <v>45</v>
      </c>
      <c r="X313" s="1">
        <v>1</v>
      </c>
      <c r="Y313" s="1">
        <v>5</v>
      </c>
      <c r="Z313" s="1" t="s">
        <v>45</v>
      </c>
      <c r="AA313" s="1" t="s">
        <v>45</v>
      </c>
      <c r="AB313" s="1" t="s">
        <v>45</v>
      </c>
      <c r="AC313" s="1" t="s">
        <v>45</v>
      </c>
      <c r="AD313" s="1" t="s">
        <v>45</v>
      </c>
      <c r="AE313" s="1" t="s">
        <v>45</v>
      </c>
      <c r="AF313" s="1" t="s">
        <v>45</v>
      </c>
      <c r="AG313" s="1" t="s">
        <v>45</v>
      </c>
      <c r="AH313" s="1" t="s">
        <v>45</v>
      </c>
      <c r="AI313" s="1" t="s">
        <v>45</v>
      </c>
      <c r="AJ313" s="1" t="s">
        <v>45</v>
      </c>
      <c r="AK313" s="1" t="s">
        <v>45</v>
      </c>
      <c r="AL313" s="1" t="s">
        <v>45</v>
      </c>
      <c r="AM313" s="1" t="s">
        <v>45</v>
      </c>
      <c r="AN313" s="1" t="s">
        <v>45</v>
      </c>
      <c r="AO313" s="22" t="s">
        <v>45</v>
      </c>
      <c r="AP313" s="1" t="s">
        <v>74</v>
      </c>
      <c r="AQ313" s="1">
        <v>7</v>
      </c>
      <c r="AR313" s="23" t="s">
        <v>371</v>
      </c>
      <c r="AS313" s="34" t="s">
        <v>922</v>
      </c>
      <c r="AT313" s="34" t="s">
        <v>844</v>
      </c>
      <c r="AU313" s="8">
        <f t="shared" si="28"/>
        <v>-2.5060525215375429</v>
      </c>
      <c r="AV313" s="8">
        <f t="shared" si="29"/>
        <v>-1.6235458802371869</v>
      </c>
      <c r="AW313">
        <f t="shared" si="30"/>
        <v>3</v>
      </c>
      <c r="AX313">
        <f t="shared" si="31"/>
        <v>0</v>
      </c>
      <c r="AY313" s="6">
        <f>VLOOKUP(AP313,COND!$A$10:$B$32,2,FALSE)</f>
        <v>0.85</v>
      </c>
      <c r="AZ313" s="8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95.248691107306442</v>
      </c>
      <c r="BA313" s="26">
        <f t="shared" si="32"/>
        <v>-0.5305032571302023</v>
      </c>
      <c r="BB313" t="str">
        <f t="shared" si="33"/>
        <v>SP</v>
      </c>
      <c r="BC313">
        <v>800</v>
      </c>
      <c r="BD313">
        <v>800</v>
      </c>
      <c r="BF313" t="str">
        <f t="shared" si="34"/>
        <v>Unlikely</v>
      </c>
      <c r="BH313" t="str">
        <f>IF(VLOOKUP($A313,'Draft List'!$D$4:$AC$1177,BH$3,FALSE)&lt;&gt;0,VLOOKUP($A313,'Draft List'!$D$4:$AC$1177,BH$3,FALSE),"")</f>
        <v/>
      </c>
      <c r="BI313" t="str">
        <f>IF(VLOOKUP($A313,'Draft List'!$D$4:$AC$1177,BI$3,FALSE)&lt;&gt;0,VLOOKUP($A313,'Draft List'!$D$4:$AC$1177,BI$3,FALSE),"")</f>
        <v/>
      </c>
      <c r="BJ313" t="str">
        <f>IF(VLOOKUP($A313,'Draft List'!$D$4:$AC$1177,BJ$3,FALSE)&lt;&gt;0,VLOOKUP($A313,'Draft List'!$D$4:$AC$1177,BJ$3,FALSE),"")</f>
        <v/>
      </c>
      <c r="BK313" t="str">
        <f>IF(VLOOKUP($A313,'Draft List'!$D$4:$AC$1177,BK$3,FALSE)&lt;&gt;0,VLOOKUP($A313,'Draft List'!$D$4:$AC$1177,BK$3,FALSE),"")</f>
        <v/>
      </c>
      <c r="BL313" t="e">
        <f>IF(OR(B313="SP",B313="MR",B313="CL"),"P",VLOOKUP(#REF!,Bat!$A$4:$AR$581,42,FALSE))</f>
        <v>#REF!</v>
      </c>
    </row>
    <row r="314" spans="1:64" ht="15" customHeight="1" x14ac:dyDescent="0.3">
      <c r="A314" s="1">
        <v>5847</v>
      </c>
      <c r="B314" s="1" t="s">
        <v>468</v>
      </c>
      <c r="C314" s="1" t="s">
        <v>128</v>
      </c>
      <c r="D314" s="1" t="s">
        <v>408</v>
      </c>
      <c r="E314" s="1">
        <v>18</v>
      </c>
      <c r="F314" s="1" t="s">
        <v>54</v>
      </c>
      <c r="G314" s="1" t="s">
        <v>54</v>
      </c>
      <c r="H314" s="22" t="s">
        <v>878</v>
      </c>
      <c r="I314" s="45" t="s">
        <v>43</v>
      </c>
      <c r="J314" s="1" t="s">
        <v>44</v>
      </c>
      <c r="K314" s="22" t="s">
        <v>43</v>
      </c>
      <c r="L314" s="1">
        <v>1</v>
      </c>
      <c r="M314" s="1">
        <v>1</v>
      </c>
      <c r="N314" s="22">
        <v>1</v>
      </c>
      <c r="O314" s="1">
        <v>4</v>
      </c>
      <c r="P314" s="1">
        <v>1</v>
      </c>
      <c r="Q314" s="22">
        <v>2</v>
      </c>
      <c r="R314" s="1">
        <v>2</v>
      </c>
      <c r="S314" s="1">
        <v>4</v>
      </c>
      <c r="T314" s="1">
        <v>1</v>
      </c>
      <c r="U314" s="1">
        <v>4</v>
      </c>
      <c r="V314" s="1" t="s">
        <v>45</v>
      </c>
      <c r="W314" s="1" t="s">
        <v>45</v>
      </c>
      <c r="X314" s="1">
        <v>1</v>
      </c>
      <c r="Y314" s="1">
        <v>5</v>
      </c>
      <c r="Z314" s="1" t="s">
        <v>45</v>
      </c>
      <c r="AA314" s="1" t="s">
        <v>45</v>
      </c>
      <c r="AB314" s="1">
        <v>2</v>
      </c>
      <c r="AC314" s="1">
        <v>4</v>
      </c>
      <c r="AD314" s="1" t="s">
        <v>45</v>
      </c>
      <c r="AE314" s="1" t="s">
        <v>45</v>
      </c>
      <c r="AF314" s="1" t="s">
        <v>45</v>
      </c>
      <c r="AG314" s="1" t="s">
        <v>45</v>
      </c>
      <c r="AH314" s="1" t="s">
        <v>45</v>
      </c>
      <c r="AI314" s="1" t="s">
        <v>45</v>
      </c>
      <c r="AJ314" s="1" t="s">
        <v>45</v>
      </c>
      <c r="AK314" s="1" t="s">
        <v>45</v>
      </c>
      <c r="AL314" s="1" t="s">
        <v>45</v>
      </c>
      <c r="AM314" s="1" t="s">
        <v>45</v>
      </c>
      <c r="AN314" s="1" t="s">
        <v>45</v>
      </c>
      <c r="AO314" s="22" t="s">
        <v>45</v>
      </c>
      <c r="AP314" s="1" t="s">
        <v>66</v>
      </c>
      <c r="AQ314" s="1">
        <v>10</v>
      </c>
      <c r="AR314" s="23" t="s">
        <v>14</v>
      </c>
      <c r="AS314" s="34" t="s">
        <v>977</v>
      </c>
      <c r="AT314" s="34" t="s">
        <v>48</v>
      </c>
      <c r="AU314" s="8">
        <f t="shared" si="28"/>
        <v>-2.7014842379675978</v>
      </c>
      <c r="AV314" s="8">
        <f t="shared" si="29"/>
        <v>-1.4295949476488956</v>
      </c>
      <c r="AW314">
        <f t="shared" si="30"/>
        <v>4</v>
      </c>
      <c r="AX314">
        <f t="shared" si="31"/>
        <v>0</v>
      </c>
      <c r="AY314" s="6">
        <f>VLOOKUP(AP314,COND!$A$10:$B$32,2,FALSE)</f>
        <v>0.95</v>
      </c>
      <c r="AZ314" s="8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95.224413989457133</v>
      </c>
      <c r="BA314" s="26">
        <f t="shared" si="32"/>
        <v>-0.53274298304447687</v>
      </c>
      <c r="BB314" t="str">
        <f t="shared" si="33"/>
        <v>SP</v>
      </c>
      <c r="BC314">
        <v>800</v>
      </c>
      <c r="BD314">
        <v>800</v>
      </c>
      <c r="BF314" t="str">
        <f t="shared" si="34"/>
        <v>Unlikely</v>
      </c>
      <c r="BH314" t="str">
        <f>IF(VLOOKUP($A314,'Draft List'!$D$4:$AC$1177,BH$3,FALSE)&lt;&gt;0,VLOOKUP($A314,'Draft List'!$D$4:$AC$1177,BH$3,FALSE),"")</f>
        <v/>
      </c>
      <c r="BI314" t="str">
        <f>IF(VLOOKUP($A314,'Draft List'!$D$4:$AC$1177,BI$3,FALSE)&lt;&gt;0,VLOOKUP($A314,'Draft List'!$D$4:$AC$1177,BI$3,FALSE),"")</f>
        <v/>
      </c>
      <c r="BJ314" t="str">
        <f>IF(VLOOKUP($A314,'Draft List'!$D$4:$AC$1177,BJ$3,FALSE)&lt;&gt;0,VLOOKUP($A314,'Draft List'!$D$4:$AC$1177,BJ$3,FALSE),"")</f>
        <v/>
      </c>
      <c r="BK314" t="str">
        <f>IF(VLOOKUP($A314,'Draft List'!$D$4:$AC$1177,BK$3,FALSE)&lt;&gt;0,VLOOKUP($A314,'Draft List'!$D$4:$AC$1177,BK$3,FALSE),"")</f>
        <v/>
      </c>
      <c r="BL314" t="e">
        <f>IF(OR(B314="SP",B314="MR",B314="CL"),"P",VLOOKUP(#REF!,Bat!$A$4:$AR$581,42,FALSE))</f>
        <v>#REF!</v>
      </c>
    </row>
    <row r="315" spans="1:64" ht="15" customHeight="1" x14ac:dyDescent="0.3">
      <c r="A315" s="1">
        <v>12609</v>
      </c>
      <c r="B315" s="1" t="s">
        <v>468</v>
      </c>
      <c r="C315" s="1" t="s">
        <v>1539</v>
      </c>
      <c r="D315" s="1" t="s">
        <v>1557</v>
      </c>
      <c r="E315" s="1">
        <v>18</v>
      </c>
      <c r="F315" s="1" t="s">
        <v>42</v>
      </c>
      <c r="G315" s="1" t="s">
        <v>42</v>
      </c>
      <c r="H315" s="22" t="s">
        <v>878</v>
      </c>
      <c r="I315" s="45" t="s">
        <v>43</v>
      </c>
      <c r="J315" s="1" t="s">
        <v>44</v>
      </c>
      <c r="K315" s="22" t="s">
        <v>44</v>
      </c>
      <c r="L315" s="1">
        <v>1</v>
      </c>
      <c r="M315" s="1">
        <v>1</v>
      </c>
      <c r="N315" s="22">
        <v>1</v>
      </c>
      <c r="O315" s="1">
        <v>3</v>
      </c>
      <c r="P315" s="1">
        <v>2</v>
      </c>
      <c r="Q315" s="22">
        <v>2</v>
      </c>
      <c r="R315" s="1">
        <v>2</v>
      </c>
      <c r="S315" s="1">
        <v>3</v>
      </c>
      <c r="T315" s="1">
        <v>1</v>
      </c>
      <c r="U315" s="1">
        <v>3</v>
      </c>
      <c r="V315" s="1">
        <v>2</v>
      </c>
      <c r="W315" s="1">
        <v>5</v>
      </c>
      <c r="X315" s="1" t="s">
        <v>45</v>
      </c>
      <c r="Y315" s="1" t="s">
        <v>45</v>
      </c>
      <c r="Z315" s="1" t="s">
        <v>45</v>
      </c>
      <c r="AA315" s="1" t="s">
        <v>45</v>
      </c>
      <c r="AB315" s="1" t="s">
        <v>45</v>
      </c>
      <c r="AC315" s="1" t="s">
        <v>45</v>
      </c>
      <c r="AD315" s="1" t="s">
        <v>45</v>
      </c>
      <c r="AE315" s="1" t="s">
        <v>45</v>
      </c>
      <c r="AF315" s="1" t="s">
        <v>45</v>
      </c>
      <c r="AG315" s="1" t="s">
        <v>45</v>
      </c>
      <c r="AH315" s="1" t="s">
        <v>45</v>
      </c>
      <c r="AI315" s="1" t="s">
        <v>45</v>
      </c>
      <c r="AJ315" s="1" t="s">
        <v>45</v>
      </c>
      <c r="AK315" s="1" t="s">
        <v>45</v>
      </c>
      <c r="AL315" s="1" t="s">
        <v>45</v>
      </c>
      <c r="AM315" s="1" t="s">
        <v>45</v>
      </c>
      <c r="AN315" s="1" t="s">
        <v>45</v>
      </c>
      <c r="AO315" s="22" t="s">
        <v>45</v>
      </c>
      <c r="AP315" s="1" t="s">
        <v>68</v>
      </c>
      <c r="AQ315" s="1">
        <v>8</v>
      </c>
      <c r="AR315" s="23" t="s">
        <v>14</v>
      </c>
      <c r="AS315" s="34" t="s">
        <v>875</v>
      </c>
      <c r="AT315" s="34" t="s">
        <v>844</v>
      </c>
      <c r="AU315" s="8">
        <f t="shared" si="28"/>
        <v>-2.7014842379675978</v>
      </c>
      <c r="AV315" s="8">
        <f t="shared" si="29"/>
        <v>-1.4288545557280135</v>
      </c>
      <c r="AW315">
        <f t="shared" si="30"/>
        <v>3</v>
      </c>
      <c r="AX315">
        <f t="shared" si="31"/>
        <v>0</v>
      </c>
      <c r="AY315" s="6">
        <f>VLOOKUP(AP315,COND!$A$10:$B$32,2,FALSE)</f>
        <v>0.9</v>
      </c>
      <c r="AZ315" s="8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95.144350834061584</v>
      </c>
      <c r="BA315" s="26">
        <f t="shared" si="32"/>
        <v>-0.54012934270343937</v>
      </c>
      <c r="BB315" t="str">
        <f t="shared" si="33"/>
        <v>SP</v>
      </c>
      <c r="BC315">
        <v>800</v>
      </c>
      <c r="BD315">
        <v>800</v>
      </c>
      <c r="BF315" t="str">
        <f t="shared" si="34"/>
        <v>Unlikely</v>
      </c>
      <c r="BH315" t="str">
        <f>IF(VLOOKUP($A315,'Draft List'!$D$4:$AC$1177,BH$3,FALSE)&lt;&gt;0,VLOOKUP($A315,'Draft List'!$D$4:$AC$1177,BH$3,FALSE),"")</f>
        <v/>
      </c>
      <c r="BI315" t="str">
        <f>IF(VLOOKUP($A315,'Draft List'!$D$4:$AC$1177,BI$3,FALSE)&lt;&gt;0,VLOOKUP($A315,'Draft List'!$D$4:$AC$1177,BI$3,FALSE),"")</f>
        <v/>
      </c>
      <c r="BJ315" t="str">
        <f>IF(VLOOKUP($A315,'Draft List'!$D$4:$AC$1177,BJ$3,FALSE)&lt;&gt;0,VLOOKUP($A315,'Draft List'!$D$4:$AC$1177,BJ$3,FALSE),"")</f>
        <v/>
      </c>
      <c r="BK315" t="str">
        <f>IF(VLOOKUP($A315,'Draft List'!$D$4:$AC$1177,BK$3,FALSE)&lt;&gt;0,VLOOKUP($A315,'Draft List'!$D$4:$AC$1177,BK$3,FALSE),"")</f>
        <v/>
      </c>
      <c r="BL315" t="e">
        <f>IF(OR(B315="SP",B315="MR",B315="CL"),"P",VLOOKUP(#REF!,Bat!$A$4:$AR$581,42,FALSE))</f>
        <v>#REF!</v>
      </c>
    </row>
    <row r="316" spans="1:64" ht="15" customHeight="1" x14ac:dyDescent="0.3">
      <c r="A316" s="1">
        <v>5077</v>
      </c>
      <c r="B316" s="1" t="s">
        <v>468</v>
      </c>
      <c r="C316" s="1" t="s">
        <v>301</v>
      </c>
      <c r="D316" s="1" t="s">
        <v>783</v>
      </c>
      <c r="E316" s="1">
        <v>18</v>
      </c>
      <c r="F316" s="1" t="s">
        <v>42</v>
      </c>
      <c r="G316" s="1" t="s">
        <v>42</v>
      </c>
      <c r="H316" s="22" t="s">
        <v>878</v>
      </c>
      <c r="I316" s="45" t="s">
        <v>43</v>
      </c>
      <c r="J316" s="1" t="s">
        <v>43</v>
      </c>
      <c r="K316" s="22" t="s">
        <v>43</v>
      </c>
      <c r="L316" s="1">
        <v>1</v>
      </c>
      <c r="M316" s="1">
        <v>2</v>
      </c>
      <c r="N316" s="22">
        <v>1</v>
      </c>
      <c r="O316" s="1">
        <v>4</v>
      </c>
      <c r="P316" s="1">
        <v>2</v>
      </c>
      <c r="Q316" s="22">
        <v>1</v>
      </c>
      <c r="R316" s="1">
        <v>2</v>
      </c>
      <c r="S316" s="1">
        <v>5</v>
      </c>
      <c r="T316" s="1">
        <v>1</v>
      </c>
      <c r="U316" s="1">
        <v>1</v>
      </c>
      <c r="V316" s="1" t="s">
        <v>45</v>
      </c>
      <c r="W316" s="1" t="s">
        <v>45</v>
      </c>
      <c r="X316" s="1" t="s">
        <v>45</v>
      </c>
      <c r="Y316" s="1" t="s">
        <v>45</v>
      </c>
      <c r="Z316" s="1" t="s">
        <v>45</v>
      </c>
      <c r="AA316" s="1" t="s">
        <v>45</v>
      </c>
      <c r="AB316" s="1">
        <v>2</v>
      </c>
      <c r="AC316" s="1">
        <v>5</v>
      </c>
      <c r="AD316" s="1" t="s">
        <v>45</v>
      </c>
      <c r="AE316" s="1" t="s">
        <v>45</v>
      </c>
      <c r="AF316" s="1" t="s">
        <v>45</v>
      </c>
      <c r="AG316" s="1" t="s">
        <v>45</v>
      </c>
      <c r="AH316" s="1" t="s">
        <v>45</v>
      </c>
      <c r="AI316" s="1" t="s">
        <v>45</v>
      </c>
      <c r="AJ316" s="1" t="s">
        <v>45</v>
      </c>
      <c r="AK316" s="1" t="s">
        <v>45</v>
      </c>
      <c r="AL316" s="1" t="s">
        <v>45</v>
      </c>
      <c r="AM316" s="1" t="s">
        <v>45</v>
      </c>
      <c r="AN316" s="1" t="s">
        <v>45</v>
      </c>
      <c r="AO316" s="22" t="s">
        <v>45</v>
      </c>
      <c r="AP316" s="1" t="s">
        <v>69</v>
      </c>
      <c r="AQ316" s="1">
        <v>9</v>
      </c>
      <c r="AR316" s="23" t="s">
        <v>371</v>
      </c>
      <c r="AS316" s="34" t="s">
        <v>896</v>
      </c>
      <c r="AT316" s="34" t="s">
        <v>844</v>
      </c>
      <c r="AU316" s="8">
        <f t="shared" si="28"/>
        <v>-2.5060525215375429</v>
      </c>
      <c r="AV316" s="8">
        <f t="shared" si="29"/>
        <v>-1.4764837972729503</v>
      </c>
      <c r="AW316">
        <f t="shared" si="30"/>
        <v>3</v>
      </c>
      <c r="AX316">
        <f t="shared" si="31"/>
        <v>0</v>
      </c>
      <c r="AY316" s="6">
        <f>VLOOKUP(AP316,COND!$A$10:$B$32,2,FALSE)</f>
        <v>0.95</v>
      </c>
      <c r="AZ316" s="8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94.895657872721813</v>
      </c>
      <c r="BA316" s="26">
        <f t="shared" si="32"/>
        <v>-0.56307292577898349</v>
      </c>
      <c r="BB316" t="str">
        <f t="shared" si="33"/>
        <v>SP</v>
      </c>
      <c r="BC316">
        <v>800</v>
      </c>
      <c r="BD316">
        <v>800</v>
      </c>
      <c r="BF316" t="str">
        <f t="shared" si="34"/>
        <v>Unlikely</v>
      </c>
      <c r="BH316" t="str">
        <f>IF(VLOOKUP($A316,'Draft List'!$D$4:$AC$1177,BH$3,FALSE)&lt;&gt;0,VLOOKUP($A316,'Draft List'!$D$4:$AC$1177,BH$3,FALSE),"")</f>
        <v/>
      </c>
      <c r="BI316" t="str">
        <f>IF(VLOOKUP($A316,'Draft List'!$D$4:$AC$1177,BI$3,FALSE)&lt;&gt;0,VLOOKUP($A316,'Draft List'!$D$4:$AC$1177,BI$3,FALSE),"")</f>
        <v/>
      </c>
      <c r="BJ316" t="str">
        <f>IF(VLOOKUP($A316,'Draft List'!$D$4:$AC$1177,BJ$3,FALSE)&lt;&gt;0,VLOOKUP($A316,'Draft List'!$D$4:$AC$1177,BJ$3,FALSE),"")</f>
        <v/>
      </c>
      <c r="BK316" t="str">
        <f>IF(VLOOKUP($A316,'Draft List'!$D$4:$AC$1177,BK$3,FALSE)&lt;&gt;0,VLOOKUP($A316,'Draft List'!$D$4:$AC$1177,BK$3,FALSE),"")</f>
        <v/>
      </c>
      <c r="BL316" t="e">
        <f>IF(OR(B316="SP",B316="MR",B316="CL"),"P",VLOOKUP(#REF!,Bat!$A$4:$AR$581,42,FALSE))</f>
        <v>#REF!</v>
      </c>
    </row>
    <row r="317" spans="1:64" ht="15" customHeight="1" x14ac:dyDescent="0.3">
      <c r="A317" s="1">
        <v>6826</v>
      </c>
      <c r="B317" s="1" t="s">
        <v>468</v>
      </c>
      <c r="C317" s="1" t="s">
        <v>1485</v>
      </c>
      <c r="D317" s="1" t="s">
        <v>1486</v>
      </c>
      <c r="E317" s="1">
        <v>18</v>
      </c>
      <c r="F317" s="1" t="s">
        <v>63</v>
      </c>
      <c r="G317" s="1" t="s">
        <v>42</v>
      </c>
      <c r="H317" s="22" t="s">
        <v>878</v>
      </c>
      <c r="I317" s="45" t="s">
        <v>48</v>
      </c>
      <c r="J317" s="1" t="s">
        <v>43</v>
      </c>
      <c r="K317" s="22" t="s">
        <v>44</v>
      </c>
      <c r="L317" s="1">
        <v>1</v>
      </c>
      <c r="M317" s="1">
        <v>1</v>
      </c>
      <c r="N317" s="22">
        <v>1</v>
      </c>
      <c r="O317" s="1">
        <v>4</v>
      </c>
      <c r="P317" s="1">
        <v>1</v>
      </c>
      <c r="Q317" s="22">
        <v>2</v>
      </c>
      <c r="R317" s="1">
        <v>3</v>
      </c>
      <c r="S317" s="1">
        <v>4</v>
      </c>
      <c r="T317" s="1">
        <v>1</v>
      </c>
      <c r="U317" s="1">
        <v>5</v>
      </c>
      <c r="V317" s="1" t="s">
        <v>45</v>
      </c>
      <c r="W317" s="1" t="s">
        <v>45</v>
      </c>
      <c r="X317" s="1">
        <v>2</v>
      </c>
      <c r="Y317" s="1">
        <v>6</v>
      </c>
      <c r="Z317" s="1" t="s">
        <v>45</v>
      </c>
      <c r="AA317" s="1" t="s">
        <v>45</v>
      </c>
      <c r="AB317" s="1" t="s">
        <v>45</v>
      </c>
      <c r="AC317" s="1" t="s">
        <v>45</v>
      </c>
      <c r="AD317" s="1" t="s">
        <v>45</v>
      </c>
      <c r="AE317" s="1" t="s">
        <v>45</v>
      </c>
      <c r="AF317" s="1" t="s">
        <v>45</v>
      </c>
      <c r="AG317" s="1" t="s">
        <v>45</v>
      </c>
      <c r="AH317" s="1" t="s">
        <v>45</v>
      </c>
      <c r="AI317" s="1" t="s">
        <v>45</v>
      </c>
      <c r="AJ317" s="1" t="s">
        <v>45</v>
      </c>
      <c r="AK317" s="1" t="s">
        <v>45</v>
      </c>
      <c r="AL317" s="1" t="s">
        <v>45</v>
      </c>
      <c r="AM317" s="1" t="s">
        <v>45</v>
      </c>
      <c r="AN317" s="1" t="s">
        <v>45</v>
      </c>
      <c r="AO317" s="22" t="s">
        <v>45</v>
      </c>
      <c r="AP317" s="1" t="s">
        <v>65</v>
      </c>
      <c r="AQ317" s="1">
        <v>9</v>
      </c>
      <c r="AR317" s="23" t="s">
        <v>375</v>
      </c>
      <c r="AS317" s="34" t="s">
        <v>695</v>
      </c>
      <c r="AT317" s="34" t="s">
        <v>48</v>
      </c>
      <c r="AU317" s="8">
        <f t="shared" si="28"/>
        <v>-2.7014842379675978</v>
      </c>
      <c r="AV317" s="8">
        <f t="shared" si="29"/>
        <v>-1.4295949476488956</v>
      </c>
      <c r="AW317">
        <f t="shared" si="30"/>
        <v>3</v>
      </c>
      <c r="AX317">
        <f t="shared" si="31"/>
        <v>1</v>
      </c>
      <c r="AY317" s="6">
        <f>VLOOKUP(AP317,COND!$A$10:$B$32,2,FALSE)</f>
        <v>1</v>
      </c>
      <c r="AZ317" s="8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94.842804199428571</v>
      </c>
      <c r="BA317" s="26">
        <f t="shared" si="32"/>
        <v>-0.5679490293788535</v>
      </c>
      <c r="BB317" t="str">
        <f t="shared" si="33"/>
        <v>SP</v>
      </c>
      <c r="BC317">
        <v>800</v>
      </c>
      <c r="BD317">
        <v>800</v>
      </c>
      <c r="BF317" t="str">
        <f t="shared" si="34"/>
        <v>Unlikely</v>
      </c>
      <c r="BH317" t="str">
        <f>IF(VLOOKUP($A317,'Draft List'!$D$4:$AC$1177,BH$3,FALSE)&lt;&gt;0,VLOOKUP($A317,'Draft List'!$D$4:$AC$1177,BH$3,FALSE),"")</f>
        <v/>
      </c>
      <c r="BI317" t="str">
        <f>IF(VLOOKUP($A317,'Draft List'!$D$4:$AC$1177,BI$3,FALSE)&lt;&gt;0,VLOOKUP($A317,'Draft List'!$D$4:$AC$1177,BI$3,FALSE),"")</f>
        <v/>
      </c>
      <c r="BJ317" t="str">
        <f>IF(VLOOKUP($A317,'Draft List'!$D$4:$AC$1177,BJ$3,FALSE)&lt;&gt;0,VLOOKUP($A317,'Draft List'!$D$4:$AC$1177,BJ$3,FALSE),"")</f>
        <v/>
      </c>
      <c r="BK317" t="str">
        <f>IF(VLOOKUP($A317,'Draft List'!$D$4:$AC$1177,BK$3,FALSE)&lt;&gt;0,VLOOKUP($A317,'Draft List'!$D$4:$AC$1177,BK$3,FALSE),"")</f>
        <v/>
      </c>
      <c r="BL317" t="e">
        <f>IF(OR(B317="SP",B317="MR",B317="CL"),"P",VLOOKUP(#REF!,Bat!$A$4:$AR$581,42,FALSE))</f>
        <v>#REF!</v>
      </c>
    </row>
    <row r="318" spans="1:64" ht="15" customHeight="1" x14ac:dyDescent="0.3">
      <c r="A318" s="1">
        <v>4657</v>
      </c>
      <c r="B318" s="1" t="s">
        <v>468</v>
      </c>
      <c r="C318" s="1" t="s">
        <v>217</v>
      </c>
      <c r="D318" s="1" t="s">
        <v>336</v>
      </c>
      <c r="E318" s="1">
        <v>21</v>
      </c>
      <c r="F318" s="1" t="s">
        <v>42</v>
      </c>
      <c r="G318" s="1" t="s">
        <v>42</v>
      </c>
      <c r="H318" s="22" t="s">
        <v>878</v>
      </c>
      <c r="I318" s="45" t="s">
        <v>43</v>
      </c>
      <c r="J318" s="1" t="s">
        <v>48</v>
      </c>
      <c r="K318" s="22" t="s">
        <v>48</v>
      </c>
      <c r="L318" s="1">
        <v>3</v>
      </c>
      <c r="M318" s="1">
        <v>2</v>
      </c>
      <c r="N318" s="22">
        <v>1</v>
      </c>
      <c r="O318" s="1">
        <v>5</v>
      </c>
      <c r="P318" s="1">
        <v>2</v>
      </c>
      <c r="Q318" s="22">
        <v>2</v>
      </c>
      <c r="R318" s="1">
        <v>4</v>
      </c>
      <c r="S318" s="1">
        <v>6</v>
      </c>
      <c r="T318" s="1">
        <v>1</v>
      </c>
      <c r="U318" s="1">
        <v>5</v>
      </c>
      <c r="V318" s="1" t="s">
        <v>45</v>
      </c>
      <c r="W318" s="1" t="s">
        <v>45</v>
      </c>
      <c r="X318" s="1">
        <v>3</v>
      </c>
      <c r="Y318" s="1">
        <v>6</v>
      </c>
      <c r="Z318" s="1" t="s">
        <v>45</v>
      </c>
      <c r="AA318" s="1" t="s">
        <v>45</v>
      </c>
      <c r="AB318" s="1" t="s">
        <v>45</v>
      </c>
      <c r="AC318" s="1" t="s">
        <v>45</v>
      </c>
      <c r="AD318" s="1" t="s">
        <v>45</v>
      </c>
      <c r="AE318" s="1" t="s">
        <v>45</v>
      </c>
      <c r="AF318" s="1" t="s">
        <v>45</v>
      </c>
      <c r="AG318" s="1" t="s">
        <v>45</v>
      </c>
      <c r="AH318" s="1">
        <v>1</v>
      </c>
      <c r="AI318" s="1">
        <v>1</v>
      </c>
      <c r="AJ318" s="1" t="s">
        <v>45</v>
      </c>
      <c r="AK318" s="1" t="s">
        <v>45</v>
      </c>
      <c r="AL318" s="1" t="s">
        <v>45</v>
      </c>
      <c r="AM318" s="1" t="s">
        <v>45</v>
      </c>
      <c r="AN318" s="1" t="s">
        <v>45</v>
      </c>
      <c r="AO318" s="22" t="s">
        <v>45</v>
      </c>
      <c r="AP318" s="1" t="s">
        <v>59</v>
      </c>
      <c r="AQ318" s="1">
        <v>8</v>
      </c>
      <c r="AR318" s="23" t="s">
        <v>371</v>
      </c>
      <c r="AS318" s="34" t="s">
        <v>882</v>
      </c>
      <c r="AT318" s="34" t="s">
        <v>48</v>
      </c>
      <c r="AU318" s="8">
        <f t="shared" si="28"/>
        <v>-2.1166698725191955</v>
      </c>
      <c r="AV318" s="8">
        <f t="shared" si="29"/>
        <v>-1.0394719067096667</v>
      </c>
      <c r="AW318">
        <f t="shared" si="30"/>
        <v>4</v>
      </c>
      <c r="AX318">
        <f t="shared" si="31"/>
        <v>2</v>
      </c>
      <c r="AY318" s="6">
        <f>VLOOKUP(AP318,COND!$A$10:$B$32,2,FALSE)</f>
        <v>1</v>
      </c>
      <c r="AZ318" s="8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102.28722789130282</v>
      </c>
      <c r="BA318" s="26">
        <f t="shared" si="32"/>
        <v>0.11884866889099127</v>
      </c>
      <c r="BB318" t="str">
        <f t="shared" si="33"/>
        <v>SP</v>
      </c>
      <c r="BC318">
        <v>800</v>
      </c>
      <c r="BD318">
        <v>800</v>
      </c>
      <c r="BF318" t="str">
        <f t="shared" si="34"/>
        <v>Unlikely</v>
      </c>
      <c r="BH318">
        <f>IF(VLOOKUP($A318,'Draft List'!$D$4:$AC$1177,BH$3,FALSE)&lt;&gt;0,VLOOKUP($A318,'Draft List'!$D$4:$AC$1177,BH$3,FALSE),"")</f>
        <v>445</v>
      </c>
      <c r="BI318">
        <f>IF(VLOOKUP($A318,'Draft List'!$D$4:$AC$1177,BI$3,FALSE)&lt;&gt;0,VLOOKUP($A318,'Draft List'!$D$4:$AC$1177,BI$3,FALSE),"")</f>
        <v>15</v>
      </c>
      <c r="BJ318">
        <f>IF(VLOOKUP($A318,'Draft List'!$D$4:$AC$1177,BJ$3,FALSE)&lt;&gt;0,VLOOKUP($A318,'Draft List'!$D$4:$AC$1177,BJ$3,FALSE),"")</f>
        <v>9</v>
      </c>
      <c r="BK318" t="str">
        <f>IF(VLOOKUP($A318,'Draft List'!$D$4:$AC$1177,BK$3,FALSE)&lt;&gt;0,VLOOKUP($A318,'Draft List'!$D$4:$AC$1177,BK$3,FALSE),"")</f>
        <v>Niihama-shi Ghosts</v>
      </c>
      <c r="BL318" t="e">
        <f>IF(OR(B318="SP",B318="MR",B318="CL"),"P",VLOOKUP(#REF!,Bat!$A$4:$AR$581,42,FALSE))</f>
        <v>#REF!</v>
      </c>
    </row>
    <row r="319" spans="1:64" ht="15" customHeight="1" x14ac:dyDescent="0.3">
      <c r="A319" s="1">
        <v>5224</v>
      </c>
      <c r="B319" s="1" t="s">
        <v>468</v>
      </c>
      <c r="C319" s="1" t="s">
        <v>1445</v>
      </c>
      <c r="D319" s="1" t="s">
        <v>137</v>
      </c>
      <c r="E319" s="1">
        <v>18</v>
      </c>
      <c r="F319" s="1" t="s">
        <v>63</v>
      </c>
      <c r="G319" s="1" t="s">
        <v>42</v>
      </c>
      <c r="H319" s="22" t="s">
        <v>878</v>
      </c>
      <c r="I319" s="45" t="s">
        <v>44</v>
      </c>
      <c r="J319" s="1" t="s">
        <v>43</v>
      </c>
      <c r="K319" s="22" t="s">
        <v>43</v>
      </c>
      <c r="L319" s="1">
        <v>2</v>
      </c>
      <c r="M319" s="1">
        <v>1</v>
      </c>
      <c r="N319" s="22">
        <v>1</v>
      </c>
      <c r="O319" s="1">
        <v>4</v>
      </c>
      <c r="P319" s="1">
        <v>1</v>
      </c>
      <c r="Q319" s="22">
        <v>2</v>
      </c>
      <c r="R319" s="1">
        <v>3</v>
      </c>
      <c r="S319" s="1">
        <v>4</v>
      </c>
      <c r="T319" s="1">
        <v>1</v>
      </c>
      <c r="U319" s="1">
        <v>5</v>
      </c>
      <c r="V319" s="1" t="s">
        <v>45</v>
      </c>
      <c r="W319" s="1" t="s">
        <v>45</v>
      </c>
      <c r="X319" s="1" t="s">
        <v>45</v>
      </c>
      <c r="Y319" s="1" t="s">
        <v>45</v>
      </c>
      <c r="Z319" s="1" t="s">
        <v>45</v>
      </c>
      <c r="AA319" s="1" t="s">
        <v>45</v>
      </c>
      <c r="AB319" s="1" t="s">
        <v>45</v>
      </c>
      <c r="AC319" s="1" t="s">
        <v>45</v>
      </c>
      <c r="AD319" s="1">
        <v>3</v>
      </c>
      <c r="AE319" s="1">
        <v>4</v>
      </c>
      <c r="AF319" s="1">
        <v>2</v>
      </c>
      <c r="AG319" s="1">
        <v>4</v>
      </c>
      <c r="AH319" s="1" t="s">
        <v>45</v>
      </c>
      <c r="AI319" s="1" t="s">
        <v>45</v>
      </c>
      <c r="AJ319" s="1" t="s">
        <v>45</v>
      </c>
      <c r="AK319" s="1" t="s">
        <v>45</v>
      </c>
      <c r="AL319" s="1" t="s">
        <v>45</v>
      </c>
      <c r="AM319" s="1" t="s">
        <v>45</v>
      </c>
      <c r="AN319" s="1" t="s">
        <v>45</v>
      </c>
      <c r="AO319" s="22" t="s">
        <v>45</v>
      </c>
      <c r="AP319" s="1" t="s">
        <v>373</v>
      </c>
      <c r="AQ319" s="1">
        <v>7</v>
      </c>
      <c r="AR319" s="23" t="s">
        <v>14</v>
      </c>
      <c r="AS319" s="34" t="s">
        <v>707</v>
      </c>
      <c r="AT319" s="34" t="s">
        <v>48</v>
      </c>
      <c r="AU319" s="8">
        <f t="shared" si="28"/>
        <v>-2.5067929134584248</v>
      </c>
      <c r="AV319" s="8">
        <f t="shared" si="29"/>
        <v>-1.4295949476488956</v>
      </c>
      <c r="AW319">
        <f t="shared" si="30"/>
        <v>4</v>
      </c>
      <c r="AX319">
        <f t="shared" si="31"/>
        <v>0</v>
      </c>
      <c r="AY319" s="6">
        <f>VLOOKUP(AP319,COND!$A$10:$B$32,2,FALSE)</f>
        <v>1</v>
      </c>
      <c r="AZ319" s="8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94.756742464330401</v>
      </c>
      <c r="BA319" s="26">
        <f t="shared" si="32"/>
        <v>-0.57588879799237946</v>
      </c>
      <c r="BB319" t="str">
        <f t="shared" si="33"/>
        <v>SP</v>
      </c>
      <c r="BC319">
        <v>800</v>
      </c>
      <c r="BD319">
        <v>800</v>
      </c>
      <c r="BF319" t="str">
        <f t="shared" si="34"/>
        <v>Unlikely</v>
      </c>
      <c r="BH319" t="str">
        <f>IF(VLOOKUP($A319,'Draft List'!$D$4:$AC$1177,BH$3,FALSE)&lt;&gt;0,VLOOKUP($A319,'Draft List'!$D$4:$AC$1177,BH$3,FALSE),"")</f>
        <v/>
      </c>
      <c r="BI319" t="str">
        <f>IF(VLOOKUP($A319,'Draft List'!$D$4:$AC$1177,BI$3,FALSE)&lt;&gt;0,VLOOKUP($A319,'Draft List'!$D$4:$AC$1177,BI$3,FALSE),"")</f>
        <v/>
      </c>
      <c r="BJ319" t="str">
        <f>IF(VLOOKUP($A319,'Draft List'!$D$4:$AC$1177,BJ$3,FALSE)&lt;&gt;0,VLOOKUP($A319,'Draft List'!$D$4:$AC$1177,BJ$3,FALSE),"")</f>
        <v/>
      </c>
      <c r="BK319" t="str">
        <f>IF(VLOOKUP($A319,'Draft List'!$D$4:$AC$1177,BK$3,FALSE)&lt;&gt;0,VLOOKUP($A319,'Draft List'!$D$4:$AC$1177,BK$3,FALSE),"")</f>
        <v/>
      </c>
      <c r="BL319" t="e">
        <f>IF(OR(B319="SP",B319="MR",B319="CL"),"P",VLOOKUP(#REF!,Bat!$A$4:$AR$581,42,FALSE))</f>
        <v>#REF!</v>
      </c>
    </row>
    <row r="320" spans="1:64" ht="15" customHeight="1" x14ac:dyDescent="0.3">
      <c r="A320" s="1">
        <v>5525</v>
      </c>
      <c r="B320" s="1" t="s">
        <v>468</v>
      </c>
      <c r="C320" s="1" t="s">
        <v>1636</v>
      </c>
      <c r="D320" s="1" t="s">
        <v>336</v>
      </c>
      <c r="E320" s="1">
        <v>21</v>
      </c>
      <c r="F320" s="1" t="s">
        <v>42</v>
      </c>
      <c r="G320" s="1" t="s">
        <v>42</v>
      </c>
      <c r="H320" s="22" t="s">
        <v>878</v>
      </c>
      <c r="I320" s="45" t="s">
        <v>44</v>
      </c>
      <c r="J320" s="1" t="s">
        <v>44</v>
      </c>
      <c r="K320" s="22" t="s">
        <v>43</v>
      </c>
      <c r="L320" s="1">
        <v>4</v>
      </c>
      <c r="M320" s="1">
        <v>2</v>
      </c>
      <c r="N320" s="22">
        <v>1</v>
      </c>
      <c r="O320" s="1">
        <v>6</v>
      </c>
      <c r="P320" s="1">
        <v>2</v>
      </c>
      <c r="Q320" s="22">
        <v>2</v>
      </c>
      <c r="R320" s="1">
        <v>5</v>
      </c>
      <c r="S320" s="1">
        <v>7</v>
      </c>
      <c r="T320" s="1">
        <v>2</v>
      </c>
      <c r="U320" s="1">
        <v>4</v>
      </c>
      <c r="V320" s="1" t="s">
        <v>45</v>
      </c>
      <c r="W320" s="1" t="s">
        <v>45</v>
      </c>
      <c r="X320" s="1" t="s">
        <v>45</v>
      </c>
      <c r="Y320" s="1" t="s">
        <v>45</v>
      </c>
      <c r="Z320" s="1">
        <v>4</v>
      </c>
      <c r="AA320" s="1">
        <v>6</v>
      </c>
      <c r="AB320" s="1" t="s">
        <v>45</v>
      </c>
      <c r="AC320" s="1" t="s">
        <v>45</v>
      </c>
      <c r="AD320" s="1" t="s">
        <v>45</v>
      </c>
      <c r="AE320" s="1" t="s">
        <v>45</v>
      </c>
      <c r="AF320" s="1" t="s">
        <v>45</v>
      </c>
      <c r="AG320" s="1" t="s">
        <v>45</v>
      </c>
      <c r="AH320" s="1" t="s">
        <v>45</v>
      </c>
      <c r="AI320" s="1" t="s">
        <v>45</v>
      </c>
      <c r="AJ320" s="1" t="s">
        <v>45</v>
      </c>
      <c r="AK320" s="1" t="s">
        <v>45</v>
      </c>
      <c r="AL320" s="1" t="s">
        <v>45</v>
      </c>
      <c r="AM320" s="1" t="s">
        <v>45</v>
      </c>
      <c r="AN320" s="1" t="s">
        <v>45</v>
      </c>
      <c r="AO320" s="22" t="s">
        <v>45</v>
      </c>
      <c r="AP320" s="1" t="s">
        <v>61</v>
      </c>
      <c r="AQ320" s="1">
        <v>8</v>
      </c>
      <c r="AR320" s="23" t="s">
        <v>371</v>
      </c>
      <c r="AS320" s="34" t="s">
        <v>874</v>
      </c>
      <c r="AT320" s="34" t="s">
        <v>844</v>
      </c>
      <c r="AU320" s="8">
        <f t="shared" si="28"/>
        <v>-1.9219785480100218</v>
      </c>
      <c r="AV320" s="8">
        <f t="shared" si="29"/>
        <v>-0.84478058220049301</v>
      </c>
      <c r="AW320">
        <f t="shared" si="30"/>
        <v>3</v>
      </c>
      <c r="AX320">
        <f t="shared" si="31"/>
        <v>2</v>
      </c>
      <c r="AY320" s="6">
        <f>VLOOKUP(AP320,COND!$A$10:$B$32,2,FALSE)</f>
        <v>1.0249999999999999</v>
      </c>
      <c r="AZ320" s="8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102.23799246254784</v>
      </c>
      <c r="BA320" s="26">
        <f t="shared" si="32"/>
        <v>0.11430637246324217</v>
      </c>
      <c r="BB320" t="str">
        <f t="shared" si="33"/>
        <v>SP</v>
      </c>
      <c r="BC320">
        <v>800</v>
      </c>
      <c r="BD320">
        <v>800</v>
      </c>
      <c r="BF320" t="str">
        <f t="shared" si="34"/>
        <v>Unlikely</v>
      </c>
      <c r="BH320">
        <f>IF(VLOOKUP($A320,'Draft List'!$D$4:$AC$1177,BH$3,FALSE)&lt;&gt;0,VLOOKUP($A320,'Draft List'!$D$4:$AC$1177,BH$3,FALSE),"")</f>
        <v>404</v>
      </c>
      <c r="BI320">
        <f>IF(VLOOKUP($A320,'Draft List'!$D$4:$AC$1177,BI$3,FALSE)&lt;&gt;0,VLOOKUP($A320,'Draft List'!$D$4:$AC$1177,BI$3,FALSE),"")</f>
        <v>13</v>
      </c>
      <c r="BJ320">
        <f>IF(VLOOKUP($A320,'Draft List'!$D$4:$AC$1177,BJ$3,FALSE)&lt;&gt;0,VLOOKUP($A320,'Draft List'!$D$4:$AC$1177,BJ$3,FALSE),"")</f>
        <v>32</v>
      </c>
      <c r="BK320" t="str">
        <f>IF(VLOOKUP($A320,'Draft List'!$D$4:$AC$1177,BK$3,FALSE)&lt;&gt;0,VLOOKUP($A320,'Draft List'!$D$4:$AC$1177,BK$3,FALSE),"")</f>
        <v>Tempe Knights</v>
      </c>
      <c r="BL320" t="e">
        <f>IF(OR(B320="SP",B320="MR",B320="CL"),"P",VLOOKUP(#REF!,Bat!$A$4:$AR$581,42,FALSE))</f>
        <v>#REF!</v>
      </c>
    </row>
    <row r="321" spans="1:64" ht="15" customHeight="1" x14ac:dyDescent="0.3">
      <c r="A321" s="1">
        <v>18048</v>
      </c>
      <c r="B321" s="1" t="s">
        <v>468</v>
      </c>
      <c r="C321" s="1" t="s">
        <v>194</v>
      </c>
      <c r="D321" s="1" t="s">
        <v>532</v>
      </c>
      <c r="E321" s="1">
        <v>22</v>
      </c>
      <c r="F321" s="1" t="s">
        <v>42</v>
      </c>
      <c r="G321" s="1" t="s">
        <v>42</v>
      </c>
      <c r="H321" s="22" t="s">
        <v>878</v>
      </c>
      <c r="I321" s="45" t="s">
        <v>43</v>
      </c>
      <c r="J321" s="1" t="s">
        <v>48</v>
      </c>
      <c r="K321" s="22" t="s">
        <v>48</v>
      </c>
      <c r="L321" s="1">
        <v>2</v>
      </c>
      <c r="M321" s="1">
        <v>2</v>
      </c>
      <c r="N321" s="22">
        <v>1</v>
      </c>
      <c r="O321" s="1">
        <v>5</v>
      </c>
      <c r="P321" s="1">
        <v>2</v>
      </c>
      <c r="Q321" s="22">
        <v>2</v>
      </c>
      <c r="R321" s="1">
        <v>4</v>
      </c>
      <c r="S321" s="1">
        <v>6</v>
      </c>
      <c r="T321" s="1">
        <v>1</v>
      </c>
      <c r="U321" s="1">
        <v>2</v>
      </c>
      <c r="V321" s="1">
        <v>3</v>
      </c>
      <c r="W321" s="1">
        <v>6</v>
      </c>
      <c r="X321" s="1" t="s">
        <v>45</v>
      </c>
      <c r="Y321" s="1" t="s">
        <v>45</v>
      </c>
      <c r="Z321" s="1" t="s">
        <v>45</v>
      </c>
      <c r="AA321" s="1" t="s">
        <v>45</v>
      </c>
      <c r="AB321" s="1" t="s">
        <v>45</v>
      </c>
      <c r="AC321" s="1" t="s">
        <v>45</v>
      </c>
      <c r="AD321" s="1" t="s">
        <v>45</v>
      </c>
      <c r="AE321" s="1" t="s">
        <v>45</v>
      </c>
      <c r="AF321" s="1" t="s">
        <v>45</v>
      </c>
      <c r="AG321" s="1" t="s">
        <v>45</v>
      </c>
      <c r="AH321" s="1" t="s">
        <v>45</v>
      </c>
      <c r="AI321" s="1" t="s">
        <v>45</v>
      </c>
      <c r="AJ321" s="1" t="s">
        <v>45</v>
      </c>
      <c r="AK321" s="1" t="s">
        <v>45</v>
      </c>
      <c r="AL321" s="1" t="s">
        <v>45</v>
      </c>
      <c r="AM321" s="1" t="s">
        <v>45</v>
      </c>
      <c r="AN321" s="1" t="s">
        <v>45</v>
      </c>
      <c r="AO321" s="22" t="s">
        <v>45</v>
      </c>
      <c r="AP321" s="1" t="s">
        <v>58</v>
      </c>
      <c r="AQ321" s="1">
        <v>6</v>
      </c>
      <c r="AR321" s="23" t="s">
        <v>371</v>
      </c>
      <c r="AS321" s="34" t="s">
        <v>45</v>
      </c>
      <c r="AT321" s="34" t="s">
        <v>48</v>
      </c>
      <c r="AU321" s="8">
        <f t="shared" si="28"/>
        <v>-2.311361197028369</v>
      </c>
      <c r="AV321" s="8">
        <f t="shared" si="29"/>
        <v>-1.0394719067096667</v>
      </c>
      <c r="AW321">
        <f t="shared" si="30"/>
        <v>3</v>
      </c>
      <c r="AX321">
        <f t="shared" si="31"/>
        <v>2</v>
      </c>
      <c r="AY321" s="6">
        <f>VLOOKUP(AP321,COND!$A$10:$B$32,2,FALSE)</f>
        <v>1</v>
      </c>
      <c r="AZ321" s="8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102.17958238574097</v>
      </c>
      <c r="BA321" s="26">
        <f t="shared" si="32"/>
        <v>0.10891765360908731</v>
      </c>
      <c r="BB321" t="str">
        <f t="shared" si="33"/>
        <v>SP</v>
      </c>
      <c r="BC321">
        <v>800</v>
      </c>
      <c r="BD321">
        <v>800</v>
      </c>
      <c r="BF321" t="str">
        <f t="shared" si="34"/>
        <v>Unlikely</v>
      </c>
      <c r="BH321" t="str">
        <f>IF(VLOOKUP($A321,'Draft List'!$D$4:$AC$1177,BH$3,FALSE)&lt;&gt;0,VLOOKUP($A321,'Draft List'!$D$4:$AC$1177,BH$3,FALSE),"")</f>
        <v/>
      </c>
      <c r="BI321" t="str">
        <f>IF(VLOOKUP($A321,'Draft List'!$D$4:$AC$1177,BI$3,FALSE)&lt;&gt;0,VLOOKUP($A321,'Draft List'!$D$4:$AC$1177,BI$3,FALSE),"")</f>
        <v/>
      </c>
      <c r="BJ321" t="str">
        <f>IF(VLOOKUP($A321,'Draft List'!$D$4:$AC$1177,BJ$3,FALSE)&lt;&gt;0,VLOOKUP($A321,'Draft List'!$D$4:$AC$1177,BJ$3,FALSE),"")</f>
        <v/>
      </c>
      <c r="BK321" t="str">
        <f>IF(VLOOKUP($A321,'Draft List'!$D$4:$AC$1177,BK$3,FALSE)&lt;&gt;0,VLOOKUP($A321,'Draft List'!$D$4:$AC$1177,BK$3,FALSE),"")</f>
        <v/>
      </c>
      <c r="BL321" t="e">
        <f>IF(OR(B321="SP",B321="MR",B321="CL"),"P",VLOOKUP(#REF!,Bat!$A$4:$AR$581,42,FALSE))</f>
        <v>#REF!</v>
      </c>
    </row>
    <row r="322" spans="1:64" ht="15" customHeight="1" x14ac:dyDescent="0.3">
      <c r="A322" s="1">
        <v>6150</v>
      </c>
      <c r="B322" s="1" t="s">
        <v>468</v>
      </c>
      <c r="C322" s="1" t="s">
        <v>202</v>
      </c>
      <c r="D322" s="1" t="s">
        <v>1734</v>
      </c>
      <c r="E322" s="1">
        <v>18</v>
      </c>
      <c r="F322" s="1" t="s">
        <v>42</v>
      </c>
      <c r="G322" s="1" t="s">
        <v>42</v>
      </c>
      <c r="H322" s="22" t="s">
        <v>878</v>
      </c>
      <c r="I322" s="45" t="s">
        <v>43</v>
      </c>
      <c r="J322" s="1" t="s">
        <v>44</v>
      </c>
      <c r="K322" s="22" t="s">
        <v>44</v>
      </c>
      <c r="L322" s="1">
        <v>1</v>
      </c>
      <c r="M322" s="1">
        <v>1</v>
      </c>
      <c r="N322" s="22">
        <v>1</v>
      </c>
      <c r="O322" s="1">
        <v>3</v>
      </c>
      <c r="P322" s="1">
        <v>1</v>
      </c>
      <c r="Q322" s="22">
        <v>3</v>
      </c>
      <c r="R322" s="1">
        <v>3</v>
      </c>
      <c r="S322" s="1">
        <v>4</v>
      </c>
      <c r="T322" s="1" t="s">
        <v>45</v>
      </c>
      <c r="U322" s="1" t="s">
        <v>45</v>
      </c>
      <c r="V322" s="1">
        <v>2</v>
      </c>
      <c r="W322" s="1">
        <v>4</v>
      </c>
      <c r="X322" s="1" t="s">
        <v>45</v>
      </c>
      <c r="Y322" s="1" t="s">
        <v>45</v>
      </c>
      <c r="Z322" s="1" t="s">
        <v>45</v>
      </c>
      <c r="AA322" s="1" t="s">
        <v>45</v>
      </c>
      <c r="AB322" s="1" t="s">
        <v>45</v>
      </c>
      <c r="AC322" s="1" t="s">
        <v>45</v>
      </c>
      <c r="AD322" s="1" t="s">
        <v>45</v>
      </c>
      <c r="AE322" s="1" t="s">
        <v>45</v>
      </c>
      <c r="AF322" s="1" t="s">
        <v>45</v>
      </c>
      <c r="AG322" s="1" t="s">
        <v>45</v>
      </c>
      <c r="AH322" s="1">
        <v>2</v>
      </c>
      <c r="AI322" s="1">
        <v>4</v>
      </c>
      <c r="AJ322" s="1" t="s">
        <v>45</v>
      </c>
      <c r="AK322" s="1" t="s">
        <v>45</v>
      </c>
      <c r="AL322" s="1" t="s">
        <v>45</v>
      </c>
      <c r="AM322" s="1" t="s">
        <v>45</v>
      </c>
      <c r="AN322" s="1" t="s">
        <v>45</v>
      </c>
      <c r="AO322" s="22" t="s">
        <v>45</v>
      </c>
      <c r="AP322" s="1" t="s">
        <v>69</v>
      </c>
      <c r="AQ322" s="1">
        <v>7</v>
      </c>
      <c r="AR322" s="23" t="s">
        <v>375</v>
      </c>
      <c r="AS322" s="34" t="s">
        <v>875</v>
      </c>
      <c r="AT322" s="34" t="s">
        <v>48</v>
      </c>
      <c r="AU322" s="8">
        <f t="shared" si="28"/>
        <v>-2.7014842379675978</v>
      </c>
      <c r="AV322" s="8">
        <f t="shared" si="29"/>
        <v>-1.3819657061039585</v>
      </c>
      <c r="AW322">
        <f t="shared" si="30"/>
        <v>3</v>
      </c>
      <c r="AX322">
        <f t="shared" si="31"/>
        <v>0</v>
      </c>
      <c r="AY322" s="6">
        <f>VLOOKUP(AP322,COND!$A$10:$B$32,2,FALSE)</f>
        <v>0.95</v>
      </c>
      <c r="AZ322" s="8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94.654369578810943</v>
      </c>
      <c r="BA322" s="26">
        <f t="shared" si="32"/>
        <v>-0.5853333789364692</v>
      </c>
      <c r="BB322" t="str">
        <f t="shared" si="33"/>
        <v>SP</v>
      </c>
      <c r="BC322">
        <v>800</v>
      </c>
      <c r="BD322">
        <v>800</v>
      </c>
      <c r="BF322" t="str">
        <f t="shared" si="34"/>
        <v>Unlikely</v>
      </c>
      <c r="BH322" t="str">
        <f>IF(VLOOKUP($A322,'Draft List'!$D$4:$AC$1177,BH$3,FALSE)&lt;&gt;0,VLOOKUP($A322,'Draft List'!$D$4:$AC$1177,BH$3,FALSE),"")</f>
        <v/>
      </c>
      <c r="BI322" t="str">
        <f>IF(VLOOKUP($A322,'Draft List'!$D$4:$AC$1177,BI$3,FALSE)&lt;&gt;0,VLOOKUP($A322,'Draft List'!$D$4:$AC$1177,BI$3,FALSE),"")</f>
        <v/>
      </c>
      <c r="BJ322" t="str">
        <f>IF(VLOOKUP($A322,'Draft List'!$D$4:$AC$1177,BJ$3,FALSE)&lt;&gt;0,VLOOKUP($A322,'Draft List'!$D$4:$AC$1177,BJ$3,FALSE),"")</f>
        <v/>
      </c>
      <c r="BK322" t="str">
        <f>IF(VLOOKUP($A322,'Draft List'!$D$4:$AC$1177,BK$3,FALSE)&lt;&gt;0,VLOOKUP($A322,'Draft List'!$D$4:$AC$1177,BK$3,FALSE),"")</f>
        <v/>
      </c>
      <c r="BL322" t="e">
        <f>IF(OR(B322="SP",B322="MR",B322="CL"),"P",VLOOKUP(#REF!,Bat!$A$4:$AR$581,42,FALSE))</f>
        <v>#REF!</v>
      </c>
    </row>
    <row r="323" spans="1:64" ht="15" customHeight="1" x14ac:dyDescent="0.3">
      <c r="A323" s="1">
        <v>5209</v>
      </c>
      <c r="B323" s="1" t="s">
        <v>468</v>
      </c>
      <c r="C323" s="1" t="s">
        <v>136</v>
      </c>
      <c r="D323" s="1" t="s">
        <v>653</v>
      </c>
      <c r="E323" s="1">
        <v>18</v>
      </c>
      <c r="F323" s="1" t="s">
        <v>42</v>
      </c>
      <c r="G323" s="1" t="s">
        <v>42</v>
      </c>
      <c r="H323" s="22" t="s">
        <v>878</v>
      </c>
      <c r="I323" s="45" t="s">
        <v>43</v>
      </c>
      <c r="J323" s="1" t="s">
        <v>44</v>
      </c>
      <c r="K323" s="22" t="s">
        <v>43</v>
      </c>
      <c r="L323" s="1">
        <v>2</v>
      </c>
      <c r="M323" s="1">
        <v>1</v>
      </c>
      <c r="N323" s="22">
        <v>1</v>
      </c>
      <c r="O323" s="1">
        <v>4</v>
      </c>
      <c r="P323" s="1">
        <v>1</v>
      </c>
      <c r="Q323" s="22">
        <v>2</v>
      </c>
      <c r="R323" s="1">
        <v>3</v>
      </c>
      <c r="S323" s="1">
        <v>5</v>
      </c>
      <c r="T323" s="1">
        <v>1</v>
      </c>
      <c r="U323" s="1">
        <v>5</v>
      </c>
      <c r="V323" s="1">
        <v>1</v>
      </c>
      <c r="W323" s="1">
        <v>2</v>
      </c>
      <c r="X323" s="1">
        <v>2</v>
      </c>
      <c r="Y323" s="1">
        <v>4</v>
      </c>
      <c r="Z323" s="1" t="s">
        <v>45</v>
      </c>
      <c r="AA323" s="1" t="s">
        <v>45</v>
      </c>
      <c r="AB323" s="1" t="s">
        <v>45</v>
      </c>
      <c r="AC323" s="1" t="s">
        <v>45</v>
      </c>
      <c r="AD323" s="1" t="s">
        <v>45</v>
      </c>
      <c r="AE323" s="1" t="s">
        <v>45</v>
      </c>
      <c r="AF323" s="1" t="s">
        <v>45</v>
      </c>
      <c r="AG323" s="1" t="s">
        <v>45</v>
      </c>
      <c r="AH323" s="1" t="s">
        <v>45</v>
      </c>
      <c r="AI323" s="1" t="s">
        <v>45</v>
      </c>
      <c r="AJ323" s="1" t="s">
        <v>45</v>
      </c>
      <c r="AK323" s="1" t="s">
        <v>45</v>
      </c>
      <c r="AL323" s="1" t="s">
        <v>45</v>
      </c>
      <c r="AM323" s="1" t="s">
        <v>45</v>
      </c>
      <c r="AN323" s="1" t="s">
        <v>45</v>
      </c>
      <c r="AO323" s="22" t="s">
        <v>45</v>
      </c>
      <c r="AP323" s="1" t="s">
        <v>374</v>
      </c>
      <c r="AQ323" s="1">
        <v>6</v>
      </c>
      <c r="AR323" s="23" t="s">
        <v>14</v>
      </c>
      <c r="AS323" s="34" t="s">
        <v>922</v>
      </c>
      <c r="AT323" s="34" t="s">
        <v>844</v>
      </c>
      <c r="AU323" s="8">
        <f t="shared" si="28"/>
        <v>-2.5067929134584248</v>
      </c>
      <c r="AV323" s="8">
        <f t="shared" si="29"/>
        <v>-1.4295949476488956</v>
      </c>
      <c r="AW323">
        <f t="shared" si="30"/>
        <v>4</v>
      </c>
      <c r="AX323">
        <f t="shared" si="31"/>
        <v>0</v>
      </c>
      <c r="AY323" s="6">
        <f>VLOOKUP(AP323,COND!$A$10:$B$32,2,FALSE)</f>
        <v>1</v>
      </c>
      <c r="AZ323" s="8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94.584073902722139</v>
      </c>
      <c r="BA323" s="26">
        <f t="shared" si="32"/>
        <v>-0.59181862353489401</v>
      </c>
      <c r="BB323" t="str">
        <f t="shared" si="33"/>
        <v>SP</v>
      </c>
      <c r="BC323">
        <v>800</v>
      </c>
      <c r="BD323">
        <v>800</v>
      </c>
      <c r="BF323" t="str">
        <f t="shared" si="34"/>
        <v>Unlikely</v>
      </c>
      <c r="BH323" t="str">
        <f>IF(VLOOKUP($A323,'Draft List'!$D$4:$AC$1177,BH$3,FALSE)&lt;&gt;0,VLOOKUP($A323,'Draft List'!$D$4:$AC$1177,BH$3,FALSE),"")</f>
        <v/>
      </c>
      <c r="BI323" t="str">
        <f>IF(VLOOKUP($A323,'Draft List'!$D$4:$AC$1177,BI$3,FALSE)&lt;&gt;0,VLOOKUP($A323,'Draft List'!$D$4:$AC$1177,BI$3,FALSE),"")</f>
        <v/>
      </c>
      <c r="BJ323" t="str">
        <f>IF(VLOOKUP($A323,'Draft List'!$D$4:$AC$1177,BJ$3,FALSE)&lt;&gt;0,VLOOKUP($A323,'Draft List'!$D$4:$AC$1177,BJ$3,FALSE),"")</f>
        <v/>
      </c>
      <c r="BK323" t="str">
        <f>IF(VLOOKUP($A323,'Draft List'!$D$4:$AC$1177,BK$3,FALSE)&lt;&gt;0,VLOOKUP($A323,'Draft List'!$D$4:$AC$1177,BK$3,FALSE),"")</f>
        <v/>
      </c>
      <c r="BL323" t="e">
        <f>IF(OR(B323="SP",B323="MR",B323="CL"),"P",VLOOKUP(#REF!,Bat!$A$4:$AR$581,42,FALSE))</f>
        <v>#REF!</v>
      </c>
    </row>
    <row r="324" spans="1:64" ht="15" customHeight="1" x14ac:dyDescent="0.3">
      <c r="A324" s="1">
        <v>6458</v>
      </c>
      <c r="B324" s="1" t="s">
        <v>468</v>
      </c>
      <c r="C324" s="1" t="s">
        <v>184</v>
      </c>
      <c r="D324" s="1" t="s">
        <v>1351</v>
      </c>
      <c r="E324" s="1">
        <v>18</v>
      </c>
      <c r="F324" s="1" t="s">
        <v>42</v>
      </c>
      <c r="G324" s="1" t="s">
        <v>42</v>
      </c>
      <c r="H324" s="22" t="s">
        <v>878</v>
      </c>
      <c r="I324" s="45" t="s">
        <v>43</v>
      </c>
      <c r="J324" s="1" t="s">
        <v>43</v>
      </c>
      <c r="K324" s="22" t="s">
        <v>43</v>
      </c>
      <c r="L324" s="1">
        <v>1</v>
      </c>
      <c r="M324" s="1">
        <v>2</v>
      </c>
      <c r="N324" s="22">
        <v>1</v>
      </c>
      <c r="O324" s="1">
        <v>3</v>
      </c>
      <c r="P324" s="1">
        <v>2</v>
      </c>
      <c r="Q324" s="22">
        <v>2</v>
      </c>
      <c r="R324" s="1">
        <v>3</v>
      </c>
      <c r="S324" s="1">
        <v>5</v>
      </c>
      <c r="T324" s="1">
        <v>1</v>
      </c>
      <c r="U324" s="1">
        <v>1</v>
      </c>
      <c r="V324" s="1">
        <v>1</v>
      </c>
      <c r="W324" s="1">
        <v>5</v>
      </c>
      <c r="X324" s="1" t="s">
        <v>45</v>
      </c>
      <c r="Y324" s="1" t="s">
        <v>45</v>
      </c>
      <c r="Z324" s="1" t="s">
        <v>45</v>
      </c>
      <c r="AA324" s="1" t="s">
        <v>45</v>
      </c>
      <c r="AB324" s="1" t="s">
        <v>45</v>
      </c>
      <c r="AC324" s="1" t="s">
        <v>45</v>
      </c>
      <c r="AD324" s="1" t="s">
        <v>45</v>
      </c>
      <c r="AE324" s="1" t="s">
        <v>45</v>
      </c>
      <c r="AF324" s="1" t="s">
        <v>45</v>
      </c>
      <c r="AG324" s="1" t="s">
        <v>45</v>
      </c>
      <c r="AH324" s="1" t="s">
        <v>45</v>
      </c>
      <c r="AI324" s="1" t="s">
        <v>45</v>
      </c>
      <c r="AJ324" s="1" t="s">
        <v>45</v>
      </c>
      <c r="AK324" s="1" t="s">
        <v>45</v>
      </c>
      <c r="AL324" s="1" t="s">
        <v>45</v>
      </c>
      <c r="AM324" s="1" t="s">
        <v>45</v>
      </c>
      <c r="AN324" s="1" t="s">
        <v>45</v>
      </c>
      <c r="AO324" s="22" t="s">
        <v>45</v>
      </c>
      <c r="AP324" s="1" t="s">
        <v>373</v>
      </c>
      <c r="AQ324" s="1">
        <v>8</v>
      </c>
      <c r="AR324" s="23" t="s">
        <v>371</v>
      </c>
      <c r="AS324" s="34" t="s">
        <v>922</v>
      </c>
      <c r="AT324" s="34" t="s">
        <v>844</v>
      </c>
      <c r="AU324" s="8">
        <f t="shared" si="28"/>
        <v>-2.5060525215375429</v>
      </c>
      <c r="AV324" s="8">
        <f t="shared" si="29"/>
        <v>-1.4288545557280135</v>
      </c>
      <c r="AW324">
        <f t="shared" si="30"/>
        <v>3</v>
      </c>
      <c r="AX324">
        <f t="shared" si="31"/>
        <v>0</v>
      </c>
      <c r="AY324" s="6">
        <f>VLOOKUP(AP324,COND!$A$10:$B$32,2,FALSE)</f>
        <v>1</v>
      </c>
      <c r="AZ324" s="8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94.421698381132217</v>
      </c>
      <c r="BA324" s="26">
        <f t="shared" si="32"/>
        <v>-0.60679884753867419</v>
      </c>
      <c r="BB324" t="str">
        <f t="shared" si="33"/>
        <v>SP</v>
      </c>
      <c r="BC324">
        <v>800</v>
      </c>
      <c r="BD324">
        <v>800</v>
      </c>
      <c r="BF324" t="str">
        <f t="shared" si="34"/>
        <v>Unlikely</v>
      </c>
      <c r="BH324" t="str">
        <f>IF(VLOOKUP($A324,'Draft List'!$D$4:$AC$1177,BH$3,FALSE)&lt;&gt;0,VLOOKUP($A324,'Draft List'!$D$4:$AC$1177,BH$3,FALSE),"")</f>
        <v/>
      </c>
      <c r="BI324" t="str">
        <f>IF(VLOOKUP($A324,'Draft List'!$D$4:$AC$1177,BI$3,FALSE)&lt;&gt;0,VLOOKUP($A324,'Draft List'!$D$4:$AC$1177,BI$3,FALSE),"")</f>
        <v/>
      </c>
      <c r="BJ324" t="str">
        <f>IF(VLOOKUP($A324,'Draft List'!$D$4:$AC$1177,BJ$3,FALSE)&lt;&gt;0,VLOOKUP($A324,'Draft List'!$D$4:$AC$1177,BJ$3,FALSE),"")</f>
        <v/>
      </c>
      <c r="BK324" t="str">
        <f>IF(VLOOKUP($A324,'Draft List'!$D$4:$AC$1177,BK$3,FALSE)&lt;&gt;0,VLOOKUP($A324,'Draft List'!$D$4:$AC$1177,BK$3,FALSE),"")</f>
        <v/>
      </c>
      <c r="BL324" t="e">
        <f>IF(OR(B324="SP",B324="MR",B324="CL"),"P",VLOOKUP(#REF!,Bat!$A$4:$AR$581,42,FALSE))</f>
        <v>#REF!</v>
      </c>
    </row>
    <row r="325" spans="1:64" ht="15" customHeight="1" x14ac:dyDescent="0.3">
      <c r="A325" s="1">
        <v>7246</v>
      </c>
      <c r="B325" s="1" t="s">
        <v>468</v>
      </c>
      <c r="C325" s="1" t="s">
        <v>393</v>
      </c>
      <c r="D325" s="1" t="s">
        <v>1174</v>
      </c>
      <c r="E325" s="1">
        <v>18</v>
      </c>
      <c r="F325" s="1" t="s">
        <v>42</v>
      </c>
      <c r="G325" s="1" t="s">
        <v>42</v>
      </c>
      <c r="H325" s="22" t="s">
        <v>878</v>
      </c>
      <c r="I325" s="45" t="s">
        <v>43</v>
      </c>
      <c r="J325" s="1" t="s">
        <v>44</v>
      </c>
      <c r="K325" s="22" t="s">
        <v>43</v>
      </c>
      <c r="L325" s="1">
        <v>2</v>
      </c>
      <c r="M325" s="1">
        <v>1</v>
      </c>
      <c r="N325" s="22">
        <v>1</v>
      </c>
      <c r="O325" s="1">
        <v>5</v>
      </c>
      <c r="P325" s="1">
        <v>1</v>
      </c>
      <c r="Q325" s="22">
        <v>1</v>
      </c>
      <c r="R325" s="1">
        <v>4</v>
      </c>
      <c r="S325" s="1">
        <v>7</v>
      </c>
      <c r="T325" s="1">
        <v>1</v>
      </c>
      <c r="U325" s="1">
        <v>1</v>
      </c>
      <c r="V325" s="1" t="s">
        <v>45</v>
      </c>
      <c r="W325" s="1" t="s">
        <v>45</v>
      </c>
      <c r="X325" s="1">
        <v>2</v>
      </c>
      <c r="Y325" s="1">
        <v>6</v>
      </c>
      <c r="Z325" s="1" t="s">
        <v>45</v>
      </c>
      <c r="AA325" s="1" t="s">
        <v>45</v>
      </c>
      <c r="AB325" s="1" t="s">
        <v>45</v>
      </c>
      <c r="AC325" s="1" t="s">
        <v>45</v>
      </c>
      <c r="AD325" s="1" t="s">
        <v>45</v>
      </c>
      <c r="AE325" s="1" t="s">
        <v>45</v>
      </c>
      <c r="AF325" s="1" t="s">
        <v>45</v>
      </c>
      <c r="AG325" s="1" t="s">
        <v>45</v>
      </c>
      <c r="AH325" s="1" t="s">
        <v>45</v>
      </c>
      <c r="AI325" s="1" t="s">
        <v>45</v>
      </c>
      <c r="AJ325" s="1" t="s">
        <v>45</v>
      </c>
      <c r="AK325" s="1" t="s">
        <v>45</v>
      </c>
      <c r="AL325" s="1" t="s">
        <v>45</v>
      </c>
      <c r="AM325" s="1" t="s">
        <v>45</v>
      </c>
      <c r="AN325" s="1" t="s">
        <v>45</v>
      </c>
      <c r="AO325" s="22" t="s">
        <v>45</v>
      </c>
      <c r="AP325" s="1" t="s">
        <v>57</v>
      </c>
      <c r="AQ325" s="1">
        <v>4</v>
      </c>
      <c r="AR325" s="23" t="s">
        <v>14</v>
      </c>
      <c r="AS325" s="34" t="s">
        <v>875</v>
      </c>
      <c r="AT325" s="34" t="s">
        <v>48</v>
      </c>
      <c r="AU325" s="8">
        <f t="shared" ref="AU325:AU388" si="35">($O$3*(L325-$O$1)/$O$2+$P$3*(M325-$P$1)/$P$2+$Q$3*(N325-$P$1)/$Q$2)/SUM($O$3:$Q$3)</f>
        <v>-2.5067929134584248</v>
      </c>
      <c r="AV325" s="8">
        <f t="shared" ref="AV325:AV388" si="36">($O$3*(O325-$O$1)/$O$2+$P$3*(P325-$P$1)/$P$2+$Q$3*(Q325-$Q$1)/$Q$2)/SUM($O$3:$Q$3)</f>
        <v>-1.4772241891938322</v>
      </c>
      <c r="AW325">
        <f t="shared" ref="AW325:AW388" si="37">COUNT(R325:AO325)/2</f>
        <v>3</v>
      </c>
      <c r="AX325">
        <f t="shared" ref="AX325:AX388" si="38"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2</v>
      </c>
      <c r="AY325" s="6">
        <f>VLOOKUP(AP325,COND!$A$10:$B$32,2,FALSE)</f>
        <v>1</v>
      </c>
      <c r="AZ325" s="8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94.256449751760087</v>
      </c>
      <c r="BA325" s="26">
        <f t="shared" ref="BA325:BA388" si="39">STANDARDIZE(AZ325,AVERAGE($AZ$5:$AZ$818),STDEVP($AZ$5:$AZ$818))</f>
        <v>-0.6220441348829322</v>
      </c>
      <c r="BB325" t="str">
        <f t="shared" ref="BB325:BB388" si="40">IF(OR(AND(AQ325&gt;7,AX325&gt;1),AND(AQ325&gt;4,AW325&gt;2)),"SP","RP")</f>
        <v>RP</v>
      </c>
      <c r="BC325">
        <v>800</v>
      </c>
      <c r="BD325">
        <v>800</v>
      </c>
      <c r="BF325" t="str">
        <f t="shared" ref="BF325:BF388" si="41">IF(AVERAGE($O325:$Q325)&gt;=6,"Likely",IF(AVERAGE($O325:$Q325)&gt;=4,"Possible","Unlikely"))</f>
        <v>Unlikely</v>
      </c>
      <c r="BH325" t="str">
        <f>IF(VLOOKUP($A325,'Draft List'!$D$4:$AC$1177,BH$3,FALSE)&lt;&gt;0,VLOOKUP($A325,'Draft List'!$D$4:$AC$1177,BH$3,FALSE),"")</f>
        <v/>
      </c>
      <c r="BI325" t="str">
        <f>IF(VLOOKUP($A325,'Draft List'!$D$4:$AC$1177,BI$3,FALSE)&lt;&gt;0,VLOOKUP($A325,'Draft List'!$D$4:$AC$1177,BI$3,FALSE),"")</f>
        <v/>
      </c>
      <c r="BJ325" t="str">
        <f>IF(VLOOKUP($A325,'Draft List'!$D$4:$AC$1177,BJ$3,FALSE)&lt;&gt;0,VLOOKUP($A325,'Draft List'!$D$4:$AC$1177,BJ$3,FALSE),"")</f>
        <v/>
      </c>
      <c r="BK325" t="str">
        <f>IF(VLOOKUP($A325,'Draft List'!$D$4:$AC$1177,BK$3,FALSE)&lt;&gt;0,VLOOKUP($A325,'Draft List'!$D$4:$AC$1177,BK$3,FALSE),"")</f>
        <v/>
      </c>
      <c r="BL325" t="e">
        <f>IF(OR(B325="SP",B325="MR",B325="CL"),"P",VLOOKUP(#REF!,Bat!$A$4:$AR$581,42,FALSE))</f>
        <v>#REF!</v>
      </c>
    </row>
    <row r="326" spans="1:64" ht="15" customHeight="1" x14ac:dyDescent="0.3">
      <c r="A326" s="1">
        <v>5139</v>
      </c>
      <c r="B326" s="1" t="s">
        <v>468</v>
      </c>
      <c r="C326" s="1" t="s">
        <v>196</v>
      </c>
      <c r="D326" s="1" t="s">
        <v>928</v>
      </c>
      <c r="E326" s="1">
        <v>18</v>
      </c>
      <c r="F326" s="1" t="s">
        <v>63</v>
      </c>
      <c r="G326" s="1" t="s">
        <v>42</v>
      </c>
      <c r="H326" s="22" t="s">
        <v>878</v>
      </c>
      <c r="I326" s="45" t="s">
        <v>43</v>
      </c>
      <c r="J326" s="1" t="s">
        <v>44</v>
      </c>
      <c r="K326" s="22" t="s">
        <v>43</v>
      </c>
      <c r="L326" s="1">
        <v>1</v>
      </c>
      <c r="M326" s="1">
        <v>1</v>
      </c>
      <c r="N326" s="22">
        <v>1</v>
      </c>
      <c r="O326" s="1">
        <v>2</v>
      </c>
      <c r="P326" s="1">
        <v>1</v>
      </c>
      <c r="Q326" s="22">
        <v>3</v>
      </c>
      <c r="R326" s="1">
        <v>1</v>
      </c>
      <c r="S326" s="1">
        <v>3</v>
      </c>
      <c r="T326" s="1">
        <v>1</v>
      </c>
      <c r="U326" s="1">
        <v>1</v>
      </c>
      <c r="V326" s="1">
        <v>1</v>
      </c>
      <c r="W326" s="1">
        <v>4</v>
      </c>
      <c r="X326" s="1" t="s">
        <v>45</v>
      </c>
      <c r="Y326" s="1" t="s">
        <v>45</v>
      </c>
      <c r="Z326" s="1" t="s">
        <v>45</v>
      </c>
      <c r="AA326" s="1" t="s">
        <v>45</v>
      </c>
      <c r="AB326" s="1" t="s">
        <v>45</v>
      </c>
      <c r="AC326" s="1" t="s">
        <v>45</v>
      </c>
      <c r="AD326" s="1" t="s">
        <v>45</v>
      </c>
      <c r="AE326" s="1" t="s">
        <v>45</v>
      </c>
      <c r="AF326" s="1" t="s">
        <v>45</v>
      </c>
      <c r="AG326" s="1" t="s">
        <v>45</v>
      </c>
      <c r="AH326" s="1" t="s">
        <v>45</v>
      </c>
      <c r="AI326" s="1" t="s">
        <v>45</v>
      </c>
      <c r="AJ326" s="1" t="s">
        <v>45</v>
      </c>
      <c r="AK326" s="1" t="s">
        <v>45</v>
      </c>
      <c r="AL326" s="1" t="s">
        <v>45</v>
      </c>
      <c r="AM326" s="1" t="s">
        <v>45</v>
      </c>
      <c r="AN326" s="1" t="s">
        <v>45</v>
      </c>
      <c r="AO326" s="22" t="s">
        <v>45</v>
      </c>
      <c r="AP326" s="1" t="s">
        <v>71</v>
      </c>
      <c r="AQ326" s="1">
        <v>6</v>
      </c>
      <c r="AR326" s="23" t="s">
        <v>14</v>
      </c>
      <c r="AS326" s="34" t="s">
        <v>922</v>
      </c>
      <c r="AT326" s="34" t="s">
        <v>48</v>
      </c>
      <c r="AU326" s="8">
        <f t="shared" si="35"/>
        <v>-2.7014842379675978</v>
      </c>
      <c r="AV326" s="8">
        <f t="shared" si="36"/>
        <v>-1.5766570306131322</v>
      </c>
      <c r="AW326">
        <f t="shared" si="37"/>
        <v>3</v>
      </c>
      <c r="AX326">
        <f t="shared" si="38"/>
        <v>0</v>
      </c>
      <c r="AY326" s="6">
        <f>VLOOKUP(AP326,COND!$A$10:$B$32,2,FALSE)</f>
        <v>0.9</v>
      </c>
      <c r="AZ326" s="8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94.171808628976208</v>
      </c>
      <c r="BA326" s="26">
        <f t="shared" si="39"/>
        <v>-0.6298528425429214</v>
      </c>
      <c r="BB326" t="str">
        <f t="shared" si="40"/>
        <v>SP</v>
      </c>
      <c r="BC326">
        <v>800</v>
      </c>
      <c r="BD326">
        <v>800</v>
      </c>
      <c r="BF326" t="str">
        <f t="shared" si="41"/>
        <v>Unlikely</v>
      </c>
      <c r="BH326" t="str">
        <f>IF(VLOOKUP($A326,'Draft List'!$D$4:$AC$1177,BH$3,FALSE)&lt;&gt;0,VLOOKUP($A326,'Draft List'!$D$4:$AC$1177,BH$3,FALSE),"")</f>
        <v/>
      </c>
      <c r="BI326" t="str">
        <f>IF(VLOOKUP($A326,'Draft List'!$D$4:$AC$1177,BI$3,FALSE)&lt;&gt;0,VLOOKUP($A326,'Draft List'!$D$4:$AC$1177,BI$3,FALSE),"")</f>
        <v/>
      </c>
      <c r="BJ326" t="str">
        <f>IF(VLOOKUP($A326,'Draft List'!$D$4:$AC$1177,BJ$3,FALSE)&lt;&gt;0,VLOOKUP($A326,'Draft List'!$D$4:$AC$1177,BJ$3,FALSE),"")</f>
        <v/>
      </c>
      <c r="BK326" t="str">
        <f>IF(VLOOKUP($A326,'Draft List'!$D$4:$AC$1177,BK$3,FALSE)&lt;&gt;0,VLOOKUP($A326,'Draft List'!$D$4:$AC$1177,BK$3,FALSE),"")</f>
        <v/>
      </c>
      <c r="BL326" t="e">
        <f>IF(OR(B326="SP",B326="MR",B326="CL"),"P",VLOOKUP(#REF!,Bat!$A$4:$AR$581,42,FALSE))</f>
        <v>#REF!</v>
      </c>
    </row>
    <row r="327" spans="1:64" ht="15" customHeight="1" x14ac:dyDescent="0.3">
      <c r="A327" s="1">
        <v>12674</v>
      </c>
      <c r="B327" s="1" t="s">
        <v>468</v>
      </c>
      <c r="C327" s="1" t="s">
        <v>1535</v>
      </c>
      <c r="D327" s="1" t="s">
        <v>1536</v>
      </c>
      <c r="E327" s="1">
        <v>18</v>
      </c>
      <c r="F327" s="1" t="s">
        <v>54</v>
      </c>
      <c r="G327" s="1" t="s">
        <v>54</v>
      </c>
      <c r="H327" s="22" t="s">
        <v>878</v>
      </c>
      <c r="I327" s="45" t="s">
        <v>43</v>
      </c>
      <c r="J327" s="1" t="s">
        <v>44</v>
      </c>
      <c r="K327" s="22" t="s">
        <v>43</v>
      </c>
      <c r="L327" s="1">
        <v>1</v>
      </c>
      <c r="M327" s="1">
        <v>2</v>
      </c>
      <c r="N327" s="22">
        <v>1</v>
      </c>
      <c r="O327" s="1">
        <v>3</v>
      </c>
      <c r="P327" s="1">
        <v>2</v>
      </c>
      <c r="Q327" s="22">
        <v>2</v>
      </c>
      <c r="R327" s="1">
        <v>2</v>
      </c>
      <c r="S327" s="1">
        <v>4</v>
      </c>
      <c r="T327" s="1">
        <v>1</v>
      </c>
      <c r="U327" s="1">
        <v>1</v>
      </c>
      <c r="V327" s="1" t="s">
        <v>45</v>
      </c>
      <c r="W327" s="1" t="s">
        <v>45</v>
      </c>
      <c r="X327" s="1">
        <v>2</v>
      </c>
      <c r="Y327" s="1">
        <v>5</v>
      </c>
      <c r="Z327" s="1" t="s">
        <v>45</v>
      </c>
      <c r="AA327" s="1" t="s">
        <v>45</v>
      </c>
      <c r="AB327" s="1" t="s">
        <v>45</v>
      </c>
      <c r="AC327" s="1" t="s">
        <v>45</v>
      </c>
      <c r="AD327" s="1" t="s">
        <v>45</v>
      </c>
      <c r="AE327" s="1" t="s">
        <v>45</v>
      </c>
      <c r="AF327" s="1" t="s">
        <v>45</v>
      </c>
      <c r="AG327" s="1" t="s">
        <v>45</v>
      </c>
      <c r="AH327" s="1" t="s">
        <v>45</v>
      </c>
      <c r="AI327" s="1" t="s">
        <v>45</v>
      </c>
      <c r="AJ327" s="1" t="s">
        <v>45</v>
      </c>
      <c r="AK327" s="1" t="s">
        <v>45</v>
      </c>
      <c r="AL327" s="1" t="s">
        <v>45</v>
      </c>
      <c r="AM327" s="1" t="s">
        <v>45</v>
      </c>
      <c r="AN327" s="1" t="s">
        <v>45</v>
      </c>
      <c r="AO327" s="22" t="s">
        <v>45</v>
      </c>
      <c r="AP327" s="1" t="s">
        <v>69</v>
      </c>
      <c r="AQ327" s="1">
        <v>2</v>
      </c>
      <c r="AR327" s="23" t="s">
        <v>371</v>
      </c>
      <c r="AS327" s="34" t="s">
        <v>896</v>
      </c>
      <c r="AT327" s="34" t="s">
        <v>844</v>
      </c>
      <c r="AU327" s="8">
        <f t="shared" si="35"/>
        <v>-2.5060525215375429</v>
      </c>
      <c r="AV327" s="8">
        <f t="shared" si="36"/>
        <v>-1.4288545557280135</v>
      </c>
      <c r="AW327">
        <f t="shared" si="37"/>
        <v>3</v>
      </c>
      <c r="AX327">
        <f t="shared" si="38"/>
        <v>0</v>
      </c>
      <c r="AY327" s="6">
        <f>VLOOKUP(AP327,COND!$A$10:$B$32,2,FALSE)</f>
        <v>0.95</v>
      </c>
      <c r="AZ327" s="8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94.11058278897184</v>
      </c>
      <c r="BA327" s="26">
        <f t="shared" si="39"/>
        <v>-0.63550133431744737</v>
      </c>
      <c r="BB327" t="str">
        <f t="shared" si="40"/>
        <v>RP</v>
      </c>
      <c r="BC327">
        <v>800</v>
      </c>
      <c r="BD327">
        <v>800</v>
      </c>
      <c r="BF327" t="str">
        <f t="shared" si="41"/>
        <v>Unlikely</v>
      </c>
      <c r="BH327" t="str">
        <f>IF(VLOOKUP($A327,'Draft List'!$D$4:$AC$1177,BH$3,FALSE)&lt;&gt;0,VLOOKUP($A327,'Draft List'!$D$4:$AC$1177,BH$3,FALSE),"")</f>
        <v/>
      </c>
      <c r="BI327" t="str">
        <f>IF(VLOOKUP($A327,'Draft List'!$D$4:$AC$1177,BI$3,FALSE)&lt;&gt;0,VLOOKUP($A327,'Draft List'!$D$4:$AC$1177,BI$3,FALSE),"")</f>
        <v/>
      </c>
      <c r="BJ327" t="str">
        <f>IF(VLOOKUP($A327,'Draft List'!$D$4:$AC$1177,BJ$3,FALSE)&lt;&gt;0,VLOOKUP($A327,'Draft List'!$D$4:$AC$1177,BJ$3,FALSE),"")</f>
        <v/>
      </c>
      <c r="BK327" t="str">
        <f>IF(VLOOKUP($A327,'Draft List'!$D$4:$AC$1177,BK$3,FALSE)&lt;&gt;0,VLOOKUP($A327,'Draft List'!$D$4:$AC$1177,BK$3,FALSE),"")</f>
        <v/>
      </c>
      <c r="BL327" t="e">
        <f>IF(OR(B327="SP",B327="MR",B327="CL"),"P",VLOOKUP(#REF!,Bat!$A$4:$AR$581,42,FALSE))</f>
        <v>#REF!</v>
      </c>
    </row>
    <row r="328" spans="1:64" ht="15" customHeight="1" x14ac:dyDescent="0.3">
      <c r="A328" s="1">
        <v>10927</v>
      </c>
      <c r="B328" s="1" t="s">
        <v>468</v>
      </c>
      <c r="C328" s="1" t="s">
        <v>1607</v>
      </c>
      <c r="D328" s="1" t="s">
        <v>1302</v>
      </c>
      <c r="E328" s="1">
        <v>18</v>
      </c>
      <c r="F328" s="1" t="s">
        <v>63</v>
      </c>
      <c r="G328" s="1" t="s">
        <v>42</v>
      </c>
      <c r="H328" s="22" t="s">
        <v>878</v>
      </c>
      <c r="I328" s="45" t="s">
        <v>43</v>
      </c>
      <c r="J328" s="1" t="s">
        <v>44</v>
      </c>
      <c r="K328" s="22" t="s">
        <v>43</v>
      </c>
      <c r="L328" s="1">
        <v>2</v>
      </c>
      <c r="M328" s="1">
        <v>1</v>
      </c>
      <c r="N328" s="22">
        <v>1</v>
      </c>
      <c r="O328" s="1">
        <v>4</v>
      </c>
      <c r="P328" s="1">
        <v>1</v>
      </c>
      <c r="Q328" s="22">
        <v>2</v>
      </c>
      <c r="R328" s="1">
        <v>3</v>
      </c>
      <c r="S328" s="1">
        <v>5</v>
      </c>
      <c r="T328" s="1">
        <v>1</v>
      </c>
      <c r="U328" s="1">
        <v>1</v>
      </c>
      <c r="V328" s="1">
        <v>2</v>
      </c>
      <c r="W328" s="1">
        <v>5</v>
      </c>
      <c r="X328" s="1" t="s">
        <v>45</v>
      </c>
      <c r="Y328" s="1" t="s">
        <v>45</v>
      </c>
      <c r="Z328" s="1" t="s">
        <v>45</v>
      </c>
      <c r="AA328" s="1" t="s">
        <v>45</v>
      </c>
      <c r="AB328" s="1" t="s">
        <v>45</v>
      </c>
      <c r="AC328" s="1" t="s">
        <v>45</v>
      </c>
      <c r="AD328" s="1" t="s">
        <v>45</v>
      </c>
      <c r="AE328" s="1" t="s">
        <v>45</v>
      </c>
      <c r="AF328" s="1" t="s">
        <v>45</v>
      </c>
      <c r="AG328" s="1" t="s">
        <v>45</v>
      </c>
      <c r="AH328" s="1" t="s">
        <v>45</v>
      </c>
      <c r="AI328" s="1" t="s">
        <v>45</v>
      </c>
      <c r="AJ328" s="1" t="s">
        <v>45</v>
      </c>
      <c r="AK328" s="1" t="s">
        <v>45</v>
      </c>
      <c r="AL328" s="1" t="s">
        <v>45</v>
      </c>
      <c r="AM328" s="1" t="s">
        <v>45</v>
      </c>
      <c r="AN328" s="1" t="s">
        <v>45</v>
      </c>
      <c r="AO328" s="22" t="s">
        <v>45</v>
      </c>
      <c r="AP328" s="1" t="s">
        <v>373</v>
      </c>
      <c r="AQ328" s="1">
        <v>6</v>
      </c>
      <c r="AR328" s="23" t="s">
        <v>14</v>
      </c>
      <c r="AS328" s="34" t="s">
        <v>875</v>
      </c>
      <c r="AT328" s="34" t="s">
        <v>844</v>
      </c>
      <c r="AU328" s="8">
        <f t="shared" si="35"/>
        <v>-2.5067929134584248</v>
      </c>
      <c r="AV328" s="8">
        <f t="shared" si="36"/>
        <v>-1.4295949476488956</v>
      </c>
      <c r="AW328">
        <f t="shared" si="37"/>
        <v>3</v>
      </c>
      <c r="AX328">
        <f t="shared" si="38"/>
        <v>0</v>
      </c>
      <c r="AY328" s="6">
        <f>VLOOKUP(AP328,COND!$A$10:$B$32,2,FALSE)</f>
        <v>1</v>
      </c>
      <c r="AZ328" s="8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94.096573902722142</v>
      </c>
      <c r="BA328" s="26">
        <f t="shared" si="39"/>
        <v>-0.63679374743494876</v>
      </c>
      <c r="BB328" t="str">
        <f t="shared" si="40"/>
        <v>SP</v>
      </c>
      <c r="BC328">
        <v>800</v>
      </c>
      <c r="BD328">
        <v>800</v>
      </c>
      <c r="BF328" t="str">
        <f t="shared" si="41"/>
        <v>Unlikely</v>
      </c>
      <c r="BH328" t="str">
        <f>IF(VLOOKUP($A328,'Draft List'!$D$4:$AC$1177,BH$3,FALSE)&lt;&gt;0,VLOOKUP($A328,'Draft List'!$D$4:$AC$1177,BH$3,FALSE),"")</f>
        <v/>
      </c>
      <c r="BI328" t="str">
        <f>IF(VLOOKUP($A328,'Draft List'!$D$4:$AC$1177,BI$3,FALSE)&lt;&gt;0,VLOOKUP($A328,'Draft List'!$D$4:$AC$1177,BI$3,FALSE),"")</f>
        <v/>
      </c>
      <c r="BJ328" t="str">
        <f>IF(VLOOKUP($A328,'Draft List'!$D$4:$AC$1177,BJ$3,FALSE)&lt;&gt;0,VLOOKUP($A328,'Draft List'!$D$4:$AC$1177,BJ$3,FALSE),"")</f>
        <v/>
      </c>
      <c r="BK328" t="str">
        <f>IF(VLOOKUP($A328,'Draft List'!$D$4:$AC$1177,BK$3,FALSE)&lt;&gt;0,VLOOKUP($A328,'Draft List'!$D$4:$AC$1177,BK$3,FALSE),"")</f>
        <v/>
      </c>
      <c r="BL328" t="e">
        <f>IF(OR(B328="SP",B328="MR",B328="CL"),"P",VLOOKUP(#REF!,Bat!$A$4:$AR$581,42,FALSE))</f>
        <v>#REF!</v>
      </c>
    </row>
    <row r="329" spans="1:64" ht="15" customHeight="1" x14ac:dyDescent="0.3">
      <c r="A329" s="1">
        <v>10812</v>
      </c>
      <c r="B329" s="1" t="s">
        <v>468</v>
      </c>
      <c r="C329" s="1" t="s">
        <v>1613</v>
      </c>
      <c r="D329" s="1" t="s">
        <v>705</v>
      </c>
      <c r="E329" s="1">
        <v>18</v>
      </c>
      <c r="F329" s="1" t="s">
        <v>54</v>
      </c>
      <c r="G329" s="1" t="s">
        <v>54</v>
      </c>
      <c r="H329" s="22" t="s">
        <v>878</v>
      </c>
      <c r="I329" s="45" t="s">
        <v>43</v>
      </c>
      <c r="J329" s="1" t="s">
        <v>43</v>
      </c>
      <c r="K329" s="22" t="s">
        <v>43</v>
      </c>
      <c r="L329" s="1">
        <v>1</v>
      </c>
      <c r="M329" s="1">
        <v>1</v>
      </c>
      <c r="N329" s="22">
        <v>1</v>
      </c>
      <c r="O329" s="1">
        <v>3</v>
      </c>
      <c r="P329" s="1">
        <v>1</v>
      </c>
      <c r="Q329" s="22">
        <v>2</v>
      </c>
      <c r="R329" s="1">
        <v>2</v>
      </c>
      <c r="S329" s="1">
        <v>3</v>
      </c>
      <c r="T329" s="1">
        <v>2</v>
      </c>
      <c r="U329" s="1">
        <v>5</v>
      </c>
      <c r="V329" s="1" t="s">
        <v>45</v>
      </c>
      <c r="W329" s="1" t="s">
        <v>45</v>
      </c>
      <c r="X329" s="1" t="s">
        <v>45</v>
      </c>
      <c r="Y329" s="1" t="s">
        <v>45</v>
      </c>
      <c r="Z329" s="1" t="s">
        <v>45</v>
      </c>
      <c r="AA329" s="1" t="s">
        <v>45</v>
      </c>
      <c r="AB329" s="1">
        <v>2</v>
      </c>
      <c r="AC329" s="1">
        <v>2</v>
      </c>
      <c r="AD329" s="1" t="s">
        <v>45</v>
      </c>
      <c r="AE329" s="1" t="s">
        <v>45</v>
      </c>
      <c r="AF329" s="1">
        <v>2</v>
      </c>
      <c r="AG329" s="1">
        <v>3</v>
      </c>
      <c r="AH329" s="1" t="s">
        <v>45</v>
      </c>
      <c r="AI329" s="1" t="s">
        <v>45</v>
      </c>
      <c r="AJ329" s="1" t="s">
        <v>45</v>
      </c>
      <c r="AK329" s="1" t="s">
        <v>45</v>
      </c>
      <c r="AL329" s="1" t="s">
        <v>45</v>
      </c>
      <c r="AM329" s="1" t="s">
        <v>45</v>
      </c>
      <c r="AN329" s="1" t="s">
        <v>45</v>
      </c>
      <c r="AO329" s="22" t="s">
        <v>45</v>
      </c>
      <c r="AP329" s="1" t="s">
        <v>71</v>
      </c>
      <c r="AQ329" s="1">
        <v>7</v>
      </c>
      <c r="AR329" s="23" t="s">
        <v>14</v>
      </c>
      <c r="AS329" s="34" t="s">
        <v>938</v>
      </c>
      <c r="AT329" s="34" t="s">
        <v>844</v>
      </c>
      <c r="AU329" s="8">
        <f t="shared" si="35"/>
        <v>-2.7014842379675978</v>
      </c>
      <c r="AV329" s="8">
        <f t="shared" si="36"/>
        <v>-1.6242862721580691</v>
      </c>
      <c r="AW329">
        <f t="shared" si="37"/>
        <v>4</v>
      </c>
      <c r="AX329">
        <f t="shared" si="38"/>
        <v>0</v>
      </c>
      <c r="AY329" s="6">
        <f>VLOOKUP(AP329,COND!$A$10:$B$32,2,FALSE)</f>
        <v>0.9</v>
      </c>
      <c r="AZ329" s="8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94.076579938320592</v>
      </c>
      <c r="BA329" s="26">
        <f t="shared" si="39"/>
        <v>-0.63863832389897546</v>
      </c>
      <c r="BB329" t="str">
        <f t="shared" si="40"/>
        <v>SP</v>
      </c>
      <c r="BC329">
        <v>800</v>
      </c>
      <c r="BD329">
        <v>800</v>
      </c>
      <c r="BF329" t="str">
        <f t="shared" si="41"/>
        <v>Unlikely</v>
      </c>
      <c r="BH329" t="str">
        <f>IF(VLOOKUP($A329,'Draft List'!$D$4:$AC$1177,BH$3,FALSE)&lt;&gt;0,VLOOKUP($A329,'Draft List'!$D$4:$AC$1177,BH$3,FALSE),"")</f>
        <v/>
      </c>
      <c r="BI329" t="str">
        <f>IF(VLOOKUP($A329,'Draft List'!$D$4:$AC$1177,BI$3,FALSE)&lt;&gt;0,VLOOKUP($A329,'Draft List'!$D$4:$AC$1177,BI$3,FALSE),"")</f>
        <v/>
      </c>
      <c r="BJ329" t="str">
        <f>IF(VLOOKUP($A329,'Draft List'!$D$4:$AC$1177,BJ$3,FALSE)&lt;&gt;0,VLOOKUP($A329,'Draft List'!$D$4:$AC$1177,BJ$3,FALSE),"")</f>
        <v/>
      </c>
      <c r="BK329" t="str">
        <f>IF(VLOOKUP($A329,'Draft List'!$D$4:$AC$1177,BK$3,FALSE)&lt;&gt;0,VLOOKUP($A329,'Draft List'!$D$4:$AC$1177,BK$3,FALSE),"")</f>
        <v/>
      </c>
      <c r="BL329" t="e">
        <f>IF(OR(B329="SP",B329="MR",B329="CL"),"P",VLOOKUP(#REF!,Bat!$A$4:$AR$581,42,FALSE))</f>
        <v>#REF!</v>
      </c>
    </row>
    <row r="330" spans="1:64" ht="15" customHeight="1" x14ac:dyDescent="0.3">
      <c r="A330" s="1">
        <v>12402</v>
      </c>
      <c r="B330" s="1" t="s">
        <v>468</v>
      </c>
      <c r="C330" s="1" t="s">
        <v>1732</v>
      </c>
      <c r="D330" s="1" t="s">
        <v>696</v>
      </c>
      <c r="E330" s="1">
        <v>21</v>
      </c>
      <c r="F330" s="1" t="s">
        <v>42</v>
      </c>
      <c r="G330" s="1" t="s">
        <v>42</v>
      </c>
      <c r="H330" s="22" t="s">
        <v>878</v>
      </c>
      <c r="I330" s="45" t="s">
        <v>43</v>
      </c>
      <c r="J330" s="1" t="s">
        <v>48</v>
      </c>
      <c r="K330" s="22" t="s">
        <v>43</v>
      </c>
      <c r="L330" s="1">
        <v>3</v>
      </c>
      <c r="M330" s="1">
        <v>2</v>
      </c>
      <c r="N330" s="22">
        <v>3</v>
      </c>
      <c r="O330" s="1">
        <v>4</v>
      </c>
      <c r="P330" s="1">
        <v>2</v>
      </c>
      <c r="Q330" s="22">
        <v>3</v>
      </c>
      <c r="R330" s="1">
        <v>5</v>
      </c>
      <c r="S330" s="1">
        <v>6</v>
      </c>
      <c r="T330" s="1">
        <v>2</v>
      </c>
      <c r="U330" s="1">
        <v>4</v>
      </c>
      <c r="V330" s="1">
        <v>2</v>
      </c>
      <c r="W330" s="1">
        <v>4</v>
      </c>
      <c r="X330" s="1" t="s">
        <v>45</v>
      </c>
      <c r="Y330" s="1" t="s">
        <v>45</v>
      </c>
      <c r="Z330" s="1" t="s">
        <v>45</v>
      </c>
      <c r="AA330" s="1" t="s">
        <v>45</v>
      </c>
      <c r="AB330" s="1">
        <v>4</v>
      </c>
      <c r="AC330" s="1">
        <v>5</v>
      </c>
      <c r="AD330" s="1" t="s">
        <v>45</v>
      </c>
      <c r="AE330" s="1" t="s">
        <v>45</v>
      </c>
      <c r="AF330" s="1" t="s">
        <v>45</v>
      </c>
      <c r="AG330" s="1" t="s">
        <v>45</v>
      </c>
      <c r="AH330" s="1" t="s">
        <v>45</v>
      </c>
      <c r="AI330" s="1" t="s">
        <v>45</v>
      </c>
      <c r="AJ330" s="1" t="s">
        <v>45</v>
      </c>
      <c r="AK330" s="1" t="s">
        <v>45</v>
      </c>
      <c r="AL330" s="1" t="s">
        <v>45</v>
      </c>
      <c r="AM330" s="1" t="s">
        <v>45</v>
      </c>
      <c r="AN330" s="1" t="s">
        <v>45</v>
      </c>
      <c r="AO330" s="22" t="s">
        <v>45</v>
      </c>
      <c r="AP330" s="1" t="s">
        <v>57</v>
      </c>
      <c r="AQ330" s="1">
        <v>6</v>
      </c>
      <c r="AR330" s="23" t="s">
        <v>371</v>
      </c>
      <c r="AS330" s="34" t="s">
        <v>45</v>
      </c>
      <c r="AT330" s="34" t="s">
        <v>48</v>
      </c>
      <c r="AU330" s="8">
        <f t="shared" si="35"/>
        <v>-1.6320287404109748</v>
      </c>
      <c r="AV330" s="8">
        <f t="shared" si="36"/>
        <v>-0.99184266516472974</v>
      </c>
      <c r="AW330">
        <f t="shared" si="37"/>
        <v>4</v>
      </c>
      <c r="AX330">
        <f t="shared" si="38"/>
        <v>1</v>
      </c>
      <c r="AY330" s="6">
        <f>VLOOKUP(AP330,COND!$A$10:$B$32,2,FALSE)</f>
        <v>1</v>
      </c>
      <c r="AZ330" s="8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101.50957242490763</v>
      </c>
      <c r="BA330" s="26">
        <f t="shared" si="39"/>
        <v>4.7104769500881188E-2</v>
      </c>
      <c r="BB330" t="str">
        <f t="shared" si="40"/>
        <v>SP</v>
      </c>
      <c r="BC330">
        <v>800</v>
      </c>
      <c r="BD330">
        <v>800</v>
      </c>
      <c r="BF330" t="str">
        <f t="shared" si="41"/>
        <v>Unlikely</v>
      </c>
      <c r="BH330" t="str">
        <f>IF(VLOOKUP($A330,'Draft List'!$D$4:$AC$1177,BH$3,FALSE)&lt;&gt;0,VLOOKUP($A330,'Draft List'!$D$4:$AC$1177,BH$3,FALSE),"")</f>
        <v/>
      </c>
      <c r="BI330" t="str">
        <f>IF(VLOOKUP($A330,'Draft List'!$D$4:$AC$1177,BI$3,FALSE)&lt;&gt;0,VLOOKUP($A330,'Draft List'!$D$4:$AC$1177,BI$3,FALSE),"")</f>
        <v/>
      </c>
      <c r="BJ330" t="str">
        <f>IF(VLOOKUP($A330,'Draft List'!$D$4:$AC$1177,BJ$3,FALSE)&lt;&gt;0,VLOOKUP($A330,'Draft List'!$D$4:$AC$1177,BJ$3,FALSE),"")</f>
        <v/>
      </c>
      <c r="BK330" t="str">
        <f>IF(VLOOKUP($A330,'Draft List'!$D$4:$AC$1177,BK$3,FALSE)&lt;&gt;0,VLOOKUP($A330,'Draft List'!$D$4:$AC$1177,BK$3,FALSE),"")</f>
        <v/>
      </c>
      <c r="BL330" t="e">
        <f>IF(OR(B330="SP",B330="MR",B330="CL"),"P",VLOOKUP(#REF!,Bat!$A$4:$AR$581,42,FALSE))</f>
        <v>#REF!</v>
      </c>
    </row>
    <row r="331" spans="1:64" ht="15" customHeight="1" x14ac:dyDescent="0.3">
      <c r="A331" s="1">
        <v>5557</v>
      </c>
      <c r="B331" s="1" t="s">
        <v>468</v>
      </c>
      <c r="C331" s="1" t="s">
        <v>743</v>
      </c>
      <c r="D331" s="1" t="s">
        <v>432</v>
      </c>
      <c r="E331" s="1">
        <v>18</v>
      </c>
      <c r="F331" s="1" t="s">
        <v>42</v>
      </c>
      <c r="G331" s="1" t="s">
        <v>42</v>
      </c>
      <c r="H331" s="22" t="s">
        <v>878</v>
      </c>
      <c r="I331" s="45" t="s">
        <v>44</v>
      </c>
      <c r="J331" s="1" t="s">
        <v>44</v>
      </c>
      <c r="K331" s="22" t="s">
        <v>48</v>
      </c>
      <c r="L331" s="1">
        <v>1</v>
      </c>
      <c r="M331" s="1">
        <v>2</v>
      </c>
      <c r="N331" s="22">
        <v>1</v>
      </c>
      <c r="O331" s="1">
        <v>2</v>
      </c>
      <c r="P331" s="1">
        <v>2</v>
      </c>
      <c r="Q331" s="22">
        <v>2</v>
      </c>
      <c r="R331" s="1">
        <v>1</v>
      </c>
      <c r="S331" s="1">
        <v>2</v>
      </c>
      <c r="T331" s="1">
        <v>1</v>
      </c>
      <c r="U331" s="1">
        <v>4</v>
      </c>
      <c r="V331" s="1" t="s">
        <v>45</v>
      </c>
      <c r="W331" s="1" t="s">
        <v>45</v>
      </c>
      <c r="X331" s="1">
        <v>1</v>
      </c>
      <c r="Y331" s="1">
        <v>4</v>
      </c>
      <c r="Z331" s="1" t="s">
        <v>45</v>
      </c>
      <c r="AA331" s="1" t="s">
        <v>45</v>
      </c>
      <c r="AB331" s="1" t="s">
        <v>45</v>
      </c>
      <c r="AC331" s="1" t="s">
        <v>45</v>
      </c>
      <c r="AD331" s="1" t="s">
        <v>45</v>
      </c>
      <c r="AE331" s="1" t="s">
        <v>45</v>
      </c>
      <c r="AF331" s="1">
        <v>2</v>
      </c>
      <c r="AG331" s="1">
        <v>2</v>
      </c>
      <c r="AH331" s="1" t="s">
        <v>45</v>
      </c>
      <c r="AI331" s="1" t="s">
        <v>45</v>
      </c>
      <c r="AJ331" s="1" t="s">
        <v>45</v>
      </c>
      <c r="AK331" s="1" t="s">
        <v>45</v>
      </c>
      <c r="AL331" s="1" t="s">
        <v>45</v>
      </c>
      <c r="AM331" s="1" t="s">
        <v>45</v>
      </c>
      <c r="AN331" s="1" t="s">
        <v>45</v>
      </c>
      <c r="AO331" s="22" t="s">
        <v>45</v>
      </c>
      <c r="AP331" s="1" t="s">
        <v>71</v>
      </c>
      <c r="AQ331" s="1">
        <v>7</v>
      </c>
      <c r="AR331" s="23" t="s">
        <v>371</v>
      </c>
      <c r="AS331" s="34" t="s">
        <v>910</v>
      </c>
      <c r="AT331" s="34" t="s">
        <v>48</v>
      </c>
      <c r="AU331" s="8">
        <f t="shared" si="35"/>
        <v>-2.5060525215375429</v>
      </c>
      <c r="AV331" s="8">
        <f t="shared" si="36"/>
        <v>-1.6235458802371869</v>
      </c>
      <c r="AW331">
        <f t="shared" si="37"/>
        <v>4</v>
      </c>
      <c r="AX331">
        <f t="shared" si="38"/>
        <v>0</v>
      </c>
      <c r="AY331" s="6">
        <f>VLOOKUP(AP331,COND!$A$10:$B$32,2,FALSE)</f>
        <v>0.9</v>
      </c>
      <c r="AZ331" s="8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93.975084701853874</v>
      </c>
      <c r="BA331" s="26">
        <f t="shared" si="39"/>
        <v>-0.64800193586893651</v>
      </c>
      <c r="BB331" t="str">
        <f t="shared" si="40"/>
        <v>SP</v>
      </c>
      <c r="BC331">
        <v>800</v>
      </c>
      <c r="BD331">
        <v>800</v>
      </c>
      <c r="BF331" t="str">
        <f t="shared" si="41"/>
        <v>Unlikely</v>
      </c>
      <c r="BH331" t="str">
        <f>IF(VLOOKUP($A331,'Draft List'!$D$4:$AC$1177,BH$3,FALSE)&lt;&gt;0,VLOOKUP($A331,'Draft List'!$D$4:$AC$1177,BH$3,FALSE),"")</f>
        <v/>
      </c>
      <c r="BI331" t="str">
        <f>IF(VLOOKUP($A331,'Draft List'!$D$4:$AC$1177,BI$3,FALSE)&lt;&gt;0,VLOOKUP($A331,'Draft List'!$D$4:$AC$1177,BI$3,FALSE),"")</f>
        <v/>
      </c>
      <c r="BJ331" t="str">
        <f>IF(VLOOKUP($A331,'Draft List'!$D$4:$AC$1177,BJ$3,FALSE)&lt;&gt;0,VLOOKUP($A331,'Draft List'!$D$4:$AC$1177,BJ$3,FALSE),"")</f>
        <v/>
      </c>
      <c r="BK331" t="str">
        <f>IF(VLOOKUP($A331,'Draft List'!$D$4:$AC$1177,BK$3,FALSE)&lt;&gt;0,VLOOKUP($A331,'Draft List'!$D$4:$AC$1177,BK$3,FALSE),"")</f>
        <v/>
      </c>
      <c r="BL331" t="e">
        <f>IF(OR(B331="SP",B331="MR",B331="CL"),"P",VLOOKUP(#REF!,Bat!$A$4:$AR$581,42,FALSE))</f>
        <v>#REF!</v>
      </c>
    </row>
    <row r="332" spans="1:64" ht="15" customHeight="1" x14ac:dyDescent="0.3">
      <c r="A332" s="1">
        <v>12976</v>
      </c>
      <c r="B332" s="1" t="s">
        <v>468</v>
      </c>
      <c r="C332" s="1" t="s">
        <v>1731</v>
      </c>
      <c r="D332" s="1" t="s">
        <v>765</v>
      </c>
      <c r="E332" s="1">
        <v>18</v>
      </c>
      <c r="F332" s="1" t="s">
        <v>42</v>
      </c>
      <c r="G332" s="1" t="s">
        <v>42</v>
      </c>
      <c r="H332" s="22" t="s">
        <v>878</v>
      </c>
      <c r="I332" s="45" t="s">
        <v>43</v>
      </c>
      <c r="J332" s="1" t="s">
        <v>44</v>
      </c>
      <c r="K332" s="22" t="s">
        <v>43</v>
      </c>
      <c r="L332" s="1">
        <v>2</v>
      </c>
      <c r="M332" s="1">
        <v>1</v>
      </c>
      <c r="N332" s="22">
        <v>1</v>
      </c>
      <c r="O332" s="1">
        <v>3</v>
      </c>
      <c r="P332" s="1">
        <v>2</v>
      </c>
      <c r="Q332" s="22">
        <v>2</v>
      </c>
      <c r="R332" s="1">
        <v>3</v>
      </c>
      <c r="S332" s="1">
        <v>4</v>
      </c>
      <c r="T332" s="1">
        <v>1</v>
      </c>
      <c r="U332" s="1">
        <v>3</v>
      </c>
      <c r="V332" s="1" t="s">
        <v>45</v>
      </c>
      <c r="W332" s="1" t="s">
        <v>45</v>
      </c>
      <c r="X332" s="1">
        <v>2</v>
      </c>
      <c r="Y332" s="1">
        <v>4</v>
      </c>
      <c r="Z332" s="1" t="s">
        <v>45</v>
      </c>
      <c r="AA332" s="1" t="s">
        <v>45</v>
      </c>
      <c r="AB332" s="1" t="s">
        <v>45</v>
      </c>
      <c r="AC332" s="1" t="s">
        <v>45</v>
      </c>
      <c r="AD332" s="1" t="s">
        <v>45</v>
      </c>
      <c r="AE332" s="1" t="s">
        <v>45</v>
      </c>
      <c r="AF332" s="1">
        <v>3</v>
      </c>
      <c r="AG332" s="1">
        <v>4</v>
      </c>
      <c r="AH332" s="1" t="s">
        <v>45</v>
      </c>
      <c r="AI332" s="1" t="s">
        <v>45</v>
      </c>
      <c r="AJ332" s="1" t="s">
        <v>45</v>
      </c>
      <c r="AK332" s="1" t="s">
        <v>45</v>
      </c>
      <c r="AL332" s="1" t="s">
        <v>45</v>
      </c>
      <c r="AM332" s="1" t="s">
        <v>45</v>
      </c>
      <c r="AN332" s="1" t="s">
        <v>45</v>
      </c>
      <c r="AO332" s="22" t="s">
        <v>45</v>
      </c>
      <c r="AP332" s="1" t="s">
        <v>374</v>
      </c>
      <c r="AQ332" s="1">
        <v>10</v>
      </c>
      <c r="AR332" s="23" t="s">
        <v>14</v>
      </c>
      <c r="AS332" s="34" t="s">
        <v>896</v>
      </c>
      <c r="AT332" s="34" t="s">
        <v>48</v>
      </c>
      <c r="AU332" s="8">
        <f t="shared" si="35"/>
        <v>-2.5067929134584248</v>
      </c>
      <c r="AV332" s="8">
        <f t="shared" si="36"/>
        <v>-1.4288545557280135</v>
      </c>
      <c r="AW332">
        <f t="shared" si="37"/>
        <v>4</v>
      </c>
      <c r="AX332">
        <f t="shared" si="38"/>
        <v>0</v>
      </c>
      <c r="AY332" s="6">
        <f>VLOOKUP(AP332,COND!$A$10:$B$32,2,FALSE)</f>
        <v>1</v>
      </c>
      <c r="AZ332" s="8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93.921550302748045</v>
      </c>
      <c r="BA332" s="26">
        <f t="shared" si="39"/>
        <v>-0.65294084096165372</v>
      </c>
      <c r="BB332" t="str">
        <f t="shared" si="40"/>
        <v>SP</v>
      </c>
      <c r="BC332">
        <v>800</v>
      </c>
      <c r="BD332">
        <v>800</v>
      </c>
      <c r="BF332" t="str">
        <f t="shared" si="41"/>
        <v>Unlikely</v>
      </c>
      <c r="BH332" t="str">
        <f>IF(VLOOKUP($A332,'Draft List'!$D$4:$AC$1177,BH$3,FALSE)&lt;&gt;0,VLOOKUP($A332,'Draft List'!$D$4:$AC$1177,BH$3,FALSE),"")</f>
        <v/>
      </c>
      <c r="BI332" t="str">
        <f>IF(VLOOKUP($A332,'Draft List'!$D$4:$AC$1177,BI$3,FALSE)&lt;&gt;0,VLOOKUP($A332,'Draft List'!$D$4:$AC$1177,BI$3,FALSE),"")</f>
        <v/>
      </c>
      <c r="BJ332" t="str">
        <f>IF(VLOOKUP($A332,'Draft List'!$D$4:$AC$1177,BJ$3,FALSE)&lt;&gt;0,VLOOKUP($A332,'Draft List'!$D$4:$AC$1177,BJ$3,FALSE),"")</f>
        <v/>
      </c>
      <c r="BK332" t="str">
        <f>IF(VLOOKUP($A332,'Draft List'!$D$4:$AC$1177,BK$3,FALSE)&lt;&gt;0,VLOOKUP($A332,'Draft List'!$D$4:$AC$1177,BK$3,FALSE),"")</f>
        <v/>
      </c>
      <c r="BL332" t="e">
        <f>IF(OR(B332="SP",B332="MR",B332="CL"),"P",VLOOKUP(#REF!,Bat!$A$4:$AR$581,42,FALSE))</f>
        <v>#REF!</v>
      </c>
    </row>
    <row r="333" spans="1:64" ht="15" customHeight="1" x14ac:dyDescent="0.3">
      <c r="A333" s="1">
        <v>8456</v>
      </c>
      <c r="B333" s="1" t="s">
        <v>468</v>
      </c>
      <c r="C333" s="1" t="s">
        <v>147</v>
      </c>
      <c r="D333" s="1" t="s">
        <v>716</v>
      </c>
      <c r="E333" s="1">
        <v>18</v>
      </c>
      <c r="F333" s="1" t="s">
        <v>42</v>
      </c>
      <c r="G333" s="1" t="s">
        <v>42</v>
      </c>
      <c r="H333" s="22" t="s">
        <v>878</v>
      </c>
      <c r="I333" s="45" t="s">
        <v>44</v>
      </c>
      <c r="J333" s="1" t="s">
        <v>44</v>
      </c>
      <c r="K333" s="22" t="s">
        <v>43</v>
      </c>
      <c r="L333" s="1">
        <v>2</v>
      </c>
      <c r="M333" s="1">
        <v>1</v>
      </c>
      <c r="N333" s="22">
        <v>1</v>
      </c>
      <c r="O333" s="1">
        <v>4</v>
      </c>
      <c r="P333" s="1">
        <v>1</v>
      </c>
      <c r="Q333" s="22">
        <v>2</v>
      </c>
      <c r="R333" s="1">
        <v>3</v>
      </c>
      <c r="S333" s="1">
        <v>5</v>
      </c>
      <c r="T333" s="1">
        <v>1</v>
      </c>
      <c r="U333" s="1">
        <v>3</v>
      </c>
      <c r="V333" s="1" t="s">
        <v>45</v>
      </c>
      <c r="W333" s="1" t="s">
        <v>45</v>
      </c>
      <c r="X333" s="1" t="s">
        <v>45</v>
      </c>
      <c r="Y333" s="1" t="s">
        <v>45</v>
      </c>
      <c r="Z333" s="1" t="s">
        <v>45</v>
      </c>
      <c r="AA333" s="1" t="s">
        <v>45</v>
      </c>
      <c r="AB333" s="1" t="s">
        <v>45</v>
      </c>
      <c r="AC333" s="1" t="s">
        <v>45</v>
      </c>
      <c r="AD333" s="1">
        <v>2</v>
      </c>
      <c r="AE333" s="1">
        <v>4</v>
      </c>
      <c r="AF333" s="1">
        <v>2</v>
      </c>
      <c r="AG333" s="1">
        <v>4</v>
      </c>
      <c r="AH333" s="1" t="s">
        <v>45</v>
      </c>
      <c r="AI333" s="1" t="s">
        <v>45</v>
      </c>
      <c r="AJ333" s="1" t="s">
        <v>45</v>
      </c>
      <c r="AK333" s="1" t="s">
        <v>45</v>
      </c>
      <c r="AL333" s="1" t="s">
        <v>45</v>
      </c>
      <c r="AM333" s="1" t="s">
        <v>45</v>
      </c>
      <c r="AN333" s="1" t="s">
        <v>45</v>
      </c>
      <c r="AO333" s="22" t="s">
        <v>45</v>
      </c>
      <c r="AP333" s="1" t="s">
        <v>65</v>
      </c>
      <c r="AQ333" s="1">
        <v>8</v>
      </c>
      <c r="AR333" s="23" t="s">
        <v>14</v>
      </c>
      <c r="AS333" s="34" t="s">
        <v>922</v>
      </c>
      <c r="AT333" s="34" t="s">
        <v>844</v>
      </c>
      <c r="AU333" s="8">
        <f t="shared" si="35"/>
        <v>-2.5067929134584248</v>
      </c>
      <c r="AV333" s="8">
        <f t="shared" si="36"/>
        <v>-1.4295949476488956</v>
      </c>
      <c r="AW333">
        <f t="shared" si="37"/>
        <v>4</v>
      </c>
      <c r="AX333">
        <f t="shared" si="38"/>
        <v>0</v>
      </c>
      <c r="AY333" s="6">
        <f>VLOOKUP(AP333,COND!$A$10:$B$32,2,FALSE)</f>
        <v>1</v>
      </c>
      <c r="AZ333" s="8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93.756742464330401</v>
      </c>
      <c r="BA333" s="26">
        <f t="shared" si="39"/>
        <v>-0.66814546240274875</v>
      </c>
      <c r="BB333" t="str">
        <f t="shared" si="40"/>
        <v>SP</v>
      </c>
      <c r="BC333">
        <v>800</v>
      </c>
      <c r="BD333">
        <v>800</v>
      </c>
      <c r="BF333" t="str">
        <f t="shared" si="41"/>
        <v>Unlikely</v>
      </c>
      <c r="BH333" t="str">
        <f>IF(VLOOKUP($A333,'Draft List'!$D$4:$AC$1177,BH$3,FALSE)&lt;&gt;0,VLOOKUP($A333,'Draft List'!$D$4:$AC$1177,BH$3,FALSE),"")</f>
        <v/>
      </c>
      <c r="BI333" t="str">
        <f>IF(VLOOKUP($A333,'Draft List'!$D$4:$AC$1177,BI$3,FALSE)&lt;&gt;0,VLOOKUP($A333,'Draft List'!$D$4:$AC$1177,BI$3,FALSE),"")</f>
        <v/>
      </c>
      <c r="BJ333" t="str">
        <f>IF(VLOOKUP($A333,'Draft List'!$D$4:$AC$1177,BJ$3,FALSE)&lt;&gt;0,VLOOKUP($A333,'Draft List'!$D$4:$AC$1177,BJ$3,FALSE),"")</f>
        <v/>
      </c>
      <c r="BK333" t="str">
        <f>IF(VLOOKUP($A333,'Draft List'!$D$4:$AC$1177,BK$3,FALSE)&lt;&gt;0,VLOOKUP($A333,'Draft List'!$D$4:$AC$1177,BK$3,FALSE),"")</f>
        <v/>
      </c>
      <c r="BL333" t="e">
        <f>IF(OR(B333="SP",B333="MR",B333="CL"),"P",VLOOKUP(#REF!,Bat!$A$4:$AR$581,42,FALSE))</f>
        <v>#REF!</v>
      </c>
    </row>
    <row r="334" spans="1:64" ht="15" customHeight="1" x14ac:dyDescent="0.3">
      <c r="A334" s="1">
        <v>6785</v>
      </c>
      <c r="B334" s="1" t="s">
        <v>468</v>
      </c>
      <c r="C334" s="1" t="s">
        <v>1305</v>
      </c>
      <c r="D334" s="1" t="s">
        <v>187</v>
      </c>
      <c r="E334" s="1">
        <v>18</v>
      </c>
      <c r="F334" s="1" t="s">
        <v>42</v>
      </c>
      <c r="G334" s="1" t="s">
        <v>42</v>
      </c>
      <c r="H334" s="22" t="s">
        <v>878</v>
      </c>
      <c r="I334" s="45" t="s">
        <v>43</v>
      </c>
      <c r="J334" s="1" t="s">
        <v>43</v>
      </c>
      <c r="K334" s="22" t="s">
        <v>43</v>
      </c>
      <c r="L334" s="1">
        <v>1</v>
      </c>
      <c r="M334" s="1">
        <v>2</v>
      </c>
      <c r="N334" s="22">
        <v>1</v>
      </c>
      <c r="O334" s="1">
        <v>2</v>
      </c>
      <c r="P334" s="1">
        <v>2</v>
      </c>
      <c r="Q334" s="22">
        <v>2</v>
      </c>
      <c r="R334" s="1">
        <v>2</v>
      </c>
      <c r="S334" s="1">
        <v>3</v>
      </c>
      <c r="T334" s="1" t="s">
        <v>45</v>
      </c>
      <c r="U334" s="1" t="s">
        <v>45</v>
      </c>
      <c r="V334" s="1" t="s">
        <v>45</v>
      </c>
      <c r="W334" s="1" t="s">
        <v>45</v>
      </c>
      <c r="X334" s="1">
        <v>1</v>
      </c>
      <c r="Y334" s="1">
        <v>3</v>
      </c>
      <c r="Z334" s="1" t="s">
        <v>45</v>
      </c>
      <c r="AA334" s="1" t="s">
        <v>45</v>
      </c>
      <c r="AB334" s="1" t="s">
        <v>45</v>
      </c>
      <c r="AC334" s="1" t="s">
        <v>45</v>
      </c>
      <c r="AD334" s="1" t="s">
        <v>45</v>
      </c>
      <c r="AE334" s="1" t="s">
        <v>45</v>
      </c>
      <c r="AF334" s="1" t="s">
        <v>45</v>
      </c>
      <c r="AG334" s="1" t="s">
        <v>45</v>
      </c>
      <c r="AH334" s="1">
        <v>1</v>
      </c>
      <c r="AI334" s="1">
        <v>3</v>
      </c>
      <c r="AJ334" s="1" t="s">
        <v>45</v>
      </c>
      <c r="AK334" s="1" t="s">
        <v>45</v>
      </c>
      <c r="AL334" s="1" t="s">
        <v>45</v>
      </c>
      <c r="AM334" s="1" t="s">
        <v>45</v>
      </c>
      <c r="AN334" s="1" t="s">
        <v>45</v>
      </c>
      <c r="AO334" s="22" t="s">
        <v>45</v>
      </c>
      <c r="AP334" s="1" t="s">
        <v>68</v>
      </c>
      <c r="AQ334" s="1">
        <v>9</v>
      </c>
      <c r="AR334" s="23" t="s">
        <v>371</v>
      </c>
      <c r="AS334" s="34" t="s">
        <v>695</v>
      </c>
      <c r="AT334" s="34" t="s">
        <v>844</v>
      </c>
      <c r="AU334" s="8">
        <f t="shared" si="35"/>
        <v>-2.5060525215375429</v>
      </c>
      <c r="AV334" s="8">
        <f t="shared" si="36"/>
        <v>-1.6235458802371869</v>
      </c>
      <c r="AW334">
        <f t="shared" si="37"/>
        <v>3</v>
      </c>
      <c r="AX334">
        <f t="shared" si="38"/>
        <v>0</v>
      </c>
      <c r="AY334" s="6">
        <f>VLOOKUP(AP334,COND!$A$10:$B$32,2,FALSE)</f>
        <v>0.9</v>
      </c>
      <c r="AZ334" s="8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93.675084701853876</v>
      </c>
      <c r="BA334" s="26">
        <f t="shared" si="39"/>
        <v>-0.67567893519204703</v>
      </c>
      <c r="BB334" t="str">
        <f t="shared" si="40"/>
        <v>SP</v>
      </c>
      <c r="BC334">
        <v>800</v>
      </c>
      <c r="BD334">
        <v>800</v>
      </c>
      <c r="BF334" t="str">
        <f t="shared" si="41"/>
        <v>Unlikely</v>
      </c>
      <c r="BH334" t="str">
        <f>IF(VLOOKUP($A334,'Draft List'!$D$4:$AC$1177,BH$3,FALSE)&lt;&gt;0,VLOOKUP($A334,'Draft List'!$D$4:$AC$1177,BH$3,FALSE),"")</f>
        <v/>
      </c>
      <c r="BI334" t="str">
        <f>IF(VLOOKUP($A334,'Draft List'!$D$4:$AC$1177,BI$3,FALSE)&lt;&gt;0,VLOOKUP($A334,'Draft List'!$D$4:$AC$1177,BI$3,FALSE),"")</f>
        <v/>
      </c>
      <c r="BJ334" t="str">
        <f>IF(VLOOKUP($A334,'Draft List'!$D$4:$AC$1177,BJ$3,FALSE)&lt;&gt;0,VLOOKUP($A334,'Draft List'!$D$4:$AC$1177,BJ$3,FALSE),"")</f>
        <v/>
      </c>
      <c r="BK334" t="str">
        <f>IF(VLOOKUP($A334,'Draft List'!$D$4:$AC$1177,BK$3,FALSE)&lt;&gt;0,VLOOKUP($A334,'Draft List'!$D$4:$AC$1177,BK$3,FALSE),"")</f>
        <v/>
      </c>
      <c r="BL334" t="e">
        <f>IF(OR(B334="SP",B334="MR",B334="CL"),"P",VLOOKUP(#REF!,Bat!$A$4:$AR$581,42,FALSE))</f>
        <v>#REF!</v>
      </c>
    </row>
    <row r="335" spans="1:64" ht="15" customHeight="1" x14ac:dyDescent="0.3">
      <c r="A335" s="1">
        <v>11691</v>
      </c>
      <c r="B335" s="1" t="s">
        <v>468</v>
      </c>
      <c r="C335" s="1" t="s">
        <v>1212</v>
      </c>
      <c r="D335" s="1" t="s">
        <v>1470</v>
      </c>
      <c r="E335" s="1">
        <v>18</v>
      </c>
      <c r="F335" s="1" t="s">
        <v>42</v>
      </c>
      <c r="G335" s="1" t="s">
        <v>42</v>
      </c>
      <c r="H335" s="22" t="s">
        <v>878</v>
      </c>
      <c r="I335" s="45" t="s">
        <v>44</v>
      </c>
      <c r="J335" s="1" t="s">
        <v>44</v>
      </c>
      <c r="K335" s="22" t="s">
        <v>44</v>
      </c>
      <c r="L335" s="1">
        <v>1</v>
      </c>
      <c r="M335" s="1">
        <v>2</v>
      </c>
      <c r="N335" s="22">
        <v>1</v>
      </c>
      <c r="O335" s="1">
        <v>3</v>
      </c>
      <c r="P335" s="1">
        <v>2</v>
      </c>
      <c r="Q335" s="22">
        <v>2</v>
      </c>
      <c r="R335" s="1" t="s">
        <v>45</v>
      </c>
      <c r="S335" s="1" t="s">
        <v>45</v>
      </c>
      <c r="T335" s="1" t="s">
        <v>45</v>
      </c>
      <c r="U335" s="1" t="s">
        <v>45</v>
      </c>
      <c r="V335" s="1" t="s">
        <v>45</v>
      </c>
      <c r="W335" s="1" t="s">
        <v>45</v>
      </c>
      <c r="X335" s="1">
        <v>2</v>
      </c>
      <c r="Y335" s="1">
        <v>5</v>
      </c>
      <c r="Z335" s="1">
        <v>2</v>
      </c>
      <c r="AA335" s="1">
        <v>4</v>
      </c>
      <c r="AB335" s="1" t="s">
        <v>45</v>
      </c>
      <c r="AC335" s="1" t="s">
        <v>45</v>
      </c>
      <c r="AD335" s="1">
        <v>2</v>
      </c>
      <c r="AE335" s="1">
        <v>4</v>
      </c>
      <c r="AF335" s="1" t="s">
        <v>45</v>
      </c>
      <c r="AG335" s="1" t="s">
        <v>45</v>
      </c>
      <c r="AH335" s="1" t="s">
        <v>45</v>
      </c>
      <c r="AI335" s="1" t="s">
        <v>45</v>
      </c>
      <c r="AJ335" s="1" t="s">
        <v>45</v>
      </c>
      <c r="AK335" s="1" t="s">
        <v>45</v>
      </c>
      <c r="AL335" s="1" t="s">
        <v>45</v>
      </c>
      <c r="AM335" s="1" t="s">
        <v>45</v>
      </c>
      <c r="AN335" s="1" t="s">
        <v>45</v>
      </c>
      <c r="AO335" s="22" t="s">
        <v>45</v>
      </c>
      <c r="AP335" s="1" t="s">
        <v>66</v>
      </c>
      <c r="AQ335" s="1">
        <v>9</v>
      </c>
      <c r="AR335" s="23" t="s">
        <v>370</v>
      </c>
      <c r="AS335" s="34" t="s">
        <v>938</v>
      </c>
      <c r="AT335" s="34" t="s">
        <v>48</v>
      </c>
      <c r="AU335" s="8">
        <f t="shared" si="35"/>
        <v>-2.5060525215375429</v>
      </c>
      <c r="AV335" s="8">
        <f t="shared" si="36"/>
        <v>-1.4288545557280135</v>
      </c>
      <c r="AW335">
        <f t="shared" si="37"/>
        <v>3</v>
      </c>
      <c r="AX335">
        <f t="shared" si="38"/>
        <v>0</v>
      </c>
      <c r="AY335" s="6">
        <f>VLOOKUP(AP335,COND!$A$10:$B$32,2,FALSE)</f>
        <v>0.95</v>
      </c>
      <c r="AZ335" s="8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93.650613462075611</v>
      </c>
      <c r="BA335" s="26">
        <f t="shared" si="39"/>
        <v>-0.67793657014797615</v>
      </c>
      <c r="BB335" t="str">
        <f t="shared" si="40"/>
        <v>SP</v>
      </c>
      <c r="BC335">
        <v>800</v>
      </c>
      <c r="BD335">
        <v>800</v>
      </c>
      <c r="BF335" t="str">
        <f t="shared" si="41"/>
        <v>Unlikely</v>
      </c>
      <c r="BH335" t="str">
        <f>IF(VLOOKUP($A335,'Draft List'!$D$4:$AC$1177,BH$3,FALSE)&lt;&gt;0,VLOOKUP($A335,'Draft List'!$D$4:$AC$1177,BH$3,FALSE),"")</f>
        <v/>
      </c>
      <c r="BI335" t="str">
        <f>IF(VLOOKUP($A335,'Draft List'!$D$4:$AC$1177,BI$3,FALSE)&lt;&gt;0,VLOOKUP($A335,'Draft List'!$D$4:$AC$1177,BI$3,FALSE),"")</f>
        <v/>
      </c>
      <c r="BJ335" t="str">
        <f>IF(VLOOKUP($A335,'Draft List'!$D$4:$AC$1177,BJ$3,FALSE)&lt;&gt;0,VLOOKUP($A335,'Draft List'!$D$4:$AC$1177,BJ$3,FALSE),"")</f>
        <v/>
      </c>
      <c r="BK335" t="str">
        <f>IF(VLOOKUP($A335,'Draft List'!$D$4:$AC$1177,BK$3,FALSE)&lt;&gt;0,VLOOKUP($A335,'Draft List'!$D$4:$AC$1177,BK$3,FALSE),"")</f>
        <v/>
      </c>
      <c r="BL335" t="e">
        <f>IF(OR(B335="SP",B335="MR",B335="CL"),"P",VLOOKUP(#REF!,Bat!$A$4:$AR$581,42,FALSE))</f>
        <v>#REF!</v>
      </c>
    </row>
    <row r="336" spans="1:64" ht="15" customHeight="1" x14ac:dyDescent="0.3">
      <c r="A336" s="1">
        <v>9799</v>
      </c>
      <c r="B336" s="1" t="s">
        <v>24</v>
      </c>
      <c r="C336" s="1" t="s">
        <v>396</v>
      </c>
      <c r="D336" s="1" t="s">
        <v>633</v>
      </c>
      <c r="E336" s="1">
        <v>21</v>
      </c>
      <c r="F336" s="1" t="s">
        <v>42</v>
      </c>
      <c r="G336" s="1" t="s">
        <v>42</v>
      </c>
      <c r="H336" s="22" t="s">
        <v>878</v>
      </c>
      <c r="I336" s="45" t="s">
        <v>44</v>
      </c>
      <c r="J336" s="1" t="s">
        <v>43</v>
      </c>
      <c r="K336" s="22" t="s">
        <v>43</v>
      </c>
      <c r="L336" s="1">
        <v>2</v>
      </c>
      <c r="M336" s="1">
        <v>2</v>
      </c>
      <c r="N336" s="22">
        <v>2</v>
      </c>
      <c r="O336" s="1">
        <v>4</v>
      </c>
      <c r="P336" s="1">
        <v>2</v>
      </c>
      <c r="Q336" s="22">
        <v>3</v>
      </c>
      <c r="R336" s="1">
        <v>5</v>
      </c>
      <c r="S336" s="1">
        <v>6</v>
      </c>
      <c r="T336" s="1">
        <v>1</v>
      </c>
      <c r="U336" s="1">
        <v>4</v>
      </c>
      <c r="V336" s="1">
        <v>2</v>
      </c>
      <c r="W336" s="1">
        <v>2</v>
      </c>
      <c r="X336" s="1" t="s">
        <v>45</v>
      </c>
      <c r="Y336" s="1" t="s">
        <v>45</v>
      </c>
      <c r="Z336" s="1" t="s">
        <v>45</v>
      </c>
      <c r="AA336" s="1" t="s">
        <v>45</v>
      </c>
      <c r="AB336" s="1" t="s">
        <v>45</v>
      </c>
      <c r="AC336" s="1" t="s">
        <v>45</v>
      </c>
      <c r="AD336" s="1" t="s">
        <v>45</v>
      </c>
      <c r="AE336" s="1" t="s">
        <v>45</v>
      </c>
      <c r="AF336" s="1">
        <v>4</v>
      </c>
      <c r="AG336" s="1">
        <v>6</v>
      </c>
      <c r="AH336" s="1" t="s">
        <v>45</v>
      </c>
      <c r="AI336" s="1" t="s">
        <v>45</v>
      </c>
      <c r="AJ336" s="1" t="s">
        <v>45</v>
      </c>
      <c r="AK336" s="1" t="s">
        <v>45</v>
      </c>
      <c r="AL336" s="1" t="s">
        <v>45</v>
      </c>
      <c r="AM336" s="1" t="s">
        <v>45</v>
      </c>
      <c r="AN336" s="1" t="s">
        <v>45</v>
      </c>
      <c r="AO336" s="22" t="s">
        <v>45</v>
      </c>
      <c r="AP336" s="1" t="s">
        <v>55</v>
      </c>
      <c r="AQ336" s="1">
        <v>6</v>
      </c>
      <c r="AR336" s="23" t="s">
        <v>371</v>
      </c>
      <c r="AS336" s="34" t="s">
        <v>965</v>
      </c>
      <c r="AT336" s="34" t="s">
        <v>48</v>
      </c>
      <c r="AU336" s="8">
        <f t="shared" si="35"/>
        <v>-2.0690406309742588</v>
      </c>
      <c r="AV336" s="8">
        <f t="shared" si="36"/>
        <v>-0.99184266516472974</v>
      </c>
      <c r="AW336">
        <f t="shared" si="37"/>
        <v>4</v>
      </c>
      <c r="AX336">
        <f t="shared" si="38"/>
        <v>2</v>
      </c>
      <c r="AY336" s="6">
        <f>VLOOKUP(AP336,COND!$A$10:$B$32,2,FALSE)</f>
        <v>1.0249999999999999</v>
      </c>
      <c r="AZ336" s="8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101.10918273390399</v>
      </c>
      <c r="BA336" s="26">
        <f t="shared" si="39"/>
        <v>1.0166152144587033E-2</v>
      </c>
      <c r="BB336" t="str">
        <f t="shared" si="40"/>
        <v>SP</v>
      </c>
      <c r="BC336">
        <v>800</v>
      </c>
      <c r="BD336">
        <v>800</v>
      </c>
      <c r="BF336" t="str">
        <f t="shared" si="41"/>
        <v>Unlikely</v>
      </c>
      <c r="BH336">
        <f>IF(VLOOKUP($A336,'Draft List'!$D$4:$AC$1177,BH$3,FALSE)&lt;&gt;0,VLOOKUP($A336,'Draft List'!$D$4:$AC$1177,BH$3,FALSE),"")</f>
        <v>463</v>
      </c>
      <c r="BI336">
        <f>IF(VLOOKUP($A336,'Draft List'!$D$4:$AC$1177,BI$3,FALSE)&lt;&gt;0,VLOOKUP($A336,'Draft List'!$D$4:$AC$1177,BI$3,FALSE),"")</f>
        <v>15</v>
      </c>
      <c r="BJ336">
        <f>IF(VLOOKUP($A336,'Draft List'!$D$4:$AC$1177,BJ$3,FALSE)&lt;&gt;0,VLOOKUP($A336,'Draft List'!$D$4:$AC$1177,BJ$3,FALSE),"")</f>
        <v>27</v>
      </c>
      <c r="BK336" t="str">
        <f>IF(VLOOKUP($A336,'Draft List'!$D$4:$AC$1177,BK$3,FALSE)&lt;&gt;0,VLOOKUP($A336,'Draft List'!$D$4:$AC$1177,BK$3,FALSE),"")</f>
        <v>Neo-Tokyo Akira</v>
      </c>
      <c r="BL336" t="str">
        <f>IF(OR(B336="SP",B336="MR",B336="CL"),"P",VLOOKUP(#REF!,Bat!$A$4:$AR$581,42,FALSE))</f>
        <v>P</v>
      </c>
    </row>
    <row r="337" spans="1:64" ht="15" customHeight="1" x14ac:dyDescent="0.3">
      <c r="A337" s="1">
        <v>9082</v>
      </c>
      <c r="B337" s="1" t="s">
        <v>468</v>
      </c>
      <c r="C337" s="1" t="s">
        <v>351</v>
      </c>
      <c r="D337" s="1" t="s">
        <v>1452</v>
      </c>
      <c r="E337" s="1">
        <v>21</v>
      </c>
      <c r="F337" s="1" t="s">
        <v>54</v>
      </c>
      <c r="G337" s="1" t="s">
        <v>54</v>
      </c>
      <c r="H337" s="22" t="s">
        <v>878</v>
      </c>
      <c r="I337" s="45" t="s">
        <v>43</v>
      </c>
      <c r="J337" s="1" t="s">
        <v>43</v>
      </c>
      <c r="K337" s="22" t="s">
        <v>44</v>
      </c>
      <c r="L337" s="1">
        <v>3</v>
      </c>
      <c r="M337" s="1">
        <v>2</v>
      </c>
      <c r="N337" s="22">
        <v>1</v>
      </c>
      <c r="O337" s="1">
        <v>5</v>
      </c>
      <c r="P337" s="1">
        <v>2</v>
      </c>
      <c r="Q337" s="22">
        <v>3</v>
      </c>
      <c r="R337" s="1">
        <v>5</v>
      </c>
      <c r="S337" s="1">
        <v>6</v>
      </c>
      <c r="T337" s="1">
        <v>1</v>
      </c>
      <c r="U337" s="1">
        <v>1</v>
      </c>
      <c r="V337" s="1" t="s">
        <v>45</v>
      </c>
      <c r="W337" s="1" t="s">
        <v>45</v>
      </c>
      <c r="X337" s="1" t="s">
        <v>45</v>
      </c>
      <c r="Y337" s="1" t="s">
        <v>45</v>
      </c>
      <c r="Z337" s="1">
        <v>4</v>
      </c>
      <c r="AA337" s="1">
        <v>5</v>
      </c>
      <c r="AB337" s="1" t="s">
        <v>45</v>
      </c>
      <c r="AC337" s="1" t="s">
        <v>45</v>
      </c>
      <c r="AD337" s="1" t="s">
        <v>45</v>
      </c>
      <c r="AE337" s="1" t="s">
        <v>45</v>
      </c>
      <c r="AF337" s="1" t="s">
        <v>45</v>
      </c>
      <c r="AG337" s="1" t="s">
        <v>45</v>
      </c>
      <c r="AH337" s="1" t="s">
        <v>45</v>
      </c>
      <c r="AI337" s="1" t="s">
        <v>45</v>
      </c>
      <c r="AJ337" s="1" t="s">
        <v>45</v>
      </c>
      <c r="AK337" s="1" t="s">
        <v>45</v>
      </c>
      <c r="AL337" s="1" t="s">
        <v>45</v>
      </c>
      <c r="AM337" s="1" t="s">
        <v>45</v>
      </c>
      <c r="AN337" s="1" t="s">
        <v>45</v>
      </c>
      <c r="AO337" s="22" t="s">
        <v>45</v>
      </c>
      <c r="AP337" s="1" t="s">
        <v>59</v>
      </c>
      <c r="AQ337" s="1">
        <v>4</v>
      </c>
      <c r="AR337" s="23" t="s">
        <v>370</v>
      </c>
      <c r="AS337" s="34" t="s">
        <v>874</v>
      </c>
      <c r="AT337" s="34" t="s">
        <v>48</v>
      </c>
      <c r="AU337" s="8">
        <f t="shared" si="35"/>
        <v>-2.1166698725191955</v>
      </c>
      <c r="AV337" s="8">
        <f t="shared" si="36"/>
        <v>-0.79715134065555615</v>
      </c>
      <c r="AW337">
        <f t="shared" si="37"/>
        <v>3</v>
      </c>
      <c r="AX337">
        <f t="shared" si="38"/>
        <v>1</v>
      </c>
      <c r="AY337" s="6">
        <f>VLOOKUP(AP337,COND!$A$10:$B$32,2,FALSE)</f>
        <v>1</v>
      </c>
      <c r="AZ337" s="8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101.06445725176579</v>
      </c>
      <c r="BA337" s="26">
        <f t="shared" si="39"/>
        <v>6.0399283483707272E-3</v>
      </c>
      <c r="BB337" t="str">
        <f t="shared" si="40"/>
        <v>RP</v>
      </c>
      <c r="BC337">
        <v>800</v>
      </c>
      <c r="BD337">
        <v>800</v>
      </c>
      <c r="BF337" t="str">
        <f t="shared" si="41"/>
        <v>Unlikely</v>
      </c>
      <c r="BH337">
        <f>IF(VLOOKUP($A337,'Draft List'!$D$4:$AC$1177,BH$3,FALSE)&lt;&gt;0,VLOOKUP($A337,'Draft List'!$D$4:$AC$1177,BH$3,FALSE),"")</f>
        <v>495</v>
      </c>
      <c r="BI337">
        <f>IF(VLOOKUP($A337,'Draft List'!$D$4:$AC$1177,BI$3,FALSE)&lt;&gt;0,VLOOKUP($A337,'Draft List'!$D$4:$AC$1177,BI$3,FALSE),"")</f>
        <v>16</v>
      </c>
      <c r="BJ337">
        <f>IF(VLOOKUP($A337,'Draft List'!$D$4:$AC$1177,BJ$3,FALSE)&lt;&gt;0,VLOOKUP($A337,'Draft List'!$D$4:$AC$1177,BJ$3,FALSE),"")</f>
        <v>27</v>
      </c>
      <c r="BK337" t="str">
        <f>IF(VLOOKUP($A337,'Draft List'!$D$4:$AC$1177,BK$3,FALSE)&lt;&gt;0,VLOOKUP($A337,'Draft List'!$D$4:$AC$1177,BK$3,FALSE),"")</f>
        <v>Neo-Tokyo Akira</v>
      </c>
      <c r="BL337" t="e">
        <f>IF(OR(B337="SP",B337="MR",B337="CL"),"P",VLOOKUP(#REF!,Bat!$A$4:$AR$581,42,FALSE))</f>
        <v>#REF!</v>
      </c>
    </row>
    <row r="338" spans="1:64" ht="15" customHeight="1" x14ac:dyDescent="0.3">
      <c r="A338" s="1">
        <v>12644</v>
      </c>
      <c r="B338" s="1" t="s">
        <v>468</v>
      </c>
      <c r="C338" s="1" t="s">
        <v>1512</v>
      </c>
      <c r="D338" s="1" t="s">
        <v>210</v>
      </c>
      <c r="E338" s="1">
        <v>18</v>
      </c>
      <c r="F338" s="1" t="s">
        <v>42</v>
      </c>
      <c r="G338" s="1" t="s">
        <v>42</v>
      </c>
      <c r="H338" s="22" t="s">
        <v>878</v>
      </c>
      <c r="I338" s="45" t="s">
        <v>43</v>
      </c>
      <c r="J338" s="1" t="s">
        <v>44</v>
      </c>
      <c r="K338" s="22" t="s">
        <v>43</v>
      </c>
      <c r="L338" s="1">
        <v>1</v>
      </c>
      <c r="M338" s="1">
        <v>2</v>
      </c>
      <c r="N338" s="22">
        <v>1</v>
      </c>
      <c r="O338" s="1">
        <v>3</v>
      </c>
      <c r="P338" s="1">
        <v>2</v>
      </c>
      <c r="Q338" s="22">
        <v>2</v>
      </c>
      <c r="R338" s="1">
        <v>3</v>
      </c>
      <c r="S338" s="1">
        <v>5</v>
      </c>
      <c r="T338" s="1">
        <v>1</v>
      </c>
      <c r="U338" s="1">
        <v>1</v>
      </c>
      <c r="V338" s="1" t="s">
        <v>45</v>
      </c>
      <c r="W338" s="1" t="s">
        <v>45</v>
      </c>
      <c r="X338" s="1">
        <v>2</v>
      </c>
      <c r="Y338" s="1">
        <v>4</v>
      </c>
      <c r="Z338" s="1" t="s">
        <v>45</v>
      </c>
      <c r="AA338" s="1" t="s">
        <v>45</v>
      </c>
      <c r="AB338" s="1" t="s">
        <v>45</v>
      </c>
      <c r="AC338" s="1" t="s">
        <v>45</v>
      </c>
      <c r="AD338" s="1" t="s">
        <v>45</v>
      </c>
      <c r="AE338" s="1" t="s">
        <v>45</v>
      </c>
      <c r="AF338" s="1" t="s">
        <v>45</v>
      </c>
      <c r="AG338" s="1" t="s">
        <v>45</v>
      </c>
      <c r="AH338" s="1" t="s">
        <v>45</v>
      </c>
      <c r="AI338" s="1" t="s">
        <v>45</v>
      </c>
      <c r="AJ338" s="1" t="s">
        <v>45</v>
      </c>
      <c r="AK338" s="1" t="s">
        <v>45</v>
      </c>
      <c r="AL338" s="1" t="s">
        <v>45</v>
      </c>
      <c r="AM338" s="1" t="s">
        <v>45</v>
      </c>
      <c r="AN338" s="1" t="s">
        <v>45</v>
      </c>
      <c r="AO338" s="22" t="s">
        <v>45</v>
      </c>
      <c r="AP338" s="1" t="s">
        <v>373</v>
      </c>
      <c r="AQ338" s="1">
        <v>7</v>
      </c>
      <c r="AR338" s="23" t="s">
        <v>14</v>
      </c>
      <c r="AS338" s="34" t="s">
        <v>908</v>
      </c>
      <c r="AT338" s="34" t="s">
        <v>844</v>
      </c>
      <c r="AU338" s="8">
        <f t="shared" si="35"/>
        <v>-2.5060525215375429</v>
      </c>
      <c r="AV338" s="8">
        <f t="shared" si="36"/>
        <v>-1.4288545557280135</v>
      </c>
      <c r="AW338">
        <f t="shared" si="37"/>
        <v>3</v>
      </c>
      <c r="AX338">
        <f t="shared" si="38"/>
        <v>0</v>
      </c>
      <c r="AY338" s="6">
        <f>VLOOKUP(AP338,COND!$A$10:$B$32,2,FALSE)</f>
        <v>1</v>
      </c>
      <c r="AZ338" s="8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93.421698381132217</v>
      </c>
      <c r="BA338" s="26">
        <f t="shared" si="39"/>
        <v>-0.69905551194904336</v>
      </c>
      <c r="BB338" t="str">
        <f t="shared" si="40"/>
        <v>SP</v>
      </c>
      <c r="BC338">
        <v>800</v>
      </c>
      <c r="BD338">
        <v>800</v>
      </c>
      <c r="BF338" t="str">
        <f t="shared" si="41"/>
        <v>Unlikely</v>
      </c>
      <c r="BH338" t="str">
        <f>IF(VLOOKUP($A338,'Draft List'!$D$4:$AC$1177,BH$3,FALSE)&lt;&gt;0,VLOOKUP($A338,'Draft List'!$D$4:$AC$1177,BH$3,FALSE),"")</f>
        <v/>
      </c>
      <c r="BI338" t="str">
        <f>IF(VLOOKUP($A338,'Draft List'!$D$4:$AC$1177,BI$3,FALSE)&lt;&gt;0,VLOOKUP($A338,'Draft List'!$D$4:$AC$1177,BI$3,FALSE),"")</f>
        <v/>
      </c>
      <c r="BJ338" t="str">
        <f>IF(VLOOKUP($A338,'Draft List'!$D$4:$AC$1177,BJ$3,FALSE)&lt;&gt;0,VLOOKUP($A338,'Draft List'!$D$4:$AC$1177,BJ$3,FALSE),"")</f>
        <v/>
      </c>
      <c r="BK338" t="str">
        <f>IF(VLOOKUP($A338,'Draft List'!$D$4:$AC$1177,BK$3,FALSE)&lt;&gt;0,VLOOKUP($A338,'Draft List'!$D$4:$AC$1177,BK$3,FALSE),"")</f>
        <v/>
      </c>
      <c r="BL338" t="e">
        <f>IF(OR(B338="SP",B338="MR",B338="CL"),"P",VLOOKUP(#REF!,Bat!$A$4:$AR$581,42,FALSE))</f>
        <v>#REF!</v>
      </c>
    </row>
    <row r="339" spans="1:64" ht="15" customHeight="1" x14ac:dyDescent="0.3">
      <c r="A339" s="1">
        <v>16410</v>
      </c>
      <c r="B339" s="1" t="s">
        <v>468</v>
      </c>
      <c r="C339" s="1" t="s">
        <v>1696</v>
      </c>
      <c r="D339" s="1" t="s">
        <v>418</v>
      </c>
      <c r="E339" s="1">
        <v>18</v>
      </c>
      <c r="F339" s="1" t="s">
        <v>42</v>
      </c>
      <c r="G339" s="1" t="s">
        <v>42</v>
      </c>
      <c r="H339" s="22" t="s">
        <v>878</v>
      </c>
      <c r="I339" s="45" t="s">
        <v>43</v>
      </c>
      <c r="J339" s="1" t="s">
        <v>43</v>
      </c>
      <c r="K339" s="22" t="s">
        <v>44</v>
      </c>
      <c r="L339" s="1">
        <v>2</v>
      </c>
      <c r="M339" s="1">
        <v>1</v>
      </c>
      <c r="N339" s="22">
        <v>1</v>
      </c>
      <c r="O339" s="1">
        <v>4</v>
      </c>
      <c r="P339" s="1">
        <v>1</v>
      </c>
      <c r="Q339" s="22">
        <v>2</v>
      </c>
      <c r="R339" s="1">
        <v>3</v>
      </c>
      <c r="S339" s="1">
        <v>5</v>
      </c>
      <c r="T339" s="1">
        <v>1</v>
      </c>
      <c r="U339" s="1">
        <v>1</v>
      </c>
      <c r="V339" s="1" t="s">
        <v>45</v>
      </c>
      <c r="W339" s="1" t="s">
        <v>45</v>
      </c>
      <c r="X339" s="1" t="s">
        <v>45</v>
      </c>
      <c r="Y339" s="1" t="s">
        <v>45</v>
      </c>
      <c r="Z339" s="1" t="s">
        <v>45</v>
      </c>
      <c r="AA339" s="1" t="s">
        <v>45</v>
      </c>
      <c r="AB339" s="1">
        <v>2</v>
      </c>
      <c r="AC339" s="1">
        <v>5</v>
      </c>
      <c r="AD339" s="1" t="s">
        <v>45</v>
      </c>
      <c r="AE339" s="1" t="s">
        <v>45</v>
      </c>
      <c r="AF339" s="1" t="s">
        <v>45</v>
      </c>
      <c r="AG339" s="1" t="s">
        <v>45</v>
      </c>
      <c r="AH339" s="1" t="s">
        <v>45</v>
      </c>
      <c r="AI339" s="1" t="s">
        <v>45</v>
      </c>
      <c r="AJ339" s="1" t="s">
        <v>45</v>
      </c>
      <c r="AK339" s="1" t="s">
        <v>45</v>
      </c>
      <c r="AL339" s="1" t="s">
        <v>45</v>
      </c>
      <c r="AM339" s="1" t="s">
        <v>45</v>
      </c>
      <c r="AN339" s="1" t="s">
        <v>45</v>
      </c>
      <c r="AO339" s="22" t="s">
        <v>45</v>
      </c>
      <c r="AP339" s="1" t="s">
        <v>65</v>
      </c>
      <c r="AQ339" s="1">
        <v>8</v>
      </c>
      <c r="AR339" s="23" t="s">
        <v>14</v>
      </c>
      <c r="AS339" s="34" t="s">
        <v>875</v>
      </c>
      <c r="AT339" s="34" t="s">
        <v>48</v>
      </c>
      <c r="AU339" s="8">
        <f t="shared" si="35"/>
        <v>-2.5067929134584248</v>
      </c>
      <c r="AV339" s="8">
        <f t="shared" si="36"/>
        <v>-1.4295949476488956</v>
      </c>
      <c r="AW339">
        <f t="shared" si="37"/>
        <v>3</v>
      </c>
      <c r="AX339">
        <f t="shared" si="38"/>
        <v>0</v>
      </c>
      <c r="AY339" s="6">
        <f>VLOOKUP(AP339,COND!$A$10:$B$32,2,FALSE)</f>
        <v>1</v>
      </c>
      <c r="AZ339" s="8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93.406742464330392</v>
      </c>
      <c r="BA339" s="26">
        <f t="shared" si="39"/>
        <v>-0.70043529494637868</v>
      </c>
      <c r="BB339" t="str">
        <f t="shared" si="40"/>
        <v>SP</v>
      </c>
      <c r="BC339">
        <v>800</v>
      </c>
      <c r="BD339">
        <v>800</v>
      </c>
      <c r="BF339" t="str">
        <f t="shared" si="41"/>
        <v>Unlikely</v>
      </c>
      <c r="BH339" t="str">
        <f>IF(VLOOKUP($A339,'Draft List'!$D$4:$AC$1177,BH$3,FALSE)&lt;&gt;0,VLOOKUP($A339,'Draft List'!$D$4:$AC$1177,BH$3,FALSE),"")</f>
        <v/>
      </c>
      <c r="BI339" t="str">
        <f>IF(VLOOKUP($A339,'Draft List'!$D$4:$AC$1177,BI$3,FALSE)&lt;&gt;0,VLOOKUP($A339,'Draft List'!$D$4:$AC$1177,BI$3,FALSE),"")</f>
        <v/>
      </c>
      <c r="BJ339" t="str">
        <f>IF(VLOOKUP($A339,'Draft List'!$D$4:$AC$1177,BJ$3,FALSE)&lt;&gt;0,VLOOKUP($A339,'Draft List'!$D$4:$AC$1177,BJ$3,FALSE),"")</f>
        <v/>
      </c>
      <c r="BK339" t="str">
        <f>IF(VLOOKUP($A339,'Draft List'!$D$4:$AC$1177,BK$3,FALSE)&lt;&gt;0,VLOOKUP($A339,'Draft List'!$D$4:$AC$1177,BK$3,FALSE),"")</f>
        <v/>
      </c>
      <c r="BL339" t="e">
        <f>IF(OR(B339="SP",B339="MR",B339="CL"),"P",VLOOKUP(#REF!,Bat!$A$4:$AR$581,42,FALSE))</f>
        <v>#REF!</v>
      </c>
    </row>
    <row r="340" spans="1:64" ht="15" customHeight="1" x14ac:dyDescent="0.3">
      <c r="A340" s="1">
        <v>11916</v>
      </c>
      <c r="B340" s="1" t="s">
        <v>468</v>
      </c>
      <c r="C340" s="1" t="s">
        <v>1715</v>
      </c>
      <c r="D340" s="1" t="s">
        <v>1215</v>
      </c>
      <c r="E340" s="1">
        <v>18</v>
      </c>
      <c r="F340" s="1" t="s">
        <v>42</v>
      </c>
      <c r="G340" s="1" t="s">
        <v>42</v>
      </c>
      <c r="H340" s="22" t="s">
        <v>878</v>
      </c>
      <c r="I340" s="45" t="s">
        <v>43</v>
      </c>
      <c r="J340" s="1" t="s">
        <v>44</v>
      </c>
      <c r="K340" s="22" t="s">
        <v>43</v>
      </c>
      <c r="L340" s="1">
        <v>2</v>
      </c>
      <c r="M340" s="1">
        <v>1</v>
      </c>
      <c r="N340" s="22">
        <v>1</v>
      </c>
      <c r="O340" s="1">
        <v>4</v>
      </c>
      <c r="P340" s="1">
        <v>1</v>
      </c>
      <c r="Q340" s="22">
        <v>2</v>
      </c>
      <c r="R340" s="1">
        <v>3</v>
      </c>
      <c r="S340" s="1">
        <v>5</v>
      </c>
      <c r="T340" s="1" t="s">
        <v>45</v>
      </c>
      <c r="U340" s="1" t="s">
        <v>45</v>
      </c>
      <c r="V340" s="1" t="s">
        <v>45</v>
      </c>
      <c r="W340" s="1" t="s">
        <v>45</v>
      </c>
      <c r="X340" s="1" t="s">
        <v>45</v>
      </c>
      <c r="Y340" s="1" t="s">
        <v>45</v>
      </c>
      <c r="Z340" s="1" t="s">
        <v>45</v>
      </c>
      <c r="AA340" s="1" t="s">
        <v>45</v>
      </c>
      <c r="AB340" s="1">
        <v>3</v>
      </c>
      <c r="AC340" s="1">
        <v>4</v>
      </c>
      <c r="AD340" s="1" t="s">
        <v>45</v>
      </c>
      <c r="AE340" s="1" t="s">
        <v>45</v>
      </c>
      <c r="AF340" s="1" t="s">
        <v>45</v>
      </c>
      <c r="AG340" s="1" t="s">
        <v>45</v>
      </c>
      <c r="AH340" s="1">
        <v>1</v>
      </c>
      <c r="AI340" s="1">
        <v>5</v>
      </c>
      <c r="AJ340" s="1" t="s">
        <v>45</v>
      </c>
      <c r="AK340" s="1" t="s">
        <v>45</v>
      </c>
      <c r="AL340" s="1" t="s">
        <v>45</v>
      </c>
      <c r="AM340" s="1" t="s">
        <v>45</v>
      </c>
      <c r="AN340" s="1" t="s">
        <v>45</v>
      </c>
      <c r="AO340" s="22" t="s">
        <v>45</v>
      </c>
      <c r="AP340" s="1" t="s">
        <v>373</v>
      </c>
      <c r="AQ340" s="1">
        <v>8</v>
      </c>
      <c r="AR340" s="23" t="s">
        <v>14</v>
      </c>
      <c r="AS340" s="34" t="s">
        <v>45</v>
      </c>
      <c r="AT340" s="34" t="s">
        <v>844</v>
      </c>
      <c r="AU340" s="8">
        <f t="shared" si="35"/>
        <v>-2.5067929134584248</v>
      </c>
      <c r="AV340" s="8">
        <f t="shared" si="36"/>
        <v>-1.4295949476488956</v>
      </c>
      <c r="AW340">
        <f t="shared" si="37"/>
        <v>3</v>
      </c>
      <c r="AX340">
        <f t="shared" si="38"/>
        <v>0</v>
      </c>
      <c r="AY340" s="6">
        <f>VLOOKUP(AP340,COND!$A$10:$B$32,2,FALSE)</f>
        <v>1</v>
      </c>
      <c r="AZ340" s="8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93.406742464330392</v>
      </c>
      <c r="BA340" s="26">
        <f t="shared" si="39"/>
        <v>-0.70043529494637868</v>
      </c>
      <c r="BB340" t="str">
        <f t="shared" si="40"/>
        <v>SP</v>
      </c>
      <c r="BC340">
        <v>800</v>
      </c>
      <c r="BD340">
        <v>800</v>
      </c>
      <c r="BF340" t="str">
        <f t="shared" si="41"/>
        <v>Unlikely</v>
      </c>
      <c r="BH340">
        <f>IF(VLOOKUP($A340,'Draft List'!$D$4:$AC$1177,BH$3,FALSE)&lt;&gt;0,VLOOKUP($A340,'Draft List'!$D$4:$AC$1177,BH$3,FALSE),"")</f>
        <v>598</v>
      </c>
      <c r="BI340">
        <f>IF(VLOOKUP($A340,'Draft List'!$D$4:$AC$1177,BI$3,FALSE)&lt;&gt;0,VLOOKUP($A340,'Draft List'!$D$4:$AC$1177,BI$3,FALSE),"")</f>
        <v>20</v>
      </c>
      <c r="BJ340">
        <f>IF(VLOOKUP($A340,'Draft List'!$D$4:$AC$1177,BJ$3,FALSE)&lt;&gt;0,VLOOKUP($A340,'Draft List'!$D$4:$AC$1177,BJ$3,FALSE),"")</f>
        <v>2</v>
      </c>
      <c r="BK340" t="str">
        <f>IF(VLOOKUP($A340,'Draft List'!$D$4:$AC$1177,BK$3,FALSE)&lt;&gt;0,VLOOKUP($A340,'Draft List'!$D$4:$AC$1177,BK$3,FALSE),"")</f>
        <v>Duluth Warriors</v>
      </c>
      <c r="BL340" t="e">
        <f>IF(OR(B340="SP",B340="MR",B340="CL"),"P",VLOOKUP(#REF!,Bat!$A$4:$AR$581,42,FALSE))</f>
        <v>#REF!</v>
      </c>
    </row>
    <row r="341" spans="1:64" ht="15" customHeight="1" x14ac:dyDescent="0.3">
      <c r="A341" s="1">
        <v>15545</v>
      </c>
      <c r="B341" s="1" t="s">
        <v>24</v>
      </c>
      <c r="C341" s="1" t="s">
        <v>682</v>
      </c>
      <c r="D341" s="1" t="s">
        <v>1551</v>
      </c>
      <c r="E341" s="1">
        <v>21</v>
      </c>
      <c r="F341" s="1" t="s">
        <v>63</v>
      </c>
      <c r="G341" s="1" t="s">
        <v>42</v>
      </c>
      <c r="H341" s="22" t="s">
        <v>878</v>
      </c>
      <c r="I341" s="45" t="s">
        <v>44</v>
      </c>
      <c r="J341" s="1" t="s">
        <v>43</v>
      </c>
      <c r="K341" s="22" t="s">
        <v>43</v>
      </c>
      <c r="L341" s="1">
        <v>3</v>
      </c>
      <c r="M341" s="1">
        <v>2</v>
      </c>
      <c r="N341" s="22">
        <v>1</v>
      </c>
      <c r="O341" s="1">
        <v>5</v>
      </c>
      <c r="P341" s="1">
        <v>2</v>
      </c>
      <c r="Q341" s="22">
        <v>2</v>
      </c>
      <c r="R341" s="1">
        <v>5</v>
      </c>
      <c r="S341" s="1">
        <v>6</v>
      </c>
      <c r="T341" s="1">
        <v>3</v>
      </c>
      <c r="U341" s="1">
        <v>6</v>
      </c>
      <c r="V341" s="1" t="s">
        <v>45</v>
      </c>
      <c r="W341" s="1" t="s">
        <v>45</v>
      </c>
      <c r="X341" s="1">
        <v>6</v>
      </c>
      <c r="Y341" s="1">
        <v>7</v>
      </c>
      <c r="Z341" s="1" t="s">
        <v>45</v>
      </c>
      <c r="AA341" s="1" t="s">
        <v>45</v>
      </c>
      <c r="AB341" s="1" t="s">
        <v>45</v>
      </c>
      <c r="AC341" s="1" t="s">
        <v>45</v>
      </c>
      <c r="AD341" s="1" t="s">
        <v>45</v>
      </c>
      <c r="AE341" s="1" t="s">
        <v>45</v>
      </c>
      <c r="AF341" s="1" t="s">
        <v>45</v>
      </c>
      <c r="AG341" s="1" t="s">
        <v>45</v>
      </c>
      <c r="AH341" s="1" t="s">
        <v>45</v>
      </c>
      <c r="AI341" s="1" t="s">
        <v>45</v>
      </c>
      <c r="AJ341" s="1" t="s">
        <v>45</v>
      </c>
      <c r="AK341" s="1" t="s">
        <v>45</v>
      </c>
      <c r="AL341" s="1" t="s">
        <v>45</v>
      </c>
      <c r="AM341" s="1" t="s">
        <v>45</v>
      </c>
      <c r="AN341" s="1" t="s">
        <v>45</v>
      </c>
      <c r="AO341" s="22" t="s">
        <v>45</v>
      </c>
      <c r="AP341" s="1" t="s">
        <v>58</v>
      </c>
      <c r="AQ341" s="1">
        <v>9</v>
      </c>
      <c r="AR341" s="23" t="s">
        <v>371</v>
      </c>
      <c r="AS341" s="34" t="s">
        <v>45</v>
      </c>
      <c r="AT341" s="34" t="s">
        <v>48</v>
      </c>
      <c r="AU341" s="8">
        <f t="shared" si="35"/>
        <v>-2.1166698725191955</v>
      </c>
      <c r="AV341" s="8">
        <f t="shared" si="36"/>
        <v>-1.0394719067096667</v>
      </c>
      <c r="AW341">
        <f t="shared" si="37"/>
        <v>3</v>
      </c>
      <c r="AX341">
        <f t="shared" si="38"/>
        <v>3</v>
      </c>
      <c r="AY341" s="6">
        <f>VLOOKUP(AP341,COND!$A$10:$B$32,2,FALSE)</f>
        <v>1</v>
      </c>
      <c r="AZ341" s="8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100.88722789130283</v>
      </c>
      <c r="BA341" s="26">
        <f t="shared" si="39"/>
        <v>-1.0310661283524898E-2</v>
      </c>
      <c r="BB341" t="str">
        <f t="shared" si="40"/>
        <v>SP</v>
      </c>
      <c r="BC341">
        <v>800</v>
      </c>
      <c r="BD341">
        <v>800</v>
      </c>
      <c r="BF341" t="str">
        <f t="shared" si="41"/>
        <v>Unlikely</v>
      </c>
      <c r="BH341">
        <f>IF(VLOOKUP($A341,'Draft List'!$D$4:$AC$1177,BH$3,FALSE)&lt;&gt;0,VLOOKUP($A341,'Draft List'!$D$4:$AC$1177,BH$3,FALSE),"")</f>
        <v>551</v>
      </c>
      <c r="BI341">
        <f>IF(VLOOKUP($A341,'Draft List'!$D$4:$AC$1177,BI$3,FALSE)&lt;&gt;0,VLOOKUP($A341,'Draft List'!$D$4:$AC$1177,BI$3,FALSE),"")</f>
        <v>18</v>
      </c>
      <c r="BJ341">
        <f>IF(VLOOKUP($A341,'Draft List'!$D$4:$AC$1177,BJ$3,FALSE)&lt;&gt;0,VLOOKUP($A341,'Draft List'!$D$4:$AC$1177,BJ$3,FALSE),"")</f>
        <v>19</v>
      </c>
      <c r="BK341" t="str">
        <f>IF(VLOOKUP($A341,'Draft List'!$D$4:$AC$1177,BK$3,FALSE)&lt;&gt;0,VLOOKUP($A341,'Draft List'!$D$4:$AC$1177,BK$3,FALSE),"")</f>
        <v>Kalamazoo Badgers</v>
      </c>
      <c r="BL341" t="str">
        <f>IF(OR(B341="SP",B341="MR",B341="CL"),"P",VLOOKUP(#REF!,Bat!$A$4:$AR$581,42,FALSE))</f>
        <v>P</v>
      </c>
    </row>
    <row r="342" spans="1:64" ht="15" customHeight="1" x14ac:dyDescent="0.3">
      <c r="A342" s="1">
        <v>7095</v>
      </c>
      <c r="B342" s="1" t="s">
        <v>24</v>
      </c>
      <c r="C342" s="1" t="s">
        <v>196</v>
      </c>
      <c r="D342" s="1" t="s">
        <v>1209</v>
      </c>
      <c r="E342" s="1">
        <v>22</v>
      </c>
      <c r="F342" s="1" t="s">
        <v>54</v>
      </c>
      <c r="G342" s="1" t="s">
        <v>54</v>
      </c>
      <c r="H342" s="22" t="s">
        <v>878</v>
      </c>
      <c r="I342" s="45" t="s">
        <v>43</v>
      </c>
      <c r="J342" s="1" t="s">
        <v>43</v>
      </c>
      <c r="K342" s="22" t="s">
        <v>43</v>
      </c>
      <c r="L342" s="1">
        <v>3</v>
      </c>
      <c r="M342" s="1">
        <v>2</v>
      </c>
      <c r="N342" s="22">
        <v>3</v>
      </c>
      <c r="O342" s="1">
        <v>4</v>
      </c>
      <c r="P342" s="1">
        <v>2</v>
      </c>
      <c r="Q342" s="22">
        <v>3</v>
      </c>
      <c r="R342" s="1" t="s">
        <v>45</v>
      </c>
      <c r="S342" s="1" t="s">
        <v>45</v>
      </c>
      <c r="T342" s="1">
        <v>3</v>
      </c>
      <c r="U342" s="1">
        <v>6</v>
      </c>
      <c r="V342" s="1">
        <v>4</v>
      </c>
      <c r="W342" s="1">
        <v>6</v>
      </c>
      <c r="X342" s="1" t="s">
        <v>45</v>
      </c>
      <c r="Y342" s="1" t="s">
        <v>45</v>
      </c>
      <c r="Z342" s="1" t="s">
        <v>45</v>
      </c>
      <c r="AA342" s="1" t="s">
        <v>45</v>
      </c>
      <c r="AB342" s="1" t="s">
        <v>45</v>
      </c>
      <c r="AC342" s="1" t="s">
        <v>45</v>
      </c>
      <c r="AD342" s="1">
        <v>4</v>
      </c>
      <c r="AE342" s="1">
        <v>5</v>
      </c>
      <c r="AF342" s="1" t="s">
        <v>45</v>
      </c>
      <c r="AG342" s="1" t="s">
        <v>45</v>
      </c>
      <c r="AH342" s="1" t="s">
        <v>45</v>
      </c>
      <c r="AI342" s="1" t="s">
        <v>45</v>
      </c>
      <c r="AJ342" s="1" t="s">
        <v>45</v>
      </c>
      <c r="AK342" s="1" t="s">
        <v>45</v>
      </c>
      <c r="AL342" s="1" t="s">
        <v>45</v>
      </c>
      <c r="AM342" s="1" t="s">
        <v>45</v>
      </c>
      <c r="AN342" s="1" t="s">
        <v>45</v>
      </c>
      <c r="AO342" s="22" t="s">
        <v>45</v>
      </c>
      <c r="AP342" s="1" t="s">
        <v>57</v>
      </c>
      <c r="AQ342" s="1">
        <v>7</v>
      </c>
      <c r="AR342" s="23" t="s">
        <v>371</v>
      </c>
      <c r="AS342" s="34" t="s">
        <v>45</v>
      </c>
      <c r="AT342" s="34" t="s">
        <v>844</v>
      </c>
      <c r="AU342" s="8">
        <f t="shared" si="35"/>
        <v>-1.6320287404109748</v>
      </c>
      <c r="AV342" s="8">
        <f t="shared" si="36"/>
        <v>-0.99184266516472974</v>
      </c>
      <c r="AW342">
        <f t="shared" si="37"/>
        <v>3</v>
      </c>
      <c r="AX342">
        <f t="shared" si="38"/>
        <v>2</v>
      </c>
      <c r="AY342" s="6">
        <f>VLOOKUP(AP342,COND!$A$10:$B$32,2,FALSE)</f>
        <v>1</v>
      </c>
      <c r="AZ342" s="8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100.8367409486232</v>
      </c>
      <c r="BA342" s="26">
        <f t="shared" si="39"/>
        <v>-1.4968418211424719E-2</v>
      </c>
      <c r="BB342" t="str">
        <f t="shared" si="40"/>
        <v>SP</v>
      </c>
      <c r="BC342">
        <v>800</v>
      </c>
      <c r="BD342">
        <v>800</v>
      </c>
      <c r="BF342" t="str">
        <f t="shared" si="41"/>
        <v>Unlikely</v>
      </c>
      <c r="BH342" t="str">
        <f>IF(VLOOKUP($A342,'Draft List'!$D$4:$AC$1177,BH$3,FALSE)&lt;&gt;0,VLOOKUP($A342,'Draft List'!$D$4:$AC$1177,BH$3,FALSE),"")</f>
        <v/>
      </c>
      <c r="BI342" t="str">
        <f>IF(VLOOKUP($A342,'Draft List'!$D$4:$AC$1177,BI$3,FALSE)&lt;&gt;0,VLOOKUP($A342,'Draft List'!$D$4:$AC$1177,BI$3,FALSE),"")</f>
        <v/>
      </c>
      <c r="BJ342" t="str">
        <f>IF(VLOOKUP($A342,'Draft List'!$D$4:$AC$1177,BJ$3,FALSE)&lt;&gt;0,VLOOKUP($A342,'Draft List'!$D$4:$AC$1177,BJ$3,FALSE),"")</f>
        <v/>
      </c>
      <c r="BK342" t="str">
        <f>IF(VLOOKUP($A342,'Draft List'!$D$4:$AC$1177,BK$3,FALSE)&lt;&gt;0,VLOOKUP($A342,'Draft List'!$D$4:$AC$1177,BK$3,FALSE),"")</f>
        <v/>
      </c>
      <c r="BL342" t="str">
        <f>IF(OR(B342="SP",B342="MR",B342="CL"),"P",VLOOKUP(#REF!,Bat!$A$4:$AR$581,42,FALSE))</f>
        <v>P</v>
      </c>
    </row>
    <row r="343" spans="1:64" ht="15" customHeight="1" x14ac:dyDescent="0.3">
      <c r="A343" s="1">
        <v>10022</v>
      </c>
      <c r="B343" s="1" t="s">
        <v>24</v>
      </c>
      <c r="C343" s="1" t="s">
        <v>1553</v>
      </c>
      <c r="D343" s="1" t="s">
        <v>384</v>
      </c>
      <c r="E343" s="1">
        <v>18</v>
      </c>
      <c r="F343" s="1" t="s">
        <v>42</v>
      </c>
      <c r="G343" s="1" t="s">
        <v>42</v>
      </c>
      <c r="H343" s="22" t="s">
        <v>878</v>
      </c>
      <c r="I343" s="45" t="s">
        <v>48</v>
      </c>
      <c r="J343" s="1" t="s">
        <v>48</v>
      </c>
      <c r="K343" s="22" t="s">
        <v>43</v>
      </c>
      <c r="L343" s="1">
        <v>2</v>
      </c>
      <c r="M343" s="1">
        <v>1</v>
      </c>
      <c r="N343" s="22">
        <v>1</v>
      </c>
      <c r="O343" s="1">
        <v>4</v>
      </c>
      <c r="P343" s="1">
        <v>1</v>
      </c>
      <c r="Q343" s="22">
        <v>1</v>
      </c>
      <c r="R343" s="1">
        <v>4</v>
      </c>
      <c r="S343" s="1">
        <v>6</v>
      </c>
      <c r="T343" s="1">
        <v>1</v>
      </c>
      <c r="U343" s="1">
        <v>1</v>
      </c>
      <c r="V343" s="1" t="s">
        <v>45</v>
      </c>
      <c r="W343" s="1" t="s">
        <v>45</v>
      </c>
      <c r="X343" s="1" t="s">
        <v>45</v>
      </c>
      <c r="Y343" s="1" t="s">
        <v>45</v>
      </c>
      <c r="Z343" s="1" t="s">
        <v>45</v>
      </c>
      <c r="AA343" s="1" t="s">
        <v>45</v>
      </c>
      <c r="AB343" s="1" t="s">
        <v>45</v>
      </c>
      <c r="AC343" s="1" t="s">
        <v>45</v>
      </c>
      <c r="AD343" s="1">
        <v>3</v>
      </c>
      <c r="AE343" s="1">
        <v>5</v>
      </c>
      <c r="AF343" s="1">
        <v>3</v>
      </c>
      <c r="AG343" s="1">
        <v>5</v>
      </c>
      <c r="AH343" s="1" t="s">
        <v>45</v>
      </c>
      <c r="AI343" s="1" t="s">
        <v>45</v>
      </c>
      <c r="AJ343" s="1" t="s">
        <v>45</v>
      </c>
      <c r="AK343" s="1" t="s">
        <v>45</v>
      </c>
      <c r="AL343" s="1" t="s">
        <v>45</v>
      </c>
      <c r="AM343" s="1" t="s">
        <v>45</v>
      </c>
      <c r="AN343" s="1" t="s">
        <v>45</v>
      </c>
      <c r="AO343" s="22" t="s">
        <v>45</v>
      </c>
      <c r="AP343" s="1" t="s">
        <v>57</v>
      </c>
      <c r="AQ343" s="1">
        <v>5</v>
      </c>
      <c r="AR343" s="23" t="s">
        <v>14</v>
      </c>
      <c r="AS343" s="34" t="s">
        <v>875</v>
      </c>
      <c r="AT343" s="34" t="s">
        <v>48</v>
      </c>
      <c r="AU343" s="8">
        <f t="shared" si="35"/>
        <v>-2.5067929134584248</v>
      </c>
      <c r="AV343" s="8">
        <f t="shared" si="36"/>
        <v>-1.671915513703006</v>
      </c>
      <c r="AW343">
        <f t="shared" si="37"/>
        <v>4</v>
      </c>
      <c r="AX343">
        <f t="shared" si="38"/>
        <v>1</v>
      </c>
      <c r="AY343" s="6">
        <f>VLOOKUP(AP343,COND!$A$10:$B$32,2,FALSE)</f>
        <v>1</v>
      </c>
      <c r="AZ343" s="8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93.302572864666985</v>
      </c>
      <c r="BA343" s="26">
        <f t="shared" si="39"/>
        <v>-0.71004563474428828</v>
      </c>
      <c r="BB343" t="str">
        <f t="shared" si="40"/>
        <v>SP</v>
      </c>
      <c r="BC343">
        <v>800</v>
      </c>
      <c r="BD343">
        <v>800</v>
      </c>
      <c r="BF343" t="str">
        <f t="shared" si="41"/>
        <v>Unlikely</v>
      </c>
      <c r="BH343">
        <f>IF(VLOOKUP($A343,'Draft List'!$D$4:$AC$1177,BH$3,FALSE)&lt;&gt;0,VLOOKUP($A343,'Draft List'!$D$4:$AC$1177,BH$3,FALSE),"")</f>
        <v>367</v>
      </c>
      <c r="BI343">
        <f>IF(VLOOKUP($A343,'Draft List'!$D$4:$AC$1177,BI$3,FALSE)&lt;&gt;0,VLOOKUP($A343,'Draft List'!$D$4:$AC$1177,BI$3,FALSE),"")</f>
        <v>12</v>
      </c>
      <c r="BJ343">
        <f>IF(VLOOKUP($A343,'Draft List'!$D$4:$AC$1177,BJ$3,FALSE)&lt;&gt;0,VLOOKUP($A343,'Draft List'!$D$4:$AC$1177,BJ$3,FALSE),"")</f>
        <v>27</v>
      </c>
      <c r="BK343" t="str">
        <f>IF(VLOOKUP($A343,'Draft List'!$D$4:$AC$1177,BK$3,FALSE)&lt;&gt;0,VLOOKUP($A343,'Draft List'!$D$4:$AC$1177,BK$3,FALSE),"")</f>
        <v>Neo-Tokyo Akira</v>
      </c>
      <c r="BL343" t="str">
        <f>IF(OR(B343="SP",B343="MR",B343="CL"),"P",VLOOKUP(#REF!,Bat!$A$4:$AR$581,42,FALSE))</f>
        <v>P</v>
      </c>
    </row>
    <row r="344" spans="1:64" ht="15" customHeight="1" x14ac:dyDescent="0.3">
      <c r="A344" s="1">
        <v>13018</v>
      </c>
      <c r="B344" s="1" t="s">
        <v>468</v>
      </c>
      <c r="C344" s="1" t="s">
        <v>1585</v>
      </c>
      <c r="D344" s="1" t="s">
        <v>1586</v>
      </c>
      <c r="E344" s="1">
        <v>22</v>
      </c>
      <c r="F344" s="1" t="s">
        <v>42</v>
      </c>
      <c r="G344" s="1" t="s">
        <v>42</v>
      </c>
      <c r="H344" s="22" t="s">
        <v>878</v>
      </c>
      <c r="I344" s="45" t="s">
        <v>43</v>
      </c>
      <c r="J344" s="1" t="s">
        <v>48</v>
      </c>
      <c r="K344" s="22" t="s">
        <v>48</v>
      </c>
      <c r="L344" s="1">
        <v>3</v>
      </c>
      <c r="M344" s="1">
        <v>2</v>
      </c>
      <c r="N344" s="22">
        <v>2</v>
      </c>
      <c r="O344" s="1">
        <v>4</v>
      </c>
      <c r="P344" s="1">
        <v>2</v>
      </c>
      <c r="Q344" s="22">
        <v>3</v>
      </c>
      <c r="R344" s="1">
        <v>5</v>
      </c>
      <c r="S344" s="1">
        <v>5</v>
      </c>
      <c r="T344" s="1">
        <v>1</v>
      </c>
      <c r="U344" s="1">
        <v>1</v>
      </c>
      <c r="V344" s="1">
        <v>4</v>
      </c>
      <c r="W344" s="1">
        <v>5</v>
      </c>
      <c r="X344" s="1" t="s">
        <v>45</v>
      </c>
      <c r="Y344" s="1" t="s">
        <v>45</v>
      </c>
      <c r="Z344" s="1" t="s">
        <v>45</v>
      </c>
      <c r="AA344" s="1" t="s">
        <v>45</v>
      </c>
      <c r="AB344" s="1" t="s">
        <v>45</v>
      </c>
      <c r="AC344" s="1" t="s">
        <v>45</v>
      </c>
      <c r="AD344" s="1" t="s">
        <v>45</v>
      </c>
      <c r="AE344" s="1" t="s">
        <v>45</v>
      </c>
      <c r="AF344" s="1" t="s">
        <v>45</v>
      </c>
      <c r="AG344" s="1" t="s">
        <v>45</v>
      </c>
      <c r="AH344" s="1" t="s">
        <v>45</v>
      </c>
      <c r="AI344" s="1" t="s">
        <v>45</v>
      </c>
      <c r="AJ344" s="1" t="s">
        <v>45</v>
      </c>
      <c r="AK344" s="1" t="s">
        <v>45</v>
      </c>
      <c r="AL344" s="1" t="s">
        <v>45</v>
      </c>
      <c r="AM344" s="1" t="s">
        <v>45</v>
      </c>
      <c r="AN344" s="1" t="s">
        <v>45</v>
      </c>
      <c r="AO344" s="22" t="s">
        <v>45</v>
      </c>
      <c r="AP344" s="1" t="s">
        <v>374</v>
      </c>
      <c r="AQ344" s="1">
        <v>6</v>
      </c>
      <c r="AR344" s="23" t="s">
        <v>371</v>
      </c>
      <c r="AS344" s="34" t="s">
        <v>45</v>
      </c>
      <c r="AT344" s="34" t="s">
        <v>48</v>
      </c>
      <c r="AU344" s="8">
        <f t="shared" si="35"/>
        <v>-1.8743493064650851</v>
      </c>
      <c r="AV344" s="8">
        <f t="shared" si="36"/>
        <v>-0.99184266516472974</v>
      </c>
      <c r="AW344">
        <f t="shared" si="37"/>
        <v>3</v>
      </c>
      <c r="AX344">
        <f t="shared" si="38"/>
        <v>0</v>
      </c>
      <c r="AY344" s="6">
        <f>VLOOKUP(AP344,COND!$A$10:$B$32,2,FALSE)</f>
        <v>1</v>
      </c>
      <c r="AZ344" s="8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100.75606991452707</v>
      </c>
      <c r="BA344" s="26">
        <f t="shared" si="39"/>
        <v>-2.2410858731668603E-2</v>
      </c>
      <c r="BB344" t="str">
        <f t="shared" si="40"/>
        <v>SP</v>
      </c>
      <c r="BC344">
        <v>800</v>
      </c>
      <c r="BD344">
        <v>800</v>
      </c>
      <c r="BF344" t="str">
        <f t="shared" si="41"/>
        <v>Unlikely</v>
      </c>
      <c r="BH344" t="str">
        <f>IF(VLOOKUP($A344,'Draft List'!$D$4:$AC$1177,BH$3,FALSE)&lt;&gt;0,VLOOKUP($A344,'Draft List'!$D$4:$AC$1177,BH$3,FALSE),"")</f>
        <v/>
      </c>
      <c r="BI344" t="str">
        <f>IF(VLOOKUP($A344,'Draft List'!$D$4:$AC$1177,BI$3,FALSE)&lt;&gt;0,VLOOKUP($A344,'Draft List'!$D$4:$AC$1177,BI$3,FALSE),"")</f>
        <v/>
      </c>
      <c r="BJ344" t="str">
        <f>IF(VLOOKUP($A344,'Draft List'!$D$4:$AC$1177,BJ$3,FALSE)&lt;&gt;0,VLOOKUP($A344,'Draft List'!$D$4:$AC$1177,BJ$3,FALSE),"")</f>
        <v/>
      </c>
      <c r="BK344" t="str">
        <f>IF(VLOOKUP($A344,'Draft List'!$D$4:$AC$1177,BK$3,FALSE)&lt;&gt;0,VLOOKUP($A344,'Draft List'!$D$4:$AC$1177,BK$3,FALSE),"")</f>
        <v/>
      </c>
      <c r="BL344" t="e">
        <f>IF(OR(B344="SP",B344="MR",B344="CL"),"P",VLOOKUP(#REF!,Bat!$A$4:$AR$581,42,FALSE))</f>
        <v>#REF!</v>
      </c>
    </row>
    <row r="345" spans="1:64" ht="15" customHeight="1" x14ac:dyDescent="0.3">
      <c r="A345" s="1">
        <v>5804</v>
      </c>
      <c r="B345" s="1" t="s">
        <v>468</v>
      </c>
      <c r="C345" s="1" t="s">
        <v>359</v>
      </c>
      <c r="D345" s="1" t="s">
        <v>799</v>
      </c>
      <c r="E345" s="1">
        <v>18</v>
      </c>
      <c r="F345" s="1" t="s">
        <v>42</v>
      </c>
      <c r="G345" s="1" t="s">
        <v>42</v>
      </c>
      <c r="H345" s="22" t="s">
        <v>878</v>
      </c>
      <c r="I345" s="45" t="s">
        <v>43</v>
      </c>
      <c r="J345" s="1" t="s">
        <v>43</v>
      </c>
      <c r="K345" s="22" t="s">
        <v>43</v>
      </c>
      <c r="L345" s="1">
        <v>2</v>
      </c>
      <c r="M345" s="1">
        <v>2</v>
      </c>
      <c r="N345" s="22">
        <v>1</v>
      </c>
      <c r="O345" s="1">
        <v>4</v>
      </c>
      <c r="P345" s="1">
        <v>2</v>
      </c>
      <c r="Q345" s="22">
        <v>2</v>
      </c>
      <c r="R345" s="1">
        <v>4</v>
      </c>
      <c r="S345" s="1">
        <v>6</v>
      </c>
      <c r="T345" s="1" t="s">
        <v>45</v>
      </c>
      <c r="U345" s="1" t="s">
        <v>45</v>
      </c>
      <c r="V345" s="1">
        <v>2</v>
      </c>
      <c r="W345" s="1">
        <v>4</v>
      </c>
      <c r="X345" s="1" t="s">
        <v>45</v>
      </c>
      <c r="Y345" s="1" t="s">
        <v>45</v>
      </c>
      <c r="Z345" s="1" t="s">
        <v>45</v>
      </c>
      <c r="AA345" s="1" t="s">
        <v>45</v>
      </c>
      <c r="AB345" s="1" t="s">
        <v>45</v>
      </c>
      <c r="AC345" s="1" t="s">
        <v>45</v>
      </c>
      <c r="AD345" s="1" t="s">
        <v>45</v>
      </c>
      <c r="AE345" s="1" t="s">
        <v>45</v>
      </c>
      <c r="AF345" s="1" t="s">
        <v>45</v>
      </c>
      <c r="AG345" s="1" t="s">
        <v>45</v>
      </c>
      <c r="AH345" s="1" t="s">
        <v>45</v>
      </c>
      <c r="AI345" s="1" t="s">
        <v>45</v>
      </c>
      <c r="AJ345" s="1" t="s">
        <v>45</v>
      </c>
      <c r="AK345" s="1" t="s">
        <v>45</v>
      </c>
      <c r="AL345" s="1" t="s">
        <v>45</v>
      </c>
      <c r="AM345" s="1" t="s">
        <v>45</v>
      </c>
      <c r="AN345" s="1" t="s">
        <v>45</v>
      </c>
      <c r="AO345" s="22" t="s">
        <v>45</v>
      </c>
      <c r="AP345" s="1" t="s">
        <v>373</v>
      </c>
      <c r="AQ345" s="1">
        <v>2</v>
      </c>
      <c r="AR345" s="23" t="s">
        <v>371</v>
      </c>
      <c r="AS345" s="34" t="s">
        <v>922</v>
      </c>
      <c r="AT345" s="34" t="s">
        <v>48</v>
      </c>
      <c r="AU345" s="8">
        <f t="shared" si="35"/>
        <v>-2.311361197028369</v>
      </c>
      <c r="AV345" s="8">
        <f t="shared" si="36"/>
        <v>-1.23416323121884</v>
      </c>
      <c r="AW345">
        <f t="shared" si="37"/>
        <v>2</v>
      </c>
      <c r="AX345">
        <f t="shared" si="38"/>
        <v>1</v>
      </c>
      <c r="AY345" s="6">
        <f>VLOOKUP(AP345,COND!$A$10:$B$32,2,FALSE)</f>
        <v>1</v>
      </c>
      <c r="AZ345" s="8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93.249239979406653</v>
      </c>
      <c r="BA345" s="26">
        <f t="shared" si="39"/>
        <v>-0.71496594884178744</v>
      </c>
      <c r="BB345" t="str">
        <f t="shared" si="40"/>
        <v>RP</v>
      </c>
      <c r="BC345">
        <v>800</v>
      </c>
      <c r="BD345">
        <v>800</v>
      </c>
      <c r="BF345" t="str">
        <f t="shared" si="41"/>
        <v>Unlikely</v>
      </c>
      <c r="BH345" t="str">
        <f>IF(VLOOKUP($A345,'Draft List'!$D$4:$AC$1177,BH$3,FALSE)&lt;&gt;0,VLOOKUP($A345,'Draft List'!$D$4:$AC$1177,BH$3,FALSE),"")</f>
        <v/>
      </c>
      <c r="BI345" t="str">
        <f>IF(VLOOKUP($A345,'Draft List'!$D$4:$AC$1177,BI$3,FALSE)&lt;&gt;0,VLOOKUP($A345,'Draft List'!$D$4:$AC$1177,BI$3,FALSE),"")</f>
        <v/>
      </c>
      <c r="BJ345" t="str">
        <f>IF(VLOOKUP($A345,'Draft List'!$D$4:$AC$1177,BJ$3,FALSE)&lt;&gt;0,VLOOKUP($A345,'Draft List'!$D$4:$AC$1177,BJ$3,FALSE),"")</f>
        <v/>
      </c>
      <c r="BK345" t="str">
        <f>IF(VLOOKUP($A345,'Draft List'!$D$4:$AC$1177,BK$3,FALSE)&lt;&gt;0,VLOOKUP($A345,'Draft List'!$D$4:$AC$1177,BK$3,FALSE),"")</f>
        <v/>
      </c>
      <c r="BL345" t="e">
        <f>IF(OR(B345="SP",B345="MR",B345="CL"),"P",VLOOKUP(#REF!,Bat!$A$4:$AR$581,42,FALSE))</f>
        <v>#REF!</v>
      </c>
    </row>
    <row r="346" spans="1:64" ht="15" customHeight="1" x14ac:dyDescent="0.3">
      <c r="A346" s="1">
        <v>8574</v>
      </c>
      <c r="B346" s="1" t="s">
        <v>468</v>
      </c>
      <c r="C346" s="1" t="s">
        <v>302</v>
      </c>
      <c r="D346" s="1" t="s">
        <v>360</v>
      </c>
      <c r="E346" s="1">
        <v>21</v>
      </c>
      <c r="F346" s="1" t="s">
        <v>54</v>
      </c>
      <c r="G346" s="1" t="s">
        <v>42</v>
      </c>
      <c r="H346" s="22" t="s">
        <v>878</v>
      </c>
      <c r="I346" s="45" t="s">
        <v>43</v>
      </c>
      <c r="J346" s="1" t="s">
        <v>43</v>
      </c>
      <c r="K346" s="22" t="s">
        <v>43</v>
      </c>
      <c r="L346" s="1">
        <v>3</v>
      </c>
      <c r="M346" s="1">
        <v>1</v>
      </c>
      <c r="N346" s="22">
        <v>2</v>
      </c>
      <c r="O346" s="1">
        <v>5</v>
      </c>
      <c r="P346" s="1">
        <v>1</v>
      </c>
      <c r="Q346" s="22">
        <v>3</v>
      </c>
      <c r="R346" s="1">
        <v>4</v>
      </c>
      <c r="S346" s="1">
        <v>6</v>
      </c>
      <c r="T346" s="1">
        <v>3</v>
      </c>
      <c r="U346" s="1">
        <v>7</v>
      </c>
      <c r="V346" s="1" t="s">
        <v>45</v>
      </c>
      <c r="W346" s="1" t="s">
        <v>45</v>
      </c>
      <c r="X346" s="1">
        <v>2</v>
      </c>
      <c r="Y346" s="1">
        <v>3</v>
      </c>
      <c r="Z346" s="1" t="s">
        <v>45</v>
      </c>
      <c r="AA346" s="1" t="s">
        <v>45</v>
      </c>
      <c r="AB346" s="1" t="s">
        <v>45</v>
      </c>
      <c r="AC346" s="1" t="s">
        <v>45</v>
      </c>
      <c r="AD346" s="1" t="s">
        <v>45</v>
      </c>
      <c r="AE346" s="1" t="s">
        <v>45</v>
      </c>
      <c r="AF346" s="1" t="s">
        <v>45</v>
      </c>
      <c r="AG346" s="1" t="s">
        <v>45</v>
      </c>
      <c r="AH346" s="1" t="s">
        <v>45</v>
      </c>
      <c r="AI346" s="1" t="s">
        <v>45</v>
      </c>
      <c r="AJ346" s="1" t="s">
        <v>45</v>
      </c>
      <c r="AK346" s="1" t="s">
        <v>45</v>
      </c>
      <c r="AL346" s="1" t="s">
        <v>45</v>
      </c>
      <c r="AM346" s="1" t="s">
        <v>45</v>
      </c>
      <c r="AN346" s="1" t="s">
        <v>45</v>
      </c>
      <c r="AO346" s="22" t="s">
        <v>45</v>
      </c>
      <c r="AP346" s="1" t="s">
        <v>57</v>
      </c>
      <c r="AQ346" s="1">
        <v>10</v>
      </c>
      <c r="AR346" s="23" t="s">
        <v>14</v>
      </c>
      <c r="AS346" s="34" t="s">
        <v>882</v>
      </c>
      <c r="AT346" s="34" t="s">
        <v>48</v>
      </c>
      <c r="AU346" s="8">
        <f t="shared" si="35"/>
        <v>-2.0697810228951408</v>
      </c>
      <c r="AV346" s="8">
        <f t="shared" si="36"/>
        <v>-0.99258305708561179</v>
      </c>
      <c r="AW346">
        <f t="shared" si="37"/>
        <v>3</v>
      </c>
      <c r="AX346">
        <f t="shared" si="38"/>
        <v>2</v>
      </c>
      <c r="AY346" s="6">
        <f>VLOOKUP(AP346,COND!$A$10:$B$32,2,FALSE)</f>
        <v>1</v>
      </c>
      <c r="AZ346" s="8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100.73438265370874</v>
      </c>
      <c r="BA346" s="26">
        <f t="shared" si="39"/>
        <v>-2.4411653074966289E-2</v>
      </c>
      <c r="BB346" t="str">
        <f t="shared" si="40"/>
        <v>SP</v>
      </c>
      <c r="BC346">
        <v>800</v>
      </c>
      <c r="BD346">
        <v>800</v>
      </c>
      <c r="BF346" t="str">
        <f t="shared" si="41"/>
        <v>Unlikely</v>
      </c>
      <c r="BH346">
        <f>IF(VLOOKUP($A346,'Draft List'!$D$4:$AC$1177,BH$3,FALSE)&lt;&gt;0,VLOOKUP($A346,'Draft List'!$D$4:$AC$1177,BH$3,FALSE),"")</f>
        <v>475</v>
      </c>
      <c r="BI346">
        <f>IF(VLOOKUP($A346,'Draft List'!$D$4:$AC$1177,BI$3,FALSE)&lt;&gt;0,VLOOKUP($A346,'Draft List'!$D$4:$AC$1177,BI$3,FALSE),"")</f>
        <v>16</v>
      </c>
      <c r="BJ346">
        <f>IF(VLOOKUP($A346,'Draft List'!$D$4:$AC$1177,BJ$3,FALSE)&lt;&gt;0,VLOOKUP($A346,'Draft List'!$D$4:$AC$1177,BJ$3,FALSE),"")</f>
        <v>7</v>
      </c>
      <c r="BK346" t="str">
        <f>IF(VLOOKUP($A346,'Draft List'!$D$4:$AC$1177,BK$3,FALSE)&lt;&gt;0,VLOOKUP($A346,'Draft List'!$D$4:$AC$1177,BK$3,FALSE),"")</f>
        <v>Madison Malts</v>
      </c>
      <c r="BL346" t="e">
        <f>IF(OR(B346="SP",B346="MR",B346="CL"),"P",VLOOKUP(#REF!,Bat!$A$4:$AR$581,42,FALSE))</f>
        <v>#REF!</v>
      </c>
    </row>
    <row r="347" spans="1:64" ht="15" customHeight="1" x14ac:dyDescent="0.3">
      <c r="A347" s="1">
        <v>9693</v>
      </c>
      <c r="B347" s="1" t="s">
        <v>468</v>
      </c>
      <c r="C347" s="1" t="s">
        <v>443</v>
      </c>
      <c r="D347" s="1" t="s">
        <v>1719</v>
      </c>
      <c r="E347" s="1">
        <v>18</v>
      </c>
      <c r="F347" s="1" t="s">
        <v>42</v>
      </c>
      <c r="G347" s="1" t="s">
        <v>42</v>
      </c>
      <c r="H347" s="22" t="s">
        <v>878</v>
      </c>
      <c r="I347" s="45" t="s">
        <v>43</v>
      </c>
      <c r="J347" s="1" t="s">
        <v>43</v>
      </c>
      <c r="K347" s="22" t="s">
        <v>43</v>
      </c>
      <c r="L347" s="1">
        <v>1</v>
      </c>
      <c r="M347" s="1">
        <v>2</v>
      </c>
      <c r="N347" s="22">
        <v>1</v>
      </c>
      <c r="O347" s="1">
        <v>4</v>
      </c>
      <c r="P347" s="1">
        <v>2</v>
      </c>
      <c r="Q347" s="22">
        <v>2</v>
      </c>
      <c r="R347" s="1">
        <v>2</v>
      </c>
      <c r="S347" s="1">
        <v>4</v>
      </c>
      <c r="T347" s="1" t="s">
        <v>45</v>
      </c>
      <c r="U347" s="1" t="s">
        <v>45</v>
      </c>
      <c r="V347" s="1">
        <v>1</v>
      </c>
      <c r="W347" s="1">
        <v>7</v>
      </c>
      <c r="X347" s="1" t="s">
        <v>45</v>
      </c>
      <c r="Y347" s="1" t="s">
        <v>45</v>
      </c>
      <c r="Z347" s="1" t="s">
        <v>45</v>
      </c>
      <c r="AA347" s="1" t="s">
        <v>45</v>
      </c>
      <c r="AB347" s="1" t="s">
        <v>45</v>
      </c>
      <c r="AC347" s="1" t="s">
        <v>45</v>
      </c>
      <c r="AD347" s="1" t="s">
        <v>45</v>
      </c>
      <c r="AE347" s="1" t="s">
        <v>45</v>
      </c>
      <c r="AF347" s="1" t="s">
        <v>45</v>
      </c>
      <c r="AG347" s="1" t="s">
        <v>45</v>
      </c>
      <c r="AH347" s="1" t="s">
        <v>45</v>
      </c>
      <c r="AI347" s="1" t="s">
        <v>45</v>
      </c>
      <c r="AJ347" s="1" t="s">
        <v>45</v>
      </c>
      <c r="AK347" s="1" t="s">
        <v>45</v>
      </c>
      <c r="AL347" s="1" t="s">
        <v>45</v>
      </c>
      <c r="AM347" s="1" t="s">
        <v>45</v>
      </c>
      <c r="AN347" s="1" t="s">
        <v>45</v>
      </c>
      <c r="AO347" s="22" t="s">
        <v>45</v>
      </c>
      <c r="AP347" s="1" t="s">
        <v>69</v>
      </c>
      <c r="AQ347" s="1">
        <v>8</v>
      </c>
      <c r="AR347" s="23" t="s">
        <v>371</v>
      </c>
      <c r="AS347" s="34" t="s">
        <v>896</v>
      </c>
      <c r="AT347" s="34" t="s">
        <v>844</v>
      </c>
      <c r="AU347" s="8">
        <f t="shared" si="35"/>
        <v>-2.5060525215375429</v>
      </c>
      <c r="AV347" s="8">
        <f t="shared" si="36"/>
        <v>-1.23416323121884</v>
      </c>
      <c r="AW347">
        <f t="shared" si="37"/>
        <v>2</v>
      </c>
      <c r="AX347">
        <f t="shared" si="38"/>
        <v>1</v>
      </c>
      <c r="AY347" s="6">
        <f>VLOOKUP(AP347,COND!$A$10:$B$32,2,FALSE)</f>
        <v>0.95</v>
      </c>
      <c r="AZ347" s="8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93.212248627749915</v>
      </c>
      <c r="BA347" s="26">
        <f t="shared" si="39"/>
        <v>-0.718378647557669</v>
      </c>
      <c r="BB347" t="str">
        <f t="shared" si="40"/>
        <v>RP</v>
      </c>
      <c r="BC347">
        <v>800</v>
      </c>
      <c r="BD347">
        <v>800</v>
      </c>
      <c r="BF347" t="str">
        <f t="shared" si="41"/>
        <v>Unlikely</v>
      </c>
      <c r="BH347">
        <f>IF(VLOOKUP($A347,'Draft List'!$D$4:$AC$1177,BH$3,FALSE)&lt;&gt;0,VLOOKUP($A347,'Draft List'!$D$4:$AC$1177,BH$3,FALSE),"")</f>
        <v>431</v>
      </c>
      <c r="BI347">
        <f>IF(VLOOKUP($A347,'Draft List'!$D$4:$AC$1177,BI$3,FALSE)&lt;&gt;0,VLOOKUP($A347,'Draft List'!$D$4:$AC$1177,BI$3,FALSE),"")</f>
        <v>14</v>
      </c>
      <c r="BJ347">
        <f>IF(VLOOKUP($A347,'Draft List'!$D$4:$AC$1177,BJ$3,FALSE)&lt;&gt;0,VLOOKUP($A347,'Draft List'!$D$4:$AC$1177,BJ$3,FALSE),"")</f>
        <v>27</v>
      </c>
      <c r="BK347" t="str">
        <f>IF(VLOOKUP($A347,'Draft List'!$D$4:$AC$1177,BK$3,FALSE)&lt;&gt;0,VLOOKUP($A347,'Draft List'!$D$4:$AC$1177,BK$3,FALSE),"")</f>
        <v>Neo-Tokyo Akira</v>
      </c>
      <c r="BL347" t="e">
        <f>IF(OR(B347="SP",B347="MR",B347="CL"),"P",VLOOKUP(#REF!,Bat!$A$4:$AR$581,42,FALSE))</f>
        <v>#REF!</v>
      </c>
    </row>
    <row r="348" spans="1:64" ht="15" customHeight="1" x14ac:dyDescent="0.3">
      <c r="A348" s="1">
        <v>10941</v>
      </c>
      <c r="B348" s="1" t="s">
        <v>24</v>
      </c>
      <c r="C348" s="1" t="s">
        <v>1161</v>
      </c>
      <c r="D348" s="1" t="s">
        <v>633</v>
      </c>
      <c r="E348" s="1">
        <v>21</v>
      </c>
      <c r="F348" s="1" t="s">
        <v>42</v>
      </c>
      <c r="G348" s="1" t="s">
        <v>42</v>
      </c>
      <c r="H348" s="22" t="s">
        <v>878</v>
      </c>
      <c r="I348" s="45" t="s">
        <v>43</v>
      </c>
      <c r="J348" s="1" t="s">
        <v>44</v>
      </c>
      <c r="K348" s="22" t="s">
        <v>43</v>
      </c>
      <c r="L348" s="1">
        <v>2</v>
      </c>
      <c r="M348" s="1">
        <v>2</v>
      </c>
      <c r="N348" s="22">
        <v>2</v>
      </c>
      <c r="O348" s="1">
        <v>4</v>
      </c>
      <c r="P348" s="1">
        <v>2</v>
      </c>
      <c r="Q348" s="22">
        <v>3</v>
      </c>
      <c r="R348" s="1">
        <v>5</v>
      </c>
      <c r="S348" s="1">
        <v>6</v>
      </c>
      <c r="T348" s="1">
        <v>3</v>
      </c>
      <c r="U348" s="1">
        <v>6</v>
      </c>
      <c r="V348" s="1" t="s">
        <v>45</v>
      </c>
      <c r="W348" s="1" t="s">
        <v>45</v>
      </c>
      <c r="X348" s="1">
        <v>3</v>
      </c>
      <c r="Y348" s="1">
        <v>6</v>
      </c>
      <c r="Z348" s="1" t="s">
        <v>45</v>
      </c>
      <c r="AA348" s="1" t="s">
        <v>45</v>
      </c>
      <c r="AB348" s="1" t="s">
        <v>45</v>
      </c>
      <c r="AC348" s="1" t="s">
        <v>45</v>
      </c>
      <c r="AD348" s="1" t="s">
        <v>45</v>
      </c>
      <c r="AE348" s="1" t="s">
        <v>45</v>
      </c>
      <c r="AF348" s="1" t="s">
        <v>45</v>
      </c>
      <c r="AG348" s="1" t="s">
        <v>45</v>
      </c>
      <c r="AH348" s="1" t="s">
        <v>45</v>
      </c>
      <c r="AI348" s="1" t="s">
        <v>45</v>
      </c>
      <c r="AJ348" s="1" t="s">
        <v>45</v>
      </c>
      <c r="AK348" s="1" t="s">
        <v>45</v>
      </c>
      <c r="AL348" s="1" t="s">
        <v>45</v>
      </c>
      <c r="AM348" s="1" t="s">
        <v>45</v>
      </c>
      <c r="AN348" s="1" t="s">
        <v>45</v>
      </c>
      <c r="AO348" s="22" t="s">
        <v>45</v>
      </c>
      <c r="AP348" s="1" t="s">
        <v>55</v>
      </c>
      <c r="AQ348" s="1">
        <v>7</v>
      </c>
      <c r="AR348" s="23" t="s">
        <v>371</v>
      </c>
      <c r="AS348" s="34" t="s">
        <v>45</v>
      </c>
      <c r="AT348" s="34" t="s">
        <v>48</v>
      </c>
      <c r="AU348" s="8">
        <f t="shared" si="35"/>
        <v>-2.0690406309742588</v>
      </c>
      <c r="AV348" s="8">
        <f t="shared" si="36"/>
        <v>-0.99184266516472974</v>
      </c>
      <c r="AW348">
        <f t="shared" si="37"/>
        <v>3</v>
      </c>
      <c r="AX348">
        <f t="shared" si="38"/>
        <v>3</v>
      </c>
      <c r="AY348" s="6">
        <f>VLOOKUP(AP348,COND!$A$10:$B$32,2,FALSE)</f>
        <v>1.0249999999999999</v>
      </c>
      <c r="AZ348" s="8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100.62432203477331</v>
      </c>
      <c r="BA348" s="26">
        <f t="shared" si="39"/>
        <v>-3.4565478660888951E-2</v>
      </c>
      <c r="BB348" t="str">
        <f t="shared" si="40"/>
        <v>SP</v>
      </c>
      <c r="BC348">
        <v>800</v>
      </c>
      <c r="BD348">
        <v>800</v>
      </c>
      <c r="BF348" t="str">
        <f t="shared" si="41"/>
        <v>Unlikely</v>
      </c>
      <c r="BH348">
        <f>IF(VLOOKUP($A348,'Draft List'!$D$4:$AC$1177,BH$3,FALSE)&lt;&gt;0,VLOOKUP($A348,'Draft List'!$D$4:$AC$1177,BH$3,FALSE),"")</f>
        <v>487</v>
      </c>
      <c r="BI348">
        <f>IF(VLOOKUP($A348,'Draft List'!$D$4:$AC$1177,BI$3,FALSE)&lt;&gt;0,VLOOKUP($A348,'Draft List'!$D$4:$AC$1177,BI$3,FALSE),"")</f>
        <v>16</v>
      </c>
      <c r="BJ348">
        <f>IF(VLOOKUP($A348,'Draft List'!$D$4:$AC$1177,BJ$3,FALSE)&lt;&gt;0,VLOOKUP($A348,'Draft List'!$D$4:$AC$1177,BJ$3,FALSE),"")</f>
        <v>19</v>
      </c>
      <c r="BK348" t="str">
        <f>IF(VLOOKUP($A348,'Draft List'!$D$4:$AC$1177,BK$3,FALSE)&lt;&gt;0,VLOOKUP($A348,'Draft List'!$D$4:$AC$1177,BK$3,FALSE),"")</f>
        <v>Kalamazoo Badgers</v>
      </c>
      <c r="BL348" t="str">
        <f>IF(OR(B348="SP",B348="MR",B348="CL"),"P",VLOOKUP(#REF!,Bat!$A$4:$AR$581,42,FALSE))</f>
        <v>P</v>
      </c>
    </row>
    <row r="349" spans="1:64" ht="15" customHeight="1" x14ac:dyDescent="0.3">
      <c r="A349" s="1">
        <v>8931</v>
      </c>
      <c r="B349" s="1" t="s">
        <v>24</v>
      </c>
      <c r="C349" s="1" t="s">
        <v>218</v>
      </c>
      <c r="D349" s="1" t="s">
        <v>1719</v>
      </c>
      <c r="E349" s="1">
        <v>21</v>
      </c>
      <c r="F349" s="1" t="s">
        <v>54</v>
      </c>
      <c r="G349" s="1" t="s">
        <v>54</v>
      </c>
      <c r="H349" s="22" t="s">
        <v>878</v>
      </c>
      <c r="I349" s="45" t="s">
        <v>43</v>
      </c>
      <c r="J349" s="1" t="s">
        <v>43</v>
      </c>
      <c r="K349" s="22" t="s">
        <v>43</v>
      </c>
      <c r="L349" s="1">
        <v>3</v>
      </c>
      <c r="M349" s="1">
        <v>1</v>
      </c>
      <c r="N349" s="22">
        <v>3</v>
      </c>
      <c r="O349" s="1">
        <v>4</v>
      </c>
      <c r="P349" s="1">
        <v>1</v>
      </c>
      <c r="Q349" s="22">
        <v>4</v>
      </c>
      <c r="R349" s="1">
        <v>5</v>
      </c>
      <c r="S349" s="1">
        <v>6</v>
      </c>
      <c r="T349" s="1">
        <v>1</v>
      </c>
      <c r="U349" s="1">
        <v>5</v>
      </c>
      <c r="V349" s="1" t="s">
        <v>45</v>
      </c>
      <c r="W349" s="1" t="s">
        <v>45</v>
      </c>
      <c r="X349" s="1" t="s">
        <v>45</v>
      </c>
      <c r="Y349" s="1" t="s">
        <v>45</v>
      </c>
      <c r="Z349" s="1" t="s">
        <v>45</v>
      </c>
      <c r="AA349" s="1" t="s">
        <v>45</v>
      </c>
      <c r="AB349" s="1">
        <v>4</v>
      </c>
      <c r="AC349" s="1">
        <v>5</v>
      </c>
      <c r="AD349" s="1" t="s">
        <v>45</v>
      </c>
      <c r="AE349" s="1" t="s">
        <v>45</v>
      </c>
      <c r="AF349" s="1">
        <v>4</v>
      </c>
      <c r="AG349" s="1">
        <v>5</v>
      </c>
      <c r="AH349" s="1" t="s">
        <v>45</v>
      </c>
      <c r="AI349" s="1" t="s">
        <v>45</v>
      </c>
      <c r="AJ349" s="1" t="s">
        <v>45</v>
      </c>
      <c r="AK349" s="1" t="s">
        <v>45</v>
      </c>
      <c r="AL349" s="1" t="s">
        <v>45</v>
      </c>
      <c r="AM349" s="1" t="s">
        <v>45</v>
      </c>
      <c r="AN349" s="1" t="s">
        <v>45</v>
      </c>
      <c r="AO349" s="22" t="s">
        <v>45</v>
      </c>
      <c r="AP349" s="1" t="s">
        <v>61</v>
      </c>
      <c r="AQ349" s="1">
        <v>8</v>
      </c>
      <c r="AR349" s="23" t="s">
        <v>14</v>
      </c>
      <c r="AS349" s="34" t="s">
        <v>874</v>
      </c>
      <c r="AT349" s="34" t="s">
        <v>844</v>
      </c>
      <c r="AU349" s="8">
        <f t="shared" si="35"/>
        <v>-1.8274604568410304</v>
      </c>
      <c r="AV349" s="8">
        <f t="shared" si="36"/>
        <v>-0.94495381554067481</v>
      </c>
      <c r="AW349">
        <f t="shared" si="37"/>
        <v>4</v>
      </c>
      <c r="AX349">
        <f t="shared" si="38"/>
        <v>1</v>
      </c>
      <c r="AY349" s="6">
        <f>VLOOKUP(AP349,COND!$A$10:$B$32,2,FALSE)</f>
        <v>1.0249999999999999</v>
      </c>
      <c r="AZ349" s="8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100.58506738776376</v>
      </c>
      <c r="BA349" s="26">
        <f t="shared" si="39"/>
        <v>-3.818698145659713E-2</v>
      </c>
      <c r="BB349" t="str">
        <f t="shared" si="40"/>
        <v>SP</v>
      </c>
      <c r="BC349">
        <v>800</v>
      </c>
      <c r="BD349">
        <v>800</v>
      </c>
      <c r="BF349" t="str">
        <f t="shared" si="41"/>
        <v>Unlikely</v>
      </c>
      <c r="BH349">
        <f>IF(VLOOKUP($A349,'Draft List'!$D$4:$AC$1177,BH$3,FALSE)&lt;&gt;0,VLOOKUP($A349,'Draft List'!$D$4:$AC$1177,BH$3,FALSE),"")</f>
        <v>369</v>
      </c>
      <c r="BI349">
        <f>IF(VLOOKUP($A349,'Draft List'!$D$4:$AC$1177,BI$3,FALSE)&lt;&gt;0,VLOOKUP($A349,'Draft List'!$D$4:$AC$1177,BI$3,FALSE),"")</f>
        <v>12</v>
      </c>
      <c r="BJ349">
        <f>IF(VLOOKUP($A349,'Draft List'!$D$4:$AC$1177,BJ$3,FALSE)&lt;&gt;0,VLOOKUP($A349,'Draft List'!$D$4:$AC$1177,BJ$3,FALSE),"")</f>
        <v>29</v>
      </c>
      <c r="BK349" t="str">
        <f>IF(VLOOKUP($A349,'Draft List'!$D$4:$AC$1177,BK$3,FALSE)&lt;&gt;0,VLOOKUP($A349,'Draft List'!$D$4:$AC$1177,BK$3,FALSE),"")</f>
        <v>Kentucky Thoroughbreds</v>
      </c>
      <c r="BL349" t="str">
        <f>IF(OR(B349="SP",B349="MR",B349="CL"),"P",VLOOKUP(#REF!,Bat!$A$4:$AR$581,42,FALSE))</f>
        <v>P</v>
      </c>
    </row>
    <row r="350" spans="1:64" ht="15" customHeight="1" x14ac:dyDescent="0.3">
      <c r="A350" s="1">
        <v>10965</v>
      </c>
      <c r="B350" s="1" t="s">
        <v>468</v>
      </c>
      <c r="C350" s="1" t="s">
        <v>1516</v>
      </c>
      <c r="D350" s="1" t="s">
        <v>886</v>
      </c>
      <c r="E350" s="1">
        <v>18</v>
      </c>
      <c r="F350" s="1" t="s">
        <v>54</v>
      </c>
      <c r="G350" s="1" t="s">
        <v>54</v>
      </c>
      <c r="H350" s="22" t="s">
        <v>878</v>
      </c>
      <c r="I350" s="45" t="s">
        <v>43</v>
      </c>
      <c r="J350" s="1" t="s">
        <v>44</v>
      </c>
      <c r="K350" s="22" t="s">
        <v>43</v>
      </c>
      <c r="L350" s="1">
        <v>1</v>
      </c>
      <c r="M350" s="1">
        <v>1</v>
      </c>
      <c r="N350" s="22">
        <v>1</v>
      </c>
      <c r="O350" s="1">
        <v>3</v>
      </c>
      <c r="P350" s="1">
        <v>1</v>
      </c>
      <c r="Q350" s="22">
        <v>2</v>
      </c>
      <c r="R350" s="1">
        <v>2</v>
      </c>
      <c r="S350" s="1">
        <v>4</v>
      </c>
      <c r="T350" s="1">
        <v>1</v>
      </c>
      <c r="U350" s="1">
        <v>5</v>
      </c>
      <c r="V350" s="1">
        <v>1</v>
      </c>
      <c r="W350" s="1">
        <v>2</v>
      </c>
      <c r="X350" s="1" t="s">
        <v>45</v>
      </c>
      <c r="Y350" s="1" t="s">
        <v>45</v>
      </c>
      <c r="Z350" s="1" t="s">
        <v>45</v>
      </c>
      <c r="AA350" s="1" t="s">
        <v>45</v>
      </c>
      <c r="AB350" s="1" t="s">
        <v>45</v>
      </c>
      <c r="AC350" s="1" t="s">
        <v>45</v>
      </c>
      <c r="AD350" s="1" t="s">
        <v>45</v>
      </c>
      <c r="AE350" s="1" t="s">
        <v>45</v>
      </c>
      <c r="AF350" s="1">
        <v>2</v>
      </c>
      <c r="AG350" s="1">
        <v>3</v>
      </c>
      <c r="AH350" s="1" t="s">
        <v>45</v>
      </c>
      <c r="AI350" s="1" t="s">
        <v>45</v>
      </c>
      <c r="AJ350" s="1" t="s">
        <v>45</v>
      </c>
      <c r="AK350" s="1" t="s">
        <v>45</v>
      </c>
      <c r="AL350" s="1" t="s">
        <v>45</v>
      </c>
      <c r="AM350" s="1" t="s">
        <v>45</v>
      </c>
      <c r="AN350" s="1" t="s">
        <v>45</v>
      </c>
      <c r="AO350" s="22" t="s">
        <v>45</v>
      </c>
      <c r="AP350" s="1" t="s">
        <v>68</v>
      </c>
      <c r="AQ350" s="1">
        <v>9</v>
      </c>
      <c r="AR350" s="23" t="s">
        <v>14</v>
      </c>
      <c r="AS350" s="34" t="s">
        <v>922</v>
      </c>
      <c r="AT350" s="34" t="s">
        <v>844</v>
      </c>
      <c r="AU350" s="8">
        <f t="shared" si="35"/>
        <v>-2.7014842379675978</v>
      </c>
      <c r="AV350" s="8">
        <f t="shared" si="36"/>
        <v>-1.6242862721580691</v>
      </c>
      <c r="AW350">
        <f t="shared" si="37"/>
        <v>4</v>
      </c>
      <c r="AX350">
        <f t="shared" si="38"/>
        <v>0</v>
      </c>
      <c r="AY350" s="6">
        <f>VLOOKUP(AP350,COND!$A$10:$B$32,2,FALSE)</f>
        <v>0.9</v>
      </c>
      <c r="AZ350" s="8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93.076579938320592</v>
      </c>
      <c r="BA350" s="26">
        <f t="shared" si="39"/>
        <v>-0.73089498830934474</v>
      </c>
      <c r="BB350" t="str">
        <f t="shared" si="40"/>
        <v>SP</v>
      </c>
      <c r="BC350">
        <v>800</v>
      </c>
      <c r="BD350">
        <v>800</v>
      </c>
      <c r="BF350" t="str">
        <f t="shared" si="41"/>
        <v>Unlikely</v>
      </c>
      <c r="BH350" t="str">
        <f>IF(VLOOKUP($A350,'Draft List'!$D$4:$AC$1177,BH$3,FALSE)&lt;&gt;0,VLOOKUP($A350,'Draft List'!$D$4:$AC$1177,BH$3,FALSE),"")</f>
        <v/>
      </c>
      <c r="BI350" t="str">
        <f>IF(VLOOKUP($A350,'Draft List'!$D$4:$AC$1177,BI$3,FALSE)&lt;&gt;0,VLOOKUP($A350,'Draft List'!$D$4:$AC$1177,BI$3,FALSE),"")</f>
        <v/>
      </c>
      <c r="BJ350" t="str">
        <f>IF(VLOOKUP($A350,'Draft List'!$D$4:$AC$1177,BJ$3,FALSE)&lt;&gt;0,VLOOKUP($A350,'Draft List'!$D$4:$AC$1177,BJ$3,FALSE),"")</f>
        <v/>
      </c>
      <c r="BK350" t="str">
        <f>IF(VLOOKUP($A350,'Draft List'!$D$4:$AC$1177,BK$3,FALSE)&lt;&gt;0,VLOOKUP($A350,'Draft List'!$D$4:$AC$1177,BK$3,FALSE),"")</f>
        <v/>
      </c>
      <c r="BL350" t="e">
        <f>IF(OR(B350="SP",B350="MR",B350="CL"),"P",VLOOKUP(#REF!,Bat!$A$4:$AR$581,42,FALSE))</f>
        <v>#REF!</v>
      </c>
    </row>
    <row r="351" spans="1:64" ht="15" customHeight="1" x14ac:dyDescent="0.3">
      <c r="A351" s="1">
        <v>12722</v>
      </c>
      <c r="B351" s="1" t="s">
        <v>468</v>
      </c>
      <c r="C351" s="1" t="s">
        <v>744</v>
      </c>
      <c r="D351" s="1" t="s">
        <v>411</v>
      </c>
      <c r="E351" s="1">
        <v>18</v>
      </c>
      <c r="F351" s="1" t="s">
        <v>42</v>
      </c>
      <c r="G351" s="1" t="s">
        <v>42</v>
      </c>
      <c r="H351" s="22" t="s">
        <v>878</v>
      </c>
      <c r="I351" s="45" t="s">
        <v>43</v>
      </c>
      <c r="J351" s="1" t="s">
        <v>43</v>
      </c>
      <c r="K351" s="22" t="s">
        <v>43</v>
      </c>
      <c r="L351" s="1">
        <v>1</v>
      </c>
      <c r="M351" s="1">
        <v>1</v>
      </c>
      <c r="N351" s="22">
        <v>1</v>
      </c>
      <c r="O351" s="1">
        <v>3</v>
      </c>
      <c r="P351" s="1">
        <v>1</v>
      </c>
      <c r="Q351" s="22">
        <v>2</v>
      </c>
      <c r="R351" s="1">
        <v>2</v>
      </c>
      <c r="S351" s="1">
        <v>4</v>
      </c>
      <c r="T351" s="1">
        <v>1</v>
      </c>
      <c r="U351" s="1">
        <v>1</v>
      </c>
      <c r="V351" s="1" t="s">
        <v>45</v>
      </c>
      <c r="W351" s="1" t="s">
        <v>45</v>
      </c>
      <c r="X351" s="1">
        <v>1</v>
      </c>
      <c r="Y351" s="1">
        <v>3</v>
      </c>
      <c r="Z351" s="1" t="s">
        <v>45</v>
      </c>
      <c r="AA351" s="1" t="s">
        <v>45</v>
      </c>
      <c r="AB351" s="1" t="s">
        <v>45</v>
      </c>
      <c r="AC351" s="1" t="s">
        <v>45</v>
      </c>
      <c r="AD351" s="1">
        <v>2</v>
      </c>
      <c r="AE351" s="1">
        <v>3</v>
      </c>
      <c r="AF351" s="1">
        <v>2</v>
      </c>
      <c r="AG351" s="1">
        <v>4</v>
      </c>
      <c r="AH351" s="1" t="s">
        <v>45</v>
      </c>
      <c r="AI351" s="1" t="s">
        <v>45</v>
      </c>
      <c r="AJ351" s="1" t="s">
        <v>45</v>
      </c>
      <c r="AK351" s="1" t="s">
        <v>45</v>
      </c>
      <c r="AL351" s="1" t="s">
        <v>45</v>
      </c>
      <c r="AM351" s="1" t="s">
        <v>45</v>
      </c>
      <c r="AN351" s="1" t="s">
        <v>45</v>
      </c>
      <c r="AO351" s="22" t="s">
        <v>45</v>
      </c>
      <c r="AP351" s="1" t="s">
        <v>69</v>
      </c>
      <c r="AQ351" s="1">
        <v>8</v>
      </c>
      <c r="AR351" s="23" t="s">
        <v>14</v>
      </c>
      <c r="AS351" s="34" t="s">
        <v>875</v>
      </c>
      <c r="AT351" s="34" t="s">
        <v>844</v>
      </c>
      <c r="AU351" s="8">
        <f t="shared" si="35"/>
        <v>-2.7014842379675978</v>
      </c>
      <c r="AV351" s="8">
        <f t="shared" si="36"/>
        <v>-1.6242862721580691</v>
      </c>
      <c r="AW351">
        <f t="shared" si="37"/>
        <v>5</v>
      </c>
      <c r="AX351">
        <f t="shared" si="38"/>
        <v>0</v>
      </c>
      <c r="AY351" s="6">
        <f>VLOOKUP(AP351,COND!$A$10:$B$32,2,FALSE)</f>
        <v>0.95</v>
      </c>
      <c r="AZ351" s="8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93.00027882378285</v>
      </c>
      <c r="BA351" s="26">
        <f t="shared" si="39"/>
        <v>-0.73793427462739036</v>
      </c>
      <c r="BB351" t="str">
        <f t="shared" si="40"/>
        <v>SP</v>
      </c>
      <c r="BC351">
        <v>800</v>
      </c>
      <c r="BD351">
        <v>800</v>
      </c>
      <c r="BF351" t="str">
        <f t="shared" si="41"/>
        <v>Unlikely</v>
      </c>
      <c r="BH351" t="str">
        <f>IF(VLOOKUP($A351,'Draft List'!$D$4:$AC$1177,BH$3,FALSE)&lt;&gt;0,VLOOKUP($A351,'Draft List'!$D$4:$AC$1177,BH$3,FALSE),"")</f>
        <v/>
      </c>
      <c r="BI351" t="str">
        <f>IF(VLOOKUP($A351,'Draft List'!$D$4:$AC$1177,BI$3,FALSE)&lt;&gt;0,VLOOKUP($A351,'Draft List'!$D$4:$AC$1177,BI$3,FALSE),"")</f>
        <v/>
      </c>
      <c r="BJ351" t="str">
        <f>IF(VLOOKUP($A351,'Draft List'!$D$4:$AC$1177,BJ$3,FALSE)&lt;&gt;0,VLOOKUP($A351,'Draft List'!$D$4:$AC$1177,BJ$3,FALSE),"")</f>
        <v/>
      </c>
      <c r="BK351" t="str">
        <f>IF(VLOOKUP($A351,'Draft List'!$D$4:$AC$1177,BK$3,FALSE)&lt;&gt;0,VLOOKUP($A351,'Draft List'!$D$4:$AC$1177,BK$3,FALSE),"")</f>
        <v/>
      </c>
      <c r="BL351" t="e">
        <f>IF(OR(B351="SP",B351="MR",B351="CL"),"P",VLOOKUP(#REF!,Bat!$A$4:$AR$581,42,FALSE))</f>
        <v>#REF!</v>
      </c>
    </row>
    <row r="352" spans="1:64" ht="15" customHeight="1" x14ac:dyDescent="0.3">
      <c r="A352" s="1">
        <v>9271</v>
      </c>
      <c r="B352" s="1" t="s">
        <v>468</v>
      </c>
      <c r="C352" s="1" t="s">
        <v>1115</v>
      </c>
      <c r="D352" s="1" t="s">
        <v>936</v>
      </c>
      <c r="E352" s="1">
        <v>21</v>
      </c>
      <c r="F352" s="1" t="s">
        <v>63</v>
      </c>
      <c r="G352" s="1" t="s">
        <v>42</v>
      </c>
      <c r="H352" s="22" t="s">
        <v>878</v>
      </c>
      <c r="I352" s="45" t="s">
        <v>43</v>
      </c>
      <c r="J352" s="1" t="s">
        <v>48</v>
      </c>
      <c r="K352" s="22" t="s">
        <v>43</v>
      </c>
      <c r="L352" s="1">
        <v>2</v>
      </c>
      <c r="M352" s="1">
        <v>2</v>
      </c>
      <c r="N352" s="22">
        <v>2</v>
      </c>
      <c r="O352" s="1">
        <v>4</v>
      </c>
      <c r="P352" s="1">
        <v>2</v>
      </c>
      <c r="Q352" s="22">
        <v>3</v>
      </c>
      <c r="R352" s="1">
        <v>4</v>
      </c>
      <c r="S352" s="1">
        <v>5</v>
      </c>
      <c r="T352" s="1">
        <v>3</v>
      </c>
      <c r="U352" s="1">
        <v>6</v>
      </c>
      <c r="V352" s="1" t="s">
        <v>45</v>
      </c>
      <c r="W352" s="1" t="s">
        <v>45</v>
      </c>
      <c r="X352" s="1">
        <v>2</v>
      </c>
      <c r="Y352" s="1">
        <v>2</v>
      </c>
      <c r="Z352" s="1" t="s">
        <v>45</v>
      </c>
      <c r="AA352" s="1" t="s">
        <v>45</v>
      </c>
      <c r="AB352" s="1" t="s">
        <v>45</v>
      </c>
      <c r="AC352" s="1" t="s">
        <v>45</v>
      </c>
      <c r="AD352" s="1" t="s">
        <v>45</v>
      </c>
      <c r="AE352" s="1" t="s">
        <v>45</v>
      </c>
      <c r="AF352" s="1" t="s">
        <v>45</v>
      </c>
      <c r="AG352" s="1" t="s">
        <v>45</v>
      </c>
      <c r="AH352" s="1" t="s">
        <v>45</v>
      </c>
      <c r="AI352" s="1" t="s">
        <v>45</v>
      </c>
      <c r="AJ352" s="1" t="s">
        <v>45</v>
      </c>
      <c r="AK352" s="1" t="s">
        <v>45</v>
      </c>
      <c r="AL352" s="1" t="s">
        <v>45</v>
      </c>
      <c r="AM352" s="1" t="s">
        <v>45</v>
      </c>
      <c r="AN352" s="1" t="s">
        <v>45</v>
      </c>
      <c r="AO352" s="22" t="s">
        <v>45</v>
      </c>
      <c r="AP352" s="1" t="s">
        <v>374</v>
      </c>
      <c r="AQ352" s="1">
        <v>9</v>
      </c>
      <c r="AR352" s="23" t="s">
        <v>371</v>
      </c>
      <c r="AS352" s="34" t="s">
        <v>45</v>
      </c>
      <c r="AT352" s="34" t="s">
        <v>48</v>
      </c>
      <c r="AU352" s="8">
        <f t="shared" si="35"/>
        <v>-2.0690406309742588</v>
      </c>
      <c r="AV352" s="8">
        <f t="shared" si="36"/>
        <v>-0.99184266516472974</v>
      </c>
      <c r="AW352">
        <f t="shared" si="37"/>
        <v>3</v>
      </c>
      <c r="AX352">
        <f t="shared" si="38"/>
        <v>1</v>
      </c>
      <c r="AY352" s="6">
        <f>VLOOKUP(AP352,COND!$A$10:$B$32,2,FALSE)</f>
        <v>1</v>
      </c>
      <c r="AZ352" s="8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100.49933857051056</v>
      </c>
      <c r="BA352" s="26">
        <f t="shared" si="39"/>
        <v>-4.6096036180223295E-2</v>
      </c>
      <c r="BB352" t="str">
        <f t="shared" si="40"/>
        <v>SP</v>
      </c>
      <c r="BC352">
        <v>800</v>
      </c>
      <c r="BD352">
        <v>800</v>
      </c>
      <c r="BF352" t="str">
        <f t="shared" si="41"/>
        <v>Unlikely</v>
      </c>
      <c r="BH352">
        <f>IF(VLOOKUP($A352,'Draft List'!$D$4:$AC$1177,BH$3,FALSE)&lt;&gt;0,VLOOKUP($A352,'Draft List'!$D$4:$AC$1177,BH$3,FALSE),"")</f>
        <v>490</v>
      </c>
      <c r="BI352">
        <f>IF(VLOOKUP($A352,'Draft List'!$D$4:$AC$1177,BI$3,FALSE)&lt;&gt;0,VLOOKUP($A352,'Draft List'!$D$4:$AC$1177,BI$3,FALSE),"")</f>
        <v>16</v>
      </c>
      <c r="BJ352">
        <f>IF(VLOOKUP($A352,'Draft List'!$D$4:$AC$1177,BJ$3,FALSE)&lt;&gt;0,VLOOKUP($A352,'Draft List'!$D$4:$AC$1177,BJ$3,FALSE),"")</f>
        <v>22</v>
      </c>
      <c r="BK352" t="str">
        <f>IF(VLOOKUP($A352,'Draft List'!$D$4:$AC$1177,BK$3,FALSE)&lt;&gt;0,VLOOKUP($A352,'Draft List'!$D$4:$AC$1177,BK$3,FALSE),"")</f>
        <v>Bakersfield Bears</v>
      </c>
      <c r="BL352" t="e">
        <f>IF(OR(B352="SP",B352="MR",B352="CL"),"P",VLOOKUP(#REF!,Bat!$A$4:$AR$581,42,FALSE))</f>
        <v>#REF!</v>
      </c>
    </row>
    <row r="353" spans="1:64" ht="15" customHeight="1" x14ac:dyDescent="0.3">
      <c r="A353" s="1">
        <v>11018</v>
      </c>
      <c r="B353" s="1" t="s">
        <v>24</v>
      </c>
      <c r="C353" s="1" t="s">
        <v>1555</v>
      </c>
      <c r="D353" s="1" t="s">
        <v>1556</v>
      </c>
      <c r="E353" s="1">
        <v>22</v>
      </c>
      <c r="F353" s="1" t="s">
        <v>42</v>
      </c>
      <c r="G353" s="1" t="s">
        <v>54</v>
      </c>
      <c r="H353" s="22" t="s">
        <v>878</v>
      </c>
      <c r="I353" s="45" t="s">
        <v>48</v>
      </c>
      <c r="J353" s="1" t="s">
        <v>43</v>
      </c>
      <c r="K353" s="22" t="s">
        <v>44</v>
      </c>
      <c r="L353" s="1">
        <v>3</v>
      </c>
      <c r="M353" s="1">
        <v>1</v>
      </c>
      <c r="N353" s="22">
        <v>2</v>
      </c>
      <c r="O353" s="1">
        <v>4</v>
      </c>
      <c r="P353" s="1">
        <v>2</v>
      </c>
      <c r="Q353" s="22">
        <v>3</v>
      </c>
      <c r="R353" s="1">
        <v>5</v>
      </c>
      <c r="S353" s="1">
        <v>6</v>
      </c>
      <c r="T353" s="1">
        <v>2</v>
      </c>
      <c r="U353" s="1">
        <v>4</v>
      </c>
      <c r="V353" s="1" t="s">
        <v>45</v>
      </c>
      <c r="W353" s="1" t="s">
        <v>45</v>
      </c>
      <c r="X353" s="1">
        <v>4</v>
      </c>
      <c r="Y353" s="1">
        <v>5</v>
      </c>
      <c r="Z353" s="1" t="s">
        <v>45</v>
      </c>
      <c r="AA353" s="1" t="s">
        <v>45</v>
      </c>
      <c r="AB353" s="1" t="s">
        <v>45</v>
      </c>
      <c r="AC353" s="1" t="s">
        <v>45</v>
      </c>
      <c r="AD353" s="1" t="s">
        <v>45</v>
      </c>
      <c r="AE353" s="1" t="s">
        <v>45</v>
      </c>
      <c r="AF353" s="1">
        <v>5</v>
      </c>
      <c r="AG353" s="1">
        <v>6</v>
      </c>
      <c r="AH353" s="1" t="s">
        <v>45</v>
      </c>
      <c r="AI353" s="1" t="s">
        <v>45</v>
      </c>
      <c r="AJ353" s="1" t="s">
        <v>45</v>
      </c>
      <c r="AK353" s="1" t="s">
        <v>45</v>
      </c>
      <c r="AL353" s="1" t="s">
        <v>45</v>
      </c>
      <c r="AM353" s="1" t="s">
        <v>45</v>
      </c>
      <c r="AN353" s="1" t="s">
        <v>45</v>
      </c>
      <c r="AO353" s="22" t="s">
        <v>45</v>
      </c>
      <c r="AP353" s="1" t="s">
        <v>61</v>
      </c>
      <c r="AQ353" s="1">
        <v>5</v>
      </c>
      <c r="AR353" s="23" t="s">
        <v>375</v>
      </c>
      <c r="AS353" s="34" t="s">
        <v>45</v>
      </c>
      <c r="AT353" s="34" t="s">
        <v>844</v>
      </c>
      <c r="AU353" s="8">
        <f t="shared" si="35"/>
        <v>-2.0697810228951408</v>
      </c>
      <c r="AV353" s="8">
        <f t="shared" si="36"/>
        <v>-0.99184266516472974</v>
      </c>
      <c r="AW353">
        <f t="shared" si="37"/>
        <v>4</v>
      </c>
      <c r="AX353">
        <f t="shared" si="38"/>
        <v>2</v>
      </c>
      <c r="AY353" s="6">
        <f>VLOOKUP(AP353,COND!$A$10:$B$32,2,FALSE)</f>
        <v>1.0249999999999999</v>
      </c>
      <c r="AZ353" s="8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100.48403474806879</v>
      </c>
      <c r="BA353" s="26">
        <f t="shared" si="39"/>
        <v>-4.7507915791429149E-2</v>
      </c>
      <c r="BB353" t="str">
        <f t="shared" si="40"/>
        <v>SP</v>
      </c>
      <c r="BC353">
        <v>800</v>
      </c>
      <c r="BD353">
        <v>800</v>
      </c>
      <c r="BF353" t="str">
        <f t="shared" si="41"/>
        <v>Unlikely</v>
      </c>
      <c r="BH353" t="str">
        <f>IF(VLOOKUP($A353,'Draft List'!$D$4:$AC$1177,BH$3,FALSE)&lt;&gt;0,VLOOKUP($A353,'Draft List'!$D$4:$AC$1177,BH$3,FALSE),"")</f>
        <v/>
      </c>
      <c r="BI353" t="str">
        <f>IF(VLOOKUP($A353,'Draft List'!$D$4:$AC$1177,BI$3,FALSE)&lt;&gt;0,VLOOKUP($A353,'Draft List'!$D$4:$AC$1177,BI$3,FALSE),"")</f>
        <v/>
      </c>
      <c r="BJ353" t="str">
        <f>IF(VLOOKUP($A353,'Draft List'!$D$4:$AC$1177,BJ$3,FALSE)&lt;&gt;0,VLOOKUP($A353,'Draft List'!$D$4:$AC$1177,BJ$3,FALSE),"")</f>
        <v/>
      </c>
      <c r="BK353" t="str">
        <f>IF(VLOOKUP($A353,'Draft List'!$D$4:$AC$1177,BK$3,FALSE)&lt;&gt;0,VLOOKUP($A353,'Draft List'!$D$4:$AC$1177,BK$3,FALSE),"")</f>
        <v/>
      </c>
      <c r="BL353" t="str">
        <f>IF(OR(B353="SP",B353="MR",B353="CL"),"P",VLOOKUP(#REF!,Bat!$A$4:$AR$581,42,FALSE))</f>
        <v>P</v>
      </c>
    </row>
    <row r="354" spans="1:64" ht="15" customHeight="1" x14ac:dyDescent="0.3">
      <c r="A354" s="1">
        <v>15071</v>
      </c>
      <c r="B354" s="1" t="s">
        <v>468</v>
      </c>
      <c r="C354" s="1" t="s">
        <v>364</v>
      </c>
      <c r="D354" s="1" t="s">
        <v>886</v>
      </c>
      <c r="E354" s="1">
        <v>22</v>
      </c>
      <c r="F354" s="1" t="s">
        <v>42</v>
      </c>
      <c r="G354" s="1" t="s">
        <v>42</v>
      </c>
      <c r="H354" s="22" t="s">
        <v>878</v>
      </c>
      <c r="I354" s="45" t="s">
        <v>43</v>
      </c>
      <c r="J354" s="1" t="s">
        <v>43</v>
      </c>
      <c r="K354" s="22" t="s">
        <v>43</v>
      </c>
      <c r="L354" s="1">
        <v>3</v>
      </c>
      <c r="M354" s="1">
        <v>1</v>
      </c>
      <c r="N354" s="22">
        <v>3</v>
      </c>
      <c r="O354" s="1">
        <v>5</v>
      </c>
      <c r="P354" s="1">
        <v>1</v>
      </c>
      <c r="Q354" s="22">
        <v>3</v>
      </c>
      <c r="R354" s="1">
        <v>5</v>
      </c>
      <c r="S354" s="1">
        <v>7</v>
      </c>
      <c r="T354" s="1">
        <v>3</v>
      </c>
      <c r="U354" s="1">
        <v>5</v>
      </c>
      <c r="V354" s="1" t="s">
        <v>45</v>
      </c>
      <c r="W354" s="1" t="s">
        <v>45</v>
      </c>
      <c r="X354" s="1">
        <v>2</v>
      </c>
      <c r="Y354" s="1">
        <v>3</v>
      </c>
      <c r="Z354" s="1" t="s">
        <v>45</v>
      </c>
      <c r="AA354" s="1" t="s">
        <v>45</v>
      </c>
      <c r="AB354" s="1">
        <v>4</v>
      </c>
      <c r="AC354" s="1">
        <v>5</v>
      </c>
      <c r="AD354" s="1" t="s">
        <v>45</v>
      </c>
      <c r="AE354" s="1" t="s">
        <v>45</v>
      </c>
      <c r="AF354" s="1" t="s">
        <v>45</v>
      </c>
      <c r="AG354" s="1" t="s">
        <v>45</v>
      </c>
      <c r="AH354" s="1" t="s">
        <v>45</v>
      </c>
      <c r="AI354" s="1" t="s">
        <v>45</v>
      </c>
      <c r="AJ354" s="1" t="s">
        <v>45</v>
      </c>
      <c r="AK354" s="1" t="s">
        <v>45</v>
      </c>
      <c r="AL354" s="1" t="s">
        <v>45</v>
      </c>
      <c r="AM354" s="1" t="s">
        <v>45</v>
      </c>
      <c r="AN354" s="1" t="s">
        <v>45</v>
      </c>
      <c r="AO354" s="22" t="s">
        <v>45</v>
      </c>
      <c r="AP354" s="1" t="s">
        <v>59</v>
      </c>
      <c r="AQ354" s="1">
        <v>6</v>
      </c>
      <c r="AR354" s="23" t="s">
        <v>14</v>
      </c>
      <c r="AS354" s="34" t="s">
        <v>45</v>
      </c>
      <c r="AT354" s="34" t="s">
        <v>48</v>
      </c>
      <c r="AU354" s="8">
        <f t="shared" si="35"/>
        <v>-1.8274604568410304</v>
      </c>
      <c r="AV354" s="8">
        <f t="shared" si="36"/>
        <v>-0.99258305708561179</v>
      </c>
      <c r="AW354">
        <f t="shared" si="37"/>
        <v>4</v>
      </c>
      <c r="AX354">
        <f t="shared" si="38"/>
        <v>1</v>
      </c>
      <c r="AY354" s="6">
        <f>VLOOKUP(AP354,COND!$A$10:$B$32,2,FALSE)</f>
        <v>1</v>
      </c>
      <c r="AZ354" s="8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100.45702559774656</v>
      </c>
      <c r="BA354" s="26">
        <f t="shared" si="39"/>
        <v>-4.9999689908716241E-2</v>
      </c>
      <c r="BB354" t="str">
        <f t="shared" si="40"/>
        <v>SP</v>
      </c>
      <c r="BC354">
        <v>800</v>
      </c>
      <c r="BD354">
        <v>800</v>
      </c>
      <c r="BF354" t="str">
        <f t="shared" si="41"/>
        <v>Unlikely</v>
      </c>
      <c r="BH354" t="str">
        <f>IF(VLOOKUP($A354,'Draft List'!$D$4:$AC$1177,BH$3,FALSE)&lt;&gt;0,VLOOKUP($A354,'Draft List'!$D$4:$AC$1177,BH$3,FALSE),"")</f>
        <v/>
      </c>
      <c r="BI354" t="str">
        <f>IF(VLOOKUP($A354,'Draft List'!$D$4:$AC$1177,BI$3,FALSE)&lt;&gt;0,VLOOKUP($A354,'Draft List'!$D$4:$AC$1177,BI$3,FALSE),"")</f>
        <v/>
      </c>
      <c r="BJ354" t="str">
        <f>IF(VLOOKUP($A354,'Draft List'!$D$4:$AC$1177,BJ$3,FALSE)&lt;&gt;0,VLOOKUP($A354,'Draft List'!$D$4:$AC$1177,BJ$3,FALSE),"")</f>
        <v/>
      </c>
      <c r="BK354" t="str">
        <f>IF(VLOOKUP($A354,'Draft List'!$D$4:$AC$1177,BK$3,FALSE)&lt;&gt;0,VLOOKUP($A354,'Draft List'!$D$4:$AC$1177,BK$3,FALSE),"")</f>
        <v/>
      </c>
      <c r="BL354" t="e">
        <f>IF(OR(B354="SP",B354="MR",B354="CL"),"P",VLOOKUP(#REF!,Bat!$A$4:$AR$581,42,FALSE))</f>
        <v>#REF!</v>
      </c>
    </row>
    <row r="355" spans="1:64" ht="15" customHeight="1" x14ac:dyDescent="0.3">
      <c r="A355" s="1">
        <v>6443</v>
      </c>
      <c r="B355" s="1" t="s">
        <v>468</v>
      </c>
      <c r="C355" s="1" t="s">
        <v>1070</v>
      </c>
      <c r="D355" s="1" t="s">
        <v>1071</v>
      </c>
      <c r="E355" s="1">
        <v>18</v>
      </c>
      <c r="F355" s="1" t="s">
        <v>42</v>
      </c>
      <c r="G355" s="1" t="s">
        <v>42</v>
      </c>
      <c r="H355" s="22" t="s">
        <v>878</v>
      </c>
      <c r="I355" s="45" t="s">
        <v>43</v>
      </c>
      <c r="J355" s="1" t="s">
        <v>44</v>
      </c>
      <c r="K355" s="22" t="s">
        <v>44</v>
      </c>
      <c r="L355" s="1">
        <v>2</v>
      </c>
      <c r="M355" s="1">
        <v>1</v>
      </c>
      <c r="N355" s="22">
        <v>1</v>
      </c>
      <c r="O355" s="1">
        <v>4</v>
      </c>
      <c r="P355" s="1">
        <v>1</v>
      </c>
      <c r="Q355" s="22">
        <v>2</v>
      </c>
      <c r="R355" s="1">
        <v>4</v>
      </c>
      <c r="S355" s="1">
        <v>5</v>
      </c>
      <c r="T355" s="1">
        <v>1</v>
      </c>
      <c r="U355" s="1">
        <v>5</v>
      </c>
      <c r="V355" s="1">
        <v>2</v>
      </c>
      <c r="W355" s="1">
        <v>5</v>
      </c>
      <c r="X355" s="1">
        <v>2</v>
      </c>
      <c r="Y355" s="1">
        <v>4</v>
      </c>
      <c r="Z355" s="1" t="s">
        <v>45</v>
      </c>
      <c r="AA355" s="1" t="s">
        <v>45</v>
      </c>
      <c r="AB355" s="1" t="s">
        <v>45</v>
      </c>
      <c r="AC355" s="1" t="s">
        <v>45</v>
      </c>
      <c r="AD355" s="1" t="s">
        <v>45</v>
      </c>
      <c r="AE355" s="1" t="s">
        <v>45</v>
      </c>
      <c r="AF355" s="1" t="s">
        <v>45</v>
      </c>
      <c r="AG355" s="1" t="s">
        <v>45</v>
      </c>
      <c r="AH355" s="1" t="s">
        <v>45</v>
      </c>
      <c r="AI355" s="1" t="s">
        <v>45</v>
      </c>
      <c r="AJ355" s="1" t="s">
        <v>45</v>
      </c>
      <c r="AK355" s="1" t="s">
        <v>45</v>
      </c>
      <c r="AL355" s="1" t="s">
        <v>45</v>
      </c>
      <c r="AM355" s="1" t="s">
        <v>45</v>
      </c>
      <c r="AN355" s="1" t="s">
        <v>45</v>
      </c>
      <c r="AO355" s="22" t="s">
        <v>45</v>
      </c>
      <c r="AP355" s="1" t="s">
        <v>58</v>
      </c>
      <c r="AQ355" s="1">
        <v>9</v>
      </c>
      <c r="AR355" s="23" t="s">
        <v>14</v>
      </c>
      <c r="AS355" s="34" t="s">
        <v>896</v>
      </c>
      <c r="AT355" s="34" t="s">
        <v>48</v>
      </c>
      <c r="AU355" s="8">
        <f t="shared" si="35"/>
        <v>-2.5067929134584248</v>
      </c>
      <c r="AV355" s="8">
        <f t="shared" si="36"/>
        <v>-1.4295949476488956</v>
      </c>
      <c r="AW355">
        <f t="shared" si="37"/>
        <v>4</v>
      </c>
      <c r="AX355">
        <f t="shared" si="38"/>
        <v>0</v>
      </c>
      <c r="AY355" s="6">
        <f>VLOOKUP(AP355,COND!$A$10:$B$32,2,FALSE)</f>
        <v>1</v>
      </c>
      <c r="AZ355" s="8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92.906742464330392</v>
      </c>
      <c r="BA355" s="26">
        <f t="shared" si="39"/>
        <v>-0.74656362715156332</v>
      </c>
      <c r="BB355" t="str">
        <f t="shared" si="40"/>
        <v>SP</v>
      </c>
      <c r="BC355">
        <v>800</v>
      </c>
      <c r="BD355">
        <v>800</v>
      </c>
      <c r="BF355" t="str">
        <f t="shared" si="41"/>
        <v>Unlikely</v>
      </c>
      <c r="BH355">
        <f>IF(VLOOKUP($A355,'Draft List'!$D$4:$AC$1177,BH$3,FALSE)&lt;&gt;0,VLOOKUP($A355,'Draft List'!$D$4:$AC$1177,BH$3,FALSE),"")</f>
        <v>600</v>
      </c>
      <c r="BI355">
        <f>IF(VLOOKUP($A355,'Draft List'!$D$4:$AC$1177,BI$3,FALSE)&lt;&gt;0,VLOOKUP($A355,'Draft List'!$D$4:$AC$1177,BI$3,FALSE),"")</f>
        <v>20</v>
      </c>
      <c r="BJ355">
        <f>IF(VLOOKUP($A355,'Draft List'!$D$4:$AC$1177,BJ$3,FALSE)&lt;&gt;0,VLOOKUP($A355,'Draft List'!$D$4:$AC$1177,BJ$3,FALSE),"")</f>
        <v>4</v>
      </c>
      <c r="BK355" t="str">
        <f>IF(VLOOKUP($A355,'Draft List'!$D$4:$AC$1177,BK$3,FALSE)&lt;&gt;0,VLOOKUP($A355,'Draft List'!$D$4:$AC$1177,BK$3,FALSE),"")</f>
        <v>Manchester Maulers</v>
      </c>
      <c r="BL355" t="e">
        <f>IF(OR(B355="SP",B355="MR",B355="CL"),"P",VLOOKUP(#REF!,Bat!$A$4:$AR$581,42,FALSE))</f>
        <v>#REF!</v>
      </c>
    </row>
    <row r="356" spans="1:64" ht="15" customHeight="1" x14ac:dyDescent="0.3">
      <c r="A356" s="1">
        <v>12823</v>
      </c>
      <c r="B356" s="1" t="s">
        <v>468</v>
      </c>
      <c r="C356" s="1" t="s">
        <v>1500</v>
      </c>
      <c r="D356" s="1" t="s">
        <v>1053</v>
      </c>
      <c r="E356" s="1">
        <v>18</v>
      </c>
      <c r="F356" s="1" t="s">
        <v>42</v>
      </c>
      <c r="G356" s="1" t="s">
        <v>42</v>
      </c>
      <c r="H356" s="22" t="s">
        <v>878</v>
      </c>
      <c r="I356" s="45" t="s">
        <v>43</v>
      </c>
      <c r="J356" s="1" t="s">
        <v>48</v>
      </c>
      <c r="K356" s="22" t="s">
        <v>48</v>
      </c>
      <c r="L356" s="1">
        <v>1</v>
      </c>
      <c r="M356" s="1">
        <v>2</v>
      </c>
      <c r="N356" s="22">
        <v>1</v>
      </c>
      <c r="O356" s="1">
        <v>3</v>
      </c>
      <c r="P356" s="1">
        <v>2</v>
      </c>
      <c r="Q356" s="22">
        <v>1</v>
      </c>
      <c r="R356" s="1" t="s">
        <v>45</v>
      </c>
      <c r="S356" s="1" t="s">
        <v>45</v>
      </c>
      <c r="T356" s="1" t="s">
        <v>45</v>
      </c>
      <c r="U356" s="1" t="s">
        <v>45</v>
      </c>
      <c r="V356" s="1">
        <v>1</v>
      </c>
      <c r="W356" s="1">
        <v>4</v>
      </c>
      <c r="X356" s="1">
        <v>2</v>
      </c>
      <c r="Y356" s="1">
        <v>3</v>
      </c>
      <c r="Z356" s="1" t="s">
        <v>45</v>
      </c>
      <c r="AA356" s="1" t="s">
        <v>45</v>
      </c>
      <c r="AB356" s="1" t="s">
        <v>45</v>
      </c>
      <c r="AC356" s="1" t="s">
        <v>45</v>
      </c>
      <c r="AD356" s="1">
        <v>2</v>
      </c>
      <c r="AE356" s="1">
        <v>4</v>
      </c>
      <c r="AF356" s="1" t="s">
        <v>45</v>
      </c>
      <c r="AG356" s="1" t="s">
        <v>45</v>
      </c>
      <c r="AH356" s="1">
        <v>1</v>
      </c>
      <c r="AI356" s="1">
        <v>4</v>
      </c>
      <c r="AJ356" s="1" t="s">
        <v>45</v>
      </c>
      <c r="AK356" s="1" t="s">
        <v>45</v>
      </c>
      <c r="AL356" s="1" t="s">
        <v>45</v>
      </c>
      <c r="AM356" s="1" t="s">
        <v>45</v>
      </c>
      <c r="AN356" s="1" t="s">
        <v>45</v>
      </c>
      <c r="AO356" s="22" t="s">
        <v>45</v>
      </c>
      <c r="AP356" s="1" t="s">
        <v>65</v>
      </c>
      <c r="AQ356" s="1">
        <v>6</v>
      </c>
      <c r="AR356" s="23" t="s">
        <v>371</v>
      </c>
      <c r="AS356" s="34" t="s">
        <v>922</v>
      </c>
      <c r="AT356" s="34" t="s">
        <v>844</v>
      </c>
      <c r="AU356" s="8">
        <f t="shared" si="35"/>
        <v>-2.5060525215375429</v>
      </c>
      <c r="AV356" s="8">
        <f t="shared" si="36"/>
        <v>-1.6711751217821238</v>
      </c>
      <c r="AW356">
        <f t="shared" si="37"/>
        <v>4</v>
      </c>
      <c r="AX356">
        <f t="shared" si="38"/>
        <v>0</v>
      </c>
      <c r="AY356" s="6">
        <f>VLOOKUP(AP356,COND!$A$10:$B$32,2,FALSE)</f>
        <v>1</v>
      </c>
      <c r="AZ356" s="8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92.873404883548773</v>
      </c>
      <c r="BA356" s="26">
        <f t="shared" si="39"/>
        <v>-0.74963924115398684</v>
      </c>
      <c r="BB356" t="str">
        <f t="shared" si="40"/>
        <v>SP</v>
      </c>
      <c r="BC356">
        <v>800</v>
      </c>
      <c r="BD356">
        <v>800</v>
      </c>
      <c r="BF356" t="str">
        <f t="shared" si="41"/>
        <v>Unlikely</v>
      </c>
      <c r="BH356" t="str">
        <f>IF(VLOOKUP($A356,'Draft List'!$D$4:$AC$1177,BH$3,FALSE)&lt;&gt;0,VLOOKUP($A356,'Draft List'!$D$4:$AC$1177,BH$3,FALSE),"")</f>
        <v/>
      </c>
      <c r="BI356" t="str">
        <f>IF(VLOOKUP($A356,'Draft List'!$D$4:$AC$1177,BI$3,FALSE)&lt;&gt;0,VLOOKUP($A356,'Draft List'!$D$4:$AC$1177,BI$3,FALSE),"")</f>
        <v/>
      </c>
      <c r="BJ356" t="str">
        <f>IF(VLOOKUP($A356,'Draft List'!$D$4:$AC$1177,BJ$3,FALSE)&lt;&gt;0,VLOOKUP($A356,'Draft List'!$D$4:$AC$1177,BJ$3,FALSE),"")</f>
        <v/>
      </c>
      <c r="BK356" t="str">
        <f>IF(VLOOKUP($A356,'Draft List'!$D$4:$AC$1177,BK$3,FALSE)&lt;&gt;0,VLOOKUP($A356,'Draft List'!$D$4:$AC$1177,BK$3,FALSE),"")</f>
        <v/>
      </c>
      <c r="BL356" t="e">
        <f>IF(OR(B356="SP",B356="MR",B356="CL"),"P",VLOOKUP(#REF!,Bat!$A$4:$AR$581,42,FALSE))</f>
        <v>#REF!</v>
      </c>
    </row>
    <row r="357" spans="1:64" ht="15" customHeight="1" x14ac:dyDescent="0.3">
      <c r="A357" s="1">
        <v>12240</v>
      </c>
      <c r="B357" s="1" t="s">
        <v>468</v>
      </c>
      <c r="C357" s="1" t="s">
        <v>129</v>
      </c>
      <c r="D357" s="1" t="s">
        <v>1739</v>
      </c>
      <c r="E357" s="1">
        <v>18</v>
      </c>
      <c r="F357" s="1" t="s">
        <v>54</v>
      </c>
      <c r="G357" s="1" t="s">
        <v>54</v>
      </c>
      <c r="H357" s="22" t="s">
        <v>878</v>
      </c>
      <c r="I357" s="45" t="s">
        <v>44</v>
      </c>
      <c r="J357" s="1" t="s">
        <v>44</v>
      </c>
      <c r="K357" s="22" t="s">
        <v>44</v>
      </c>
      <c r="L357" s="1">
        <v>1</v>
      </c>
      <c r="M357" s="1">
        <v>1</v>
      </c>
      <c r="N357" s="22">
        <v>1</v>
      </c>
      <c r="O357" s="1">
        <v>2</v>
      </c>
      <c r="P357" s="1">
        <v>1</v>
      </c>
      <c r="Q357" s="22">
        <v>3</v>
      </c>
      <c r="R357" s="1">
        <v>2</v>
      </c>
      <c r="S357" s="1">
        <v>2</v>
      </c>
      <c r="T357" s="1">
        <v>1</v>
      </c>
      <c r="U357" s="1">
        <v>1</v>
      </c>
      <c r="V357" s="1">
        <v>1</v>
      </c>
      <c r="W357" s="1">
        <v>3</v>
      </c>
      <c r="X357" s="1" t="s">
        <v>45</v>
      </c>
      <c r="Y357" s="1" t="s">
        <v>45</v>
      </c>
      <c r="Z357" s="1" t="s">
        <v>45</v>
      </c>
      <c r="AA357" s="1" t="s">
        <v>45</v>
      </c>
      <c r="AB357" s="1" t="s">
        <v>45</v>
      </c>
      <c r="AC357" s="1" t="s">
        <v>45</v>
      </c>
      <c r="AD357" s="1" t="s">
        <v>45</v>
      </c>
      <c r="AE357" s="1" t="s">
        <v>45</v>
      </c>
      <c r="AF357" s="1">
        <v>2</v>
      </c>
      <c r="AG357" s="1">
        <v>3</v>
      </c>
      <c r="AH357" s="1" t="s">
        <v>45</v>
      </c>
      <c r="AI357" s="1" t="s">
        <v>45</v>
      </c>
      <c r="AJ357" s="1" t="s">
        <v>45</v>
      </c>
      <c r="AK357" s="1" t="s">
        <v>45</v>
      </c>
      <c r="AL357" s="1" t="s">
        <v>45</v>
      </c>
      <c r="AM357" s="1" t="s">
        <v>45</v>
      </c>
      <c r="AN357" s="1" t="s">
        <v>45</v>
      </c>
      <c r="AO357" s="22" t="s">
        <v>45</v>
      </c>
      <c r="AP357" s="1" t="s">
        <v>68</v>
      </c>
      <c r="AQ357" s="1">
        <v>7</v>
      </c>
      <c r="AR357" s="23" t="s">
        <v>14</v>
      </c>
      <c r="AS357" s="34" t="s">
        <v>875</v>
      </c>
      <c r="AT357" s="34" t="s">
        <v>48</v>
      </c>
      <c r="AU357" s="8">
        <f t="shared" si="35"/>
        <v>-2.7014842379675978</v>
      </c>
      <c r="AV357" s="8">
        <f t="shared" si="36"/>
        <v>-1.5766570306131322</v>
      </c>
      <c r="AW357">
        <f t="shared" si="37"/>
        <v>4</v>
      </c>
      <c r="AX357">
        <f t="shared" si="38"/>
        <v>0</v>
      </c>
      <c r="AY357" s="6">
        <f>VLOOKUP(AP357,COND!$A$10:$B$32,2,FALSE)</f>
        <v>0.9</v>
      </c>
      <c r="AZ357" s="8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92.783906286129451</v>
      </c>
      <c r="BA357" s="26">
        <f t="shared" si="39"/>
        <v>-0.75789608322129998</v>
      </c>
      <c r="BB357" t="str">
        <f t="shared" si="40"/>
        <v>SP</v>
      </c>
      <c r="BC357">
        <v>800</v>
      </c>
      <c r="BD357">
        <v>800</v>
      </c>
      <c r="BF357" t="str">
        <f t="shared" si="41"/>
        <v>Unlikely</v>
      </c>
      <c r="BH357" t="str">
        <f>IF(VLOOKUP($A357,'Draft List'!$D$4:$AC$1177,BH$3,FALSE)&lt;&gt;0,VLOOKUP($A357,'Draft List'!$D$4:$AC$1177,BH$3,FALSE),"")</f>
        <v/>
      </c>
      <c r="BI357" t="str">
        <f>IF(VLOOKUP($A357,'Draft List'!$D$4:$AC$1177,BI$3,FALSE)&lt;&gt;0,VLOOKUP($A357,'Draft List'!$D$4:$AC$1177,BI$3,FALSE),"")</f>
        <v/>
      </c>
      <c r="BJ357" t="str">
        <f>IF(VLOOKUP($A357,'Draft List'!$D$4:$AC$1177,BJ$3,FALSE)&lt;&gt;0,VLOOKUP($A357,'Draft List'!$D$4:$AC$1177,BJ$3,FALSE),"")</f>
        <v/>
      </c>
      <c r="BK357" t="str">
        <f>IF(VLOOKUP($A357,'Draft List'!$D$4:$AC$1177,BK$3,FALSE)&lt;&gt;0,VLOOKUP($A357,'Draft List'!$D$4:$AC$1177,BK$3,FALSE),"")</f>
        <v/>
      </c>
      <c r="BL357" t="e">
        <f>IF(OR(B357="SP",B357="MR",B357="CL"),"P",VLOOKUP(#REF!,Bat!$A$4:$AR$581,42,FALSE))</f>
        <v>#REF!</v>
      </c>
    </row>
    <row r="358" spans="1:64" ht="15" customHeight="1" x14ac:dyDescent="0.3">
      <c r="A358" s="1">
        <v>16972</v>
      </c>
      <c r="B358" s="1" t="s">
        <v>468</v>
      </c>
      <c r="C358" s="1" t="s">
        <v>1701</v>
      </c>
      <c r="D358" s="1" t="s">
        <v>1738</v>
      </c>
      <c r="E358" s="1">
        <v>22</v>
      </c>
      <c r="F358" s="1" t="s">
        <v>42</v>
      </c>
      <c r="G358" s="1" t="s">
        <v>42</v>
      </c>
      <c r="H358" s="22" t="s">
        <v>878</v>
      </c>
      <c r="I358" s="45" t="s">
        <v>43</v>
      </c>
      <c r="J358" s="1" t="s">
        <v>44</v>
      </c>
      <c r="K358" s="22" t="s">
        <v>43</v>
      </c>
      <c r="L358" s="1">
        <v>4</v>
      </c>
      <c r="M358" s="1">
        <v>2</v>
      </c>
      <c r="N358" s="22">
        <v>3</v>
      </c>
      <c r="O358" s="1">
        <v>4</v>
      </c>
      <c r="P358" s="1">
        <v>2</v>
      </c>
      <c r="Q358" s="22">
        <v>3</v>
      </c>
      <c r="R358" s="1">
        <v>5</v>
      </c>
      <c r="S358" s="1">
        <v>6</v>
      </c>
      <c r="T358" s="1">
        <v>1</v>
      </c>
      <c r="U358" s="1">
        <v>1</v>
      </c>
      <c r="V358" s="1" t="s">
        <v>45</v>
      </c>
      <c r="W358" s="1" t="s">
        <v>45</v>
      </c>
      <c r="X358" s="1">
        <v>5</v>
      </c>
      <c r="Y358" s="1">
        <v>6</v>
      </c>
      <c r="Z358" s="1" t="s">
        <v>45</v>
      </c>
      <c r="AA358" s="1" t="s">
        <v>45</v>
      </c>
      <c r="AB358" s="1" t="s">
        <v>45</v>
      </c>
      <c r="AC358" s="1" t="s">
        <v>45</v>
      </c>
      <c r="AD358" s="1" t="s">
        <v>45</v>
      </c>
      <c r="AE358" s="1" t="s">
        <v>45</v>
      </c>
      <c r="AF358" s="1" t="s">
        <v>45</v>
      </c>
      <c r="AG358" s="1" t="s">
        <v>45</v>
      </c>
      <c r="AH358" s="1" t="s">
        <v>45</v>
      </c>
      <c r="AI358" s="1" t="s">
        <v>45</v>
      </c>
      <c r="AJ358" s="1" t="s">
        <v>45</v>
      </c>
      <c r="AK358" s="1" t="s">
        <v>45</v>
      </c>
      <c r="AL358" s="1" t="s">
        <v>45</v>
      </c>
      <c r="AM358" s="1" t="s">
        <v>45</v>
      </c>
      <c r="AN358" s="1" t="s">
        <v>45</v>
      </c>
      <c r="AO358" s="22" t="s">
        <v>45</v>
      </c>
      <c r="AP358" s="1" t="s">
        <v>58</v>
      </c>
      <c r="AQ358" s="1">
        <v>6</v>
      </c>
      <c r="AR358" s="23" t="s">
        <v>371</v>
      </c>
      <c r="AS358" s="34" t="s">
        <v>45</v>
      </c>
      <c r="AT358" s="34" t="s">
        <v>48</v>
      </c>
      <c r="AU358" s="8">
        <f t="shared" si="35"/>
        <v>-1.4373374159018013</v>
      </c>
      <c r="AV358" s="8">
        <f t="shared" si="36"/>
        <v>-0.99184266516472974</v>
      </c>
      <c r="AW358">
        <f t="shared" si="37"/>
        <v>3</v>
      </c>
      <c r="AX358">
        <f t="shared" si="38"/>
        <v>2</v>
      </c>
      <c r="AY358" s="6">
        <f>VLOOKUP(AP358,COND!$A$10:$B$32,2,FALSE)</f>
        <v>1</v>
      </c>
      <c r="AZ358" s="8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100.27878723318692</v>
      </c>
      <c r="BA358" s="26">
        <f t="shared" si="39"/>
        <v>-6.6443366892948635E-2</v>
      </c>
      <c r="BB358" t="str">
        <f t="shared" si="40"/>
        <v>SP</v>
      </c>
      <c r="BC358">
        <v>800</v>
      </c>
      <c r="BD358">
        <v>800</v>
      </c>
      <c r="BF358" t="str">
        <f t="shared" si="41"/>
        <v>Unlikely</v>
      </c>
      <c r="BH358">
        <f>IF(VLOOKUP($A358,'Draft List'!$D$4:$AC$1177,BH$3,FALSE)&lt;&gt;0,VLOOKUP($A358,'Draft List'!$D$4:$AC$1177,BH$3,FALSE),"")</f>
        <v>436</v>
      </c>
      <c r="BI358">
        <f>IF(VLOOKUP($A358,'Draft List'!$D$4:$AC$1177,BI$3,FALSE)&lt;&gt;0,VLOOKUP($A358,'Draft List'!$D$4:$AC$1177,BI$3,FALSE),"")</f>
        <v>14</v>
      </c>
      <c r="BJ358">
        <f>IF(VLOOKUP($A358,'Draft List'!$D$4:$AC$1177,BJ$3,FALSE)&lt;&gt;0,VLOOKUP($A358,'Draft List'!$D$4:$AC$1177,BJ$3,FALSE),"")</f>
        <v>32</v>
      </c>
      <c r="BK358" t="str">
        <f>IF(VLOOKUP($A358,'Draft List'!$D$4:$AC$1177,BK$3,FALSE)&lt;&gt;0,VLOOKUP($A358,'Draft List'!$D$4:$AC$1177,BK$3,FALSE),"")</f>
        <v>Niihama-shi Ghosts</v>
      </c>
      <c r="BL358" t="e">
        <f>IF(OR(B358="SP",B358="MR",B358="CL"),"P",VLOOKUP(#REF!,Bat!$A$4:$AR$581,42,FALSE))</f>
        <v>#REF!</v>
      </c>
    </row>
    <row r="359" spans="1:64" ht="15" customHeight="1" x14ac:dyDescent="0.3">
      <c r="A359" s="1">
        <v>15542</v>
      </c>
      <c r="B359" s="1" t="s">
        <v>24</v>
      </c>
      <c r="C359" s="1" t="s">
        <v>1549</v>
      </c>
      <c r="D359" s="1" t="s">
        <v>1550</v>
      </c>
      <c r="E359" s="1">
        <v>21</v>
      </c>
      <c r="F359" s="1" t="s">
        <v>42</v>
      </c>
      <c r="G359" s="1" t="s">
        <v>42</v>
      </c>
      <c r="H359" s="22" t="s">
        <v>878</v>
      </c>
      <c r="I359" s="45" t="s">
        <v>43</v>
      </c>
      <c r="J359" s="1" t="s">
        <v>44</v>
      </c>
      <c r="K359" s="22" t="s">
        <v>43</v>
      </c>
      <c r="L359" s="1">
        <v>4</v>
      </c>
      <c r="M359" s="1">
        <v>1</v>
      </c>
      <c r="N359" s="22">
        <v>2</v>
      </c>
      <c r="O359" s="1">
        <v>5</v>
      </c>
      <c r="P359" s="1">
        <v>1</v>
      </c>
      <c r="Q359" s="22">
        <v>3</v>
      </c>
      <c r="R359" s="1">
        <v>5</v>
      </c>
      <c r="S359" s="1">
        <v>6</v>
      </c>
      <c r="T359" s="1">
        <v>6</v>
      </c>
      <c r="U359" s="1">
        <v>7</v>
      </c>
      <c r="V359" s="1" t="s">
        <v>45</v>
      </c>
      <c r="W359" s="1" t="s">
        <v>45</v>
      </c>
      <c r="X359" s="1">
        <v>4</v>
      </c>
      <c r="Y359" s="1">
        <v>5</v>
      </c>
      <c r="Z359" s="1" t="s">
        <v>45</v>
      </c>
      <c r="AA359" s="1" t="s">
        <v>45</v>
      </c>
      <c r="AB359" s="1" t="s">
        <v>45</v>
      </c>
      <c r="AC359" s="1" t="s">
        <v>45</v>
      </c>
      <c r="AD359" s="1" t="s">
        <v>45</v>
      </c>
      <c r="AE359" s="1" t="s">
        <v>45</v>
      </c>
      <c r="AF359" s="1">
        <v>4</v>
      </c>
      <c r="AG359" s="1">
        <v>5</v>
      </c>
      <c r="AH359" s="1" t="s">
        <v>45</v>
      </c>
      <c r="AI359" s="1" t="s">
        <v>45</v>
      </c>
      <c r="AJ359" s="1" t="s">
        <v>45</v>
      </c>
      <c r="AK359" s="1" t="s">
        <v>45</v>
      </c>
      <c r="AL359" s="1" t="s">
        <v>45</v>
      </c>
      <c r="AM359" s="1" t="s">
        <v>45</v>
      </c>
      <c r="AN359" s="1" t="s">
        <v>45</v>
      </c>
      <c r="AO359" s="22" t="s">
        <v>45</v>
      </c>
      <c r="AP359" s="1" t="s">
        <v>58</v>
      </c>
      <c r="AQ359" s="1">
        <v>9</v>
      </c>
      <c r="AR359" s="23" t="s">
        <v>375</v>
      </c>
      <c r="AS359" s="34" t="s">
        <v>874</v>
      </c>
      <c r="AT359" s="34" t="s">
        <v>48</v>
      </c>
      <c r="AU359" s="8">
        <f t="shared" si="35"/>
        <v>-1.8750896983859671</v>
      </c>
      <c r="AV359" s="8">
        <f t="shared" si="36"/>
        <v>-0.99258305708561179</v>
      </c>
      <c r="AW359">
        <f t="shared" si="37"/>
        <v>4</v>
      </c>
      <c r="AX359">
        <f t="shared" si="38"/>
        <v>2</v>
      </c>
      <c r="AY359" s="6">
        <f>VLOOKUP(AP359,COND!$A$10:$B$32,2,FALSE)</f>
        <v>1</v>
      </c>
      <c r="AZ359" s="8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100.27332091861058</v>
      </c>
      <c r="BA359" s="26">
        <f t="shared" si="39"/>
        <v>-6.6947670842379403E-2</v>
      </c>
      <c r="BB359" t="str">
        <f t="shared" si="40"/>
        <v>SP</v>
      </c>
      <c r="BC359">
        <v>800</v>
      </c>
      <c r="BD359">
        <v>800</v>
      </c>
      <c r="BF359" t="str">
        <f t="shared" si="41"/>
        <v>Unlikely</v>
      </c>
      <c r="BH359">
        <f>IF(VLOOKUP($A359,'Draft List'!$D$4:$AC$1177,BH$3,FALSE)&lt;&gt;0,VLOOKUP($A359,'Draft List'!$D$4:$AC$1177,BH$3,FALSE),"")</f>
        <v>419</v>
      </c>
      <c r="BI359">
        <f>IF(VLOOKUP($A359,'Draft List'!$D$4:$AC$1177,BI$3,FALSE)&lt;&gt;0,VLOOKUP($A359,'Draft List'!$D$4:$AC$1177,BI$3,FALSE),"")</f>
        <v>14</v>
      </c>
      <c r="BJ359">
        <f>IF(VLOOKUP($A359,'Draft List'!$D$4:$AC$1177,BJ$3,FALSE)&lt;&gt;0,VLOOKUP($A359,'Draft List'!$D$4:$AC$1177,BJ$3,FALSE),"")</f>
        <v>15</v>
      </c>
      <c r="BK359" t="str">
        <f>IF(VLOOKUP($A359,'Draft List'!$D$4:$AC$1177,BK$3,FALSE)&lt;&gt;0,VLOOKUP($A359,'Draft List'!$D$4:$AC$1177,BK$3,FALSE),"")</f>
        <v>Madison Malts</v>
      </c>
      <c r="BL359" t="str">
        <f>IF(OR(B359="SP",B359="MR",B359="CL"),"P",VLOOKUP(#REF!,Bat!$A$4:$AR$581,42,FALSE))</f>
        <v>P</v>
      </c>
    </row>
    <row r="360" spans="1:64" ht="15" customHeight="1" x14ac:dyDescent="0.3">
      <c r="A360" s="1">
        <v>5278</v>
      </c>
      <c r="B360" s="1" t="s">
        <v>468</v>
      </c>
      <c r="C360" s="1" t="s">
        <v>185</v>
      </c>
      <c r="D360" s="1" t="s">
        <v>216</v>
      </c>
      <c r="E360" s="1">
        <v>22</v>
      </c>
      <c r="F360" s="1" t="s">
        <v>42</v>
      </c>
      <c r="G360" s="1" t="s">
        <v>42</v>
      </c>
      <c r="H360" s="22" t="s">
        <v>878</v>
      </c>
      <c r="I360" s="45" t="s">
        <v>43</v>
      </c>
      <c r="J360" s="1" t="s">
        <v>43</v>
      </c>
      <c r="K360" s="22" t="s">
        <v>48</v>
      </c>
      <c r="L360" s="1">
        <v>2</v>
      </c>
      <c r="M360" s="1">
        <v>1</v>
      </c>
      <c r="N360" s="22">
        <v>4</v>
      </c>
      <c r="O360" s="1">
        <v>4</v>
      </c>
      <c r="P360" s="1">
        <v>1</v>
      </c>
      <c r="Q360" s="22">
        <v>4</v>
      </c>
      <c r="R360" s="1" t="s">
        <v>45</v>
      </c>
      <c r="S360" s="1" t="s">
        <v>45</v>
      </c>
      <c r="T360" s="1">
        <v>1</v>
      </c>
      <c r="U360" s="1">
        <v>1</v>
      </c>
      <c r="V360" s="1" t="s">
        <v>45</v>
      </c>
      <c r="W360" s="1" t="s">
        <v>45</v>
      </c>
      <c r="X360" s="1" t="s">
        <v>45</v>
      </c>
      <c r="Y360" s="1" t="s">
        <v>45</v>
      </c>
      <c r="Z360" s="1">
        <v>3</v>
      </c>
      <c r="AA360" s="1">
        <v>4</v>
      </c>
      <c r="AB360" s="1" t="s">
        <v>45</v>
      </c>
      <c r="AC360" s="1" t="s">
        <v>45</v>
      </c>
      <c r="AD360" s="1">
        <v>3</v>
      </c>
      <c r="AE360" s="1">
        <v>5</v>
      </c>
      <c r="AF360" s="1" t="s">
        <v>45</v>
      </c>
      <c r="AG360" s="1" t="s">
        <v>45</v>
      </c>
      <c r="AH360" s="1" t="s">
        <v>45</v>
      </c>
      <c r="AI360" s="1" t="s">
        <v>45</v>
      </c>
      <c r="AJ360" s="1" t="s">
        <v>45</v>
      </c>
      <c r="AK360" s="1" t="s">
        <v>45</v>
      </c>
      <c r="AL360" s="1" t="s">
        <v>45</v>
      </c>
      <c r="AM360" s="1" t="s">
        <v>45</v>
      </c>
      <c r="AN360" s="1" t="s">
        <v>45</v>
      </c>
      <c r="AO360" s="22" t="s">
        <v>45</v>
      </c>
      <c r="AP360" s="1" t="s">
        <v>373</v>
      </c>
      <c r="AQ360" s="1">
        <v>7</v>
      </c>
      <c r="AR360" s="23" t="s">
        <v>14</v>
      </c>
      <c r="AS360" s="34" t="s">
        <v>45</v>
      </c>
      <c r="AT360" s="34" t="s">
        <v>48</v>
      </c>
      <c r="AU360" s="8">
        <f t="shared" si="35"/>
        <v>-1.7798312152960936</v>
      </c>
      <c r="AV360" s="8">
        <f t="shared" si="36"/>
        <v>-0.94495381554067481</v>
      </c>
      <c r="AW360">
        <f t="shared" si="37"/>
        <v>3</v>
      </c>
      <c r="AX360">
        <f t="shared" si="38"/>
        <v>0</v>
      </c>
      <c r="AY360" s="6">
        <f>VLOOKUP(AP360,COND!$A$10:$B$32,2,FALSE)</f>
        <v>1</v>
      </c>
      <c r="AZ360" s="8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100.24495744612729</v>
      </c>
      <c r="BA360" s="26">
        <f t="shared" si="39"/>
        <v>-6.9564390204783236E-2</v>
      </c>
      <c r="BB360" t="str">
        <f t="shared" si="40"/>
        <v>SP</v>
      </c>
      <c r="BC360">
        <v>800</v>
      </c>
      <c r="BD360">
        <v>800</v>
      </c>
      <c r="BF360" t="str">
        <f t="shared" si="41"/>
        <v>Unlikely</v>
      </c>
      <c r="BH360" t="str">
        <f>IF(VLOOKUP($A360,'Draft List'!$D$4:$AC$1177,BH$3,FALSE)&lt;&gt;0,VLOOKUP($A360,'Draft List'!$D$4:$AC$1177,BH$3,FALSE),"")</f>
        <v/>
      </c>
      <c r="BI360" t="str">
        <f>IF(VLOOKUP($A360,'Draft List'!$D$4:$AC$1177,BI$3,FALSE)&lt;&gt;0,VLOOKUP($A360,'Draft List'!$D$4:$AC$1177,BI$3,FALSE),"")</f>
        <v/>
      </c>
      <c r="BJ360" t="str">
        <f>IF(VLOOKUP($A360,'Draft List'!$D$4:$AC$1177,BJ$3,FALSE)&lt;&gt;0,VLOOKUP($A360,'Draft List'!$D$4:$AC$1177,BJ$3,FALSE),"")</f>
        <v/>
      </c>
      <c r="BK360" t="str">
        <f>IF(VLOOKUP($A360,'Draft List'!$D$4:$AC$1177,BK$3,FALSE)&lt;&gt;0,VLOOKUP($A360,'Draft List'!$D$4:$AC$1177,BK$3,FALSE),"")</f>
        <v/>
      </c>
      <c r="BL360" t="e">
        <f>IF(OR(B360="SP",B360="MR",B360="CL"),"P",VLOOKUP(#REF!,Bat!$A$4:$AR$581,42,FALSE))</f>
        <v>#REF!</v>
      </c>
    </row>
    <row r="361" spans="1:64" ht="15" customHeight="1" x14ac:dyDescent="0.3">
      <c r="A361" s="1">
        <v>7649</v>
      </c>
      <c r="B361" s="1" t="s">
        <v>24</v>
      </c>
      <c r="C361" s="1" t="s">
        <v>636</v>
      </c>
      <c r="D361" s="1" t="s">
        <v>1691</v>
      </c>
      <c r="E361" s="1">
        <v>21</v>
      </c>
      <c r="F361" s="1" t="s">
        <v>42</v>
      </c>
      <c r="G361" s="1" t="s">
        <v>54</v>
      </c>
      <c r="H361" s="22" t="s">
        <v>878</v>
      </c>
      <c r="I361" s="45" t="s">
        <v>43</v>
      </c>
      <c r="J361" s="1" t="s">
        <v>43</v>
      </c>
      <c r="K361" s="22" t="s">
        <v>43</v>
      </c>
      <c r="L361" s="1">
        <v>3</v>
      </c>
      <c r="M361" s="1">
        <v>2</v>
      </c>
      <c r="N361" s="22">
        <v>1</v>
      </c>
      <c r="O361" s="1">
        <v>5</v>
      </c>
      <c r="P361" s="1">
        <v>2</v>
      </c>
      <c r="Q361" s="22">
        <v>2</v>
      </c>
      <c r="R361" s="1">
        <v>4</v>
      </c>
      <c r="S361" s="1">
        <v>5</v>
      </c>
      <c r="T361" s="1">
        <v>4</v>
      </c>
      <c r="U361" s="1">
        <v>8</v>
      </c>
      <c r="V361" s="1" t="s">
        <v>45</v>
      </c>
      <c r="W361" s="1" t="s">
        <v>45</v>
      </c>
      <c r="X361" s="1">
        <v>3</v>
      </c>
      <c r="Y361" s="1">
        <v>6</v>
      </c>
      <c r="Z361" s="1" t="s">
        <v>45</v>
      </c>
      <c r="AA361" s="1" t="s">
        <v>45</v>
      </c>
      <c r="AB361" s="1" t="s">
        <v>45</v>
      </c>
      <c r="AC361" s="1" t="s">
        <v>45</v>
      </c>
      <c r="AD361" s="1" t="s">
        <v>45</v>
      </c>
      <c r="AE361" s="1" t="s">
        <v>45</v>
      </c>
      <c r="AF361" s="1" t="s">
        <v>45</v>
      </c>
      <c r="AG361" s="1" t="s">
        <v>45</v>
      </c>
      <c r="AH361" s="1" t="s">
        <v>45</v>
      </c>
      <c r="AI361" s="1" t="s">
        <v>45</v>
      </c>
      <c r="AJ361" s="1" t="s">
        <v>45</v>
      </c>
      <c r="AK361" s="1" t="s">
        <v>45</v>
      </c>
      <c r="AL361" s="1" t="s">
        <v>45</v>
      </c>
      <c r="AM361" s="1" t="s">
        <v>45</v>
      </c>
      <c r="AN361" s="1" t="s">
        <v>45</v>
      </c>
      <c r="AO361" s="22" t="s">
        <v>45</v>
      </c>
      <c r="AP361" s="1" t="s">
        <v>373</v>
      </c>
      <c r="AQ361" s="1">
        <v>6</v>
      </c>
      <c r="AR361" s="23" t="s">
        <v>371</v>
      </c>
      <c r="AS361" s="34" t="s">
        <v>882</v>
      </c>
      <c r="AT361" s="34" t="s">
        <v>48</v>
      </c>
      <c r="AU361" s="8">
        <f t="shared" si="35"/>
        <v>-2.1166698725191955</v>
      </c>
      <c r="AV361" s="8">
        <f t="shared" si="36"/>
        <v>-1.0394719067096667</v>
      </c>
      <c r="AW361">
        <f t="shared" si="37"/>
        <v>3</v>
      </c>
      <c r="AX361">
        <f t="shared" si="38"/>
        <v>2</v>
      </c>
      <c r="AY361" s="6">
        <f>VLOOKUP(AP361,COND!$A$10:$B$32,2,FALSE)</f>
        <v>1</v>
      </c>
      <c r="AZ361" s="8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100.21754719402026</v>
      </c>
      <c r="BA361" s="26">
        <f t="shared" si="39"/>
        <v>-7.2093168634825289E-2</v>
      </c>
      <c r="BB361" t="str">
        <f t="shared" si="40"/>
        <v>SP</v>
      </c>
      <c r="BC361">
        <v>800</v>
      </c>
      <c r="BD361">
        <v>800</v>
      </c>
      <c r="BF361" t="str">
        <f t="shared" si="41"/>
        <v>Unlikely</v>
      </c>
      <c r="BH361" t="str">
        <f>IF(VLOOKUP($A361,'Draft List'!$D$4:$AC$1177,BH$3,FALSE)&lt;&gt;0,VLOOKUP($A361,'Draft List'!$D$4:$AC$1177,BH$3,FALSE),"")</f>
        <v/>
      </c>
      <c r="BI361" t="str">
        <f>IF(VLOOKUP($A361,'Draft List'!$D$4:$AC$1177,BI$3,FALSE)&lt;&gt;0,VLOOKUP($A361,'Draft List'!$D$4:$AC$1177,BI$3,FALSE),"")</f>
        <v/>
      </c>
      <c r="BJ361" t="str">
        <f>IF(VLOOKUP($A361,'Draft List'!$D$4:$AC$1177,BJ$3,FALSE)&lt;&gt;0,VLOOKUP($A361,'Draft List'!$D$4:$AC$1177,BJ$3,FALSE),"")</f>
        <v/>
      </c>
      <c r="BK361" t="str">
        <f>IF(VLOOKUP($A361,'Draft List'!$D$4:$AC$1177,BK$3,FALSE)&lt;&gt;0,VLOOKUP($A361,'Draft List'!$D$4:$AC$1177,BK$3,FALSE),"")</f>
        <v/>
      </c>
      <c r="BL361" t="str">
        <f>IF(OR(B361="SP",B361="MR",B361="CL"),"P",VLOOKUP(#REF!,Bat!$A$4:$AR$581,42,FALSE))</f>
        <v>P</v>
      </c>
    </row>
    <row r="362" spans="1:64" ht="15" customHeight="1" x14ac:dyDescent="0.3">
      <c r="A362" s="1">
        <v>8890</v>
      </c>
      <c r="B362" s="1" t="s">
        <v>468</v>
      </c>
      <c r="C362" s="1" t="s">
        <v>185</v>
      </c>
      <c r="D362" s="1" t="s">
        <v>362</v>
      </c>
      <c r="E362" s="1">
        <v>21</v>
      </c>
      <c r="F362" s="1" t="s">
        <v>54</v>
      </c>
      <c r="G362" s="1" t="s">
        <v>54</v>
      </c>
      <c r="H362" s="22" t="s">
        <v>878</v>
      </c>
      <c r="I362" s="45" t="s">
        <v>43</v>
      </c>
      <c r="J362" s="1" t="s">
        <v>43</v>
      </c>
      <c r="K362" s="22" t="s">
        <v>43</v>
      </c>
      <c r="L362" s="1">
        <v>2</v>
      </c>
      <c r="M362" s="1">
        <v>2</v>
      </c>
      <c r="N362" s="22">
        <v>1</v>
      </c>
      <c r="O362" s="1">
        <v>4</v>
      </c>
      <c r="P362" s="1">
        <v>2</v>
      </c>
      <c r="Q362" s="22">
        <v>3</v>
      </c>
      <c r="R362" s="1">
        <v>3</v>
      </c>
      <c r="S362" s="1">
        <v>4</v>
      </c>
      <c r="T362" s="1">
        <v>1</v>
      </c>
      <c r="U362" s="1">
        <v>4</v>
      </c>
      <c r="V362" s="1" t="s">
        <v>45</v>
      </c>
      <c r="W362" s="1" t="s">
        <v>45</v>
      </c>
      <c r="X362" s="1" t="s">
        <v>45</v>
      </c>
      <c r="Y362" s="1" t="s">
        <v>45</v>
      </c>
      <c r="Z362" s="1" t="s">
        <v>45</v>
      </c>
      <c r="AA362" s="1" t="s">
        <v>45</v>
      </c>
      <c r="AB362" s="1">
        <v>2</v>
      </c>
      <c r="AC362" s="1">
        <v>3</v>
      </c>
      <c r="AD362" s="1">
        <v>3</v>
      </c>
      <c r="AE362" s="1">
        <v>5</v>
      </c>
      <c r="AF362" s="1" t="s">
        <v>45</v>
      </c>
      <c r="AG362" s="1" t="s">
        <v>45</v>
      </c>
      <c r="AH362" s="1" t="s">
        <v>45</v>
      </c>
      <c r="AI362" s="1" t="s">
        <v>45</v>
      </c>
      <c r="AJ362" s="1" t="s">
        <v>45</v>
      </c>
      <c r="AK362" s="1" t="s">
        <v>45</v>
      </c>
      <c r="AL362" s="1" t="s">
        <v>45</v>
      </c>
      <c r="AM362" s="1" t="s">
        <v>45</v>
      </c>
      <c r="AN362" s="1" t="s">
        <v>45</v>
      </c>
      <c r="AO362" s="22" t="s">
        <v>45</v>
      </c>
      <c r="AP362" s="1" t="s">
        <v>69</v>
      </c>
      <c r="AQ362" s="1">
        <v>5</v>
      </c>
      <c r="AR362" s="23" t="s">
        <v>371</v>
      </c>
      <c r="AS362" s="34" t="s">
        <v>874</v>
      </c>
      <c r="AT362" s="34" t="s">
        <v>48</v>
      </c>
      <c r="AU362" s="8">
        <f t="shared" si="35"/>
        <v>-2.311361197028369</v>
      </c>
      <c r="AV362" s="8">
        <f t="shared" si="36"/>
        <v>-0.99184266516472974</v>
      </c>
      <c r="AW362">
        <f t="shared" si="37"/>
        <v>4</v>
      </c>
      <c r="AX362">
        <f t="shared" si="38"/>
        <v>0</v>
      </c>
      <c r="AY362" s="6">
        <f>VLOOKUP(AP362,COND!$A$10:$B$32,2,FALSE)</f>
        <v>0.95</v>
      </c>
      <c r="AZ362" s="8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100.05043496607388</v>
      </c>
      <c r="BA362" s="26">
        <f t="shared" si="39"/>
        <v>-8.7510385367343221E-2</v>
      </c>
      <c r="BB362" t="str">
        <f t="shared" si="40"/>
        <v>SP</v>
      </c>
      <c r="BC362">
        <v>800</v>
      </c>
      <c r="BD362">
        <v>800</v>
      </c>
      <c r="BF362" t="str">
        <f t="shared" si="41"/>
        <v>Unlikely</v>
      </c>
      <c r="BH362" t="str">
        <f>IF(VLOOKUP($A362,'Draft List'!$D$4:$AC$1177,BH$3,FALSE)&lt;&gt;0,VLOOKUP($A362,'Draft List'!$D$4:$AC$1177,BH$3,FALSE),"")</f>
        <v/>
      </c>
      <c r="BI362" t="str">
        <f>IF(VLOOKUP($A362,'Draft List'!$D$4:$AC$1177,BI$3,FALSE)&lt;&gt;0,VLOOKUP($A362,'Draft List'!$D$4:$AC$1177,BI$3,FALSE),"")</f>
        <v/>
      </c>
      <c r="BJ362" t="str">
        <f>IF(VLOOKUP($A362,'Draft List'!$D$4:$AC$1177,BJ$3,FALSE)&lt;&gt;0,VLOOKUP($A362,'Draft List'!$D$4:$AC$1177,BJ$3,FALSE),"")</f>
        <v/>
      </c>
      <c r="BK362" t="str">
        <f>IF(VLOOKUP($A362,'Draft List'!$D$4:$AC$1177,BK$3,FALSE)&lt;&gt;0,VLOOKUP($A362,'Draft List'!$D$4:$AC$1177,BK$3,FALSE),"")</f>
        <v/>
      </c>
      <c r="BL362" t="e">
        <f>IF(OR(B362="SP",B362="MR",B362="CL"),"P",VLOOKUP(#REF!,Bat!$A$4:$AR$581,42,FALSE))</f>
        <v>#REF!</v>
      </c>
    </row>
    <row r="363" spans="1:64" ht="15" customHeight="1" x14ac:dyDescent="0.3">
      <c r="A363" s="1">
        <v>5347</v>
      </c>
      <c r="B363" s="1" t="s">
        <v>24</v>
      </c>
      <c r="C363" s="1" t="s">
        <v>362</v>
      </c>
      <c r="D363" s="1" t="s">
        <v>151</v>
      </c>
      <c r="E363" s="1">
        <v>21</v>
      </c>
      <c r="F363" s="1" t="s">
        <v>63</v>
      </c>
      <c r="G363" s="1" t="s">
        <v>54</v>
      </c>
      <c r="H363" s="22" t="s">
        <v>878</v>
      </c>
      <c r="I363" s="45" t="s">
        <v>44</v>
      </c>
      <c r="J363" s="1" t="s">
        <v>48</v>
      </c>
      <c r="K363" s="22" t="s">
        <v>43</v>
      </c>
      <c r="L363" s="1">
        <v>2</v>
      </c>
      <c r="M363" s="1">
        <v>1</v>
      </c>
      <c r="N363" s="22">
        <v>2</v>
      </c>
      <c r="O363" s="1">
        <v>4</v>
      </c>
      <c r="P363" s="1">
        <v>2</v>
      </c>
      <c r="Q363" s="22">
        <v>3</v>
      </c>
      <c r="R363" s="1">
        <v>4</v>
      </c>
      <c r="S363" s="1">
        <v>5</v>
      </c>
      <c r="T363" s="1">
        <v>1</v>
      </c>
      <c r="U363" s="1">
        <v>4</v>
      </c>
      <c r="V363" s="1" t="s">
        <v>45</v>
      </c>
      <c r="W363" s="1" t="s">
        <v>45</v>
      </c>
      <c r="X363" s="1">
        <v>2</v>
      </c>
      <c r="Y363" s="1">
        <v>5</v>
      </c>
      <c r="Z363" s="1" t="s">
        <v>45</v>
      </c>
      <c r="AA363" s="1" t="s">
        <v>45</v>
      </c>
      <c r="AB363" s="1" t="s">
        <v>45</v>
      </c>
      <c r="AC363" s="1" t="s">
        <v>45</v>
      </c>
      <c r="AD363" s="1">
        <v>3</v>
      </c>
      <c r="AE363" s="1">
        <v>4</v>
      </c>
      <c r="AF363" s="1" t="s">
        <v>45</v>
      </c>
      <c r="AG363" s="1" t="s">
        <v>45</v>
      </c>
      <c r="AH363" s="1" t="s">
        <v>45</v>
      </c>
      <c r="AI363" s="1" t="s">
        <v>45</v>
      </c>
      <c r="AJ363" s="1" t="s">
        <v>45</v>
      </c>
      <c r="AK363" s="1" t="s">
        <v>45</v>
      </c>
      <c r="AL363" s="1" t="s">
        <v>45</v>
      </c>
      <c r="AM363" s="1" t="s">
        <v>45</v>
      </c>
      <c r="AN363" s="1" t="s">
        <v>45</v>
      </c>
      <c r="AO363" s="22" t="s">
        <v>45</v>
      </c>
      <c r="AP363" s="1" t="s">
        <v>58</v>
      </c>
      <c r="AQ363" s="1">
        <v>6</v>
      </c>
      <c r="AR363" s="23" t="s">
        <v>14</v>
      </c>
      <c r="AS363" s="34" t="s">
        <v>45</v>
      </c>
      <c r="AT363" s="34" t="s">
        <v>844</v>
      </c>
      <c r="AU363" s="8">
        <f t="shared" si="35"/>
        <v>-2.2644723474043147</v>
      </c>
      <c r="AV363" s="8">
        <f t="shared" si="36"/>
        <v>-0.99184266516472974</v>
      </c>
      <c r="AW363">
        <f t="shared" si="37"/>
        <v>4</v>
      </c>
      <c r="AX363">
        <f t="shared" si="38"/>
        <v>0</v>
      </c>
      <c r="AY363" s="6">
        <f>VLOOKUP(AP363,COND!$A$10:$B$32,2,FALSE)</f>
        <v>1</v>
      </c>
      <c r="AZ363" s="8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100.01749592154393</v>
      </c>
      <c r="BA363" s="26">
        <f t="shared" si="39"/>
        <v>-9.0549231744541381E-2</v>
      </c>
      <c r="BB363" t="str">
        <f t="shared" si="40"/>
        <v>SP</v>
      </c>
      <c r="BC363">
        <v>800</v>
      </c>
      <c r="BD363">
        <v>800</v>
      </c>
      <c r="BF363" t="str">
        <f t="shared" si="41"/>
        <v>Unlikely</v>
      </c>
      <c r="BH363" t="str">
        <f>IF(VLOOKUP($A363,'Draft List'!$D$4:$AC$1177,BH$3,FALSE)&lt;&gt;0,VLOOKUP($A363,'Draft List'!$D$4:$AC$1177,BH$3,FALSE),"")</f>
        <v/>
      </c>
      <c r="BI363" t="str">
        <f>IF(VLOOKUP($A363,'Draft List'!$D$4:$AC$1177,BI$3,FALSE)&lt;&gt;0,VLOOKUP($A363,'Draft List'!$D$4:$AC$1177,BI$3,FALSE),"")</f>
        <v/>
      </c>
      <c r="BJ363" t="str">
        <f>IF(VLOOKUP($A363,'Draft List'!$D$4:$AC$1177,BJ$3,FALSE)&lt;&gt;0,VLOOKUP($A363,'Draft List'!$D$4:$AC$1177,BJ$3,FALSE),"")</f>
        <v/>
      </c>
      <c r="BK363" t="str">
        <f>IF(VLOOKUP($A363,'Draft List'!$D$4:$AC$1177,BK$3,FALSE)&lt;&gt;0,VLOOKUP($A363,'Draft List'!$D$4:$AC$1177,BK$3,FALSE),"")</f>
        <v/>
      </c>
      <c r="BL363" t="str">
        <f>IF(OR(B363="SP",B363="MR",B363="CL"),"P",VLOOKUP(#REF!,Bat!$A$4:$AR$581,42,FALSE))</f>
        <v>P</v>
      </c>
    </row>
    <row r="364" spans="1:64" ht="15" customHeight="1" x14ac:dyDescent="0.3">
      <c r="A364" s="1">
        <v>5941</v>
      </c>
      <c r="B364" s="1" t="s">
        <v>468</v>
      </c>
      <c r="C364" s="1" t="s">
        <v>443</v>
      </c>
      <c r="D364" s="1" t="s">
        <v>388</v>
      </c>
      <c r="E364" s="1">
        <v>23</v>
      </c>
      <c r="F364" s="1" t="s">
        <v>42</v>
      </c>
      <c r="G364" s="1" t="s">
        <v>42</v>
      </c>
      <c r="H364" s="22" t="s">
        <v>878</v>
      </c>
      <c r="I364" s="45" t="s">
        <v>48</v>
      </c>
      <c r="J364" s="1" t="s">
        <v>43</v>
      </c>
      <c r="K364" s="22" t="s">
        <v>48</v>
      </c>
      <c r="L364" s="1">
        <v>3</v>
      </c>
      <c r="M364" s="1">
        <v>1</v>
      </c>
      <c r="N364" s="22">
        <v>2</v>
      </c>
      <c r="O364" s="1">
        <v>5</v>
      </c>
      <c r="P364" s="1">
        <v>1</v>
      </c>
      <c r="Q364" s="22">
        <v>3</v>
      </c>
      <c r="R364" s="1">
        <v>5</v>
      </c>
      <c r="S364" s="1">
        <v>6</v>
      </c>
      <c r="T364" s="1">
        <v>1</v>
      </c>
      <c r="U364" s="1">
        <v>1</v>
      </c>
      <c r="V364" s="1">
        <v>4</v>
      </c>
      <c r="W364" s="1">
        <v>6</v>
      </c>
      <c r="X364" s="1" t="s">
        <v>45</v>
      </c>
      <c r="Y364" s="1" t="s">
        <v>45</v>
      </c>
      <c r="Z364" s="1" t="s">
        <v>45</v>
      </c>
      <c r="AA364" s="1" t="s">
        <v>45</v>
      </c>
      <c r="AB364" s="1" t="s">
        <v>45</v>
      </c>
      <c r="AC364" s="1" t="s">
        <v>45</v>
      </c>
      <c r="AD364" s="1" t="s">
        <v>45</v>
      </c>
      <c r="AE364" s="1" t="s">
        <v>45</v>
      </c>
      <c r="AF364" s="1" t="s">
        <v>45</v>
      </c>
      <c r="AG364" s="1" t="s">
        <v>45</v>
      </c>
      <c r="AH364" s="1" t="s">
        <v>45</v>
      </c>
      <c r="AI364" s="1" t="s">
        <v>45</v>
      </c>
      <c r="AJ364" s="1" t="s">
        <v>45</v>
      </c>
      <c r="AK364" s="1" t="s">
        <v>45</v>
      </c>
      <c r="AL364" s="1" t="s">
        <v>45</v>
      </c>
      <c r="AM364" s="1" t="s">
        <v>45</v>
      </c>
      <c r="AN364" s="1" t="s">
        <v>45</v>
      </c>
      <c r="AO364" s="22" t="s">
        <v>45</v>
      </c>
      <c r="AP364" s="1" t="s">
        <v>49</v>
      </c>
      <c r="AQ364" s="1">
        <v>4</v>
      </c>
      <c r="AR364" s="23" t="s">
        <v>14</v>
      </c>
      <c r="AS364" s="34" t="s">
        <v>45</v>
      </c>
      <c r="AT364" s="34" t="s">
        <v>48</v>
      </c>
      <c r="AU364" s="8">
        <f t="shared" si="35"/>
        <v>-2.0697810228951408</v>
      </c>
      <c r="AV364" s="8">
        <f t="shared" si="36"/>
        <v>-0.99258305708561179</v>
      </c>
      <c r="AW364">
        <f t="shared" si="37"/>
        <v>3</v>
      </c>
      <c r="AX364">
        <f t="shared" si="38"/>
        <v>2</v>
      </c>
      <c r="AY364" s="6">
        <f>VLOOKUP(AP364,COND!$A$10:$B$32,2,FALSE)</f>
        <v>1.05</v>
      </c>
      <c r="AZ364" s="8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100.00004669707445</v>
      </c>
      <c r="BA364" s="26">
        <f t="shared" si="39"/>
        <v>-9.2159038990642775E-2</v>
      </c>
      <c r="BB364" t="str">
        <f t="shared" si="40"/>
        <v>RP</v>
      </c>
      <c r="BC364">
        <v>800</v>
      </c>
      <c r="BD364">
        <v>800</v>
      </c>
      <c r="BF364" t="str">
        <f t="shared" si="41"/>
        <v>Unlikely</v>
      </c>
      <c r="BH364">
        <f>IF(VLOOKUP($A364,'Draft List'!$D$4:$AC$1177,BH$3,FALSE)&lt;&gt;0,VLOOKUP($A364,'Draft List'!$D$4:$AC$1177,BH$3,FALSE),"")</f>
        <v>409</v>
      </c>
      <c r="BI364">
        <f>IF(VLOOKUP($A364,'Draft List'!$D$4:$AC$1177,BI$3,FALSE)&lt;&gt;0,VLOOKUP($A364,'Draft List'!$D$4:$AC$1177,BI$3,FALSE),"")</f>
        <v>14</v>
      </c>
      <c r="BJ364">
        <f>IF(VLOOKUP($A364,'Draft List'!$D$4:$AC$1177,BJ$3,FALSE)&lt;&gt;0,VLOOKUP($A364,'Draft List'!$D$4:$AC$1177,BJ$3,FALSE),"")</f>
        <v>5</v>
      </c>
      <c r="BK364" t="str">
        <f>IF(VLOOKUP($A364,'Draft List'!$D$4:$AC$1177,BK$3,FALSE)&lt;&gt;0,VLOOKUP($A364,'Draft List'!$D$4:$AC$1177,BK$3,FALSE),"")</f>
        <v>Charleston Statesmen</v>
      </c>
      <c r="BL364" t="e">
        <f>IF(OR(B364="SP",B364="MR",B364="CL"),"P",VLOOKUP(#REF!,Bat!$A$4:$AR$581,42,FALSE))</f>
        <v>#REF!</v>
      </c>
    </row>
    <row r="365" spans="1:64" ht="15" customHeight="1" x14ac:dyDescent="0.3">
      <c r="A365" s="1">
        <v>8585</v>
      </c>
      <c r="B365" s="1" t="s">
        <v>468</v>
      </c>
      <c r="C365" s="1" t="s">
        <v>1355</v>
      </c>
      <c r="D365" s="1" t="s">
        <v>1610</v>
      </c>
      <c r="E365" s="1">
        <v>21</v>
      </c>
      <c r="F365" s="1" t="s">
        <v>54</v>
      </c>
      <c r="G365" s="1" t="s">
        <v>42</v>
      </c>
      <c r="H365" s="22" t="s">
        <v>878</v>
      </c>
      <c r="I365" s="45" t="s">
        <v>43</v>
      </c>
      <c r="J365" s="1" t="s">
        <v>43</v>
      </c>
      <c r="K365" s="22" t="s">
        <v>43</v>
      </c>
      <c r="L365" s="1">
        <v>3</v>
      </c>
      <c r="M365" s="1">
        <v>2</v>
      </c>
      <c r="N365" s="22">
        <v>1</v>
      </c>
      <c r="O365" s="1">
        <v>4</v>
      </c>
      <c r="P365" s="1">
        <v>2</v>
      </c>
      <c r="Q365" s="22">
        <v>3</v>
      </c>
      <c r="R365" s="1" t="s">
        <v>45</v>
      </c>
      <c r="S365" s="1" t="s">
        <v>45</v>
      </c>
      <c r="T365" s="1">
        <v>1</v>
      </c>
      <c r="U365" s="1">
        <v>1</v>
      </c>
      <c r="V365" s="1" t="s">
        <v>45</v>
      </c>
      <c r="W365" s="1" t="s">
        <v>45</v>
      </c>
      <c r="X365" s="1">
        <v>4</v>
      </c>
      <c r="Y365" s="1">
        <v>6</v>
      </c>
      <c r="Z365" s="1" t="s">
        <v>45</v>
      </c>
      <c r="AA365" s="1" t="s">
        <v>45</v>
      </c>
      <c r="AB365" s="1" t="s">
        <v>45</v>
      </c>
      <c r="AC365" s="1" t="s">
        <v>45</v>
      </c>
      <c r="AD365" s="1">
        <v>4</v>
      </c>
      <c r="AE365" s="1">
        <v>5</v>
      </c>
      <c r="AF365" s="1" t="s">
        <v>45</v>
      </c>
      <c r="AG365" s="1" t="s">
        <v>45</v>
      </c>
      <c r="AH365" s="1" t="s">
        <v>45</v>
      </c>
      <c r="AI365" s="1" t="s">
        <v>45</v>
      </c>
      <c r="AJ365" s="1" t="s">
        <v>45</v>
      </c>
      <c r="AK365" s="1" t="s">
        <v>45</v>
      </c>
      <c r="AL365" s="1" t="s">
        <v>45</v>
      </c>
      <c r="AM365" s="1" t="s">
        <v>45</v>
      </c>
      <c r="AN365" s="1" t="s">
        <v>45</v>
      </c>
      <c r="AO365" s="22" t="s">
        <v>45</v>
      </c>
      <c r="AP365" s="1" t="s">
        <v>57</v>
      </c>
      <c r="AQ365" s="1">
        <v>5</v>
      </c>
      <c r="AR365" s="23" t="s">
        <v>371</v>
      </c>
      <c r="AS365" s="34" t="s">
        <v>45</v>
      </c>
      <c r="AT365" s="34" t="s">
        <v>48</v>
      </c>
      <c r="AU365" s="8">
        <f t="shared" si="35"/>
        <v>-2.1166698725191955</v>
      </c>
      <c r="AV365" s="8">
        <f t="shared" si="36"/>
        <v>-0.99184266516472974</v>
      </c>
      <c r="AW365">
        <f t="shared" si="37"/>
        <v>3</v>
      </c>
      <c r="AX365">
        <f t="shared" si="38"/>
        <v>1</v>
      </c>
      <c r="AY365" s="6">
        <f>VLOOKUP(AP365,COND!$A$10:$B$32,2,FALSE)</f>
        <v>1</v>
      </c>
      <c r="AZ365" s="8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99.927567404146529</v>
      </c>
      <c r="BA365" s="26">
        <f t="shared" si="39"/>
        <v>-9.8845736794995032E-2</v>
      </c>
      <c r="BB365" t="str">
        <f t="shared" si="40"/>
        <v>SP</v>
      </c>
      <c r="BC365">
        <v>800</v>
      </c>
      <c r="BD365">
        <v>800</v>
      </c>
      <c r="BF365" t="str">
        <f t="shared" si="41"/>
        <v>Unlikely</v>
      </c>
      <c r="BH365">
        <f>IF(VLOOKUP($A365,'Draft List'!$D$4:$AC$1177,BH$3,FALSE)&lt;&gt;0,VLOOKUP($A365,'Draft List'!$D$4:$AC$1177,BH$3,FALSE),"")</f>
        <v>460</v>
      </c>
      <c r="BI365">
        <f>IF(VLOOKUP($A365,'Draft List'!$D$4:$AC$1177,BI$3,FALSE)&lt;&gt;0,VLOOKUP($A365,'Draft List'!$D$4:$AC$1177,BI$3,FALSE),"")</f>
        <v>15</v>
      </c>
      <c r="BJ365">
        <f>IF(VLOOKUP($A365,'Draft List'!$D$4:$AC$1177,BJ$3,FALSE)&lt;&gt;0,VLOOKUP($A365,'Draft List'!$D$4:$AC$1177,BJ$3,FALSE),"")</f>
        <v>24</v>
      </c>
      <c r="BK365" t="str">
        <f>IF(VLOOKUP($A365,'Draft List'!$D$4:$AC$1177,BK$3,FALSE)&lt;&gt;0,VLOOKUP($A365,'Draft List'!$D$4:$AC$1177,BK$3,FALSE),"")</f>
        <v>Hartford Harpoon</v>
      </c>
      <c r="BL365" t="e">
        <f>IF(OR(B365="SP",B365="MR",B365="CL"),"P",VLOOKUP(#REF!,Bat!$A$4:$AR$581,42,FALSE))</f>
        <v>#REF!</v>
      </c>
    </row>
    <row r="366" spans="1:64" ht="15" customHeight="1" x14ac:dyDescent="0.3">
      <c r="A366" s="1">
        <v>12401</v>
      </c>
      <c r="B366" s="1" t="s">
        <v>24</v>
      </c>
      <c r="C366" s="1" t="s">
        <v>470</v>
      </c>
      <c r="D366" s="1" t="s">
        <v>201</v>
      </c>
      <c r="E366" s="1">
        <v>18</v>
      </c>
      <c r="F366" s="1" t="s">
        <v>42</v>
      </c>
      <c r="G366" s="1" t="s">
        <v>42</v>
      </c>
      <c r="H366" s="22" t="s">
        <v>878</v>
      </c>
      <c r="I366" s="45" t="s">
        <v>44</v>
      </c>
      <c r="J366" s="1" t="s">
        <v>48</v>
      </c>
      <c r="K366" s="22" t="s">
        <v>43</v>
      </c>
      <c r="L366" s="1">
        <v>1</v>
      </c>
      <c r="M366" s="1">
        <v>1</v>
      </c>
      <c r="N366" s="22">
        <v>1</v>
      </c>
      <c r="O366" s="1">
        <v>4</v>
      </c>
      <c r="P366" s="1">
        <v>1</v>
      </c>
      <c r="Q366" s="22">
        <v>1</v>
      </c>
      <c r="R366" s="1">
        <v>4</v>
      </c>
      <c r="S366" s="1">
        <v>6</v>
      </c>
      <c r="T366" s="1" t="s">
        <v>45</v>
      </c>
      <c r="U366" s="1" t="s">
        <v>45</v>
      </c>
      <c r="V366" s="1">
        <v>2</v>
      </c>
      <c r="W366" s="1">
        <v>5</v>
      </c>
      <c r="X366" s="1">
        <v>2</v>
      </c>
      <c r="Y366" s="1">
        <v>5</v>
      </c>
      <c r="Z366" s="1" t="s">
        <v>45</v>
      </c>
      <c r="AA366" s="1" t="s">
        <v>45</v>
      </c>
      <c r="AB366" s="1" t="s">
        <v>45</v>
      </c>
      <c r="AC366" s="1" t="s">
        <v>45</v>
      </c>
      <c r="AD366" s="1" t="s">
        <v>45</v>
      </c>
      <c r="AE366" s="1" t="s">
        <v>45</v>
      </c>
      <c r="AF366" s="1" t="s">
        <v>45</v>
      </c>
      <c r="AG366" s="1" t="s">
        <v>45</v>
      </c>
      <c r="AH366" s="1" t="s">
        <v>45</v>
      </c>
      <c r="AI366" s="1" t="s">
        <v>45</v>
      </c>
      <c r="AJ366" s="1" t="s">
        <v>45</v>
      </c>
      <c r="AK366" s="1" t="s">
        <v>45</v>
      </c>
      <c r="AL366" s="1" t="s">
        <v>45</v>
      </c>
      <c r="AM366" s="1" t="s">
        <v>45</v>
      </c>
      <c r="AN366" s="1" t="s">
        <v>45</v>
      </c>
      <c r="AO366" s="22" t="s">
        <v>45</v>
      </c>
      <c r="AP366" s="1" t="s">
        <v>58</v>
      </c>
      <c r="AQ366" s="1">
        <v>6</v>
      </c>
      <c r="AR366" s="23" t="s">
        <v>375</v>
      </c>
      <c r="AS366" s="34" t="s">
        <v>875</v>
      </c>
      <c r="AT366" s="34" t="s">
        <v>48</v>
      </c>
      <c r="AU366" s="8">
        <f t="shared" si="35"/>
        <v>-2.7014842379675978</v>
      </c>
      <c r="AV366" s="8">
        <f t="shared" si="36"/>
        <v>-1.671915513703006</v>
      </c>
      <c r="AW366">
        <f t="shared" si="37"/>
        <v>3</v>
      </c>
      <c r="AX366">
        <f t="shared" si="38"/>
        <v>1</v>
      </c>
      <c r="AY366" s="6">
        <f>VLOOKUP(AP366,COND!$A$10:$B$32,2,FALSE)</f>
        <v>1</v>
      </c>
      <c r="AZ366" s="8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92.402108056387704</v>
      </c>
      <c r="BA366" s="26">
        <f t="shared" si="39"/>
        <v>-0.79311951437505734</v>
      </c>
      <c r="BB366" t="str">
        <f t="shared" si="40"/>
        <v>SP</v>
      </c>
      <c r="BC366">
        <v>800</v>
      </c>
      <c r="BD366">
        <v>800</v>
      </c>
      <c r="BF366" t="str">
        <f t="shared" si="41"/>
        <v>Unlikely</v>
      </c>
      <c r="BH366" t="str">
        <f>IF(VLOOKUP($A366,'Draft List'!$D$4:$AC$1177,BH$3,FALSE)&lt;&gt;0,VLOOKUP($A366,'Draft List'!$D$4:$AC$1177,BH$3,FALSE),"")</f>
        <v/>
      </c>
      <c r="BI366" t="str">
        <f>IF(VLOOKUP($A366,'Draft List'!$D$4:$AC$1177,BI$3,FALSE)&lt;&gt;0,VLOOKUP($A366,'Draft List'!$D$4:$AC$1177,BI$3,FALSE),"")</f>
        <v/>
      </c>
      <c r="BJ366" t="str">
        <f>IF(VLOOKUP($A366,'Draft List'!$D$4:$AC$1177,BJ$3,FALSE)&lt;&gt;0,VLOOKUP($A366,'Draft List'!$D$4:$AC$1177,BJ$3,FALSE),"")</f>
        <v/>
      </c>
      <c r="BK366" t="str">
        <f>IF(VLOOKUP($A366,'Draft List'!$D$4:$AC$1177,BK$3,FALSE)&lt;&gt;0,VLOOKUP($A366,'Draft List'!$D$4:$AC$1177,BK$3,FALSE),"")</f>
        <v/>
      </c>
      <c r="BL366" t="str">
        <f>IF(OR(B366="SP",B366="MR",B366="CL"),"P",VLOOKUP(#REF!,Bat!$A$4:$AR$581,42,FALSE))</f>
        <v>P</v>
      </c>
    </row>
    <row r="367" spans="1:64" ht="15" customHeight="1" x14ac:dyDescent="0.3">
      <c r="A367" s="1">
        <v>7942</v>
      </c>
      <c r="B367" s="1" t="s">
        <v>468</v>
      </c>
      <c r="C367" s="1" t="s">
        <v>136</v>
      </c>
      <c r="D367" s="1" t="s">
        <v>1025</v>
      </c>
      <c r="E367" s="1">
        <v>18</v>
      </c>
      <c r="F367" s="1" t="s">
        <v>54</v>
      </c>
      <c r="G367" s="1" t="s">
        <v>54</v>
      </c>
      <c r="H367" s="22" t="s">
        <v>878</v>
      </c>
      <c r="I367" s="45" t="s">
        <v>43</v>
      </c>
      <c r="J367" s="1" t="s">
        <v>43</v>
      </c>
      <c r="K367" s="22" t="s">
        <v>43</v>
      </c>
      <c r="L367" s="1">
        <v>1</v>
      </c>
      <c r="M367" s="1">
        <v>1</v>
      </c>
      <c r="N367" s="22">
        <v>1</v>
      </c>
      <c r="O367" s="1">
        <v>4</v>
      </c>
      <c r="P367" s="1">
        <v>1</v>
      </c>
      <c r="Q367" s="22">
        <v>1</v>
      </c>
      <c r="R367" s="1">
        <v>2</v>
      </c>
      <c r="S367" s="1">
        <v>5</v>
      </c>
      <c r="T367" s="1">
        <v>1</v>
      </c>
      <c r="U367" s="1">
        <v>1</v>
      </c>
      <c r="V367" s="1">
        <v>1</v>
      </c>
      <c r="W367" s="1">
        <v>6</v>
      </c>
      <c r="X367" s="1" t="s">
        <v>45</v>
      </c>
      <c r="Y367" s="1" t="s">
        <v>45</v>
      </c>
      <c r="Z367" s="1" t="s">
        <v>45</v>
      </c>
      <c r="AA367" s="1" t="s">
        <v>45</v>
      </c>
      <c r="AB367" s="1" t="s">
        <v>45</v>
      </c>
      <c r="AC367" s="1" t="s">
        <v>45</v>
      </c>
      <c r="AD367" s="1" t="s">
        <v>45</v>
      </c>
      <c r="AE367" s="1" t="s">
        <v>45</v>
      </c>
      <c r="AF367" s="1" t="s">
        <v>45</v>
      </c>
      <c r="AG367" s="1" t="s">
        <v>45</v>
      </c>
      <c r="AH367" s="1" t="s">
        <v>45</v>
      </c>
      <c r="AI367" s="1" t="s">
        <v>45</v>
      </c>
      <c r="AJ367" s="1" t="s">
        <v>45</v>
      </c>
      <c r="AK367" s="1" t="s">
        <v>45</v>
      </c>
      <c r="AL367" s="1" t="s">
        <v>45</v>
      </c>
      <c r="AM367" s="1" t="s">
        <v>45</v>
      </c>
      <c r="AN367" s="1" t="s">
        <v>45</v>
      </c>
      <c r="AO367" s="22" t="s">
        <v>45</v>
      </c>
      <c r="AP367" s="1" t="s">
        <v>69</v>
      </c>
      <c r="AQ367" s="1">
        <v>8</v>
      </c>
      <c r="AR367" s="23" t="s">
        <v>14</v>
      </c>
      <c r="AS367" s="34" t="s">
        <v>875</v>
      </c>
      <c r="AT367" s="34" t="s">
        <v>48</v>
      </c>
      <c r="AU367" s="8">
        <f t="shared" si="35"/>
        <v>-2.7014842379675978</v>
      </c>
      <c r="AV367" s="8">
        <f t="shared" si="36"/>
        <v>-1.671915513703006</v>
      </c>
      <c r="AW367">
        <f t="shared" si="37"/>
        <v>3</v>
      </c>
      <c r="AX367">
        <f t="shared" si="38"/>
        <v>1</v>
      </c>
      <c r="AY367" s="6">
        <f>VLOOKUP(AP367,COND!$A$10:$B$32,2,FALSE)</f>
        <v>0.95</v>
      </c>
      <c r="AZ367" s="8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92.332823234429043</v>
      </c>
      <c r="BA367" s="26">
        <f t="shared" si="39"/>
        <v>-0.79951150094322976</v>
      </c>
      <c r="BB367" t="str">
        <f t="shared" si="40"/>
        <v>SP</v>
      </c>
      <c r="BC367">
        <v>800</v>
      </c>
      <c r="BD367">
        <v>800</v>
      </c>
      <c r="BF367" t="str">
        <f t="shared" si="41"/>
        <v>Unlikely</v>
      </c>
      <c r="BH367" t="str">
        <f>IF(VLOOKUP($A367,'Draft List'!$D$4:$AC$1177,BH$3,FALSE)&lt;&gt;0,VLOOKUP($A367,'Draft List'!$D$4:$AC$1177,BH$3,FALSE),"")</f>
        <v/>
      </c>
      <c r="BI367" t="str">
        <f>IF(VLOOKUP($A367,'Draft List'!$D$4:$AC$1177,BI$3,FALSE)&lt;&gt;0,VLOOKUP($A367,'Draft List'!$D$4:$AC$1177,BI$3,FALSE),"")</f>
        <v/>
      </c>
      <c r="BJ367" t="str">
        <f>IF(VLOOKUP($A367,'Draft List'!$D$4:$AC$1177,BJ$3,FALSE)&lt;&gt;0,VLOOKUP($A367,'Draft List'!$D$4:$AC$1177,BJ$3,FALSE),"")</f>
        <v/>
      </c>
      <c r="BK367" t="str">
        <f>IF(VLOOKUP($A367,'Draft List'!$D$4:$AC$1177,BK$3,FALSE)&lt;&gt;0,VLOOKUP($A367,'Draft List'!$D$4:$AC$1177,BK$3,FALSE),"")</f>
        <v/>
      </c>
      <c r="BL367" t="e">
        <f>IF(OR(B367="SP",B367="MR",B367="CL"),"P",VLOOKUP(#REF!,Bat!$A$4:$AR$581,42,FALSE))</f>
        <v>#REF!</v>
      </c>
    </row>
    <row r="368" spans="1:64" ht="15" customHeight="1" x14ac:dyDescent="0.3">
      <c r="A368" s="1">
        <v>8455</v>
      </c>
      <c r="B368" s="1" t="s">
        <v>468</v>
      </c>
      <c r="C368" s="1" t="s">
        <v>131</v>
      </c>
      <c r="D368" s="1" t="s">
        <v>847</v>
      </c>
      <c r="E368" s="1">
        <v>22</v>
      </c>
      <c r="F368" s="1" t="s">
        <v>54</v>
      </c>
      <c r="G368" s="1" t="s">
        <v>42</v>
      </c>
      <c r="H368" s="22" t="s">
        <v>878</v>
      </c>
      <c r="I368" s="45" t="s">
        <v>43</v>
      </c>
      <c r="J368" s="1" t="s">
        <v>44</v>
      </c>
      <c r="K368" s="22" t="s">
        <v>43</v>
      </c>
      <c r="L368" s="1">
        <v>3</v>
      </c>
      <c r="M368" s="1">
        <v>2</v>
      </c>
      <c r="N368" s="22">
        <v>2</v>
      </c>
      <c r="O368" s="1">
        <v>4</v>
      </c>
      <c r="P368" s="1">
        <v>2</v>
      </c>
      <c r="Q368" s="22">
        <v>3</v>
      </c>
      <c r="R368" s="1">
        <v>5</v>
      </c>
      <c r="S368" s="1">
        <v>6</v>
      </c>
      <c r="T368" s="1">
        <v>3</v>
      </c>
      <c r="U368" s="1">
        <v>4</v>
      </c>
      <c r="V368" s="1" t="s">
        <v>45</v>
      </c>
      <c r="W368" s="1" t="s">
        <v>45</v>
      </c>
      <c r="X368" s="1">
        <v>4</v>
      </c>
      <c r="Y368" s="1">
        <v>6</v>
      </c>
      <c r="Z368" s="1" t="s">
        <v>45</v>
      </c>
      <c r="AA368" s="1" t="s">
        <v>45</v>
      </c>
      <c r="AB368" s="1" t="s">
        <v>45</v>
      </c>
      <c r="AC368" s="1" t="s">
        <v>45</v>
      </c>
      <c r="AD368" s="1" t="s">
        <v>45</v>
      </c>
      <c r="AE368" s="1" t="s">
        <v>45</v>
      </c>
      <c r="AF368" s="1" t="s">
        <v>45</v>
      </c>
      <c r="AG368" s="1" t="s">
        <v>45</v>
      </c>
      <c r="AH368" s="1" t="s">
        <v>45</v>
      </c>
      <c r="AI368" s="1" t="s">
        <v>45</v>
      </c>
      <c r="AJ368" s="1" t="s">
        <v>45</v>
      </c>
      <c r="AK368" s="1" t="s">
        <v>45</v>
      </c>
      <c r="AL368" s="1" t="s">
        <v>45</v>
      </c>
      <c r="AM368" s="1" t="s">
        <v>45</v>
      </c>
      <c r="AN368" s="1" t="s">
        <v>45</v>
      </c>
      <c r="AO368" s="22" t="s">
        <v>45</v>
      </c>
      <c r="AP368" s="1" t="s">
        <v>61</v>
      </c>
      <c r="AQ368" s="1">
        <v>6</v>
      </c>
      <c r="AR368" s="23" t="s">
        <v>371</v>
      </c>
      <c r="AS368" s="34" t="s">
        <v>45</v>
      </c>
      <c r="AT368" s="34" t="s">
        <v>844</v>
      </c>
      <c r="AU368" s="8">
        <f t="shared" si="35"/>
        <v>-1.8743493064650851</v>
      </c>
      <c r="AV368" s="8">
        <f t="shared" si="36"/>
        <v>-0.99184266516472974</v>
      </c>
      <c r="AW368">
        <f t="shared" si="37"/>
        <v>3</v>
      </c>
      <c r="AX368">
        <f t="shared" si="38"/>
        <v>2</v>
      </c>
      <c r="AY368" s="6">
        <f>VLOOKUP(AP368,COND!$A$10:$B$32,2,FALSE)</f>
        <v>1.0249999999999999</v>
      </c>
      <c r="AZ368" s="8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99.798409162390257</v>
      </c>
      <c r="BA368" s="26">
        <f t="shared" si="39"/>
        <v>-0.11076144536053678</v>
      </c>
      <c r="BB368" t="str">
        <f t="shared" si="40"/>
        <v>SP</v>
      </c>
      <c r="BC368">
        <v>800</v>
      </c>
      <c r="BD368">
        <v>800</v>
      </c>
      <c r="BF368" t="str">
        <f t="shared" si="41"/>
        <v>Unlikely</v>
      </c>
      <c r="BH368" t="str">
        <f>IF(VLOOKUP($A368,'Draft List'!$D$4:$AC$1177,BH$3,FALSE)&lt;&gt;0,VLOOKUP($A368,'Draft List'!$D$4:$AC$1177,BH$3,FALSE),"")</f>
        <v/>
      </c>
      <c r="BI368" t="str">
        <f>IF(VLOOKUP($A368,'Draft List'!$D$4:$AC$1177,BI$3,FALSE)&lt;&gt;0,VLOOKUP($A368,'Draft List'!$D$4:$AC$1177,BI$3,FALSE),"")</f>
        <v/>
      </c>
      <c r="BJ368" t="str">
        <f>IF(VLOOKUP($A368,'Draft List'!$D$4:$AC$1177,BJ$3,FALSE)&lt;&gt;0,VLOOKUP($A368,'Draft List'!$D$4:$AC$1177,BJ$3,FALSE),"")</f>
        <v/>
      </c>
      <c r="BK368" t="str">
        <f>IF(VLOOKUP($A368,'Draft List'!$D$4:$AC$1177,BK$3,FALSE)&lt;&gt;0,VLOOKUP($A368,'Draft List'!$D$4:$AC$1177,BK$3,FALSE),"")</f>
        <v/>
      </c>
      <c r="BL368" t="e">
        <f>IF(OR(B368="SP",B368="MR",B368="CL"),"P",VLOOKUP(#REF!,Bat!$A$4:$AR$581,42,FALSE))</f>
        <v>#REF!</v>
      </c>
    </row>
    <row r="369" spans="1:64" ht="15" customHeight="1" x14ac:dyDescent="0.3">
      <c r="A369" s="1">
        <v>9975</v>
      </c>
      <c r="B369" s="1" t="s">
        <v>468</v>
      </c>
      <c r="C369" s="1" t="s">
        <v>131</v>
      </c>
      <c r="D369" s="1" t="s">
        <v>1498</v>
      </c>
      <c r="E369" s="1">
        <v>21</v>
      </c>
      <c r="F369" s="1" t="s">
        <v>54</v>
      </c>
      <c r="G369" s="1" t="s">
        <v>54</v>
      </c>
      <c r="H369" s="22" t="s">
        <v>878</v>
      </c>
      <c r="I369" s="45" t="s">
        <v>43</v>
      </c>
      <c r="J369" s="1" t="s">
        <v>43</v>
      </c>
      <c r="K369" s="22" t="s">
        <v>43</v>
      </c>
      <c r="L369" s="1">
        <v>3</v>
      </c>
      <c r="M369" s="1">
        <v>2</v>
      </c>
      <c r="N369" s="22">
        <v>1</v>
      </c>
      <c r="O369" s="1">
        <v>5</v>
      </c>
      <c r="P369" s="1">
        <v>2</v>
      </c>
      <c r="Q369" s="22">
        <v>2</v>
      </c>
      <c r="R369" s="1">
        <v>5</v>
      </c>
      <c r="S369" s="1">
        <v>6</v>
      </c>
      <c r="T369" s="1">
        <v>3</v>
      </c>
      <c r="U369" s="1">
        <v>6</v>
      </c>
      <c r="V369" s="1" t="s">
        <v>45</v>
      </c>
      <c r="W369" s="1" t="s">
        <v>45</v>
      </c>
      <c r="X369" s="1">
        <v>2</v>
      </c>
      <c r="Y369" s="1">
        <v>3</v>
      </c>
      <c r="Z369" s="1" t="s">
        <v>45</v>
      </c>
      <c r="AA369" s="1" t="s">
        <v>45</v>
      </c>
      <c r="AB369" s="1" t="s">
        <v>45</v>
      </c>
      <c r="AC369" s="1" t="s">
        <v>45</v>
      </c>
      <c r="AD369" s="1" t="s">
        <v>45</v>
      </c>
      <c r="AE369" s="1" t="s">
        <v>45</v>
      </c>
      <c r="AF369" s="1" t="s">
        <v>45</v>
      </c>
      <c r="AG369" s="1" t="s">
        <v>45</v>
      </c>
      <c r="AH369" s="1" t="s">
        <v>45</v>
      </c>
      <c r="AI369" s="1" t="s">
        <v>45</v>
      </c>
      <c r="AJ369" s="1" t="s">
        <v>45</v>
      </c>
      <c r="AK369" s="1" t="s">
        <v>45</v>
      </c>
      <c r="AL369" s="1" t="s">
        <v>45</v>
      </c>
      <c r="AM369" s="1" t="s">
        <v>45</v>
      </c>
      <c r="AN369" s="1" t="s">
        <v>45</v>
      </c>
      <c r="AO369" s="22" t="s">
        <v>45</v>
      </c>
      <c r="AP369" s="1" t="s">
        <v>57</v>
      </c>
      <c r="AQ369" s="1">
        <v>7</v>
      </c>
      <c r="AR369" s="23" t="s">
        <v>371</v>
      </c>
      <c r="AS369" s="34" t="s">
        <v>862</v>
      </c>
      <c r="AT369" s="34" t="s">
        <v>844</v>
      </c>
      <c r="AU369" s="8">
        <f t="shared" si="35"/>
        <v>-2.1166698725191955</v>
      </c>
      <c r="AV369" s="8">
        <f t="shared" si="36"/>
        <v>-1.0394719067096667</v>
      </c>
      <c r="AW369">
        <f t="shared" si="37"/>
        <v>3</v>
      </c>
      <c r="AX369">
        <f t="shared" si="38"/>
        <v>2</v>
      </c>
      <c r="AY369" s="6">
        <f>VLOOKUP(AP369,COND!$A$10:$B$32,2,FALSE)</f>
        <v>1</v>
      </c>
      <c r="AZ369" s="8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99.78722789130282</v>
      </c>
      <c r="BA369" s="26">
        <f t="shared" si="39"/>
        <v>-0.11179299213493187</v>
      </c>
      <c r="BB369" t="str">
        <f t="shared" si="40"/>
        <v>SP</v>
      </c>
      <c r="BC369">
        <v>800</v>
      </c>
      <c r="BD369">
        <v>800</v>
      </c>
      <c r="BF369" t="str">
        <f t="shared" si="41"/>
        <v>Unlikely</v>
      </c>
      <c r="BH369" t="str">
        <f>IF(VLOOKUP($A369,'Draft List'!$D$4:$AC$1177,BH$3,FALSE)&lt;&gt;0,VLOOKUP($A369,'Draft List'!$D$4:$AC$1177,BH$3,FALSE),"")</f>
        <v/>
      </c>
      <c r="BI369" t="str">
        <f>IF(VLOOKUP($A369,'Draft List'!$D$4:$AC$1177,BI$3,FALSE)&lt;&gt;0,VLOOKUP($A369,'Draft List'!$D$4:$AC$1177,BI$3,FALSE),"")</f>
        <v/>
      </c>
      <c r="BJ369" t="str">
        <f>IF(VLOOKUP($A369,'Draft List'!$D$4:$AC$1177,BJ$3,FALSE)&lt;&gt;0,VLOOKUP($A369,'Draft List'!$D$4:$AC$1177,BJ$3,FALSE),"")</f>
        <v/>
      </c>
      <c r="BK369" t="str">
        <f>IF(VLOOKUP($A369,'Draft List'!$D$4:$AC$1177,BK$3,FALSE)&lt;&gt;0,VLOOKUP($A369,'Draft List'!$D$4:$AC$1177,BK$3,FALSE),"")</f>
        <v/>
      </c>
      <c r="BL369" t="e">
        <f>IF(OR(B369="SP",B369="MR",B369="CL"),"P",VLOOKUP(#REF!,Bat!$A$4:$AR$581,42,FALSE))</f>
        <v>#REF!</v>
      </c>
    </row>
    <row r="370" spans="1:64" ht="15" customHeight="1" x14ac:dyDescent="0.3">
      <c r="A370" s="1">
        <v>5828</v>
      </c>
      <c r="B370" s="1" t="s">
        <v>468</v>
      </c>
      <c r="C370" s="1" t="s">
        <v>153</v>
      </c>
      <c r="D370" s="1" t="s">
        <v>1602</v>
      </c>
      <c r="E370" s="1">
        <v>18</v>
      </c>
      <c r="F370" s="1" t="s">
        <v>42</v>
      </c>
      <c r="G370" s="1" t="s">
        <v>42</v>
      </c>
      <c r="H370" s="22" t="s">
        <v>878</v>
      </c>
      <c r="I370" s="45" t="s">
        <v>43</v>
      </c>
      <c r="J370" s="1" t="s">
        <v>44</v>
      </c>
      <c r="K370" s="22" t="s">
        <v>44</v>
      </c>
      <c r="L370" s="1">
        <v>2</v>
      </c>
      <c r="M370" s="1">
        <v>1</v>
      </c>
      <c r="N370" s="22">
        <v>1</v>
      </c>
      <c r="O370" s="1">
        <v>4</v>
      </c>
      <c r="P370" s="1">
        <v>1</v>
      </c>
      <c r="Q370" s="22">
        <v>2</v>
      </c>
      <c r="R370" s="1">
        <v>3</v>
      </c>
      <c r="S370" s="1">
        <v>5</v>
      </c>
      <c r="T370" s="1">
        <v>1</v>
      </c>
      <c r="U370" s="1">
        <v>4</v>
      </c>
      <c r="V370" s="1">
        <v>2</v>
      </c>
      <c r="W370" s="1">
        <v>3</v>
      </c>
      <c r="X370" s="1" t="s">
        <v>45</v>
      </c>
      <c r="Y370" s="1" t="s">
        <v>45</v>
      </c>
      <c r="Z370" s="1" t="s">
        <v>45</v>
      </c>
      <c r="AA370" s="1" t="s">
        <v>45</v>
      </c>
      <c r="AB370" s="1">
        <v>3</v>
      </c>
      <c r="AC370" s="1">
        <v>4</v>
      </c>
      <c r="AD370" s="1" t="s">
        <v>45</v>
      </c>
      <c r="AE370" s="1" t="s">
        <v>45</v>
      </c>
      <c r="AF370" s="1" t="s">
        <v>45</v>
      </c>
      <c r="AG370" s="1" t="s">
        <v>45</v>
      </c>
      <c r="AH370" s="1" t="s">
        <v>45</v>
      </c>
      <c r="AI370" s="1" t="s">
        <v>45</v>
      </c>
      <c r="AJ370" s="1" t="s">
        <v>45</v>
      </c>
      <c r="AK370" s="1" t="s">
        <v>45</v>
      </c>
      <c r="AL370" s="1" t="s">
        <v>45</v>
      </c>
      <c r="AM370" s="1" t="s">
        <v>45</v>
      </c>
      <c r="AN370" s="1" t="s">
        <v>45</v>
      </c>
      <c r="AO370" s="22" t="s">
        <v>45</v>
      </c>
      <c r="AP370" s="1" t="s">
        <v>373</v>
      </c>
      <c r="AQ370" s="1">
        <v>4</v>
      </c>
      <c r="AR370" s="23" t="s">
        <v>14</v>
      </c>
      <c r="AS370" s="34" t="s">
        <v>875</v>
      </c>
      <c r="AT370" s="34" t="s">
        <v>844</v>
      </c>
      <c r="AU370" s="8">
        <f t="shared" si="35"/>
        <v>-2.5067929134584248</v>
      </c>
      <c r="AV370" s="8">
        <f t="shared" si="36"/>
        <v>-1.4295949476488956</v>
      </c>
      <c r="AW370">
        <f t="shared" si="37"/>
        <v>4</v>
      </c>
      <c r="AX370">
        <f t="shared" si="38"/>
        <v>0</v>
      </c>
      <c r="AY370" s="6">
        <f>VLOOKUP(AP370,COND!$A$10:$B$32,2,FALSE)</f>
        <v>1</v>
      </c>
      <c r="AZ370" s="8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92.261405341113885</v>
      </c>
      <c r="BA370" s="26">
        <f t="shared" si="39"/>
        <v>-0.80610027755970171</v>
      </c>
      <c r="BB370" t="str">
        <f t="shared" si="40"/>
        <v>RP</v>
      </c>
      <c r="BC370">
        <v>800</v>
      </c>
      <c r="BD370">
        <v>800</v>
      </c>
      <c r="BF370" t="str">
        <f t="shared" si="41"/>
        <v>Unlikely</v>
      </c>
      <c r="BH370" t="str">
        <f>IF(VLOOKUP($A370,'Draft List'!$D$4:$AC$1177,BH$3,FALSE)&lt;&gt;0,VLOOKUP($A370,'Draft List'!$D$4:$AC$1177,BH$3,FALSE),"")</f>
        <v/>
      </c>
      <c r="BI370" t="str">
        <f>IF(VLOOKUP($A370,'Draft List'!$D$4:$AC$1177,BI$3,FALSE)&lt;&gt;0,VLOOKUP($A370,'Draft List'!$D$4:$AC$1177,BI$3,FALSE),"")</f>
        <v/>
      </c>
      <c r="BJ370" t="str">
        <f>IF(VLOOKUP($A370,'Draft List'!$D$4:$AC$1177,BJ$3,FALSE)&lt;&gt;0,VLOOKUP($A370,'Draft List'!$D$4:$AC$1177,BJ$3,FALSE),"")</f>
        <v/>
      </c>
      <c r="BK370" t="str">
        <f>IF(VLOOKUP($A370,'Draft List'!$D$4:$AC$1177,BK$3,FALSE)&lt;&gt;0,VLOOKUP($A370,'Draft List'!$D$4:$AC$1177,BK$3,FALSE),"")</f>
        <v/>
      </c>
      <c r="BL370" t="e">
        <f>IF(OR(B370="SP",B370="MR",B370="CL"),"P",VLOOKUP(#REF!,Bat!$A$4:$AR$581,42,FALSE))</f>
        <v>#REF!</v>
      </c>
    </row>
    <row r="371" spans="1:64" ht="15" customHeight="1" x14ac:dyDescent="0.3">
      <c r="A371" s="1">
        <v>13217</v>
      </c>
      <c r="B371" s="1" t="s">
        <v>468</v>
      </c>
      <c r="C371" s="1" t="s">
        <v>202</v>
      </c>
      <c r="D371" s="1" t="s">
        <v>307</v>
      </c>
      <c r="E371" s="1">
        <v>18</v>
      </c>
      <c r="F371" s="1" t="s">
        <v>42</v>
      </c>
      <c r="G371" s="1" t="s">
        <v>42</v>
      </c>
      <c r="H371" s="22" t="s">
        <v>878</v>
      </c>
      <c r="I371" s="45" t="s">
        <v>43</v>
      </c>
      <c r="J371" s="1" t="s">
        <v>44</v>
      </c>
      <c r="K371" s="22" t="s">
        <v>43</v>
      </c>
      <c r="L371" s="1">
        <v>1</v>
      </c>
      <c r="M371" s="1">
        <v>2</v>
      </c>
      <c r="N371" s="22">
        <v>1</v>
      </c>
      <c r="O371" s="1">
        <v>4</v>
      </c>
      <c r="P371" s="1">
        <v>2</v>
      </c>
      <c r="Q371" s="22">
        <v>2</v>
      </c>
      <c r="R371" s="1">
        <v>2</v>
      </c>
      <c r="S371" s="1">
        <v>5</v>
      </c>
      <c r="T371" s="1" t="s">
        <v>45</v>
      </c>
      <c r="U371" s="1" t="s">
        <v>45</v>
      </c>
      <c r="V371" s="1" t="s">
        <v>45</v>
      </c>
      <c r="W371" s="1" t="s">
        <v>45</v>
      </c>
      <c r="X371" s="1">
        <v>2</v>
      </c>
      <c r="Y371" s="1">
        <v>6</v>
      </c>
      <c r="Z371" s="1" t="s">
        <v>45</v>
      </c>
      <c r="AA371" s="1" t="s">
        <v>45</v>
      </c>
      <c r="AB371" s="1" t="s">
        <v>45</v>
      </c>
      <c r="AC371" s="1" t="s">
        <v>45</v>
      </c>
      <c r="AD371" s="1" t="s">
        <v>45</v>
      </c>
      <c r="AE371" s="1" t="s">
        <v>45</v>
      </c>
      <c r="AF371" s="1" t="s">
        <v>45</v>
      </c>
      <c r="AG371" s="1" t="s">
        <v>45</v>
      </c>
      <c r="AH371" s="1" t="s">
        <v>45</v>
      </c>
      <c r="AI371" s="1" t="s">
        <v>45</v>
      </c>
      <c r="AJ371" s="1" t="s">
        <v>45</v>
      </c>
      <c r="AK371" s="1" t="s">
        <v>45</v>
      </c>
      <c r="AL371" s="1" t="s">
        <v>45</v>
      </c>
      <c r="AM371" s="1" t="s">
        <v>45</v>
      </c>
      <c r="AN371" s="1" t="s">
        <v>45</v>
      </c>
      <c r="AO371" s="22" t="s">
        <v>45</v>
      </c>
      <c r="AP371" s="1" t="s">
        <v>66</v>
      </c>
      <c r="AQ371" s="1">
        <v>7</v>
      </c>
      <c r="AR371" s="23" t="s">
        <v>371</v>
      </c>
      <c r="AS371" s="34" t="s">
        <v>875</v>
      </c>
      <c r="AT371" s="34" t="s">
        <v>844</v>
      </c>
      <c r="AU371" s="8">
        <f t="shared" si="35"/>
        <v>-2.5060525215375429</v>
      </c>
      <c r="AV371" s="8">
        <f t="shared" si="36"/>
        <v>-1.23416323121884</v>
      </c>
      <c r="AW371">
        <f t="shared" si="37"/>
        <v>2</v>
      </c>
      <c r="AX371">
        <f t="shared" si="38"/>
        <v>1</v>
      </c>
      <c r="AY371" s="6">
        <f>VLOOKUP(AP371,COND!$A$10:$B$32,2,FALSE)</f>
        <v>0.95</v>
      </c>
      <c r="AZ371" s="8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92.212248627749915</v>
      </c>
      <c r="BA371" s="26">
        <f t="shared" si="39"/>
        <v>-0.81063531196803829</v>
      </c>
      <c r="BB371" t="str">
        <f t="shared" si="40"/>
        <v>RP</v>
      </c>
      <c r="BC371">
        <v>800</v>
      </c>
      <c r="BD371">
        <v>800</v>
      </c>
      <c r="BF371" t="str">
        <f t="shared" si="41"/>
        <v>Unlikely</v>
      </c>
      <c r="BH371" t="str">
        <f>IF(VLOOKUP($A371,'Draft List'!$D$4:$AC$1177,BH$3,FALSE)&lt;&gt;0,VLOOKUP($A371,'Draft List'!$D$4:$AC$1177,BH$3,FALSE),"")</f>
        <v/>
      </c>
      <c r="BI371" t="str">
        <f>IF(VLOOKUP($A371,'Draft List'!$D$4:$AC$1177,BI$3,FALSE)&lt;&gt;0,VLOOKUP($A371,'Draft List'!$D$4:$AC$1177,BI$3,FALSE),"")</f>
        <v/>
      </c>
      <c r="BJ371" t="str">
        <f>IF(VLOOKUP($A371,'Draft List'!$D$4:$AC$1177,BJ$3,FALSE)&lt;&gt;0,VLOOKUP($A371,'Draft List'!$D$4:$AC$1177,BJ$3,FALSE),"")</f>
        <v/>
      </c>
      <c r="BK371" t="str">
        <f>IF(VLOOKUP($A371,'Draft List'!$D$4:$AC$1177,BK$3,FALSE)&lt;&gt;0,VLOOKUP($A371,'Draft List'!$D$4:$AC$1177,BK$3,FALSE),"")</f>
        <v/>
      </c>
      <c r="BL371" t="e">
        <f>IF(OR(B371="SP",B371="MR",B371="CL"),"P",VLOOKUP(#REF!,Bat!$A$4:$AR$581,42,FALSE))</f>
        <v>#REF!</v>
      </c>
    </row>
    <row r="372" spans="1:64" ht="15" customHeight="1" x14ac:dyDescent="0.3">
      <c r="A372" s="1">
        <v>11567</v>
      </c>
      <c r="B372" s="1" t="s">
        <v>468</v>
      </c>
      <c r="C372" s="1" t="s">
        <v>1458</v>
      </c>
      <c r="D372" s="1" t="s">
        <v>1459</v>
      </c>
      <c r="E372" s="1">
        <v>21</v>
      </c>
      <c r="F372" s="1" t="s">
        <v>54</v>
      </c>
      <c r="G372" s="1" t="s">
        <v>54</v>
      </c>
      <c r="H372" s="22" t="s">
        <v>878</v>
      </c>
      <c r="I372" s="45" t="s">
        <v>43</v>
      </c>
      <c r="J372" s="1" t="s">
        <v>43</v>
      </c>
      <c r="K372" s="22" t="s">
        <v>44</v>
      </c>
      <c r="L372" s="1">
        <v>2</v>
      </c>
      <c r="M372" s="1">
        <v>1</v>
      </c>
      <c r="N372" s="22">
        <v>2</v>
      </c>
      <c r="O372" s="1">
        <v>5</v>
      </c>
      <c r="P372" s="1">
        <v>1</v>
      </c>
      <c r="Q372" s="22">
        <v>3</v>
      </c>
      <c r="R372" s="1">
        <v>4</v>
      </c>
      <c r="S372" s="1">
        <v>5</v>
      </c>
      <c r="T372" s="1">
        <v>2</v>
      </c>
      <c r="U372" s="1">
        <v>7</v>
      </c>
      <c r="V372" s="1">
        <v>2</v>
      </c>
      <c r="W372" s="1">
        <v>6</v>
      </c>
      <c r="X372" s="1" t="s">
        <v>45</v>
      </c>
      <c r="Y372" s="1" t="s">
        <v>45</v>
      </c>
      <c r="Z372" s="1" t="s">
        <v>45</v>
      </c>
      <c r="AA372" s="1" t="s">
        <v>45</v>
      </c>
      <c r="AB372" s="1" t="s">
        <v>45</v>
      </c>
      <c r="AC372" s="1" t="s">
        <v>45</v>
      </c>
      <c r="AD372" s="1" t="s">
        <v>45</v>
      </c>
      <c r="AE372" s="1" t="s">
        <v>45</v>
      </c>
      <c r="AF372" s="1" t="s">
        <v>45</v>
      </c>
      <c r="AG372" s="1" t="s">
        <v>45</v>
      </c>
      <c r="AH372" s="1" t="s">
        <v>45</v>
      </c>
      <c r="AI372" s="1" t="s">
        <v>45</v>
      </c>
      <c r="AJ372" s="1" t="s">
        <v>45</v>
      </c>
      <c r="AK372" s="1" t="s">
        <v>45</v>
      </c>
      <c r="AL372" s="1" t="s">
        <v>45</v>
      </c>
      <c r="AM372" s="1" t="s">
        <v>45</v>
      </c>
      <c r="AN372" s="1" t="s">
        <v>45</v>
      </c>
      <c r="AO372" s="22" t="s">
        <v>45</v>
      </c>
      <c r="AP372" s="1" t="s">
        <v>58</v>
      </c>
      <c r="AQ372" s="1">
        <v>7</v>
      </c>
      <c r="AR372" s="23" t="s">
        <v>14</v>
      </c>
      <c r="AS372" s="34" t="s">
        <v>882</v>
      </c>
      <c r="AT372" s="34" t="s">
        <v>48</v>
      </c>
      <c r="AU372" s="8">
        <f t="shared" si="35"/>
        <v>-2.2644723474043147</v>
      </c>
      <c r="AV372" s="8">
        <f t="shared" si="36"/>
        <v>-0.99258305708561179</v>
      </c>
      <c r="AW372">
        <f t="shared" si="37"/>
        <v>3</v>
      </c>
      <c r="AX372">
        <f t="shared" si="38"/>
        <v>2</v>
      </c>
      <c r="AY372" s="6">
        <f>VLOOKUP(AP372,COND!$A$10:$B$32,2,FALSE)</f>
        <v>1</v>
      </c>
      <c r="AZ372" s="8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99.695444388806905</v>
      </c>
      <c r="BA372" s="26">
        <f t="shared" si="39"/>
        <v>-0.12026063192310575</v>
      </c>
      <c r="BB372" t="str">
        <f t="shared" si="40"/>
        <v>SP</v>
      </c>
      <c r="BC372">
        <v>800</v>
      </c>
      <c r="BD372">
        <v>800</v>
      </c>
      <c r="BF372" t="str">
        <f t="shared" si="41"/>
        <v>Unlikely</v>
      </c>
      <c r="BH372">
        <f>IF(VLOOKUP($A372,'Draft List'!$D$4:$AC$1177,BH$3,FALSE)&lt;&gt;0,VLOOKUP($A372,'Draft List'!$D$4:$AC$1177,BH$3,FALSE),"")</f>
        <v>586</v>
      </c>
      <c r="BI372">
        <f>IF(VLOOKUP($A372,'Draft List'!$D$4:$AC$1177,BI$3,FALSE)&lt;&gt;0,VLOOKUP($A372,'Draft List'!$D$4:$AC$1177,BI$3,FALSE),"")</f>
        <v>19</v>
      </c>
      <c r="BJ372">
        <f>IF(VLOOKUP($A372,'Draft List'!$D$4:$AC$1177,BJ$3,FALSE)&lt;&gt;0,VLOOKUP($A372,'Draft List'!$D$4:$AC$1177,BJ$3,FALSE),"")</f>
        <v>22</v>
      </c>
      <c r="BK372" t="str">
        <f>IF(VLOOKUP($A372,'Draft List'!$D$4:$AC$1177,BK$3,FALSE)&lt;&gt;0,VLOOKUP($A372,'Draft List'!$D$4:$AC$1177,BK$3,FALSE),"")</f>
        <v>Bakersfield Bears</v>
      </c>
      <c r="BL372" t="e">
        <f>IF(OR(B372="SP",B372="MR",B372="CL"),"P",VLOOKUP(#REF!,Bat!$A$4:$AR$581,42,FALSE))</f>
        <v>#REF!</v>
      </c>
    </row>
    <row r="373" spans="1:64" ht="15" customHeight="1" x14ac:dyDescent="0.3">
      <c r="A373" s="1">
        <v>9917</v>
      </c>
      <c r="B373" s="1" t="s">
        <v>468</v>
      </c>
      <c r="C373" s="1" t="s">
        <v>1686</v>
      </c>
      <c r="D373" s="1" t="s">
        <v>458</v>
      </c>
      <c r="E373" s="1">
        <v>21</v>
      </c>
      <c r="F373" s="1" t="s">
        <v>42</v>
      </c>
      <c r="G373" s="1" t="s">
        <v>42</v>
      </c>
      <c r="H373" s="22" t="s">
        <v>878</v>
      </c>
      <c r="I373" s="45" t="s">
        <v>43</v>
      </c>
      <c r="J373" s="1" t="s">
        <v>48</v>
      </c>
      <c r="K373" s="22" t="s">
        <v>43</v>
      </c>
      <c r="L373" s="1">
        <v>3</v>
      </c>
      <c r="M373" s="1">
        <v>2</v>
      </c>
      <c r="N373" s="22">
        <v>2</v>
      </c>
      <c r="O373" s="1">
        <v>5</v>
      </c>
      <c r="P373" s="1">
        <v>2</v>
      </c>
      <c r="Q373" s="22">
        <v>2</v>
      </c>
      <c r="R373" s="1">
        <v>4</v>
      </c>
      <c r="S373" s="1">
        <v>6</v>
      </c>
      <c r="T373" s="1">
        <v>1</v>
      </c>
      <c r="U373" s="1">
        <v>2</v>
      </c>
      <c r="V373" s="1" t="s">
        <v>45</v>
      </c>
      <c r="W373" s="1" t="s">
        <v>45</v>
      </c>
      <c r="X373" s="1" t="s">
        <v>45</v>
      </c>
      <c r="Y373" s="1" t="s">
        <v>45</v>
      </c>
      <c r="Z373" s="1">
        <v>3</v>
      </c>
      <c r="AA373" s="1">
        <v>5</v>
      </c>
      <c r="AB373" s="1" t="s">
        <v>45</v>
      </c>
      <c r="AC373" s="1" t="s">
        <v>45</v>
      </c>
      <c r="AD373" s="1" t="s">
        <v>45</v>
      </c>
      <c r="AE373" s="1" t="s">
        <v>45</v>
      </c>
      <c r="AF373" s="1" t="s">
        <v>45</v>
      </c>
      <c r="AG373" s="1" t="s">
        <v>45</v>
      </c>
      <c r="AH373" s="1" t="s">
        <v>45</v>
      </c>
      <c r="AI373" s="1" t="s">
        <v>45</v>
      </c>
      <c r="AJ373" s="1" t="s">
        <v>45</v>
      </c>
      <c r="AK373" s="1" t="s">
        <v>45</v>
      </c>
      <c r="AL373" s="1" t="s">
        <v>45</v>
      </c>
      <c r="AM373" s="1" t="s">
        <v>45</v>
      </c>
      <c r="AN373" s="1" t="s">
        <v>45</v>
      </c>
      <c r="AO373" s="22" t="s">
        <v>45</v>
      </c>
      <c r="AP373" s="1" t="s">
        <v>373</v>
      </c>
      <c r="AQ373" s="1">
        <v>8</v>
      </c>
      <c r="AR373" s="23" t="s">
        <v>371</v>
      </c>
      <c r="AS373" s="34" t="s">
        <v>45</v>
      </c>
      <c r="AT373" s="34" t="s">
        <v>844</v>
      </c>
      <c r="AU373" s="8">
        <f t="shared" si="35"/>
        <v>-1.8743493064650851</v>
      </c>
      <c r="AV373" s="8">
        <f t="shared" si="36"/>
        <v>-1.0394719067096667</v>
      </c>
      <c r="AW373">
        <f t="shared" si="37"/>
        <v>3</v>
      </c>
      <c r="AX373">
        <f t="shared" si="38"/>
        <v>1</v>
      </c>
      <c r="AY373" s="6">
        <f>VLOOKUP(AP373,COND!$A$10:$B$32,2,FALSE)</f>
        <v>1</v>
      </c>
      <c r="AZ373" s="8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99.585692004513646</v>
      </c>
      <c r="BA373" s="26">
        <f t="shared" si="39"/>
        <v>-0.13038602080908682</v>
      </c>
      <c r="BB373" t="str">
        <f t="shared" si="40"/>
        <v>SP</v>
      </c>
      <c r="BC373">
        <v>800</v>
      </c>
      <c r="BD373">
        <v>800</v>
      </c>
      <c r="BF373" t="str">
        <f t="shared" si="41"/>
        <v>Unlikely</v>
      </c>
      <c r="BH373">
        <f>IF(VLOOKUP($A373,'Draft List'!$D$4:$AC$1177,BH$3,FALSE)&lt;&gt;0,VLOOKUP($A373,'Draft List'!$D$4:$AC$1177,BH$3,FALSE),"")</f>
        <v>544</v>
      </c>
      <c r="BI373">
        <f>IF(VLOOKUP($A373,'Draft List'!$D$4:$AC$1177,BI$3,FALSE)&lt;&gt;0,VLOOKUP($A373,'Draft List'!$D$4:$AC$1177,BI$3,FALSE),"")</f>
        <v>18</v>
      </c>
      <c r="BJ373">
        <f>IF(VLOOKUP($A373,'Draft List'!$D$4:$AC$1177,BJ$3,FALSE)&lt;&gt;0,VLOOKUP($A373,'Draft List'!$D$4:$AC$1177,BJ$3,FALSE),"")</f>
        <v>12</v>
      </c>
      <c r="BK373" t="str">
        <f>IF(VLOOKUP($A373,'Draft List'!$D$4:$AC$1177,BK$3,FALSE)&lt;&gt;0,VLOOKUP($A373,'Draft List'!$D$4:$AC$1177,BK$3,FALSE),"")</f>
        <v>Okinawa Shisa</v>
      </c>
      <c r="BL373" t="e">
        <f>IF(OR(B373="SP",B373="MR",B373="CL"),"P",VLOOKUP(#REF!,Bat!$A$4:$AR$581,42,FALSE))</f>
        <v>#REF!</v>
      </c>
    </row>
    <row r="374" spans="1:64" ht="15" customHeight="1" x14ac:dyDescent="0.3">
      <c r="A374" s="1">
        <v>8597</v>
      </c>
      <c r="B374" s="1" t="s">
        <v>468</v>
      </c>
      <c r="C374" s="1" t="s">
        <v>364</v>
      </c>
      <c r="D374" s="1" t="s">
        <v>1709</v>
      </c>
      <c r="E374" s="1">
        <v>21</v>
      </c>
      <c r="F374" s="1" t="s">
        <v>42</v>
      </c>
      <c r="G374" s="1" t="s">
        <v>42</v>
      </c>
      <c r="H374" s="22" t="s">
        <v>878</v>
      </c>
      <c r="I374" s="45" t="s">
        <v>44</v>
      </c>
      <c r="J374" s="1" t="s">
        <v>43</v>
      </c>
      <c r="K374" s="22" t="s">
        <v>44</v>
      </c>
      <c r="L374" s="1">
        <v>2</v>
      </c>
      <c r="M374" s="1">
        <v>3</v>
      </c>
      <c r="N374" s="22">
        <v>1</v>
      </c>
      <c r="O374" s="1">
        <v>5</v>
      </c>
      <c r="P374" s="1">
        <v>4</v>
      </c>
      <c r="Q374" s="22">
        <v>2</v>
      </c>
      <c r="R374" s="1">
        <v>5</v>
      </c>
      <c r="S374" s="1">
        <v>6</v>
      </c>
      <c r="T374" s="1">
        <v>2</v>
      </c>
      <c r="U374" s="1">
        <v>6</v>
      </c>
      <c r="V374" s="1" t="s">
        <v>45</v>
      </c>
      <c r="W374" s="1" t="s">
        <v>45</v>
      </c>
      <c r="X374" s="1" t="s">
        <v>45</v>
      </c>
      <c r="Y374" s="1" t="s">
        <v>45</v>
      </c>
      <c r="Z374" s="1" t="s">
        <v>45</v>
      </c>
      <c r="AA374" s="1" t="s">
        <v>45</v>
      </c>
      <c r="AB374" s="1" t="s">
        <v>45</v>
      </c>
      <c r="AC374" s="1" t="s">
        <v>45</v>
      </c>
      <c r="AD374" s="1" t="s">
        <v>45</v>
      </c>
      <c r="AE374" s="1" t="s">
        <v>45</v>
      </c>
      <c r="AF374" s="1" t="s">
        <v>45</v>
      </c>
      <c r="AG374" s="1" t="s">
        <v>45</v>
      </c>
      <c r="AH374" s="1" t="s">
        <v>45</v>
      </c>
      <c r="AI374" s="1" t="s">
        <v>45</v>
      </c>
      <c r="AJ374" s="1" t="s">
        <v>45</v>
      </c>
      <c r="AK374" s="1" t="s">
        <v>45</v>
      </c>
      <c r="AL374" s="1" t="s">
        <v>45</v>
      </c>
      <c r="AM374" s="1" t="s">
        <v>45</v>
      </c>
      <c r="AN374" s="1" t="s">
        <v>45</v>
      </c>
      <c r="AO374" s="22" t="s">
        <v>45</v>
      </c>
      <c r="AP374" s="1" t="s">
        <v>59</v>
      </c>
      <c r="AQ374" s="1">
        <v>3</v>
      </c>
      <c r="AR374" s="23" t="s">
        <v>370</v>
      </c>
      <c r="AS374" s="34" t="s">
        <v>45</v>
      </c>
      <c r="AT374" s="34" t="s">
        <v>48</v>
      </c>
      <c r="AU374" s="8">
        <f t="shared" si="35"/>
        <v>-2.1159294805983135</v>
      </c>
      <c r="AV374" s="8">
        <f t="shared" si="36"/>
        <v>-0.64860847384955567</v>
      </c>
      <c r="AW374">
        <f t="shared" si="37"/>
        <v>2</v>
      </c>
      <c r="AX374">
        <f t="shared" si="38"/>
        <v>2</v>
      </c>
      <c r="AY374" s="6">
        <f>VLOOKUP(AP374,COND!$A$10:$B$32,2,FALSE)</f>
        <v>1</v>
      </c>
      <c r="AZ374" s="8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99.449412395544755</v>
      </c>
      <c r="BA374" s="26">
        <f t="shared" si="39"/>
        <v>-0.14295872295970619</v>
      </c>
      <c r="BB374" t="str">
        <f t="shared" si="40"/>
        <v>RP</v>
      </c>
      <c r="BC374">
        <v>800</v>
      </c>
      <c r="BD374">
        <v>800</v>
      </c>
      <c r="BF374" t="str">
        <f t="shared" si="41"/>
        <v>Unlikely</v>
      </c>
      <c r="BH374">
        <f>IF(VLOOKUP($A374,'Draft List'!$D$4:$AC$1177,BH$3,FALSE)&lt;&gt;0,VLOOKUP($A374,'Draft List'!$D$4:$AC$1177,BH$3,FALSE),"")</f>
        <v>397</v>
      </c>
      <c r="BI374">
        <f>IF(VLOOKUP($A374,'Draft List'!$D$4:$AC$1177,BI$3,FALSE)&lt;&gt;0,VLOOKUP($A374,'Draft List'!$D$4:$AC$1177,BI$3,FALSE),"")</f>
        <v>13</v>
      </c>
      <c r="BJ374">
        <f>IF(VLOOKUP($A374,'Draft List'!$D$4:$AC$1177,BJ$3,FALSE)&lt;&gt;0,VLOOKUP($A374,'Draft List'!$D$4:$AC$1177,BJ$3,FALSE),"")</f>
        <v>25</v>
      </c>
      <c r="BK374" t="str">
        <f>IF(VLOOKUP($A374,'Draft List'!$D$4:$AC$1177,BK$3,FALSE)&lt;&gt;0,VLOOKUP($A374,'Draft List'!$D$4:$AC$1177,BK$3,FALSE),"")</f>
        <v>Hartford Harpoon</v>
      </c>
      <c r="BL374" t="e">
        <f>IF(OR(B374="SP",B374="MR",B374="CL"),"P",VLOOKUP(#REF!,Bat!$A$4:$AR$581,42,FALSE))</f>
        <v>#REF!</v>
      </c>
    </row>
    <row r="375" spans="1:64" ht="15" customHeight="1" x14ac:dyDescent="0.3">
      <c r="A375" s="1">
        <v>6671</v>
      </c>
      <c r="B375" s="1" t="s">
        <v>468</v>
      </c>
      <c r="C375" s="1" t="s">
        <v>494</v>
      </c>
      <c r="D375" s="1" t="s">
        <v>1478</v>
      </c>
      <c r="E375" s="1">
        <v>18</v>
      </c>
      <c r="F375" s="1" t="s">
        <v>54</v>
      </c>
      <c r="G375" s="1" t="s">
        <v>42</v>
      </c>
      <c r="H375" s="22" t="s">
        <v>878</v>
      </c>
      <c r="I375" s="45" t="s">
        <v>44</v>
      </c>
      <c r="J375" s="1" t="s">
        <v>43</v>
      </c>
      <c r="K375" s="22" t="s">
        <v>43</v>
      </c>
      <c r="L375" s="1">
        <v>1</v>
      </c>
      <c r="M375" s="1">
        <v>1</v>
      </c>
      <c r="N375" s="22">
        <v>1</v>
      </c>
      <c r="O375" s="1">
        <v>3</v>
      </c>
      <c r="P375" s="1">
        <v>1</v>
      </c>
      <c r="Q375" s="22">
        <v>2</v>
      </c>
      <c r="R375" s="1">
        <v>2</v>
      </c>
      <c r="S375" s="1">
        <v>3</v>
      </c>
      <c r="T375" s="1" t="s">
        <v>45</v>
      </c>
      <c r="U375" s="1" t="s">
        <v>45</v>
      </c>
      <c r="V375" s="1">
        <v>1</v>
      </c>
      <c r="W375" s="1">
        <v>5</v>
      </c>
      <c r="X375" s="1">
        <v>1</v>
      </c>
      <c r="Y375" s="1">
        <v>5</v>
      </c>
      <c r="Z375" s="1" t="s">
        <v>45</v>
      </c>
      <c r="AA375" s="1" t="s">
        <v>45</v>
      </c>
      <c r="AB375" s="1" t="s">
        <v>45</v>
      </c>
      <c r="AC375" s="1" t="s">
        <v>45</v>
      </c>
      <c r="AD375" s="1" t="s">
        <v>45</v>
      </c>
      <c r="AE375" s="1" t="s">
        <v>45</v>
      </c>
      <c r="AF375" s="1" t="s">
        <v>45</v>
      </c>
      <c r="AG375" s="1" t="s">
        <v>45</v>
      </c>
      <c r="AH375" s="1" t="s">
        <v>45</v>
      </c>
      <c r="AI375" s="1" t="s">
        <v>45</v>
      </c>
      <c r="AJ375" s="1" t="s">
        <v>45</v>
      </c>
      <c r="AK375" s="1" t="s">
        <v>45</v>
      </c>
      <c r="AL375" s="1" t="s">
        <v>45</v>
      </c>
      <c r="AM375" s="1" t="s">
        <v>45</v>
      </c>
      <c r="AN375" s="1" t="s">
        <v>45</v>
      </c>
      <c r="AO375" s="22" t="s">
        <v>45</v>
      </c>
      <c r="AP375" s="1" t="s">
        <v>66</v>
      </c>
      <c r="AQ375" s="1">
        <v>9</v>
      </c>
      <c r="AR375" s="23" t="s">
        <v>14</v>
      </c>
      <c r="AS375" s="34" t="s">
        <v>938</v>
      </c>
      <c r="AT375" s="34" t="s">
        <v>48</v>
      </c>
      <c r="AU375" s="8">
        <f t="shared" si="35"/>
        <v>-2.7014842379675978</v>
      </c>
      <c r="AV375" s="8">
        <f t="shared" si="36"/>
        <v>-1.6242862721580691</v>
      </c>
      <c r="AW375">
        <f t="shared" si="37"/>
        <v>3</v>
      </c>
      <c r="AX375">
        <f t="shared" si="38"/>
        <v>0</v>
      </c>
      <c r="AY375" s="6">
        <f>VLOOKUP(AP375,COND!$A$10:$B$32,2,FALSE)</f>
        <v>0.95</v>
      </c>
      <c r="AZ375" s="8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91.900278823782841</v>
      </c>
      <c r="BA375" s="26">
        <f t="shared" si="39"/>
        <v>-0.83941660547879726</v>
      </c>
      <c r="BB375" t="str">
        <f t="shared" si="40"/>
        <v>SP</v>
      </c>
      <c r="BC375">
        <v>800</v>
      </c>
      <c r="BD375">
        <v>800</v>
      </c>
      <c r="BF375" t="str">
        <f t="shared" si="41"/>
        <v>Unlikely</v>
      </c>
      <c r="BH375" t="str">
        <f>IF(VLOOKUP($A375,'Draft List'!$D$4:$AC$1177,BH$3,FALSE)&lt;&gt;0,VLOOKUP($A375,'Draft List'!$D$4:$AC$1177,BH$3,FALSE),"")</f>
        <v/>
      </c>
      <c r="BI375" t="str">
        <f>IF(VLOOKUP($A375,'Draft List'!$D$4:$AC$1177,BI$3,FALSE)&lt;&gt;0,VLOOKUP($A375,'Draft List'!$D$4:$AC$1177,BI$3,FALSE),"")</f>
        <v/>
      </c>
      <c r="BJ375" t="str">
        <f>IF(VLOOKUP($A375,'Draft List'!$D$4:$AC$1177,BJ$3,FALSE)&lt;&gt;0,VLOOKUP($A375,'Draft List'!$D$4:$AC$1177,BJ$3,FALSE),"")</f>
        <v/>
      </c>
      <c r="BK375" t="str">
        <f>IF(VLOOKUP($A375,'Draft List'!$D$4:$AC$1177,BK$3,FALSE)&lt;&gt;0,VLOOKUP($A375,'Draft List'!$D$4:$AC$1177,BK$3,FALSE),"")</f>
        <v/>
      </c>
      <c r="BL375" t="e">
        <f>IF(OR(B375="SP",B375="MR",B375="CL"),"P",VLOOKUP(#REF!,Bat!$A$4:$AR$581,42,FALSE))</f>
        <v>#REF!</v>
      </c>
    </row>
    <row r="376" spans="1:64" ht="15" customHeight="1" x14ac:dyDescent="0.3">
      <c r="A376" s="1">
        <v>12418</v>
      </c>
      <c r="B376" s="1" t="s">
        <v>24</v>
      </c>
      <c r="C376" s="1" t="s">
        <v>739</v>
      </c>
      <c r="D376" s="1" t="s">
        <v>1492</v>
      </c>
      <c r="E376" s="1">
        <v>21</v>
      </c>
      <c r="F376" s="1" t="s">
        <v>42</v>
      </c>
      <c r="G376" s="1" t="s">
        <v>42</v>
      </c>
      <c r="H376" s="22" t="s">
        <v>878</v>
      </c>
      <c r="I376" s="45" t="s">
        <v>44</v>
      </c>
      <c r="J376" s="1" t="s">
        <v>44</v>
      </c>
      <c r="K376" s="22" t="s">
        <v>43</v>
      </c>
      <c r="L376" s="1">
        <v>2</v>
      </c>
      <c r="M376" s="1">
        <v>1</v>
      </c>
      <c r="N376" s="22">
        <v>4</v>
      </c>
      <c r="O376" s="1">
        <v>4</v>
      </c>
      <c r="P376" s="1">
        <v>1</v>
      </c>
      <c r="Q376" s="22">
        <v>4</v>
      </c>
      <c r="R376" s="1">
        <v>5</v>
      </c>
      <c r="S376" s="1">
        <v>5</v>
      </c>
      <c r="T376" s="1" t="s">
        <v>45</v>
      </c>
      <c r="U376" s="1" t="s">
        <v>45</v>
      </c>
      <c r="V376" s="1" t="s">
        <v>45</v>
      </c>
      <c r="W376" s="1" t="s">
        <v>45</v>
      </c>
      <c r="X376" s="1" t="s">
        <v>45</v>
      </c>
      <c r="Y376" s="1" t="s">
        <v>45</v>
      </c>
      <c r="Z376" s="1" t="s">
        <v>45</v>
      </c>
      <c r="AA376" s="1" t="s">
        <v>45</v>
      </c>
      <c r="AB376" s="1">
        <v>4</v>
      </c>
      <c r="AC376" s="1">
        <v>5</v>
      </c>
      <c r="AD376" s="1" t="s">
        <v>45</v>
      </c>
      <c r="AE376" s="1" t="s">
        <v>45</v>
      </c>
      <c r="AF376" s="1" t="s">
        <v>45</v>
      </c>
      <c r="AG376" s="1" t="s">
        <v>45</v>
      </c>
      <c r="AH376" s="1" t="s">
        <v>45</v>
      </c>
      <c r="AI376" s="1" t="s">
        <v>45</v>
      </c>
      <c r="AJ376" s="1" t="s">
        <v>45</v>
      </c>
      <c r="AK376" s="1" t="s">
        <v>45</v>
      </c>
      <c r="AL376" s="1">
        <v>3</v>
      </c>
      <c r="AM376" s="1">
        <v>6</v>
      </c>
      <c r="AN376" s="1" t="s">
        <v>45</v>
      </c>
      <c r="AO376" s="22" t="s">
        <v>45</v>
      </c>
      <c r="AP376" s="1" t="s">
        <v>57</v>
      </c>
      <c r="AQ376" s="1">
        <v>9</v>
      </c>
      <c r="AR376" s="23" t="s">
        <v>14</v>
      </c>
      <c r="AS376" s="34" t="s">
        <v>45</v>
      </c>
      <c r="AT376" s="34" t="s">
        <v>48</v>
      </c>
      <c r="AU376" s="8">
        <f t="shared" si="35"/>
        <v>-1.7798312152960936</v>
      </c>
      <c r="AV376" s="8">
        <f t="shared" si="36"/>
        <v>-0.94495381554067481</v>
      </c>
      <c r="AW376">
        <f t="shared" si="37"/>
        <v>3</v>
      </c>
      <c r="AX376">
        <f t="shared" si="38"/>
        <v>1</v>
      </c>
      <c r="AY376" s="6">
        <f>VLOOKUP(AP376,COND!$A$10:$B$32,2,FALSE)</f>
        <v>1</v>
      </c>
      <c r="AZ376" s="8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99.344957446127296</v>
      </c>
      <c r="BA376" s="26">
        <f t="shared" si="39"/>
        <v>-0.15259538817411478</v>
      </c>
      <c r="BB376" t="str">
        <f t="shared" si="40"/>
        <v>SP</v>
      </c>
      <c r="BC376">
        <v>800</v>
      </c>
      <c r="BD376">
        <v>800</v>
      </c>
      <c r="BF376" t="str">
        <f t="shared" si="41"/>
        <v>Unlikely</v>
      </c>
      <c r="BH376" t="str">
        <f>IF(VLOOKUP($A376,'Draft List'!$D$4:$AC$1177,BH$3,FALSE)&lt;&gt;0,VLOOKUP($A376,'Draft List'!$D$4:$AC$1177,BH$3,FALSE),"")</f>
        <v/>
      </c>
      <c r="BI376" t="str">
        <f>IF(VLOOKUP($A376,'Draft List'!$D$4:$AC$1177,BI$3,FALSE)&lt;&gt;0,VLOOKUP($A376,'Draft List'!$D$4:$AC$1177,BI$3,FALSE),"")</f>
        <v/>
      </c>
      <c r="BJ376" t="str">
        <f>IF(VLOOKUP($A376,'Draft List'!$D$4:$AC$1177,BJ$3,FALSE)&lt;&gt;0,VLOOKUP($A376,'Draft List'!$D$4:$AC$1177,BJ$3,FALSE),"")</f>
        <v/>
      </c>
      <c r="BK376" t="str">
        <f>IF(VLOOKUP($A376,'Draft List'!$D$4:$AC$1177,BK$3,FALSE)&lt;&gt;0,VLOOKUP($A376,'Draft List'!$D$4:$AC$1177,BK$3,FALSE),"")</f>
        <v/>
      </c>
      <c r="BL376" t="str">
        <f>IF(OR(B376="SP",B376="MR",B376="CL"),"P",VLOOKUP(#REF!,Bat!$A$4:$AR$581,42,FALSE))</f>
        <v>P</v>
      </c>
    </row>
    <row r="377" spans="1:64" ht="15" customHeight="1" x14ac:dyDescent="0.3">
      <c r="A377" s="1">
        <v>11819</v>
      </c>
      <c r="B377" s="1" t="s">
        <v>468</v>
      </c>
      <c r="C377" s="1" t="s">
        <v>622</v>
      </c>
      <c r="D377" s="1" t="s">
        <v>199</v>
      </c>
      <c r="E377" s="1">
        <v>21</v>
      </c>
      <c r="F377" s="1" t="s">
        <v>42</v>
      </c>
      <c r="G377" s="1" t="s">
        <v>42</v>
      </c>
      <c r="H377" s="22" t="s">
        <v>878</v>
      </c>
      <c r="I377" s="45" t="s">
        <v>43</v>
      </c>
      <c r="J377" s="1" t="s">
        <v>44</v>
      </c>
      <c r="K377" s="22" t="s">
        <v>43</v>
      </c>
      <c r="L377" s="1">
        <v>2</v>
      </c>
      <c r="M377" s="1">
        <v>2</v>
      </c>
      <c r="N377" s="22">
        <v>1</v>
      </c>
      <c r="O377" s="1">
        <v>4</v>
      </c>
      <c r="P377" s="1">
        <v>2</v>
      </c>
      <c r="Q377" s="22">
        <v>3</v>
      </c>
      <c r="R377" s="1">
        <v>3</v>
      </c>
      <c r="S377" s="1">
        <v>5</v>
      </c>
      <c r="T377" s="1">
        <v>1</v>
      </c>
      <c r="U377" s="1">
        <v>1</v>
      </c>
      <c r="V377" s="1" t="s">
        <v>45</v>
      </c>
      <c r="W377" s="1" t="s">
        <v>45</v>
      </c>
      <c r="X377" s="1">
        <v>4</v>
      </c>
      <c r="Y377" s="1">
        <v>6</v>
      </c>
      <c r="Z377" s="1" t="s">
        <v>45</v>
      </c>
      <c r="AA377" s="1" t="s">
        <v>45</v>
      </c>
      <c r="AB377" s="1" t="s">
        <v>45</v>
      </c>
      <c r="AC377" s="1" t="s">
        <v>45</v>
      </c>
      <c r="AD377" s="1" t="s">
        <v>45</v>
      </c>
      <c r="AE377" s="1" t="s">
        <v>45</v>
      </c>
      <c r="AF377" s="1" t="s">
        <v>45</v>
      </c>
      <c r="AG377" s="1" t="s">
        <v>45</v>
      </c>
      <c r="AH377" s="1" t="s">
        <v>45</v>
      </c>
      <c r="AI377" s="1" t="s">
        <v>45</v>
      </c>
      <c r="AJ377" s="1" t="s">
        <v>45</v>
      </c>
      <c r="AK377" s="1" t="s">
        <v>45</v>
      </c>
      <c r="AL377" s="1" t="s">
        <v>45</v>
      </c>
      <c r="AM377" s="1" t="s">
        <v>45</v>
      </c>
      <c r="AN377" s="1" t="s">
        <v>45</v>
      </c>
      <c r="AO377" s="22" t="s">
        <v>45</v>
      </c>
      <c r="AP377" s="1" t="s">
        <v>69</v>
      </c>
      <c r="AQ377" s="1">
        <v>9</v>
      </c>
      <c r="AR377" s="23" t="s">
        <v>371</v>
      </c>
      <c r="AS377" s="34" t="s">
        <v>874</v>
      </c>
      <c r="AT377" s="34" t="s">
        <v>844</v>
      </c>
      <c r="AU377" s="8">
        <f t="shared" si="35"/>
        <v>-2.311361197028369</v>
      </c>
      <c r="AV377" s="8">
        <f t="shared" si="36"/>
        <v>-0.99184266516472974</v>
      </c>
      <c r="AW377">
        <f t="shared" si="37"/>
        <v>3</v>
      </c>
      <c r="AX377">
        <f t="shared" si="38"/>
        <v>1</v>
      </c>
      <c r="AY377" s="6">
        <f>VLOOKUP(AP377,COND!$A$10:$B$32,2,FALSE)</f>
        <v>0.95</v>
      </c>
      <c r="AZ377" s="8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99.328330734434743</v>
      </c>
      <c r="BA377" s="26">
        <f t="shared" si="39"/>
        <v>-0.15412931313498254</v>
      </c>
      <c r="BB377" t="str">
        <f t="shared" si="40"/>
        <v>SP</v>
      </c>
      <c r="BC377">
        <v>800</v>
      </c>
      <c r="BD377">
        <v>800</v>
      </c>
      <c r="BF377" t="str">
        <f t="shared" si="41"/>
        <v>Unlikely</v>
      </c>
      <c r="BH377">
        <f>IF(VLOOKUP($A377,'Draft List'!$D$4:$AC$1177,BH$3,FALSE)&lt;&gt;0,VLOOKUP($A377,'Draft List'!$D$4:$AC$1177,BH$3,FALSE),"")</f>
        <v>465</v>
      </c>
      <c r="BI377">
        <f>IF(VLOOKUP($A377,'Draft List'!$D$4:$AC$1177,BI$3,FALSE)&lt;&gt;0,VLOOKUP($A377,'Draft List'!$D$4:$AC$1177,BI$3,FALSE),"")</f>
        <v>15</v>
      </c>
      <c r="BJ377">
        <f>IF(VLOOKUP($A377,'Draft List'!$D$4:$AC$1177,BJ$3,FALSE)&lt;&gt;0,VLOOKUP($A377,'Draft List'!$D$4:$AC$1177,BJ$3,FALSE),"")</f>
        <v>29</v>
      </c>
      <c r="BK377" t="str">
        <f>IF(VLOOKUP($A377,'Draft List'!$D$4:$AC$1177,BK$3,FALSE)&lt;&gt;0,VLOOKUP($A377,'Draft List'!$D$4:$AC$1177,BK$3,FALSE),"")</f>
        <v>Kentucky Thoroughbreds</v>
      </c>
      <c r="BL377" t="e">
        <f>IF(OR(B377="SP",B377="MR",B377="CL"),"P",VLOOKUP(#REF!,Bat!$A$4:$AR$581,42,FALSE))</f>
        <v>#REF!</v>
      </c>
    </row>
    <row r="378" spans="1:64" ht="15" customHeight="1" x14ac:dyDescent="0.3">
      <c r="A378" s="1">
        <v>8237</v>
      </c>
      <c r="B378" s="1" t="s">
        <v>468</v>
      </c>
      <c r="C378" s="1" t="s">
        <v>150</v>
      </c>
      <c r="D378" s="1" t="s">
        <v>612</v>
      </c>
      <c r="E378" s="1">
        <v>18</v>
      </c>
      <c r="F378" s="1" t="s">
        <v>42</v>
      </c>
      <c r="G378" s="1" t="s">
        <v>42</v>
      </c>
      <c r="H378" s="22" t="s">
        <v>878</v>
      </c>
      <c r="I378" s="45" t="s">
        <v>43</v>
      </c>
      <c r="J378" s="1" t="s">
        <v>44</v>
      </c>
      <c r="K378" s="22" t="s">
        <v>43</v>
      </c>
      <c r="L378" s="1">
        <v>1</v>
      </c>
      <c r="M378" s="1">
        <v>1</v>
      </c>
      <c r="N378" s="22">
        <v>1</v>
      </c>
      <c r="O378" s="1">
        <v>3</v>
      </c>
      <c r="P378" s="1">
        <v>1</v>
      </c>
      <c r="Q378" s="22">
        <v>2</v>
      </c>
      <c r="R378" s="1">
        <v>2</v>
      </c>
      <c r="S378" s="1">
        <v>4</v>
      </c>
      <c r="T378" s="1">
        <v>1</v>
      </c>
      <c r="U378" s="1">
        <v>5</v>
      </c>
      <c r="V378" s="1" t="s">
        <v>45</v>
      </c>
      <c r="W378" s="1" t="s">
        <v>45</v>
      </c>
      <c r="X378" s="1">
        <v>1</v>
      </c>
      <c r="Y378" s="1">
        <v>2</v>
      </c>
      <c r="Z378" s="1" t="s">
        <v>45</v>
      </c>
      <c r="AA378" s="1" t="s">
        <v>45</v>
      </c>
      <c r="AB378" s="1" t="s">
        <v>45</v>
      </c>
      <c r="AC378" s="1" t="s">
        <v>45</v>
      </c>
      <c r="AD378" s="1" t="s">
        <v>45</v>
      </c>
      <c r="AE378" s="1" t="s">
        <v>45</v>
      </c>
      <c r="AF378" s="1" t="s">
        <v>45</v>
      </c>
      <c r="AG378" s="1" t="s">
        <v>45</v>
      </c>
      <c r="AH378" s="1" t="s">
        <v>45</v>
      </c>
      <c r="AI378" s="1" t="s">
        <v>45</v>
      </c>
      <c r="AJ378" s="1" t="s">
        <v>45</v>
      </c>
      <c r="AK378" s="1" t="s">
        <v>45</v>
      </c>
      <c r="AL378" s="1" t="s">
        <v>45</v>
      </c>
      <c r="AM378" s="1" t="s">
        <v>45</v>
      </c>
      <c r="AN378" s="1" t="s">
        <v>45</v>
      </c>
      <c r="AO378" s="22" t="s">
        <v>45</v>
      </c>
      <c r="AP378" s="1" t="s">
        <v>66</v>
      </c>
      <c r="AQ378" s="1">
        <v>6</v>
      </c>
      <c r="AR378" s="23" t="s">
        <v>14</v>
      </c>
      <c r="AS378" s="34" t="s">
        <v>875</v>
      </c>
      <c r="AT378" s="34" t="s">
        <v>48</v>
      </c>
      <c r="AU378" s="8">
        <f t="shared" si="35"/>
        <v>-2.7014842379675978</v>
      </c>
      <c r="AV378" s="8">
        <f t="shared" si="36"/>
        <v>-1.6242862721580691</v>
      </c>
      <c r="AW378">
        <f t="shared" si="37"/>
        <v>3</v>
      </c>
      <c r="AX378">
        <f t="shared" si="38"/>
        <v>0</v>
      </c>
      <c r="AY378" s="6">
        <f>VLOOKUP(AP378,COND!$A$10:$B$32,2,FALSE)</f>
        <v>0.95</v>
      </c>
      <c r="AZ378" s="8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91.799021853188265</v>
      </c>
      <c r="BA378" s="26">
        <f t="shared" si="39"/>
        <v>-0.84875823583415178</v>
      </c>
      <c r="BB378" t="str">
        <f t="shared" si="40"/>
        <v>SP</v>
      </c>
      <c r="BC378">
        <v>800</v>
      </c>
      <c r="BD378">
        <v>800</v>
      </c>
      <c r="BF378" t="str">
        <f t="shared" si="41"/>
        <v>Unlikely</v>
      </c>
      <c r="BH378" t="str">
        <f>IF(VLOOKUP($A378,'Draft List'!$D$4:$AC$1177,BH$3,FALSE)&lt;&gt;0,VLOOKUP($A378,'Draft List'!$D$4:$AC$1177,BH$3,FALSE),"")</f>
        <v/>
      </c>
      <c r="BI378" t="str">
        <f>IF(VLOOKUP($A378,'Draft List'!$D$4:$AC$1177,BI$3,FALSE)&lt;&gt;0,VLOOKUP($A378,'Draft List'!$D$4:$AC$1177,BI$3,FALSE),"")</f>
        <v/>
      </c>
      <c r="BJ378" t="str">
        <f>IF(VLOOKUP($A378,'Draft List'!$D$4:$AC$1177,BJ$3,FALSE)&lt;&gt;0,VLOOKUP($A378,'Draft List'!$D$4:$AC$1177,BJ$3,FALSE),"")</f>
        <v/>
      </c>
      <c r="BK378" t="str">
        <f>IF(VLOOKUP($A378,'Draft List'!$D$4:$AC$1177,BK$3,FALSE)&lt;&gt;0,VLOOKUP($A378,'Draft List'!$D$4:$AC$1177,BK$3,FALSE),"")</f>
        <v/>
      </c>
      <c r="BL378" t="e">
        <f>IF(OR(B378="SP",B378="MR",B378="CL"),"P",VLOOKUP(#REF!,Bat!$A$4:$AR$581,42,FALSE))</f>
        <v>#REF!</v>
      </c>
    </row>
    <row r="379" spans="1:64" ht="15" customHeight="1" x14ac:dyDescent="0.3">
      <c r="A379" s="1">
        <v>13316</v>
      </c>
      <c r="B379" s="1" t="s">
        <v>468</v>
      </c>
      <c r="C379" s="1" t="s">
        <v>165</v>
      </c>
      <c r="D379" s="1" t="s">
        <v>404</v>
      </c>
      <c r="E379" s="1">
        <v>21</v>
      </c>
      <c r="F379" s="1" t="s">
        <v>42</v>
      </c>
      <c r="G379" s="1" t="s">
        <v>42</v>
      </c>
      <c r="H379" s="22" t="s">
        <v>878</v>
      </c>
      <c r="I379" s="45" t="s">
        <v>43</v>
      </c>
      <c r="J379" s="1" t="s">
        <v>43</v>
      </c>
      <c r="K379" s="22" t="s">
        <v>43</v>
      </c>
      <c r="L379" s="1">
        <v>2</v>
      </c>
      <c r="M379" s="1">
        <v>2</v>
      </c>
      <c r="N379" s="22">
        <v>3</v>
      </c>
      <c r="O379" s="1">
        <v>4</v>
      </c>
      <c r="P379" s="1">
        <v>2</v>
      </c>
      <c r="Q379" s="22">
        <v>3</v>
      </c>
      <c r="R379" s="1">
        <v>4</v>
      </c>
      <c r="S379" s="1">
        <v>5</v>
      </c>
      <c r="T379" s="1">
        <v>1</v>
      </c>
      <c r="U379" s="1">
        <v>3</v>
      </c>
      <c r="V379" s="1" t="s">
        <v>45</v>
      </c>
      <c r="W379" s="1" t="s">
        <v>45</v>
      </c>
      <c r="X379" s="1">
        <v>3</v>
      </c>
      <c r="Y379" s="1">
        <v>5</v>
      </c>
      <c r="Z379" s="1" t="s">
        <v>45</v>
      </c>
      <c r="AA379" s="1" t="s">
        <v>45</v>
      </c>
      <c r="AB379" s="1">
        <v>3</v>
      </c>
      <c r="AC379" s="1">
        <v>4</v>
      </c>
      <c r="AD379" s="1" t="s">
        <v>45</v>
      </c>
      <c r="AE379" s="1" t="s">
        <v>45</v>
      </c>
      <c r="AF379" s="1" t="s">
        <v>45</v>
      </c>
      <c r="AG379" s="1" t="s">
        <v>45</v>
      </c>
      <c r="AH379" s="1" t="s">
        <v>45</v>
      </c>
      <c r="AI379" s="1" t="s">
        <v>45</v>
      </c>
      <c r="AJ379" s="1" t="s">
        <v>45</v>
      </c>
      <c r="AK379" s="1" t="s">
        <v>45</v>
      </c>
      <c r="AL379" s="1" t="s">
        <v>45</v>
      </c>
      <c r="AM379" s="1" t="s">
        <v>45</v>
      </c>
      <c r="AN379" s="1" t="s">
        <v>45</v>
      </c>
      <c r="AO379" s="22" t="s">
        <v>45</v>
      </c>
      <c r="AP379" s="1" t="s">
        <v>374</v>
      </c>
      <c r="AQ379" s="1">
        <v>6</v>
      </c>
      <c r="AR379" s="23" t="s">
        <v>371</v>
      </c>
      <c r="AS379" s="34" t="s">
        <v>874</v>
      </c>
      <c r="AT379" s="34" t="s">
        <v>844</v>
      </c>
      <c r="AU379" s="8">
        <f t="shared" si="35"/>
        <v>-1.8267200649201485</v>
      </c>
      <c r="AV379" s="8">
        <f t="shared" si="36"/>
        <v>-0.99184266516472974</v>
      </c>
      <c r="AW379">
        <f t="shared" si="37"/>
        <v>4</v>
      </c>
      <c r="AX379">
        <f t="shared" si="38"/>
        <v>0</v>
      </c>
      <c r="AY379" s="6">
        <f>VLOOKUP(AP379,COND!$A$10:$B$32,2,FALSE)</f>
        <v>1</v>
      </c>
      <c r="AZ379" s="8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99.252857616628347</v>
      </c>
      <c r="BA379" s="26">
        <f t="shared" si="39"/>
        <v>-0.16109221123645154</v>
      </c>
      <c r="BB379" t="str">
        <f t="shared" si="40"/>
        <v>SP</v>
      </c>
      <c r="BC379">
        <v>800</v>
      </c>
      <c r="BD379">
        <v>800</v>
      </c>
      <c r="BF379" t="str">
        <f t="shared" si="41"/>
        <v>Unlikely</v>
      </c>
      <c r="BH379" t="str">
        <f>IF(VLOOKUP($A379,'Draft List'!$D$4:$AC$1177,BH$3,FALSE)&lt;&gt;0,VLOOKUP($A379,'Draft List'!$D$4:$AC$1177,BH$3,FALSE),"")</f>
        <v/>
      </c>
      <c r="BI379" t="str">
        <f>IF(VLOOKUP($A379,'Draft List'!$D$4:$AC$1177,BI$3,FALSE)&lt;&gt;0,VLOOKUP($A379,'Draft List'!$D$4:$AC$1177,BI$3,FALSE),"")</f>
        <v/>
      </c>
      <c r="BJ379" t="str">
        <f>IF(VLOOKUP($A379,'Draft List'!$D$4:$AC$1177,BJ$3,FALSE)&lt;&gt;0,VLOOKUP($A379,'Draft List'!$D$4:$AC$1177,BJ$3,FALSE),"")</f>
        <v/>
      </c>
      <c r="BK379" t="str">
        <f>IF(VLOOKUP($A379,'Draft List'!$D$4:$AC$1177,BK$3,FALSE)&lt;&gt;0,VLOOKUP($A379,'Draft List'!$D$4:$AC$1177,BK$3,FALSE),"")</f>
        <v/>
      </c>
      <c r="BL379" t="e">
        <f>IF(OR(B379="SP",B379="MR",B379="CL"),"P",VLOOKUP(#REF!,Bat!$A$4:$AR$581,42,FALSE))</f>
        <v>#REF!</v>
      </c>
    </row>
    <row r="380" spans="1:64" ht="15" customHeight="1" x14ac:dyDescent="0.3">
      <c r="A380" s="1">
        <v>1374</v>
      </c>
      <c r="B380" s="1" t="s">
        <v>24</v>
      </c>
      <c r="C380" s="1" t="s">
        <v>184</v>
      </c>
      <c r="D380" s="1" t="s">
        <v>1490</v>
      </c>
      <c r="E380" s="1">
        <v>22</v>
      </c>
      <c r="F380" s="1" t="s">
        <v>42</v>
      </c>
      <c r="G380" s="1" t="s">
        <v>42</v>
      </c>
      <c r="H380" s="22" t="s">
        <v>878</v>
      </c>
      <c r="I380" s="45" t="s">
        <v>43</v>
      </c>
      <c r="J380" s="1" t="s">
        <v>43</v>
      </c>
      <c r="K380" s="22" t="s">
        <v>43</v>
      </c>
      <c r="L380" s="1">
        <v>2</v>
      </c>
      <c r="M380" s="1">
        <v>2</v>
      </c>
      <c r="N380" s="22">
        <v>2</v>
      </c>
      <c r="O380" s="1">
        <v>4</v>
      </c>
      <c r="P380" s="1">
        <v>2</v>
      </c>
      <c r="Q380" s="22">
        <v>3</v>
      </c>
      <c r="R380" s="1">
        <v>4</v>
      </c>
      <c r="S380" s="1">
        <v>5</v>
      </c>
      <c r="T380" s="1">
        <v>3</v>
      </c>
      <c r="U380" s="1">
        <v>3</v>
      </c>
      <c r="V380" s="1">
        <v>3</v>
      </c>
      <c r="W380" s="1">
        <v>4</v>
      </c>
      <c r="X380" s="1">
        <v>2</v>
      </c>
      <c r="Y380" s="1">
        <v>5</v>
      </c>
      <c r="Z380" s="1" t="s">
        <v>45</v>
      </c>
      <c r="AA380" s="1" t="s">
        <v>45</v>
      </c>
      <c r="AB380" s="1" t="s">
        <v>45</v>
      </c>
      <c r="AC380" s="1" t="s">
        <v>45</v>
      </c>
      <c r="AD380" s="1" t="s">
        <v>45</v>
      </c>
      <c r="AE380" s="1" t="s">
        <v>45</v>
      </c>
      <c r="AF380" s="1">
        <v>3</v>
      </c>
      <c r="AG380" s="1">
        <v>4</v>
      </c>
      <c r="AH380" s="1" t="s">
        <v>45</v>
      </c>
      <c r="AI380" s="1" t="s">
        <v>45</v>
      </c>
      <c r="AJ380" s="1" t="s">
        <v>45</v>
      </c>
      <c r="AK380" s="1" t="s">
        <v>45</v>
      </c>
      <c r="AL380" s="1" t="s">
        <v>45</v>
      </c>
      <c r="AM380" s="1" t="s">
        <v>45</v>
      </c>
      <c r="AN380" s="1" t="s">
        <v>45</v>
      </c>
      <c r="AO380" s="22" t="s">
        <v>45</v>
      </c>
      <c r="AP380" s="1" t="s">
        <v>373</v>
      </c>
      <c r="AQ380" s="1">
        <v>9</v>
      </c>
      <c r="AR380" s="23" t="s">
        <v>14</v>
      </c>
      <c r="AS380" s="34" t="s">
        <v>45</v>
      </c>
      <c r="AT380" s="34" t="s">
        <v>844</v>
      </c>
      <c r="AU380" s="8">
        <f t="shared" si="35"/>
        <v>-2.0690406309742588</v>
      </c>
      <c r="AV380" s="8">
        <f t="shared" si="36"/>
        <v>-0.99184266516472974</v>
      </c>
      <c r="AW380">
        <f t="shared" si="37"/>
        <v>5</v>
      </c>
      <c r="AX380">
        <f t="shared" si="38"/>
        <v>0</v>
      </c>
      <c r="AY380" s="6">
        <f>VLOOKUP(AP380,COND!$A$10:$B$32,2,FALSE)</f>
        <v>1</v>
      </c>
      <c r="AZ380" s="8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99.24933857051056</v>
      </c>
      <c r="BA380" s="26">
        <f t="shared" si="39"/>
        <v>-0.16141686669318486</v>
      </c>
      <c r="BB380" t="str">
        <f t="shared" si="40"/>
        <v>SP</v>
      </c>
      <c r="BC380">
        <v>800</v>
      </c>
      <c r="BD380">
        <v>800</v>
      </c>
      <c r="BF380" t="str">
        <f t="shared" si="41"/>
        <v>Unlikely</v>
      </c>
      <c r="BH380" t="str">
        <f>IF(VLOOKUP($A380,'Draft List'!$D$4:$AC$1177,BH$3,FALSE)&lt;&gt;0,VLOOKUP($A380,'Draft List'!$D$4:$AC$1177,BH$3,FALSE),"")</f>
        <v/>
      </c>
      <c r="BI380" t="str">
        <f>IF(VLOOKUP($A380,'Draft List'!$D$4:$AC$1177,BI$3,FALSE)&lt;&gt;0,VLOOKUP($A380,'Draft List'!$D$4:$AC$1177,BI$3,FALSE),"")</f>
        <v/>
      </c>
      <c r="BJ380" t="str">
        <f>IF(VLOOKUP($A380,'Draft List'!$D$4:$AC$1177,BJ$3,FALSE)&lt;&gt;0,VLOOKUP($A380,'Draft List'!$D$4:$AC$1177,BJ$3,FALSE),"")</f>
        <v/>
      </c>
      <c r="BK380" t="str">
        <f>IF(VLOOKUP($A380,'Draft List'!$D$4:$AC$1177,BK$3,FALSE)&lt;&gt;0,VLOOKUP($A380,'Draft List'!$D$4:$AC$1177,BK$3,FALSE),"")</f>
        <v/>
      </c>
      <c r="BL380" t="str">
        <f>IF(OR(B380="SP",B380="MR",B380="CL"),"P",VLOOKUP(#REF!,Bat!$A$4:$AR$581,42,FALSE))</f>
        <v>P</v>
      </c>
    </row>
    <row r="381" spans="1:64" ht="15" customHeight="1" x14ac:dyDescent="0.3">
      <c r="A381" s="1">
        <v>8533</v>
      </c>
      <c r="B381" s="1" t="s">
        <v>468</v>
      </c>
      <c r="C381" s="1" t="s">
        <v>414</v>
      </c>
      <c r="D381" s="1" t="s">
        <v>1438</v>
      </c>
      <c r="E381" s="1">
        <v>21</v>
      </c>
      <c r="F381" s="1" t="s">
        <v>42</v>
      </c>
      <c r="G381" s="1" t="s">
        <v>54</v>
      </c>
      <c r="H381" s="22" t="s">
        <v>878</v>
      </c>
      <c r="I381" s="45" t="s">
        <v>43</v>
      </c>
      <c r="J381" s="1" t="s">
        <v>44</v>
      </c>
      <c r="K381" s="22" t="s">
        <v>43</v>
      </c>
      <c r="L381" s="1">
        <v>3</v>
      </c>
      <c r="M381" s="1">
        <v>2</v>
      </c>
      <c r="N381" s="22">
        <v>1</v>
      </c>
      <c r="O381" s="1">
        <v>5</v>
      </c>
      <c r="P381" s="1">
        <v>2</v>
      </c>
      <c r="Q381" s="22">
        <v>2</v>
      </c>
      <c r="R381" s="1">
        <v>4</v>
      </c>
      <c r="S381" s="1">
        <v>7</v>
      </c>
      <c r="T381" s="1">
        <v>1</v>
      </c>
      <c r="U381" s="1">
        <v>2</v>
      </c>
      <c r="V381" s="1" t="s">
        <v>45</v>
      </c>
      <c r="W381" s="1" t="s">
        <v>45</v>
      </c>
      <c r="X381" s="1" t="s">
        <v>45</v>
      </c>
      <c r="Y381" s="1" t="s">
        <v>45</v>
      </c>
      <c r="Z381" s="1" t="s">
        <v>45</v>
      </c>
      <c r="AA381" s="1" t="s">
        <v>45</v>
      </c>
      <c r="AB381" s="1">
        <v>4</v>
      </c>
      <c r="AC381" s="1">
        <v>6</v>
      </c>
      <c r="AD381" s="1" t="s">
        <v>45</v>
      </c>
      <c r="AE381" s="1" t="s">
        <v>45</v>
      </c>
      <c r="AF381" s="1" t="s">
        <v>45</v>
      </c>
      <c r="AG381" s="1" t="s">
        <v>45</v>
      </c>
      <c r="AH381" s="1" t="s">
        <v>45</v>
      </c>
      <c r="AI381" s="1" t="s">
        <v>45</v>
      </c>
      <c r="AJ381" s="1" t="s">
        <v>45</v>
      </c>
      <c r="AK381" s="1" t="s">
        <v>45</v>
      </c>
      <c r="AL381" s="1" t="s">
        <v>45</v>
      </c>
      <c r="AM381" s="1" t="s">
        <v>45</v>
      </c>
      <c r="AN381" s="1" t="s">
        <v>45</v>
      </c>
      <c r="AO381" s="22" t="s">
        <v>45</v>
      </c>
      <c r="AP381" s="1" t="s">
        <v>57</v>
      </c>
      <c r="AQ381" s="1">
        <v>6</v>
      </c>
      <c r="AR381" s="23" t="s">
        <v>371</v>
      </c>
      <c r="AS381" s="34" t="s">
        <v>45</v>
      </c>
      <c r="AT381" s="34" t="s">
        <v>48</v>
      </c>
      <c r="AU381" s="8">
        <f t="shared" si="35"/>
        <v>-2.1166698725191955</v>
      </c>
      <c r="AV381" s="8">
        <f t="shared" si="36"/>
        <v>-1.0394719067096667</v>
      </c>
      <c r="AW381">
        <f t="shared" si="37"/>
        <v>3</v>
      </c>
      <c r="AX381">
        <f t="shared" si="38"/>
        <v>2</v>
      </c>
      <c r="AY381" s="6">
        <f>VLOOKUP(AP381,COND!$A$10:$B$32,2,FALSE)</f>
        <v>1</v>
      </c>
      <c r="AZ381" s="8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99.217547194020256</v>
      </c>
      <c r="BA381" s="26">
        <f t="shared" si="39"/>
        <v>-0.16434983304519454</v>
      </c>
      <c r="BB381" t="str">
        <f t="shared" si="40"/>
        <v>SP</v>
      </c>
      <c r="BC381">
        <v>800</v>
      </c>
      <c r="BD381">
        <v>800</v>
      </c>
      <c r="BF381" t="str">
        <f t="shared" si="41"/>
        <v>Unlikely</v>
      </c>
      <c r="BH381">
        <f>IF(VLOOKUP($A381,'Draft List'!$D$4:$AC$1177,BH$3,FALSE)&lt;&gt;0,VLOOKUP($A381,'Draft List'!$D$4:$AC$1177,BH$3,FALSE),"")</f>
        <v>567</v>
      </c>
      <c r="BI381">
        <f>IF(VLOOKUP($A381,'Draft List'!$D$4:$AC$1177,BI$3,FALSE)&lt;&gt;0,VLOOKUP($A381,'Draft List'!$D$4:$AC$1177,BI$3,FALSE),"")</f>
        <v>19</v>
      </c>
      <c r="BJ381">
        <f>IF(VLOOKUP($A381,'Draft List'!$D$4:$AC$1177,BJ$3,FALSE)&lt;&gt;0,VLOOKUP($A381,'Draft List'!$D$4:$AC$1177,BJ$3,FALSE),"")</f>
        <v>3</v>
      </c>
      <c r="BK381" t="str">
        <f>IF(VLOOKUP($A381,'Draft List'!$D$4:$AC$1177,BK$3,FALSE)&lt;&gt;0,VLOOKUP($A381,'Draft List'!$D$4:$AC$1177,BK$3,FALSE),"")</f>
        <v>Arlington Bureaucrats</v>
      </c>
      <c r="BL381" t="e">
        <f>IF(OR(B381="SP",B381="MR",B381="CL"),"P",VLOOKUP(#REF!,Bat!$A$4:$AR$581,42,FALSE))</f>
        <v>#REF!</v>
      </c>
    </row>
    <row r="382" spans="1:64" ht="15" customHeight="1" x14ac:dyDescent="0.3">
      <c r="A382" s="1">
        <v>11634</v>
      </c>
      <c r="B382" s="1" t="s">
        <v>468</v>
      </c>
      <c r="C382" s="1" t="s">
        <v>359</v>
      </c>
      <c r="D382" s="1" t="s">
        <v>980</v>
      </c>
      <c r="E382" s="1">
        <v>21</v>
      </c>
      <c r="F382" s="1" t="s">
        <v>54</v>
      </c>
      <c r="G382" s="1" t="s">
        <v>54</v>
      </c>
      <c r="H382" s="22" t="s">
        <v>878</v>
      </c>
      <c r="I382" s="45" t="s">
        <v>44</v>
      </c>
      <c r="J382" s="1" t="s">
        <v>44</v>
      </c>
      <c r="K382" s="22" t="s">
        <v>43</v>
      </c>
      <c r="L382" s="1">
        <v>3</v>
      </c>
      <c r="M382" s="1">
        <v>1</v>
      </c>
      <c r="N382" s="22">
        <v>1</v>
      </c>
      <c r="O382" s="1">
        <v>5</v>
      </c>
      <c r="P382" s="1">
        <v>1</v>
      </c>
      <c r="Q382" s="22">
        <v>3</v>
      </c>
      <c r="R382" s="1">
        <v>5</v>
      </c>
      <c r="S382" s="1">
        <v>6</v>
      </c>
      <c r="T382" s="1" t="s">
        <v>45</v>
      </c>
      <c r="U382" s="1" t="s">
        <v>45</v>
      </c>
      <c r="V382" s="1">
        <v>2</v>
      </c>
      <c r="W382" s="1">
        <v>5</v>
      </c>
      <c r="X382" s="1">
        <v>3</v>
      </c>
      <c r="Y382" s="1">
        <v>6</v>
      </c>
      <c r="Z382" s="1" t="s">
        <v>45</v>
      </c>
      <c r="AA382" s="1" t="s">
        <v>45</v>
      </c>
      <c r="AB382" s="1" t="s">
        <v>45</v>
      </c>
      <c r="AC382" s="1" t="s">
        <v>45</v>
      </c>
      <c r="AD382" s="1" t="s">
        <v>45</v>
      </c>
      <c r="AE382" s="1" t="s">
        <v>45</v>
      </c>
      <c r="AF382" s="1" t="s">
        <v>45</v>
      </c>
      <c r="AG382" s="1" t="s">
        <v>45</v>
      </c>
      <c r="AH382" s="1" t="s">
        <v>45</v>
      </c>
      <c r="AI382" s="1" t="s">
        <v>45</v>
      </c>
      <c r="AJ382" s="1" t="s">
        <v>45</v>
      </c>
      <c r="AK382" s="1" t="s">
        <v>45</v>
      </c>
      <c r="AL382" s="1" t="s">
        <v>45</v>
      </c>
      <c r="AM382" s="1" t="s">
        <v>45</v>
      </c>
      <c r="AN382" s="1" t="s">
        <v>45</v>
      </c>
      <c r="AO382" s="22" t="s">
        <v>45</v>
      </c>
      <c r="AP382" s="1" t="s">
        <v>61</v>
      </c>
      <c r="AQ382" s="1">
        <v>9</v>
      </c>
      <c r="AR382" s="23" t="s">
        <v>375</v>
      </c>
      <c r="AS382" s="34" t="s">
        <v>874</v>
      </c>
      <c r="AT382" s="34" t="s">
        <v>48</v>
      </c>
      <c r="AU382" s="8">
        <f t="shared" si="35"/>
        <v>-2.3121015889492513</v>
      </c>
      <c r="AV382" s="8">
        <f t="shared" si="36"/>
        <v>-0.99258305708561179</v>
      </c>
      <c r="AW382">
        <f t="shared" si="37"/>
        <v>3</v>
      </c>
      <c r="AX382">
        <f t="shared" si="38"/>
        <v>2</v>
      </c>
      <c r="AY382" s="6">
        <f>VLOOKUP(AP382,COND!$A$10:$B$32,2,FALSE)</f>
        <v>1.0249999999999999</v>
      </c>
      <c r="AZ382" s="8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99.128066504010363</v>
      </c>
      <c r="BA382" s="26">
        <f t="shared" si="39"/>
        <v>-0.1726050230346455</v>
      </c>
      <c r="BB382" t="str">
        <f t="shared" si="40"/>
        <v>SP</v>
      </c>
      <c r="BC382">
        <v>800</v>
      </c>
      <c r="BD382">
        <v>800</v>
      </c>
      <c r="BF382" t="str">
        <f t="shared" si="41"/>
        <v>Unlikely</v>
      </c>
      <c r="BH382">
        <f>IF(VLOOKUP($A382,'Draft List'!$D$4:$AC$1177,BH$3,FALSE)&lt;&gt;0,VLOOKUP($A382,'Draft List'!$D$4:$AC$1177,BH$3,FALSE),"")</f>
        <v>402</v>
      </c>
      <c r="BI382">
        <f>IF(VLOOKUP($A382,'Draft List'!$D$4:$AC$1177,BI$3,FALSE)&lt;&gt;0,VLOOKUP($A382,'Draft List'!$D$4:$AC$1177,BI$3,FALSE),"")</f>
        <v>13</v>
      </c>
      <c r="BJ382">
        <f>IF(VLOOKUP($A382,'Draft List'!$D$4:$AC$1177,BJ$3,FALSE)&lt;&gt;0,VLOOKUP($A382,'Draft List'!$D$4:$AC$1177,BJ$3,FALSE),"")</f>
        <v>30</v>
      </c>
      <c r="BK382" t="str">
        <f>IF(VLOOKUP($A382,'Draft List'!$D$4:$AC$1177,BK$3,FALSE)&lt;&gt;0,VLOOKUP($A382,'Draft List'!$D$4:$AC$1177,BK$3,FALSE),"")</f>
        <v>Yuma Arroyos</v>
      </c>
      <c r="BL382" t="e">
        <f>IF(OR(B382="SP",B382="MR",B382="CL"),"P",VLOOKUP(#REF!,Bat!$A$4:$AR$581,42,FALSE))</f>
        <v>#REF!</v>
      </c>
    </row>
    <row r="383" spans="1:64" ht="15" customHeight="1" x14ac:dyDescent="0.3">
      <c r="A383" s="1">
        <v>10782</v>
      </c>
      <c r="B383" s="1" t="s">
        <v>468</v>
      </c>
      <c r="C383" s="1" t="s">
        <v>1656</v>
      </c>
      <c r="D383" s="1" t="s">
        <v>1657</v>
      </c>
      <c r="E383" s="1">
        <v>18</v>
      </c>
      <c r="F383" s="1" t="s">
        <v>42</v>
      </c>
      <c r="G383" s="1" t="s">
        <v>42</v>
      </c>
      <c r="H383" s="22" t="s">
        <v>878</v>
      </c>
      <c r="I383" s="45" t="s">
        <v>43</v>
      </c>
      <c r="J383" s="1" t="s">
        <v>44</v>
      </c>
      <c r="K383" s="22" t="s">
        <v>43</v>
      </c>
      <c r="L383" s="1">
        <v>1</v>
      </c>
      <c r="M383" s="1">
        <v>1</v>
      </c>
      <c r="N383" s="22">
        <v>1</v>
      </c>
      <c r="O383" s="1">
        <v>3</v>
      </c>
      <c r="P383" s="1">
        <v>1</v>
      </c>
      <c r="Q383" s="22">
        <v>2</v>
      </c>
      <c r="R383" s="1">
        <v>2</v>
      </c>
      <c r="S383" s="1">
        <v>3</v>
      </c>
      <c r="T383" s="1">
        <v>1</v>
      </c>
      <c r="U383" s="1">
        <v>5</v>
      </c>
      <c r="V383" s="1" t="s">
        <v>45</v>
      </c>
      <c r="W383" s="1" t="s">
        <v>45</v>
      </c>
      <c r="X383" s="1">
        <v>1</v>
      </c>
      <c r="Y383" s="1">
        <v>4</v>
      </c>
      <c r="Z383" s="1" t="s">
        <v>45</v>
      </c>
      <c r="AA383" s="1" t="s">
        <v>45</v>
      </c>
      <c r="AB383" s="1">
        <v>2</v>
      </c>
      <c r="AC383" s="1">
        <v>2</v>
      </c>
      <c r="AD383" s="1" t="s">
        <v>45</v>
      </c>
      <c r="AE383" s="1" t="s">
        <v>45</v>
      </c>
      <c r="AF383" s="1" t="s">
        <v>45</v>
      </c>
      <c r="AG383" s="1" t="s">
        <v>45</v>
      </c>
      <c r="AH383" s="1" t="s">
        <v>45</v>
      </c>
      <c r="AI383" s="1" t="s">
        <v>45</v>
      </c>
      <c r="AJ383" s="1" t="s">
        <v>45</v>
      </c>
      <c r="AK383" s="1" t="s">
        <v>45</v>
      </c>
      <c r="AL383" s="1" t="s">
        <v>45</v>
      </c>
      <c r="AM383" s="1" t="s">
        <v>45</v>
      </c>
      <c r="AN383" s="1" t="s">
        <v>45</v>
      </c>
      <c r="AO383" s="22" t="s">
        <v>45</v>
      </c>
      <c r="AP383" s="1" t="s">
        <v>66</v>
      </c>
      <c r="AQ383" s="1">
        <v>8</v>
      </c>
      <c r="AR383" s="23" t="s">
        <v>14</v>
      </c>
      <c r="AS383" s="34" t="s">
        <v>875</v>
      </c>
      <c r="AT383" s="34" t="s">
        <v>48</v>
      </c>
      <c r="AU383" s="8">
        <f t="shared" si="35"/>
        <v>-2.7014842379675978</v>
      </c>
      <c r="AV383" s="8">
        <f t="shared" si="36"/>
        <v>-1.6242862721580691</v>
      </c>
      <c r="AW383">
        <f t="shared" si="37"/>
        <v>4</v>
      </c>
      <c r="AX383">
        <f t="shared" si="38"/>
        <v>0</v>
      </c>
      <c r="AY383" s="6">
        <f>VLOOKUP(AP383,COND!$A$10:$B$32,2,FALSE)</f>
        <v>0.95</v>
      </c>
      <c r="AZ383" s="8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91.525278823782841</v>
      </c>
      <c r="BA383" s="26">
        <f t="shared" si="39"/>
        <v>-0.87401285463268574</v>
      </c>
      <c r="BB383" t="str">
        <f t="shared" si="40"/>
        <v>SP</v>
      </c>
      <c r="BC383">
        <v>800</v>
      </c>
      <c r="BD383">
        <v>800</v>
      </c>
      <c r="BF383" t="str">
        <f t="shared" si="41"/>
        <v>Unlikely</v>
      </c>
      <c r="BH383" t="str">
        <f>IF(VLOOKUP($A383,'Draft List'!$D$4:$AC$1177,BH$3,FALSE)&lt;&gt;0,VLOOKUP($A383,'Draft List'!$D$4:$AC$1177,BH$3,FALSE),"")</f>
        <v/>
      </c>
      <c r="BI383" t="str">
        <f>IF(VLOOKUP($A383,'Draft List'!$D$4:$AC$1177,BI$3,FALSE)&lt;&gt;0,VLOOKUP($A383,'Draft List'!$D$4:$AC$1177,BI$3,FALSE),"")</f>
        <v/>
      </c>
      <c r="BJ383" t="str">
        <f>IF(VLOOKUP($A383,'Draft List'!$D$4:$AC$1177,BJ$3,FALSE)&lt;&gt;0,VLOOKUP($A383,'Draft List'!$D$4:$AC$1177,BJ$3,FALSE),"")</f>
        <v/>
      </c>
      <c r="BK383" t="str">
        <f>IF(VLOOKUP($A383,'Draft List'!$D$4:$AC$1177,BK$3,FALSE)&lt;&gt;0,VLOOKUP($A383,'Draft List'!$D$4:$AC$1177,BK$3,FALSE),"")</f>
        <v/>
      </c>
      <c r="BL383" t="e">
        <f>IF(OR(B383="SP",B383="MR",B383="CL"),"P",VLOOKUP(#REF!,Bat!$A$4:$AR$581,42,FALSE))</f>
        <v>#REF!</v>
      </c>
    </row>
    <row r="384" spans="1:64" ht="15" customHeight="1" x14ac:dyDescent="0.3">
      <c r="A384" s="1">
        <v>8112</v>
      </c>
      <c r="B384" s="1" t="s">
        <v>468</v>
      </c>
      <c r="C384" s="1" t="s">
        <v>429</v>
      </c>
      <c r="D384" s="1" t="s">
        <v>1353</v>
      </c>
      <c r="E384" s="1">
        <v>18</v>
      </c>
      <c r="F384" s="1" t="s">
        <v>42</v>
      </c>
      <c r="G384" s="1" t="s">
        <v>42</v>
      </c>
      <c r="H384" s="22" t="s">
        <v>878</v>
      </c>
      <c r="I384" s="45" t="s">
        <v>44</v>
      </c>
      <c r="J384" s="1" t="s">
        <v>44</v>
      </c>
      <c r="K384" s="22" t="s">
        <v>43</v>
      </c>
      <c r="L384" s="1">
        <v>1</v>
      </c>
      <c r="M384" s="1">
        <v>2</v>
      </c>
      <c r="N384" s="22">
        <v>1</v>
      </c>
      <c r="O384" s="1">
        <v>2</v>
      </c>
      <c r="P384" s="1">
        <v>2</v>
      </c>
      <c r="Q384" s="22">
        <v>2</v>
      </c>
      <c r="R384" s="1" t="s">
        <v>45</v>
      </c>
      <c r="S384" s="1" t="s">
        <v>45</v>
      </c>
      <c r="T384" s="1">
        <v>1</v>
      </c>
      <c r="U384" s="1">
        <v>3</v>
      </c>
      <c r="V384" s="1">
        <v>1</v>
      </c>
      <c r="W384" s="1">
        <v>3</v>
      </c>
      <c r="X384" s="1" t="s">
        <v>45</v>
      </c>
      <c r="Y384" s="1" t="s">
        <v>45</v>
      </c>
      <c r="Z384" s="1" t="s">
        <v>45</v>
      </c>
      <c r="AA384" s="1" t="s">
        <v>45</v>
      </c>
      <c r="AB384" s="1">
        <v>2</v>
      </c>
      <c r="AC384" s="1">
        <v>2</v>
      </c>
      <c r="AD384" s="1">
        <v>2</v>
      </c>
      <c r="AE384" s="1">
        <v>3</v>
      </c>
      <c r="AF384" s="1" t="s">
        <v>45</v>
      </c>
      <c r="AG384" s="1" t="s">
        <v>45</v>
      </c>
      <c r="AH384" s="1" t="s">
        <v>45</v>
      </c>
      <c r="AI384" s="1" t="s">
        <v>45</v>
      </c>
      <c r="AJ384" s="1" t="s">
        <v>45</v>
      </c>
      <c r="AK384" s="1" t="s">
        <v>45</v>
      </c>
      <c r="AL384" s="1" t="s">
        <v>45</v>
      </c>
      <c r="AM384" s="1" t="s">
        <v>45</v>
      </c>
      <c r="AN384" s="1" t="s">
        <v>45</v>
      </c>
      <c r="AO384" s="22" t="s">
        <v>45</v>
      </c>
      <c r="AP384" s="1" t="s">
        <v>66</v>
      </c>
      <c r="AQ384" s="1">
        <v>8</v>
      </c>
      <c r="AR384" s="23" t="s">
        <v>371</v>
      </c>
      <c r="AS384" s="34" t="s">
        <v>896</v>
      </c>
      <c r="AT384" s="34" t="s">
        <v>844</v>
      </c>
      <c r="AU384" s="8">
        <f t="shared" si="35"/>
        <v>-2.5060525215375429</v>
      </c>
      <c r="AV384" s="8">
        <f t="shared" si="36"/>
        <v>-1.6235458802371869</v>
      </c>
      <c r="AW384">
        <f t="shared" si="37"/>
        <v>4</v>
      </c>
      <c r="AX384">
        <f t="shared" si="38"/>
        <v>0</v>
      </c>
      <c r="AY384" s="6">
        <f>VLOOKUP(AP384,COND!$A$10:$B$32,2,FALSE)</f>
        <v>0.95</v>
      </c>
      <c r="AZ384" s="8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91.426478296401314</v>
      </c>
      <c r="BA384" s="26">
        <f t="shared" si="39"/>
        <v>-0.88312786173089086</v>
      </c>
      <c r="BB384" t="str">
        <f t="shared" si="40"/>
        <v>SP</v>
      </c>
      <c r="BC384">
        <v>800</v>
      </c>
      <c r="BD384">
        <v>800</v>
      </c>
      <c r="BF384" t="str">
        <f t="shared" si="41"/>
        <v>Unlikely</v>
      </c>
      <c r="BH384" t="str">
        <f>IF(VLOOKUP($A384,'Draft List'!$D$4:$AC$1177,BH$3,FALSE)&lt;&gt;0,VLOOKUP($A384,'Draft List'!$D$4:$AC$1177,BH$3,FALSE),"")</f>
        <v/>
      </c>
      <c r="BI384" t="str">
        <f>IF(VLOOKUP($A384,'Draft List'!$D$4:$AC$1177,BI$3,FALSE)&lt;&gt;0,VLOOKUP($A384,'Draft List'!$D$4:$AC$1177,BI$3,FALSE),"")</f>
        <v/>
      </c>
      <c r="BJ384" t="str">
        <f>IF(VLOOKUP($A384,'Draft List'!$D$4:$AC$1177,BJ$3,FALSE)&lt;&gt;0,VLOOKUP($A384,'Draft List'!$D$4:$AC$1177,BJ$3,FALSE),"")</f>
        <v/>
      </c>
      <c r="BK384" t="str">
        <f>IF(VLOOKUP($A384,'Draft List'!$D$4:$AC$1177,BK$3,FALSE)&lt;&gt;0,VLOOKUP($A384,'Draft List'!$D$4:$AC$1177,BK$3,FALSE),"")</f>
        <v/>
      </c>
      <c r="BL384" t="e">
        <f>IF(OR(B384="SP",B384="MR",B384="CL"),"P",VLOOKUP(#REF!,Bat!$A$4:$AR$581,42,FALSE))</f>
        <v>#REF!</v>
      </c>
    </row>
    <row r="385" spans="1:64" ht="15" customHeight="1" x14ac:dyDescent="0.3">
      <c r="A385" s="1">
        <v>13268</v>
      </c>
      <c r="B385" s="1" t="s">
        <v>468</v>
      </c>
      <c r="C385" s="1" t="s">
        <v>761</v>
      </c>
      <c r="D385" s="1" t="s">
        <v>1154</v>
      </c>
      <c r="E385" s="1">
        <v>21</v>
      </c>
      <c r="F385" s="1" t="s">
        <v>42</v>
      </c>
      <c r="G385" s="1" t="s">
        <v>42</v>
      </c>
      <c r="H385" s="22" t="s">
        <v>878</v>
      </c>
      <c r="I385" s="45" t="s">
        <v>44</v>
      </c>
      <c r="J385" s="1" t="s">
        <v>48</v>
      </c>
      <c r="K385" s="22" t="s">
        <v>44</v>
      </c>
      <c r="L385" s="1">
        <v>3</v>
      </c>
      <c r="M385" s="1">
        <v>1</v>
      </c>
      <c r="N385" s="22">
        <v>2</v>
      </c>
      <c r="O385" s="1">
        <v>4</v>
      </c>
      <c r="P385" s="1">
        <v>2</v>
      </c>
      <c r="Q385" s="22">
        <v>3</v>
      </c>
      <c r="R385" s="1">
        <v>5</v>
      </c>
      <c r="S385" s="1">
        <v>6</v>
      </c>
      <c r="T385" s="1">
        <v>1</v>
      </c>
      <c r="U385" s="1">
        <v>3</v>
      </c>
      <c r="V385" s="1" t="s">
        <v>45</v>
      </c>
      <c r="W385" s="1" t="s">
        <v>45</v>
      </c>
      <c r="X385" s="1">
        <v>3</v>
      </c>
      <c r="Y385" s="1">
        <v>4</v>
      </c>
      <c r="Z385" s="1" t="s">
        <v>45</v>
      </c>
      <c r="AA385" s="1" t="s">
        <v>45</v>
      </c>
      <c r="AB385" s="1" t="s">
        <v>45</v>
      </c>
      <c r="AC385" s="1" t="s">
        <v>45</v>
      </c>
      <c r="AD385" s="1" t="s">
        <v>45</v>
      </c>
      <c r="AE385" s="1" t="s">
        <v>45</v>
      </c>
      <c r="AF385" s="1" t="s">
        <v>45</v>
      </c>
      <c r="AG385" s="1" t="s">
        <v>45</v>
      </c>
      <c r="AH385" s="1" t="s">
        <v>45</v>
      </c>
      <c r="AI385" s="1" t="s">
        <v>45</v>
      </c>
      <c r="AJ385" s="1" t="s">
        <v>45</v>
      </c>
      <c r="AK385" s="1" t="s">
        <v>45</v>
      </c>
      <c r="AL385" s="1" t="s">
        <v>45</v>
      </c>
      <c r="AM385" s="1" t="s">
        <v>45</v>
      </c>
      <c r="AN385" s="1" t="s">
        <v>45</v>
      </c>
      <c r="AO385" s="22" t="s">
        <v>45</v>
      </c>
      <c r="AP385" s="1" t="s">
        <v>61</v>
      </c>
      <c r="AQ385" s="1">
        <v>7</v>
      </c>
      <c r="AR385" s="23" t="s">
        <v>371</v>
      </c>
      <c r="AS385" s="34" t="s">
        <v>45</v>
      </c>
      <c r="AT385" s="34" t="s">
        <v>48</v>
      </c>
      <c r="AU385" s="8">
        <f t="shared" si="35"/>
        <v>-2.0697810228951408</v>
      </c>
      <c r="AV385" s="8">
        <f t="shared" si="36"/>
        <v>-0.99184266516472974</v>
      </c>
      <c r="AW385">
        <f t="shared" si="37"/>
        <v>3</v>
      </c>
      <c r="AX385">
        <f t="shared" si="38"/>
        <v>1</v>
      </c>
      <c r="AY385" s="6">
        <f>VLOOKUP(AP385,COND!$A$10:$B$32,2,FALSE)</f>
        <v>1.0249999999999999</v>
      </c>
      <c r="AZ385" s="8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98.911670254429538</v>
      </c>
      <c r="BA385" s="26">
        <f t="shared" si="39"/>
        <v>-0.19256901921188618</v>
      </c>
      <c r="BB385" t="str">
        <f t="shared" si="40"/>
        <v>SP</v>
      </c>
      <c r="BC385">
        <v>800</v>
      </c>
      <c r="BD385">
        <v>800</v>
      </c>
      <c r="BF385" t="str">
        <f t="shared" si="41"/>
        <v>Unlikely</v>
      </c>
      <c r="BH385" t="str">
        <f>IF(VLOOKUP($A385,'Draft List'!$D$4:$AC$1177,BH$3,FALSE)&lt;&gt;0,VLOOKUP($A385,'Draft List'!$D$4:$AC$1177,BH$3,FALSE),"")</f>
        <v/>
      </c>
      <c r="BI385" t="str">
        <f>IF(VLOOKUP($A385,'Draft List'!$D$4:$AC$1177,BI$3,FALSE)&lt;&gt;0,VLOOKUP($A385,'Draft List'!$D$4:$AC$1177,BI$3,FALSE),"")</f>
        <v/>
      </c>
      <c r="BJ385" t="str">
        <f>IF(VLOOKUP($A385,'Draft List'!$D$4:$AC$1177,BJ$3,FALSE)&lt;&gt;0,VLOOKUP($A385,'Draft List'!$D$4:$AC$1177,BJ$3,FALSE),"")</f>
        <v/>
      </c>
      <c r="BK385" t="str">
        <f>IF(VLOOKUP($A385,'Draft List'!$D$4:$AC$1177,BK$3,FALSE)&lt;&gt;0,VLOOKUP($A385,'Draft List'!$D$4:$AC$1177,BK$3,FALSE),"")</f>
        <v/>
      </c>
      <c r="BL385" t="e">
        <f>IF(OR(B385="SP",B385="MR",B385="CL"),"P",VLOOKUP(#REF!,Bat!$A$4:$AR$581,42,FALSE))</f>
        <v>#REF!</v>
      </c>
    </row>
    <row r="386" spans="1:64" ht="15" customHeight="1" x14ac:dyDescent="0.3">
      <c r="A386" s="1">
        <v>15275</v>
      </c>
      <c r="B386" s="1" t="s">
        <v>468</v>
      </c>
      <c r="C386" s="1" t="s">
        <v>1577</v>
      </c>
      <c r="D386" s="1" t="s">
        <v>797</v>
      </c>
      <c r="E386" s="1">
        <v>21</v>
      </c>
      <c r="F386" s="1" t="s">
        <v>42</v>
      </c>
      <c r="G386" s="1" t="s">
        <v>42</v>
      </c>
      <c r="H386" s="22" t="s">
        <v>878</v>
      </c>
      <c r="I386" s="45" t="s">
        <v>43</v>
      </c>
      <c r="J386" s="1" t="s">
        <v>43</v>
      </c>
      <c r="K386" s="22" t="s">
        <v>44</v>
      </c>
      <c r="L386" s="1">
        <v>4</v>
      </c>
      <c r="M386" s="1">
        <v>1</v>
      </c>
      <c r="N386" s="22">
        <v>2</v>
      </c>
      <c r="O386" s="1">
        <v>6</v>
      </c>
      <c r="P386" s="1">
        <v>1</v>
      </c>
      <c r="Q386" s="22">
        <v>2</v>
      </c>
      <c r="R386" s="1">
        <v>5</v>
      </c>
      <c r="S386" s="1">
        <v>7</v>
      </c>
      <c r="T386" s="1">
        <v>1</v>
      </c>
      <c r="U386" s="1">
        <v>1</v>
      </c>
      <c r="V386" s="1" t="s">
        <v>45</v>
      </c>
      <c r="W386" s="1" t="s">
        <v>45</v>
      </c>
      <c r="X386" s="1">
        <v>5</v>
      </c>
      <c r="Y386" s="1">
        <v>8</v>
      </c>
      <c r="Z386" s="1" t="s">
        <v>45</v>
      </c>
      <c r="AA386" s="1" t="s">
        <v>45</v>
      </c>
      <c r="AB386" s="1" t="s">
        <v>45</v>
      </c>
      <c r="AC386" s="1" t="s">
        <v>45</v>
      </c>
      <c r="AD386" s="1" t="s">
        <v>45</v>
      </c>
      <c r="AE386" s="1" t="s">
        <v>45</v>
      </c>
      <c r="AF386" s="1" t="s">
        <v>45</v>
      </c>
      <c r="AG386" s="1" t="s">
        <v>45</v>
      </c>
      <c r="AH386" s="1" t="s">
        <v>45</v>
      </c>
      <c r="AI386" s="1" t="s">
        <v>45</v>
      </c>
      <c r="AJ386" s="1" t="s">
        <v>45</v>
      </c>
      <c r="AK386" s="1" t="s">
        <v>45</v>
      </c>
      <c r="AL386" s="1" t="s">
        <v>45</v>
      </c>
      <c r="AM386" s="1" t="s">
        <v>45</v>
      </c>
      <c r="AN386" s="1" t="s">
        <v>45</v>
      </c>
      <c r="AO386" s="22" t="s">
        <v>45</v>
      </c>
      <c r="AP386" s="1" t="s">
        <v>59</v>
      </c>
      <c r="AQ386" s="1">
        <v>7</v>
      </c>
      <c r="AR386" s="23" t="s">
        <v>14</v>
      </c>
      <c r="AS386" s="34" t="s">
        <v>45</v>
      </c>
      <c r="AT386" s="34" t="s">
        <v>844</v>
      </c>
      <c r="AU386" s="8">
        <f t="shared" si="35"/>
        <v>-1.8750896983859671</v>
      </c>
      <c r="AV386" s="8">
        <f t="shared" si="36"/>
        <v>-1.0402122986305484</v>
      </c>
      <c r="AW386">
        <f t="shared" si="37"/>
        <v>3</v>
      </c>
      <c r="AX386">
        <f t="shared" si="38"/>
        <v>2</v>
      </c>
      <c r="AY386" s="6">
        <f>VLOOKUP(AP386,COND!$A$10:$B$32,2,FALSE)</f>
        <v>1</v>
      </c>
      <c r="AZ386" s="8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98.820736087711836</v>
      </c>
      <c r="BA386" s="26">
        <f t="shared" si="39"/>
        <v>-0.20095830211419777</v>
      </c>
      <c r="BB386" t="str">
        <f t="shared" si="40"/>
        <v>SP</v>
      </c>
      <c r="BC386">
        <v>800</v>
      </c>
      <c r="BD386">
        <v>800</v>
      </c>
      <c r="BF386" t="str">
        <f t="shared" si="41"/>
        <v>Unlikely</v>
      </c>
      <c r="BH386">
        <f>IF(VLOOKUP($A386,'Draft List'!$D$4:$AC$1177,BH$3,FALSE)&lt;&gt;0,VLOOKUP($A386,'Draft List'!$D$4:$AC$1177,BH$3,FALSE),"")</f>
        <v>382</v>
      </c>
      <c r="BI386">
        <f>IF(VLOOKUP($A386,'Draft List'!$D$4:$AC$1177,BI$3,FALSE)&lt;&gt;0,VLOOKUP($A386,'Draft List'!$D$4:$AC$1177,BI$3,FALSE),"")</f>
        <v>13</v>
      </c>
      <c r="BJ386">
        <f>IF(VLOOKUP($A386,'Draft List'!$D$4:$AC$1177,BJ$3,FALSE)&lt;&gt;0,VLOOKUP($A386,'Draft List'!$D$4:$AC$1177,BJ$3,FALSE),"")</f>
        <v>10</v>
      </c>
      <c r="BK386" t="str">
        <f>IF(VLOOKUP($A386,'Draft List'!$D$4:$AC$1177,BK$3,FALSE)&lt;&gt;0,VLOOKUP($A386,'Draft List'!$D$4:$AC$1177,BK$3,FALSE),"")</f>
        <v>Tempe Knights</v>
      </c>
      <c r="BL386" t="e">
        <f>IF(OR(B386="SP",B386="MR",B386="CL"),"P",VLOOKUP(#REF!,Bat!$A$4:$AR$581,42,FALSE))</f>
        <v>#REF!</v>
      </c>
    </row>
    <row r="387" spans="1:64" ht="15" customHeight="1" x14ac:dyDescent="0.3">
      <c r="A387" s="1">
        <v>16104</v>
      </c>
      <c r="B387" s="1" t="s">
        <v>24</v>
      </c>
      <c r="C387" s="1" t="s">
        <v>177</v>
      </c>
      <c r="D387" s="1" t="s">
        <v>672</v>
      </c>
      <c r="E387" s="1">
        <v>22</v>
      </c>
      <c r="F387" s="1" t="s">
        <v>42</v>
      </c>
      <c r="G387" s="1" t="s">
        <v>42</v>
      </c>
      <c r="H387" s="22" t="s">
        <v>878</v>
      </c>
      <c r="I387" s="45" t="s">
        <v>44</v>
      </c>
      <c r="J387" s="1" t="s">
        <v>44</v>
      </c>
      <c r="K387" s="22" t="s">
        <v>48</v>
      </c>
      <c r="L387" s="1">
        <v>2</v>
      </c>
      <c r="M387" s="1">
        <v>1</v>
      </c>
      <c r="N387" s="22">
        <v>1</v>
      </c>
      <c r="O387" s="1">
        <v>5</v>
      </c>
      <c r="P387" s="1">
        <v>2</v>
      </c>
      <c r="Q387" s="22">
        <v>2</v>
      </c>
      <c r="R387" s="1">
        <v>4</v>
      </c>
      <c r="S387" s="1">
        <v>5</v>
      </c>
      <c r="T387" s="1">
        <v>3</v>
      </c>
      <c r="U387" s="1">
        <v>6</v>
      </c>
      <c r="V387" s="1">
        <v>2</v>
      </c>
      <c r="W387" s="1">
        <v>3</v>
      </c>
      <c r="X387" s="1" t="s">
        <v>45</v>
      </c>
      <c r="Y387" s="1" t="s">
        <v>45</v>
      </c>
      <c r="Z387" s="1" t="s">
        <v>45</v>
      </c>
      <c r="AA387" s="1" t="s">
        <v>45</v>
      </c>
      <c r="AB387" s="1" t="s">
        <v>45</v>
      </c>
      <c r="AC387" s="1" t="s">
        <v>45</v>
      </c>
      <c r="AD387" s="1" t="s">
        <v>45</v>
      </c>
      <c r="AE387" s="1" t="s">
        <v>45</v>
      </c>
      <c r="AF387" s="1">
        <v>3</v>
      </c>
      <c r="AG387" s="1">
        <v>5</v>
      </c>
      <c r="AH387" s="1" t="s">
        <v>45</v>
      </c>
      <c r="AI387" s="1" t="s">
        <v>45</v>
      </c>
      <c r="AJ387" s="1" t="s">
        <v>45</v>
      </c>
      <c r="AK387" s="1" t="s">
        <v>45</v>
      </c>
      <c r="AL387" s="1" t="s">
        <v>45</v>
      </c>
      <c r="AM387" s="1" t="s">
        <v>45</v>
      </c>
      <c r="AN387" s="1" t="s">
        <v>45</v>
      </c>
      <c r="AO387" s="22" t="s">
        <v>45</v>
      </c>
      <c r="AP387" s="1" t="s">
        <v>373</v>
      </c>
      <c r="AQ387" s="1">
        <v>8</v>
      </c>
      <c r="AR387" s="23" t="s">
        <v>371</v>
      </c>
      <c r="AS387" s="34" t="s">
        <v>45</v>
      </c>
      <c r="AT387" s="34" t="s">
        <v>844</v>
      </c>
      <c r="AU387" s="8">
        <f t="shared" si="35"/>
        <v>-2.5067929134584248</v>
      </c>
      <c r="AV387" s="8">
        <f t="shared" si="36"/>
        <v>-1.0394719067096667</v>
      </c>
      <c r="AW387">
        <f t="shared" si="37"/>
        <v>4</v>
      </c>
      <c r="AX387">
        <f t="shared" si="38"/>
        <v>1</v>
      </c>
      <c r="AY387" s="6">
        <f>VLOOKUP(AP387,COND!$A$10:$B$32,2,FALSE)</f>
        <v>1</v>
      </c>
      <c r="AZ387" s="8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98.809203283114982</v>
      </c>
      <c r="BA387" s="26">
        <f t="shared" si="39"/>
        <v>-0.20202228019760007</v>
      </c>
      <c r="BB387" t="str">
        <f t="shared" si="40"/>
        <v>SP</v>
      </c>
      <c r="BC387">
        <v>800</v>
      </c>
      <c r="BD387">
        <v>800</v>
      </c>
      <c r="BF387" t="str">
        <f t="shared" si="41"/>
        <v>Unlikely</v>
      </c>
      <c r="BH387" t="str">
        <f>IF(VLOOKUP($A387,'Draft List'!$D$4:$AC$1177,BH$3,FALSE)&lt;&gt;0,VLOOKUP($A387,'Draft List'!$D$4:$AC$1177,BH$3,FALSE),"")</f>
        <v/>
      </c>
      <c r="BI387" t="str">
        <f>IF(VLOOKUP($A387,'Draft List'!$D$4:$AC$1177,BI$3,FALSE)&lt;&gt;0,VLOOKUP($A387,'Draft List'!$D$4:$AC$1177,BI$3,FALSE),"")</f>
        <v/>
      </c>
      <c r="BJ387" t="str">
        <f>IF(VLOOKUP($A387,'Draft List'!$D$4:$AC$1177,BJ$3,FALSE)&lt;&gt;0,VLOOKUP($A387,'Draft List'!$D$4:$AC$1177,BJ$3,FALSE),"")</f>
        <v/>
      </c>
      <c r="BK387" t="str">
        <f>IF(VLOOKUP($A387,'Draft List'!$D$4:$AC$1177,BK$3,FALSE)&lt;&gt;0,VLOOKUP($A387,'Draft List'!$D$4:$AC$1177,BK$3,FALSE),"")</f>
        <v/>
      </c>
      <c r="BL387" t="str">
        <f>IF(OR(B387="SP",B387="MR",B387="CL"),"P",VLOOKUP(#REF!,Bat!$A$4:$AR$581,42,FALSE))</f>
        <v>P</v>
      </c>
    </row>
    <row r="388" spans="1:64" ht="15" customHeight="1" x14ac:dyDescent="0.3">
      <c r="A388" s="1">
        <v>13327</v>
      </c>
      <c r="B388" s="1" t="s">
        <v>468</v>
      </c>
      <c r="C388" s="1" t="s">
        <v>1348</v>
      </c>
      <c r="D388" s="1" t="s">
        <v>1634</v>
      </c>
      <c r="E388" s="1">
        <v>21</v>
      </c>
      <c r="F388" s="1" t="s">
        <v>42</v>
      </c>
      <c r="G388" s="1" t="s">
        <v>42</v>
      </c>
      <c r="H388" s="22" t="s">
        <v>878</v>
      </c>
      <c r="I388" s="45" t="s">
        <v>43</v>
      </c>
      <c r="J388" s="1" t="s">
        <v>43</v>
      </c>
      <c r="K388" s="22" t="s">
        <v>43</v>
      </c>
      <c r="L388" s="1">
        <v>3</v>
      </c>
      <c r="M388" s="1">
        <v>2</v>
      </c>
      <c r="N388" s="22">
        <v>2</v>
      </c>
      <c r="O388" s="1">
        <v>4</v>
      </c>
      <c r="P388" s="1">
        <v>2</v>
      </c>
      <c r="Q388" s="22">
        <v>3</v>
      </c>
      <c r="R388" s="1">
        <v>4</v>
      </c>
      <c r="S388" s="1">
        <v>5</v>
      </c>
      <c r="T388" s="1">
        <v>2</v>
      </c>
      <c r="U388" s="1">
        <v>4</v>
      </c>
      <c r="V388" s="1">
        <v>2</v>
      </c>
      <c r="W388" s="1">
        <v>4</v>
      </c>
      <c r="X388" s="1" t="s">
        <v>45</v>
      </c>
      <c r="Y388" s="1" t="s">
        <v>45</v>
      </c>
      <c r="Z388" s="1" t="s">
        <v>45</v>
      </c>
      <c r="AA388" s="1" t="s">
        <v>45</v>
      </c>
      <c r="AB388" s="1">
        <v>4</v>
      </c>
      <c r="AC388" s="1">
        <v>5</v>
      </c>
      <c r="AD388" s="1" t="s">
        <v>45</v>
      </c>
      <c r="AE388" s="1" t="s">
        <v>45</v>
      </c>
      <c r="AF388" s="1" t="s">
        <v>45</v>
      </c>
      <c r="AG388" s="1" t="s">
        <v>45</v>
      </c>
      <c r="AH388" s="1" t="s">
        <v>45</v>
      </c>
      <c r="AI388" s="1" t="s">
        <v>45</v>
      </c>
      <c r="AJ388" s="1" t="s">
        <v>45</v>
      </c>
      <c r="AK388" s="1" t="s">
        <v>45</v>
      </c>
      <c r="AL388" s="1" t="s">
        <v>45</v>
      </c>
      <c r="AM388" s="1" t="s">
        <v>45</v>
      </c>
      <c r="AN388" s="1" t="s">
        <v>45</v>
      </c>
      <c r="AO388" s="22" t="s">
        <v>45</v>
      </c>
      <c r="AP388" s="1" t="s">
        <v>57</v>
      </c>
      <c r="AQ388" s="1">
        <v>7</v>
      </c>
      <c r="AR388" s="23" t="s">
        <v>371</v>
      </c>
      <c r="AS388" s="34" t="s">
        <v>977</v>
      </c>
      <c r="AT388" s="34" t="s">
        <v>48</v>
      </c>
      <c r="AU388" s="8">
        <f t="shared" si="35"/>
        <v>-1.8743493064650851</v>
      </c>
      <c r="AV388" s="8">
        <f t="shared" si="36"/>
        <v>-0.99184266516472974</v>
      </c>
      <c r="AW388">
        <f t="shared" si="37"/>
        <v>4</v>
      </c>
      <c r="AX388">
        <f t="shared" si="38"/>
        <v>0</v>
      </c>
      <c r="AY388" s="6">
        <f>VLOOKUP(AP388,COND!$A$10:$B$32,2,FALSE)</f>
        <v>1</v>
      </c>
      <c r="AZ388" s="8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98.78827683541239</v>
      </c>
      <c r="BA388" s="26">
        <f t="shared" si="39"/>
        <v>-0.20395288446059931</v>
      </c>
      <c r="BB388" t="str">
        <f t="shared" si="40"/>
        <v>SP</v>
      </c>
      <c r="BC388">
        <v>800</v>
      </c>
      <c r="BD388">
        <v>800</v>
      </c>
      <c r="BF388" t="str">
        <f t="shared" si="41"/>
        <v>Unlikely</v>
      </c>
      <c r="BH388" t="str">
        <f>IF(VLOOKUP($A388,'Draft List'!$D$4:$AC$1177,BH$3,FALSE)&lt;&gt;0,VLOOKUP($A388,'Draft List'!$D$4:$AC$1177,BH$3,FALSE),"")</f>
        <v/>
      </c>
      <c r="BI388" t="str">
        <f>IF(VLOOKUP($A388,'Draft List'!$D$4:$AC$1177,BI$3,FALSE)&lt;&gt;0,VLOOKUP($A388,'Draft List'!$D$4:$AC$1177,BI$3,FALSE),"")</f>
        <v/>
      </c>
      <c r="BJ388" t="str">
        <f>IF(VLOOKUP($A388,'Draft List'!$D$4:$AC$1177,BJ$3,FALSE)&lt;&gt;0,VLOOKUP($A388,'Draft List'!$D$4:$AC$1177,BJ$3,FALSE),"")</f>
        <v/>
      </c>
      <c r="BK388" t="str">
        <f>IF(VLOOKUP($A388,'Draft List'!$D$4:$AC$1177,BK$3,FALSE)&lt;&gt;0,VLOOKUP($A388,'Draft List'!$D$4:$AC$1177,BK$3,FALSE),"")</f>
        <v/>
      </c>
      <c r="BL388" t="e">
        <f>IF(OR(B388="SP",B388="MR",B388="CL"),"P",VLOOKUP(#REF!,Bat!$A$4:$AR$581,42,FALSE))</f>
        <v>#REF!</v>
      </c>
    </row>
    <row r="389" spans="1:64" ht="15" customHeight="1" x14ac:dyDescent="0.3">
      <c r="A389" s="1">
        <v>15952</v>
      </c>
      <c r="B389" s="1" t="s">
        <v>468</v>
      </c>
      <c r="C389" s="1" t="s">
        <v>1497</v>
      </c>
      <c r="D389" s="1" t="s">
        <v>614</v>
      </c>
      <c r="E389" s="1">
        <v>21</v>
      </c>
      <c r="F389" s="1" t="s">
        <v>42</v>
      </c>
      <c r="G389" s="1" t="s">
        <v>42</v>
      </c>
      <c r="H389" s="22" t="s">
        <v>878</v>
      </c>
      <c r="I389" s="45" t="s">
        <v>43</v>
      </c>
      <c r="J389" s="1" t="s">
        <v>43</v>
      </c>
      <c r="K389" s="22" t="s">
        <v>43</v>
      </c>
      <c r="L389" s="1">
        <v>3</v>
      </c>
      <c r="M389" s="1">
        <v>2</v>
      </c>
      <c r="N389" s="22">
        <v>3</v>
      </c>
      <c r="O389" s="1">
        <v>4</v>
      </c>
      <c r="P389" s="1">
        <v>2</v>
      </c>
      <c r="Q389" s="22">
        <v>4</v>
      </c>
      <c r="R389" s="1">
        <v>5</v>
      </c>
      <c r="S389" s="1">
        <v>6</v>
      </c>
      <c r="T389" s="1" t="s">
        <v>45</v>
      </c>
      <c r="U389" s="1" t="s">
        <v>45</v>
      </c>
      <c r="V389" s="1">
        <v>2</v>
      </c>
      <c r="W389" s="1">
        <v>6</v>
      </c>
      <c r="X389" s="1" t="s">
        <v>45</v>
      </c>
      <c r="Y389" s="1" t="s">
        <v>45</v>
      </c>
      <c r="Z389" s="1" t="s">
        <v>45</v>
      </c>
      <c r="AA389" s="1" t="s">
        <v>45</v>
      </c>
      <c r="AB389" s="1" t="s">
        <v>45</v>
      </c>
      <c r="AC389" s="1" t="s">
        <v>45</v>
      </c>
      <c r="AD389" s="1" t="s">
        <v>45</v>
      </c>
      <c r="AE389" s="1" t="s">
        <v>45</v>
      </c>
      <c r="AF389" s="1" t="s">
        <v>45</v>
      </c>
      <c r="AG389" s="1" t="s">
        <v>45</v>
      </c>
      <c r="AH389" s="1" t="s">
        <v>45</v>
      </c>
      <c r="AI389" s="1" t="s">
        <v>45</v>
      </c>
      <c r="AJ389" s="1" t="s">
        <v>45</v>
      </c>
      <c r="AK389" s="1" t="s">
        <v>45</v>
      </c>
      <c r="AL389" s="1" t="s">
        <v>45</v>
      </c>
      <c r="AM389" s="1" t="s">
        <v>45</v>
      </c>
      <c r="AN389" s="1" t="s">
        <v>45</v>
      </c>
      <c r="AO389" s="22" t="s">
        <v>45</v>
      </c>
      <c r="AP389" s="1" t="s">
        <v>58</v>
      </c>
      <c r="AQ389" s="1">
        <v>2</v>
      </c>
      <c r="AR389" s="23" t="s">
        <v>14</v>
      </c>
      <c r="AS389" s="34" t="s">
        <v>45</v>
      </c>
      <c r="AT389" s="34" t="s">
        <v>48</v>
      </c>
      <c r="AU389" s="8">
        <f t="shared" ref="AU389:AU452" si="42">($O$3*(L389-$O$1)/$O$2+$P$3*(M389-$P$1)/$P$2+$Q$3*(N389-$P$1)/$Q$2)/SUM($O$3:$Q$3)</f>
        <v>-1.6320287404109748</v>
      </c>
      <c r="AV389" s="8">
        <f t="shared" ref="AV389:AV452" si="43">($O$3*(O389-$O$1)/$O$2+$P$3*(P389-$P$1)/$P$2+$Q$3*(Q389-$Q$1)/$Q$2)/SUM($O$3:$Q$3)</f>
        <v>-0.74952209911061918</v>
      </c>
      <c r="AW389">
        <f t="shared" ref="AW389:AW452" si="44">COUNT(R389:AO389)/2</f>
        <v>2</v>
      </c>
      <c r="AX389">
        <f t="shared" ref="AX389:AX452" si="45"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2</v>
      </c>
      <c r="AY389" s="6">
        <f>VLOOKUP(AP389,COND!$A$10:$B$32,2,FALSE)</f>
        <v>1</v>
      </c>
      <c r="AZ389" s="8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98.773994656220154</v>
      </c>
      <c r="BA389" s="26">
        <f t="shared" ref="BA389:BA452" si="46">STANDARDIZE(AZ389,AVERAGE($AZ$5:$AZ$818),STDEVP($AZ$5:$AZ$818))</f>
        <v>-0.20527051067338617</v>
      </c>
      <c r="BB389" t="str">
        <f t="shared" ref="BB389:BB452" si="47">IF(OR(AND(AQ389&gt;7,AX389&gt;1),AND(AQ389&gt;4,AW389&gt;2)),"SP","RP")</f>
        <v>RP</v>
      </c>
      <c r="BC389">
        <v>800</v>
      </c>
      <c r="BD389">
        <v>800</v>
      </c>
      <c r="BF389" t="str">
        <f t="shared" ref="BF389:BF452" si="48">IF(AVERAGE($O389:$Q389)&gt;=6,"Likely",IF(AVERAGE($O389:$Q389)&gt;=4,"Possible","Unlikely"))</f>
        <v>Unlikely</v>
      </c>
      <c r="BH389">
        <f>IF(VLOOKUP($A389,'Draft List'!$D$4:$AC$1177,BH$3,FALSE)&lt;&gt;0,VLOOKUP($A389,'Draft List'!$D$4:$AC$1177,BH$3,FALSE),"")</f>
        <v>396</v>
      </c>
      <c r="BI389">
        <f>IF(VLOOKUP($A389,'Draft List'!$D$4:$AC$1177,BI$3,FALSE)&lt;&gt;0,VLOOKUP($A389,'Draft List'!$D$4:$AC$1177,BI$3,FALSE),"")</f>
        <v>13</v>
      </c>
      <c r="BJ389">
        <f>IF(VLOOKUP($A389,'Draft List'!$D$4:$AC$1177,BJ$3,FALSE)&lt;&gt;0,VLOOKUP($A389,'Draft List'!$D$4:$AC$1177,BJ$3,FALSE),"")</f>
        <v>24</v>
      </c>
      <c r="BK389" t="str">
        <f>IF(VLOOKUP($A389,'Draft List'!$D$4:$AC$1177,BK$3,FALSE)&lt;&gt;0,VLOOKUP($A389,'Draft List'!$D$4:$AC$1177,BK$3,FALSE),"")</f>
        <v>Hartford Harpoon</v>
      </c>
      <c r="BL389" t="e">
        <f>IF(OR(B389="SP",B389="MR",B389="CL"),"P",VLOOKUP(#REF!,Bat!$A$4:$AR$581,42,FALSE))</f>
        <v>#REF!</v>
      </c>
    </row>
    <row r="390" spans="1:64" ht="15" customHeight="1" x14ac:dyDescent="0.3">
      <c r="A390" s="1">
        <v>14542</v>
      </c>
      <c r="B390" s="1" t="s">
        <v>468</v>
      </c>
      <c r="C390" s="1" t="s">
        <v>181</v>
      </c>
      <c r="D390" s="1" t="s">
        <v>1523</v>
      </c>
      <c r="E390" s="1">
        <v>18</v>
      </c>
      <c r="F390" s="1" t="s">
        <v>42</v>
      </c>
      <c r="G390" s="1" t="s">
        <v>42</v>
      </c>
      <c r="H390" s="22" t="s">
        <v>878</v>
      </c>
      <c r="I390" s="45" t="s">
        <v>43</v>
      </c>
      <c r="J390" s="1" t="s">
        <v>43</v>
      </c>
      <c r="K390" s="22" t="s">
        <v>43</v>
      </c>
      <c r="L390" s="1">
        <v>1</v>
      </c>
      <c r="M390" s="1">
        <v>1</v>
      </c>
      <c r="N390" s="22">
        <v>1</v>
      </c>
      <c r="O390" s="1">
        <v>3</v>
      </c>
      <c r="P390" s="1">
        <v>1</v>
      </c>
      <c r="Q390" s="22">
        <v>2</v>
      </c>
      <c r="R390" s="1">
        <v>3</v>
      </c>
      <c r="S390" s="1">
        <v>5</v>
      </c>
      <c r="T390" s="1">
        <v>1</v>
      </c>
      <c r="U390" s="1">
        <v>2</v>
      </c>
      <c r="V390" s="1" t="s">
        <v>45</v>
      </c>
      <c r="W390" s="1" t="s">
        <v>45</v>
      </c>
      <c r="X390" s="1">
        <v>2</v>
      </c>
      <c r="Y390" s="1">
        <v>5</v>
      </c>
      <c r="Z390" s="1" t="s">
        <v>45</v>
      </c>
      <c r="AA390" s="1" t="s">
        <v>45</v>
      </c>
      <c r="AB390" s="1" t="s">
        <v>45</v>
      </c>
      <c r="AC390" s="1" t="s">
        <v>45</v>
      </c>
      <c r="AD390" s="1" t="s">
        <v>45</v>
      </c>
      <c r="AE390" s="1" t="s">
        <v>45</v>
      </c>
      <c r="AF390" s="1" t="s">
        <v>45</v>
      </c>
      <c r="AG390" s="1" t="s">
        <v>45</v>
      </c>
      <c r="AH390" s="1" t="s">
        <v>45</v>
      </c>
      <c r="AI390" s="1" t="s">
        <v>45</v>
      </c>
      <c r="AJ390" s="1" t="s">
        <v>45</v>
      </c>
      <c r="AK390" s="1" t="s">
        <v>45</v>
      </c>
      <c r="AL390" s="1" t="s">
        <v>45</v>
      </c>
      <c r="AM390" s="1" t="s">
        <v>45</v>
      </c>
      <c r="AN390" s="1" t="s">
        <v>45</v>
      </c>
      <c r="AO390" s="22" t="s">
        <v>45</v>
      </c>
      <c r="AP390" s="1" t="s">
        <v>65</v>
      </c>
      <c r="AQ390" s="1">
        <v>5</v>
      </c>
      <c r="AR390" s="23" t="s">
        <v>371</v>
      </c>
      <c r="AS390" s="34" t="s">
        <v>875</v>
      </c>
      <c r="AT390" s="34" t="s">
        <v>48</v>
      </c>
      <c r="AU390" s="8">
        <f t="shared" si="42"/>
        <v>-2.7014842379675978</v>
      </c>
      <c r="AV390" s="8">
        <f t="shared" si="43"/>
        <v>-1.6242862721580691</v>
      </c>
      <c r="AW390">
        <f t="shared" si="44"/>
        <v>3</v>
      </c>
      <c r="AX390">
        <f t="shared" si="45"/>
        <v>0</v>
      </c>
      <c r="AY390" s="6">
        <f>VLOOKUP(AP390,COND!$A$10:$B$32,2,FALSE)</f>
        <v>1</v>
      </c>
      <c r="AZ390" s="8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91.262128266513969</v>
      </c>
      <c r="BA390" s="26">
        <f t="shared" si="46"/>
        <v>-0.89829024728404183</v>
      </c>
      <c r="BB390" t="str">
        <f t="shared" si="47"/>
        <v>SP</v>
      </c>
      <c r="BC390">
        <v>800</v>
      </c>
      <c r="BD390">
        <v>800</v>
      </c>
      <c r="BF390" t="str">
        <f t="shared" si="48"/>
        <v>Unlikely</v>
      </c>
      <c r="BH390" t="str">
        <f>IF(VLOOKUP($A390,'Draft List'!$D$4:$AC$1177,BH$3,FALSE)&lt;&gt;0,VLOOKUP($A390,'Draft List'!$D$4:$AC$1177,BH$3,FALSE),"")</f>
        <v/>
      </c>
      <c r="BI390" t="str">
        <f>IF(VLOOKUP($A390,'Draft List'!$D$4:$AC$1177,BI$3,FALSE)&lt;&gt;0,VLOOKUP($A390,'Draft List'!$D$4:$AC$1177,BI$3,FALSE),"")</f>
        <v/>
      </c>
      <c r="BJ390" t="str">
        <f>IF(VLOOKUP($A390,'Draft List'!$D$4:$AC$1177,BJ$3,FALSE)&lt;&gt;0,VLOOKUP($A390,'Draft List'!$D$4:$AC$1177,BJ$3,FALSE),"")</f>
        <v/>
      </c>
      <c r="BK390" t="str">
        <f>IF(VLOOKUP($A390,'Draft List'!$D$4:$AC$1177,BK$3,FALSE)&lt;&gt;0,VLOOKUP($A390,'Draft List'!$D$4:$AC$1177,BK$3,FALSE),"")</f>
        <v/>
      </c>
      <c r="BL390" t="e">
        <f>IF(OR(B390="SP",B390="MR",B390="CL"),"P",VLOOKUP(#REF!,Bat!$A$4:$AR$581,42,FALSE))</f>
        <v>#REF!</v>
      </c>
    </row>
    <row r="391" spans="1:64" ht="15" customHeight="1" x14ac:dyDescent="0.3">
      <c r="A391" s="1">
        <v>5249</v>
      </c>
      <c r="B391" s="1" t="s">
        <v>468</v>
      </c>
      <c r="C391" s="1" t="s">
        <v>610</v>
      </c>
      <c r="D391" s="1" t="s">
        <v>822</v>
      </c>
      <c r="E391" s="1">
        <v>18</v>
      </c>
      <c r="F391" s="1" t="s">
        <v>42</v>
      </c>
      <c r="G391" s="1" t="s">
        <v>42</v>
      </c>
      <c r="H391" s="22" t="s">
        <v>878</v>
      </c>
      <c r="I391" s="45" t="s">
        <v>43</v>
      </c>
      <c r="J391" s="1" t="s">
        <v>43</v>
      </c>
      <c r="K391" s="22" t="s">
        <v>43</v>
      </c>
      <c r="L391" s="1">
        <v>1</v>
      </c>
      <c r="M391" s="1">
        <v>1</v>
      </c>
      <c r="N391" s="22">
        <v>1</v>
      </c>
      <c r="O391" s="1">
        <v>3</v>
      </c>
      <c r="P391" s="1">
        <v>1</v>
      </c>
      <c r="Q391" s="22">
        <v>2</v>
      </c>
      <c r="R391" s="1">
        <v>3</v>
      </c>
      <c r="S391" s="1">
        <v>4</v>
      </c>
      <c r="T391" s="1">
        <v>1</v>
      </c>
      <c r="U391" s="1">
        <v>3</v>
      </c>
      <c r="V391" s="1" t="s">
        <v>45</v>
      </c>
      <c r="W391" s="1" t="s">
        <v>45</v>
      </c>
      <c r="X391" s="1">
        <v>2</v>
      </c>
      <c r="Y391" s="1">
        <v>5</v>
      </c>
      <c r="Z391" s="1" t="s">
        <v>45</v>
      </c>
      <c r="AA391" s="1" t="s">
        <v>45</v>
      </c>
      <c r="AB391" s="1" t="s">
        <v>45</v>
      </c>
      <c r="AC391" s="1" t="s">
        <v>45</v>
      </c>
      <c r="AD391" s="1" t="s">
        <v>45</v>
      </c>
      <c r="AE391" s="1" t="s">
        <v>45</v>
      </c>
      <c r="AF391" s="1" t="s">
        <v>45</v>
      </c>
      <c r="AG391" s="1" t="s">
        <v>45</v>
      </c>
      <c r="AH391" s="1" t="s">
        <v>45</v>
      </c>
      <c r="AI391" s="1" t="s">
        <v>45</v>
      </c>
      <c r="AJ391" s="1" t="s">
        <v>45</v>
      </c>
      <c r="AK391" s="1" t="s">
        <v>45</v>
      </c>
      <c r="AL391" s="1" t="s">
        <v>45</v>
      </c>
      <c r="AM391" s="1" t="s">
        <v>45</v>
      </c>
      <c r="AN391" s="1" t="s">
        <v>45</v>
      </c>
      <c r="AO391" s="22" t="s">
        <v>45</v>
      </c>
      <c r="AP391" s="1" t="s">
        <v>65</v>
      </c>
      <c r="AQ391" s="1">
        <v>6</v>
      </c>
      <c r="AR391" s="23" t="s">
        <v>14</v>
      </c>
      <c r="AS391" s="34" t="s">
        <v>938</v>
      </c>
      <c r="AT391" s="34" t="s">
        <v>48</v>
      </c>
      <c r="AU391" s="8">
        <f t="shared" si="42"/>
        <v>-2.7014842379675978</v>
      </c>
      <c r="AV391" s="8">
        <f t="shared" si="43"/>
        <v>-1.6242862721580691</v>
      </c>
      <c r="AW391">
        <f t="shared" si="44"/>
        <v>3</v>
      </c>
      <c r="AX391">
        <f t="shared" si="45"/>
        <v>0</v>
      </c>
      <c r="AY391" s="6">
        <f>VLOOKUP(AP391,COND!$A$10:$B$32,2,FALSE)</f>
        <v>1</v>
      </c>
      <c r="AZ391" s="8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91.262128266513969</v>
      </c>
      <c r="BA391" s="26">
        <f t="shared" si="46"/>
        <v>-0.89829024728404183</v>
      </c>
      <c r="BB391" t="str">
        <f t="shared" si="47"/>
        <v>SP</v>
      </c>
      <c r="BC391">
        <v>800</v>
      </c>
      <c r="BD391">
        <v>800</v>
      </c>
      <c r="BF391" t="str">
        <f t="shared" si="48"/>
        <v>Unlikely</v>
      </c>
      <c r="BH391" t="str">
        <f>IF(VLOOKUP($A391,'Draft List'!$D$4:$AC$1177,BH$3,FALSE)&lt;&gt;0,VLOOKUP($A391,'Draft List'!$D$4:$AC$1177,BH$3,FALSE),"")</f>
        <v/>
      </c>
      <c r="BI391" t="str">
        <f>IF(VLOOKUP($A391,'Draft List'!$D$4:$AC$1177,BI$3,FALSE)&lt;&gt;0,VLOOKUP($A391,'Draft List'!$D$4:$AC$1177,BI$3,FALSE),"")</f>
        <v/>
      </c>
      <c r="BJ391" t="str">
        <f>IF(VLOOKUP($A391,'Draft List'!$D$4:$AC$1177,BJ$3,FALSE)&lt;&gt;0,VLOOKUP($A391,'Draft List'!$D$4:$AC$1177,BJ$3,FALSE),"")</f>
        <v/>
      </c>
      <c r="BK391" t="str">
        <f>IF(VLOOKUP($A391,'Draft List'!$D$4:$AC$1177,BK$3,FALSE)&lt;&gt;0,VLOOKUP($A391,'Draft List'!$D$4:$AC$1177,BK$3,FALSE),"")</f>
        <v/>
      </c>
      <c r="BL391" t="e">
        <f>IF(OR(B391="SP",B391="MR",B391="CL"),"P",VLOOKUP(#REF!,Bat!$A$4:$AR$581,42,FALSE))</f>
        <v>#REF!</v>
      </c>
    </row>
    <row r="392" spans="1:64" ht="15" customHeight="1" x14ac:dyDescent="0.3">
      <c r="A392" s="1">
        <v>12407</v>
      </c>
      <c r="B392" s="1" t="s">
        <v>468</v>
      </c>
      <c r="C392" s="1" t="s">
        <v>1735</v>
      </c>
      <c r="D392" s="1" t="s">
        <v>787</v>
      </c>
      <c r="E392" s="1">
        <v>21</v>
      </c>
      <c r="F392" s="1" t="s">
        <v>54</v>
      </c>
      <c r="G392" s="1" t="s">
        <v>42</v>
      </c>
      <c r="H392" s="22" t="s">
        <v>878</v>
      </c>
      <c r="I392" s="45" t="s">
        <v>43</v>
      </c>
      <c r="J392" s="1" t="s">
        <v>43</v>
      </c>
      <c r="K392" s="22" t="s">
        <v>43</v>
      </c>
      <c r="L392" s="1">
        <v>3</v>
      </c>
      <c r="M392" s="1">
        <v>2</v>
      </c>
      <c r="N392" s="22">
        <v>2</v>
      </c>
      <c r="O392" s="1">
        <v>4</v>
      </c>
      <c r="P392" s="1">
        <v>2</v>
      </c>
      <c r="Q392" s="22">
        <v>3</v>
      </c>
      <c r="R392" s="1">
        <v>4</v>
      </c>
      <c r="S392" s="1">
        <v>5</v>
      </c>
      <c r="T392" s="1">
        <v>1</v>
      </c>
      <c r="U392" s="1">
        <v>2</v>
      </c>
      <c r="V392" s="1" t="s">
        <v>45</v>
      </c>
      <c r="W392" s="1" t="s">
        <v>45</v>
      </c>
      <c r="X392" s="1" t="s">
        <v>45</v>
      </c>
      <c r="Y392" s="1" t="s">
        <v>45</v>
      </c>
      <c r="Z392" s="1">
        <v>4</v>
      </c>
      <c r="AA392" s="1">
        <v>5</v>
      </c>
      <c r="AB392" s="1" t="s">
        <v>45</v>
      </c>
      <c r="AC392" s="1" t="s">
        <v>45</v>
      </c>
      <c r="AD392" s="1" t="s">
        <v>45</v>
      </c>
      <c r="AE392" s="1" t="s">
        <v>45</v>
      </c>
      <c r="AF392" s="1" t="s">
        <v>45</v>
      </c>
      <c r="AG392" s="1" t="s">
        <v>45</v>
      </c>
      <c r="AH392" s="1" t="s">
        <v>45</v>
      </c>
      <c r="AI392" s="1" t="s">
        <v>45</v>
      </c>
      <c r="AJ392" s="1" t="s">
        <v>45</v>
      </c>
      <c r="AK392" s="1" t="s">
        <v>45</v>
      </c>
      <c r="AL392" s="1" t="s">
        <v>45</v>
      </c>
      <c r="AM392" s="1" t="s">
        <v>45</v>
      </c>
      <c r="AN392" s="1" t="s">
        <v>45</v>
      </c>
      <c r="AO392" s="22" t="s">
        <v>45</v>
      </c>
      <c r="AP392" s="1" t="s">
        <v>65</v>
      </c>
      <c r="AQ392" s="1">
        <v>6</v>
      </c>
      <c r="AR392" s="23" t="s">
        <v>371</v>
      </c>
      <c r="AS392" s="34" t="s">
        <v>45</v>
      </c>
      <c r="AT392" s="34" t="s">
        <v>48</v>
      </c>
      <c r="AU392" s="8">
        <f t="shared" si="42"/>
        <v>-1.8743493064650851</v>
      </c>
      <c r="AV392" s="8">
        <f t="shared" si="43"/>
        <v>-0.99184266516472974</v>
      </c>
      <c r="AW392">
        <f t="shared" si="44"/>
        <v>3</v>
      </c>
      <c r="AX392">
        <f t="shared" si="45"/>
        <v>0</v>
      </c>
      <c r="AY392" s="6">
        <f>VLOOKUP(AP392,COND!$A$10:$B$32,2,FALSE)</f>
        <v>1</v>
      </c>
      <c r="AZ392" s="8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98.756069914527075</v>
      </c>
      <c r="BA392" s="26">
        <f t="shared" si="46"/>
        <v>-0.20692418755240713</v>
      </c>
      <c r="BB392" t="str">
        <f t="shared" si="47"/>
        <v>SP</v>
      </c>
      <c r="BC392">
        <v>800</v>
      </c>
      <c r="BD392">
        <v>800</v>
      </c>
      <c r="BF392" t="str">
        <f t="shared" si="48"/>
        <v>Unlikely</v>
      </c>
      <c r="BH392" t="str">
        <f>IF(VLOOKUP($A392,'Draft List'!$D$4:$AC$1177,BH$3,FALSE)&lt;&gt;0,VLOOKUP($A392,'Draft List'!$D$4:$AC$1177,BH$3,FALSE),"")</f>
        <v/>
      </c>
      <c r="BI392" t="str">
        <f>IF(VLOOKUP($A392,'Draft List'!$D$4:$AC$1177,BI$3,FALSE)&lt;&gt;0,VLOOKUP($A392,'Draft List'!$D$4:$AC$1177,BI$3,FALSE),"")</f>
        <v/>
      </c>
      <c r="BJ392" t="str">
        <f>IF(VLOOKUP($A392,'Draft List'!$D$4:$AC$1177,BJ$3,FALSE)&lt;&gt;0,VLOOKUP($A392,'Draft List'!$D$4:$AC$1177,BJ$3,FALSE),"")</f>
        <v/>
      </c>
      <c r="BK392" t="str">
        <f>IF(VLOOKUP($A392,'Draft List'!$D$4:$AC$1177,BK$3,FALSE)&lt;&gt;0,VLOOKUP($A392,'Draft List'!$D$4:$AC$1177,BK$3,FALSE),"")</f>
        <v/>
      </c>
      <c r="BL392" t="e">
        <f>IF(OR(B392="SP",B392="MR",B392="CL"),"P",VLOOKUP(#REF!,Bat!$A$4:$AR$581,42,FALSE))</f>
        <v>#REF!</v>
      </c>
    </row>
    <row r="393" spans="1:64" ht="15" customHeight="1" x14ac:dyDescent="0.3">
      <c r="A393" s="1">
        <v>4996</v>
      </c>
      <c r="B393" s="1" t="s">
        <v>24</v>
      </c>
      <c r="C393" s="1" t="s">
        <v>136</v>
      </c>
      <c r="D393" s="1" t="s">
        <v>1472</v>
      </c>
      <c r="E393" s="1">
        <v>21</v>
      </c>
      <c r="F393" s="1" t="s">
        <v>54</v>
      </c>
      <c r="G393" s="1" t="s">
        <v>54</v>
      </c>
      <c r="H393" s="22" t="s">
        <v>878</v>
      </c>
      <c r="I393" s="45" t="s">
        <v>43</v>
      </c>
      <c r="J393" s="1" t="s">
        <v>43</v>
      </c>
      <c r="K393" s="22" t="s">
        <v>43</v>
      </c>
      <c r="L393" s="1">
        <v>2</v>
      </c>
      <c r="M393" s="1">
        <v>2</v>
      </c>
      <c r="N393" s="22">
        <v>1</v>
      </c>
      <c r="O393" s="1">
        <v>4</v>
      </c>
      <c r="P393" s="1">
        <v>3</v>
      </c>
      <c r="Q393" s="22">
        <v>2</v>
      </c>
      <c r="R393" s="1">
        <v>4</v>
      </c>
      <c r="S393" s="1">
        <v>5</v>
      </c>
      <c r="T393" s="1" t="s">
        <v>45</v>
      </c>
      <c r="U393" s="1" t="s">
        <v>45</v>
      </c>
      <c r="V393" s="1" t="s">
        <v>45</v>
      </c>
      <c r="W393" s="1" t="s">
        <v>45</v>
      </c>
      <c r="X393" s="1">
        <v>2</v>
      </c>
      <c r="Y393" s="1">
        <v>5</v>
      </c>
      <c r="Z393" s="1" t="s">
        <v>45</v>
      </c>
      <c r="AA393" s="1" t="s">
        <v>45</v>
      </c>
      <c r="AB393" s="1">
        <v>4</v>
      </c>
      <c r="AC393" s="1">
        <v>5</v>
      </c>
      <c r="AD393" s="1">
        <v>3</v>
      </c>
      <c r="AE393" s="1">
        <v>5</v>
      </c>
      <c r="AF393" s="1" t="s">
        <v>45</v>
      </c>
      <c r="AG393" s="1" t="s">
        <v>45</v>
      </c>
      <c r="AH393" s="1">
        <v>2</v>
      </c>
      <c r="AI393" s="1">
        <v>5</v>
      </c>
      <c r="AJ393" s="1" t="s">
        <v>45</v>
      </c>
      <c r="AK393" s="1" t="s">
        <v>45</v>
      </c>
      <c r="AL393" s="1" t="s">
        <v>45</v>
      </c>
      <c r="AM393" s="1" t="s">
        <v>45</v>
      </c>
      <c r="AN393" s="1" t="s">
        <v>45</v>
      </c>
      <c r="AO393" s="22" t="s">
        <v>45</v>
      </c>
      <c r="AP393" s="1" t="s">
        <v>373</v>
      </c>
      <c r="AQ393" s="1">
        <v>6</v>
      </c>
      <c r="AR393" s="23" t="s">
        <v>371</v>
      </c>
      <c r="AS393" s="34" t="s">
        <v>45</v>
      </c>
      <c r="AT393" s="34" t="s">
        <v>844</v>
      </c>
      <c r="AU393" s="8">
        <f t="shared" si="42"/>
        <v>-2.311361197028369</v>
      </c>
      <c r="AV393" s="8">
        <f t="shared" si="43"/>
        <v>-1.0387315147887846</v>
      </c>
      <c r="AW393">
        <f t="shared" si="44"/>
        <v>5</v>
      </c>
      <c r="AX393">
        <f t="shared" si="45"/>
        <v>0</v>
      </c>
      <c r="AY393" s="6">
        <f>VLOOKUP(AP393,COND!$A$10:$B$32,2,FALSE)</f>
        <v>1</v>
      </c>
      <c r="AZ393" s="8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98.731520028198162</v>
      </c>
      <c r="BA393" s="26">
        <f t="shared" si="46"/>
        <v>-0.20918907817676635</v>
      </c>
      <c r="BB393" t="str">
        <f t="shared" si="47"/>
        <v>SP</v>
      </c>
      <c r="BC393">
        <v>800</v>
      </c>
      <c r="BD393">
        <v>800</v>
      </c>
      <c r="BF393" t="str">
        <f t="shared" si="48"/>
        <v>Unlikely</v>
      </c>
      <c r="BH393" t="str">
        <f>IF(VLOOKUP($A393,'Draft List'!$D$4:$AC$1177,BH$3,FALSE)&lt;&gt;0,VLOOKUP($A393,'Draft List'!$D$4:$AC$1177,BH$3,FALSE),"")</f>
        <v/>
      </c>
      <c r="BI393" t="str">
        <f>IF(VLOOKUP($A393,'Draft List'!$D$4:$AC$1177,BI$3,FALSE)&lt;&gt;0,VLOOKUP($A393,'Draft List'!$D$4:$AC$1177,BI$3,FALSE),"")</f>
        <v/>
      </c>
      <c r="BJ393" t="str">
        <f>IF(VLOOKUP($A393,'Draft List'!$D$4:$AC$1177,BJ$3,FALSE)&lt;&gt;0,VLOOKUP($A393,'Draft List'!$D$4:$AC$1177,BJ$3,FALSE),"")</f>
        <v/>
      </c>
      <c r="BK393" t="str">
        <f>IF(VLOOKUP($A393,'Draft List'!$D$4:$AC$1177,BK$3,FALSE)&lt;&gt;0,VLOOKUP($A393,'Draft List'!$D$4:$AC$1177,BK$3,FALSE),"")</f>
        <v/>
      </c>
      <c r="BL393" t="str">
        <f>IF(OR(B393="SP",B393="MR",B393="CL"),"P",VLOOKUP(#REF!,Bat!$A$4:$AR$581,42,FALSE))</f>
        <v>P</v>
      </c>
    </row>
    <row r="394" spans="1:64" ht="15" customHeight="1" x14ac:dyDescent="0.3">
      <c r="A394" s="1">
        <v>9140</v>
      </c>
      <c r="B394" s="1" t="s">
        <v>468</v>
      </c>
      <c r="C394" s="1" t="s">
        <v>1583</v>
      </c>
      <c r="D394" s="1" t="s">
        <v>1584</v>
      </c>
      <c r="E394" s="1">
        <v>21</v>
      </c>
      <c r="F394" s="1" t="s">
        <v>54</v>
      </c>
      <c r="G394" s="1" t="s">
        <v>42</v>
      </c>
      <c r="H394" s="22" t="s">
        <v>878</v>
      </c>
      <c r="I394" s="45" t="s">
        <v>43</v>
      </c>
      <c r="J394" s="1" t="s">
        <v>44</v>
      </c>
      <c r="K394" s="22" t="s">
        <v>43</v>
      </c>
      <c r="L394" s="1">
        <v>2</v>
      </c>
      <c r="M394" s="1">
        <v>2</v>
      </c>
      <c r="N394" s="22">
        <v>3</v>
      </c>
      <c r="O394" s="1">
        <v>3</v>
      </c>
      <c r="P394" s="1">
        <v>2</v>
      </c>
      <c r="Q394" s="22">
        <v>4</v>
      </c>
      <c r="R394" s="1">
        <v>4</v>
      </c>
      <c r="S394" s="1">
        <v>5</v>
      </c>
      <c r="T394" s="1">
        <v>2</v>
      </c>
      <c r="U394" s="1">
        <v>4</v>
      </c>
      <c r="V394" s="1" t="s">
        <v>45</v>
      </c>
      <c r="W394" s="1" t="s">
        <v>45</v>
      </c>
      <c r="X394" s="1">
        <v>2</v>
      </c>
      <c r="Y394" s="1">
        <v>2</v>
      </c>
      <c r="Z394" s="1" t="s">
        <v>45</v>
      </c>
      <c r="AA394" s="1" t="s">
        <v>45</v>
      </c>
      <c r="AB394" s="1" t="s">
        <v>45</v>
      </c>
      <c r="AC394" s="1" t="s">
        <v>45</v>
      </c>
      <c r="AD394" s="1" t="s">
        <v>45</v>
      </c>
      <c r="AE394" s="1" t="s">
        <v>45</v>
      </c>
      <c r="AF394" s="1" t="s">
        <v>45</v>
      </c>
      <c r="AG394" s="1" t="s">
        <v>45</v>
      </c>
      <c r="AH394" s="1" t="s">
        <v>45</v>
      </c>
      <c r="AI394" s="1" t="s">
        <v>45</v>
      </c>
      <c r="AJ394" s="1" t="s">
        <v>45</v>
      </c>
      <c r="AK394" s="1" t="s">
        <v>45</v>
      </c>
      <c r="AL394" s="1" t="s">
        <v>45</v>
      </c>
      <c r="AM394" s="1" t="s">
        <v>45</v>
      </c>
      <c r="AN394" s="1" t="s">
        <v>45</v>
      </c>
      <c r="AO394" s="22" t="s">
        <v>45</v>
      </c>
      <c r="AP394" s="1" t="s">
        <v>57</v>
      </c>
      <c r="AQ394" s="1">
        <v>6</v>
      </c>
      <c r="AR394" s="23" t="s">
        <v>371</v>
      </c>
      <c r="AS394" s="34" t="s">
        <v>874</v>
      </c>
      <c r="AT394" s="34" t="s">
        <v>48</v>
      </c>
      <c r="AU394" s="8">
        <f t="shared" si="42"/>
        <v>-1.8267200649201485</v>
      </c>
      <c r="AV394" s="8">
        <f t="shared" si="43"/>
        <v>-0.94421342361979277</v>
      </c>
      <c r="AW394">
        <f t="shared" si="44"/>
        <v>3</v>
      </c>
      <c r="AX394">
        <f t="shared" si="45"/>
        <v>0</v>
      </c>
      <c r="AY394" s="6">
        <f>VLOOKUP(AP394,COND!$A$10:$B$32,2,FALSE)</f>
        <v>1</v>
      </c>
      <c r="AZ394" s="8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98.69412782675461</v>
      </c>
      <c r="BA394" s="26">
        <f t="shared" si="46"/>
        <v>-0.21263875795690906</v>
      </c>
      <c r="BB394" t="str">
        <f t="shared" si="47"/>
        <v>SP</v>
      </c>
      <c r="BC394">
        <v>800</v>
      </c>
      <c r="BD394">
        <v>800</v>
      </c>
      <c r="BF394" t="str">
        <f t="shared" si="48"/>
        <v>Unlikely</v>
      </c>
      <c r="BH394" t="str">
        <f>IF(VLOOKUP($A394,'Draft List'!$D$4:$AC$1177,BH$3,FALSE)&lt;&gt;0,VLOOKUP($A394,'Draft List'!$D$4:$AC$1177,BH$3,FALSE),"")</f>
        <v/>
      </c>
      <c r="BI394" t="str">
        <f>IF(VLOOKUP($A394,'Draft List'!$D$4:$AC$1177,BI$3,FALSE)&lt;&gt;0,VLOOKUP($A394,'Draft List'!$D$4:$AC$1177,BI$3,FALSE),"")</f>
        <v/>
      </c>
      <c r="BJ394" t="str">
        <f>IF(VLOOKUP($A394,'Draft List'!$D$4:$AC$1177,BJ$3,FALSE)&lt;&gt;0,VLOOKUP($A394,'Draft List'!$D$4:$AC$1177,BJ$3,FALSE),"")</f>
        <v/>
      </c>
      <c r="BK394" t="str">
        <f>IF(VLOOKUP($A394,'Draft List'!$D$4:$AC$1177,BK$3,FALSE)&lt;&gt;0,VLOOKUP($A394,'Draft List'!$D$4:$AC$1177,BK$3,FALSE),"")</f>
        <v/>
      </c>
      <c r="BL394" t="e">
        <f>IF(OR(B394="SP",B394="MR",B394="CL"),"P",VLOOKUP(#REF!,Bat!$A$4:$AR$581,42,FALSE))</f>
        <v>#REF!</v>
      </c>
    </row>
    <row r="395" spans="1:64" ht="15" customHeight="1" x14ac:dyDescent="0.3">
      <c r="A395" s="1">
        <v>4791</v>
      </c>
      <c r="B395" s="1" t="s">
        <v>468</v>
      </c>
      <c r="C395" s="1" t="s">
        <v>147</v>
      </c>
      <c r="D395" s="1" t="s">
        <v>151</v>
      </c>
      <c r="E395" s="1">
        <v>21</v>
      </c>
      <c r="F395" s="1" t="s">
        <v>54</v>
      </c>
      <c r="G395" s="1" t="s">
        <v>54</v>
      </c>
      <c r="H395" s="22" t="s">
        <v>878</v>
      </c>
      <c r="I395" s="45" t="s">
        <v>48</v>
      </c>
      <c r="J395" s="1" t="s">
        <v>43</v>
      </c>
      <c r="K395" s="22" t="s">
        <v>43</v>
      </c>
      <c r="L395" s="1">
        <v>1</v>
      </c>
      <c r="M395" s="1">
        <v>2</v>
      </c>
      <c r="N395" s="22">
        <v>2</v>
      </c>
      <c r="O395" s="1">
        <v>4</v>
      </c>
      <c r="P395" s="1">
        <v>2</v>
      </c>
      <c r="Q395" s="22">
        <v>2</v>
      </c>
      <c r="R395" s="1">
        <v>3</v>
      </c>
      <c r="S395" s="1">
        <v>4</v>
      </c>
      <c r="T395" s="1" t="s">
        <v>45</v>
      </c>
      <c r="U395" s="1" t="s">
        <v>45</v>
      </c>
      <c r="V395" s="1">
        <v>2</v>
      </c>
      <c r="W395" s="1">
        <v>7</v>
      </c>
      <c r="X395" s="1">
        <v>1</v>
      </c>
      <c r="Y395" s="1">
        <v>6</v>
      </c>
      <c r="Z395" s="1" t="s">
        <v>45</v>
      </c>
      <c r="AA395" s="1" t="s">
        <v>45</v>
      </c>
      <c r="AB395" s="1" t="s">
        <v>45</v>
      </c>
      <c r="AC395" s="1" t="s">
        <v>45</v>
      </c>
      <c r="AD395" s="1" t="s">
        <v>45</v>
      </c>
      <c r="AE395" s="1" t="s">
        <v>45</v>
      </c>
      <c r="AF395" s="1" t="s">
        <v>45</v>
      </c>
      <c r="AG395" s="1" t="s">
        <v>45</v>
      </c>
      <c r="AH395" s="1" t="s">
        <v>45</v>
      </c>
      <c r="AI395" s="1" t="s">
        <v>45</v>
      </c>
      <c r="AJ395" s="1" t="s">
        <v>45</v>
      </c>
      <c r="AK395" s="1" t="s">
        <v>45</v>
      </c>
      <c r="AL395" s="1" t="s">
        <v>45</v>
      </c>
      <c r="AM395" s="1" t="s">
        <v>45</v>
      </c>
      <c r="AN395" s="1" t="s">
        <v>45</v>
      </c>
      <c r="AO395" s="22" t="s">
        <v>45</v>
      </c>
      <c r="AP395" s="1" t="s">
        <v>68</v>
      </c>
      <c r="AQ395" s="1">
        <v>6</v>
      </c>
      <c r="AR395" s="23" t="s">
        <v>371</v>
      </c>
      <c r="AS395" s="34" t="s">
        <v>45</v>
      </c>
      <c r="AT395" s="34" t="s">
        <v>48</v>
      </c>
      <c r="AU395" s="8">
        <f t="shared" si="42"/>
        <v>-2.2637319554834323</v>
      </c>
      <c r="AV395" s="8">
        <f t="shared" si="43"/>
        <v>-1.23416323121884</v>
      </c>
      <c r="AW395">
        <f t="shared" si="44"/>
        <v>3</v>
      </c>
      <c r="AX395">
        <f t="shared" si="45"/>
        <v>2</v>
      </c>
      <c r="AY395" s="6">
        <f>VLOOKUP(AP395,COND!$A$10:$B$32,2,FALSE)</f>
        <v>0.9</v>
      </c>
      <c r="AZ395" s="8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98.678150333922019</v>
      </c>
      <c r="BA395" s="26">
        <f t="shared" si="46"/>
        <v>-0.21411278815128443</v>
      </c>
      <c r="BB395" t="str">
        <f t="shared" si="47"/>
        <v>SP</v>
      </c>
      <c r="BC395">
        <v>800</v>
      </c>
      <c r="BD395">
        <v>800</v>
      </c>
      <c r="BF395" t="str">
        <f t="shared" si="48"/>
        <v>Unlikely</v>
      </c>
      <c r="BH395" t="str">
        <f>IF(VLOOKUP($A395,'Draft List'!$D$4:$AC$1177,BH$3,FALSE)&lt;&gt;0,VLOOKUP($A395,'Draft List'!$D$4:$AC$1177,BH$3,FALSE),"")</f>
        <v/>
      </c>
      <c r="BI395" t="str">
        <f>IF(VLOOKUP($A395,'Draft List'!$D$4:$AC$1177,BI$3,FALSE)&lt;&gt;0,VLOOKUP($A395,'Draft List'!$D$4:$AC$1177,BI$3,FALSE),"")</f>
        <v/>
      </c>
      <c r="BJ395" t="str">
        <f>IF(VLOOKUP($A395,'Draft List'!$D$4:$AC$1177,BJ$3,FALSE)&lt;&gt;0,VLOOKUP($A395,'Draft List'!$D$4:$AC$1177,BJ$3,FALSE),"")</f>
        <v/>
      </c>
      <c r="BK395" t="str">
        <f>IF(VLOOKUP($A395,'Draft List'!$D$4:$AC$1177,BK$3,FALSE)&lt;&gt;0,VLOOKUP($A395,'Draft List'!$D$4:$AC$1177,BK$3,FALSE),"")</f>
        <v/>
      </c>
      <c r="BL395" t="e">
        <f>IF(OR(B395="SP",B395="MR",B395="CL"),"P",VLOOKUP(#REF!,Bat!$A$4:$AR$581,42,FALSE))</f>
        <v>#REF!</v>
      </c>
    </row>
    <row r="396" spans="1:64" ht="15" customHeight="1" x14ac:dyDescent="0.3">
      <c r="A396" s="1">
        <v>8494</v>
      </c>
      <c r="B396" s="1" t="s">
        <v>468</v>
      </c>
      <c r="C396" s="1" t="s">
        <v>302</v>
      </c>
      <c r="D396" s="1" t="s">
        <v>477</v>
      </c>
      <c r="E396" s="1">
        <v>21</v>
      </c>
      <c r="F396" s="1" t="s">
        <v>42</v>
      </c>
      <c r="G396" s="1" t="s">
        <v>42</v>
      </c>
      <c r="H396" s="22" t="s">
        <v>878</v>
      </c>
      <c r="I396" s="45" t="s">
        <v>43</v>
      </c>
      <c r="J396" s="1" t="s">
        <v>43</v>
      </c>
      <c r="K396" s="22" t="s">
        <v>43</v>
      </c>
      <c r="L396" s="1">
        <v>2</v>
      </c>
      <c r="M396" s="1">
        <v>2</v>
      </c>
      <c r="N396" s="22">
        <v>1</v>
      </c>
      <c r="O396" s="1">
        <v>4</v>
      </c>
      <c r="P396" s="1">
        <v>2</v>
      </c>
      <c r="Q396" s="22">
        <v>3</v>
      </c>
      <c r="R396" s="1">
        <v>4</v>
      </c>
      <c r="S396" s="1">
        <v>5</v>
      </c>
      <c r="T396" s="1" t="s">
        <v>45</v>
      </c>
      <c r="U396" s="1" t="s">
        <v>45</v>
      </c>
      <c r="V396" s="1">
        <v>2</v>
      </c>
      <c r="W396" s="1">
        <v>5</v>
      </c>
      <c r="X396" s="1">
        <v>2</v>
      </c>
      <c r="Y396" s="1">
        <v>5</v>
      </c>
      <c r="Z396" s="1" t="s">
        <v>45</v>
      </c>
      <c r="AA396" s="1" t="s">
        <v>45</v>
      </c>
      <c r="AB396" s="1" t="s">
        <v>45</v>
      </c>
      <c r="AC396" s="1" t="s">
        <v>45</v>
      </c>
      <c r="AD396" s="1" t="s">
        <v>45</v>
      </c>
      <c r="AE396" s="1" t="s">
        <v>45</v>
      </c>
      <c r="AF396" s="1" t="s">
        <v>45</v>
      </c>
      <c r="AG396" s="1" t="s">
        <v>45</v>
      </c>
      <c r="AH396" s="1" t="s">
        <v>45</v>
      </c>
      <c r="AI396" s="1" t="s">
        <v>45</v>
      </c>
      <c r="AJ396" s="1" t="s">
        <v>45</v>
      </c>
      <c r="AK396" s="1" t="s">
        <v>45</v>
      </c>
      <c r="AL396" s="1" t="s">
        <v>45</v>
      </c>
      <c r="AM396" s="1" t="s">
        <v>45</v>
      </c>
      <c r="AN396" s="1" t="s">
        <v>45</v>
      </c>
      <c r="AO396" s="22" t="s">
        <v>45</v>
      </c>
      <c r="AP396" s="1" t="s">
        <v>59</v>
      </c>
      <c r="AQ396" s="1">
        <v>6</v>
      </c>
      <c r="AR396" s="23" t="s">
        <v>371</v>
      </c>
      <c r="AS396" s="34" t="s">
        <v>862</v>
      </c>
      <c r="AT396" s="34" t="s">
        <v>48</v>
      </c>
      <c r="AU396" s="8">
        <f t="shared" si="42"/>
        <v>-2.311361197028369</v>
      </c>
      <c r="AV396" s="8">
        <f t="shared" si="43"/>
        <v>-0.99184266516472974</v>
      </c>
      <c r="AW396">
        <f t="shared" si="44"/>
        <v>3</v>
      </c>
      <c r="AX396">
        <f t="shared" si="45"/>
        <v>0</v>
      </c>
      <c r="AY396" s="6">
        <f>VLOOKUP(AP396,COND!$A$10:$B$32,2,FALSE)</f>
        <v>1</v>
      </c>
      <c r="AZ396" s="8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98.670852595867245</v>
      </c>
      <c r="BA396" s="26">
        <f t="shared" si="46"/>
        <v>-0.2147860531219585</v>
      </c>
      <c r="BB396" t="str">
        <f t="shared" si="47"/>
        <v>SP</v>
      </c>
      <c r="BC396">
        <v>800</v>
      </c>
      <c r="BD396">
        <v>800</v>
      </c>
      <c r="BF396" t="str">
        <f t="shared" si="48"/>
        <v>Unlikely</v>
      </c>
      <c r="BH396" t="str">
        <f>IF(VLOOKUP($A396,'Draft List'!$D$4:$AC$1177,BH$3,FALSE)&lt;&gt;0,VLOOKUP($A396,'Draft List'!$D$4:$AC$1177,BH$3,FALSE),"")</f>
        <v/>
      </c>
      <c r="BI396" t="str">
        <f>IF(VLOOKUP($A396,'Draft List'!$D$4:$AC$1177,BI$3,FALSE)&lt;&gt;0,VLOOKUP($A396,'Draft List'!$D$4:$AC$1177,BI$3,FALSE),"")</f>
        <v/>
      </c>
      <c r="BJ396" t="str">
        <f>IF(VLOOKUP($A396,'Draft List'!$D$4:$AC$1177,BJ$3,FALSE)&lt;&gt;0,VLOOKUP($A396,'Draft List'!$D$4:$AC$1177,BJ$3,FALSE),"")</f>
        <v/>
      </c>
      <c r="BK396" t="str">
        <f>IF(VLOOKUP($A396,'Draft List'!$D$4:$AC$1177,BK$3,FALSE)&lt;&gt;0,VLOOKUP($A396,'Draft List'!$D$4:$AC$1177,BK$3,FALSE),"")</f>
        <v/>
      </c>
      <c r="BL396" t="e">
        <f>IF(OR(B396="SP",B396="MR",B396="CL"),"P",VLOOKUP(#REF!,Bat!$A$4:$AR$581,42,FALSE))</f>
        <v>#REF!</v>
      </c>
    </row>
    <row r="397" spans="1:64" ht="15" customHeight="1" x14ac:dyDescent="0.3">
      <c r="A397" s="1">
        <v>6623</v>
      </c>
      <c r="B397" s="1" t="s">
        <v>468</v>
      </c>
      <c r="C397" s="1" t="s">
        <v>166</v>
      </c>
      <c r="D397" s="1" t="s">
        <v>1446</v>
      </c>
      <c r="E397" s="1">
        <v>22</v>
      </c>
      <c r="F397" s="1" t="s">
        <v>54</v>
      </c>
      <c r="G397" s="1" t="s">
        <v>54</v>
      </c>
      <c r="H397" s="22" t="s">
        <v>878</v>
      </c>
      <c r="I397" s="45" t="s">
        <v>44</v>
      </c>
      <c r="J397" s="1" t="s">
        <v>43</v>
      </c>
      <c r="K397" s="22" t="s">
        <v>43</v>
      </c>
      <c r="L397" s="1">
        <v>2</v>
      </c>
      <c r="M397" s="1">
        <v>2</v>
      </c>
      <c r="N397" s="22">
        <v>2</v>
      </c>
      <c r="O397" s="1">
        <v>4</v>
      </c>
      <c r="P397" s="1">
        <v>2</v>
      </c>
      <c r="Q397" s="22">
        <v>3</v>
      </c>
      <c r="R397" s="1">
        <v>4</v>
      </c>
      <c r="S397" s="1">
        <v>5</v>
      </c>
      <c r="T397" s="1">
        <v>1</v>
      </c>
      <c r="U397" s="1">
        <v>3</v>
      </c>
      <c r="V397" s="1" t="s">
        <v>45</v>
      </c>
      <c r="W397" s="1" t="s">
        <v>45</v>
      </c>
      <c r="X397" s="1">
        <v>2</v>
      </c>
      <c r="Y397" s="1">
        <v>4</v>
      </c>
      <c r="Z397" s="1" t="s">
        <v>45</v>
      </c>
      <c r="AA397" s="1" t="s">
        <v>45</v>
      </c>
      <c r="AB397" s="1" t="s">
        <v>45</v>
      </c>
      <c r="AC397" s="1" t="s">
        <v>45</v>
      </c>
      <c r="AD397" s="1" t="s">
        <v>45</v>
      </c>
      <c r="AE397" s="1" t="s">
        <v>45</v>
      </c>
      <c r="AF397" s="1">
        <v>3</v>
      </c>
      <c r="AG397" s="1">
        <v>4</v>
      </c>
      <c r="AH397" s="1" t="s">
        <v>45</v>
      </c>
      <c r="AI397" s="1" t="s">
        <v>45</v>
      </c>
      <c r="AJ397" s="1" t="s">
        <v>45</v>
      </c>
      <c r="AK397" s="1" t="s">
        <v>45</v>
      </c>
      <c r="AL397" s="1" t="s">
        <v>45</v>
      </c>
      <c r="AM397" s="1" t="s">
        <v>45</v>
      </c>
      <c r="AN397" s="1" t="s">
        <v>45</v>
      </c>
      <c r="AO397" s="22" t="s">
        <v>45</v>
      </c>
      <c r="AP397" s="1" t="s">
        <v>373</v>
      </c>
      <c r="AQ397" s="1">
        <v>7</v>
      </c>
      <c r="AR397" s="23" t="s">
        <v>371</v>
      </c>
      <c r="AS397" s="34" t="s">
        <v>45</v>
      </c>
      <c r="AT397" s="34" t="s">
        <v>48</v>
      </c>
      <c r="AU397" s="8">
        <f t="shared" si="42"/>
        <v>-2.0690406309742588</v>
      </c>
      <c r="AV397" s="8">
        <f t="shared" si="43"/>
        <v>-0.99184266516472974</v>
      </c>
      <c r="AW397">
        <f t="shared" si="44"/>
        <v>4</v>
      </c>
      <c r="AX397">
        <f t="shared" si="45"/>
        <v>0</v>
      </c>
      <c r="AY397" s="6">
        <f>VLOOKUP(AP397,COND!$A$10:$B$32,2,FALSE)</f>
        <v>1</v>
      </c>
      <c r="AZ397" s="8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98.599338570510554</v>
      </c>
      <c r="BA397" s="26">
        <f t="shared" si="46"/>
        <v>-0.22138369855992543</v>
      </c>
      <c r="BB397" t="str">
        <f t="shared" si="47"/>
        <v>SP</v>
      </c>
      <c r="BC397">
        <v>800</v>
      </c>
      <c r="BD397">
        <v>800</v>
      </c>
      <c r="BF397" t="str">
        <f t="shared" si="48"/>
        <v>Unlikely</v>
      </c>
      <c r="BH397" t="str">
        <f>IF(VLOOKUP($A397,'Draft List'!$D$4:$AC$1177,BH$3,FALSE)&lt;&gt;0,VLOOKUP($A397,'Draft List'!$D$4:$AC$1177,BH$3,FALSE),"")</f>
        <v/>
      </c>
      <c r="BI397" t="str">
        <f>IF(VLOOKUP($A397,'Draft List'!$D$4:$AC$1177,BI$3,FALSE)&lt;&gt;0,VLOOKUP($A397,'Draft List'!$D$4:$AC$1177,BI$3,FALSE),"")</f>
        <v/>
      </c>
      <c r="BJ397" t="str">
        <f>IF(VLOOKUP($A397,'Draft List'!$D$4:$AC$1177,BJ$3,FALSE)&lt;&gt;0,VLOOKUP($A397,'Draft List'!$D$4:$AC$1177,BJ$3,FALSE),"")</f>
        <v/>
      </c>
      <c r="BK397" t="str">
        <f>IF(VLOOKUP($A397,'Draft List'!$D$4:$AC$1177,BK$3,FALSE)&lt;&gt;0,VLOOKUP($A397,'Draft List'!$D$4:$AC$1177,BK$3,FALSE),"")</f>
        <v/>
      </c>
      <c r="BL397" t="e">
        <f>IF(OR(B397="SP",B397="MR",B397="CL"),"P",VLOOKUP(#REF!,Bat!$A$4:$AR$581,42,FALSE))</f>
        <v>#REF!</v>
      </c>
    </row>
    <row r="398" spans="1:64" ht="15" customHeight="1" x14ac:dyDescent="0.3">
      <c r="A398" s="1">
        <v>12284</v>
      </c>
      <c r="B398" s="1" t="s">
        <v>468</v>
      </c>
      <c r="C398" s="1" t="s">
        <v>1543</v>
      </c>
      <c r="D398" s="1" t="s">
        <v>1544</v>
      </c>
      <c r="E398" s="1">
        <v>21</v>
      </c>
      <c r="F398" s="1" t="s">
        <v>42</v>
      </c>
      <c r="G398" s="1" t="s">
        <v>42</v>
      </c>
      <c r="H398" s="22" t="s">
        <v>878</v>
      </c>
      <c r="I398" s="45" t="s">
        <v>43</v>
      </c>
      <c r="J398" s="1" t="s">
        <v>44</v>
      </c>
      <c r="K398" s="22" t="s">
        <v>43</v>
      </c>
      <c r="L398" s="1">
        <v>4</v>
      </c>
      <c r="M398" s="1">
        <v>2</v>
      </c>
      <c r="N398" s="22">
        <v>2</v>
      </c>
      <c r="O398" s="1">
        <v>5</v>
      </c>
      <c r="P398" s="1">
        <v>2</v>
      </c>
      <c r="Q398" s="22">
        <v>2</v>
      </c>
      <c r="R398" s="1">
        <v>4</v>
      </c>
      <c r="S398" s="1">
        <v>4</v>
      </c>
      <c r="T398" s="1">
        <v>2</v>
      </c>
      <c r="U398" s="1">
        <v>2</v>
      </c>
      <c r="V398" s="1">
        <v>6</v>
      </c>
      <c r="W398" s="1">
        <v>7</v>
      </c>
      <c r="X398" s="1" t="s">
        <v>45</v>
      </c>
      <c r="Y398" s="1" t="s">
        <v>45</v>
      </c>
      <c r="Z398" s="1" t="s">
        <v>45</v>
      </c>
      <c r="AA398" s="1" t="s">
        <v>45</v>
      </c>
      <c r="AB398" s="1" t="s">
        <v>45</v>
      </c>
      <c r="AC398" s="1" t="s">
        <v>45</v>
      </c>
      <c r="AD398" s="1" t="s">
        <v>45</v>
      </c>
      <c r="AE398" s="1" t="s">
        <v>45</v>
      </c>
      <c r="AF398" s="1">
        <v>5</v>
      </c>
      <c r="AG398" s="1">
        <v>5</v>
      </c>
      <c r="AH398" s="1" t="s">
        <v>45</v>
      </c>
      <c r="AI398" s="1" t="s">
        <v>45</v>
      </c>
      <c r="AJ398" s="1" t="s">
        <v>45</v>
      </c>
      <c r="AK398" s="1" t="s">
        <v>45</v>
      </c>
      <c r="AL398" s="1" t="s">
        <v>45</v>
      </c>
      <c r="AM398" s="1" t="s">
        <v>45</v>
      </c>
      <c r="AN398" s="1" t="s">
        <v>45</v>
      </c>
      <c r="AO398" s="22" t="s">
        <v>45</v>
      </c>
      <c r="AP398" s="1" t="s">
        <v>58</v>
      </c>
      <c r="AQ398" s="1">
        <v>6</v>
      </c>
      <c r="AR398" s="23" t="s">
        <v>371</v>
      </c>
      <c r="AS398" s="34" t="s">
        <v>45</v>
      </c>
      <c r="AT398" s="34" t="s">
        <v>844</v>
      </c>
      <c r="AU398" s="8">
        <f t="shared" si="42"/>
        <v>-1.6796579819559116</v>
      </c>
      <c r="AV398" s="8">
        <f t="shared" si="43"/>
        <v>-1.0394719067096667</v>
      </c>
      <c r="AW398">
        <f t="shared" si="44"/>
        <v>4</v>
      </c>
      <c r="AX398">
        <f t="shared" si="45"/>
        <v>1</v>
      </c>
      <c r="AY398" s="6">
        <f>VLOOKUP(AP398,COND!$A$10:$B$32,2,FALSE)</f>
        <v>1</v>
      </c>
      <c r="AZ398" s="8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98.571514512680096</v>
      </c>
      <c r="BA398" s="26">
        <f t="shared" si="46"/>
        <v>-0.22395065332572464</v>
      </c>
      <c r="BB398" t="str">
        <f t="shared" si="47"/>
        <v>SP</v>
      </c>
      <c r="BC398">
        <v>800</v>
      </c>
      <c r="BD398">
        <v>800</v>
      </c>
      <c r="BF398" t="str">
        <f t="shared" si="48"/>
        <v>Unlikely</v>
      </c>
      <c r="BH398">
        <f>IF(VLOOKUP($A398,'Draft List'!$D$4:$AC$1177,BH$3,FALSE)&lt;&gt;0,VLOOKUP($A398,'Draft List'!$D$4:$AC$1177,BH$3,FALSE),"")</f>
        <v>613</v>
      </c>
      <c r="BI398">
        <f>IF(VLOOKUP($A398,'Draft List'!$D$4:$AC$1177,BI$3,FALSE)&lt;&gt;0,VLOOKUP($A398,'Draft List'!$D$4:$AC$1177,BI$3,FALSE),"")</f>
        <v>20</v>
      </c>
      <c r="BJ398">
        <f>IF(VLOOKUP($A398,'Draft List'!$D$4:$AC$1177,BJ$3,FALSE)&lt;&gt;0,VLOOKUP($A398,'Draft List'!$D$4:$AC$1177,BJ$3,FALSE),"")</f>
        <v>17</v>
      </c>
      <c r="BK398" t="str">
        <f>IF(VLOOKUP($A398,'Draft List'!$D$4:$AC$1177,BK$3,FALSE)&lt;&gt;0,VLOOKUP($A398,'Draft List'!$D$4:$AC$1177,BK$3,FALSE),"")</f>
        <v>Aurora Borealis</v>
      </c>
      <c r="BL398" t="e">
        <f>IF(OR(B398="SP",B398="MR",B398="CL"),"P",VLOOKUP(#REF!,Bat!$A$4:$AR$581,42,FALSE))</f>
        <v>#REF!</v>
      </c>
    </row>
    <row r="399" spans="1:64" ht="15" customHeight="1" x14ac:dyDescent="0.3">
      <c r="A399" s="1">
        <v>14655</v>
      </c>
      <c r="B399" s="1" t="s">
        <v>468</v>
      </c>
      <c r="C399" s="1" t="s">
        <v>1185</v>
      </c>
      <c r="D399" s="1" t="s">
        <v>222</v>
      </c>
      <c r="E399" s="1">
        <v>18</v>
      </c>
      <c r="F399" s="1" t="s">
        <v>54</v>
      </c>
      <c r="G399" s="1" t="s">
        <v>54</v>
      </c>
      <c r="H399" s="22" t="s">
        <v>878</v>
      </c>
      <c r="I399" s="45" t="s">
        <v>43</v>
      </c>
      <c r="J399" s="1" t="s">
        <v>44</v>
      </c>
      <c r="K399" s="22" t="s">
        <v>43</v>
      </c>
      <c r="L399" s="1">
        <v>1</v>
      </c>
      <c r="M399" s="1">
        <v>1</v>
      </c>
      <c r="N399" s="22">
        <v>1</v>
      </c>
      <c r="O399" s="1">
        <v>3</v>
      </c>
      <c r="P399" s="1">
        <v>1</v>
      </c>
      <c r="Q399" s="22">
        <v>2</v>
      </c>
      <c r="R399" s="1">
        <v>2</v>
      </c>
      <c r="S399" s="1">
        <v>4</v>
      </c>
      <c r="T399" s="1">
        <v>1</v>
      </c>
      <c r="U399" s="1">
        <v>1</v>
      </c>
      <c r="V399" s="1" t="s">
        <v>45</v>
      </c>
      <c r="W399" s="1" t="s">
        <v>45</v>
      </c>
      <c r="X399" s="1" t="s">
        <v>45</v>
      </c>
      <c r="Y399" s="1" t="s">
        <v>45</v>
      </c>
      <c r="Z399" s="1" t="s">
        <v>45</v>
      </c>
      <c r="AA399" s="1" t="s">
        <v>45</v>
      </c>
      <c r="AB399" s="1">
        <v>2</v>
      </c>
      <c r="AC399" s="1">
        <v>4</v>
      </c>
      <c r="AD399" s="1" t="s">
        <v>45</v>
      </c>
      <c r="AE399" s="1" t="s">
        <v>45</v>
      </c>
      <c r="AF399" s="1" t="s">
        <v>45</v>
      </c>
      <c r="AG399" s="1" t="s">
        <v>45</v>
      </c>
      <c r="AH399" s="1" t="s">
        <v>45</v>
      </c>
      <c r="AI399" s="1" t="s">
        <v>45</v>
      </c>
      <c r="AJ399" s="1" t="s">
        <v>45</v>
      </c>
      <c r="AK399" s="1" t="s">
        <v>45</v>
      </c>
      <c r="AL399" s="1" t="s">
        <v>45</v>
      </c>
      <c r="AM399" s="1" t="s">
        <v>45</v>
      </c>
      <c r="AN399" s="1" t="s">
        <v>45</v>
      </c>
      <c r="AO399" s="22" t="s">
        <v>45</v>
      </c>
      <c r="AP399" s="1" t="s">
        <v>69</v>
      </c>
      <c r="AQ399" s="1">
        <v>7</v>
      </c>
      <c r="AR399" s="23" t="s">
        <v>14</v>
      </c>
      <c r="AS399" s="34" t="s">
        <v>875</v>
      </c>
      <c r="AT399" s="34" t="s">
        <v>48</v>
      </c>
      <c r="AU399" s="8">
        <f t="shared" si="42"/>
        <v>-2.7014842379675978</v>
      </c>
      <c r="AV399" s="8">
        <f t="shared" si="43"/>
        <v>-1.6242862721580691</v>
      </c>
      <c r="AW399">
        <f t="shared" si="44"/>
        <v>3</v>
      </c>
      <c r="AX399">
        <f t="shared" si="45"/>
        <v>0</v>
      </c>
      <c r="AY399" s="6">
        <f>VLOOKUP(AP399,COND!$A$10:$B$32,2,FALSE)</f>
        <v>0.95</v>
      </c>
      <c r="AZ399" s="8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91.050278823782847</v>
      </c>
      <c r="BA399" s="26">
        <f t="shared" si="46"/>
        <v>-0.91783477022761062</v>
      </c>
      <c r="BB399" t="str">
        <f t="shared" si="47"/>
        <v>SP</v>
      </c>
      <c r="BC399">
        <v>800</v>
      </c>
      <c r="BD399">
        <v>800</v>
      </c>
      <c r="BF399" t="str">
        <f t="shared" si="48"/>
        <v>Unlikely</v>
      </c>
      <c r="BH399" t="str">
        <f>IF(VLOOKUP($A399,'Draft List'!$D$4:$AC$1177,BH$3,FALSE)&lt;&gt;0,VLOOKUP($A399,'Draft List'!$D$4:$AC$1177,BH$3,FALSE),"")</f>
        <v/>
      </c>
      <c r="BI399" t="str">
        <f>IF(VLOOKUP($A399,'Draft List'!$D$4:$AC$1177,BI$3,FALSE)&lt;&gt;0,VLOOKUP($A399,'Draft List'!$D$4:$AC$1177,BI$3,FALSE),"")</f>
        <v/>
      </c>
      <c r="BJ399" t="str">
        <f>IF(VLOOKUP($A399,'Draft List'!$D$4:$AC$1177,BJ$3,FALSE)&lt;&gt;0,VLOOKUP($A399,'Draft List'!$D$4:$AC$1177,BJ$3,FALSE),"")</f>
        <v/>
      </c>
      <c r="BK399" t="str">
        <f>IF(VLOOKUP($A399,'Draft List'!$D$4:$AC$1177,BK$3,FALSE)&lt;&gt;0,VLOOKUP($A399,'Draft List'!$D$4:$AC$1177,BK$3,FALSE),"")</f>
        <v/>
      </c>
      <c r="BL399" t="e">
        <f>IF(OR(B399="SP",B399="MR",B399="CL"),"P",VLOOKUP(#REF!,Bat!$A$4:$AR$581,42,FALSE))</f>
        <v>#REF!</v>
      </c>
    </row>
    <row r="400" spans="1:64" ht="15" customHeight="1" x14ac:dyDescent="0.3">
      <c r="A400" s="1">
        <v>5325</v>
      </c>
      <c r="B400" s="1" t="s">
        <v>468</v>
      </c>
      <c r="C400" s="1" t="s">
        <v>1476</v>
      </c>
      <c r="D400" s="1" t="s">
        <v>181</v>
      </c>
      <c r="E400" s="1">
        <v>21</v>
      </c>
      <c r="F400" s="1" t="s">
        <v>42</v>
      </c>
      <c r="G400" s="1" t="s">
        <v>42</v>
      </c>
      <c r="H400" s="22" t="s">
        <v>878</v>
      </c>
      <c r="I400" s="45" t="s">
        <v>43</v>
      </c>
      <c r="J400" s="1" t="s">
        <v>43</v>
      </c>
      <c r="K400" s="22" t="s">
        <v>43</v>
      </c>
      <c r="L400" s="1">
        <v>3</v>
      </c>
      <c r="M400" s="1">
        <v>1</v>
      </c>
      <c r="N400" s="22">
        <v>1</v>
      </c>
      <c r="O400" s="1">
        <v>5</v>
      </c>
      <c r="P400" s="1">
        <v>2</v>
      </c>
      <c r="Q400" s="22">
        <v>2</v>
      </c>
      <c r="R400" s="1">
        <v>5</v>
      </c>
      <c r="S400" s="1">
        <v>6</v>
      </c>
      <c r="T400" s="1">
        <v>1</v>
      </c>
      <c r="U400" s="1">
        <v>3</v>
      </c>
      <c r="V400" s="1" t="s">
        <v>45</v>
      </c>
      <c r="W400" s="1" t="s">
        <v>45</v>
      </c>
      <c r="X400" s="1">
        <v>3</v>
      </c>
      <c r="Y400" s="1">
        <v>5</v>
      </c>
      <c r="Z400" s="1" t="s">
        <v>45</v>
      </c>
      <c r="AA400" s="1" t="s">
        <v>45</v>
      </c>
      <c r="AB400" s="1" t="s">
        <v>45</v>
      </c>
      <c r="AC400" s="1" t="s">
        <v>45</v>
      </c>
      <c r="AD400" s="1" t="s">
        <v>45</v>
      </c>
      <c r="AE400" s="1" t="s">
        <v>45</v>
      </c>
      <c r="AF400" s="1">
        <v>4</v>
      </c>
      <c r="AG400" s="1">
        <v>4</v>
      </c>
      <c r="AH400" s="1" t="s">
        <v>45</v>
      </c>
      <c r="AI400" s="1" t="s">
        <v>45</v>
      </c>
      <c r="AJ400" s="1" t="s">
        <v>45</v>
      </c>
      <c r="AK400" s="1" t="s">
        <v>45</v>
      </c>
      <c r="AL400" s="1" t="s">
        <v>45</v>
      </c>
      <c r="AM400" s="1" t="s">
        <v>45</v>
      </c>
      <c r="AN400" s="1" t="s">
        <v>45</v>
      </c>
      <c r="AO400" s="22" t="s">
        <v>45</v>
      </c>
      <c r="AP400" s="1" t="s">
        <v>61</v>
      </c>
      <c r="AQ400" s="1">
        <v>9</v>
      </c>
      <c r="AR400" s="23" t="s">
        <v>14</v>
      </c>
      <c r="AS400" s="34" t="s">
        <v>1178</v>
      </c>
      <c r="AT400" s="34" t="s">
        <v>844</v>
      </c>
      <c r="AU400" s="8">
        <f t="shared" si="42"/>
        <v>-2.3121015889492513</v>
      </c>
      <c r="AV400" s="8">
        <f t="shared" si="43"/>
        <v>-1.0394719067096667</v>
      </c>
      <c r="AW400">
        <f t="shared" si="44"/>
        <v>4</v>
      </c>
      <c r="AX400">
        <f t="shared" si="45"/>
        <v>1</v>
      </c>
      <c r="AY400" s="6">
        <f>VLOOKUP(AP400,COND!$A$10:$B$32,2,FALSE)</f>
        <v>1.0249999999999999</v>
      </c>
      <c r="AZ400" s="8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98.54809508671724</v>
      </c>
      <c r="BA400" s="26">
        <f t="shared" si="46"/>
        <v>-0.22611125144746341</v>
      </c>
      <c r="BB400" t="str">
        <f t="shared" si="47"/>
        <v>SP</v>
      </c>
      <c r="BC400">
        <v>800</v>
      </c>
      <c r="BD400">
        <v>800</v>
      </c>
      <c r="BF400" t="str">
        <f t="shared" si="48"/>
        <v>Unlikely</v>
      </c>
      <c r="BH400" t="str">
        <f>IF(VLOOKUP($A400,'Draft List'!$D$4:$AC$1177,BH$3,FALSE)&lt;&gt;0,VLOOKUP($A400,'Draft List'!$D$4:$AC$1177,BH$3,FALSE),"")</f>
        <v/>
      </c>
      <c r="BI400" t="str">
        <f>IF(VLOOKUP($A400,'Draft List'!$D$4:$AC$1177,BI$3,FALSE)&lt;&gt;0,VLOOKUP($A400,'Draft List'!$D$4:$AC$1177,BI$3,FALSE),"")</f>
        <v/>
      </c>
      <c r="BJ400" t="str">
        <f>IF(VLOOKUP($A400,'Draft List'!$D$4:$AC$1177,BJ$3,FALSE)&lt;&gt;0,VLOOKUP($A400,'Draft List'!$D$4:$AC$1177,BJ$3,FALSE),"")</f>
        <v/>
      </c>
      <c r="BK400" t="str">
        <f>IF(VLOOKUP($A400,'Draft List'!$D$4:$AC$1177,BK$3,FALSE)&lt;&gt;0,VLOOKUP($A400,'Draft List'!$D$4:$AC$1177,BK$3,FALSE),"")</f>
        <v/>
      </c>
      <c r="BL400" t="e">
        <f>IF(OR(B400="SP",B400="MR",B400="CL"),"P",VLOOKUP(#REF!,Bat!$A$4:$AR$581,42,FALSE))</f>
        <v>#REF!</v>
      </c>
    </row>
    <row r="401" spans="1:64" ht="15" customHeight="1" x14ac:dyDescent="0.3">
      <c r="A401" s="1">
        <v>7604</v>
      </c>
      <c r="B401" s="1" t="s">
        <v>24</v>
      </c>
      <c r="C401" s="1" t="s">
        <v>491</v>
      </c>
      <c r="D401" s="1" t="s">
        <v>477</v>
      </c>
      <c r="E401" s="1">
        <v>21</v>
      </c>
      <c r="F401" s="1" t="s">
        <v>42</v>
      </c>
      <c r="G401" s="1" t="s">
        <v>42</v>
      </c>
      <c r="H401" s="22" t="s">
        <v>878</v>
      </c>
      <c r="I401" s="45" t="s">
        <v>43</v>
      </c>
      <c r="J401" s="1" t="s">
        <v>44</v>
      </c>
      <c r="K401" s="22" t="s">
        <v>43</v>
      </c>
      <c r="L401" s="1">
        <v>3</v>
      </c>
      <c r="M401" s="1">
        <v>1</v>
      </c>
      <c r="N401" s="22">
        <v>3</v>
      </c>
      <c r="O401" s="1">
        <v>4</v>
      </c>
      <c r="P401" s="1">
        <v>2</v>
      </c>
      <c r="Q401" s="22">
        <v>3</v>
      </c>
      <c r="R401" s="1">
        <v>5</v>
      </c>
      <c r="S401" s="1">
        <v>5</v>
      </c>
      <c r="T401" s="1">
        <v>3</v>
      </c>
      <c r="U401" s="1">
        <v>5</v>
      </c>
      <c r="V401" s="1" t="s">
        <v>45</v>
      </c>
      <c r="W401" s="1" t="s">
        <v>45</v>
      </c>
      <c r="X401" s="1">
        <v>5</v>
      </c>
      <c r="Y401" s="1">
        <v>7</v>
      </c>
      <c r="Z401" s="1" t="s">
        <v>45</v>
      </c>
      <c r="AA401" s="1" t="s">
        <v>45</v>
      </c>
      <c r="AB401" s="1" t="s">
        <v>45</v>
      </c>
      <c r="AC401" s="1" t="s">
        <v>45</v>
      </c>
      <c r="AD401" s="1" t="s">
        <v>45</v>
      </c>
      <c r="AE401" s="1" t="s">
        <v>45</v>
      </c>
      <c r="AF401" s="1" t="s">
        <v>45</v>
      </c>
      <c r="AG401" s="1" t="s">
        <v>45</v>
      </c>
      <c r="AH401" s="1" t="s">
        <v>45</v>
      </c>
      <c r="AI401" s="1" t="s">
        <v>45</v>
      </c>
      <c r="AJ401" s="1" t="s">
        <v>45</v>
      </c>
      <c r="AK401" s="1" t="s">
        <v>45</v>
      </c>
      <c r="AL401" s="1" t="s">
        <v>45</v>
      </c>
      <c r="AM401" s="1" t="s">
        <v>45</v>
      </c>
      <c r="AN401" s="1" t="s">
        <v>45</v>
      </c>
      <c r="AO401" s="22" t="s">
        <v>45</v>
      </c>
      <c r="AP401" s="1" t="s">
        <v>59</v>
      </c>
      <c r="AQ401" s="1">
        <v>9</v>
      </c>
      <c r="AR401" s="23" t="s">
        <v>371</v>
      </c>
      <c r="AS401" s="34" t="s">
        <v>45</v>
      </c>
      <c r="AT401" s="34" t="s">
        <v>48</v>
      </c>
      <c r="AU401" s="8">
        <f t="shared" si="42"/>
        <v>-1.8274604568410304</v>
      </c>
      <c r="AV401" s="8">
        <f t="shared" si="43"/>
        <v>-0.99184266516472974</v>
      </c>
      <c r="AW401">
        <f t="shared" si="44"/>
        <v>3</v>
      </c>
      <c r="AX401">
        <f t="shared" si="45"/>
        <v>1</v>
      </c>
      <c r="AY401" s="6">
        <f>VLOOKUP(AP401,COND!$A$10:$B$32,2,FALSE)</f>
        <v>1</v>
      </c>
      <c r="AZ401" s="8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98.5476546053372</v>
      </c>
      <c r="BA401" s="26">
        <f t="shared" si="46"/>
        <v>-0.22615188879032069</v>
      </c>
      <c r="BB401" t="str">
        <f t="shared" si="47"/>
        <v>SP</v>
      </c>
      <c r="BC401">
        <v>800</v>
      </c>
      <c r="BD401">
        <v>800</v>
      </c>
      <c r="BF401" t="str">
        <f t="shared" si="48"/>
        <v>Unlikely</v>
      </c>
      <c r="BH401">
        <f>IF(VLOOKUP($A401,'Draft List'!$D$4:$AC$1177,BH$3,FALSE)&lt;&gt;0,VLOOKUP($A401,'Draft List'!$D$4:$AC$1177,BH$3,FALSE),"")</f>
        <v>539</v>
      </c>
      <c r="BI401">
        <f>IF(VLOOKUP($A401,'Draft List'!$D$4:$AC$1177,BI$3,FALSE)&lt;&gt;0,VLOOKUP($A401,'Draft List'!$D$4:$AC$1177,BI$3,FALSE),"")</f>
        <v>18</v>
      </c>
      <c r="BJ401">
        <f>IF(VLOOKUP($A401,'Draft List'!$D$4:$AC$1177,BJ$3,FALSE)&lt;&gt;0,VLOOKUP($A401,'Draft List'!$D$4:$AC$1177,BJ$3,FALSE),"")</f>
        <v>7</v>
      </c>
      <c r="BK401" t="str">
        <f>IF(VLOOKUP($A401,'Draft List'!$D$4:$AC$1177,BK$3,FALSE)&lt;&gt;0,VLOOKUP($A401,'Draft List'!$D$4:$AC$1177,BK$3,FALSE),"")</f>
        <v>Madison Malts</v>
      </c>
      <c r="BL401" t="str">
        <f>IF(OR(B401="SP",B401="MR",B401="CL"),"P",VLOOKUP(#REF!,Bat!$A$4:$AR$581,42,FALSE))</f>
        <v>P</v>
      </c>
    </row>
    <row r="402" spans="1:64" ht="15" customHeight="1" x14ac:dyDescent="0.3">
      <c r="A402" s="1">
        <v>4400</v>
      </c>
      <c r="B402" s="1" t="s">
        <v>468</v>
      </c>
      <c r="C402" s="1" t="s">
        <v>178</v>
      </c>
      <c r="D402" s="1" t="s">
        <v>1460</v>
      </c>
      <c r="E402" s="1">
        <v>21</v>
      </c>
      <c r="F402" s="1" t="s">
        <v>42</v>
      </c>
      <c r="G402" s="1" t="s">
        <v>42</v>
      </c>
      <c r="H402" s="22" t="s">
        <v>878</v>
      </c>
      <c r="I402" s="45" t="s">
        <v>43</v>
      </c>
      <c r="J402" s="1" t="s">
        <v>43</v>
      </c>
      <c r="K402" s="22" t="s">
        <v>44</v>
      </c>
      <c r="L402" s="1">
        <v>3</v>
      </c>
      <c r="M402" s="1">
        <v>2</v>
      </c>
      <c r="N402" s="22">
        <v>2</v>
      </c>
      <c r="O402" s="1">
        <v>4</v>
      </c>
      <c r="P402" s="1">
        <v>2</v>
      </c>
      <c r="Q402" s="22">
        <v>3</v>
      </c>
      <c r="R402" s="1">
        <v>4</v>
      </c>
      <c r="S402" s="1">
        <v>5</v>
      </c>
      <c r="T402" s="1">
        <v>2</v>
      </c>
      <c r="U402" s="1">
        <v>5</v>
      </c>
      <c r="V402" s="1" t="s">
        <v>45</v>
      </c>
      <c r="W402" s="1" t="s">
        <v>45</v>
      </c>
      <c r="X402" s="1">
        <v>4</v>
      </c>
      <c r="Y402" s="1">
        <v>6</v>
      </c>
      <c r="Z402" s="1" t="s">
        <v>45</v>
      </c>
      <c r="AA402" s="1" t="s">
        <v>45</v>
      </c>
      <c r="AB402" s="1" t="s">
        <v>45</v>
      </c>
      <c r="AC402" s="1" t="s">
        <v>45</v>
      </c>
      <c r="AD402" s="1" t="s">
        <v>45</v>
      </c>
      <c r="AE402" s="1" t="s">
        <v>45</v>
      </c>
      <c r="AF402" s="1" t="s">
        <v>45</v>
      </c>
      <c r="AG402" s="1" t="s">
        <v>45</v>
      </c>
      <c r="AH402" s="1" t="s">
        <v>45</v>
      </c>
      <c r="AI402" s="1" t="s">
        <v>45</v>
      </c>
      <c r="AJ402" s="1" t="s">
        <v>45</v>
      </c>
      <c r="AK402" s="1" t="s">
        <v>45</v>
      </c>
      <c r="AL402" s="1" t="s">
        <v>45</v>
      </c>
      <c r="AM402" s="1" t="s">
        <v>45</v>
      </c>
      <c r="AN402" s="1" t="s">
        <v>45</v>
      </c>
      <c r="AO402" s="22" t="s">
        <v>45</v>
      </c>
      <c r="AP402" s="1" t="s">
        <v>58</v>
      </c>
      <c r="AQ402" s="1">
        <v>7</v>
      </c>
      <c r="AR402" s="23" t="s">
        <v>371</v>
      </c>
      <c r="AS402" s="34" t="s">
        <v>45</v>
      </c>
      <c r="AT402" s="34" t="s">
        <v>48</v>
      </c>
      <c r="AU402" s="8">
        <f t="shared" si="42"/>
        <v>-1.8743493064650851</v>
      </c>
      <c r="AV402" s="8">
        <f t="shared" si="43"/>
        <v>-0.99184266516472974</v>
      </c>
      <c r="AW402">
        <f t="shared" si="44"/>
        <v>3</v>
      </c>
      <c r="AX402">
        <f t="shared" si="45"/>
        <v>1</v>
      </c>
      <c r="AY402" s="6">
        <f>VLOOKUP(AP402,COND!$A$10:$B$32,2,FALSE)</f>
        <v>1</v>
      </c>
      <c r="AZ402" s="8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98.53827683541239</v>
      </c>
      <c r="BA402" s="26">
        <f t="shared" si="46"/>
        <v>-0.2270170505631916</v>
      </c>
      <c r="BB402" t="str">
        <f t="shared" si="47"/>
        <v>SP</v>
      </c>
      <c r="BC402">
        <v>800</v>
      </c>
      <c r="BD402">
        <v>800</v>
      </c>
      <c r="BF402" t="str">
        <f t="shared" si="48"/>
        <v>Unlikely</v>
      </c>
      <c r="BH402" t="str">
        <f>IF(VLOOKUP($A402,'Draft List'!$D$4:$AC$1177,BH$3,FALSE)&lt;&gt;0,VLOOKUP($A402,'Draft List'!$D$4:$AC$1177,BH$3,FALSE),"")</f>
        <v/>
      </c>
      <c r="BI402" t="str">
        <f>IF(VLOOKUP($A402,'Draft List'!$D$4:$AC$1177,BI$3,FALSE)&lt;&gt;0,VLOOKUP($A402,'Draft List'!$D$4:$AC$1177,BI$3,FALSE),"")</f>
        <v/>
      </c>
      <c r="BJ402" t="str">
        <f>IF(VLOOKUP($A402,'Draft List'!$D$4:$AC$1177,BJ$3,FALSE)&lt;&gt;0,VLOOKUP($A402,'Draft List'!$D$4:$AC$1177,BJ$3,FALSE),"")</f>
        <v/>
      </c>
      <c r="BK402" t="str">
        <f>IF(VLOOKUP($A402,'Draft List'!$D$4:$AC$1177,BK$3,FALSE)&lt;&gt;0,VLOOKUP($A402,'Draft List'!$D$4:$AC$1177,BK$3,FALSE),"")</f>
        <v/>
      </c>
      <c r="BL402" t="e">
        <f>IF(OR(B402="SP",B402="MR",B402="CL"),"P",VLOOKUP(#REF!,Bat!$A$4:$AR$581,42,FALSE))</f>
        <v>#REF!</v>
      </c>
    </row>
    <row r="403" spans="1:64" ht="15" customHeight="1" x14ac:dyDescent="0.3">
      <c r="A403" s="1">
        <v>8003</v>
      </c>
      <c r="B403" s="1" t="s">
        <v>468</v>
      </c>
      <c r="C403" s="1" t="s">
        <v>138</v>
      </c>
      <c r="D403" s="1" t="s">
        <v>612</v>
      </c>
      <c r="E403" s="1">
        <v>18</v>
      </c>
      <c r="F403" s="1" t="s">
        <v>42</v>
      </c>
      <c r="G403" s="1" t="s">
        <v>42</v>
      </c>
      <c r="H403" s="22" t="s">
        <v>878</v>
      </c>
      <c r="I403" s="45" t="s">
        <v>43</v>
      </c>
      <c r="J403" s="1" t="s">
        <v>44</v>
      </c>
      <c r="K403" s="22" t="s">
        <v>43</v>
      </c>
      <c r="L403" s="1">
        <v>1</v>
      </c>
      <c r="M403" s="1">
        <v>1</v>
      </c>
      <c r="N403" s="22">
        <v>1</v>
      </c>
      <c r="O403" s="1">
        <v>4</v>
      </c>
      <c r="P403" s="1">
        <v>2</v>
      </c>
      <c r="Q403" s="22">
        <v>2</v>
      </c>
      <c r="R403" s="1">
        <v>3</v>
      </c>
      <c r="S403" s="1">
        <v>6</v>
      </c>
      <c r="T403" s="1">
        <v>1</v>
      </c>
      <c r="U403" s="1">
        <v>5</v>
      </c>
      <c r="V403" s="1" t="s">
        <v>45</v>
      </c>
      <c r="W403" s="1" t="s">
        <v>45</v>
      </c>
      <c r="X403" s="1" t="s">
        <v>45</v>
      </c>
      <c r="Y403" s="1" t="s">
        <v>45</v>
      </c>
      <c r="Z403" s="1" t="s">
        <v>45</v>
      </c>
      <c r="AA403" s="1" t="s">
        <v>45</v>
      </c>
      <c r="AB403" s="1" t="s">
        <v>45</v>
      </c>
      <c r="AC403" s="1" t="s">
        <v>45</v>
      </c>
      <c r="AD403" s="1" t="s">
        <v>45</v>
      </c>
      <c r="AE403" s="1" t="s">
        <v>45</v>
      </c>
      <c r="AF403" s="1" t="s">
        <v>45</v>
      </c>
      <c r="AG403" s="1" t="s">
        <v>45</v>
      </c>
      <c r="AH403" s="1" t="s">
        <v>45</v>
      </c>
      <c r="AI403" s="1" t="s">
        <v>45</v>
      </c>
      <c r="AJ403" s="1" t="s">
        <v>45</v>
      </c>
      <c r="AK403" s="1" t="s">
        <v>45</v>
      </c>
      <c r="AL403" s="1" t="s">
        <v>45</v>
      </c>
      <c r="AM403" s="1" t="s">
        <v>45</v>
      </c>
      <c r="AN403" s="1" t="s">
        <v>45</v>
      </c>
      <c r="AO403" s="22" t="s">
        <v>45</v>
      </c>
      <c r="AP403" s="1" t="s">
        <v>373</v>
      </c>
      <c r="AQ403" s="1">
        <v>7</v>
      </c>
      <c r="AR403" s="23" t="s">
        <v>14</v>
      </c>
      <c r="AS403" s="34" t="s">
        <v>938</v>
      </c>
      <c r="AT403" s="34" t="s">
        <v>48</v>
      </c>
      <c r="AU403" s="8">
        <f t="shared" si="42"/>
        <v>-2.7014842379675978</v>
      </c>
      <c r="AV403" s="8">
        <f t="shared" si="43"/>
        <v>-1.23416323121884</v>
      </c>
      <c r="AW403">
        <f t="shared" si="44"/>
        <v>2</v>
      </c>
      <c r="AX403">
        <f t="shared" si="45"/>
        <v>1</v>
      </c>
      <c r="AY403" s="6">
        <f>VLOOKUP(AP403,COND!$A$10:$B$32,2,FALSE)</f>
        <v>1</v>
      </c>
      <c r="AZ403" s="8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91.026438528029672</v>
      </c>
      <c r="BA403" s="26">
        <f t="shared" si="46"/>
        <v>-0.92003419639235517</v>
      </c>
      <c r="BB403" t="str">
        <f t="shared" si="47"/>
        <v>RP</v>
      </c>
      <c r="BC403">
        <v>800</v>
      </c>
      <c r="BD403">
        <v>800</v>
      </c>
      <c r="BF403" t="str">
        <f t="shared" si="48"/>
        <v>Unlikely</v>
      </c>
      <c r="BH403" t="str">
        <f>IF(VLOOKUP($A403,'Draft List'!$D$4:$AC$1177,BH$3,FALSE)&lt;&gt;0,VLOOKUP($A403,'Draft List'!$D$4:$AC$1177,BH$3,FALSE),"")</f>
        <v/>
      </c>
      <c r="BI403" t="str">
        <f>IF(VLOOKUP($A403,'Draft List'!$D$4:$AC$1177,BI$3,FALSE)&lt;&gt;0,VLOOKUP($A403,'Draft List'!$D$4:$AC$1177,BI$3,FALSE),"")</f>
        <v/>
      </c>
      <c r="BJ403" t="str">
        <f>IF(VLOOKUP($A403,'Draft List'!$D$4:$AC$1177,BJ$3,FALSE)&lt;&gt;0,VLOOKUP($A403,'Draft List'!$D$4:$AC$1177,BJ$3,FALSE),"")</f>
        <v/>
      </c>
      <c r="BK403" t="str">
        <f>IF(VLOOKUP($A403,'Draft List'!$D$4:$AC$1177,BK$3,FALSE)&lt;&gt;0,VLOOKUP($A403,'Draft List'!$D$4:$AC$1177,BK$3,FALSE),"")</f>
        <v/>
      </c>
      <c r="BL403" t="e">
        <f>IF(OR(B403="SP",B403="MR",B403="CL"),"P",VLOOKUP(#REF!,Bat!$A$4:$AR$581,42,FALSE))</f>
        <v>#REF!</v>
      </c>
    </row>
    <row r="404" spans="1:64" ht="15" customHeight="1" x14ac:dyDescent="0.3">
      <c r="A404" s="1">
        <v>18059</v>
      </c>
      <c r="B404" s="1" t="s">
        <v>24</v>
      </c>
      <c r="C404" s="1" t="s">
        <v>213</v>
      </c>
      <c r="D404" s="1" t="s">
        <v>1427</v>
      </c>
      <c r="E404" s="1">
        <v>21</v>
      </c>
      <c r="F404" s="1" t="s">
        <v>54</v>
      </c>
      <c r="G404" s="1" t="s">
        <v>54</v>
      </c>
      <c r="H404" s="22" t="s">
        <v>878</v>
      </c>
      <c r="I404" s="45" t="s">
        <v>48</v>
      </c>
      <c r="J404" s="1" t="s">
        <v>48</v>
      </c>
      <c r="K404" s="22" t="s">
        <v>48</v>
      </c>
      <c r="L404" s="1">
        <v>2</v>
      </c>
      <c r="M404" s="1">
        <v>1</v>
      </c>
      <c r="N404" s="22">
        <v>1</v>
      </c>
      <c r="O404" s="1">
        <v>5</v>
      </c>
      <c r="P404" s="1">
        <v>1</v>
      </c>
      <c r="Q404" s="22">
        <v>2</v>
      </c>
      <c r="R404" s="1">
        <v>4</v>
      </c>
      <c r="S404" s="1">
        <v>6</v>
      </c>
      <c r="T404" s="1">
        <v>1</v>
      </c>
      <c r="U404" s="1">
        <v>2</v>
      </c>
      <c r="V404" s="1">
        <v>3</v>
      </c>
      <c r="W404" s="1">
        <v>6</v>
      </c>
      <c r="X404" s="1" t="s">
        <v>45</v>
      </c>
      <c r="Y404" s="1" t="s">
        <v>45</v>
      </c>
      <c r="Z404" s="1" t="s">
        <v>45</v>
      </c>
      <c r="AA404" s="1" t="s">
        <v>45</v>
      </c>
      <c r="AB404" s="1" t="s">
        <v>45</v>
      </c>
      <c r="AC404" s="1" t="s">
        <v>45</v>
      </c>
      <c r="AD404" s="1" t="s">
        <v>45</v>
      </c>
      <c r="AE404" s="1" t="s">
        <v>45</v>
      </c>
      <c r="AF404" s="1">
        <v>3</v>
      </c>
      <c r="AG404" s="1">
        <v>5</v>
      </c>
      <c r="AH404" s="1" t="s">
        <v>45</v>
      </c>
      <c r="AI404" s="1" t="s">
        <v>45</v>
      </c>
      <c r="AJ404" s="1" t="s">
        <v>45</v>
      </c>
      <c r="AK404" s="1" t="s">
        <v>45</v>
      </c>
      <c r="AL404" s="1" t="s">
        <v>45</v>
      </c>
      <c r="AM404" s="1" t="s">
        <v>45</v>
      </c>
      <c r="AN404" s="1" t="s">
        <v>45</v>
      </c>
      <c r="AO404" s="22" t="s">
        <v>45</v>
      </c>
      <c r="AP404" s="1" t="s">
        <v>58</v>
      </c>
      <c r="AQ404" s="1">
        <v>8</v>
      </c>
      <c r="AR404" s="23" t="s">
        <v>375</v>
      </c>
      <c r="AS404" s="34" t="s">
        <v>45</v>
      </c>
      <c r="AT404" s="34" t="s">
        <v>844</v>
      </c>
      <c r="AU404" s="8">
        <f t="shared" si="42"/>
        <v>-2.5067929134584248</v>
      </c>
      <c r="AV404" s="8">
        <f t="shared" si="43"/>
        <v>-1.2349036231397219</v>
      </c>
      <c r="AW404">
        <f t="shared" si="44"/>
        <v>4</v>
      </c>
      <c r="AX404">
        <f t="shared" si="45"/>
        <v>2</v>
      </c>
      <c r="AY404" s="6">
        <f>VLOOKUP(AP404,COND!$A$10:$B$32,2,FALSE)</f>
        <v>1</v>
      </c>
      <c r="AZ404" s="8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98.525568954513872</v>
      </c>
      <c r="BA404" s="26">
        <f t="shared" si="46"/>
        <v>-0.22818943726661309</v>
      </c>
      <c r="BB404" t="str">
        <f t="shared" si="47"/>
        <v>SP</v>
      </c>
      <c r="BC404">
        <v>800</v>
      </c>
      <c r="BD404">
        <v>800</v>
      </c>
      <c r="BF404" t="str">
        <f t="shared" si="48"/>
        <v>Unlikely</v>
      </c>
      <c r="BH404" t="str">
        <f>IF(VLOOKUP($A404,'Draft List'!$D$4:$AC$1177,BH$3,FALSE)&lt;&gt;0,VLOOKUP($A404,'Draft List'!$D$4:$AC$1177,BH$3,FALSE),"")</f>
        <v/>
      </c>
      <c r="BI404" t="str">
        <f>IF(VLOOKUP($A404,'Draft List'!$D$4:$AC$1177,BI$3,FALSE)&lt;&gt;0,VLOOKUP($A404,'Draft List'!$D$4:$AC$1177,BI$3,FALSE),"")</f>
        <v/>
      </c>
      <c r="BJ404" t="str">
        <f>IF(VLOOKUP($A404,'Draft List'!$D$4:$AC$1177,BJ$3,FALSE)&lt;&gt;0,VLOOKUP($A404,'Draft List'!$D$4:$AC$1177,BJ$3,FALSE),"")</f>
        <v/>
      </c>
      <c r="BK404" t="str">
        <f>IF(VLOOKUP($A404,'Draft List'!$D$4:$AC$1177,BK$3,FALSE)&lt;&gt;0,VLOOKUP($A404,'Draft List'!$D$4:$AC$1177,BK$3,FALSE),"")</f>
        <v/>
      </c>
      <c r="BL404" t="str">
        <f>IF(OR(B404="SP",B404="MR",B404="CL"),"P",VLOOKUP(#REF!,Bat!$A$4:$AR$581,42,FALSE))</f>
        <v>P</v>
      </c>
    </row>
    <row r="405" spans="1:64" ht="15" customHeight="1" x14ac:dyDescent="0.3">
      <c r="A405" s="1">
        <v>8829</v>
      </c>
      <c r="B405" s="1" t="s">
        <v>468</v>
      </c>
      <c r="C405" s="1" t="s">
        <v>362</v>
      </c>
      <c r="D405" s="1" t="s">
        <v>197</v>
      </c>
      <c r="E405" s="1">
        <v>21</v>
      </c>
      <c r="F405" s="1" t="s">
        <v>63</v>
      </c>
      <c r="G405" s="1" t="s">
        <v>42</v>
      </c>
      <c r="H405" s="22" t="s">
        <v>878</v>
      </c>
      <c r="I405" s="45" t="s">
        <v>43</v>
      </c>
      <c r="J405" s="1" t="s">
        <v>43</v>
      </c>
      <c r="K405" s="22" t="s">
        <v>44</v>
      </c>
      <c r="L405" s="1">
        <v>3</v>
      </c>
      <c r="M405" s="1">
        <v>1</v>
      </c>
      <c r="N405" s="22">
        <v>2</v>
      </c>
      <c r="O405" s="1">
        <v>5</v>
      </c>
      <c r="P405" s="1">
        <v>1</v>
      </c>
      <c r="Q405" s="22">
        <v>3</v>
      </c>
      <c r="R405" s="1">
        <v>3</v>
      </c>
      <c r="S405" s="1">
        <v>5</v>
      </c>
      <c r="T405" s="1">
        <v>1</v>
      </c>
      <c r="U405" s="1">
        <v>2</v>
      </c>
      <c r="V405" s="1">
        <v>5</v>
      </c>
      <c r="W405" s="1">
        <v>7</v>
      </c>
      <c r="X405" s="1" t="s">
        <v>45</v>
      </c>
      <c r="Y405" s="1" t="s">
        <v>45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 t="s">
        <v>45</v>
      </c>
      <c r="AF405" s="1" t="s">
        <v>45</v>
      </c>
      <c r="AG405" s="1" t="s">
        <v>45</v>
      </c>
      <c r="AH405" s="1" t="s">
        <v>45</v>
      </c>
      <c r="AI405" s="1" t="s">
        <v>45</v>
      </c>
      <c r="AJ405" s="1" t="s">
        <v>45</v>
      </c>
      <c r="AK405" s="1" t="s">
        <v>45</v>
      </c>
      <c r="AL405" s="1" t="s">
        <v>45</v>
      </c>
      <c r="AM405" s="1" t="s">
        <v>45</v>
      </c>
      <c r="AN405" s="1" t="s">
        <v>45</v>
      </c>
      <c r="AO405" s="22" t="s">
        <v>45</v>
      </c>
      <c r="AP405" s="1" t="s">
        <v>65</v>
      </c>
      <c r="AQ405" s="1">
        <v>7</v>
      </c>
      <c r="AR405" s="23" t="s">
        <v>14</v>
      </c>
      <c r="AS405" s="34" t="s">
        <v>45</v>
      </c>
      <c r="AT405" s="34" t="s">
        <v>48</v>
      </c>
      <c r="AU405" s="8">
        <f t="shared" si="42"/>
        <v>-2.0697810228951408</v>
      </c>
      <c r="AV405" s="8">
        <f t="shared" si="43"/>
        <v>-0.99258305708561179</v>
      </c>
      <c r="AW405">
        <f t="shared" si="44"/>
        <v>3</v>
      </c>
      <c r="AX405">
        <f t="shared" si="45"/>
        <v>1</v>
      </c>
      <c r="AY405" s="6">
        <f>VLOOKUP(AP405,COND!$A$10:$B$32,2,FALSE)</f>
        <v>1</v>
      </c>
      <c r="AZ405" s="8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98.484382653708735</v>
      </c>
      <c r="BA405" s="26">
        <f t="shared" si="46"/>
        <v>-0.23198914799829712</v>
      </c>
      <c r="BB405" t="str">
        <f t="shared" si="47"/>
        <v>SP</v>
      </c>
      <c r="BC405">
        <v>800</v>
      </c>
      <c r="BD405">
        <v>800</v>
      </c>
      <c r="BF405" t="str">
        <f t="shared" si="48"/>
        <v>Unlikely</v>
      </c>
      <c r="BH405" t="str">
        <f>IF(VLOOKUP($A405,'Draft List'!$D$4:$AC$1177,BH$3,FALSE)&lt;&gt;0,VLOOKUP($A405,'Draft List'!$D$4:$AC$1177,BH$3,FALSE),"")</f>
        <v/>
      </c>
      <c r="BI405" t="str">
        <f>IF(VLOOKUP($A405,'Draft List'!$D$4:$AC$1177,BI$3,FALSE)&lt;&gt;0,VLOOKUP($A405,'Draft List'!$D$4:$AC$1177,BI$3,FALSE),"")</f>
        <v/>
      </c>
      <c r="BJ405" t="str">
        <f>IF(VLOOKUP($A405,'Draft List'!$D$4:$AC$1177,BJ$3,FALSE)&lt;&gt;0,VLOOKUP($A405,'Draft List'!$D$4:$AC$1177,BJ$3,FALSE),"")</f>
        <v/>
      </c>
      <c r="BK405" t="str">
        <f>IF(VLOOKUP($A405,'Draft List'!$D$4:$AC$1177,BK$3,FALSE)&lt;&gt;0,VLOOKUP($A405,'Draft List'!$D$4:$AC$1177,BK$3,FALSE),"")</f>
        <v/>
      </c>
      <c r="BL405" t="e">
        <f>IF(OR(B405="SP",B405="MR",B405="CL"),"P",VLOOKUP(#REF!,Bat!$A$4:$AR$581,42,FALSE))</f>
        <v>#REF!</v>
      </c>
    </row>
    <row r="406" spans="1:64" ht="15" customHeight="1" x14ac:dyDescent="0.3">
      <c r="A406" s="1">
        <v>10662</v>
      </c>
      <c r="B406" s="1" t="s">
        <v>468</v>
      </c>
      <c r="C406" s="1" t="s">
        <v>523</v>
      </c>
      <c r="D406" s="1" t="s">
        <v>211</v>
      </c>
      <c r="E406" s="1">
        <v>18</v>
      </c>
      <c r="F406" s="1" t="s">
        <v>54</v>
      </c>
      <c r="G406" s="1" t="s">
        <v>54</v>
      </c>
      <c r="H406" s="22" t="s">
        <v>878</v>
      </c>
      <c r="I406" s="45" t="s">
        <v>43</v>
      </c>
      <c r="J406" s="1" t="s">
        <v>43</v>
      </c>
      <c r="K406" s="22" t="s">
        <v>48</v>
      </c>
      <c r="L406" s="1">
        <v>2</v>
      </c>
      <c r="M406" s="1">
        <v>2</v>
      </c>
      <c r="N406" s="22">
        <v>1</v>
      </c>
      <c r="O406" s="1">
        <v>4</v>
      </c>
      <c r="P406" s="1">
        <v>2</v>
      </c>
      <c r="Q406" s="22">
        <v>1</v>
      </c>
      <c r="R406" s="1">
        <v>3</v>
      </c>
      <c r="S406" s="1">
        <v>5</v>
      </c>
      <c r="T406" s="1" t="s">
        <v>45</v>
      </c>
      <c r="U406" s="1" t="s">
        <v>45</v>
      </c>
      <c r="V406" s="1" t="s">
        <v>45</v>
      </c>
      <c r="W406" s="1" t="s">
        <v>45</v>
      </c>
      <c r="X406" s="1">
        <v>2</v>
      </c>
      <c r="Y406" s="1">
        <v>6</v>
      </c>
      <c r="Z406" s="1" t="s">
        <v>45</v>
      </c>
      <c r="AA406" s="1" t="s">
        <v>45</v>
      </c>
      <c r="AB406" s="1" t="s">
        <v>45</v>
      </c>
      <c r="AC406" s="1" t="s">
        <v>45</v>
      </c>
      <c r="AD406" s="1" t="s">
        <v>45</v>
      </c>
      <c r="AE406" s="1" t="s">
        <v>45</v>
      </c>
      <c r="AF406" s="1" t="s">
        <v>45</v>
      </c>
      <c r="AG406" s="1" t="s">
        <v>45</v>
      </c>
      <c r="AH406" s="1" t="s">
        <v>45</v>
      </c>
      <c r="AI406" s="1" t="s">
        <v>45</v>
      </c>
      <c r="AJ406" s="1" t="s">
        <v>45</v>
      </c>
      <c r="AK406" s="1" t="s">
        <v>45</v>
      </c>
      <c r="AL406" s="1" t="s">
        <v>45</v>
      </c>
      <c r="AM406" s="1" t="s">
        <v>45</v>
      </c>
      <c r="AN406" s="1" t="s">
        <v>45</v>
      </c>
      <c r="AO406" s="22" t="s">
        <v>45</v>
      </c>
      <c r="AP406" s="1" t="s">
        <v>69</v>
      </c>
      <c r="AQ406" s="1">
        <v>2</v>
      </c>
      <c r="AR406" s="23" t="s">
        <v>371</v>
      </c>
      <c r="AS406" s="34" t="s">
        <v>875</v>
      </c>
      <c r="AT406" s="34" t="s">
        <v>844</v>
      </c>
      <c r="AU406" s="8">
        <f t="shared" si="42"/>
        <v>-2.311361197028369</v>
      </c>
      <c r="AV406" s="8">
        <f t="shared" si="43"/>
        <v>-1.4764837972729503</v>
      </c>
      <c r="AW406">
        <f t="shared" si="44"/>
        <v>2</v>
      </c>
      <c r="AX406">
        <f t="shared" si="45"/>
        <v>1</v>
      </c>
      <c r="AY406" s="6">
        <f>VLOOKUP(AP406,COND!$A$10:$B$32,2,FALSE)</f>
        <v>0.95</v>
      </c>
      <c r="AZ406" s="8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90.962891763159632</v>
      </c>
      <c r="BA406" s="26">
        <f t="shared" si="46"/>
        <v>-0.92589680895333515</v>
      </c>
      <c r="BB406" t="str">
        <f t="shared" si="47"/>
        <v>RP</v>
      </c>
      <c r="BC406">
        <v>800</v>
      </c>
      <c r="BD406">
        <v>800</v>
      </c>
      <c r="BF406" t="str">
        <f t="shared" si="48"/>
        <v>Unlikely</v>
      </c>
      <c r="BH406" t="str">
        <f>IF(VLOOKUP($A406,'Draft List'!$D$4:$AC$1177,BH$3,FALSE)&lt;&gt;0,VLOOKUP($A406,'Draft List'!$D$4:$AC$1177,BH$3,FALSE),"")</f>
        <v/>
      </c>
      <c r="BI406" t="str">
        <f>IF(VLOOKUP($A406,'Draft List'!$D$4:$AC$1177,BI$3,FALSE)&lt;&gt;0,VLOOKUP($A406,'Draft List'!$D$4:$AC$1177,BI$3,FALSE),"")</f>
        <v/>
      </c>
      <c r="BJ406" t="str">
        <f>IF(VLOOKUP($A406,'Draft List'!$D$4:$AC$1177,BJ$3,FALSE)&lt;&gt;0,VLOOKUP($A406,'Draft List'!$D$4:$AC$1177,BJ$3,FALSE),"")</f>
        <v/>
      </c>
      <c r="BK406" t="str">
        <f>IF(VLOOKUP($A406,'Draft List'!$D$4:$AC$1177,BK$3,FALSE)&lt;&gt;0,VLOOKUP($A406,'Draft List'!$D$4:$AC$1177,BK$3,FALSE),"")</f>
        <v/>
      </c>
      <c r="BL406" t="e">
        <f>IF(OR(B406="SP",B406="MR",B406="CL"),"P",VLOOKUP(#REF!,Bat!$A$4:$AR$581,42,FALSE))</f>
        <v>#REF!</v>
      </c>
    </row>
    <row r="407" spans="1:64" ht="15" customHeight="1" x14ac:dyDescent="0.3">
      <c r="A407" s="1">
        <v>12244</v>
      </c>
      <c r="B407" s="1" t="s">
        <v>468</v>
      </c>
      <c r="C407" s="1" t="s">
        <v>1615</v>
      </c>
      <c r="D407" s="1" t="s">
        <v>1616</v>
      </c>
      <c r="E407" s="1">
        <v>21</v>
      </c>
      <c r="F407" s="1" t="s">
        <v>63</v>
      </c>
      <c r="G407" s="1" t="s">
        <v>42</v>
      </c>
      <c r="H407" s="22" t="s">
        <v>878</v>
      </c>
      <c r="I407" s="45" t="s">
        <v>44</v>
      </c>
      <c r="J407" s="1" t="s">
        <v>43</v>
      </c>
      <c r="K407" s="22" t="s">
        <v>43</v>
      </c>
      <c r="L407" s="1">
        <v>4</v>
      </c>
      <c r="M407" s="1">
        <v>1</v>
      </c>
      <c r="N407" s="22">
        <v>2</v>
      </c>
      <c r="O407" s="1">
        <v>4</v>
      </c>
      <c r="P407" s="1">
        <v>1</v>
      </c>
      <c r="Q407" s="22">
        <v>3</v>
      </c>
      <c r="R407" s="1">
        <v>5</v>
      </c>
      <c r="S407" s="1">
        <v>6</v>
      </c>
      <c r="T407" s="1">
        <v>3</v>
      </c>
      <c r="U407" s="1">
        <v>6</v>
      </c>
      <c r="V407" s="1">
        <v>4</v>
      </c>
      <c r="W407" s="1">
        <v>6</v>
      </c>
      <c r="X407" s="1" t="s">
        <v>45</v>
      </c>
      <c r="Y407" s="1" t="s">
        <v>45</v>
      </c>
      <c r="Z407" s="1" t="s">
        <v>45</v>
      </c>
      <c r="AA407" s="1" t="s">
        <v>45</v>
      </c>
      <c r="AB407" s="1" t="s">
        <v>45</v>
      </c>
      <c r="AC407" s="1" t="s">
        <v>45</v>
      </c>
      <c r="AD407" s="1" t="s">
        <v>45</v>
      </c>
      <c r="AE407" s="1" t="s">
        <v>45</v>
      </c>
      <c r="AF407" s="1" t="s">
        <v>45</v>
      </c>
      <c r="AG407" s="1" t="s">
        <v>45</v>
      </c>
      <c r="AH407" s="1" t="s">
        <v>45</v>
      </c>
      <c r="AI407" s="1" t="s">
        <v>45</v>
      </c>
      <c r="AJ407" s="1" t="s">
        <v>45</v>
      </c>
      <c r="AK407" s="1" t="s">
        <v>45</v>
      </c>
      <c r="AL407" s="1" t="s">
        <v>45</v>
      </c>
      <c r="AM407" s="1" t="s">
        <v>45</v>
      </c>
      <c r="AN407" s="1" t="s">
        <v>45</v>
      </c>
      <c r="AO407" s="22" t="s">
        <v>45</v>
      </c>
      <c r="AP407" s="1" t="s">
        <v>58</v>
      </c>
      <c r="AQ407" s="1">
        <v>6</v>
      </c>
      <c r="AR407" s="23" t="s">
        <v>375</v>
      </c>
      <c r="AS407" s="34" t="s">
        <v>874</v>
      </c>
      <c r="AT407" s="34" t="s">
        <v>844</v>
      </c>
      <c r="AU407" s="8">
        <f t="shared" si="42"/>
        <v>-1.8750896983859671</v>
      </c>
      <c r="AV407" s="8">
        <f t="shared" si="43"/>
        <v>-1.1872743815947853</v>
      </c>
      <c r="AW407">
        <f t="shared" si="44"/>
        <v>3</v>
      </c>
      <c r="AX407">
        <f t="shared" si="45"/>
        <v>3</v>
      </c>
      <c r="AY407" s="6">
        <f>VLOOKUP(AP407,COND!$A$10:$B$32,2,FALSE)</f>
        <v>1</v>
      </c>
      <c r="AZ407" s="8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98.451257067716426</v>
      </c>
      <c r="BA407" s="26">
        <f t="shared" si="46"/>
        <v>-0.23504520406858639</v>
      </c>
      <c r="BB407" t="str">
        <f t="shared" si="47"/>
        <v>SP</v>
      </c>
      <c r="BC407">
        <v>800</v>
      </c>
      <c r="BD407">
        <v>800</v>
      </c>
      <c r="BF407" t="str">
        <f t="shared" si="48"/>
        <v>Unlikely</v>
      </c>
      <c r="BH407" t="str">
        <f>IF(VLOOKUP($A407,'Draft List'!$D$4:$AC$1177,BH$3,FALSE)&lt;&gt;0,VLOOKUP($A407,'Draft List'!$D$4:$AC$1177,BH$3,FALSE),"")</f>
        <v/>
      </c>
      <c r="BI407" t="str">
        <f>IF(VLOOKUP($A407,'Draft List'!$D$4:$AC$1177,BI$3,FALSE)&lt;&gt;0,VLOOKUP($A407,'Draft List'!$D$4:$AC$1177,BI$3,FALSE),"")</f>
        <v/>
      </c>
      <c r="BJ407" t="str">
        <f>IF(VLOOKUP($A407,'Draft List'!$D$4:$AC$1177,BJ$3,FALSE)&lt;&gt;0,VLOOKUP($A407,'Draft List'!$D$4:$AC$1177,BJ$3,FALSE),"")</f>
        <v/>
      </c>
      <c r="BK407" t="str">
        <f>IF(VLOOKUP($A407,'Draft List'!$D$4:$AC$1177,BK$3,FALSE)&lt;&gt;0,VLOOKUP($A407,'Draft List'!$D$4:$AC$1177,BK$3,FALSE),"")</f>
        <v/>
      </c>
      <c r="BL407" t="e">
        <f>IF(OR(B407="SP",B407="MR",B407="CL"),"P",VLOOKUP(#REF!,Bat!$A$4:$AR$581,42,FALSE))</f>
        <v>#REF!</v>
      </c>
    </row>
    <row r="408" spans="1:64" ht="15" customHeight="1" x14ac:dyDescent="0.3">
      <c r="A408" s="1">
        <v>10707</v>
      </c>
      <c r="B408" s="1" t="s">
        <v>468</v>
      </c>
      <c r="C408" s="1" t="s">
        <v>883</v>
      </c>
      <c r="D408" s="1" t="s">
        <v>535</v>
      </c>
      <c r="E408" s="1">
        <v>21</v>
      </c>
      <c r="F408" s="1" t="s">
        <v>54</v>
      </c>
      <c r="G408" s="1" t="s">
        <v>54</v>
      </c>
      <c r="H408" s="22" t="s">
        <v>878</v>
      </c>
      <c r="I408" s="45" t="s">
        <v>43</v>
      </c>
      <c r="J408" s="1" t="s">
        <v>44</v>
      </c>
      <c r="K408" s="22" t="s">
        <v>43</v>
      </c>
      <c r="L408" s="1">
        <v>3</v>
      </c>
      <c r="M408" s="1">
        <v>2</v>
      </c>
      <c r="N408" s="22">
        <v>1</v>
      </c>
      <c r="O408" s="1">
        <v>5</v>
      </c>
      <c r="P408" s="1">
        <v>2</v>
      </c>
      <c r="Q408" s="22">
        <v>2</v>
      </c>
      <c r="R408" s="1">
        <v>5</v>
      </c>
      <c r="S408" s="1">
        <v>7</v>
      </c>
      <c r="T408" s="1">
        <v>2</v>
      </c>
      <c r="U408" s="1">
        <v>6</v>
      </c>
      <c r="V408" s="1">
        <v>2</v>
      </c>
      <c r="W408" s="1">
        <v>3</v>
      </c>
      <c r="X408" s="1" t="s">
        <v>45</v>
      </c>
      <c r="Y408" s="1" t="s">
        <v>45</v>
      </c>
      <c r="Z408" s="1" t="s">
        <v>45</v>
      </c>
      <c r="AA408" s="1" t="s">
        <v>45</v>
      </c>
      <c r="AB408" s="1" t="s">
        <v>45</v>
      </c>
      <c r="AC408" s="1" t="s">
        <v>45</v>
      </c>
      <c r="AD408" s="1" t="s">
        <v>45</v>
      </c>
      <c r="AE408" s="1" t="s">
        <v>45</v>
      </c>
      <c r="AF408" s="1" t="s">
        <v>45</v>
      </c>
      <c r="AG408" s="1" t="s">
        <v>45</v>
      </c>
      <c r="AH408" s="1" t="s">
        <v>45</v>
      </c>
      <c r="AI408" s="1" t="s">
        <v>45</v>
      </c>
      <c r="AJ408" s="1" t="s">
        <v>45</v>
      </c>
      <c r="AK408" s="1" t="s">
        <v>45</v>
      </c>
      <c r="AL408" s="1" t="s">
        <v>45</v>
      </c>
      <c r="AM408" s="1" t="s">
        <v>45</v>
      </c>
      <c r="AN408" s="1" t="s">
        <v>45</v>
      </c>
      <c r="AO408" s="22" t="s">
        <v>45</v>
      </c>
      <c r="AP408" s="1" t="s">
        <v>61</v>
      </c>
      <c r="AQ408" s="1">
        <v>9</v>
      </c>
      <c r="AR408" s="23" t="s">
        <v>371</v>
      </c>
      <c r="AS408" s="34" t="s">
        <v>882</v>
      </c>
      <c r="AT408" s="34" t="s">
        <v>48</v>
      </c>
      <c r="AU408" s="8">
        <f t="shared" si="42"/>
        <v>-2.1166698725191955</v>
      </c>
      <c r="AV408" s="8">
        <f t="shared" si="43"/>
        <v>-1.0394719067096667</v>
      </c>
      <c r="AW408">
        <f t="shared" si="44"/>
        <v>3</v>
      </c>
      <c r="AX408">
        <f t="shared" si="45"/>
        <v>2</v>
      </c>
      <c r="AY408" s="6">
        <f>VLOOKUP(AP408,COND!$A$10:$B$32,2,FALSE)</f>
        <v>1.0249999999999999</v>
      </c>
      <c r="AZ408" s="8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98.356908588585398</v>
      </c>
      <c r="BA408" s="26">
        <f t="shared" si="46"/>
        <v>-0.24374948004540639</v>
      </c>
      <c r="BB408" t="str">
        <f t="shared" si="47"/>
        <v>SP</v>
      </c>
      <c r="BC408">
        <v>800</v>
      </c>
      <c r="BD408">
        <v>800</v>
      </c>
      <c r="BF408" t="str">
        <f t="shared" si="48"/>
        <v>Unlikely</v>
      </c>
      <c r="BH408">
        <f>IF(VLOOKUP($A408,'Draft List'!$D$4:$AC$1177,BH$3,FALSE)&lt;&gt;0,VLOOKUP($A408,'Draft List'!$D$4:$AC$1177,BH$3,FALSE),"")</f>
        <v>413</v>
      </c>
      <c r="BI408">
        <f>IF(VLOOKUP($A408,'Draft List'!$D$4:$AC$1177,BI$3,FALSE)&lt;&gt;0,VLOOKUP($A408,'Draft List'!$D$4:$AC$1177,BI$3,FALSE),"")</f>
        <v>14</v>
      </c>
      <c r="BJ408">
        <f>IF(VLOOKUP($A408,'Draft List'!$D$4:$AC$1177,BJ$3,FALSE)&lt;&gt;0,VLOOKUP($A408,'Draft List'!$D$4:$AC$1177,BJ$3,FALSE),"")</f>
        <v>9</v>
      </c>
      <c r="BK408" t="str">
        <f>IF(VLOOKUP($A408,'Draft List'!$D$4:$AC$1177,BK$3,FALSE)&lt;&gt;0,VLOOKUP($A408,'Draft List'!$D$4:$AC$1177,BK$3,FALSE),"")</f>
        <v>Niihama-shi Ghosts</v>
      </c>
      <c r="BL408" t="e">
        <f>IF(OR(B408="SP",B408="MR",B408="CL"),"P",VLOOKUP(#REF!,Bat!$A$4:$AR$581,42,FALSE))</f>
        <v>#REF!</v>
      </c>
    </row>
    <row r="409" spans="1:64" ht="15" customHeight="1" x14ac:dyDescent="0.3">
      <c r="A409" s="1">
        <v>6589</v>
      </c>
      <c r="B409" s="1" t="s">
        <v>24</v>
      </c>
      <c r="C409" s="1" t="s">
        <v>1439</v>
      </c>
      <c r="D409" s="1" t="s">
        <v>988</v>
      </c>
      <c r="E409" s="1">
        <v>22</v>
      </c>
      <c r="F409" s="1" t="s">
        <v>42</v>
      </c>
      <c r="G409" s="1" t="s">
        <v>42</v>
      </c>
      <c r="H409" s="22" t="s">
        <v>878</v>
      </c>
      <c r="I409" s="45" t="s">
        <v>43</v>
      </c>
      <c r="J409" s="1" t="s">
        <v>48</v>
      </c>
      <c r="K409" s="22" t="s">
        <v>43</v>
      </c>
      <c r="L409" s="1">
        <v>3</v>
      </c>
      <c r="M409" s="1">
        <v>1</v>
      </c>
      <c r="N409" s="22">
        <v>2</v>
      </c>
      <c r="O409" s="1">
        <v>4</v>
      </c>
      <c r="P409" s="1">
        <v>1</v>
      </c>
      <c r="Q409" s="22">
        <v>3</v>
      </c>
      <c r="R409" s="1">
        <v>5</v>
      </c>
      <c r="S409" s="1">
        <v>6</v>
      </c>
      <c r="T409" s="1">
        <v>1</v>
      </c>
      <c r="U409" s="1">
        <v>2</v>
      </c>
      <c r="V409" s="1" t="s">
        <v>45</v>
      </c>
      <c r="W409" s="1" t="s">
        <v>45</v>
      </c>
      <c r="X409" s="1">
        <v>4</v>
      </c>
      <c r="Y409" s="1">
        <v>6</v>
      </c>
      <c r="Z409" s="1" t="s">
        <v>45</v>
      </c>
      <c r="AA409" s="1" t="s">
        <v>45</v>
      </c>
      <c r="AB409" s="1" t="s">
        <v>45</v>
      </c>
      <c r="AC409" s="1" t="s">
        <v>45</v>
      </c>
      <c r="AD409" s="1" t="s">
        <v>45</v>
      </c>
      <c r="AE409" s="1" t="s">
        <v>45</v>
      </c>
      <c r="AF409" s="1">
        <v>4</v>
      </c>
      <c r="AG409" s="1">
        <v>5</v>
      </c>
      <c r="AH409" s="1" t="s">
        <v>45</v>
      </c>
      <c r="AI409" s="1" t="s">
        <v>45</v>
      </c>
      <c r="AJ409" s="1" t="s">
        <v>45</v>
      </c>
      <c r="AK409" s="1" t="s">
        <v>45</v>
      </c>
      <c r="AL409" s="1" t="s">
        <v>45</v>
      </c>
      <c r="AM409" s="1" t="s">
        <v>45</v>
      </c>
      <c r="AN409" s="1" t="s">
        <v>45</v>
      </c>
      <c r="AO409" s="22" t="s">
        <v>45</v>
      </c>
      <c r="AP409" s="1" t="s">
        <v>55</v>
      </c>
      <c r="AQ409" s="1">
        <v>6</v>
      </c>
      <c r="AR409" s="23" t="s">
        <v>375</v>
      </c>
      <c r="AS409" s="34" t="s">
        <v>45</v>
      </c>
      <c r="AT409" s="34" t="s">
        <v>48</v>
      </c>
      <c r="AU409" s="8">
        <f t="shared" si="42"/>
        <v>-2.0697810228951408</v>
      </c>
      <c r="AV409" s="8">
        <f t="shared" si="43"/>
        <v>-1.1872743815947853</v>
      </c>
      <c r="AW409">
        <f t="shared" si="44"/>
        <v>4</v>
      </c>
      <c r="AX409">
        <f t="shared" si="45"/>
        <v>2</v>
      </c>
      <c r="AY409" s="6">
        <f>VLOOKUP(AP409,COND!$A$10:$B$32,2,FALSE)</f>
        <v>1.0249999999999999</v>
      </c>
      <c r="AZ409" s="8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98.352843315923067</v>
      </c>
      <c r="BA409" s="26">
        <f t="shared" si="46"/>
        <v>-0.24412452854115169</v>
      </c>
      <c r="BB409" t="str">
        <f t="shared" si="47"/>
        <v>SP</v>
      </c>
      <c r="BC409">
        <v>800</v>
      </c>
      <c r="BD409">
        <v>800</v>
      </c>
      <c r="BF409" t="str">
        <f t="shared" si="48"/>
        <v>Unlikely</v>
      </c>
      <c r="BH409">
        <f>IF(VLOOKUP($A409,'Draft List'!$D$4:$AC$1177,BH$3,FALSE)&lt;&gt;0,VLOOKUP($A409,'Draft List'!$D$4:$AC$1177,BH$3,FALSE),"")</f>
        <v>609</v>
      </c>
      <c r="BI409">
        <f>IF(VLOOKUP($A409,'Draft List'!$D$4:$AC$1177,BI$3,FALSE)&lt;&gt;0,VLOOKUP($A409,'Draft List'!$D$4:$AC$1177,BI$3,FALSE),"")</f>
        <v>20</v>
      </c>
      <c r="BJ409">
        <f>IF(VLOOKUP($A409,'Draft List'!$D$4:$AC$1177,BJ$3,FALSE)&lt;&gt;0,VLOOKUP($A409,'Draft List'!$D$4:$AC$1177,BJ$3,FALSE),"")</f>
        <v>13</v>
      </c>
      <c r="BK409" t="str">
        <f>IF(VLOOKUP($A409,'Draft List'!$D$4:$AC$1177,BK$3,FALSE)&lt;&gt;0,VLOOKUP($A409,'Draft List'!$D$4:$AC$1177,BK$3,FALSE),"")</f>
        <v>Toyama Wind Dancers</v>
      </c>
      <c r="BL409" t="str">
        <f>IF(OR(B409="SP",B409="MR",B409="CL"),"P",VLOOKUP(#REF!,Bat!$A$4:$AR$581,42,FALSE))</f>
        <v>P</v>
      </c>
    </row>
    <row r="410" spans="1:64" ht="15" customHeight="1" x14ac:dyDescent="0.3">
      <c r="A410" s="1">
        <v>9972</v>
      </c>
      <c r="B410" s="1" t="s">
        <v>468</v>
      </c>
      <c r="C410" s="1" t="s">
        <v>1187</v>
      </c>
      <c r="D410" s="1" t="s">
        <v>1525</v>
      </c>
      <c r="E410" s="1">
        <v>21</v>
      </c>
      <c r="F410" s="1" t="s">
        <v>42</v>
      </c>
      <c r="G410" s="1" t="s">
        <v>42</v>
      </c>
      <c r="H410" s="22" t="s">
        <v>878</v>
      </c>
      <c r="I410" s="45" t="s">
        <v>43</v>
      </c>
      <c r="J410" s="1" t="s">
        <v>43</v>
      </c>
      <c r="K410" s="22" t="s">
        <v>43</v>
      </c>
      <c r="L410" s="1">
        <v>3</v>
      </c>
      <c r="M410" s="1">
        <v>2</v>
      </c>
      <c r="N410" s="22">
        <v>1</v>
      </c>
      <c r="O410" s="1">
        <v>4</v>
      </c>
      <c r="P410" s="1">
        <v>2</v>
      </c>
      <c r="Q410" s="22">
        <v>3</v>
      </c>
      <c r="R410" s="1">
        <v>4</v>
      </c>
      <c r="S410" s="1">
        <v>5</v>
      </c>
      <c r="T410" s="1">
        <v>4</v>
      </c>
      <c r="U410" s="1">
        <v>5</v>
      </c>
      <c r="V410" s="1" t="s">
        <v>45</v>
      </c>
      <c r="W410" s="1" t="s">
        <v>45</v>
      </c>
      <c r="X410" s="1">
        <v>3</v>
      </c>
      <c r="Y410" s="1">
        <v>3</v>
      </c>
      <c r="Z410" s="1" t="s">
        <v>45</v>
      </c>
      <c r="AA410" s="1" t="s">
        <v>45</v>
      </c>
      <c r="AB410" s="1" t="s">
        <v>45</v>
      </c>
      <c r="AC410" s="1" t="s">
        <v>45</v>
      </c>
      <c r="AD410" s="1" t="s">
        <v>45</v>
      </c>
      <c r="AE410" s="1" t="s">
        <v>45</v>
      </c>
      <c r="AF410" s="1" t="s">
        <v>45</v>
      </c>
      <c r="AG410" s="1" t="s">
        <v>45</v>
      </c>
      <c r="AH410" s="1" t="s">
        <v>45</v>
      </c>
      <c r="AI410" s="1" t="s">
        <v>45</v>
      </c>
      <c r="AJ410" s="1" t="s">
        <v>45</v>
      </c>
      <c r="AK410" s="1" t="s">
        <v>45</v>
      </c>
      <c r="AL410" s="1" t="s">
        <v>45</v>
      </c>
      <c r="AM410" s="1" t="s">
        <v>45</v>
      </c>
      <c r="AN410" s="1" t="s">
        <v>45</v>
      </c>
      <c r="AO410" s="22" t="s">
        <v>45</v>
      </c>
      <c r="AP410" s="1" t="s">
        <v>58</v>
      </c>
      <c r="AQ410" s="1">
        <v>7</v>
      </c>
      <c r="AR410" s="23" t="s">
        <v>371</v>
      </c>
      <c r="AS410" s="34" t="s">
        <v>874</v>
      </c>
      <c r="AT410" s="34" t="s">
        <v>48</v>
      </c>
      <c r="AU410" s="8">
        <f t="shared" si="42"/>
        <v>-2.1166698725191955</v>
      </c>
      <c r="AV410" s="8">
        <f t="shared" si="43"/>
        <v>-0.99184266516472974</v>
      </c>
      <c r="AW410">
        <f t="shared" si="44"/>
        <v>3</v>
      </c>
      <c r="AX410">
        <f t="shared" si="45"/>
        <v>0</v>
      </c>
      <c r="AY410" s="6">
        <f>VLOOKUP(AP410,COND!$A$10:$B$32,2,FALSE)</f>
        <v>1</v>
      </c>
      <c r="AZ410" s="8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98.239812722201563</v>
      </c>
      <c r="BA410" s="26">
        <f t="shared" si="46"/>
        <v>-0.25455235409422128</v>
      </c>
      <c r="BB410" t="str">
        <f t="shared" si="47"/>
        <v>SP</v>
      </c>
      <c r="BC410">
        <v>800</v>
      </c>
      <c r="BD410">
        <v>800</v>
      </c>
      <c r="BF410" t="str">
        <f t="shared" si="48"/>
        <v>Unlikely</v>
      </c>
      <c r="BH410" t="str">
        <f>IF(VLOOKUP($A410,'Draft List'!$D$4:$AC$1177,BH$3,FALSE)&lt;&gt;0,VLOOKUP($A410,'Draft List'!$D$4:$AC$1177,BH$3,FALSE),"")</f>
        <v/>
      </c>
      <c r="BI410" t="str">
        <f>IF(VLOOKUP($A410,'Draft List'!$D$4:$AC$1177,BI$3,FALSE)&lt;&gt;0,VLOOKUP($A410,'Draft List'!$D$4:$AC$1177,BI$3,FALSE),"")</f>
        <v/>
      </c>
      <c r="BJ410" t="str">
        <f>IF(VLOOKUP($A410,'Draft List'!$D$4:$AC$1177,BJ$3,FALSE)&lt;&gt;0,VLOOKUP($A410,'Draft List'!$D$4:$AC$1177,BJ$3,FALSE),"")</f>
        <v/>
      </c>
      <c r="BK410" t="str">
        <f>IF(VLOOKUP($A410,'Draft List'!$D$4:$AC$1177,BK$3,FALSE)&lt;&gt;0,VLOOKUP($A410,'Draft List'!$D$4:$AC$1177,BK$3,FALSE),"")</f>
        <v/>
      </c>
      <c r="BL410" t="e">
        <f>IF(OR(B410="SP",B410="MR",B410="CL"),"P",VLOOKUP(#REF!,Bat!$A$4:$AR$581,42,FALSE))</f>
        <v>#REF!</v>
      </c>
    </row>
    <row r="411" spans="1:64" ht="15" customHeight="1" x14ac:dyDescent="0.3">
      <c r="A411" s="1">
        <v>15682</v>
      </c>
      <c r="B411" s="1" t="s">
        <v>468</v>
      </c>
      <c r="C411" s="1" t="s">
        <v>1638</v>
      </c>
      <c r="D411" s="1" t="s">
        <v>1639</v>
      </c>
      <c r="E411" s="1">
        <v>18</v>
      </c>
      <c r="F411" s="1" t="s">
        <v>42</v>
      </c>
      <c r="G411" s="1" t="s">
        <v>42</v>
      </c>
      <c r="H411" s="22" t="s">
        <v>878</v>
      </c>
      <c r="I411" s="45" t="s">
        <v>43</v>
      </c>
      <c r="J411" s="1" t="s">
        <v>43</v>
      </c>
      <c r="K411" s="22" t="s">
        <v>43</v>
      </c>
      <c r="L411" s="1">
        <v>1</v>
      </c>
      <c r="M411" s="1">
        <v>2</v>
      </c>
      <c r="N411" s="22">
        <v>1</v>
      </c>
      <c r="O411" s="1">
        <v>3</v>
      </c>
      <c r="P411" s="1">
        <v>2</v>
      </c>
      <c r="Q411" s="22">
        <v>1</v>
      </c>
      <c r="R411" s="1" t="s">
        <v>45</v>
      </c>
      <c r="S411" s="1" t="s">
        <v>45</v>
      </c>
      <c r="T411" s="1" t="s">
        <v>45</v>
      </c>
      <c r="U411" s="1" t="s">
        <v>45</v>
      </c>
      <c r="V411" s="1">
        <v>1</v>
      </c>
      <c r="W411" s="1">
        <v>4</v>
      </c>
      <c r="X411" s="1">
        <v>2</v>
      </c>
      <c r="Y411" s="1">
        <v>4</v>
      </c>
      <c r="Z411" s="1" t="s">
        <v>45</v>
      </c>
      <c r="AA411" s="1" t="s">
        <v>45</v>
      </c>
      <c r="AB411" s="1" t="s">
        <v>45</v>
      </c>
      <c r="AC411" s="1" t="s">
        <v>45</v>
      </c>
      <c r="AD411" s="1">
        <v>2</v>
      </c>
      <c r="AE411" s="1">
        <v>4</v>
      </c>
      <c r="AF411" s="1" t="s">
        <v>45</v>
      </c>
      <c r="AG411" s="1" t="s">
        <v>45</v>
      </c>
      <c r="AH411" s="1" t="s">
        <v>45</v>
      </c>
      <c r="AI411" s="1" t="s">
        <v>45</v>
      </c>
      <c r="AJ411" s="1" t="s">
        <v>45</v>
      </c>
      <c r="AK411" s="1" t="s">
        <v>45</v>
      </c>
      <c r="AL411" s="1" t="s">
        <v>45</v>
      </c>
      <c r="AM411" s="1" t="s">
        <v>45</v>
      </c>
      <c r="AN411" s="1" t="s">
        <v>45</v>
      </c>
      <c r="AO411" s="22" t="s">
        <v>45</v>
      </c>
      <c r="AP411" s="1" t="s">
        <v>66</v>
      </c>
      <c r="AQ411" s="1">
        <v>3</v>
      </c>
      <c r="AR411" s="23" t="s">
        <v>371</v>
      </c>
      <c r="AS411" s="34" t="s">
        <v>875</v>
      </c>
      <c r="AT411" s="34" t="s">
        <v>844</v>
      </c>
      <c r="AU411" s="8">
        <f t="shared" si="42"/>
        <v>-2.5060525215375429</v>
      </c>
      <c r="AV411" s="8">
        <f t="shared" si="43"/>
        <v>-1.6711751217821238</v>
      </c>
      <c r="AW411">
        <f t="shared" si="44"/>
        <v>3</v>
      </c>
      <c r="AX411">
        <f t="shared" si="45"/>
        <v>0</v>
      </c>
      <c r="AY411" s="6">
        <f>VLOOKUP(AP411,COND!$A$10:$B$32,2,FALSE)</f>
        <v>0.95</v>
      </c>
      <c r="AZ411" s="8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90.736696571695148</v>
      </c>
      <c r="BA411" s="26">
        <f t="shared" si="46"/>
        <v>-0.94676482282351326</v>
      </c>
      <c r="BB411" t="str">
        <f t="shared" si="47"/>
        <v>RP</v>
      </c>
      <c r="BC411">
        <v>800</v>
      </c>
      <c r="BD411">
        <v>800</v>
      </c>
      <c r="BF411" t="str">
        <f t="shared" si="48"/>
        <v>Unlikely</v>
      </c>
      <c r="BH411" t="str">
        <f>IF(VLOOKUP($A411,'Draft List'!$D$4:$AC$1177,BH$3,FALSE)&lt;&gt;0,VLOOKUP($A411,'Draft List'!$D$4:$AC$1177,BH$3,FALSE),"")</f>
        <v/>
      </c>
      <c r="BI411" t="str">
        <f>IF(VLOOKUP($A411,'Draft List'!$D$4:$AC$1177,BI$3,FALSE)&lt;&gt;0,VLOOKUP($A411,'Draft List'!$D$4:$AC$1177,BI$3,FALSE),"")</f>
        <v/>
      </c>
      <c r="BJ411" t="str">
        <f>IF(VLOOKUP($A411,'Draft List'!$D$4:$AC$1177,BJ$3,FALSE)&lt;&gt;0,VLOOKUP($A411,'Draft List'!$D$4:$AC$1177,BJ$3,FALSE),"")</f>
        <v/>
      </c>
      <c r="BK411" t="str">
        <f>IF(VLOOKUP($A411,'Draft List'!$D$4:$AC$1177,BK$3,FALSE)&lt;&gt;0,VLOOKUP($A411,'Draft List'!$D$4:$AC$1177,BK$3,FALSE),"")</f>
        <v/>
      </c>
      <c r="BL411" t="e">
        <f>IF(OR(B411="SP",B411="MR",B411="CL"),"P",VLOOKUP(#REF!,Bat!$A$4:$AR$581,42,FALSE))</f>
        <v>#REF!</v>
      </c>
    </row>
    <row r="412" spans="1:64" ht="15" customHeight="1" x14ac:dyDescent="0.3">
      <c r="A412" s="1">
        <v>11198</v>
      </c>
      <c r="B412" s="1" t="s">
        <v>24</v>
      </c>
      <c r="C412" s="1" t="s">
        <v>1163</v>
      </c>
      <c r="D412" s="1" t="s">
        <v>1172</v>
      </c>
      <c r="E412" s="1">
        <v>21</v>
      </c>
      <c r="F412" s="1" t="s">
        <v>54</v>
      </c>
      <c r="G412" s="1" t="s">
        <v>42</v>
      </c>
      <c r="H412" s="22" t="s">
        <v>878</v>
      </c>
      <c r="I412" s="45" t="s">
        <v>43</v>
      </c>
      <c r="J412" s="1" t="s">
        <v>43</v>
      </c>
      <c r="K412" s="22" t="s">
        <v>48</v>
      </c>
      <c r="L412" s="1">
        <v>3</v>
      </c>
      <c r="M412" s="1">
        <v>1</v>
      </c>
      <c r="N412" s="22">
        <v>2</v>
      </c>
      <c r="O412" s="1">
        <v>5</v>
      </c>
      <c r="P412" s="1">
        <v>1</v>
      </c>
      <c r="Q412" s="22">
        <v>2</v>
      </c>
      <c r="R412" s="1">
        <v>5</v>
      </c>
      <c r="S412" s="1">
        <v>7</v>
      </c>
      <c r="T412" s="1" t="s">
        <v>45</v>
      </c>
      <c r="U412" s="1" t="s">
        <v>45</v>
      </c>
      <c r="V412" s="1">
        <v>3</v>
      </c>
      <c r="W412" s="1">
        <v>7</v>
      </c>
      <c r="X412" s="1">
        <v>3</v>
      </c>
      <c r="Y412" s="1">
        <v>7</v>
      </c>
      <c r="Z412" s="1" t="s">
        <v>45</v>
      </c>
      <c r="AA412" s="1" t="s">
        <v>45</v>
      </c>
      <c r="AB412" s="1" t="s">
        <v>45</v>
      </c>
      <c r="AC412" s="1" t="s">
        <v>45</v>
      </c>
      <c r="AD412" s="1" t="s">
        <v>45</v>
      </c>
      <c r="AE412" s="1" t="s">
        <v>45</v>
      </c>
      <c r="AF412" s="1" t="s">
        <v>45</v>
      </c>
      <c r="AG412" s="1" t="s">
        <v>45</v>
      </c>
      <c r="AH412" s="1" t="s">
        <v>45</v>
      </c>
      <c r="AI412" s="1" t="s">
        <v>45</v>
      </c>
      <c r="AJ412" s="1" t="s">
        <v>45</v>
      </c>
      <c r="AK412" s="1" t="s">
        <v>45</v>
      </c>
      <c r="AL412" s="1" t="s">
        <v>45</v>
      </c>
      <c r="AM412" s="1" t="s">
        <v>45</v>
      </c>
      <c r="AN412" s="1" t="s">
        <v>45</v>
      </c>
      <c r="AO412" s="22" t="s">
        <v>45</v>
      </c>
      <c r="AP412" s="1" t="s">
        <v>61</v>
      </c>
      <c r="AQ412" s="1">
        <v>6</v>
      </c>
      <c r="AR412" s="23" t="s">
        <v>375</v>
      </c>
      <c r="AS412" s="34" t="s">
        <v>45</v>
      </c>
      <c r="AT412" s="34" t="s">
        <v>844</v>
      </c>
      <c r="AU412" s="8">
        <f t="shared" si="42"/>
        <v>-2.0697810228951408</v>
      </c>
      <c r="AV412" s="8">
        <f t="shared" si="43"/>
        <v>-1.2349036231397219</v>
      </c>
      <c r="AW412">
        <f t="shared" si="44"/>
        <v>3</v>
      </c>
      <c r="AX412">
        <f t="shared" si="45"/>
        <v>3</v>
      </c>
      <c r="AY412" s="6">
        <f>VLOOKUP(AP412,COND!$A$10:$B$32,2,FALSE)</f>
        <v>1.0249999999999999</v>
      </c>
      <c r="AZ412" s="8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98.150385100543645</v>
      </c>
      <c r="BA412" s="26">
        <f t="shared" si="46"/>
        <v>-0.26280264817453336</v>
      </c>
      <c r="BB412" t="str">
        <f t="shared" si="47"/>
        <v>SP</v>
      </c>
      <c r="BC412">
        <v>800</v>
      </c>
      <c r="BD412">
        <v>800</v>
      </c>
      <c r="BF412" t="str">
        <f t="shared" si="48"/>
        <v>Unlikely</v>
      </c>
      <c r="BH412" t="str">
        <f>IF(VLOOKUP($A412,'Draft List'!$D$4:$AC$1177,BH$3,FALSE)&lt;&gt;0,VLOOKUP($A412,'Draft List'!$D$4:$AC$1177,BH$3,FALSE),"")</f>
        <v/>
      </c>
      <c r="BI412" t="str">
        <f>IF(VLOOKUP($A412,'Draft List'!$D$4:$AC$1177,BI$3,FALSE)&lt;&gt;0,VLOOKUP($A412,'Draft List'!$D$4:$AC$1177,BI$3,FALSE),"")</f>
        <v/>
      </c>
      <c r="BJ412" t="str">
        <f>IF(VLOOKUP($A412,'Draft List'!$D$4:$AC$1177,BJ$3,FALSE)&lt;&gt;0,VLOOKUP($A412,'Draft List'!$D$4:$AC$1177,BJ$3,FALSE),"")</f>
        <v/>
      </c>
      <c r="BK412" t="str">
        <f>IF(VLOOKUP($A412,'Draft List'!$D$4:$AC$1177,BK$3,FALSE)&lt;&gt;0,VLOOKUP($A412,'Draft List'!$D$4:$AC$1177,BK$3,FALSE),"")</f>
        <v/>
      </c>
      <c r="BL412" t="str">
        <f>IF(OR(B412="SP",B412="MR",B412="CL"),"P",VLOOKUP(#REF!,Bat!$A$4:$AR$581,42,FALSE))</f>
        <v>P</v>
      </c>
    </row>
    <row r="413" spans="1:64" ht="15" customHeight="1" x14ac:dyDescent="0.3">
      <c r="A413" s="1">
        <v>11292</v>
      </c>
      <c r="B413" s="1" t="s">
        <v>24</v>
      </c>
      <c r="C413" s="1" t="s">
        <v>1510</v>
      </c>
      <c r="D413" s="1" t="s">
        <v>884</v>
      </c>
      <c r="E413" s="1">
        <v>22</v>
      </c>
      <c r="F413" s="1" t="s">
        <v>54</v>
      </c>
      <c r="G413" s="1" t="s">
        <v>42</v>
      </c>
      <c r="H413" s="22" t="s">
        <v>878</v>
      </c>
      <c r="I413" s="45" t="s">
        <v>43</v>
      </c>
      <c r="J413" s="1" t="s">
        <v>43</v>
      </c>
      <c r="K413" s="22" t="s">
        <v>43</v>
      </c>
      <c r="L413" s="1">
        <v>3</v>
      </c>
      <c r="M413" s="1">
        <v>1</v>
      </c>
      <c r="N413" s="22">
        <v>2</v>
      </c>
      <c r="O413" s="1">
        <v>5</v>
      </c>
      <c r="P413" s="1">
        <v>1</v>
      </c>
      <c r="Q413" s="22">
        <v>2</v>
      </c>
      <c r="R413" s="1">
        <v>5</v>
      </c>
      <c r="S413" s="1">
        <v>6</v>
      </c>
      <c r="T413" s="1">
        <v>4</v>
      </c>
      <c r="U413" s="1">
        <v>7</v>
      </c>
      <c r="V413" s="1">
        <v>3</v>
      </c>
      <c r="W413" s="1">
        <v>6</v>
      </c>
      <c r="X413" s="1">
        <v>3</v>
      </c>
      <c r="Y413" s="1">
        <v>3</v>
      </c>
      <c r="Z413" s="1" t="s">
        <v>45</v>
      </c>
      <c r="AA413" s="1" t="s">
        <v>45</v>
      </c>
      <c r="AB413" s="1" t="s">
        <v>45</v>
      </c>
      <c r="AC413" s="1" t="s">
        <v>45</v>
      </c>
      <c r="AD413" s="1" t="s">
        <v>45</v>
      </c>
      <c r="AE413" s="1" t="s">
        <v>45</v>
      </c>
      <c r="AF413" s="1" t="s">
        <v>45</v>
      </c>
      <c r="AG413" s="1" t="s">
        <v>45</v>
      </c>
      <c r="AH413" s="1" t="s">
        <v>45</v>
      </c>
      <c r="AI413" s="1" t="s">
        <v>45</v>
      </c>
      <c r="AJ413" s="1" t="s">
        <v>45</v>
      </c>
      <c r="AK413" s="1" t="s">
        <v>45</v>
      </c>
      <c r="AL413" s="1" t="s">
        <v>45</v>
      </c>
      <c r="AM413" s="1" t="s">
        <v>45</v>
      </c>
      <c r="AN413" s="1" t="s">
        <v>45</v>
      </c>
      <c r="AO413" s="22" t="s">
        <v>45</v>
      </c>
      <c r="AP413" s="1" t="s">
        <v>59</v>
      </c>
      <c r="AQ413" s="1">
        <v>5</v>
      </c>
      <c r="AR413" s="23" t="s">
        <v>375</v>
      </c>
      <c r="AS413" s="34" t="s">
        <v>45</v>
      </c>
      <c r="AT413" s="34" t="s">
        <v>844</v>
      </c>
      <c r="AU413" s="8">
        <f t="shared" si="42"/>
        <v>-2.0697810228951408</v>
      </c>
      <c r="AV413" s="8">
        <f t="shared" si="43"/>
        <v>-1.2349036231397219</v>
      </c>
      <c r="AW413">
        <f t="shared" si="44"/>
        <v>4</v>
      </c>
      <c r="AX413">
        <f t="shared" si="45"/>
        <v>3</v>
      </c>
      <c r="AY413" s="6">
        <f>VLOOKUP(AP413,COND!$A$10:$B$32,2,FALSE)</f>
        <v>1</v>
      </c>
      <c r="AZ413" s="8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98.122022049310871</v>
      </c>
      <c r="BA413" s="26">
        <f t="shared" si="46"/>
        <v>-0.26541932867376944</v>
      </c>
      <c r="BB413" t="str">
        <f t="shared" si="47"/>
        <v>SP</v>
      </c>
      <c r="BC413">
        <v>800</v>
      </c>
      <c r="BD413">
        <v>800</v>
      </c>
      <c r="BF413" t="str">
        <f t="shared" si="48"/>
        <v>Unlikely</v>
      </c>
      <c r="BH413" t="str">
        <f>IF(VLOOKUP($A413,'Draft List'!$D$4:$AC$1177,BH$3,FALSE)&lt;&gt;0,VLOOKUP($A413,'Draft List'!$D$4:$AC$1177,BH$3,FALSE),"")</f>
        <v/>
      </c>
      <c r="BI413" t="str">
        <f>IF(VLOOKUP($A413,'Draft List'!$D$4:$AC$1177,BI$3,FALSE)&lt;&gt;0,VLOOKUP($A413,'Draft List'!$D$4:$AC$1177,BI$3,FALSE),"")</f>
        <v/>
      </c>
      <c r="BJ413" t="str">
        <f>IF(VLOOKUP($A413,'Draft List'!$D$4:$AC$1177,BJ$3,FALSE)&lt;&gt;0,VLOOKUP($A413,'Draft List'!$D$4:$AC$1177,BJ$3,FALSE),"")</f>
        <v/>
      </c>
      <c r="BK413" t="str">
        <f>IF(VLOOKUP($A413,'Draft List'!$D$4:$AC$1177,BK$3,FALSE)&lt;&gt;0,VLOOKUP($A413,'Draft List'!$D$4:$AC$1177,BK$3,FALSE),"")</f>
        <v/>
      </c>
      <c r="BL413" t="str">
        <f>IF(OR(B413="SP",B413="MR",B413="CL"),"P",VLOOKUP(#REF!,Bat!$A$4:$AR$581,42,FALSE))</f>
        <v>P</v>
      </c>
    </row>
    <row r="414" spans="1:64" ht="15" customHeight="1" x14ac:dyDescent="0.3">
      <c r="A414" s="1">
        <v>7443</v>
      </c>
      <c r="B414" s="1" t="s">
        <v>468</v>
      </c>
      <c r="C414" s="1" t="s">
        <v>872</v>
      </c>
      <c r="D414" s="1" t="s">
        <v>176</v>
      </c>
      <c r="E414" s="1">
        <v>22</v>
      </c>
      <c r="F414" s="1" t="s">
        <v>42</v>
      </c>
      <c r="G414" s="1" t="s">
        <v>42</v>
      </c>
      <c r="H414" s="22" t="s">
        <v>878</v>
      </c>
      <c r="I414" s="45" t="s">
        <v>43</v>
      </c>
      <c r="J414" s="1" t="s">
        <v>43</v>
      </c>
      <c r="K414" s="22" t="s">
        <v>43</v>
      </c>
      <c r="L414" s="1">
        <v>3</v>
      </c>
      <c r="M414" s="1">
        <v>1</v>
      </c>
      <c r="N414" s="22">
        <v>1</v>
      </c>
      <c r="O414" s="1">
        <v>5</v>
      </c>
      <c r="P414" s="1">
        <v>1</v>
      </c>
      <c r="Q414" s="22">
        <v>2</v>
      </c>
      <c r="R414" s="1">
        <v>4</v>
      </c>
      <c r="S414" s="1">
        <v>6</v>
      </c>
      <c r="T414" s="1">
        <v>1</v>
      </c>
      <c r="U414" s="1">
        <v>4</v>
      </c>
      <c r="V414" s="1">
        <v>3</v>
      </c>
      <c r="W414" s="1">
        <v>6</v>
      </c>
      <c r="X414" s="1">
        <v>4</v>
      </c>
      <c r="Y414" s="1">
        <v>6</v>
      </c>
      <c r="Z414" s="1" t="s">
        <v>45</v>
      </c>
      <c r="AA414" s="1" t="s">
        <v>45</v>
      </c>
      <c r="AB414" s="1" t="s">
        <v>45</v>
      </c>
      <c r="AC414" s="1" t="s">
        <v>45</v>
      </c>
      <c r="AD414" s="1" t="s">
        <v>45</v>
      </c>
      <c r="AE414" s="1" t="s">
        <v>45</v>
      </c>
      <c r="AF414" s="1">
        <v>4</v>
      </c>
      <c r="AG414" s="1">
        <v>5</v>
      </c>
      <c r="AH414" s="1" t="s">
        <v>45</v>
      </c>
      <c r="AI414" s="1" t="s">
        <v>45</v>
      </c>
      <c r="AJ414" s="1" t="s">
        <v>45</v>
      </c>
      <c r="AK414" s="1" t="s">
        <v>45</v>
      </c>
      <c r="AL414" s="1" t="s">
        <v>45</v>
      </c>
      <c r="AM414" s="1" t="s">
        <v>45</v>
      </c>
      <c r="AN414" s="1" t="s">
        <v>45</v>
      </c>
      <c r="AO414" s="22" t="s">
        <v>45</v>
      </c>
      <c r="AP414" s="1" t="s">
        <v>58</v>
      </c>
      <c r="AQ414" s="1">
        <v>9</v>
      </c>
      <c r="AR414" s="23" t="s">
        <v>375</v>
      </c>
      <c r="AS414" s="34" t="s">
        <v>45</v>
      </c>
      <c r="AT414" s="34" t="s">
        <v>48</v>
      </c>
      <c r="AU414" s="8">
        <f t="shared" si="42"/>
        <v>-2.3121015889492513</v>
      </c>
      <c r="AV414" s="8">
        <f t="shared" si="43"/>
        <v>-1.2349036231397219</v>
      </c>
      <c r="AW414">
        <f t="shared" si="44"/>
        <v>5</v>
      </c>
      <c r="AX414">
        <f t="shared" si="45"/>
        <v>3</v>
      </c>
      <c r="AY414" s="6">
        <f>VLOOKUP(AP414,COND!$A$10:$B$32,2,FALSE)</f>
        <v>1</v>
      </c>
      <c r="AZ414" s="8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98.089507219415708</v>
      </c>
      <c r="BA414" s="26">
        <f t="shared" si="46"/>
        <v>-0.26841903842376774</v>
      </c>
      <c r="BB414" t="str">
        <f t="shared" si="47"/>
        <v>SP</v>
      </c>
      <c r="BC414">
        <v>800</v>
      </c>
      <c r="BD414">
        <v>800</v>
      </c>
      <c r="BF414" t="str">
        <f t="shared" si="48"/>
        <v>Unlikely</v>
      </c>
      <c r="BH414" t="str">
        <f>IF(VLOOKUP($A414,'Draft List'!$D$4:$AC$1177,BH$3,FALSE)&lt;&gt;0,VLOOKUP($A414,'Draft List'!$D$4:$AC$1177,BH$3,FALSE),"")</f>
        <v/>
      </c>
      <c r="BI414" t="str">
        <f>IF(VLOOKUP($A414,'Draft List'!$D$4:$AC$1177,BI$3,FALSE)&lt;&gt;0,VLOOKUP($A414,'Draft List'!$D$4:$AC$1177,BI$3,FALSE),"")</f>
        <v/>
      </c>
      <c r="BJ414" t="str">
        <f>IF(VLOOKUP($A414,'Draft List'!$D$4:$AC$1177,BJ$3,FALSE)&lt;&gt;0,VLOOKUP($A414,'Draft List'!$D$4:$AC$1177,BJ$3,FALSE),"")</f>
        <v/>
      </c>
      <c r="BK414" t="str">
        <f>IF(VLOOKUP($A414,'Draft List'!$D$4:$AC$1177,BK$3,FALSE)&lt;&gt;0,VLOOKUP($A414,'Draft List'!$D$4:$AC$1177,BK$3,FALSE),"")</f>
        <v/>
      </c>
      <c r="BL414" t="e">
        <f>IF(OR(B414="SP",B414="MR",B414="CL"),"P",VLOOKUP(#REF!,Bat!$A$4:$AR$581,42,FALSE))</f>
        <v>#REF!</v>
      </c>
    </row>
    <row r="415" spans="1:64" ht="15" customHeight="1" x14ac:dyDescent="0.3">
      <c r="A415" s="1">
        <v>5113</v>
      </c>
      <c r="B415" s="1" t="s">
        <v>24</v>
      </c>
      <c r="C415" s="1" t="s">
        <v>621</v>
      </c>
      <c r="D415" s="1" t="s">
        <v>416</v>
      </c>
      <c r="E415" s="1">
        <v>21</v>
      </c>
      <c r="F415" s="1" t="s">
        <v>42</v>
      </c>
      <c r="G415" s="1" t="s">
        <v>42</v>
      </c>
      <c r="H415" s="22" t="s">
        <v>878</v>
      </c>
      <c r="I415" s="45" t="s">
        <v>43</v>
      </c>
      <c r="J415" s="1" t="s">
        <v>44</v>
      </c>
      <c r="K415" s="22" t="s">
        <v>48</v>
      </c>
      <c r="L415" s="1">
        <v>2</v>
      </c>
      <c r="M415" s="1">
        <v>1</v>
      </c>
      <c r="N415" s="22">
        <v>2</v>
      </c>
      <c r="O415" s="1">
        <v>5</v>
      </c>
      <c r="P415" s="1">
        <v>1</v>
      </c>
      <c r="Q415" s="22">
        <v>2</v>
      </c>
      <c r="R415" s="1">
        <v>4</v>
      </c>
      <c r="S415" s="1">
        <v>7</v>
      </c>
      <c r="T415" s="1">
        <v>1</v>
      </c>
      <c r="U415" s="1">
        <v>2</v>
      </c>
      <c r="V415" s="1">
        <v>3</v>
      </c>
      <c r="W415" s="1">
        <v>7</v>
      </c>
      <c r="X415" s="1">
        <v>4</v>
      </c>
      <c r="Y415" s="1">
        <v>6</v>
      </c>
      <c r="Z415" s="1" t="s">
        <v>45</v>
      </c>
      <c r="AA415" s="1" t="s">
        <v>45</v>
      </c>
      <c r="AB415" s="1" t="s">
        <v>45</v>
      </c>
      <c r="AC415" s="1" t="s">
        <v>45</v>
      </c>
      <c r="AD415" s="1" t="s">
        <v>45</v>
      </c>
      <c r="AE415" s="1" t="s">
        <v>45</v>
      </c>
      <c r="AF415" s="1" t="s">
        <v>45</v>
      </c>
      <c r="AG415" s="1" t="s">
        <v>45</v>
      </c>
      <c r="AH415" s="1" t="s">
        <v>45</v>
      </c>
      <c r="AI415" s="1" t="s">
        <v>45</v>
      </c>
      <c r="AJ415" s="1" t="s">
        <v>45</v>
      </c>
      <c r="AK415" s="1" t="s">
        <v>45</v>
      </c>
      <c r="AL415" s="1" t="s">
        <v>45</v>
      </c>
      <c r="AM415" s="1" t="s">
        <v>45</v>
      </c>
      <c r="AN415" s="1" t="s">
        <v>45</v>
      </c>
      <c r="AO415" s="22" t="s">
        <v>45</v>
      </c>
      <c r="AP415" s="1" t="s">
        <v>59</v>
      </c>
      <c r="AQ415" s="1">
        <v>6</v>
      </c>
      <c r="AR415" s="23" t="s">
        <v>371</v>
      </c>
      <c r="AS415" s="34" t="s">
        <v>45</v>
      </c>
      <c r="AT415" s="34" t="s">
        <v>844</v>
      </c>
      <c r="AU415" s="8">
        <f t="shared" si="42"/>
        <v>-2.2644723474043147</v>
      </c>
      <c r="AV415" s="8">
        <f t="shared" si="43"/>
        <v>-1.2349036231397219</v>
      </c>
      <c r="AW415">
        <f t="shared" si="44"/>
        <v>4</v>
      </c>
      <c r="AX415">
        <f t="shared" si="45"/>
        <v>3</v>
      </c>
      <c r="AY415" s="6">
        <f>VLOOKUP(AP415,COND!$A$10:$B$32,2,FALSE)</f>
        <v>1</v>
      </c>
      <c r="AZ415" s="8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98.084057241031587</v>
      </c>
      <c r="BA415" s="26">
        <f t="shared" si="46"/>
        <v>-0.26892183525059538</v>
      </c>
      <c r="BB415" t="str">
        <f t="shared" si="47"/>
        <v>SP</v>
      </c>
      <c r="BC415">
        <v>800</v>
      </c>
      <c r="BD415">
        <v>800</v>
      </c>
      <c r="BF415" t="str">
        <f t="shared" si="48"/>
        <v>Unlikely</v>
      </c>
      <c r="BH415">
        <f>IF(VLOOKUP($A415,'Draft List'!$D$4:$AC$1177,BH$3,FALSE)&lt;&gt;0,VLOOKUP($A415,'Draft List'!$D$4:$AC$1177,BH$3,FALSE),"")</f>
        <v>462</v>
      </c>
      <c r="BI415">
        <f>IF(VLOOKUP($A415,'Draft List'!$D$4:$AC$1177,BI$3,FALSE)&lt;&gt;0,VLOOKUP($A415,'Draft List'!$D$4:$AC$1177,BI$3,FALSE),"")</f>
        <v>15</v>
      </c>
      <c r="BJ415">
        <f>IF(VLOOKUP($A415,'Draft List'!$D$4:$AC$1177,BJ$3,FALSE)&lt;&gt;0,VLOOKUP($A415,'Draft List'!$D$4:$AC$1177,BJ$3,FALSE),"")</f>
        <v>26</v>
      </c>
      <c r="BK415" t="str">
        <f>IF(VLOOKUP($A415,'Draft List'!$D$4:$AC$1177,BK$3,FALSE)&lt;&gt;0,VLOOKUP($A415,'Draft List'!$D$4:$AC$1177,BK$3,FALSE),"")</f>
        <v>Havana Leones</v>
      </c>
      <c r="BL415" t="str">
        <f>IF(OR(B415="SP",B415="MR",B415="CL"),"P",VLOOKUP(#REF!,Bat!$A$4:$AR$581,42,FALSE))</f>
        <v>P</v>
      </c>
    </row>
    <row r="416" spans="1:64" ht="15" customHeight="1" x14ac:dyDescent="0.3">
      <c r="A416" s="1">
        <v>13346</v>
      </c>
      <c r="B416" s="1" t="s">
        <v>468</v>
      </c>
      <c r="C416" s="1" t="s">
        <v>1612</v>
      </c>
      <c r="D416" s="1" t="s">
        <v>749</v>
      </c>
      <c r="E416" s="1">
        <v>21</v>
      </c>
      <c r="F416" s="1" t="s">
        <v>42</v>
      </c>
      <c r="G416" s="1" t="s">
        <v>42</v>
      </c>
      <c r="H416" s="22" t="s">
        <v>878</v>
      </c>
      <c r="I416" s="45" t="s">
        <v>44</v>
      </c>
      <c r="J416" s="1" t="s">
        <v>43</v>
      </c>
      <c r="K416" s="22" t="s">
        <v>43</v>
      </c>
      <c r="L416" s="1">
        <v>3</v>
      </c>
      <c r="M416" s="1">
        <v>2</v>
      </c>
      <c r="N416" s="22">
        <v>1</v>
      </c>
      <c r="O416" s="1">
        <v>5</v>
      </c>
      <c r="P416" s="1">
        <v>2</v>
      </c>
      <c r="Q416" s="22">
        <v>2</v>
      </c>
      <c r="R416" s="1">
        <v>5</v>
      </c>
      <c r="S416" s="1">
        <v>7</v>
      </c>
      <c r="T416" s="1">
        <v>1</v>
      </c>
      <c r="U416" s="1">
        <v>2</v>
      </c>
      <c r="V416" s="1" t="s">
        <v>45</v>
      </c>
      <c r="W416" s="1" t="s">
        <v>45</v>
      </c>
      <c r="X416" s="1" t="s">
        <v>45</v>
      </c>
      <c r="Y416" s="1" t="s">
        <v>45</v>
      </c>
      <c r="Z416" s="1">
        <v>4</v>
      </c>
      <c r="AA416" s="1">
        <v>5</v>
      </c>
      <c r="AB416" s="1" t="s">
        <v>45</v>
      </c>
      <c r="AC416" s="1" t="s">
        <v>45</v>
      </c>
      <c r="AD416" s="1" t="s">
        <v>45</v>
      </c>
      <c r="AE416" s="1" t="s">
        <v>45</v>
      </c>
      <c r="AF416" s="1" t="s">
        <v>45</v>
      </c>
      <c r="AG416" s="1" t="s">
        <v>45</v>
      </c>
      <c r="AH416" s="1" t="s">
        <v>45</v>
      </c>
      <c r="AI416" s="1" t="s">
        <v>45</v>
      </c>
      <c r="AJ416" s="1" t="s">
        <v>45</v>
      </c>
      <c r="AK416" s="1" t="s">
        <v>45</v>
      </c>
      <c r="AL416" s="1" t="s">
        <v>45</v>
      </c>
      <c r="AM416" s="1" t="s">
        <v>45</v>
      </c>
      <c r="AN416" s="1" t="s">
        <v>45</v>
      </c>
      <c r="AO416" s="22" t="s">
        <v>45</v>
      </c>
      <c r="AP416" s="1" t="s">
        <v>55</v>
      </c>
      <c r="AQ416" s="1">
        <v>9</v>
      </c>
      <c r="AR416" s="23" t="s">
        <v>371</v>
      </c>
      <c r="AS416" s="34" t="s">
        <v>874</v>
      </c>
      <c r="AT416" s="34" t="s">
        <v>844</v>
      </c>
      <c r="AU416" s="8">
        <f t="shared" si="42"/>
        <v>-2.1166698725191955</v>
      </c>
      <c r="AV416" s="8">
        <f t="shared" si="43"/>
        <v>-1.0394719067096667</v>
      </c>
      <c r="AW416">
        <f t="shared" si="44"/>
        <v>3</v>
      </c>
      <c r="AX416">
        <f t="shared" si="45"/>
        <v>1</v>
      </c>
      <c r="AY416" s="6">
        <f>VLOOKUP(AP416,COND!$A$10:$B$32,2,FALSE)</f>
        <v>1.0249999999999999</v>
      </c>
      <c r="AZ416" s="8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97.925658588585407</v>
      </c>
      <c r="BA416" s="26">
        <f t="shared" si="46"/>
        <v>-0.28353516657237737</v>
      </c>
      <c r="BB416" t="str">
        <f t="shared" si="47"/>
        <v>SP</v>
      </c>
      <c r="BC416">
        <v>800</v>
      </c>
      <c r="BD416">
        <v>800</v>
      </c>
      <c r="BF416" t="str">
        <f t="shared" si="48"/>
        <v>Unlikely</v>
      </c>
      <c r="BH416">
        <f>IF(VLOOKUP($A416,'Draft List'!$D$4:$AC$1177,BH$3,FALSE)&lt;&gt;0,VLOOKUP($A416,'Draft List'!$D$4:$AC$1177,BH$3,FALSE),"")</f>
        <v>561</v>
      </c>
      <c r="BI416">
        <f>IF(VLOOKUP($A416,'Draft List'!$D$4:$AC$1177,BI$3,FALSE)&lt;&gt;0,VLOOKUP($A416,'Draft List'!$D$4:$AC$1177,BI$3,FALSE),"")</f>
        <v>18</v>
      </c>
      <c r="BJ416">
        <f>IF(VLOOKUP($A416,'Draft List'!$D$4:$AC$1177,BJ$3,FALSE)&lt;&gt;0,VLOOKUP($A416,'Draft List'!$D$4:$AC$1177,BJ$3,FALSE),"")</f>
        <v>29</v>
      </c>
      <c r="BK416" t="str">
        <f>IF(VLOOKUP($A416,'Draft List'!$D$4:$AC$1177,BK$3,FALSE)&lt;&gt;0,VLOOKUP($A416,'Draft List'!$D$4:$AC$1177,BK$3,FALSE),"")</f>
        <v>Kentucky Thoroughbreds</v>
      </c>
      <c r="BL416" t="e">
        <f>IF(OR(B416="SP",B416="MR",B416="CL"),"P",VLOOKUP(#REF!,Bat!$A$4:$AR$581,42,FALSE))</f>
        <v>#REF!</v>
      </c>
    </row>
    <row r="417" spans="1:64" ht="15" customHeight="1" x14ac:dyDescent="0.3">
      <c r="A417" s="1">
        <v>6459</v>
      </c>
      <c r="B417" s="1" t="s">
        <v>468</v>
      </c>
      <c r="C417" s="1" t="s">
        <v>147</v>
      </c>
      <c r="D417" s="1" t="s">
        <v>388</v>
      </c>
      <c r="E417" s="1">
        <v>18</v>
      </c>
      <c r="F417" s="1" t="s">
        <v>54</v>
      </c>
      <c r="G417" s="1" t="s">
        <v>42</v>
      </c>
      <c r="H417" s="22" t="s">
        <v>878</v>
      </c>
      <c r="I417" s="45" t="s">
        <v>43</v>
      </c>
      <c r="J417" s="1" t="s">
        <v>43</v>
      </c>
      <c r="K417" s="22" t="s">
        <v>43</v>
      </c>
      <c r="L417" s="1">
        <v>2</v>
      </c>
      <c r="M417" s="1">
        <v>2</v>
      </c>
      <c r="N417" s="22">
        <v>1</v>
      </c>
      <c r="O417" s="1">
        <v>3</v>
      </c>
      <c r="P417" s="1">
        <v>2</v>
      </c>
      <c r="Q417" s="22">
        <v>1</v>
      </c>
      <c r="R417" s="1">
        <v>4</v>
      </c>
      <c r="S417" s="1">
        <v>4</v>
      </c>
      <c r="T417" s="1">
        <v>1</v>
      </c>
      <c r="U417" s="1">
        <v>3</v>
      </c>
      <c r="V417" s="1">
        <v>2</v>
      </c>
      <c r="W417" s="1">
        <v>5</v>
      </c>
      <c r="X417" s="1" t="s">
        <v>45</v>
      </c>
      <c r="Y417" s="1" t="s">
        <v>45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45</v>
      </c>
      <c r="AF417" s="1" t="s">
        <v>45</v>
      </c>
      <c r="AG417" s="1" t="s">
        <v>45</v>
      </c>
      <c r="AH417" s="1" t="s">
        <v>45</v>
      </c>
      <c r="AI417" s="1" t="s">
        <v>45</v>
      </c>
      <c r="AJ417" s="1" t="s">
        <v>45</v>
      </c>
      <c r="AK417" s="1" t="s">
        <v>45</v>
      </c>
      <c r="AL417" s="1" t="s">
        <v>45</v>
      </c>
      <c r="AM417" s="1" t="s">
        <v>45</v>
      </c>
      <c r="AN417" s="1" t="s">
        <v>45</v>
      </c>
      <c r="AO417" s="22" t="s">
        <v>45</v>
      </c>
      <c r="AP417" s="1" t="s">
        <v>58</v>
      </c>
      <c r="AQ417" s="1">
        <v>5</v>
      </c>
      <c r="AR417" s="23" t="s">
        <v>371</v>
      </c>
      <c r="AS417" s="34" t="s">
        <v>875</v>
      </c>
      <c r="AT417" s="34" t="s">
        <v>844</v>
      </c>
      <c r="AU417" s="8">
        <f t="shared" si="42"/>
        <v>-2.311361197028369</v>
      </c>
      <c r="AV417" s="8">
        <f t="shared" si="43"/>
        <v>-1.6711751217821238</v>
      </c>
      <c r="AW417">
        <f t="shared" si="44"/>
        <v>3</v>
      </c>
      <c r="AX417">
        <f t="shared" si="45"/>
        <v>0</v>
      </c>
      <c r="AY417" s="6">
        <f>VLOOKUP(AP417,COND!$A$10:$B$32,2,FALSE)</f>
        <v>1</v>
      </c>
      <c r="AZ417" s="8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90.42386969182806</v>
      </c>
      <c r="BA417" s="26">
        <f t="shared" si="46"/>
        <v>-0.97562518729795411</v>
      </c>
      <c r="BB417" t="str">
        <f t="shared" si="47"/>
        <v>SP</v>
      </c>
      <c r="BC417">
        <v>800</v>
      </c>
      <c r="BD417">
        <v>800</v>
      </c>
      <c r="BF417" t="str">
        <f t="shared" si="48"/>
        <v>Unlikely</v>
      </c>
      <c r="BH417">
        <f>IF(VLOOKUP($A417,'Draft List'!$D$4:$AC$1177,BH$3,FALSE)&lt;&gt;0,VLOOKUP($A417,'Draft List'!$D$4:$AC$1177,BH$3,FALSE),"")</f>
        <v>377</v>
      </c>
      <c r="BI417">
        <f>IF(VLOOKUP($A417,'Draft List'!$D$4:$AC$1177,BI$3,FALSE)&lt;&gt;0,VLOOKUP($A417,'Draft List'!$D$4:$AC$1177,BI$3,FALSE),"")</f>
        <v>13</v>
      </c>
      <c r="BJ417">
        <f>IF(VLOOKUP($A417,'Draft List'!$D$4:$AC$1177,BJ$3,FALSE)&lt;&gt;0,VLOOKUP($A417,'Draft List'!$D$4:$AC$1177,BJ$3,FALSE),"")</f>
        <v>5</v>
      </c>
      <c r="BK417" t="str">
        <f>IF(VLOOKUP($A417,'Draft List'!$D$4:$AC$1177,BK$3,FALSE)&lt;&gt;0,VLOOKUP($A417,'Draft List'!$D$4:$AC$1177,BK$3,FALSE),"")</f>
        <v>Charleston Statesmen</v>
      </c>
      <c r="BL417" t="e">
        <f>IF(OR(B417="SP",B417="MR",B417="CL"),"P",VLOOKUP(#REF!,Bat!$A$4:$AR$581,42,FALSE))</f>
        <v>#REF!</v>
      </c>
    </row>
    <row r="418" spans="1:64" ht="15" customHeight="1" x14ac:dyDescent="0.3">
      <c r="A418" s="1">
        <v>5716</v>
      </c>
      <c r="B418" s="1" t="s">
        <v>468</v>
      </c>
      <c r="C418" s="1" t="s">
        <v>883</v>
      </c>
      <c r="D418" s="1" t="s">
        <v>731</v>
      </c>
      <c r="E418" s="1">
        <v>21</v>
      </c>
      <c r="F418" s="1" t="s">
        <v>54</v>
      </c>
      <c r="G418" s="1" t="s">
        <v>54</v>
      </c>
      <c r="H418" s="22" t="s">
        <v>878</v>
      </c>
      <c r="I418" s="45" t="s">
        <v>43</v>
      </c>
      <c r="J418" s="1" t="s">
        <v>48</v>
      </c>
      <c r="K418" s="22" t="s">
        <v>43</v>
      </c>
      <c r="L418" s="1">
        <v>3</v>
      </c>
      <c r="M418" s="1">
        <v>1</v>
      </c>
      <c r="N418" s="22">
        <v>1</v>
      </c>
      <c r="O418" s="1">
        <v>5</v>
      </c>
      <c r="P418" s="1">
        <v>1</v>
      </c>
      <c r="Q418" s="22">
        <v>2</v>
      </c>
      <c r="R418" s="1">
        <v>4</v>
      </c>
      <c r="S418" s="1">
        <v>5</v>
      </c>
      <c r="T418" s="1">
        <v>1</v>
      </c>
      <c r="U418" s="1">
        <v>6</v>
      </c>
      <c r="V418" s="1">
        <v>3</v>
      </c>
      <c r="W418" s="1">
        <v>6</v>
      </c>
      <c r="X418" s="1">
        <v>2</v>
      </c>
      <c r="Y418" s="1">
        <v>3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45</v>
      </c>
      <c r="AF418" s="1" t="s">
        <v>45</v>
      </c>
      <c r="AG418" s="1" t="s">
        <v>45</v>
      </c>
      <c r="AH418" s="1" t="s">
        <v>45</v>
      </c>
      <c r="AI418" s="1" t="s">
        <v>45</v>
      </c>
      <c r="AJ418" s="1" t="s">
        <v>45</v>
      </c>
      <c r="AK418" s="1" t="s">
        <v>45</v>
      </c>
      <c r="AL418" s="1" t="s">
        <v>45</v>
      </c>
      <c r="AM418" s="1" t="s">
        <v>45</v>
      </c>
      <c r="AN418" s="1" t="s">
        <v>45</v>
      </c>
      <c r="AO418" s="22" t="s">
        <v>45</v>
      </c>
      <c r="AP418" s="1" t="s">
        <v>373</v>
      </c>
      <c r="AQ418" s="1">
        <v>5</v>
      </c>
      <c r="AR418" s="23" t="s">
        <v>375</v>
      </c>
      <c r="AS418" s="34" t="s">
        <v>45</v>
      </c>
      <c r="AT418" s="34" t="s">
        <v>844</v>
      </c>
      <c r="AU418" s="8">
        <f t="shared" si="42"/>
        <v>-2.3121015889492513</v>
      </c>
      <c r="AV418" s="8">
        <f t="shared" si="43"/>
        <v>-1.2349036231397219</v>
      </c>
      <c r="AW418">
        <f t="shared" si="44"/>
        <v>4</v>
      </c>
      <c r="AX418">
        <f t="shared" si="45"/>
        <v>2</v>
      </c>
      <c r="AY418" s="6">
        <f>VLOOKUP(AP418,COND!$A$10:$B$32,2,FALSE)</f>
        <v>1</v>
      </c>
      <c r="AZ418" s="8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97.856019538930326</v>
      </c>
      <c r="BA418" s="26">
        <f t="shared" si="46"/>
        <v>-0.28995983300626316</v>
      </c>
      <c r="BB418" t="str">
        <f t="shared" si="47"/>
        <v>SP</v>
      </c>
      <c r="BC418">
        <v>800</v>
      </c>
      <c r="BD418">
        <v>800</v>
      </c>
      <c r="BF418" t="str">
        <f t="shared" si="48"/>
        <v>Unlikely</v>
      </c>
      <c r="BH418" t="str">
        <f>IF(VLOOKUP($A418,'Draft List'!$D$4:$AC$1177,BH$3,FALSE)&lt;&gt;0,VLOOKUP($A418,'Draft List'!$D$4:$AC$1177,BH$3,FALSE),"")</f>
        <v/>
      </c>
      <c r="BI418" t="str">
        <f>IF(VLOOKUP($A418,'Draft List'!$D$4:$AC$1177,BI$3,FALSE)&lt;&gt;0,VLOOKUP($A418,'Draft List'!$D$4:$AC$1177,BI$3,FALSE),"")</f>
        <v/>
      </c>
      <c r="BJ418" t="str">
        <f>IF(VLOOKUP($A418,'Draft List'!$D$4:$AC$1177,BJ$3,FALSE)&lt;&gt;0,VLOOKUP($A418,'Draft List'!$D$4:$AC$1177,BJ$3,FALSE),"")</f>
        <v/>
      </c>
      <c r="BK418" t="str">
        <f>IF(VLOOKUP($A418,'Draft List'!$D$4:$AC$1177,BK$3,FALSE)&lt;&gt;0,VLOOKUP($A418,'Draft List'!$D$4:$AC$1177,BK$3,FALSE),"")</f>
        <v/>
      </c>
      <c r="BL418" t="e">
        <f>IF(OR(B418="SP",B418="MR",B418="CL"),"P",VLOOKUP(#REF!,Bat!$A$4:$AR$581,42,FALSE))</f>
        <v>#REF!</v>
      </c>
    </row>
    <row r="419" spans="1:64" ht="15" customHeight="1" x14ac:dyDescent="0.3">
      <c r="A419" s="1">
        <v>10934</v>
      </c>
      <c r="B419" s="1" t="s">
        <v>24</v>
      </c>
      <c r="C419" s="1" t="s">
        <v>198</v>
      </c>
      <c r="D419" s="1" t="s">
        <v>1592</v>
      </c>
      <c r="E419" s="1">
        <v>18</v>
      </c>
      <c r="F419" s="1" t="s">
        <v>54</v>
      </c>
      <c r="G419" s="1" t="s">
        <v>42</v>
      </c>
      <c r="H419" s="22" t="s">
        <v>878</v>
      </c>
      <c r="I419" s="45" t="s">
        <v>43</v>
      </c>
      <c r="J419" s="1" t="s">
        <v>44</v>
      </c>
      <c r="K419" s="22" t="s">
        <v>43</v>
      </c>
      <c r="L419" s="1">
        <v>1</v>
      </c>
      <c r="M419" s="1">
        <v>1</v>
      </c>
      <c r="N419" s="22">
        <v>1</v>
      </c>
      <c r="O419" s="1">
        <v>3</v>
      </c>
      <c r="P419" s="1">
        <v>1</v>
      </c>
      <c r="Q419" s="22">
        <v>2</v>
      </c>
      <c r="R419" s="1">
        <v>3</v>
      </c>
      <c r="S419" s="1">
        <v>5</v>
      </c>
      <c r="T419" s="1" t="s">
        <v>45</v>
      </c>
      <c r="U419" s="1" t="s">
        <v>45</v>
      </c>
      <c r="V419" s="1">
        <v>1</v>
      </c>
      <c r="W419" s="1">
        <v>5</v>
      </c>
      <c r="X419" s="1">
        <v>2</v>
      </c>
      <c r="Y419" s="1">
        <v>5</v>
      </c>
      <c r="Z419" s="1" t="s">
        <v>45</v>
      </c>
      <c r="AA419" s="1" t="s">
        <v>45</v>
      </c>
      <c r="AB419" s="1" t="s">
        <v>45</v>
      </c>
      <c r="AC419" s="1" t="s">
        <v>45</v>
      </c>
      <c r="AD419" s="1" t="s">
        <v>45</v>
      </c>
      <c r="AE419" s="1" t="s">
        <v>45</v>
      </c>
      <c r="AF419" s="1" t="s">
        <v>45</v>
      </c>
      <c r="AG419" s="1" t="s">
        <v>45</v>
      </c>
      <c r="AH419" s="1" t="s">
        <v>45</v>
      </c>
      <c r="AI419" s="1" t="s">
        <v>45</v>
      </c>
      <c r="AJ419" s="1" t="s">
        <v>45</v>
      </c>
      <c r="AK419" s="1" t="s">
        <v>45</v>
      </c>
      <c r="AL419" s="1" t="s">
        <v>45</v>
      </c>
      <c r="AM419" s="1" t="s">
        <v>45</v>
      </c>
      <c r="AN419" s="1" t="s">
        <v>45</v>
      </c>
      <c r="AO419" s="22" t="s">
        <v>45</v>
      </c>
      <c r="AP419" s="1" t="s">
        <v>374</v>
      </c>
      <c r="AQ419" s="1">
        <v>6</v>
      </c>
      <c r="AR419" s="23" t="s">
        <v>375</v>
      </c>
      <c r="AS419" s="34" t="s">
        <v>875</v>
      </c>
      <c r="AT419" s="34" t="s">
        <v>844</v>
      </c>
      <c r="AU419" s="8">
        <f t="shared" si="42"/>
        <v>-2.7014842379675978</v>
      </c>
      <c r="AV419" s="8">
        <f t="shared" si="43"/>
        <v>-1.6242862721580691</v>
      </c>
      <c r="AW419">
        <f t="shared" si="44"/>
        <v>3</v>
      </c>
      <c r="AX419">
        <f t="shared" si="45"/>
        <v>0</v>
      </c>
      <c r="AY419" s="6">
        <f>VLOOKUP(AP419,COND!$A$10:$B$32,2,FALSE)</f>
        <v>1</v>
      </c>
      <c r="AZ419" s="8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90.262128266513969</v>
      </c>
      <c r="BA419" s="26">
        <f t="shared" si="46"/>
        <v>-0.990546911694411</v>
      </c>
      <c r="BB419" t="str">
        <f t="shared" si="47"/>
        <v>SP</v>
      </c>
      <c r="BC419">
        <v>800</v>
      </c>
      <c r="BD419">
        <v>800</v>
      </c>
      <c r="BF419" t="str">
        <f t="shared" si="48"/>
        <v>Unlikely</v>
      </c>
      <c r="BH419" t="str">
        <f>IF(VLOOKUP($A419,'Draft List'!$D$4:$AC$1177,BH$3,FALSE)&lt;&gt;0,VLOOKUP($A419,'Draft List'!$D$4:$AC$1177,BH$3,FALSE),"")</f>
        <v/>
      </c>
      <c r="BI419" t="str">
        <f>IF(VLOOKUP($A419,'Draft List'!$D$4:$AC$1177,BI$3,FALSE)&lt;&gt;0,VLOOKUP($A419,'Draft List'!$D$4:$AC$1177,BI$3,FALSE),"")</f>
        <v/>
      </c>
      <c r="BJ419" t="str">
        <f>IF(VLOOKUP($A419,'Draft List'!$D$4:$AC$1177,BJ$3,FALSE)&lt;&gt;0,VLOOKUP($A419,'Draft List'!$D$4:$AC$1177,BJ$3,FALSE),"")</f>
        <v/>
      </c>
      <c r="BK419" t="str">
        <f>IF(VLOOKUP($A419,'Draft List'!$D$4:$AC$1177,BK$3,FALSE)&lt;&gt;0,VLOOKUP($A419,'Draft List'!$D$4:$AC$1177,BK$3,FALSE),"")</f>
        <v/>
      </c>
      <c r="BL419" t="str">
        <f>IF(OR(B419="SP",B419="MR",B419="CL"),"P",VLOOKUP(#REF!,Bat!$A$4:$AR$581,42,FALSE))</f>
        <v>P</v>
      </c>
    </row>
    <row r="420" spans="1:64" ht="15" customHeight="1" x14ac:dyDescent="0.3">
      <c r="A420" s="1">
        <v>6592</v>
      </c>
      <c r="B420" s="1" t="s">
        <v>468</v>
      </c>
      <c r="C420" s="1" t="s">
        <v>206</v>
      </c>
      <c r="D420" s="1" t="s">
        <v>366</v>
      </c>
      <c r="E420" s="1">
        <v>22</v>
      </c>
      <c r="F420" s="1" t="s">
        <v>42</v>
      </c>
      <c r="G420" s="1" t="s">
        <v>54</v>
      </c>
      <c r="H420" s="22" t="s">
        <v>878</v>
      </c>
      <c r="I420" s="45" t="s">
        <v>44</v>
      </c>
      <c r="J420" s="1" t="s">
        <v>44</v>
      </c>
      <c r="K420" s="22" t="s">
        <v>43</v>
      </c>
      <c r="L420" s="1">
        <v>3</v>
      </c>
      <c r="M420" s="1">
        <v>2</v>
      </c>
      <c r="N420" s="22">
        <v>2</v>
      </c>
      <c r="O420" s="1">
        <v>4</v>
      </c>
      <c r="P420" s="1">
        <v>2</v>
      </c>
      <c r="Q420" s="22">
        <v>3</v>
      </c>
      <c r="R420" s="1">
        <v>3</v>
      </c>
      <c r="S420" s="1">
        <v>4</v>
      </c>
      <c r="T420" s="1">
        <v>3</v>
      </c>
      <c r="U420" s="1">
        <v>6</v>
      </c>
      <c r="V420" s="1" t="s">
        <v>45</v>
      </c>
      <c r="W420" s="1" t="s">
        <v>45</v>
      </c>
      <c r="X420" s="1">
        <v>3</v>
      </c>
      <c r="Y420" s="1">
        <v>5</v>
      </c>
      <c r="Z420" s="1" t="s">
        <v>45</v>
      </c>
      <c r="AA420" s="1" t="s">
        <v>45</v>
      </c>
      <c r="AB420" s="1" t="s">
        <v>45</v>
      </c>
      <c r="AC420" s="1" t="s">
        <v>45</v>
      </c>
      <c r="AD420" s="1" t="s">
        <v>45</v>
      </c>
      <c r="AE420" s="1" t="s">
        <v>45</v>
      </c>
      <c r="AF420" s="1">
        <v>3</v>
      </c>
      <c r="AG420" s="1">
        <v>4</v>
      </c>
      <c r="AH420" s="1" t="s">
        <v>45</v>
      </c>
      <c r="AI420" s="1" t="s">
        <v>45</v>
      </c>
      <c r="AJ420" s="1" t="s">
        <v>45</v>
      </c>
      <c r="AK420" s="1" t="s">
        <v>45</v>
      </c>
      <c r="AL420" s="1" t="s">
        <v>45</v>
      </c>
      <c r="AM420" s="1" t="s">
        <v>45</v>
      </c>
      <c r="AN420" s="1" t="s">
        <v>45</v>
      </c>
      <c r="AO420" s="22" t="s">
        <v>45</v>
      </c>
      <c r="AP420" s="1" t="s">
        <v>65</v>
      </c>
      <c r="AQ420" s="1">
        <v>3</v>
      </c>
      <c r="AR420" s="23" t="s">
        <v>370</v>
      </c>
      <c r="AS420" s="34" t="s">
        <v>45</v>
      </c>
      <c r="AT420" s="34" t="s">
        <v>48</v>
      </c>
      <c r="AU420" s="8">
        <f t="shared" si="42"/>
        <v>-1.8743493064650851</v>
      </c>
      <c r="AV420" s="8">
        <f t="shared" si="43"/>
        <v>-0.99184266516472974</v>
      </c>
      <c r="AW420">
        <f t="shared" si="44"/>
        <v>4</v>
      </c>
      <c r="AX420">
        <f t="shared" si="45"/>
        <v>1</v>
      </c>
      <c r="AY420" s="6">
        <f>VLOOKUP(AP420,COND!$A$10:$B$32,2,FALSE)</f>
        <v>1</v>
      </c>
      <c r="AZ420" s="8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97.736362993641762</v>
      </c>
      <c r="BA420" s="26">
        <f t="shared" si="46"/>
        <v>-0.30099894674945432</v>
      </c>
      <c r="BB420" t="str">
        <f t="shared" si="47"/>
        <v>RP</v>
      </c>
      <c r="BC420">
        <v>800</v>
      </c>
      <c r="BD420">
        <v>800</v>
      </c>
      <c r="BF420" t="str">
        <f t="shared" si="48"/>
        <v>Unlikely</v>
      </c>
      <c r="BH420" t="str">
        <f>IF(VLOOKUP($A420,'Draft List'!$D$4:$AC$1177,BH$3,FALSE)&lt;&gt;0,VLOOKUP($A420,'Draft List'!$D$4:$AC$1177,BH$3,FALSE),"")</f>
        <v/>
      </c>
      <c r="BI420" t="str">
        <f>IF(VLOOKUP($A420,'Draft List'!$D$4:$AC$1177,BI$3,FALSE)&lt;&gt;0,VLOOKUP($A420,'Draft List'!$D$4:$AC$1177,BI$3,FALSE),"")</f>
        <v/>
      </c>
      <c r="BJ420" t="str">
        <f>IF(VLOOKUP($A420,'Draft List'!$D$4:$AC$1177,BJ$3,FALSE)&lt;&gt;0,VLOOKUP($A420,'Draft List'!$D$4:$AC$1177,BJ$3,FALSE),"")</f>
        <v/>
      </c>
      <c r="BK420" t="str">
        <f>IF(VLOOKUP($A420,'Draft List'!$D$4:$AC$1177,BK$3,FALSE)&lt;&gt;0,VLOOKUP($A420,'Draft List'!$D$4:$AC$1177,BK$3,FALSE),"")</f>
        <v/>
      </c>
      <c r="BL420" t="e">
        <f>IF(OR(B420="SP",B420="MR",B420="CL"),"P",VLOOKUP(#REF!,Bat!$A$4:$AR$581,42,FALSE))</f>
        <v>#REF!</v>
      </c>
    </row>
    <row r="421" spans="1:64" ht="15" customHeight="1" x14ac:dyDescent="0.3">
      <c r="A421" s="1">
        <v>8006</v>
      </c>
      <c r="B421" s="1" t="s">
        <v>468</v>
      </c>
      <c r="C421" s="1" t="s">
        <v>901</v>
      </c>
      <c r="D421" s="1" t="s">
        <v>902</v>
      </c>
      <c r="E421" s="1">
        <v>18</v>
      </c>
      <c r="F421" s="1" t="s">
        <v>54</v>
      </c>
      <c r="G421" s="1" t="s">
        <v>42</v>
      </c>
      <c r="H421" s="22" t="s">
        <v>878</v>
      </c>
      <c r="I421" s="45" t="s">
        <v>43</v>
      </c>
      <c r="J421" s="1" t="s">
        <v>43</v>
      </c>
      <c r="K421" s="22" t="s">
        <v>43</v>
      </c>
      <c r="L421" s="1">
        <v>1</v>
      </c>
      <c r="M421" s="1">
        <v>1</v>
      </c>
      <c r="N421" s="22">
        <v>1</v>
      </c>
      <c r="O421" s="1">
        <v>4</v>
      </c>
      <c r="P421" s="1">
        <v>1</v>
      </c>
      <c r="Q421" s="22">
        <v>2</v>
      </c>
      <c r="R421" s="1">
        <v>2</v>
      </c>
      <c r="S421" s="1">
        <v>5</v>
      </c>
      <c r="T421" s="1">
        <v>1</v>
      </c>
      <c r="U421" s="1">
        <v>7</v>
      </c>
      <c r="V421" s="1" t="s">
        <v>45</v>
      </c>
      <c r="W421" s="1" t="s">
        <v>45</v>
      </c>
      <c r="X421" s="1" t="s">
        <v>45</v>
      </c>
      <c r="Y421" s="1" t="s">
        <v>45</v>
      </c>
      <c r="Z421" s="1" t="s">
        <v>45</v>
      </c>
      <c r="AA421" s="1" t="s">
        <v>45</v>
      </c>
      <c r="AB421" s="1" t="s">
        <v>45</v>
      </c>
      <c r="AC421" s="1" t="s">
        <v>45</v>
      </c>
      <c r="AD421" s="1" t="s">
        <v>45</v>
      </c>
      <c r="AE421" s="1" t="s">
        <v>45</v>
      </c>
      <c r="AF421" s="1" t="s">
        <v>45</v>
      </c>
      <c r="AG421" s="1" t="s">
        <v>45</v>
      </c>
      <c r="AH421" s="1" t="s">
        <v>45</v>
      </c>
      <c r="AI421" s="1" t="s">
        <v>45</v>
      </c>
      <c r="AJ421" s="1" t="s">
        <v>45</v>
      </c>
      <c r="AK421" s="1" t="s">
        <v>45</v>
      </c>
      <c r="AL421" s="1" t="s">
        <v>45</v>
      </c>
      <c r="AM421" s="1" t="s">
        <v>45</v>
      </c>
      <c r="AN421" s="1" t="s">
        <v>45</v>
      </c>
      <c r="AO421" s="22" t="s">
        <v>45</v>
      </c>
      <c r="AP421" s="1" t="s">
        <v>69</v>
      </c>
      <c r="AQ421" s="1">
        <v>6</v>
      </c>
      <c r="AR421" s="23" t="s">
        <v>375</v>
      </c>
      <c r="AS421" s="34" t="s">
        <v>875</v>
      </c>
      <c r="AT421" s="34" t="s">
        <v>844</v>
      </c>
      <c r="AU421" s="8">
        <f t="shared" si="42"/>
        <v>-2.7014842379675978</v>
      </c>
      <c r="AV421" s="8">
        <f t="shared" si="43"/>
        <v>-1.4295949476488956</v>
      </c>
      <c r="AW421">
        <f t="shared" si="44"/>
        <v>2</v>
      </c>
      <c r="AX421">
        <f t="shared" si="45"/>
        <v>1</v>
      </c>
      <c r="AY421" s="6">
        <f>VLOOKUP(AP421,COND!$A$10:$B$32,2,FALSE)</f>
        <v>0.95</v>
      </c>
      <c r="AZ421" s="8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90.100366139720705</v>
      </c>
      <c r="BA421" s="26">
        <f t="shared" si="46"/>
        <v>-1.0054705459402848</v>
      </c>
      <c r="BB421" t="str">
        <f t="shared" si="47"/>
        <v>RP</v>
      </c>
      <c r="BC421">
        <v>800</v>
      </c>
      <c r="BD421">
        <v>800</v>
      </c>
      <c r="BF421" t="str">
        <f t="shared" si="48"/>
        <v>Unlikely</v>
      </c>
      <c r="BH421" t="str">
        <f>IF(VLOOKUP($A421,'Draft List'!$D$4:$AC$1177,BH$3,FALSE)&lt;&gt;0,VLOOKUP($A421,'Draft List'!$D$4:$AC$1177,BH$3,FALSE),"")</f>
        <v/>
      </c>
      <c r="BI421" t="str">
        <f>IF(VLOOKUP($A421,'Draft List'!$D$4:$AC$1177,BI$3,FALSE)&lt;&gt;0,VLOOKUP($A421,'Draft List'!$D$4:$AC$1177,BI$3,FALSE),"")</f>
        <v/>
      </c>
      <c r="BJ421" t="str">
        <f>IF(VLOOKUP($A421,'Draft List'!$D$4:$AC$1177,BJ$3,FALSE)&lt;&gt;0,VLOOKUP($A421,'Draft List'!$D$4:$AC$1177,BJ$3,FALSE),"")</f>
        <v/>
      </c>
      <c r="BK421" t="str">
        <f>IF(VLOOKUP($A421,'Draft List'!$D$4:$AC$1177,BK$3,FALSE)&lt;&gt;0,VLOOKUP($A421,'Draft List'!$D$4:$AC$1177,BK$3,FALSE),"")</f>
        <v/>
      </c>
      <c r="BL421" t="e">
        <f>IF(OR(B421="SP",B421="MR",B421="CL"),"P",VLOOKUP(#REF!,Bat!$A$4:$AR$581,42,FALSE))</f>
        <v>#REF!</v>
      </c>
    </row>
    <row r="422" spans="1:64" ht="15" customHeight="1" x14ac:dyDescent="0.3">
      <c r="A422" s="1">
        <v>15751</v>
      </c>
      <c r="B422" s="1" t="s">
        <v>468</v>
      </c>
      <c r="C422" s="1" t="s">
        <v>623</v>
      </c>
      <c r="D422" s="1" t="s">
        <v>1431</v>
      </c>
      <c r="E422" s="1">
        <v>21</v>
      </c>
      <c r="F422" s="1" t="s">
        <v>54</v>
      </c>
      <c r="G422" s="1" t="s">
        <v>42</v>
      </c>
      <c r="H422" s="22" t="s">
        <v>878</v>
      </c>
      <c r="I422" s="45" t="s">
        <v>44</v>
      </c>
      <c r="J422" s="1" t="s">
        <v>44</v>
      </c>
      <c r="K422" s="22" t="s">
        <v>43</v>
      </c>
      <c r="L422" s="1">
        <v>2</v>
      </c>
      <c r="M422" s="1">
        <v>2</v>
      </c>
      <c r="N422" s="22">
        <v>2</v>
      </c>
      <c r="O422" s="1">
        <v>4</v>
      </c>
      <c r="P422" s="1">
        <v>2</v>
      </c>
      <c r="Q422" s="22">
        <v>3</v>
      </c>
      <c r="R422" s="1">
        <v>4</v>
      </c>
      <c r="S422" s="1">
        <v>5</v>
      </c>
      <c r="T422" s="1" t="s">
        <v>45</v>
      </c>
      <c r="U422" s="1" t="s">
        <v>45</v>
      </c>
      <c r="V422" s="1">
        <v>2</v>
      </c>
      <c r="W422" s="1">
        <v>4</v>
      </c>
      <c r="X422" s="1">
        <v>3</v>
      </c>
      <c r="Y422" s="1">
        <v>5</v>
      </c>
      <c r="Z422" s="1" t="s">
        <v>45</v>
      </c>
      <c r="AA422" s="1" t="s">
        <v>45</v>
      </c>
      <c r="AB422" s="1" t="s">
        <v>45</v>
      </c>
      <c r="AC422" s="1" t="s">
        <v>45</v>
      </c>
      <c r="AD422" s="1" t="s">
        <v>45</v>
      </c>
      <c r="AE422" s="1" t="s">
        <v>45</v>
      </c>
      <c r="AF422" s="1" t="s">
        <v>45</v>
      </c>
      <c r="AG422" s="1" t="s">
        <v>45</v>
      </c>
      <c r="AH422" s="1" t="s">
        <v>45</v>
      </c>
      <c r="AI422" s="1" t="s">
        <v>45</v>
      </c>
      <c r="AJ422" s="1" t="s">
        <v>45</v>
      </c>
      <c r="AK422" s="1" t="s">
        <v>45</v>
      </c>
      <c r="AL422" s="1" t="s">
        <v>45</v>
      </c>
      <c r="AM422" s="1" t="s">
        <v>45</v>
      </c>
      <c r="AN422" s="1" t="s">
        <v>45</v>
      </c>
      <c r="AO422" s="22" t="s">
        <v>45</v>
      </c>
      <c r="AP422" s="1" t="s">
        <v>58</v>
      </c>
      <c r="AQ422" s="1">
        <v>6</v>
      </c>
      <c r="AR422" s="23" t="s">
        <v>371</v>
      </c>
      <c r="AS422" s="34" t="s">
        <v>45</v>
      </c>
      <c r="AT422" s="34" t="s">
        <v>48</v>
      </c>
      <c r="AU422" s="8">
        <f t="shared" si="42"/>
        <v>-2.0690406309742588</v>
      </c>
      <c r="AV422" s="8">
        <f t="shared" si="43"/>
        <v>-0.99184266516472974</v>
      </c>
      <c r="AW422">
        <f t="shared" si="44"/>
        <v>3</v>
      </c>
      <c r="AX422">
        <f t="shared" si="45"/>
        <v>0</v>
      </c>
      <c r="AY422" s="6">
        <f>VLOOKUP(AP422,COND!$A$10:$B$32,2,FALSE)</f>
        <v>1</v>
      </c>
      <c r="AZ422" s="8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97.568105106247799</v>
      </c>
      <c r="BA422" s="26">
        <f t="shared" si="46"/>
        <v>-0.31652185820115691</v>
      </c>
      <c r="BB422" t="str">
        <f t="shared" si="47"/>
        <v>SP</v>
      </c>
      <c r="BC422">
        <v>800</v>
      </c>
      <c r="BD422">
        <v>800</v>
      </c>
      <c r="BF422" t="str">
        <f t="shared" si="48"/>
        <v>Unlikely</v>
      </c>
      <c r="BH422" t="str">
        <f>IF(VLOOKUP($A422,'Draft List'!$D$4:$AC$1177,BH$3,FALSE)&lt;&gt;0,VLOOKUP($A422,'Draft List'!$D$4:$AC$1177,BH$3,FALSE),"")</f>
        <v/>
      </c>
      <c r="BI422" t="str">
        <f>IF(VLOOKUP($A422,'Draft List'!$D$4:$AC$1177,BI$3,FALSE)&lt;&gt;0,VLOOKUP($A422,'Draft List'!$D$4:$AC$1177,BI$3,FALSE),"")</f>
        <v/>
      </c>
      <c r="BJ422" t="str">
        <f>IF(VLOOKUP($A422,'Draft List'!$D$4:$AC$1177,BJ$3,FALSE)&lt;&gt;0,VLOOKUP($A422,'Draft List'!$D$4:$AC$1177,BJ$3,FALSE),"")</f>
        <v/>
      </c>
      <c r="BK422" t="str">
        <f>IF(VLOOKUP($A422,'Draft List'!$D$4:$AC$1177,BK$3,FALSE)&lt;&gt;0,VLOOKUP($A422,'Draft List'!$D$4:$AC$1177,BK$3,FALSE),"")</f>
        <v/>
      </c>
      <c r="BL422" t="e">
        <f>IF(OR(B422="SP",B422="MR",B422="CL"),"P",VLOOKUP(#REF!,Bat!$A$4:$AR$581,42,FALSE))</f>
        <v>#REF!</v>
      </c>
    </row>
    <row r="423" spans="1:64" ht="15" customHeight="1" x14ac:dyDescent="0.3">
      <c r="A423" s="1">
        <v>9833</v>
      </c>
      <c r="B423" s="1" t="s">
        <v>468</v>
      </c>
      <c r="C423" s="1" t="s">
        <v>877</v>
      </c>
      <c r="D423" s="1" t="s">
        <v>1707</v>
      </c>
      <c r="E423" s="1">
        <v>21</v>
      </c>
      <c r="F423" s="1" t="s">
        <v>42</v>
      </c>
      <c r="G423" s="1" t="s">
        <v>42</v>
      </c>
      <c r="H423" s="22" t="s">
        <v>878</v>
      </c>
      <c r="I423" s="45" t="s">
        <v>43</v>
      </c>
      <c r="J423" s="1" t="s">
        <v>43</v>
      </c>
      <c r="K423" s="22" t="s">
        <v>43</v>
      </c>
      <c r="L423" s="1">
        <v>3</v>
      </c>
      <c r="M423" s="1">
        <v>2</v>
      </c>
      <c r="N423" s="22">
        <v>2</v>
      </c>
      <c r="O423" s="1">
        <v>4</v>
      </c>
      <c r="P423" s="1">
        <v>3</v>
      </c>
      <c r="Q423" s="22">
        <v>2</v>
      </c>
      <c r="R423" s="1">
        <v>4</v>
      </c>
      <c r="S423" s="1">
        <v>5</v>
      </c>
      <c r="T423" s="1" t="s">
        <v>45</v>
      </c>
      <c r="U423" s="1" t="s">
        <v>45</v>
      </c>
      <c r="V423" s="1" t="s">
        <v>45</v>
      </c>
      <c r="W423" s="1" t="s">
        <v>45</v>
      </c>
      <c r="X423" s="1" t="s">
        <v>45</v>
      </c>
      <c r="Y423" s="1" t="s">
        <v>45</v>
      </c>
      <c r="Z423" s="1" t="s">
        <v>45</v>
      </c>
      <c r="AA423" s="1" t="s">
        <v>45</v>
      </c>
      <c r="AB423" s="1" t="s">
        <v>45</v>
      </c>
      <c r="AC423" s="1" t="s">
        <v>45</v>
      </c>
      <c r="AD423" s="1">
        <v>3</v>
      </c>
      <c r="AE423" s="1">
        <v>5</v>
      </c>
      <c r="AF423" s="1">
        <v>3</v>
      </c>
      <c r="AG423" s="1">
        <v>3</v>
      </c>
      <c r="AH423" s="1" t="s">
        <v>45</v>
      </c>
      <c r="AI423" s="1" t="s">
        <v>45</v>
      </c>
      <c r="AJ423" s="1" t="s">
        <v>45</v>
      </c>
      <c r="AK423" s="1" t="s">
        <v>45</v>
      </c>
      <c r="AL423" s="1" t="s">
        <v>45</v>
      </c>
      <c r="AM423" s="1" t="s">
        <v>45</v>
      </c>
      <c r="AN423" s="1" t="s">
        <v>45</v>
      </c>
      <c r="AO423" s="22" t="s">
        <v>45</v>
      </c>
      <c r="AP423" s="1" t="s">
        <v>58</v>
      </c>
      <c r="AQ423" s="1">
        <v>7</v>
      </c>
      <c r="AR423" s="23" t="s">
        <v>371</v>
      </c>
      <c r="AS423" s="34" t="s">
        <v>45</v>
      </c>
      <c r="AT423" s="34" t="s">
        <v>48</v>
      </c>
      <c r="AU423" s="8">
        <f t="shared" si="42"/>
        <v>-1.8743493064650851</v>
      </c>
      <c r="AV423" s="8">
        <f t="shared" si="43"/>
        <v>-1.0387315147887846</v>
      </c>
      <c r="AW423">
        <f t="shared" si="44"/>
        <v>3</v>
      </c>
      <c r="AX423">
        <f t="shared" si="45"/>
        <v>0</v>
      </c>
      <c r="AY423" s="6">
        <f>VLOOKUP(AP423,COND!$A$10:$B$32,2,FALSE)</f>
        <v>1</v>
      </c>
      <c r="AZ423" s="8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97.350499842931299</v>
      </c>
      <c r="BA423" s="26">
        <f t="shared" si="46"/>
        <v>-0.3365973939528773</v>
      </c>
      <c r="BB423" t="str">
        <f t="shared" si="47"/>
        <v>SP</v>
      </c>
      <c r="BC423">
        <v>800</v>
      </c>
      <c r="BD423">
        <v>800</v>
      </c>
      <c r="BF423" t="str">
        <f t="shared" si="48"/>
        <v>Unlikely</v>
      </c>
      <c r="BH423" t="str">
        <f>IF(VLOOKUP($A423,'Draft List'!$D$4:$AC$1177,BH$3,FALSE)&lt;&gt;0,VLOOKUP($A423,'Draft List'!$D$4:$AC$1177,BH$3,FALSE),"")</f>
        <v/>
      </c>
      <c r="BI423" t="str">
        <f>IF(VLOOKUP($A423,'Draft List'!$D$4:$AC$1177,BI$3,FALSE)&lt;&gt;0,VLOOKUP($A423,'Draft List'!$D$4:$AC$1177,BI$3,FALSE),"")</f>
        <v/>
      </c>
      <c r="BJ423" t="str">
        <f>IF(VLOOKUP($A423,'Draft List'!$D$4:$AC$1177,BJ$3,FALSE)&lt;&gt;0,VLOOKUP($A423,'Draft List'!$D$4:$AC$1177,BJ$3,FALSE),"")</f>
        <v/>
      </c>
      <c r="BK423" t="str">
        <f>IF(VLOOKUP($A423,'Draft List'!$D$4:$AC$1177,BK$3,FALSE)&lt;&gt;0,VLOOKUP($A423,'Draft List'!$D$4:$AC$1177,BK$3,FALSE),"")</f>
        <v/>
      </c>
      <c r="BL423" t="e">
        <f>IF(OR(B423="SP",B423="MR",B423="CL"),"P",VLOOKUP(#REF!,Bat!$A$4:$AR$581,42,FALSE))</f>
        <v>#REF!</v>
      </c>
    </row>
    <row r="424" spans="1:64" ht="15" customHeight="1" x14ac:dyDescent="0.3">
      <c r="A424" s="1">
        <v>11150</v>
      </c>
      <c r="B424" s="1" t="s">
        <v>468</v>
      </c>
      <c r="C424" s="1" t="s">
        <v>1570</v>
      </c>
      <c r="D424" s="1" t="s">
        <v>1089</v>
      </c>
      <c r="E424" s="1">
        <v>22</v>
      </c>
      <c r="F424" s="1" t="s">
        <v>54</v>
      </c>
      <c r="G424" s="1" t="s">
        <v>42</v>
      </c>
      <c r="H424" s="22" t="s">
        <v>878</v>
      </c>
      <c r="I424" s="45" t="s">
        <v>48</v>
      </c>
      <c r="J424" s="1" t="s">
        <v>43</v>
      </c>
      <c r="K424" s="22" t="s">
        <v>48</v>
      </c>
      <c r="L424" s="1">
        <v>3</v>
      </c>
      <c r="M424" s="1">
        <v>1</v>
      </c>
      <c r="N424" s="22">
        <v>2</v>
      </c>
      <c r="O424" s="1">
        <v>4</v>
      </c>
      <c r="P424" s="1">
        <v>1</v>
      </c>
      <c r="Q424" s="22">
        <v>3</v>
      </c>
      <c r="R424" s="1">
        <v>5</v>
      </c>
      <c r="S424" s="1">
        <v>6</v>
      </c>
      <c r="T424" s="1">
        <v>2</v>
      </c>
      <c r="U424" s="1">
        <v>4</v>
      </c>
      <c r="V424" s="1">
        <v>3</v>
      </c>
      <c r="W424" s="1">
        <v>4</v>
      </c>
      <c r="X424" s="1" t="s">
        <v>45</v>
      </c>
      <c r="Y424" s="1" t="s">
        <v>45</v>
      </c>
      <c r="Z424" s="1" t="s">
        <v>45</v>
      </c>
      <c r="AA424" s="1" t="s">
        <v>45</v>
      </c>
      <c r="AB424" s="1" t="s">
        <v>45</v>
      </c>
      <c r="AC424" s="1" t="s">
        <v>45</v>
      </c>
      <c r="AD424" s="1" t="s">
        <v>45</v>
      </c>
      <c r="AE424" s="1" t="s">
        <v>45</v>
      </c>
      <c r="AF424" s="1">
        <v>4</v>
      </c>
      <c r="AG424" s="1">
        <v>5</v>
      </c>
      <c r="AH424" s="1" t="s">
        <v>45</v>
      </c>
      <c r="AI424" s="1" t="s">
        <v>45</v>
      </c>
      <c r="AJ424" s="1" t="s">
        <v>45</v>
      </c>
      <c r="AK424" s="1" t="s">
        <v>45</v>
      </c>
      <c r="AL424" s="1" t="s">
        <v>45</v>
      </c>
      <c r="AM424" s="1" t="s">
        <v>45</v>
      </c>
      <c r="AN424" s="1" t="s">
        <v>45</v>
      </c>
      <c r="AO424" s="22" t="s">
        <v>45</v>
      </c>
      <c r="AP424" s="1" t="s">
        <v>59</v>
      </c>
      <c r="AQ424" s="1">
        <v>7</v>
      </c>
      <c r="AR424" s="23" t="s">
        <v>375</v>
      </c>
      <c r="AS424" s="34" t="s">
        <v>45</v>
      </c>
      <c r="AT424" s="34" t="s">
        <v>48</v>
      </c>
      <c r="AU424" s="8">
        <f t="shared" si="42"/>
        <v>-2.0697810228951408</v>
      </c>
      <c r="AV424" s="8">
        <f t="shared" si="43"/>
        <v>-1.1872743815947853</v>
      </c>
      <c r="AW424">
        <f t="shared" si="44"/>
        <v>4</v>
      </c>
      <c r="AX424">
        <f t="shared" si="45"/>
        <v>1</v>
      </c>
      <c r="AY424" s="6">
        <f>VLOOKUP(AP424,COND!$A$10:$B$32,2,FALSE)</f>
        <v>1</v>
      </c>
      <c r="AZ424" s="8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97.315556163525258</v>
      </c>
      <c r="BA424" s="26">
        <f t="shared" si="46"/>
        <v>-0.33982118125710392</v>
      </c>
      <c r="BB424" t="str">
        <f t="shared" si="47"/>
        <v>SP</v>
      </c>
      <c r="BC424">
        <v>800</v>
      </c>
      <c r="BD424">
        <v>800</v>
      </c>
      <c r="BF424" t="str">
        <f t="shared" si="48"/>
        <v>Unlikely</v>
      </c>
      <c r="BH424" t="str">
        <f>IF(VLOOKUP($A424,'Draft List'!$D$4:$AC$1177,BH$3,FALSE)&lt;&gt;0,VLOOKUP($A424,'Draft List'!$D$4:$AC$1177,BH$3,FALSE),"")</f>
        <v/>
      </c>
      <c r="BI424" t="str">
        <f>IF(VLOOKUP($A424,'Draft List'!$D$4:$AC$1177,BI$3,FALSE)&lt;&gt;0,VLOOKUP($A424,'Draft List'!$D$4:$AC$1177,BI$3,FALSE),"")</f>
        <v/>
      </c>
      <c r="BJ424" t="str">
        <f>IF(VLOOKUP($A424,'Draft List'!$D$4:$AC$1177,BJ$3,FALSE)&lt;&gt;0,VLOOKUP($A424,'Draft List'!$D$4:$AC$1177,BJ$3,FALSE),"")</f>
        <v/>
      </c>
      <c r="BK424" t="str">
        <f>IF(VLOOKUP($A424,'Draft List'!$D$4:$AC$1177,BK$3,FALSE)&lt;&gt;0,VLOOKUP($A424,'Draft List'!$D$4:$AC$1177,BK$3,FALSE),"")</f>
        <v/>
      </c>
      <c r="BL424" t="e">
        <f>IF(OR(B424="SP",B424="MR",B424="CL"),"P",VLOOKUP(#REF!,Bat!$A$4:$AR$581,42,FALSE))</f>
        <v>#REF!</v>
      </c>
    </row>
    <row r="425" spans="1:64" ht="15" customHeight="1" x14ac:dyDescent="0.3">
      <c r="A425" s="1">
        <v>5262</v>
      </c>
      <c r="B425" s="1" t="s">
        <v>468</v>
      </c>
      <c r="C425" s="1" t="s">
        <v>1508</v>
      </c>
      <c r="D425" s="1" t="s">
        <v>649</v>
      </c>
      <c r="E425" s="1">
        <v>18</v>
      </c>
      <c r="F425" s="1" t="s">
        <v>54</v>
      </c>
      <c r="G425" s="1" t="s">
        <v>54</v>
      </c>
      <c r="H425" s="22" t="s">
        <v>878</v>
      </c>
      <c r="I425" s="45" t="s">
        <v>44</v>
      </c>
      <c r="J425" s="1" t="s">
        <v>44</v>
      </c>
      <c r="K425" s="22" t="s">
        <v>43</v>
      </c>
      <c r="L425" s="1">
        <v>1</v>
      </c>
      <c r="M425" s="1">
        <v>1</v>
      </c>
      <c r="N425" s="22">
        <v>1</v>
      </c>
      <c r="O425" s="1">
        <v>2</v>
      </c>
      <c r="P425" s="1">
        <v>1</v>
      </c>
      <c r="Q425" s="22">
        <v>2</v>
      </c>
      <c r="R425" s="1">
        <v>2</v>
      </c>
      <c r="S425" s="1">
        <v>3</v>
      </c>
      <c r="T425" s="1">
        <v>1</v>
      </c>
      <c r="U425" s="1">
        <v>1</v>
      </c>
      <c r="V425" s="1">
        <v>1</v>
      </c>
      <c r="W425" s="1">
        <v>4</v>
      </c>
      <c r="X425" s="1" t="s">
        <v>45</v>
      </c>
      <c r="Y425" s="1" t="s">
        <v>45</v>
      </c>
      <c r="Z425" s="1" t="s">
        <v>45</v>
      </c>
      <c r="AA425" s="1" t="s">
        <v>45</v>
      </c>
      <c r="AB425" s="1" t="s">
        <v>45</v>
      </c>
      <c r="AC425" s="1" t="s">
        <v>45</v>
      </c>
      <c r="AD425" s="1" t="s">
        <v>45</v>
      </c>
      <c r="AE425" s="1" t="s">
        <v>45</v>
      </c>
      <c r="AF425" s="1" t="s">
        <v>45</v>
      </c>
      <c r="AG425" s="1" t="s">
        <v>45</v>
      </c>
      <c r="AH425" s="1" t="s">
        <v>45</v>
      </c>
      <c r="AI425" s="1" t="s">
        <v>45</v>
      </c>
      <c r="AJ425" s="1" t="s">
        <v>45</v>
      </c>
      <c r="AK425" s="1" t="s">
        <v>45</v>
      </c>
      <c r="AL425" s="1" t="s">
        <v>45</v>
      </c>
      <c r="AM425" s="1" t="s">
        <v>45</v>
      </c>
      <c r="AN425" s="1" t="s">
        <v>45</v>
      </c>
      <c r="AO425" s="22" t="s">
        <v>45</v>
      </c>
      <c r="AP425" s="1" t="s">
        <v>68</v>
      </c>
      <c r="AQ425" s="1">
        <v>6</v>
      </c>
      <c r="AR425" s="23" t="s">
        <v>14</v>
      </c>
      <c r="AS425" s="34" t="s">
        <v>707</v>
      </c>
      <c r="AT425" s="34" t="s">
        <v>48</v>
      </c>
      <c r="AU425" s="8">
        <f t="shared" si="42"/>
        <v>-2.7014842379675978</v>
      </c>
      <c r="AV425" s="8">
        <f t="shared" si="43"/>
        <v>-1.8189775966672426</v>
      </c>
      <c r="AW425">
        <f t="shared" si="44"/>
        <v>3</v>
      </c>
      <c r="AX425">
        <f t="shared" si="45"/>
        <v>0</v>
      </c>
      <c r="AY425" s="6">
        <f>VLOOKUP(AP425,COND!$A$10:$B$32,2,FALSE)</f>
        <v>0.9</v>
      </c>
      <c r="AZ425" s="8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89.769082694726592</v>
      </c>
      <c r="BA425" s="26">
        <f t="shared" si="46"/>
        <v>-1.0360336515498176</v>
      </c>
      <c r="BB425" t="str">
        <f t="shared" si="47"/>
        <v>SP</v>
      </c>
      <c r="BC425">
        <v>800</v>
      </c>
      <c r="BD425">
        <v>800</v>
      </c>
      <c r="BF425" t="str">
        <f t="shared" si="48"/>
        <v>Unlikely</v>
      </c>
      <c r="BH425" t="str">
        <f>IF(VLOOKUP($A425,'Draft List'!$D$4:$AC$1177,BH$3,FALSE)&lt;&gt;0,VLOOKUP($A425,'Draft List'!$D$4:$AC$1177,BH$3,FALSE),"")</f>
        <v/>
      </c>
      <c r="BI425" t="str">
        <f>IF(VLOOKUP($A425,'Draft List'!$D$4:$AC$1177,BI$3,FALSE)&lt;&gt;0,VLOOKUP($A425,'Draft List'!$D$4:$AC$1177,BI$3,FALSE),"")</f>
        <v/>
      </c>
      <c r="BJ425" t="str">
        <f>IF(VLOOKUP($A425,'Draft List'!$D$4:$AC$1177,BJ$3,FALSE)&lt;&gt;0,VLOOKUP($A425,'Draft List'!$D$4:$AC$1177,BJ$3,FALSE),"")</f>
        <v/>
      </c>
      <c r="BK425" t="str">
        <f>IF(VLOOKUP($A425,'Draft List'!$D$4:$AC$1177,BK$3,FALSE)&lt;&gt;0,VLOOKUP($A425,'Draft List'!$D$4:$AC$1177,BK$3,FALSE),"")</f>
        <v/>
      </c>
      <c r="BL425" t="e">
        <f>IF(OR(B425="SP",B425="MR",B425="CL"),"P",VLOOKUP(#REF!,Bat!$A$4:$AR$581,42,FALSE))</f>
        <v>#REF!</v>
      </c>
    </row>
    <row r="426" spans="1:64" ht="15" customHeight="1" x14ac:dyDescent="0.3">
      <c r="A426" s="1">
        <v>16866</v>
      </c>
      <c r="B426" s="1" t="s">
        <v>24</v>
      </c>
      <c r="C426" s="1" t="s">
        <v>136</v>
      </c>
      <c r="D426" s="1" t="s">
        <v>1457</v>
      </c>
      <c r="E426" s="1">
        <v>22</v>
      </c>
      <c r="F426" s="1" t="s">
        <v>42</v>
      </c>
      <c r="G426" s="1" t="s">
        <v>42</v>
      </c>
      <c r="H426" s="22" t="s">
        <v>878</v>
      </c>
      <c r="I426" s="45" t="s">
        <v>43</v>
      </c>
      <c r="J426" s="1" t="s">
        <v>43</v>
      </c>
      <c r="K426" s="22" t="s">
        <v>43</v>
      </c>
      <c r="L426" s="1">
        <v>3</v>
      </c>
      <c r="M426" s="1">
        <v>2</v>
      </c>
      <c r="N426" s="22">
        <v>2</v>
      </c>
      <c r="O426" s="1">
        <v>4</v>
      </c>
      <c r="P426" s="1">
        <v>2</v>
      </c>
      <c r="Q426" s="22">
        <v>2</v>
      </c>
      <c r="R426" s="1">
        <v>5</v>
      </c>
      <c r="S426" s="1">
        <v>6</v>
      </c>
      <c r="T426" s="1">
        <v>3</v>
      </c>
      <c r="U426" s="1">
        <v>6</v>
      </c>
      <c r="V426" s="1">
        <v>5</v>
      </c>
      <c r="W426" s="1">
        <v>6</v>
      </c>
      <c r="X426" s="1" t="s">
        <v>45</v>
      </c>
      <c r="Y426" s="1" t="s">
        <v>45</v>
      </c>
      <c r="Z426" s="1" t="s">
        <v>45</v>
      </c>
      <c r="AA426" s="1" t="s">
        <v>45</v>
      </c>
      <c r="AB426" s="1" t="s">
        <v>45</v>
      </c>
      <c r="AC426" s="1" t="s">
        <v>45</v>
      </c>
      <c r="AD426" s="1" t="s">
        <v>45</v>
      </c>
      <c r="AE426" s="1" t="s">
        <v>45</v>
      </c>
      <c r="AF426" s="1" t="s">
        <v>45</v>
      </c>
      <c r="AG426" s="1" t="s">
        <v>45</v>
      </c>
      <c r="AH426" s="1" t="s">
        <v>45</v>
      </c>
      <c r="AI426" s="1" t="s">
        <v>45</v>
      </c>
      <c r="AJ426" s="1" t="s">
        <v>45</v>
      </c>
      <c r="AK426" s="1" t="s">
        <v>45</v>
      </c>
      <c r="AL426" s="1" t="s">
        <v>45</v>
      </c>
      <c r="AM426" s="1" t="s">
        <v>45</v>
      </c>
      <c r="AN426" s="1" t="s">
        <v>45</v>
      </c>
      <c r="AO426" s="22" t="s">
        <v>45</v>
      </c>
      <c r="AP426" s="1" t="s">
        <v>57</v>
      </c>
      <c r="AQ426" s="1">
        <v>7</v>
      </c>
      <c r="AR426" s="23" t="s">
        <v>371</v>
      </c>
      <c r="AS426" s="34" t="s">
        <v>45</v>
      </c>
      <c r="AT426" s="34" t="s">
        <v>844</v>
      </c>
      <c r="AU426" s="8">
        <f t="shared" si="42"/>
        <v>-1.8743493064650851</v>
      </c>
      <c r="AV426" s="8">
        <f t="shared" si="43"/>
        <v>-1.23416323121884</v>
      </c>
      <c r="AW426">
        <f t="shared" si="44"/>
        <v>3</v>
      </c>
      <c r="AX426">
        <f t="shared" si="45"/>
        <v>3</v>
      </c>
      <c r="AY426" s="6">
        <f>VLOOKUP(AP426,COND!$A$10:$B$32,2,FALSE)</f>
        <v>1</v>
      </c>
      <c r="AZ426" s="8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97.191865514330175</v>
      </c>
      <c r="BA426" s="26">
        <f t="shared" si="46"/>
        <v>-0.35123246797059543</v>
      </c>
      <c r="BB426" t="str">
        <f t="shared" si="47"/>
        <v>SP</v>
      </c>
      <c r="BC426">
        <v>800</v>
      </c>
      <c r="BD426">
        <v>800</v>
      </c>
      <c r="BF426" t="str">
        <f t="shared" si="48"/>
        <v>Unlikely</v>
      </c>
      <c r="BH426" t="str">
        <f>IF(VLOOKUP($A426,'Draft List'!$D$4:$AC$1177,BH$3,FALSE)&lt;&gt;0,VLOOKUP($A426,'Draft List'!$D$4:$AC$1177,BH$3,FALSE),"")</f>
        <v/>
      </c>
      <c r="BI426" t="str">
        <f>IF(VLOOKUP($A426,'Draft List'!$D$4:$AC$1177,BI$3,FALSE)&lt;&gt;0,VLOOKUP($A426,'Draft List'!$D$4:$AC$1177,BI$3,FALSE),"")</f>
        <v/>
      </c>
      <c r="BJ426" t="str">
        <f>IF(VLOOKUP($A426,'Draft List'!$D$4:$AC$1177,BJ$3,FALSE)&lt;&gt;0,VLOOKUP($A426,'Draft List'!$D$4:$AC$1177,BJ$3,FALSE),"")</f>
        <v/>
      </c>
      <c r="BK426" t="str">
        <f>IF(VLOOKUP($A426,'Draft List'!$D$4:$AC$1177,BK$3,FALSE)&lt;&gt;0,VLOOKUP($A426,'Draft List'!$D$4:$AC$1177,BK$3,FALSE),"")</f>
        <v/>
      </c>
      <c r="BL426" t="str">
        <f>IF(OR(B426="SP",B426="MR",B426="CL"),"P",VLOOKUP(#REF!,Bat!$A$4:$AR$581,42,FALSE))</f>
        <v>P</v>
      </c>
    </row>
    <row r="427" spans="1:64" ht="15" customHeight="1" x14ac:dyDescent="0.3">
      <c r="A427" s="1">
        <v>12382</v>
      </c>
      <c r="B427" s="1" t="s">
        <v>468</v>
      </c>
      <c r="C427" s="1" t="s">
        <v>642</v>
      </c>
      <c r="D427" s="1" t="s">
        <v>1587</v>
      </c>
      <c r="E427" s="1">
        <v>21</v>
      </c>
      <c r="F427" s="1" t="s">
        <v>42</v>
      </c>
      <c r="G427" s="1" t="s">
        <v>42</v>
      </c>
      <c r="H427" s="22" t="s">
        <v>878</v>
      </c>
      <c r="I427" s="45" t="s">
        <v>44</v>
      </c>
      <c r="J427" s="1" t="s">
        <v>44</v>
      </c>
      <c r="K427" s="22" t="s">
        <v>48</v>
      </c>
      <c r="L427" s="1">
        <v>3</v>
      </c>
      <c r="M427" s="1">
        <v>1</v>
      </c>
      <c r="N427" s="22">
        <v>3</v>
      </c>
      <c r="O427" s="1">
        <v>4</v>
      </c>
      <c r="P427" s="1">
        <v>2</v>
      </c>
      <c r="Q427" s="22">
        <v>3</v>
      </c>
      <c r="R427" s="1" t="s">
        <v>45</v>
      </c>
      <c r="S427" s="1" t="s">
        <v>45</v>
      </c>
      <c r="T427" s="1">
        <v>3</v>
      </c>
      <c r="U427" s="1">
        <v>5</v>
      </c>
      <c r="V427" s="1" t="s">
        <v>45</v>
      </c>
      <c r="W427" s="1" t="s">
        <v>45</v>
      </c>
      <c r="X427" s="1">
        <v>3</v>
      </c>
      <c r="Y427" s="1">
        <v>5</v>
      </c>
      <c r="Z427" s="1" t="s">
        <v>45</v>
      </c>
      <c r="AA427" s="1" t="s">
        <v>45</v>
      </c>
      <c r="AB427" s="1" t="s">
        <v>45</v>
      </c>
      <c r="AC427" s="1" t="s">
        <v>45</v>
      </c>
      <c r="AD427" s="1">
        <v>4</v>
      </c>
      <c r="AE427" s="1">
        <v>5</v>
      </c>
      <c r="AF427" s="1" t="s">
        <v>45</v>
      </c>
      <c r="AG427" s="1" t="s">
        <v>45</v>
      </c>
      <c r="AH427" s="1" t="s">
        <v>45</v>
      </c>
      <c r="AI427" s="1" t="s">
        <v>45</v>
      </c>
      <c r="AJ427" s="1" t="s">
        <v>45</v>
      </c>
      <c r="AK427" s="1" t="s">
        <v>45</v>
      </c>
      <c r="AL427" s="1" t="s">
        <v>45</v>
      </c>
      <c r="AM427" s="1" t="s">
        <v>45</v>
      </c>
      <c r="AN427" s="1" t="s">
        <v>45</v>
      </c>
      <c r="AO427" s="22" t="s">
        <v>45</v>
      </c>
      <c r="AP427" s="1" t="s">
        <v>374</v>
      </c>
      <c r="AQ427" s="1">
        <v>3</v>
      </c>
      <c r="AR427" s="23" t="s">
        <v>14</v>
      </c>
      <c r="AS427" s="34" t="s">
        <v>45</v>
      </c>
      <c r="AT427" s="34" t="s">
        <v>48</v>
      </c>
      <c r="AU427" s="8">
        <f t="shared" si="42"/>
        <v>-1.8274604568410304</v>
      </c>
      <c r="AV427" s="8">
        <f t="shared" si="43"/>
        <v>-0.99184266516472974</v>
      </c>
      <c r="AW427">
        <f t="shared" si="44"/>
        <v>3</v>
      </c>
      <c r="AX427">
        <f t="shared" si="45"/>
        <v>0</v>
      </c>
      <c r="AY427" s="6">
        <f>VLOOKUP(AP427,COND!$A$10:$B$32,2,FALSE)</f>
        <v>1</v>
      </c>
      <c r="AZ427" s="8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97.082771875070335</v>
      </c>
      <c r="BA427" s="26">
        <f t="shared" si="46"/>
        <v>-0.36129708323709631</v>
      </c>
      <c r="BB427" t="str">
        <f t="shared" si="47"/>
        <v>RP</v>
      </c>
      <c r="BC427">
        <v>800</v>
      </c>
      <c r="BD427">
        <v>800</v>
      </c>
      <c r="BF427" t="str">
        <f t="shared" si="48"/>
        <v>Unlikely</v>
      </c>
      <c r="BH427" t="str">
        <f>IF(VLOOKUP($A427,'Draft List'!$D$4:$AC$1177,BH$3,FALSE)&lt;&gt;0,VLOOKUP($A427,'Draft List'!$D$4:$AC$1177,BH$3,FALSE),"")</f>
        <v/>
      </c>
      <c r="BI427" t="str">
        <f>IF(VLOOKUP($A427,'Draft List'!$D$4:$AC$1177,BI$3,FALSE)&lt;&gt;0,VLOOKUP($A427,'Draft List'!$D$4:$AC$1177,BI$3,FALSE),"")</f>
        <v/>
      </c>
      <c r="BJ427" t="str">
        <f>IF(VLOOKUP($A427,'Draft List'!$D$4:$AC$1177,BJ$3,FALSE)&lt;&gt;0,VLOOKUP($A427,'Draft List'!$D$4:$AC$1177,BJ$3,FALSE),"")</f>
        <v/>
      </c>
      <c r="BK427" t="str">
        <f>IF(VLOOKUP($A427,'Draft List'!$D$4:$AC$1177,BK$3,FALSE)&lt;&gt;0,VLOOKUP($A427,'Draft List'!$D$4:$AC$1177,BK$3,FALSE),"")</f>
        <v/>
      </c>
      <c r="BL427" t="e">
        <f>IF(OR(B427="SP",B427="MR",B427="CL"),"P",VLOOKUP(#REF!,Bat!$A$4:$AR$581,42,FALSE))</f>
        <v>#REF!</v>
      </c>
    </row>
    <row r="428" spans="1:64" ht="15" customHeight="1" x14ac:dyDescent="0.3">
      <c r="A428" s="1">
        <v>15996</v>
      </c>
      <c r="B428" s="1" t="s">
        <v>24</v>
      </c>
      <c r="C428" s="1" t="s">
        <v>347</v>
      </c>
      <c r="D428" s="1" t="s">
        <v>1716</v>
      </c>
      <c r="E428" s="1">
        <v>21</v>
      </c>
      <c r="F428" s="1" t="s">
        <v>42</v>
      </c>
      <c r="G428" s="1" t="s">
        <v>42</v>
      </c>
      <c r="H428" s="22" t="s">
        <v>878</v>
      </c>
      <c r="I428" s="45" t="s">
        <v>43</v>
      </c>
      <c r="J428" s="1" t="s">
        <v>44</v>
      </c>
      <c r="K428" s="22" t="s">
        <v>43</v>
      </c>
      <c r="L428" s="1">
        <v>1</v>
      </c>
      <c r="M428" s="1">
        <v>1</v>
      </c>
      <c r="N428" s="22">
        <v>1</v>
      </c>
      <c r="O428" s="1">
        <v>4</v>
      </c>
      <c r="P428" s="1">
        <v>2</v>
      </c>
      <c r="Q428" s="22">
        <v>2</v>
      </c>
      <c r="R428" s="1">
        <v>3</v>
      </c>
      <c r="S428" s="1">
        <v>6</v>
      </c>
      <c r="T428" s="1">
        <v>1</v>
      </c>
      <c r="U428" s="1">
        <v>6</v>
      </c>
      <c r="V428" s="1">
        <v>1</v>
      </c>
      <c r="W428" s="1">
        <v>6</v>
      </c>
      <c r="X428" s="1">
        <v>2</v>
      </c>
      <c r="Y428" s="1">
        <v>3</v>
      </c>
      <c r="Z428" s="1" t="s">
        <v>45</v>
      </c>
      <c r="AA428" s="1" t="s">
        <v>45</v>
      </c>
      <c r="AB428" s="1" t="s">
        <v>45</v>
      </c>
      <c r="AC428" s="1" t="s">
        <v>45</v>
      </c>
      <c r="AD428" s="1" t="s">
        <v>45</v>
      </c>
      <c r="AE428" s="1" t="s">
        <v>45</v>
      </c>
      <c r="AF428" s="1" t="s">
        <v>45</v>
      </c>
      <c r="AG428" s="1" t="s">
        <v>45</v>
      </c>
      <c r="AH428" s="1" t="s">
        <v>45</v>
      </c>
      <c r="AI428" s="1" t="s">
        <v>45</v>
      </c>
      <c r="AJ428" s="1" t="s">
        <v>45</v>
      </c>
      <c r="AK428" s="1" t="s">
        <v>45</v>
      </c>
      <c r="AL428" s="1" t="s">
        <v>45</v>
      </c>
      <c r="AM428" s="1" t="s">
        <v>45</v>
      </c>
      <c r="AN428" s="1" t="s">
        <v>45</v>
      </c>
      <c r="AO428" s="22" t="s">
        <v>45</v>
      </c>
      <c r="AP428" s="1" t="s">
        <v>373</v>
      </c>
      <c r="AQ428" s="1">
        <v>6</v>
      </c>
      <c r="AR428" s="23" t="s">
        <v>14</v>
      </c>
      <c r="AS428" s="34" t="s">
        <v>874</v>
      </c>
      <c r="AT428" s="34" t="s">
        <v>48</v>
      </c>
      <c r="AU428" s="8">
        <f t="shared" si="42"/>
        <v>-2.7014842379675978</v>
      </c>
      <c r="AV428" s="8">
        <f t="shared" si="43"/>
        <v>-1.23416323121884</v>
      </c>
      <c r="AW428">
        <f t="shared" si="44"/>
        <v>4</v>
      </c>
      <c r="AX428">
        <f t="shared" si="45"/>
        <v>3</v>
      </c>
      <c r="AY428" s="6">
        <f>VLOOKUP(AP428,COND!$A$10:$B$32,2,FALSE)</f>
        <v>1</v>
      </c>
      <c r="AZ428" s="8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97.01327756482894</v>
      </c>
      <c r="BA428" s="26">
        <f t="shared" si="46"/>
        <v>-0.36770839649546688</v>
      </c>
      <c r="BB428" t="str">
        <f t="shared" si="47"/>
        <v>SP</v>
      </c>
      <c r="BC428">
        <v>800</v>
      </c>
      <c r="BD428">
        <v>800</v>
      </c>
      <c r="BF428" t="str">
        <f t="shared" si="48"/>
        <v>Unlikely</v>
      </c>
      <c r="BH428" t="str">
        <f>IF(VLOOKUP($A428,'Draft List'!$D$4:$AC$1177,BH$3,FALSE)&lt;&gt;0,VLOOKUP($A428,'Draft List'!$D$4:$AC$1177,BH$3,FALSE),"")</f>
        <v/>
      </c>
      <c r="BI428" t="str">
        <f>IF(VLOOKUP($A428,'Draft List'!$D$4:$AC$1177,BI$3,FALSE)&lt;&gt;0,VLOOKUP($A428,'Draft List'!$D$4:$AC$1177,BI$3,FALSE),"")</f>
        <v/>
      </c>
      <c r="BJ428" t="str">
        <f>IF(VLOOKUP($A428,'Draft List'!$D$4:$AC$1177,BJ$3,FALSE)&lt;&gt;0,VLOOKUP($A428,'Draft List'!$D$4:$AC$1177,BJ$3,FALSE),"")</f>
        <v/>
      </c>
      <c r="BK428" t="str">
        <f>IF(VLOOKUP($A428,'Draft List'!$D$4:$AC$1177,BK$3,FALSE)&lt;&gt;0,VLOOKUP($A428,'Draft List'!$D$4:$AC$1177,BK$3,FALSE),"")</f>
        <v/>
      </c>
      <c r="BL428" t="str">
        <f>IF(OR(B428="SP",B428="MR",B428="CL"),"P",VLOOKUP(#REF!,Bat!$A$4:$AR$581,42,FALSE))</f>
        <v>P</v>
      </c>
    </row>
    <row r="429" spans="1:64" ht="15" customHeight="1" x14ac:dyDescent="0.3">
      <c r="A429" s="1">
        <v>9669</v>
      </c>
      <c r="B429" s="1" t="s">
        <v>468</v>
      </c>
      <c r="C429" s="1" t="s">
        <v>1443</v>
      </c>
      <c r="D429" s="1" t="s">
        <v>610</v>
      </c>
      <c r="E429" s="1">
        <v>21</v>
      </c>
      <c r="F429" s="1" t="s">
        <v>42</v>
      </c>
      <c r="G429" s="1" t="s">
        <v>42</v>
      </c>
      <c r="H429" s="22" t="s">
        <v>878</v>
      </c>
      <c r="I429" s="45" t="s">
        <v>44</v>
      </c>
      <c r="J429" s="1" t="s">
        <v>43</v>
      </c>
      <c r="K429" s="22" t="s">
        <v>48</v>
      </c>
      <c r="L429" s="1">
        <v>2</v>
      </c>
      <c r="M429" s="1">
        <v>1</v>
      </c>
      <c r="N429" s="22">
        <v>1</v>
      </c>
      <c r="O429" s="1">
        <v>4</v>
      </c>
      <c r="P429" s="1">
        <v>2</v>
      </c>
      <c r="Q429" s="22">
        <v>2</v>
      </c>
      <c r="R429" s="1">
        <v>2</v>
      </c>
      <c r="S429" s="1">
        <v>4</v>
      </c>
      <c r="T429" s="1">
        <v>1</v>
      </c>
      <c r="U429" s="1">
        <v>6</v>
      </c>
      <c r="V429" s="1" t="s">
        <v>45</v>
      </c>
      <c r="W429" s="1" t="s">
        <v>45</v>
      </c>
      <c r="X429" s="1" t="s">
        <v>45</v>
      </c>
      <c r="Y429" s="1" t="s">
        <v>45</v>
      </c>
      <c r="Z429" s="1" t="s">
        <v>45</v>
      </c>
      <c r="AA429" s="1" t="s">
        <v>45</v>
      </c>
      <c r="AB429" s="1" t="s">
        <v>45</v>
      </c>
      <c r="AC429" s="1" t="s">
        <v>45</v>
      </c>
      <c r="AD429" s="1">
        <v>3</v>
      </c>
      <c r="AE429" s="1">
        <v>4</v>
      </c>
      <c r="AF429" s="1">
        <v>2</v>
      </c>
      <c r="AG429" s="1">
        <v>3</v>
      </c>
      <c r="AH429" s="1" t="s">
        <v>45</v>
      </c>
      <c r="AI429" s="1" t="s">
        <v>45</v>
      </c>
      <c r="AJ429" s="1" t="s">
        <v>45</v>
      </c>
      <c r="AK429" s="1" t="s">
        <v>45</v>
      </c>
      <c r="AL429" s="1" t="s">
        <v>45</v>
      </c>
      <c r="AM429" s="1" t="s">
        <v>45</v>
      </c>
      <c r="AN429" s="1" t="s">
        <v>45</v>
      </c>
      <c r="AO429" s="22" t="s">
        <v>45</v>
      </c>
      <c r="AP429" s="1" t="s">
        <v>69</v>
      </c>
      <c r="AQ429" s="1">
        <v>9</v>
      </c>
      <c r="AR429" s="23" t="s">
        <v>14</v>
      </c>
      <c r="AS429" s="34" t="s">
        <v>1114</v>
      </c>
      <c r="AT429" s="34" t="s">
        <v>48</v>
      </c>
      <c r="AU429" s="8">
        <f t="shared" si="42"/>
        <v>-2.5067929134584248</v>
      </c>
      <c r="AV429" s="8">
        <f t="shared" si="43"/>
        <v>-1.23416323121884</v>
      </c>
      <c r="AW429">
        <f t="shared" si="44"/>
        <v>4</v>
      </c>
      <c r="AX429">
        <f t="shared" si="45"/>
        <v>1</v>
      </c>
      <c r="AY429" s="6">
        <f>VLOOKUP(AP429,COND!$A$10:$B$32,2,FALSE)</f>
        <v>0.95</v>
      </c>
      <c r="AZ429" s="8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97.012107953284939</v>
      </c>
      <c r="BA429" s="26">
        <f t="shared" si="46"/>
        <v>-0.3678163009551722</v>
      </c>
      <c r="BB429" t="str">
        <f t="shared" si="47"/>
        <v>SP</v>
      </c>
      <c r="BC429">
        <v>800</v>
      </c>
      <c r="BD429">
        <v>800</v>
      </c>
      <c r="BF429" t="str">
        <f t="shared" si="48"/>
        <v>Unlikely</v>
      </c>
      <c r="BH429">
        <f>IF(VLOOKUP($A429,'Draft List'!$D$4:$AC$1177,BH$3,FALSE)&lt;&gt;0,VLOOKUP($A429,'Draft List'!$D$4:$AC$1177,BH$3,FALSE),"")</f>
        <v>455</v>
      </c>
      <c r="BI429">
        <f>IF(VLOOKUP($A429,'Draft List'!$D$4:$AC$1177,BI$3,FALSE)&lt;&gt;0,VLOOKUP($A429,'Draft List'!$D$4:$AC$1177,BI$3,FALSE),"")</f>
        <v>15</v>
      </c>
      <c r="BJ429">
        <f>IF(VLOOKUP($A429,'Draft List'!$D$4:$AC$1177,BJ$3,FALSE)&lt;&gt;0,VLOOKUP($A429,'Draft List'!$D$4:$AC$1177,BJ$3,FALSE),"")</f>
        <v>19</v>
      </c>
      <c r="BK429" t="str">
        <f>IF(VLOOKUP($A429,'Draft List'!$D$4:$AC$1177,BK$3,FALSE)&lt;&gt;0,VLOOKUP($A429,'Draft List'!$D$4:$AC$1177,BK$3,FALSE),"")</f>
        <v>Kalamazoo Badgers</v>
      </c>
      <c r="BL429" t="e">
        <f>IF(OR(B429="SP",B429="MR",B429="CL"),"P",VLOOKUP(#REF!,Bat!$A$4:$AR$581,42,FALSE))</f>
        <v>#REF!</v>
      </c>
    </row>
    <row r="430" spans="1:64" ht="15" customHeight="1" x14ac:dyDescent="0.3">
      <c r="A430" s="1">
        <v>10964</v>
      </c>
      <c r="B430" s="1" t="s">
        <v>468</v>
      </c>
      <c r="C430" s="1" t="s">
        <v>1316</v>
      </c>
      <c r="D430" s="1" t="s">
        <v>1726</v>
      </c>
      <c r="E430" s="1">
        <v>18</v>
      </c>
      <c r="F430" s="1" t="s">
        <v>42</v>
      </c>
      <c r="G430" s="1" t="s">
        <v>42</v>
      </c>
      <c r="H430" s="22" t="s">
        <v>878</v>
      </c>
      <c r="I430" s="45" t="s">
        <v>44</v>
      </c>
      <c r="J430" s="1" t="s">
        <v>43</v>
      </c>
      <c r="K430" s="22" t="s">
        <v>43</v>
      </c>
      <c r="L430" s="1">
        <v>1</v>
      </c>
      <c r="M430" s="1">
        <v>1</v>
      </c>
      <c r="N430" s="22">
        <v>1</v>
      </c>
      <c r="O430" s="1">
        <v>2</v>
      </c>
      <c r="P430" s="1">
        <v>1</v>
      </c>
      <c r="Q430" s="22">
        <v>2</v>
      </c>
      <c r="R430" s="1">
        <v>2</v>
      </c>
      <c r="S430" s="1">
        <v>2</v>
      </c>
      <c r="T430" s="1">
        <v>1</v>
      </c>
      <c r="U430" s="1">
        <v>1</v>
      </c>
      <c r="V430" s="1">
        <v>1</v>
      </c>
      <c r="W430" s="1">
        <v>3</v>
      </c>
      <c r="X430" s="1" t="s">
        <v>45</v>
      </c>
      <c r="Y430" s="1" t="s">
        <v>45</v>
      </c>
      <c r="Z430" s="1" t="s">
        <v>45</v>
      </c>
      <c r="AA430" s="1" t="s">
        <v>45</v>
      </c>
      <c r="AB430" s="1" t="s">
        <v>45</v>
      </c>
      <c r="AC430" s="1" t="s">
        <v>45</v>
      </c>
      <c r="AD430" s="1" t="s">
        <v>45</v>
      </c>
      <c r="AE430" s="1" t="s">
        <v>45</v>
      </c>
      <c r="AF430" s="1">
        <v>2</v>
      </c>
      <c r="AG430" s="1">
        <v>3</v>
      </c>
      <c r="AH430" s="1" t="s">
        <v>45</v>
      </c>
      <c r="AI430" s="1" t="s">
        <v>45</v>
      </c>
      <c r="AJ430" s="1" t="s">
        <v>45</v>
      </c>
      <c r="AK430" s="1" t="s">
        <v>45</v>
      </c>
      <c r="AL430" s="1" t="s">
        <v>45</v>
      </c>
      <c r="AM430" s="1" t="s">
        <v>45</v>
      </c>
      <c r="AN430" s="1" t="s">
        <v>45</v>
      </c>
      <c r="AO430" s="22" t="s">
        <v>45</v>
      </c>
      <c r="AP430" s="1" t="s">
        <v>66</v>
      </c>
      <c r="AQ430" s="1">
        <v>6</v>
      </c>
      <c r="AR430" s="23" t="s">
        <v>375</v>
      </c>
      <c r="AS430" s="34" t="s">
        <v>875</v>
      </c>
      <c r="AT430" s="34" t="s">
        <v>48</v>
      </c>
      <c r="AU430" s="8">
        <f t="shared" si="42"/>
        <v>-2.7014842379675978</v>
      </c>
      <c r="AV430" s="8">
        <f t="shared" si="43"/>
        <v>-1.8189775966672426</v>
      </c>
      <c r="AW430">
        <f t="shared" si="44"/>
        <v>4</v>
      </c>
      <c r="AX430">
        <f t="shared" si="45"/>
        <v>0</v>
      </c>
      <c r="AY430" s="6">
        <f>VLOOKUP(AP430,COND!$A$10:$B$32,2,FALSE)</f>
        <v>0.95</v>
      </c>
      <c r="AZ430" s="8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89.505490066655852</v>
      </c>
      <c r="BA430" s="26">
        <f t="shared" si="46"/>
        <v>-1.0603518281787871</v>
      </c>
      <c r="BB430" t="str">
        <f t="shared" si="47"/>
        <v>SP</v>
      </c>
      <c r="BC430">
        <v>800</v>
      </c>
      <c r="BD430">
        <v>800</v>
      </c>
      <c r="BF430" t="str">
        <f t="shared" si="48"/>
        <v>Unlikely</v>
      </c>
      <c r="BH430" t="str">
        <f>IF(VLOOKUP($A430,'Draft List'!$D$4:$AC$1177,BH$3,FALSE)&lt;&gt;0,VLOOKUP($A430,'Draft List'!$D$4:$AC$1177,BH$3,FALSE),"")</f>
        <v/>
      </c>
      <c r="BI430" t="str">
        <f>IF(VLOOKUP($A430,'Draft List'!$D$4:$AC$1177,BI$3,FALSE)&lt;&gt;0,VLOOKUP($A430,'Draft List'!$D$4:$AC$1177,BI$3,FALSE),"")</f>
        <v/>
      </c>
      <c r="BJ430" t="str">
        <f>IF(VLOOKUP($A430,'Draft List'!$D$4:$AC$1177,BJ$3,FALSE)&lt;&gt;0,VLOOKUP($A430,'Draft List'!$D$4:$AC$1177,BJ$3,FALSE),"")</f>
        <v/>
      </c>
      <c r="BK430" t="str">
        <f>IF(VLOOKUP($A430,'Draft List'!$D$4:$AC$1177,BK$3,FALSE)&lt;&gt;0,VLOOKUP($A430,'Draft List'!$D$4:$AC$1177,BK$3,FALSE),"")</f>
        <v/>
      </c>
      <c r="BL430" t="e">
        <f>IF(OR(B430="SP",B430="MR",B430="CL"),"P",VLOOKUP(#REF!,Bat!$A$4:$AR$581,42,FALSE))</f>
        <v>#REF!</v>
      </c>
    </row>
    <row r="431" spans="1:64" ht="15" customHeight="1" x14ac:dyDescent="0.3">
      <c r="A431" s="1">
        <v>12297</v>
      </c>
      <c r="B431" s="1" t="s">
        <v>468</v>
      </c>
      <c r="C431" s="1" t="s">
        <v>204</v>
      </c>
      <c r="D431" s="1" t="s">
        <v>857</v>
      </c>
      <c r="E431" s="1">
        <v>18</v>
      </c>
      <c r="F431" s="1" t="s">
        <v>42</v>
      </c>
      <c r="G431" s="1" t="s">
        <v>42</v>
      </c>
      <c r="H431" s="22" t="s">
        <v>878</v>
      </c>
      <c r="I431" s="45" t="s">
        <v>43</v>
      </c>
      <c r="J431" s="1" t="s">
        <v>43</v>
      </c>
      <c r="K431" s="22" t="s">
        <v>43</v>
      </c>
      <c r="L431" s="1">
        <v>1</v>
      </c>
      <c r="M431" s="1">
        <v>1</v>
      </c>
      <c r="N431" s="22">
        <v>1</v>
      </c>
      <c r="O431" s="1">
        <v>4</v>
      </c>
      <c r="P431" s="1">
        <v>1</v>
      </c>
      <c r="Q431" s="22">
        <v>2</v>
      </c>
      <c r="R431" s="1">
        <v>3</v>
      </c>
      <c r="S431" s="1">
        <v>6</v>
      </c>
      <c r="T431" s="1" t="s">
        <v>45</v>
      </c>
      <c r="U431" s="1" t="s">
        <v>45</v>
      </c>
      <c r="V431" s="1">
        <v>1</v>
      </c>
      <c r="W431" s="1">
        <v>5</v>
      </c>
      <c r="X431" s="1" t="s">
        <v>45</v>
      </c>
      <c r="Y431" s="1" t="s">
        <v>45</v>
      </c>
      <c r="Z431" s="1" t="s">
        <v>45</v>
      </c>
      <c r="AA431" s="1" t="s">
        <v>45</v>
      </c>
      <c r="AB431" s="1" t="s">
        <v>45</v>
      </c>
      <c r="AC431" s="1" t="s">
        <v>45</v>
      </c>
      <c r="AD431" s="1" t="s">
        <v>45</v>
      </c>
      <c r="AE431" s="1" t="s">
        <v>45</v>
      </c>
      <c r="AF431" s="1" t="s">
        <v>45</v>
      </c>
      <c r="AG431" s="1" t="s">
        <v>45</v>
      </c>
      <c r="AH431" s="1" t="s">
        <v>45</v>
      </c>
      <c r="AI431" s="1" t="s">
        <v>45</v>
      </c>
      <c r="AJ431" s="1" t="s">
        <v>45</v>
      </c>
      <c r="AK431" s="1" t="s">
        <v>45</v>
      </c>
      <c r="AL431" s="1" t="s">
        <v>45</v>
      </c>
      <c r="AM431" s="1" t="s">
        <v>45</v>
      </c>
      <c r="AN431" s="1" t="s">
        <v>45</v>
      </c>
      <c r="AO431" s="22" t="s">
        <v>45</v>
      </c>
      <c r="AP431" s="1" t="s">
        <v>65</v>
      </c>
      <c r="AQ431" s="1">
        <v>2</v>
      </c>
      <c r="AR431" s="23" t="s">
        <v>14</v>
      </c>
      <c r="AS431" s="34" t="s">
        <v>922</v>
      </c>
      <c r="AT431" s="34" t="s">
        <v>48</v>
      </c>
      <c r="AU431" s="8">
        <f t="shared" si="42"/>
        <v>-2.7014842379675978</v>
      </c>
      <c r="AV431" s="8">
        <f t="shared" si="43"/>
        <v>-1.4295949476488956</v>
      </c>
      <c r="AW431">
        <f t="shared" si="44"/>
        <v>2</v>
      </c>
      <c r="AX431">
        <f t="shared" si="45"/>
        <v>1</v>
      </c>
      <c r="AY431" s="6">
        <f>VLOOKUP(AP431,COND!$A$10:$B$32,2,FALSE)</f>
        <v>1</v>
      </c>
      <c r="AZ431" s="8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89.461913989457145</v>
      </c>
      <c r="BA431" s="26">
        <f t="shared" si="46"/>
        <v>-1.0643720117092288</v>
      </c>
      <c r="BB431" t="str">
        <f t="shared" si="47"/>
        <v>RP</v>
      </c>
      <c r="BC431">
        <v>800</v>
      </c>
      <c r="BD431">
        <v>800</v>
      </c>
      <c r="BF431" t="str">
        <f t="shared" si="48"/>
        <v>Unlikely</v>
      </c>
      <c r="BH431" t="str">
        <f>IF(VLOOKUP($A431,'Draft List'!$D$4:$AC$1177,BH$3,FALSE)&lt;&gt;0,VLOOKUP($A431,'Draft List'!$D$4:$AC$1177,BH$3,FALSE),"")</f>
        <v/>
      </c>
      <c r="BI431" t="str">
        <f>IF(VLOOKUP($A431,'Draft List'!$D$4:$AC$1177,BI$3,FALSE)&lt;&gt;0,VLOOKUP($A431,'Draft List'!$D$4:$AC$1177,BI$3,FALSE),"")</f>
        <v/>
      </c>
      <c r="BJ431" t="str">
        <f>IF(VLOOKUP($A431,'Draft List'!$D$4:$AC$1177,BJ$3,FALSE)&lt;&gt;0,VLOOKUP($A431,'Draft List'!$D$4:$AC$1177,BJ$3,FALSE),"")</f>
        <v/>
      </c>
      <c r="BK431" t="str">
        <f>IF(VLOOKUP($A431,'Draft List'!$D$4:$AC$1177,BK$3,FALSE)&lt;&gt;0,VLOOKUP($A431,'Draft List'!$D$4:$AC$1177,BK$3,FALSE),"")</f>
        <v/>
      </c>
      <c r="BL431" t="e">
        <f>IF(OR(B431="SP",B431="MR",B431="CL"),"P",VLOOKUP(#REF!,Bat!$A$4:$AR$581,42,FALSE))</f>
        <v>#REF!</v>
      </c>
    </row>
    <row r="432" spans="1:64" ht="15" customHeight="1" x14ac:dyDescent="0.3">
      <c r="A432" s="1">
        <v>11381</v>
      </c>
      <c r="B432" s="1" t="s">
        <v>24</v>
      </c>
      <c r="C432" s="1" t="s">
        <v>1561</v>
      </c>
      <c r="D432" s="1" t="s">
        <v>386</v>
      </c>
      <c r="E432" s="1">
        <v>22</v>
      </c>
      <c r="F432" s="1" t="s">
        <v>42</v>
      </c>
      <c r="G432" s="1" t="s">
        <v>42</v>
      </c>
      <c r="H432" s="22" t="s">
        <v>878</v>
      </c>
      <c r="I432" s="45" t="s">
        <v>43</v>
      </c>
      <c r="J432" s="1" t="s">
        <v>44</v>
      </c>
      <c r="K432" s="22" t="s">
        <v>43</v>
      </c>
      <c r="L432" s="1">
        <v>3</v>
      </c>
      <c r="M432" s="1">
        <v>1</v>
      </c>
      <c r="N432" s="22">
        <v>3</v>
      </c>
      <c r="O432" s="1">
        <v>4</v>
      </c>
      <c r="P432" s="1">
        <v>1</v>
      </c>
      <c r="Q432" s="22">
        <v>3</v>
      </c>
      <c r="R432" s="1">
        <v>6</v>
      </c>
      <c r="S432" s="1">
        <v>6</v>
      </c>
      <c r="T432" s="1">
        <v>3</v>
      </c>
      <c r="U432" s="1">
        <v>5</v>
      </c>
      <c r="V432" s="1">
        <v>2</v>
      </c>
      <c r="W432" s="1">
        <v>3</v>
      </c>
      <c r="X432" s="1">
        <v>4</v>
      </c>
      <c r="Y432" s="1">
        <v>6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45</v>
      </c>
      <c r="AF432" s="1" t="s">
        <v>45</v>
      </c>
      <c r="AG432" s="1" t="s">
        <v>45</v>
      </c>
      <c r="AH432" s="1" t="s">
        <v>45</v>
      </c>
      <c r="AI432" s="1" t="s">
        <v>45</v>
      </c>
      <c r="AJ432" s="1" t="s">
        <v>45</v>
      </c>
      <c r="AK432" s="1" t="s">
        <v>45</v>
      </c>
      <c r="AL432" s="1" t="s">
        <v>45</v>
      </c>
      <c r="AM432" s="1" t="s">
        <v>45</v>
      </c>
      <c r="AN432" s="1" t="s">
        <v>45</v>
      </c>
      <c r="AO432" s="22" t="s">
        <v>45</v>
      </c>
      <c r="AP432" s="1" t="s">
        <v>57</v>
      </c>
      <c r="AQ432" s="1">
        <v>6</v>
      </c>
      <c r="AR432" s="23" t="s">
        <v>14</v>
      </c>
      <c r="AS432" s="34" t="s">
        <v>45</v>
      </c>
      <c r="AT432" s="34" t="s">
        <v>48</v>
      </c>
      <c r="AU432" s="8">
        <f t="shared" si="42"/>
        <v>-1.8274604568410304</v>
      </c>
      <c r="AV432" s="8">
        <f t="shared" si="43"/>
        <v>-1.1872743815947853</v>
      </c>
      <c r="AW432">
        <f t="shared" si="44"/>
        <v>4</v>
      </c>
      <c r="AX432">
        <f t="shared" si="45"/>
        <v>2</v>
      </c>
      <c r="AY432" s="6">
        <f>VLOOKUP(AP432,COND!$A$10:$B$32,2,FALSE)</f>
        <v>1</v>
      </c>
      <c r="AZ432" s="8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96.87929476981769</v>
      </c>
      <c r="BA432" s="26">
        <f t="shared" si="46"/>
        <v>-0.38006920225158297</v>
      </c>
      <c r="BB432" t="str">
        <f t="shared" si="47"/>
        <v>SP</v>
      </c>
      <c r="BC432">
        <v>800</v>
      </c>
      <c r="BD432">
        <v>800</v>
      </c>
      <c r="BF432" t="str">
        <f t="shared" si="48"/>
        <v>Unlikely</v>
      </c>
      <c r="BH432" t="str">
        <f>IF(VLOOKUP($A432,'Draft List'!$D$4:$AC$1177,BH$3,FALSE)&lt;&gt;0,VLOOKUP($A432,'Draft List'!$D$4:$AC$1177,BH$3,FALSE),"")</f>
        <v/>
      </c>
      <c r="BI432" t="str">
        <f>IF(VLOOKUP($A432,'Draft List'!$D$4:$AC$1177,BI$3,FALSE)&lt;&gt;0,VLOOKUP($A432,'Draft List'!$D$4:$AC$1177,BI$3,FALSE),"")</f>
        <v/>
      </c>
      <c r="BJ432" t="str">
        <f>IF(VLOOKUP($A432,'Draft List'!$D$4:$AC$1177,BJ$3,FALSE)&lt;&gt;0,VLOOKUP($A432,'Draft List'!$D$4:$AC$1177,BJ$3,FALSE),"")</f>
        <v/>
      </c>
      <c r="BK432" t="str">
        <f>IF(VLOOKUP($A432,'Draft List'!$D$4:$AC$1177,BK$3,FALSE)&lt;&gt;0,VLOOKUP($A432,'Draft List'!$D$4:$AC$1177,BK$3,FALSE),"")</f>
        <v/>
      </c>
      <c r="BL432" t="str">
        <f>IF(OR(B432="SP",B432="MR",B432="CL"),"P",VLOOKUP(#REF!,Bat!$A$4:$AR$581,42,FALSE))</f>
        <v>P</v>
      </c>
    </row>
    <row r="433" spans="1:64" ht="15" customHeight="1" x14ac:dyDescent="0.3">
      <c r="A433" s="1">
        <v>13161</v>
      </c>
      <c r="B433" s="1" t="s">
        <v>24</v>
      </c>
      <c r="C433" s="1" t="s">
        <v>1669</v>
      </c>
      <c r="D433" s="1" t="s">
        <v>940</v>
      </c>
      <c r="E433" s="1">
        <v>21</v>
      </c>
      <c r="F433" s="1" t="s">
        <v>42</v>
      </c>
      <c r="G433" s="1" t="s">
        <v>42</v>
      </c>
      <c r="H433" s="22" t="s">
        <v>878</v>
      </c>
      <c r="I433" s="45" t="s">
        <v>44</v>
      </c>
      <c r="J433" s="1" t="s">
        <v>43</v>
      </c>
      <c r="K433" s="22" t="s">
        <v>48</v>
      </c>
      <c r="L433" s="1">
        <v>2</v>
      </c>
      <c r="M433" s="1">
        <v>1</v>
      </c>
      <c r="N433" s="22">
        <v>2</v>
      </c>
      <c r="O433" s="1">
        <v>4</v>
      </c>
      <c r="P433" s="1">
        <v>1</v>
      </c>
      <c r="Q433" s="22">
        <v>3</v>
      </c>
      <c r="R433" s="1">
        <v>4</v>
      </c>
      <c r="S433" s="1">
        <v>5</v>
      </c>
      <c r="T433" s="1">
        <v>1</v>
      </c>
      <c r="U433" s="1">
        <v>1</v>
      </c>
      <c r="V433" s="1">
        <v>2</v>
      </c>
      <c r="W433" s="1">
        <v>4</v>
      </c>
      <c r="X433" s="1" t="s">
        <v>45</v>
      </c>
      <c r="Y433" s="1" t="s">
        <v>45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>
        <v>3</v>
      </c>
      <c r="AE433" s="1">
        <v>5</v>
      </c>
      <c r="AF433" s="1">
        <v>3</v>
      </c>
      <c r="AG433" s="1">
        <v>5</v>
      </c>
      <c r="AH433" s="1" t="s">
        <v>45</v>
      </c>
      <c r="AI433" s="1" t="s">
        <v>45</v>
      </c>
      <c r="AJ433" s="1" t="s">
        <v>45</v>
      </c>
      <c r="AK433" s="1" t="s">
        <v>45</v>
      </c>
      <c r="AL433" s="1" t="s">
        <v>45</v>
      </c>
      <c r="AM433" s="1" t="s">
        <v>45</v>
      </c>
      <c r="AN433" s="1" t="s">
        <v>45</v>
      </c>
      <c r="AO433" s="22" t="s">
        <v>45</v>
      </c>
      <c r="AP433" s="1" t="s">
        <v>57</v>
      </c>
      <c r="AQ433" s="1">
        <v>6</v>
      </c>
      <c r="AR433" s="23" t="s">
        <v>14</v>
      </c>
      <c r="AS433" s="34" t="s">
        <v>45</v>
      </c>
      <c r="AT433" s="34" t="s">
        <v>844</v>
      </c>
      <c r="AU433" s="8">
        <f t="shared" si="42"/>
        <v>-2.2644723474043147</v>
      </c>
      <c r="AV433" s="8">
        <f t="shared" si="43"/>
        <v>-1.1872743815947853</v>
      </c>
      <c r="AW433">
        <f t="shared" si="44"/>
        <v>5</v>
      </c>
      <c r="AX433">
        <f t="shared" si="45"/>
        <v>0</v>
      </c>
      <c r="AY433" s="6">
        <f>VLOOKUP(AP433,COND!$A$10:$B$32,2,FALSE)</f>
        <v>1</v>
      </c>
      <c r="AZ433" s="8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96.694077451157852</v>
      </c>
      <c r="BA433" s="26">
        <f t="shared" si="46"/>
        <v>-0.39715673426217207</v>
      </c>
      <c r="BB433" t="str">
        <f t="shared" si="47"/>
        <v>SP</v>
      </c>
      <c r="BC433">
        <v>800</v>
      </c>
      <c r="BD433">
        <v>800</v>
      </c>
      <c r="BF433" t="str">
        <f t="shared" si="48"/>
        <v>Unlikely</v>
      </c>
      <c r="BH433" t="str">
        <f>IF(VLOOKUP($A433,'Draft List'!$D$4:$AC$1177,BH$3,FALSE)&lt;&gt;0,VLOOKUP($A433,'Draft List'!$D$4:$AC$1177,BH$3,FALSE),"")</f>
        <v/>
      </c>
      <c r="BI433" t="str">
        <f>IF(VLOOKUP($A433,'Draft List'!$D$4:$AC$1177,BI$3,FALSE)&lt;&gt;0,VLOOKUP($A433,'Draft List'!$D$4:$AC$1177,BI$3,FALSE),"")</f>
        <v/>
      </c>
      <c r="BJ433" t="str">
        <f>IF(VLOOKUP($A433,'Draft List'!$D$4:$AC$1177,BJ$3,FALSE)&lt;&gt;0,VLOOKUP($A433,'Draft List'!$D$4:$AC$1177,BJ$3,FALSE),"")</f>
        <v/>
      </c>
      <c r="BK433" t="str">
        <f>IF(VLOOKUP($A433,'Draft List'!$D$4:$AC$1177,BK$3,FALSE)&lt;&gt;0,VLOOKUP($A433,'Draft List'!$D$4:$AC$1177,BK$3,FALSE),"")</f>
        <v/>
      </c>
      <c r="BL433" t="str">
        <f>IF(OR(B433="SP",B433="MR",B433="CL"),"P",VLOOKUP(#REF!,Bat!$A$4:$AR$581,42,FALSE))</f>
        <v>P</v>
      </c>
    </row>
    <row r="434" spans="1:64" ht="15" customHeight="1" x14ac:dyDescent="0.3">
      <c r="A434" s="1">
        <v>4669</v>
      </c>
      <c r="B434" s="1" t="s">
        <v>24</v>
      </c>
      <c r="C434" s="1" t="s">
        <v>204</v>
      </c>
      <c r="D434" s="1" t="s">
        <v>1109</v>
      </c>
      <c r="E434" s="1">
        <v>21</v>
      </c>
      <c r="F434" s="1" t="s">
        <v>42</v>
      </c>
      <c r="G434" s="1" t="s">
        <v>42</v>
      </c>
      <c r="H434" s="22" t="s">
        <v>878</v>
      </c>
      <c r="I434" s="45" t="s">
        <v>44</v>
      </c>
      <c r="J434" s="1" t="s">
        <v>43</v>
      </c>
      <c r="K434" s="22" t="s">
        <v>43</v>
      </c>
      <c r="L434" s="1">
        <v>2</v>
      </c>
      <c r="M434" s="1">
        <v>1</v>
      </c>
      <c r="N434" s="22">
        <v>2</v>
      </c>
      <c r="O434" s="1">
        <v>4</v>
      </c>
      <c r="P434" s="1">
        <v>1</v>
      </c>
      <c r="Q434" s="22">
        <v>3</v>
      </c>
      <c r="R434" s="1">
        <v>4</v>
      </c>
      <c r="S434" s="1">
        <v>6</v>
      </c>
      <c r="T434" s="1">
        <v>1</v>
      </c>
      <c r="U434" s="1">
        <v>5</v>
      </c>
      <c r="V434" s="1">
        <v>3</v>
      </c>
      <c r="W434" s="1">
        <v>6</v>
      </c>
      <c r="X434" s="1" t="s">
        <v>45</v>
      </c>
      <c r="Y434" s="1" t="s">
        <v>45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45</v>
      </c>
      <c r="AF434" s="1" t="s">
        <v>45</v>
      </c>
      <c r="AG434" s="1" t="s">
        <v>45</v>
      </c>
      <c r="AH434" s="1" t="s">
        <v>45</v>
      </c>
      <c r="AI434" s="1" t="s">
        <v>45</v>
      </c>
      <c r="AJ434" s="1" t="s">
        <v>45</v>
      </c>
      <c r="AK434" s="1" t="s">
        <v>45</v>
      </c>
      <c r="AL434" s="1" t="s">
        <v>45</v>
      </c>
      <c r="AM434" s="1" t="s">
        <v>45</v>
      </c>
      <c r="AN434" s="1" t="s">
        <v>45</v>
      </c>
      <c r="AO434" s="22" t="s">
        <v>45</v>
      </c>
      <c r="AP434" s="1" t="s">
        <v>57</v>
      </c>
      <c r="AQ434" s="1">
        <v>9</v>
      </c>
      <c r="AR434" s="23" t="s">
        <v>375</v>
      </c>
      <c r="AS434" s="34" t="s">
        <v>874</v>
      </c>
      <c r="AT434" s="34" t="s">
        <v>48</v>
      </c>
      <c r="AU434" s="8">
        <f t="shared" si="42"/>
        <v>-2.2644723474043147</v>
      </c>
      <c r="AV434" s="8">
        <f t="shared" si="43"/>
        <v>-1.1872743815947853</v>
      </c>
      <c r="AW434">
        <f t="shared" si="44"/>
        <v>3</v>
      </c>
      <c r="AX434">
        <f t="shared" si="45"/>
        <v>2</v>
      </c>
      <c r="AY434" s="6">
        <f>VLOOKUP(AP434,COND!$A$10:$B$32,2,FALSE)</f>
        <v>1</v>
      </c>
      <c r="AZ434" s="8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96.651617898623428</v>
      </c>
      <c r="BA434" s="26">
        <f t="shared" si="46"/>
        <v>-0.40107391095135492</v>
      </c>
      <c r="BB434" t="str">
        <f t="shared" si="47"/>
        <v>SP</v>
      </c>
      <c r="BC434">
        <v>800</v>
      </c>
      <c r="BD434">
        <v>800</v>
      </c>
      <c r="BF434" t="str">
        <f t="shared" si="48"/>
        <v>Unlikely</v>
      </c>
      <c r="BH434" t="str">
        <f>IF(VLOOKUP($A434,'Draft List'!$D$4:$AC$1177,BH$3,FALSE)&lt;&gt;0,VLOOKUP($A434,'Draft List'!$D$4:$AC$1177,BH$3,FALSE),"")</f>
        <v/>
      </c>
      <c r="BI434" t="str">
        <f>IF(VLOOKUP($A434,'Draft List'!$D$4:$AC$1177,BI$3,FALSE)&lt;&gt;0,VLOOKUP($A434,'Draft List'!$D$4:$AC$1177,BI$3,FALSE),"")</f>
        <v/>
      </c>
      <c r="BJ434" t="str">
        <f>IF(VLOOKUP($A434,'Draft List'!$D$4:$AC$1177,BJ$3,FALSE)&lt;&gt;0,VLOOKUP($A434,'Draft List'!$D$4:$AC$1177,BJ$3,FALSE),"")</f>
        <v/>
      </c>
      <c r="BK434" t="str">
        <f>IF(VLOOKUP($A434,'Draft List'!$D$4:$AC$1177,BK$3,FALSE)&lt;&gt;0,VLOOKUP($A434,'Draft List'!$D$4:$AC$1177,BK$3,FALSE),"")</f>
        <v/>
      </c>
      <c r="BL434" t="str">
        <f>IF(OR(B434="SP",B434="MR",B434="CL"),"P",VLOOKUP(#REF!,Bat!$A$4:$AR$581,42,FALSE))</f>
        <v>P</v>
      </c>
    </row>
    <row r="435" spans="1:64" ht="15" customHeight="1" x14ac:dyDescent="0.3">
      <c r="A435" s="1">
        <v>5742</v>
      </c>
      <c r="B435" s="1" t="s">
        <v>468</v>
      </c>
      <c r="C435" s="1" t="s">
        <v>140</v>
      </c>
      <c r="D435" s="1" t="s">
        <v>1465</v>
      </c>
      <c r="E435" s="1">
        <v>21</v>
      </c>
      <c r="F435" s="1" t="s">
        <v>42</v>
      </c>
      <c r="G435" s="1" t="s">
        <v>54</v>
      </c>
      <c r="H435" s="22" t="s">
        <v>878</v>
      </c>
      <c r="I435" s="45" t="s">
        <v>43</v>
      </c>
      <c r="J435" s="1" t="s">
        <v>43</v>
      </c>
      <c r="K435" s="22" t="s">
        <v>48</v>
      </c>
      <c r="L435" s="1">
        <v>2</v>
      </c>
      <c r="M435" s="1">
        <v>1</v>
      </c>
      <c r="N435" s="22">
        <v>1</v>
      </c>
      <c r="O435" s="1">
        <v>4</v>
      </c>
      <c r="P435" s="1">
        <v>2</v>
      </c>
      <c r="Q435" s="22">
        <v>2</v>
      </c>
      <c r="R435" s="1">
        <v>3</v>
      </c>
      <c r="S435" s="1">
        <v>3</v>
      </c>
      <c r="T435" s="1">
        <v>1</v>
      </c>
      <c r="U435" s="1">
        <v>1</v>
      </c>
      <c r="V435" s="1" t="s">
        <v>45</v>
      </c>
      <c r="W435" s="1" t="s">
        <v>45</v>
      </c>
      <c r="X435" s="1">
        <v>3</v>
      </c>
      <c r="Y435" s="1">
        <v>7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45</v>
      </c>
      <c r="AF435" s="1">
        <v>3</v>
      </c>
      <c r="AG435" s="1">
        <v>4</v>
      </c>
      <c r="AH435" s="1" t="s">
        <v>45</v>
      </c>
      <c r="AI435" s="1" t="s">
        <v>45</v>
      </c>
      <c r="AJ435" s="1" t="s">
        <v>45</v>
      </c>
      <c r="AK435" s="1" t="s">
        <v>45</v>
      </c>
      <c r="AL435" s="1" t="s">
        <v>45</v>
      </c>
      <c r="AM435" s="1" t="s">
        <v>45</v>
      </c>
      <c r="AN435" s="1" t="s">
        <v>45</v>
      </c>
      <c r="AO435" s="22" t="s">
        <v>45</v>
      </c>
      <c r="AP435" s="1" t="s">
        <v>374</v>
      </c>
      <c r="AQ435" s="1">
        <v>6</v>
      </c>
      <c r="AR435" s="23" t="s">
        <v>371</v>
      </c>
      <c r="AS435" s="34" t="s">
        <v>45</v>
      </c>
      <c r="AT435" s="34" t="s">
        <v>48</v>
      </c>
      <c r="AU435" s="8">
        <f t="shared" si="42"/>
        <v>-2.5067929134584248</v>
      </c>
      <c r="AV435" s="8">
        <f t="shared" si="43"/>
        <v>-1.23416323121884</v>
      </c>
      <c r="AW435">
        <f t="shared" si="44"/>
        <v>4</v>
      </c>
      <c r="AX435">
        <f t="shared" si="45"/>
        <v>1</v>
      </c>
      <c r="AY435" s="6">
        <f>VLOOKUP(AP435,COND!$A$10:$B$32,2,FALSE)</f>
        <v>1</v>
      </c>
      <c r="AZ435" s="8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96.613742373108224</v>
      </c>
      <c r="BA435" s="26">
        <f t="shared" si="46"/>
        <v>-0.40456818059817751</v>
      </c>
      <c r="BB435" t="str">
        <f t="shared" si="47"/>
        <v>SP</v>
      </c>
      <c r="BC435">
        <v>800</v>
      </c>
      <c r="BD435">
        <v>800</v>
      </c>
      <c r="BF435" t="str">
        <f t="shared" si="48"/>
        <v>Unlikely</v>
      </c>
      <c r="BH435" t="str">
        <f>IF(VLOOKUP($A435,'Draft List'!$D$4:$AC$1177,BH$3,FALSE)&lt;&gt;0,VLOOKUP($A435,'Draft List'!$D$4:$AC$1177,BH$3,FALSE),"")</f>
        <v/>
      </c>
      <c r="BI435" t="str">
        <f>IF(VLOOKUP($A435,'Draft List'!$D$4:$AC$1177,BI$3,FALSE)&lt;&gt;0,VLOOKUP($A435,'Draft List'!$D$4:$AC$1177,BI$3,FALSE),"")</f>
        <v/>
      </c>
      <c r="BJ435" t="str">
        <f>IF(VLOOKUP($A435,'Draft List'!$D$4:$AC$1177,BJ$3,FALSE)&lt;&gt;0,VLOOKUP($A435,'Draft List'!$D$4:$AC$1177,BJ$3,FALSE),"")</f>
        <v/>
      </c>
      <c r="BK435" t="str">
        <f>IF(VLOOKUP($A435,'Draft List'!$D$4:$AC$1177,BK$3,FALSE)&lt;&gt;0,VLOOKUP($A435,'Draft List'!$D$4:$AC$1177,BK$3,FALSE),"")</f>
        <v/>
      </c>
      <c r="BL435" t="e">
        <f>IF(OR(B435="SP",B435="MR",B435="CL"),"P",VLOOKUP(#REF!,Bat!$A$4:$AR$581,42,FALSE))</f>
        <v>#REF!</v>
      </c>
    </row>
    <row r="436" spans="1:64" ht="15" customHeight="1" x14ac:dyDescent="0.3">
      <c r="A436" s="1">
        <v>6385</v>
      </c>
      <c r="B436" s="1" t="s">
        <v>468</v>
      </c>
      <c r="C436" s="1" t="s">
        <v>212</v>
      </c>
      <c r="D436" s="1" t="s">
        <v>1574</v>
      </c>
      <c r="E436" s="1">
        <v>21</v>
      </c>
      <c r="F436" s="1" t="s">
        <v>63</v>
      </c>
      <c r="G436" s="1" t="s">
        <v>42</v>
      </c>
      <c r="H436" s="22" t="s">
        <v>878</v>
      </c>
      <c r="I436" s="45" t="s">
        <v>43</v>
      </c>
      <c r="J436" s="1" t="s">
        <v>48</v>
      </c>
      <c r="K436" s="22" t="s">
        <v>43</v>
      </c>
      <c r="L436" s="1">
        <v>3</v>
      </c>
      <c r="M436" s="1">
        <v>1</v>
      </c>
      <c r="N436" s="22">
        <v>2</v>
      </c>
      <c r="O436" s="1">
        <v>4</v>
      </c>
      <c r="P436" s="1">
        <v>1</v>
      </c>
      <c r="Q436" s="22">
        <v>3</v>
      </c>
      <c r="R436" s="1">
        <v>5</v>
      </c>
      <c r="S436" s="1">
        <v>5</v>
      </c>
      <c r="T436" s="1">
        <v>2</v>
      </c>
      <c r="U436" s="1">
        <v>3</v>
      </c>
      <c r="V436" s="1" t="s">
        <v>45</v>
      </c>
      <c r="W436" s="1" t="s">
        <v>45</v>
      </c>
      <c r="X436" s="1">
        <v>4</v>
      </c>
      <c r="Y436" s="1">
        <v>6</v>
      </c>
      <c r="Z436" s="1" t="s">
        <v>45</v>
      </c>
      <c r="AA436" s="1" t="s">
        <v>45</v>
      </c>
      <c r="AB436" s="1" t="s">
        <v>45</v>
      </c>
      <c r="AC436" s="1" t="s">
        <v>45</v>
      </c>
      <c r="AD436" s="1" t="s">
        <v>45</v>
      </c>
      <c r="AE436" s="1" t="s">
        <v>45</v>
      </c>
      <c r="AF436" s="1" t="s">
        <v>45</v>
      </c>
      <c r="AG436" s="1" t="s">
        <v>45</v>
      </c>
      <c r="AH436" s="1" t="s">
        <v>45</v>
      </c>
      <c r="AI436" s="1" t="s">
        <v>45</v>
      </c>
      <c r="AJ436" s="1" t="s">
        <v>45</v>
      </c>
      <c r="AK436" s="1" t="s">
        <v>45</v>
      </c>
      <c r="AL436" s="1" t="s">
        <v>45</v>
      </c>
      <c r="AM436" s="1" t="s">
        <v>45</v>
      </c>
      <c r="AN436" s="1" t="s">
        <v>45</v>
      </c>
      <c r="AO436" s="22" t="s">
        <v>45</v>
      </c>
      <c r="AP436" s="1" t="s">
        <v>59</v>
      </c>
      <c r="AQ436" s="1">
        <v>9</v>
      </c>
      <c r="AR436" s="23" t="s">
        <v>14</v>
      </c>
      <c r="AS436" s="34" t="s">
        <v>882</v>
      </c>
      <c r="AT436" s="34" t="s">
        <v>844</v>
      </c>
      <c r="AU436" s="8">
        <f t="shared" si="42"/>
        <v>-2.0697810228951408</v>
      </c>
      <c r="AV436" s="8">
        <f t="shared" si="43"/>
        <v>-1.1872743815947853</v>
      </c>
      <c r="AW436">
        <f t="shared" si="44"/>
        <v>3</v>
      </c>
      <c r="AX436">
        <f t="shared" si="45"/>
        <v>1</v>
      </c>
      <c r="AY436" s="6">
        <f>VLOOKUP(AP436,COND!$A$10:$B$32,2,FALSE)</f>
        <v>1</v>
      </c>
      <c r="AZ436" s="8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96.590556163525264</v>
      </c>
      <c r="BA436" s="26">
        <f t="shared" si="46"/>
        <v>-0.40670726295462112</v>
      </c>
      <c r="BB436" t="str">
        <f t="shared" si="47"/>
        <v>SP</v>
      </c>
      <c r="BC436">
        <v>800</v>
      </c>
      <c r="BD436">
        <v>800</v>
      </c>
      <c r="BF436" t="str">
        <f t="shared" si="48"/>
        <v>Unlikely</v>
      </c>
      <c r="BH436">
        <f>IF(VLOOKUP($A436,'Draft List'!$D$4:$AC$1177,BH$3,FALSE)&lt;&gt;0,VLOOKUP($A436,'Draft List'!$D$4:$AC$1177,BH$3,FALSE),"")</f>
        <v>618</v>
      </c>
      <c r="BI436">
        <f>IF(VLOOKUP($A436,'Draft List'!$D$4:$AC$1177,BI$3,FALSE)&lt;&gt;0,VLOOKUP($A436,'Draft List'!$D$4:$AC$1177,BI$3,FALSE),"")</f>
        <v>20</v>
      </c>
      <c r="BJ436">
        <f>IF(VLOOKUP($A436,'Draft List'!$D$4:$AC$1177,BJ$3,FALSE)&lt;&gt;0,VLOOKUP($A436,'Draft List'!$D$4:$AC$1177,BJ$3,FALSE),"")</f>
        <v>22</v>
      </c>
      <c r="BK436" t="str">
        <f>IF(VLOOKUP($A436,'Draft List'!$D$4:$AC$1177,BK$3,FALSE)&lt;&gt;0,VLOOKUP($A436,'Draft List'!$D$4:$AC$1177,BK$3,FALSE),"")</f>
        <v>Bakersfield Bears</v>
      </c>
      <c r="BL436" t="e">
        <f>IF(OR(B436="SP",B436="MR",B436="CL"),"P",VLOOKUP(#REF!,Bat!$A$4:$AR$581,42,FALSE))</f>
        <v>#REF!</v>
      </c>
    </row>
    <row r="437" spans="1:64" ht="15" customHeight="1" x14ac:dyDescent="0.3">
      <c r="A437" s="1">
        <v>5796</v>
      </c>
      <c r="B437" s="1" t="s">
        <v>468</v>
      </c>
      <c r="C437" s="1" t="s">
        <v>217</v>
      </c>
      <c r="D437" s="1" t="s">
        <v>343</v>
      </c>
      <c r="E437" s="1">
        <v>21</v>
      </c>
      <c r="F437" s="1" t="s">
        <v>54</v>
      </c>
      <c r="G437" s="1" t="s">
        <v>54</v>
      </c>
      <c r="H437" s="22" t="s">
        <v>878</v>
      </c>
      <c r="I437" s="45" t="s">
        <v>43</v>
      </c>
      <c r="J437" s="1" t="s">
        <v>44</v>
      </c>
      <c r="K437" s="22" t="s">
        <v>43</v>
      </c>
      <c r="L437" s="1">
        <v>2</v>
      </c>
      <c r="M437" s="1">
        <v>2</v>
      </c>
      <c r="N437" s="22">
        <v>2</v>
      </c>
      <c r="O437" s="1">
        <v>5</v>
      </c>
      <c r="P437" s="1">
        <v>2</v>
      </c>
      <c r="Q437" s="22">
        <v>2</v>
      </c>
      <c r="R437" s="1">
        <v>4</v>
      </c>
      <c r="S437" s="1">
        <v>5</v>
      </c>
      <c r="T437" s="1">
        <v>1</v>
      </c>
      <c r="U437" s="1">
        <v>1</v>
      </c>
      <c r="V437" s="1">
        <v>3</v>
      </c>
      <c r="W437" s="1">
        <v>8</v>
      </c>
      <c r="X437" s="1" t="s">
        <v>45</v>
      </c>
      <c r="Y437" s="1" t="s">
        <v>45</v>
      </c>
      <c r="Z437" s="1" t="s">
        <v>45</v>
      </c>
      <c r="AA437" s="1" t="s">
        <v>45</v>
      </c>
      <c r="AB437" s="1" t="s">
        <v>45</v>
      </c>
      <c r="AC437" s="1" t="s">
        <v>45</v>
      </c>
      <c r="AD437" s="1" t="s">
        <v>45</v>
      </c>
      <c r="AE437" s="1" t="s">
        <v>45</v>
      </c>
      <c r="AF437" s="1" t="s">
        <v>45</v>
      </c>
      <c r="AG437" s="1" t="s">
        <v>45</v>
      </c>
      <c r="AH437" s="1" t="s">
        <v>45</v>
      </c>
      <c r="AI437" s="1" t="s">
        <v>45</v>
      </c>
      <c r="AJ437" s="1" t="s">
        <v>45</v>
      </c>
      <c r="AK437" s="1" t="s">
        <v>45</v>
      </c>
      <c r="AL437" s="1" t="s">
        <v>45</v>
      </c>
      <c r="AM437" s="1" t="s">
        <v>45</v>
      </c>
      <c r="AN437" s="1" t="s">
        <v>45</v>
      </c>
      <c r="AO437" s="22" t="s">
        <v>45</v>
      </c>
      <c r="AP437" s="1" t="s">
        <v>374</v>
      </c>
      <c r="AQ437" s="1">
        <v>2</v>
      </c>
      <c r="AR437" s="23" t="s">
        <v>371</v>
      </c>
      <c r="AS437" s="34" t="s">
        <v>874</v>
      </c>
      <c r="AT437" s="34" t="s">
        <v>844</v>
      </c>
      <c r="AU437" s="8">
        <f t="shared" si="42"/>
        <v>-2.0690406309742588</v>
      </c>
      <c r="AV437" s="8">
        <f t="shared" si="43"/>
        <v>-1.0394719067096667</v>
      </c>
      <c r="AW437">
        <f t="shared" si="44"/>
        <v>3</v>
      </c>
      <c r="AX437">
        <f t="shared" si="45"/>
        <v>1</v>
      </c>
      <c r="AY437" s="6">
        <f>VLOOKUP(AP437,COND!$A$10:$B$32,2,FALSE)</f>
        <v>1</v>
      </c>
      <c r="AZ437" s="8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96.469416052631232</v>
      </c>
      <c r="BA437" s="26">
        <f t="shared" si="46"/>
        <v>-0.41788324551200678</v>
      </c>
      <c r="BB437" t="str">
        <f t="shared" si="47"/>
        <v>RP</v>
      </c>
      <c r="BC437">
        <v>800</v>
      </c>
      <c r="BD437">
        <v>800</v>
      </c>
      <c r="BF437" t="str">
        <f t="shared" si="48"/>
        <v>Unlikely</v>
      </c>
      <c r="BH437">
        <f>IF(VLOOKUP($A437,'Draft List'!$D$4:$AC$1177,BH$3,FALSE)&lt;&gt;0,VLOOKUP($A437,'Draft List'!$D$4:$AC$1177,BH$3,FALSE),"")</f>
        <v>592</v>
      </c>
      <c r="BI437">
        <f>IF(VLOOKUP($A437,'Draft List'!$D$4:$AC$1177,BI$3,FALSE)&lt;&gt;0,VLOOKUP($A437,'Draft List'!$D$4:$AC$1177,BI$3,FALSE),"")</f>
        <v>19</v>
      </c>
      <c r="BJ437">
        <f>IF(VLOOKUP($A437,'Draft List'!$D$4:$AC$1177,BJ$3,FALSE)&lt;&gt;0,VLOOKUP($A437,'Draft List'!$D$4:$AC$1177,BJ$3,FALSE),"")</f>
        <v>28</v>
      </c>
      <c r="BK437" t="str">
        <f>IF(VLOOKUP($A437,'Draft List'!$D$4:$AC$1177,BK$3,FALSE)&lt;&gt;0,VLOOKUP($A437,'Draft List'!$D$4:$AC$1177,BK$3,FALSE),"")</f>
        <v>Arlington Bureaucrats</v>
      </c>
      <c r="BL437" t="e">
        <f>IF(OR(B437="SP",B437="MR",B437="CL"),"P",VLOOKUP(#REF!,Bat!$A$4:$AR$581,42,FALSE))</f>
        <v>#REF!</v>
      </c>
    </row>
    <row r="438" spans="1:64" ht="15" customHeight="1" x14ac:dyDescent="0.3">
      <c r="A438" s="1">
        <v>8832</v>
      </c>
      <c r="B438" s="1" t="s">
        <v>468</v>
      </c>
      <c r="C438" s="1" t="s">
        <v>206</v>
      </c>
      <c r="D438" s="1" t="s">
        <v>1419</v>
      </c>
      <c r="E438" s="1">
        <v>18</v>
      </c>
      <c r="F438" s="1" t="s">
        <v>42</v>
      </c>
      <c r="G438" s="1" t="s">
        <v>42</v>
      </c>
      <c r="H438" s="22" t="s">
        <v>878</v>
      </c>
      <c r="I438" s="45" t="s">
        <v>43</v>
      </c>
      <c r="J438" s="1" t="s">
        <v>43</v>
      </c>
      <c r="K438" s="22" t="s">
        <v>43</v>
      </c>
      <c r="L438" s="1">
        <v>1</v>
      </c>
      <c r="M438" s="1">
        <v>1</v>
      </c>
      <c r="N438" s="22">
        <v>1</v>
      </c>
      <c r="O438" s="1">
        <v>4</v>
      </c>
      <c r="P438" s="1">
        <v>1</v>
      </c>
      <c r="Q438" s="22">
        <v>2</v>
      </c>
      <c r="R438" s="1">
        <v>3</v>
      </c>
      <c r="S438" s="1">
        <v>5</v>
      </c>
      <c r="T438" s="1" t="s">
        <v>45</v>
      </c>
      <c r="U438" s="1" t="s">
        <v>45</v>
      </c>
      <c r="V438" s="1" t="s">
        <v>45</v>
      </c>
      <c r="W438" s="1" t="s">
        <v>45</v>
      </c>
      <c r="X438" s="1">
        <v>2</v>
      </c>
      <c r="Y438" s="1">
        <v>5</v>
      </c>
      <c r="Z438" s="1" t="s">
        <v>45</v>
      </c>
      <c r="AA438" s="1" t="s">
        <v>45</v>
      </c>
      <c r="AB438" s="1" t="s">
        <v>45</v>
      </c>
      <c r="AC438" s="1" t="s">
        <v>45</v>
      </c>
      <c r="AD438" s="1" t="s">
        <v>45</v>
      </c>
      <c r="AE438" s="1" t="s">
        <v>45</v>
      </c>
      <c r="AF438" s="1" t="s">
        <v>45</v>
      </c>
      <c r="AG438" s="1" t="s">
        <v>45</v>
      </c>
      <c r="AH438" s="1" t="s">
        <v>45</v>
      </c>
      <c r="AI438" s="1" t="s">
        <v>45</v>
      </c>
      <c r="AJ438" s="1" t="s">
        <v>45</v>
      </c>
      <c r="AK438" s="1" t="s">
        <v>45</v>
      </c>
      <c r="AL438" s="1" t="s">
        <v>45</v>
      </c>
      <c r="AM438" s="1" t="s">
        <v>45</v>
      </c>
      <c r="AN438" s="1" t="s">
        <v>45</v>
      </c>
      <c r="AO438" s="22" t="s">
        <v>45</v>
      </c>
      <c r="AP438" s="1" t="s">
        <v>69</v>
      </c>
      <c r="AQ438" s="1">
        <v>6</v>
      </c>
      <c r="AR438" s="23" t="s">
        <v>14</v>
      </c>
      <c r="AS438" s="34" t="s">
        <v>727</v>
      </c>
      <c r="AT438" s="34" t="s">
        <v>48</v>
      </c>
      <c r="AU438" s="8">
        <f t="shared" si="42"/>
        <v>-2.7014842379675978</v>
      </c>
      <c r="AV438" s="8">
        <f t="shared" si="43"/>
        <v>-1.4295949476488956</v>
      </c>
      <c r="AW438">
        <f t="shared" si="44"/>
        <v>2</v>
      </c>
      <c r="AX438">
        <f t="shared" si="45"/>
        <v>0</v>
      </c>
      <c r="AY438" s="6">
        <f>VLOOKUP(AP438,COND!$A$10:$B$32,2,FALSE)</f>
        <v>0.95</v>
      </c>
      <c r="AZ438" s="8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88.942553639720714</v>
      </c>
      <c r="BA438" s="26">
        <f t="shared" si="46"/>
        <v>-1.1122864652029145</v>
      </c>
      <c r="BB438" t="str">
        <f t="shared" si="47"/>
        <v>RP</v>
      </c>
      <c r="BC438">
        <v>800</v>
      </c>
      <c r="BD438">
        <v>800</v>
      </c>
      <c r="BF438" t="str">
        <f t="shared" si="48"/>
        <v>Unlikely</v>
      </c>
      <c r="BH438" t="str">
        <f>IF(VLOOKUP($A438,'Draft List'!$D$4:$AC$1177,BH$3,FALSE)&lt;&gt;0,VLOOKUP($A438,'Draft List'!$D$4:$AC$1177,BH$3,FALSE),"")</f>
        <v/>
      </c>
      <c r="BI438" t="str">
        <f>IF(VLOOKUP($A438,'Draft List'!$D$4:$AC$1177,BI$3,FALSE)&lt;&gt;0,VLOOKUP($A438,'Draft List'!$D$4:$AC$1177,BI$3,FALSE),"")</f>
        <v/>
      </c>
      <c r="BJ438" t="str">
        <f>IF(VLOOKUP($A438,'Draft List'!$D$4:$AC$1177,BJ$3,FALSE)&lt;&gt;0,VLOOKUP($A438,'Draft List'!$D$4:$AC$1177,BJ$3,FALSE),"")</f>
        <v/>
      </c>
      <c r="BK438" t="str">
        <f>IF(VLOOKUP($A438,'Draft List'!$D$4:$AC$1177,BK$3,FALSE)&lt;&gt;0,VLOOKUP($A438,'Draft List'!$D$4:$AC$1177,BK$3,FALSE),"")</f>
        <v/>
      </c>
      <c r="BL438" t="e">
        <f>IF(OR(B438="SP",B438="MR",B438="CL"),"P",VLOOKUP(#REF!,Bat!$A$4:$AR$581,42,FALSE))</f>
        <v>#REF!</v>
      </c>
    </row>
    <row r="439" spans="1:64" ht="15" customHeight="1" x14ac:dyDescent="0.3">
      <c r="A439" s="1">
        <v>9688</v>
      </c>
      <c r="B439" s="1" t="s">
        <v>24</v>
      </c>
      <c r="C439" s="1" t="s">
        <v>1115</v>
      </c>
      <c r="D439" s="1" t="s">
        <v>627</v>
      </c>
      <c r="E439" s="1">
        <v>21</v>
      </c>
      <c r="F439" s="1" t="s">
        <v>42</v>
      </c>
      <c r="G439" s="1" t="s">
        <v>42</v>
      </c>
      <c r="H439" s="22" t="s">
        <v>878</v>
      </c>
      <c r="I439" s="45" t="s">
        <v>43</v>
      </c>
      <c r="J439" s="1" t="s">
        <v>43</v>
      </c>
      <c r="K439" s="22" t="s">
        <v>43</v>
      </c>
      <c r="L439" s="1">
        <v>2</v>
      </c>
      <c r="M439" s="1">
        <v>2</v>
      </c>
      <c r="N439" s="22">
        <v>1</v>
      </c>
      <c r="O439" s="1">
        <v>4</v>
      </c>
      <c r="P439" s="1">
        <v>2</v>
      </c>
      <c r="Q439" s="22">
        <v>2</v>
      </c>
      <c r="R439" s="1">
        <v>4</v>
      </c>
      <c r="S439" s="1">
        <v>5</v>
      </c>
      <c r="T439" s="1">
        <v>2</v>
      </c>
      <c r="U439" s="1">
        <v>6</v>
      </c>
      <c r="V439" s="1" t="s">
        <v>45</v>
      </c>
      <c r="W439" s="1" t="s">
        <v>45</v>
      </c>
      <c r="X439" s="1">
        <v>3</v>
      </c>
      <c r="Y439" s="1">
        <v>6</v>
      </c>
      <c r="Z439" s="1" t="s">
        <v>45</v>
      </c>
      <c r="AA439" s="1" t="s">
        <v>45</v>
      </c>
      <c r="AB439" s="1" t="s">
        <v>45</v>
      </c>
      <c r="AC439" s="1" t="s">
        <v>45</v>
      </c>
      <c r="AD439" s="1" t="s">
        <v>45</v>
      </c>
      <c r="AE439" s="1" t="s">
        <v>45</v>
      </c>
      <c r="AF439" s="1" t="s">
        <v>45</v>
      </c>
      <c r="AG439" s="1" t="s">
        <v>45</v>
      </c>
      <c r="AH439" s="1" t="s">
        <v>45</v>
      </c>
      <c r="AI439" s="1" t="s">
        <v>45</v>
      </c>
      <c r="AJ439" s="1" t="s">
        <v>45</v>
      </c>
      <c r="AK439" s="1" t="s">
        <v>45</v>
      </c>
      <c r="AL439" s="1" t="s">
        <v>45</v>
      </c>
      <c r="AM439" s="1" t="s">
        <v>45</v>
      </c>
      <c r="AN439" s="1" t="s">
        <v>45</v>
      </c>
      <c r="AO439" s="22" t="s">
        <v>45</v>
      </c>
      <c r="AP439" s="1" t="s">
        <v>57</v>
      </c>
      <c r="AQ439" s="1">
        <v>6</v>
      </c>
      <c r="AR439" s="23" t="s">
        <v>371</v>
      </c>
      <c r="AS439" s="34" t="s">
        <v>874</v>
      </c>
      <c r="AT439" s="34" t="s">
        <v>48</v>
      </c>
      <c r="AU439" s="8">
        <f t="shared" si="42"/>
        <v>-2.311361197028369</v>
      </c>
      <c r="AV439" s="8">
        <f t="shared" si="43"/>
        <v>-1.23416323121884</v>
      </c>
      <c r="AW439">
        <f t="shared" si="44"/>
        <v>3</v>
      </c>
      <c r="AX439">
        <f t="shared" si="45"/>
        <v>2</v>
      </c>
      <c r="AY439" s="6">
        <f>VLOOKUP(AP439,COND!$A$10:$B$32,2,FALSE)</f>
        <v>1</v>
      </c>
      <c r="AZ439" s="8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96.383101557812083</v>
      </c>
      <c r="BA439" s="26">
        <f t="shared" si="46"/>
        <v>-0.42584633289428753</v>
      </c>
      <c r="BB439" t="str">
        <f t="shared" si="47"/>
        <v>SP</v>
      </c>
      <c r="BC439">
        <v>800</v>
      </c>
      <c r="BD439">
        <v>800</v>
      </c>
      <c r="BF439" t="str">
        <f t="shared" si="48"/>
        <v>Unlikely</v>
      </c>
      <c r="BH439" t="str">
        <f>IF(VLOOKUP($A439,'Draft List'!$D$4:$AC$1177,BH$3,FALSE)&lt;&gt;0,VLOOKUP($A439,'Draft List'!$D$4:$AC$1177,BH$3,FALSE),"")</f>
        <v/>
      </c>
      <c r="BI439" t="str">
        <f>IF(VLOOKUP($A439,'Draft List'!$D$4:$AC$1177,BI$3,FALSE)&lt;&gt;0,VLOOKUP($A439,'Draft List'!$D$4:$AC$1177,BI$3,FALSE),"")</f>
        <v/>
      </c>
      <c r="BJ439" t="str">
        <f>IF(VLOOKUP($A439,'Draft List'!$D$4:$AC$1177,BJ$3,FALSE)&lt;&gt;0,VLOOKUP($A439,'Draft List'!$D$4:$AC$1177,BJ$3,FALSE),"")</f>
        <v/>
      </c>
      <c r="BK439" t="str">
        <f>IF(VLOOKUP($A439,'Draft List'!$D$4:$AC$1177,BK$3,FALSE)&lt;&gt;0,VLOOKUP($A439,'Draft List'!$D$4:$AC$1177,BK$3,FALSE),"")</f>
        <v/>
      </c>
      <c r="BL439" t="str">
        <f>IF(OR(B439="SP",B439="MR",B439="CL"),"P",VLOOKUP(#REF!,Bat!$A$4:$AR$581,42,FALSE))</f>
        <v>P</v>
      </c>
    </row>
    <row r="440" spans="1:64" ht="15" customHeight="1" x14ac:dyDescent="0.3">
      <c r="A440" s="1">
        <v>5779</v>
      </c>
      <c r="B440" s="1" t="s">
        <v>468</v>
      </c>
      <c r="C440" s="1" t="s">
        <v>358</v>
      </c>
      <c r="D440" s="1" t="s">
        <v>616</v>
      </c>
      <c r="E440" s="1">
        <v>21</v>
      </c>
      <c r="F440" s="1" t="s">
        <v>42</v>
      </c>
      <c r="G440" s="1" t="s">
        <v>42</v>
      </c>
      <c r="H440" s="22" t="s">
        <v>878</v>
      </c>
      <c r="I440" s="45" t="s">
        <v>43</v>
      </c>
      <c r="J440" s="1" t="s">
        <v>43</v>
      </c>
      <c r="K440" s="22" t="s">
        <v>43</v>
      </c>
      <c r="L440" s="1">
        <v>2</v>
      </c>
      <c r="M440" s="1">
        <v>2</v>
      </c>
      <c r="N440" s="22">
        <v>1</v>
      </c>
      <c r="O440" s="1">
        <v>4</v>
      </c>
      <c r="P440" s="1">
        <v>2</v>
      </c>
      <c r="Q440" s="22">
        <v>2</v>
      </c>
      <c r="R440" s="1">
        <v>4</v>
      </c>
      <c r="S440" s="1">
        <v>6</v>
      </c>
      <c r="T440" s="1">
        <v>1</v>
      </c>
      <c r="U440" s="1">
        <v>1</v>
      </c>
      <c r="V440" s="1">
        <v>2</v>
      </c>
      <c r="W440" s="1">
        <v>6</v>
      </c>
      <c r="X440" s="1" t="s">
        <v>45</v>
      </c>
      <c r="Y440" s="1" t="s">
        <v>45</v>
      </c>
      <c r="Z440" s="1" t="s">
        <v>45</v>
      </c>
      <c r="AA440" s="1" t="s">
        <v>45</v>
      </c>
      <c r="AB440" s="1" t="s">
        <v>45</v>
      </c>
      <c r="AC440" s="1" t="s">
        <v>45</v>
      </c>
      <c r="AD440" s="1" t="s">
        <v>45</v>
      </c>
      <c r="AE440" s="1" t="s">
        <v>45</v>
      </c>
      <c r="AF440" s="1" t="s">
        <v>45</v>
      </c>
      <c r="AG440" s="1" t="s">
        <v>45</v>
      </c>
      <c r="AH440" s="1" t="s">
        <v>45</v>
      </c>
      <c r="AI440" s="1" t="s">
        <v>45</v>
      </c>
      <c r="AJ440" s="1" t="s">
        <v>45</v>
      </c>
      <c r="AK440" s="1" t="s">
        <v>45</v>
      </c>
      <c r="AL440" s="1" t="s">
        <v>45</v>
      </c>
      <c r="AM440" s="1" t="s">
        <v>45</v>
      </c>
      <c r="AN440" s="1" t="s">
        <v>45</v>
      </c>
      <c r="AO440" s="22" t="s">
        <v>45</v>
      </c>
      <c r="AP440" s="1" t="s">
        <v>59</v>
      </c>
      <c r="AQ440" s="1">
        <v>6</v>
      </c>
      <c r="AR440" s="23" t="s">
        <v>371</v>
      </c>
      <c r="AS440" s="34" t="s">
        <v>45</v>
      </c>
      <c r="AT440" s="34" t="s">
        <v>48</v>
      </c>
      <c r="AU440" s="8">
        <f t="shared" si="42"/>
        <v>-2.311361197028369</v>
      </c>
      <c r="AV440" s="8">
        <f t="shared" si="43"/>
        <v>-1.23416323121884</v>
      </c>
      <c r="AW440">
        <f t="shared" si="44"/>
        <v>3</v>
      </c>
      <c r="AX440">
        <f t="shared" si="45"/>
        <v>2</v>
      </c>
      <c r="AY440" s="6">
        <f>VLOOKUP(AP440,COND!$A$10:$B$32,2,FALSE)</f>
        <v>1</v>
      </c>
      <c r="AZ440" s="8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96.383101557812083</v>
      </c>
      <c r="BA440" s="26">
        <f t="shared" si="46"/>
        <v>-0.42584633289428753</v>
      </c>
      <c r="BB440" t="str">
        <f t="shared" si="47"/>
        <v>SP</v>
      </c>
      <c r="BC440">
        <v>800</v>
      </c>
      <c r="BD440">
        <v>800</v>
      </c>
      <c r="BF440" t="str">
        <f t="shared" si="48"/>
        <v>Unlikely</v>
      </c>
      <c r="BH440" t="str">
        <f>IF(VLOOKUP($A440,'Draft List'!$D$4:$AC$1177,BH$3,FALSE)&lt;&gt;0,VLOOKUP($A440,'Draft List'!$D$4:$AC$1177,BH$3,FALSE),"")</f>
        <v/>
      </c>
      <c r="BI440" t="str">
        <f>IF(VLOOKUP($A440,'Draft List'!$D$4:$AC$1177,BI$3,FALSE)&lt;&gt;0,VLOOKUP($A440,'Draft List'!$D$4:$AC$1177,BI$3,FALSE),"")</f>
        <v/>
      </c>
      <c r="BJ440" t="str">
        <f>IF(VLOOKUP($A440,'Draft List'!$D$4:$AC$1177,BJ$3,FALSE)&lt;&gt;0,VLOOKUP($A440,'Draft List'!$D$4:$AC$1177,BJ$3,FALSE),"")</f>
        <v/>
      </c>
      <c r="BK440" t="str">
        <f>IF(VLOOKUP($A440,'Draft List'!$D$4:$AC$1177,BK$3,FALSE)&lt;&gt;0,VLOOKUP($A440,'Draft List'!$D$4:$AC$1177,BK$3,FALSE),"")</f>
        <v/>
      </c>
      <c r="BL440" t="e">
        <f>IF(OR(B440="SP",B440="MR",B440="CL"),"P",VLOOKUP(#REF!,Bat!$A$4:$AR$581,42,FALSE))</f>
        <v>#REF!</v>
      </c>
    </row>
    <row r="441" spans="1:64" ht="15" customHeight="1" x14ac:dyDescent="0.3">
      <c r="A441" s="1">
        <v>463</v>
      </c>
      <c r="B441" s="1" t="s">
        <v>24</v>
      </c>
      <c r="C441" s="1" t="s">
        <v>401</v>
      </c>
      <c r="D441" s="1" t="s">
        <v>1658</v>
      </c>
      <c r="E441" s="1">
        <v>22</v>
      </c>
      <c r="F441" s="1" t="s">
        <v>42</v>
      </c>
      <c r="G441" s="1" t="s">
        <v>42</v>
      </c>
      <c r="H441" s="22" t="s">
        <v>878</v>
      </c>
      <c r="I441" s="45" t="s">
        <v>43</v>
      </c>
      <c r="J441" s="1" t="s">
        <v>43</v>
      </c>
      <c r="K441" s="22" t="s">
        <v>43</v>
      </c>
      <c r="L441" s="1">
        <v>2</v>
      </c>
      <c r="M441" s="1">
        <v>2</v>
      </c>
      <c r="N441" s="22">
        <v>1</v>
      </c>
      <c r="O441" s="1">
        <v>4</v>
      </c>
      <c r="P441" s="1">
        <v>2</v>
      </c>
      <c r="Q441" s="22">
        <v>2</v>
      </c>
      <c r="R441" s="1">
        <v>5</v>
      </c>
      <c r="S441" s="1">
        <v>7</v>
      </c>
      <c r="T441" s="1" t="s">
        <v>45</v>
      </c>
      <c r="U441" s="1" t="s">
        <v>45</v>
      </c>
      <c r="V441" s="1">
        <v>2</v>
      </c>
      <c r="W441" s="1">
        <v>5</v>
      </c>
      <c r="X441" s="1">
        <v>3</v>
      </c>
      <c r="Y441" s="1">
        <v>6</v>
      </c>
      <c r="Z441" s="1" t="s">
        <v>45</v>
      </c>
      <c r="AA441" s="1" t="s">
        <v>45</v>
      </c>
      <c r="AB441" s="1" t="s">
        <v>45</v>
      </c>
      <c r="AC441" s="1" t="s">
        <v>45</v>
      </c>
      <c r="AD441" s="1" t="s">
        <v>45</v>
      </c>
      <c r="AE441" s="1" t="s">
        <v>45</v>
      </c>
      <c r="AF441" s="1" t="s">
        <v>45</v>
      </c>
      <c r="AG441" s="1" t="s">
        <v>45</v>
      </c>
      <c r="AH441" s="1" t="s">
        <v>45</v>
      </c>
      <c r="AI441" s="1" t="s">
        <v>45</v>
      </c>
      <c r="AJ441" s="1" t="s">
        <v>45</v>
      </c>
      <c r="AK441" s="1" t="s">
        <v>45</v>
      </c>
      <c r="AL441" s="1" t="s">
        <v>45</v>
      </c>
      <c r="AM441" s="1" t="s">
        <v>45</v>
      </c>
      <c r="AN441" s="1" t="s">
        <v>45</v>
      </c>
      <c r="AO441" s="22" t="s">
        <v>45</v>
      </c>
      <c r="AP441" s="1" t="s">
        <v>59</v>
      </c>
      <c r="AQ441" s="1">
        <v>6</v>
      </c>
      <c r="AR441" s="23" t="s">
        <v>371</v>
      </c>
      <c r="AS441" s="34" t="s">
        <v>45</v>
      </c>
      <c r="AT441" s="34" t="s">
        <v>48</v>
      </c>
      <c r="AU441" s="8">
        <f t="shared" si="42"/>
        <v>-2.311361197028369</v>
      </c>
      <c r="AV441" s="8">
        <f t="shared" si="43"/>
        <v>-1.23416323121884</v>
      </c>
      <c r="AW441">
        <f t="shared" si="44"/>
        <v>3</v>
      </c>
      <c r="AX441">
        <f t="shared" si="45"/>
        <v>2</v>
      </c>
      <c r="AY441" s="6">
        <f>VLOOKUP(AP441,COND!$A$10:$B$32,2,FALSE)</f>
        <v>1</v>
      </c>
      <c r="AZ441" s="8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96.383101557812083</v>
      </c>
      <c r="BA441" s="26">
        <f t="shared" si="46"/>
        <v>-0.42584633289428753</v>
      </c>
      <c r="BB441" t="str">
        <f t="shared" si="47"/>
        <v>SP</v>
      </c>
      <c r="BC441">
        <v>800</v>
      </c>
      <c r="BD441">
        <v>800</v>
      </c>
      <c r="BF441" t="str">
        <f t="shared" si="48"/>
        <v>Unlikely</v>
      </c>
      <c r="BH441" t="str">
        <f>IF(VLOOKUP($A441,'Draft List'!$D$4:$AC$1177,BH$3,FALSE)&lt;&gt;0,VLOOKUP($A441,'Draft List'!$D$4:$AC$1177,BH$3,FALSE),"")</f>
        <v/>
      </c>
      <c r="BI441" t="str">
        <f>IF(VLOOKUP($A441,'Draft List'!$D$4:$AC$1177,BI$3,FALSE)&lt;&gt;0,VLOOKUP($A441,'Draft List'!$D$4:$AC$1177,BI$3,FALSE),"")</f>
        <v/>
      </c>
      <c r="BJ441" t="str">
        <f>IF(VLOOKUP($A441,'Draft List'!$D$4:$AC$1177,BJ$3,FALSE)&lt;&gt;0,VLOOKUP($A441,'Draft List'!$D$4:$AC$1177,BJ$3,FALSE),"")</f>
        <v/>
      </c>
      <c r="BK441" t="str">
        <f>IF(VLOOKUP($A441,'Draft List'!$D$4:$AC$1177,BK$3,FALSE)&lt;&gt;0,VLOOKUP($A441,'Draft List'!$D$4:$AC$1177,BK$3,FALSE),"")</f>
        <v/>
      </c>
      <c r="BL441" t="str">
        <f>IF(OR(B441="SP",B441="MR",B441="CL"),"P",VLOOKUP(#REF!,Bat!$A$4:$AR$581,42,FALSE))</f>
        <v>P</v>
      </c>
    </row>
    <row r="442" spans="1:64" ht="15" customHeight="1" x14ac:dyDescent="0.3">
      <c r="A442" s="1">
        <v>9591</v>
      </c>
      <c r="B442" s="1" t="s">
        <v>468</v>
      </c>
      <c r="C442" s="1" t="s">
        <v>174</v>
      </c>
      <c r="D442" s="1" t="s">
        <v>135</v>
      </c>
      <c r="E442" s="1">
        <v>20</v>
      </c>
      <c r="F442" s="1" t="s">
        <v>54</v>
      </c>
      <c r="G442" s="1" t="s">
        <v>54</v>
      </c>
      <c r="H442" s="22" t="s">
        <v>878</v>
      </c>
      <c r="I442" s="45" t="s">
        <v>43</v>
      </c>
      <c r="J442" s="1" t="s">
        <v>43</v>
      </c>
      <c r="K442" s="22" t="s">
        <v>43</v>
      </c>
      <c r="L442" s="1">
        <v>2</v>
      </c>
      <c r="M442" s="1">
        <v>1</v>
      </c>
      <c r="N442" s="22">
        <v>2</v>
      </c>
      <c r="O442" s="1">
        <v>5</v>
      </c>
      <c r="P442" s="1">
        <v>1</v>
      </c>
      <c r="Q442" s="22">
        <v>2</v>
      </c>
      <c r="R442" s="1">
        <v>4</v>
      </c>
      <c r="S442" s="1">
        <v>6</v>
      </c>
      <c r="T442" s="1">
        <v>1</v>
      </c>
      <c r="U442" s="1">
        <v>1</v>
      </c>
      <c r="V442" s="1">
        <v>2</v>
      </c>
      <c r="W442" s="1">
        <v>7</v>
      </c>
      <c r="X442" s="1" t="s">
        <v>45</v>
      </c>
      <c r="Y442" s="1" t="s">
        <v>45</v>
      </c>
      <c r="Z442" s="1" t="s">
        <v>45</v>
      </c>
      <c r="AA442" s="1" t="s">
        <v>45</v>
      </c>
      <c r="AB442" s="1" t="s">
        <v>45</v>
      </c>
      <c r="AC442" s="1" t="s">
        <v>45</v>
      </c>
      <c r="AD442" s="1" t="s">
        <v>45</v>
      </c>
      <c r="AE442" s="1" t="s">
        <v>45</v>
      </c>
      <c r="AF442" s="1" t="s">
        <v>45</v>
      </c>
      <c r="AG442" s="1" t="s">
        <v>45</v>
      </c>
      <c r="AH442" s="1" t="s">
        <v>45</v>
      </c>
      <c r="AI442" s="1" t="s">
        <v>45</v>
      </c>
      <c r="AJ442" s="1" t="s">
        <v>45</v>
      </c>
      <c r="AK442" s="1" t="s">
        <v>45</v>
      </c>
      <c r="AL442" s="1" t="s">
        <v>45</v>
      </c>
      <c r="AM442" s="1" t="s">
        <v>45</v>
      </c>
      <c r="AN442" s="1" t="s">
        <v>45</v>
      </c>
      <c r="AO442" s="22" t="s">
        <v>45</v>
      </c>
      <c r="AP442" s="1" t="s">
        <v>374</v>
      </c>
      <c r="AQ442" s="1">
        <v>5</v>
      </c>
      <c r="AR442" s="23" t="s">
        <v>14</v>
      </c>
      <c r="AS442" s="34" t="s">
        <v>882</v>
      </c>
      <c r="AT442" s="34" t="s">
        <v>48</v>
      </c>
      <c r="AU442" s="8">
        <f t="shared" si="42"/>
        <v>-2.2644723474043147</v>
      </c>
      <c r="AV442" s="8">
        <f t="shared" si="43"/>
        <v>-1.2349036231397219</v>
      </c>
      <c r="AW442">
        <f t="shared" si="44"/>
        <v>3</v>
      </c>
      <c r="AX442">
        <f t="shared" si="45"/>
        <v>2</v>
      </c>
      <c r="AY442" s="6">
        <f>VLOOKUP(AP442,COND!$A$10:$B$32,2,FALSE)</f>
        <v>1</v>
      </c>
      <c r="AZ442" s="8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96.377807241031576</v>
      </c>
      <c r="BA442" s="26">
        <f t="shared" si="46"/>
        <v>-0.42633476890078897</v>
      </c>
      <c r="BB442" t="str">
        <f t="shared" si="47"/>
        <v>SP</v>
      </c>
      <c r="BC442">
        <v>800</v>
      </c>
      <c r="BD442">
        <v>800</v>
      </c>
      <c r="BF442" t="str">
        <f t="shared" si="48"/>
        <v>Unlikely</v>
      </c>
      <c r="BH442" t="str">
        <f>IF(VLOOKUP($A442,'Draft List'!$D$4:$AC$1177,BH$3,FALSE)&lt;&gt;0,VLOOKUP($A442,'Draft List'!$D$4:$AC$1177,BH$3,FALSE),"")</f>
        <v/>
      </c>
      <c r="BI442" t="str">
        <f>IF(VLOOKUP($A442,'Draft List'!$D$4:$AC$1177,BI$3,FALSE)&lt;&gt;0,VLOOKUP($A442,'Draft List'!$D$4:$AC$1177,BI$3,FALSE),"")</f>
        <v/>
      </c>
      <c r="BJ442" t="str">
        <f>IF(VLOOKUP($A442,'Draft List'!$D$4:$AC$1177,BJ$3,FALSE)&lt;&gt;0,VLOOKUP($A442,'Draft List'!$D$4:$AC$1177,BJ$3,FALSE),"")</f>
        <v/>
      </c>
      <c r="BK442" t="str">
        <f>IF(VLOOKUP($A442,'Draft List'!$D$4:$AC$1177,BK$3,FALSE)&lt;&gt;0,VLOOKUP($A442,'Draft List'!$D$4:$AC$1177,BK$3,FALSE),"")</f>
        <v/>
      </c>
      <c r="BL442" t="e">
        <f>IF(OR(B442="SP",B442="MR",B442="CL"),"P",VLOOKUP(#REF!,Bat!$A$4:$AR$581,42,FALSE))</f>
        <v>#REF!</v>
      </c>
    </row>
    <row r="443" spans="1:64" ht="15" customHeight="1" x14ac:dyDescent="0.3">
      <c r="A443" s="1">
        <v>7215</v>
      </c>
      <c r="B443" s="1" t="s">
        <v>468</v>
      </c>
      <c r="C443" s="1" t="s">
        <v>145</v>
      </c>
      <c r="D443" s="1" t="s">
        <v>1687</v>
      </c>
      <c r="E443" s="1">
        <v>21</v>
      </c>
      <c r="F443" s="1" t="s">
        <v>54</v>
      </c>
      <c r="G443" s="1" t="s">
        <v>42</v>
      </c>
      <c r="H443" s="22" t="s">
        <v>878</v>
      </c>
      <c r="I443" s="45" t="s">
        <v>43</v>
      </c>
      <c r="J443" s="1" t="s">
        <v>43</v>
      </c>
      <c r="K443" s="22" t="s">
        <v>48</v>
      </c>
      <c r="L443" s="1">
        <v>3</v>
      </c>
      <c r="M443" s="1">
        <v>1</v>
      </c>
      <c r="N443" s="22">
        <v>1</v>
      </c>
      <c r="O443" s="1">
        <v>5</v>
      </c>
      <c r="P443" s="1">
        <v>1</v>
      </c>
      <c r="Q443" s="22">
        <v>2</v>
      </c>
      <c r="R443" s="1">
        <v>5</v>
      </c>
      <c r="S443" s="1">
        <v>6</v>
      </c>
      <c r="T443" s="1">
        <v>2</v>
      </c>
      <c r="U443" s="1">
        <v>6</v>
      </c>
      <c r="V443" s="1" t="s">
        <v>45</v>
      </c>
      <c r="W443" s="1" t="s">
        <v>45</v>
      </c>
      <c r="X443" s="1">
        <v>3</v>
      </c>
      <c r="Y443" s="1">
        <v>3</v>
      </c>
      <c r="Z443" s="1" t="s">
        <v>45</v>
      </c>
      <c r="AA443" s="1" t="s">
        <v>45</v>
      </c>
      <c r="AB443" s="1" t="s">
        <v>45</v>
      </c>
      <c r="AC443" s="1" t="s">
        <v>45</v>
      </c>
      <c r="AD443" s="1" t="s">
        <v>45</v>
      </c>
      <c r="AE443" s="1" t="s">
        <v>45</v>
      </c>
      <c r="AF443" s="1" t="s">
        <v>45</v>
      </c>
      <c r="AG443" s="1" t="s">
        <v>45</v>
      </c>
      <c r="AH443" s="1" t="s">
        <v>45</v>
      </c>
      <c r="AI443" s="1" t="s">
        <v>45</v>
      </c>
      <c r="AJ443" s="1" t="s">
        <v>45</v>
      </c>
      <c r="AK443" s="1" t="s">
        <v>45</v>
      </c>
      <c r="AL443" s="1" t="s">
        <v>45</v>
      </c>
      <c r="AM443" s="1" t="s">
        <v>45</v>
      </c>
      <c r="AN443" s="1" t="s">
        <v>45</v>
      </c>
      <c r="AO443" s="22" t="s">
        <v>45</v>
      </c>
      <c r="AP443" s="1" t="s">
        <v>61</v>
      </c>
      <c r="AQ443" s="1">
        <v>8</v>
      </c>
      <c r="AR443" s="23" t="s">
        <v>14</v>
      </c>
      <c r="AS443" s="34" t="s">
        <v>874</v>
      </c>
      <c r="AT443" s="34" t="s">
        <v>48</v>
      </c>
      <c r="AU443" s="8">
        <f t="shared" si="42"/>
        <v>-2.3121015889492513</v>
      </c>
      <c r="AV443" s="8">
        <f t="shared" si="43"/>
        <v>-1.2349036231397219</v>
      </c>
      <c r="AW443">
        <f t="shared" si="44"/>
        <v>3</v>
      </c>
      <c r="AX443">
        <f t="shared" si="45"/>
        <v>2</v>
      </c>
      <c r="AY443" s="6">
        <f>VLOOKUP(AP443,COND!$A$10:$B$32,2,FALSE)</f>
        <v>1.0249999999999999</v>
      </c>
      <c r="AZ443" s="8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96.310494899901101</v>
      </c>
      <c r="BA443" s="26">
        <f t="shared" si="46"/>
        <v>-0.43254478096713944</v>
      </c>
      <c r="BB443" t="str">
        <f t="shared" si="47"/>
        <v>SP</v>
      </c>
      <c r="BC443">
        <v>800</v>
      </c>
      <c r="BD443">
        <v>800</v>
      </c>
      <c r="BF443" t="str">
        <f t="shared" si="48"/>
        <v>Unlikely</v>
      </c>
      <c r="BH443" t="str">
        <f>IF(VLOOKUP($A443,'Draft List'!$D$4:$AC$1177,BH$3,FALSE)&lt;&gt;0,VLOOKUP($A443,'Draft List'!$D$4:$AC$1177,BH$3,FALSE),"")</f>
        <v/>
      </c>
      <c r="BI443" t="str">
        <f>IF(VLOOKUP($A443,'Draft List'!$D$4:$AC$1177,BI$3,FALSE)&lt;&gt;0,VLOOKUP($A443,'Draft List'!$D$4:$AC$1177,BI$3,FALSE),"")</f>
        <v/>
      </c>
      <c r="BJ443" t="str">
        <f>IF(VLOOKUP($A443,'Draft List'!$D$4:$AC$1177,BJ$3,FALSE)&lt;&gt;0,VLOOKUP($A443,'Draft List'!$D$4:$AC$1177,BJ$3,FALSE),"")</f>
        <v/>
      </c>
      <c r="BK443" t="str">
        <f>IF(VLOOKUP($A443,'Draft List'!$D$4:$AC$1177,BK$3,FALSE)&lt;&gt;0,VLOOKUP($A443,'Draft List'!$D$4:$AC$1177,BK$3,FALSE),"")</f>
        <v/>
      </c>
      <c r="BL443" t="e">
        <f>IF(OR(B443="SP",B443="MR",B443="CL"),"P",VLOOKUP(#REF!,Bat!$A$4:$AR$581,42,FALSE))</f>
        <v>#REF!</v>
      </c>
    </row>
    <row r="444" spans="1:64" ht="15" customHeight="1" x14ac:dyDescent="0.3">
      <c r="A444" s="1">
        <v>7075</v>
      </c>
      <c r="B444" s="1" t="s">
        <v>24</v>
      </c>
      <c r="C444" s="1" t="s">
        <v>659</v>
      </c>
      <c r="D444" s="1" t="s">
        <v>516</v>
      </c>
      <c r="E444" s="1">
        <v>22</v>
      </c>
      <c r="F444" s="1" t="s">
        <v>42</v>
      </c>
      <c r="G444" s="1" t="s">
        <v>42</v>
      </c>
      <c r="H444" s="22" t="s">
        <v>878</v>
      </c>
      <c r="I444" s="45" t="s">
        <v>43</v>
      </c>
      <c r="J444" s="1" t="s">
        <v>43</v>
      </c>
      <c r="K444" s="22" t="s">
        <v>43</v>
      </c>
      <c r="L444" s="1">
        <v>3</v>
      </c>
      <c r="M444" s="1">
        <v>2</v>
      </c>
      <c r="N444" s="22">
        <v>2</v>
      </c>
      <c r="O444" s="1">
        <v>4</v>
      </c>
      <c r="P444" s="1">
        <v>2</v>
      </c>
      <c r="Q444" s="22">
        <v>2</v>
      </c>
      <c r="R444" s="1">
        <v>5</v>
      </c>
      <c r="S444" s="1">
        <v>6</v>
      </c>
      <c r="T444" s="1">
        <v>3</v>
      </c>
      <c r="U444" s="1">
        <v>5</v>
      </c>
      <c r="V444" s="1">
        <v>2</v>
      </c>
      <c r="W444" s="1">
        <v>4</v>
      </c>
      <c r="X444" s="1">
        <v>3</v>
      </c>
      <c r="Y444" s="1">
        <v>4</v>
      </c>
      <c r="Z444" s="1" t="s">
        <v>45</v>
      </c>
      <c r="AA444" s="1" t="s">
        <v>45</v>
      </c>
      <c r="AB444" s="1" t="s">
        <v>45</v>
      </c>
      <c r="AC444" s="1" t="s">
        <v>45</v>
      </c>
      <c r="AD444" s="1" t="s">
        <v>45</v>
      </c>
      <c r="AE444" s="1" t="s">
        <v>45</v>
      </c>
      <c r="AF444" s="1">
        <v>4</v>
      </c>
      <c r="AG444" s="1">
        <v>5</v>
      </c>
      <c r="AH444" s="1" t="s">
        <v>45</v>
      </c>
      <c r="AI444" s="1" t="s">
        <v>45</v>
      </c>
      <c r="AJ444" s="1" t="s">
        <v>45</v>
      </c>
      <c r="AK444" s="1" t="s">
        <v>45</v>
      </c>
      <c r="AL444" s="1" t="s">
        <v>45</v>
      </c>
      <c r="AM444" s="1" t="s">
        <v>45</v>
      </c>
      <c r="AN444" s="1" t="s">
        <v>45</v>
      </c>
      <c r="AO444" s="22" t="s">
        <v>45</v>
      </c>
      <c r="AP444" s="1" t="s">
        <v>59</v>
      </c>
      <c r="AQ444" s="1">
        <v>6</v>
      </c>
      <c r="AR444" s="23" t="s">
        <v>371</v>
      </c>
      <c r="AS444" s="34" t="s">
        <v>45</v>
      </c>
      <c r="AT444" s="34" t="s">
        <v>844</v>
      </c>
      <c r="AU444" s="8">
        <f t="shared" si="42"/>
        <v>-1.8743493064650851</v>
      </c>
      <c r="AV444" s="8">
        <f t="shared" si="43"/>
        <v>-1.23416323121884</v>
      </c>
      <c r="AW444">
        <f t="shared" si="44"/>
        <v>5</v>
      </c>
      <c r="AX444">
        <f t="shared" si="45"/>
        <v>1</v>
      </c>
      <c r="AY444" s="6">
        <f>VLOOKUP(AP444,COND!$A$10:$B$32,2,FALSE)</f>
        <v>1</v>
      </c>
      <c r="AZ444" s="8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96.22456887647192</v>
      </c>
      <c r="BA444" s="26">
        <f t="shared" si="46"/>
        <v>-0.44047202927476292</v>
      </c>
      <c r="BB444" t="str">
        <f t="shared" si="47"/>
        <v>SP</v>
      </c>
      <c r="BC444">
        <v>800</v>
      </c>
      <c r="BD444">
        <v>800</v>
      </c>
      <c r="BF444" t="str">
        <f t="shared" si="48"/>
        <v>Unlikely</v>
      </c>
      <c r="BH444">
        <f>IF(VLOOKUP($A444,'Draft List'!$D$4:$AC$1177,BH$3,FALSE)&lt;&gt;0,VLOOKUP($A444,'Draft List'!$D$4:$AC$1177,BH$3,FALSE),"")</f>
        <v>622</v>
      </c>
      <c r="BI444">
        <f>IF(VLOOKUP($A444,'Draft List'!$D$4:$AC$1177,BI$3,FALSE)&lt;&gt;0,VLOOKUP($A444,'Draft List'!$D$4:$AC$1177,BI$3,FALSE),"")</f>
        <v>20</v>
      </c>
      <c r="BJ444">
        <f>IF(VLOOKUP($A444,'Draft List'!$D$4:$AC$1177,BJ$3,FALSE)&lt;&gt;0,VLOOKUP($A444,'Draft List'!$D$4:$AC$1177,BJ$3,FALSE),"")</f>
        <v>26</v>
      </c>
      <c r="BK444" t="str">
        <f>IF(VLOOKUP($A444,'Draft List'!$D$4:$AC$1177,BK$3,FALSE)&lt;&gt;0,VLOOKUP($A444,'Draft List'!$D$4:$AC$1177,BK$3,FALSE),"")</f>
        <v>Havana Leones</v>
      </c>
      <c r="BL444" t="str">
        <f>IF(OR(B444="SP",B444="MR",B444="CL"),"P",VLOOKUP(#REF!,Bat!$A$4:$AR$581,42,FALSE))</f>
        <v>P</v>
      </c>
    </row>
    <row r="445" spans="1:64" ht="15" customHeight="1" x14ac:dyDescent="0.3">
      <c r="A445" s="1">
        <v>8445</v>
      </c>
      <c r="B445" s="1" t="s">
        <v>24</v>
      </c>
      <c r="C445" s="1" t="s">
        <v>155</v>
      </c>
      <c r="D445" s="1" t="s">
        <v>1051</v>
      </c>
      <c r="E445" s="1">
        <v>21</v>
      </c>
      <c r="F445" s="1" t="s">
        <v>42</v>
      </c>
      <c r="G445" s="1" t="s">
        <v>54</v>
      </c>
      <c r="H445" s="22" t="s">
        <v>878</v>
      </c>
      <c r="I445" s="45" t="s">
        <v>43</v>
      </c>
      <c r="J445" s="1" t="s">
        <v>44</v>
      </c>
      <c r="K445" s="22" t="s">
        <v>48</v>
      </c>
      <c r="L445" s="1">
        <v>2</v>
      </c>
      <c r="M445" s="1">
        <v>2</v>
      </c>
      <c r="N445" s="22">
        <v>1</v>
      </c>
      <c r="O445" s="1">
        <v>5</v>
      </c>
      <c r="P445" s="1">
        <v>2</v>
      </c>
      <c r="Q445" s="22">
        <v>1</v>
      </c>
      <c r="R445" s="1">
        <v>4</v>
      </c>
      <c r="S445" s="1">
        <v>6</v>
      </c>
      <c r="T445" s="1">
        <v>3</v>
      </c>
      <c r="U445" s="1">
        <v>8</v>
      </c>
      <c r="V445" s="1">
        <v>2</v>
      </c>
      <c r="W445" s="1">
        <v>7</v>
      </c>
      <c r="X445" s="1" t="s">
        <v>45</v>
      </c>
      <c r="Y445" s="1" t="s">
        <v>45</v>
      </c>
      <c r="Z445" s="1" t="s">
        <v>45</v>
      </c>
      <c r="AA445" s="1" t="s">
        <v>45</v>
      </c>
      <c r="AB445" s="1" t="s">
        <v>45</v>
      </c>
      <c r="AC445" s="1" t="s">
        <v>45</v>
      </c>
      <c r="AD445" s="1" t="s">
        <v>45</v>
      </c>
      <c r="AE445" s="1" t="s">
        <v>45</v>
      </c>
      <c r="AF445" s="1" t="s">
        <v>45</v>
      </c>
      <c r="AG445" s="1" t="s">
        <v>45</v>
      </c>
      <c r="AH445" s="1" t="s">
        <v>45</v>
      </c>
      <c r="AI445" s="1" t="s">
        <v>45</v>
      </c>
      <c r="AJ445" s="1" t="s">
        <v>45</v>
      </c>
      <c r="AK445" s="1" t="s">
        <v>45</v>
      </c>
      <c r="AL445" s="1" t="s">
        <v>45</v>
      </c>
      <c r="AM445" s="1" t="s">
        <v>45</v>
      </c>
      <c r="AN445" s="1" t="s">
        <v>45</v>
      </c>
      <c r="AO445" s="22" t="s">
        <v>45</v>
      </c>
      <c r="AP445" s="1" t="s">
        <v>57</v>
      </c>
      <c r="AQ445" s="1">
        <v>7</v>
      </c>
      <c r="AR445" s="23" t="s">
        <v>371</v>
      </c>
      <c r="AS445" s="34" t="s">
        <v>45</v>
      </c>
      <c r="AT445" s="34" t="s">
        <v>48</v>
      </c>
      <c r="AU445" s="8">
        <f t="shared" si="42"/>
        <v>-2.311361197028369</v>
      </c>
      <c r="AV445" s="8">
        <f t="shared" si="43"/>
        <v>-1.2817924727637771</v>
      </c>
      <c r="AW445">
        <f t="shared" si="44"/>
        <v>3</v>
      </c>
      <c r="AX445">
        <f t="shared" si="45"/>
        <v>3</v>
      </c>
      <c r="AY445" s="6">
        <f>VLOOKUP(AP445,COND!$A$10:$B$32,2,FALSE)</f>
        <v>1</v>
      </c>
      <c r="AZ445" s="8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96.151878305318789</v>
      </c>
      <c r="BA445" s="26">
        <f t="shared" si="46"/>
        <v>-0.44717821890343545</v>
      </c>
      <c r="BB445" t="str">
        <f t="shared" si="47"/>
        <v>SP</v>
      </c>
      <c r="BC445">
        <v>800</v>
      </c>
      <c r="BD445">
        <v>800</v>
      </c>
      <c r="BF445" t="str">
        <f t="shared" si="48"/>
        <v>Unlikely</v>
      </c>
      <c r="BH445">
        <f>IF(VLOOKUP($A445,'Draft List'!$D$4:$AC$1177,BH$3,FALSE)&lt;&gt;0,VLOOKUP($A445,'Draft List'!$D$4:$AC$1177,BH$3,FALSE),"")</f>
        <v>576</v>
      </c>
      <c r="BI445">
        <f>IF(VLOOKUP($A445,'Draft List'!$D$4:$AC$1177,BI$3,FALSE)&lt;&gt;0,VLOOKUP($A445,'Draft List'!$D$4:$AC$1177,BI$3,FALSE),"")</f>
        <v>19</v>
      </c>
      <c r="BJ445">
        <f>IF(VLOOKUP($A445,'Draft List'!$D$4:$AC$1177,BJ$3,FALSE)&lt;&gt;0,VLOOKUP($A445,'Draft List'!$D$4:$AC$1177,BJ$3,FALSE),"")</f>
        <v>12</v>
      </c>
      <c r="BK445" t="str">
        <f>IF(VLOOKUP($A445,'Draft List'!$D$4:$AC$1177,BK$3,FALSE)&lt;&gt;0,VLOOKUP($A445,'Draft List'!$D$4:$AC$1177,BK$3,FALSE),"")</f>
        <v>Okinawa Shisa</v>
      </c>
      <c r="BL445" t="str">
        <f>IF(OR(B445="SP",B445="MR",B445="CL"),"P",VLOOKUP(#REF!,Bat!$A$4:$AR$581,42,FALSE))</f>
        <v>P</v>
      </c>
    </row>
    <row r="446" spans="1:64" ht="15" customHeight="1" x14ac:dyDescent="0.3">
      <c r="A446" s="1">
        <v>1978</v>
      </c>
      <c r="B446" s="1" t="s">
        <v>24</v>
      </c>
      <c r="C446" s="1" t="s">
        <v>359</v>
      </c>
      <c r="D446" s="1" t="s">
        <v>220</v>
      </c>
      <c r="E446" s="1">
        <v>22</v>
      </c>
      <c r="F446" s="1" t="s">
        <v>54</v>
      </c>
      <c r="G446" s="1" t="s">
        <v>54</v>
      </c>
      <c r="H446" s="22" t="s">
        <v>878</v>
      </c>
      <c r="I446" s="45" t="s">
        <v>44</v>
      </c>
      <c r="J446" s="1" t="s">
        <v>43</v>
      </c>
      <c r="K446" s="22" t="s">
        <v>43</v>
      </c>
      <c r="L446" s="1">
        <v>3</v>
      </c>
      <c r="M446" s="1">
        <v>1</v>
      </c>
      <c r="N446" s="22">
        <v>2</v>
      </c>
      <c r="O446" s="1">
        <v>4</v>
      </c>
      <c r="P446" s="1">
        <v>2</v>
      </c>
      <c r="Q446" s="22">
        <v>2</v>
      </c>
      <c r="R446" s="1">
        <v>4</v>
      </c>
      <c r="S446" s="1">
        <v>6</v>
      </c>
      <c r="T446" s="1">
        <v>5</v>
      </c>
      <c r="U446" s="1">
        <v>7</v>
      </c>
      <c r="V446" s="1" t="s">
        <v>45</v>
      </c>
      <c r="W446" s="1" t="s">
        <v>45</v>
      </c>
      <c r="X446" s="1">
        <v>2</v>
      </c>
      <c r="Y446" s="1">
        <v>6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45</v>
      </c>
      <c r="AF446" s="1" t="s">
        <v>45</v>
      </c>
      <c r="AG446" s="1" t="s">
        <v>45</v>
      </c>
      <c r="AH446" s="1" t="s">
        <v>45</v>
      </c>
      <c r="AI446" s="1" t="s">
        <v>45</v>
      </c>
      <c r="AJ446" s="1" t="s">
        <v>45</v>
      </c>
      <c r="AK446" s="1" t="s">
        <v>45</v>
      </c>
      <c r="AL446" s="1" t="s">
        <v>45</v>
      </c>
      <c r="AM446" s="1" t="s">
        <v>45</v>
      </c>
      <c r="AN446" s="1" t="s">
        <v>45</v>
      </c>
      <c r="AO446" s="22" t="s">
        <v>45</v>
      </c>
      <c r="AP446" s="1" t="s">
        <v>59</v>
      </c>
      <c r="AQ446" s="1">
        <v>4</v>
      </c>
      <c r="AR446" s="23" t="s">
        <v>14</v>
      </c>
      <c r="AS446" s="34" t="s">
        <v>45</v>
      </c>
      <c r="AT446" s="34" t="s">
        <v>48</v>
      </c>
      <c r="AU446" s="8">
        <f t="shared" si="42"/>
        <v>-2.0697810228951408</v>
      </c>
      <c r="AV446" s="8">
        <f t="shared" si="43"/>
        <v>-1.23416323121884</v>
      </c>
      <c r="AW446">
        <f t="shared" si="44"/>
        <v>3</v>
      </c>
      <c r="AX446">
        <f t="shared" si="45"/>
        <v>3</v>
      </c>
      <c r="AY446" s="6">
        <f>VLOOKUP(AP446,COND!$A$10:$B$32,2,FALSE)</f>
        <v>1</v>
      </c>
      <c r="AZ446" s="8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95.995140212491975</v>
      </c>
      <c r="BA446" s="26">
        <f t="shared" si="46"/>
        <v>-0.46163835253368007</v>
      </c>
      <c r="BB446" t="str">
        <f t="shared" si="47"/>
        <v>RP</v>
      </c>
      <c r="BC446">
        <v>800</v>
      </c>
      <c r="BD446">
        <v>800</v>
      </c>
      <c r="BF446" t="str">
        <f t="shared" si="48"/>
        <v>Unlikely</v>
      </c>
      <c r="BH446">
        <f>IF(VLOOKUP($A446,'Draft List'!$D$4:$AC$1177,BH$3,FALSE)&lt;&gt;0,VLOOKUP($A446,'Draft List'!$D$4:$AC$1177,BH$3,FALSE),"")</f>
        <v>558</v>
      </c>
      <c r="BI446">
        <f>IF(VLOOKUP($A446,'Draft List'!$D$4:$AC$1177,BI$3,FALSE)&lt;&gt;0,VLOOKUP($A446,'Draft List'!$D$4:$AC$1177,BI$3,FALSE),"")</f>
        <v>18</v>
      </c>
      <c r="BJ446">
        <f>IF(VLOOKUP($A446,'Draft List'!$D$4:$AC$1177,BJ$3,FALSE)&lt;&gt;0,VLOOKUP($A446,'Draft List'!$D$4:$AC$1177,BJ$3,FALSE),"")</f>
        <v>26</v>
      </c>
      <c r="BK446" t="str">
        <f>IF(VLOOKUP($A446,'Draft List'!$D$4:$AC$1177,BK$3,FALSE)&lt;&gt;0,VLOOKUP($A446,'Draft List'!$D$4:$AC$1177,BK$3,FALSE),"")</f>
        <v>Havana Leones</v>
      </c>
      <c r="BL446" t="str">
        <f>IF(OR(B446="SP",B446="MR",B446="CL"),"P",VLOOKUP(#REF!,Bat!$A$4:$AR$581,42,FALSE))</f>
        <v>P</v>
      </c>
    </row>
    <row r="447" spans="1:64" ht="15" customHeight="1" x14ac:dyDescent="0.3">
      <c r="A447" s="1">
        <v>5795</v>
      </c>
      <c r="B447" s="1" t="s">
        <v>468</v>
      </c>
      <c r="C447" s="1" t="s">
        <v>165</v>
      </c>
      <c r="D447" s="1" t="s">
        <v>1104</v>
      </c>
      <c r="E447" s="1">
        <v>21</v>
      </c>
      <c r="F447" s="1" t="s">
        <v>54</v>
      </c>
      <c r="G447" s="1" t="s">
        <v>42</v>
      </c>
      <c r="H447" s="22" t="s">
        <v>878</v>
      </c>
      <c r="I447" s="45" t="s">
        <v>43</v>
      </c>
      <c r="J447" s="1" t="s">
        <v>44</v>
      </c>
      <c r="K447" s="22" t="s">
        <v>43</v>
      </c>
      <c r="L447" s="1">
        <v>3</v>
      </c>
      <c r="M447" s="1">
        <v>3</v>
      </c>
      <c r="N447" s="22">
        <v>2</v>
      </c>
      <c r="O447" s="1">
        <v>5</v>
      </c>
      <c r="P447" s="1">
        <v>3</v>
      </c>
      <c r="Q447" s="22">
        <v>2</v>
      </c>
      <c r="R447" s="1">
        <v>5</v>
      </c>
      <c r="S447" s="1">
        <v>8</v>
      </c>
      <c r="T447" s="1" t="s">
        <v>45</v>
      </c>
      <c r="U447" s="1" t="s">
        <v>45</v>
      </c>
      <c r="V447" s="1" t="s">
        <v>45</v>
      </c>
      <c r="W447" s="1" t="s">
        <v>45</v>
      </c>
      <c r="X447" s="1">
        <v>3</v>
      </c>
      <c r="Y447" s="1">
        <v>6</v>
      </c>
      <c r="Z447" s="1" t="s">
        <v>45</v>
      </c>
      <c r="AA447" s="1" t="s">
        <v>45</v>
      </c>
      <c r="AB447" s="1" t="s">
        <v>45</v>
      </c>
      <c r="AC447" s="1" t="s">
        <v>45</v>
      </c>
      <c r="AD447" s="1" t="s">
        <v>45</v>
      </c>
      <c r="AE447" s="1" t="s">
        <v>45</v>
      </c>
      <c r="AF447" s="1" t="s">
        <v>45</v>
      </c>
      <c r="AG447" s="1" t="s">
        <v>45</v>
      </c>
      <c r="AH447" s="1" t="s">
        <v>45</v>
      </c>
      <c r="AI447" s="1" t="s">
        <v>45</v>
      </c>
      <c r="AJ447" s="1" t="s">
        <v>45</v>
      </c>
      <c r="AK447" s="1" t="s">
        <v>45</v>
      </c>
      <c r="AL447" s="1" t="s">
        <v>45</v>
      </c>
      <c r="AM447" s="1" t="s">
        <v>45</v>
      </c>
      <c r="AN447" s="1" t="s">
        <v>45</v>
      </c>
      <c r="AO447" s="22" t="s">
        <v>45</v>
      </c>
      <c r="AP447" s="1" t="s">
        <v>59</v>
      </c>
      <c r="AQ447" s="1">
        <v>3</v>
      </c>
      <c r="AR447" s="23" t="s">
        <v>370</v>
      </c>
      <c r="AS447" s="34" t="s">
        <v>874</v>
      </c>
      <c r="AT447" s="34" t="s">
        <v>48</v>
      </c>
      <c r="AU447" s="8">
        <f t="shared" si="42"/>
        <v>-1.6789175900350299</v>
      </c>
      <c r="AV447" s="8">
        <f t="shared" si="43"/>
        <v>-0.84404019027961108</v>
      </c>
      <c r="AW447">
        <f t="shared" si="44"/>
        <v>2</v>
      </c>
      <c r="AX447">
        <f t="shared" si="45"/>
        <v>2</v>
      </c>
      <c r="AY447" s="6">
        <f>VLOOKUP(AP447,COND!$A$10:$B$32,2,FALSE)</f>
        <v>1</v>
      </c>
      <c r="AZ447" s="8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95.969242042580731</v>
      </c>
      <c r="BA447" s="26">
        <f t="shared" si="46"/>
        <v>-0.46402763130402441</v>
      </c>
      <c r="BB447" t="str">
        <f t="shared" si="47"/>
        <v>RP</v>
      </c>
      <c r="BC447">
        <v>800</v>
      </c>
      <c r="BD447">
        <v>800</v>
      </c>
      <c r="BF447" t="str">
        <f t="shared" si="48"/>
        <v>Unlikely</v>
      </c>
      <c r="BH447">
        <f>IF(VLOOKUP($A447,'Draft List'!$D$4:$AC$1177,BH$3,FALSE)&lt;&gt;0,VLOOKUP($A447,'Draft List'!$D$4:$AC$1177,BH$3,FALSE),"")</f>
        <v>428</v>
      </c>
      <c r="BI447">
        <f>IF(VLOOKUP($A447,'Draft List'!$D$4:$AC$1177,BI$3,FALSE)&lt;&gt;0,VLOOKUP($A447,'Draft List'!$D$4:$AC$1177,BI$3,FALSE),"")</f>
        <v>14</v>
      </c>
      <c r="BJ447">
        <f>IF(VLOOKUP($A447,'Draft List'!$D$4:$AC$1177,BJ$3,FALSE)&lt;&gt;0,VLOOKUP($A447,'Draft List'!$D$4:$AC$1177,BJ$3,FALSE),"")</f>
        <v>24</v>
      </c>
      <c r="BK447" t="str">
        <f>IF(VLOOKUP($A447,'Draft List'!$D$4:$AC$1177,BK$3,FALSE)&lt;&gt;0,VLOOKUP($A447,'Draft List'!$D$4:$AC$1177,BK$3,FALSE),"")</f>
        <v>Hartford Harpoon</v>
      </c>
      <c r="BL447" t="e">
        <f>IF(OR(B447="SP",B447="MR",B447="CL"),"P",VLOOKUP(#REF!,Bat!$A$4:$AR$581,42,FALSE))</f>
        <v>#REF!</v>
      </c>
    </row>
    <row r="448" spans="1:64" ht="15" customHeight="1" x14ac:dyDescent="0.3">
      <c r="A448" s="1">
        <v>10817</v>
      </c>
      <c r="B448" s="1" t="s">
        <v>24</v>
      </c>
      <c r="C448" s="1" t="s">
        <v>440</v>
      </c>
      <c r="D448" s="1" t="s">
        <v>154</v>
      </c>
      <c r="E448" s="1">
        <v>23</v>
      </c>
      <c r="F448" s="1" t="s">
        <v>42</v>
      </c>
      <c r="G448" s="1" t="s">
        <v>42</v>
      </c>
      <c r="H448" s="22" t="s">
        <v>878</v>
      </c>
      <c r="I448" s="45" t="s">
        <v>43</v>
      </c>
      <c r="J448" s="1" t="s">
        <v>43</v>
      </c>
      <c r="K448" s="22" t="s">
        <v>43</v>
      </c>
      <c r="L448" s="1">
        <v>3</v>
      </c>
      <c r="M448" s="1">
        <v>2</v>
      </c>
      <c r="N448" s="22">
        <v>2</v>
      </c>
      <c r="O448" s="1">
        <v>4</v>
      </c>
      <c r="P448" s="1">
        <v>2</v>
      </c>
      <c r="Q448" s="22">
        <v>2</v>
      </c>
      <c r="R448" s="1">
        <v>6</v>
      </c>
      <c r="S448" s="1">
        <v>7</v>
      </c>
      <c r="T448" s="1">
        <v>1</v>
      </c>
      <c r="U448" s="1">
        <v>3</v>
      </c>
      <c r="V448" s="1" t="s">
        <v>45</v>
      </c>
      <c r="W448" s="1" t="s">
        <v>45</v>
      </c>
      <c r="X448" s="1">
        <v>3</v>
      </c>
      <c r="Y448" s="1">
        <v>6</v>
      </c>
      <c r="Z448" s="1" t="s">
        <v>45</v>
      </c>
      <c r="AA448" s="1" t="s">
        <v>45</v>
      </c>
      <c r="AB448" s="1" t="s">
        <v>45</v>
      </c>
      <c r="AC448" s="1" t="s">
        <v>45</v>
      </c>
      <c r="AD448" s="1" t="s">
        <v>45</v>
      </c>
      <c r="AE448" s="1" t="s">
        <v>45</v>
      </c>
      <c r="AF448" s="1" t="s">
        <v>45</v>
      </c>
      <c r="AG448" s="1" t="s">
        <v>45</v>
      </c>
      <c r="AH448" s="1">
        <v>1</v>
      </c>
      <c r="AI448" s="1">
        <v>4</v>
      </c>
      <c r="AJ448" s="1" t="s">
        <v>45</v>
      </c>
      <c r="AK448" s="1" t="s">
        <v>45</v>
      </c>
      <c r="AL448" s="1" t="s">
        <v>45</v>
      </c>
      <c r="AM448" s="1" t="s">
        <v>45</v>
      </c>
      <c r="AN448" s="1" t="s">
        <v>45</v>
      </c>
      <c r="AO448" s="22" t="s">
        <v>45</v>
      </c>
      <c r="AP448" s="1" t="s">
        <v>49</v>
      </c>
      <c r="AQ448" s="1">
        <v>5</v>
      </c>
      <c r="AR448" s="23" t="s">
        <v>14</v>
      </c>
      <c r="AS448" s="34" t="s">
        <v>45</v>
      </c>
      <c r="AT448" s="34" t="s">
        <v>844</v>
      </c>
      <c r="AU448" s="8">
        <f t="shared" si="42"/>
        <v>-1.8743493064650851</v>
      </c>
      <c r="AV448" s="8">
        <f t="shared" si="43"/>
        <v>-1.23416323121884</v>
      </c>
      <c r="AW448">
        <f t="shared" si="44"/>
        <v>4</v>
      </c>
      <c r="AX448">
        <f t="shared" si="45"/>
        <v>2</v>
      </c>
      <c r="AY448" s="6">
        <f>VLOOKUP(AP448,COND!$A$10:$B$32,2,FALSE)</f>
        <v>1.05</v>
      </c>
      <c r="AZ448" s="8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95.953609820295526</v>
      </c>
      <c r="BA448" s="26">
        <f t="shared" si="46"/>
        <v>-0.46546980798937893</v>
      </c>
      <c r="BB448" t="str">
        <f t="shared" si="47"/>
        <v>SP</v>
      </c>
      <c r="BC448">
        <v>800</v>
      </c>
      <c r="BD448">
        <v>800</v>
      </c>
      <c r="BF448" t="str">
        <f t="shared" si="48"/>
        <v>Unlikely</v>
      </c>
      <c r="BH448">
        <f>IF(VLOOKUP($A448,'Draft List'!$D$4:$AC$1177,BH$3,FALSE)&lt;&gt;0,VLOOKUP($A448,'Draft List'!$D$4:$AC$1177,BH$3,FALSE),"")</f>
        <v>491</v>
      </c>
      <c r="BI448">
        <f>IF(VLOOKUP($A448,'Draft List'!$D$4:$AC$1177,BI$3,FALSE)&lt;&gt;0,VLOOKUP($A448,'Draft List'!$D$4:$AC$1177,BI$3,FALSE),"")</f>
        <v>16</v>
      </c>
      <c r="BJ448">
        <f>IF(VLOOKUP($A448,'Draft List'!$D$4:$AC$1177,BJ$3,FALSE)&lt;&gt;0,VLOOKUP($A448,'Draft List'!$D$4:$AC$1177,BJ$3,FALSE),"")</f>
        <v>23</v>
      </c>
      <c r="BK448" t="str">
        <f>IF(VLOOKUP($A448,'Draft List'!$D$4:$AC$1177,BK$3,FALSE)&lt;&gt;0,VLOOKUP($A448,'Draft List'!$D$4:$AC$1177,BK$3,FALSE),"")</f>
        <v>Fargo Dinosaurs</v>
      </c>
      <c r="BL448" t="str">
        <f>IF(OR(B448="SP",B448="MR",B448="CL"),"P",VLOOKUP(#REF!,Bat!$A$4:$AR$581,42,FALSE))</f>
        <v>P</v>
      </c>
    </row>
    <row r="449" spans="1:64" ht="15" customHeight="1" x14ac:dyDescent="0.3">
      <c r="A449" s="1">
        <v>3006</v>
      </c>
      <c r="B449" s="1" t="s">
        <v>24</v>
      </c>
      <c r="C449" s="1" t="s">
        <v>182</v>
      </c>
      <c r="D449" s="1" t="s">
        <v>222</v>
      </c>
      <c r="E449" s="1">
        <v>23</v>
      </c>
      <c r="F449" s="1" t="s">
        <v>42</v>
      </c>
      <c r="G449" s="1" t="s">
        <v>42</v>
      </c>
      <c r="H449" s="22" t="s">
        <v>878</v>
      </c>
      <c r="I449" s="45" t="s">
        <v>43</v>
      </c>
      <c r="J449" s="1" t="s">
        <v>43</v>
      </c>
      <c r="K449" s="22" t="s">
        <v>43</v>
      </c>
      <c r="L449" s="1">
        <v>3</v>
      </c>
      <c r="M449" s="1">
        <v>2</v>
      </c>
      <c r="N449" s="22">
        <v>2</v>
      </c>
      <c r="O449" s="1">
        <v>4</v>
      </c>
      <c r="P449" s="1">
        <v>2</v>
      </c>
      <c r="Q449" s="22">
        <v>2</v>
      </c>
      <c r="R449" s="1">
        <v>5</v>
      </c>
      <c r="S449" s="1">
        <v>6</v>
      </c>
      <c r="T449" s="1">
        <v>3</v>
      </c>
      <c r="U449" s="1">
        <v>5</v>
      </c>
      <c r="V449" s="1">
        <v>2</v>
      </c>
      <c r="W449" s="1">
        <v>2</v>
      </c>
      <c r="X449" s="1" t="s">
        <v>45</v>
      </c>
      <c r="Y449" s="1" t="s">
        <v>45</v>
      </c>
      <c r="Z449" s="1" t="s">
        <v>45</v>
      </c>
      <c r="AA449" s="1" t="s">
        <v>45</v>
      </c>
      <c r="AB449" s="1">
        <v>5</v>
      </c>
      <c r="AC449" s="1">
        <v>6</v>
      </c>
      <c r="AD449" s="1" t="s">
        <v>45</v>
      </c>
      <c r="AE449" s="1" t="s">
        <v>45</v>
      </c>
      <c r="AF449" s="1" t="s">
        <v>45</v>
      </c>
      <c r="AG449" s="1" t="s">
        <v>45</v>
      </c>
      <c r="AH449" s="1" t="s">
        <v>45</v>
      </c>
      <c r="AI449" s="1" t="s">
        <v>45</v>
      </c>
      <c r="AJ449" s="1" t="s">
        <v>45</v>
      </c>
      <c r="AK449" s="1" t="s">
        <v>45</v>
      </c>
      <c r="AL449" s="1" t="s">
        <v>45</v>
      </c>
      <c r="AM449" s="1" t="s">
        <v>45</v>
      </c>
      <c r="AN449" s="1" t="s">
        <v>45</v>
      </c>
      <c r="AO449" s="22" t="s">
        <v>45</v>
      </c>
      <c r="AP449" s="1" t="s">
        <v>61</v>
      </c>
      <c r="AQ449" s="1">
        <v>8</v>
      </c>
      <c r="AR449" s="23" t="s">
        <v>371</v>
      </c>
      <c r="AS449" s="34" t="s">
        <v>47</v>
      </c>
      <c r="AT449" s="34" t="s">
        <v>844</v>
      </c>
      <c r="AU449" s="8">
        <f t="shared" si="42"/>
        <v>-1.8743493064650851</v>
      </c>
      <c r="AV449" s="8">
        <f t="shared" si="43"/>
        <v>-1.23416323121884</v>
      </c>
      <c r="AW449">
        <f t="shared" si="44"/>
        <v>4</v>
      </c>
      <c r="AX449">
        <f t="shared" si="45"/>
        <v>2</v>
      </c>
      <c r="AY449" s="6">
        <f>VLOOKUP(AP449,COND!$A$10:$B$32,2,FALSE)</f>
        <v>1.0249999999999999</v>
      </c>
      <c r="AZ449" s="8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95.927912152188441</v>
      </c>
      <c r="BA449" s="26">
        <f t="shared" si="46"/>
        <v>-0.46784058913206333</v>
      </c>
      <c r="BB449" t="str">
        <f t="shared" si="47"/>
        <v>SP</v>
      </c>
      <c r="BC449">
        <v>800</v>
      </c>
      <c r="BD449">
        <v>800</v>
      </c>
      <c r="BF449" t="str">
        <f t="shared" si="48"/>
        <v>Unlikely</v>
      </c>
      <c r="BH449" t="str">
        <f>IF(VLOOKUP($A449,'Draft List'!$D$4:$AC$1177,BH$3,FALSE)&lt;&gt;0,VLOOKUP($A449,'Draft List'!$D$4:$AC$1177,BH$3,FALSE),"")</f>
        <v/>
      </c>
      <c r="BI449" t="str">
        <f>IF(VLOOKUP($A449,'Draft List'!$D$4:$AC$1177,BI$3,FALSE)&lt;&gt;0,VLOOKUP($A449,'Draft List'!$D$4:$AC$1177,BI$3,FALSE),"")</f>
        <v/>
      </c>
      <c r="BJ449" t="str">
        <f>IF(VLOOKUP($A449,'Draft List'!$D$4:$AC$1177,BJ$3,FALSE)&lt;&gt;0,VLOOKUP($A449,'Draft List'!$D$4:$AC$1177,BJ$3,FALSE),"")</f>
        <v/>
      </c>
      <c r="BK449" t="str">
        <f>IF(VLOOKUP($A449,'Draft List'!$D$4:$AC$1177,BK$3,FALSE)&lt;&gt;0,VLOOKUP($A449,'Draft List'!$D$4:$AC$1177,BK$3,FALSE),"")</f>
        <v/>
      </c>
      <c r="BL449" t="str">
        <f>IF(OR(B449="SP",B449="MR",B449="CL"),"P",VLOOKUP(#REF!,Bat!$A$4:$AR$581,42,FALSE))</f>
        <v>P</v>
      </c>
    </row>
    <row r="450" spans="1:64" ht="15" customHeight="1" x14ac:dyDescent="0.3">
      <c r="A450" s="1">
        <v>13162</v>
      </c>
      <c r="B450" s="1" t="s">
        <v>50</v>
      </c>
      <c r="C450" s="1" t="s">
        <v>368</v>
      </c>
      <c r="D450" s="1" t="s">
        <v>514</v>
      </c>
      <c r="E450" s="1">
        <v>21</v>
      </c>
      <c r="F450" s="1" t="s">
        <v>54</v>
      </c>
      <c r="G450" s="1" t="s">
        <v>54</v>
      </c>
      <c r="H450" s="22" t="s">
        <v>878</v>
      </c>
      <c r="I450" s="45" t="s">
        <v>43</v>
      </c>
      <c r="J450" s="1" t="s">
        <v>43</v>
      </c>
      <c r="K450" s="22" t="s">
        <v>43</v>
      </c>
      <c r="L450" s="1">
        <v>4</v>
      </c>
      <c r="M450" s="1">
        <v>1</v>
      </c>
      <c r="N450" s="22">
        <v>2</v>
      </c>
      <c r="O450" s="1">
        <v>5</v>
      </c>
      <c r="P450" s="1">
        <v>1</v>
      </c>
      <c r="Q450" s="22">
        <v>2</v>
      </c>
      <c r="R450" s="1">
        <v>5</v>
      </c>
      <c r="S450" s="1">
        <v>6</v>
      </c>
      <c r="T450" s="1">
        <v>1</v>
      </c>
      <c r="U450" s="1">
        <v>2</v>
      </c>
      <c r="V450" s="1" t="s">
        <v>45</v>
      </c>
      <c r="W450" s="1" t="s">
        <v>45</v>
      </c>
      <c r="X450" s="1" t="s">
        <v>45</v>
      </c>
      <c r="Y450" s="1" t="s">
        <v>45</v>
      </c>
      <c r="Z450" s="1" t="s">
        <v>45</v>
      </c>
      <c r="AA450" s="1" t="s">
        <v>45</v>
      </c>
      <c r="AB450" s="1">
        <v>4</v>
      </c>
      <c r="AC450" s="1">
        <v>6</v>
      </c>
      <c r="AD450" s="1" t="s">
        <v>45</v>
      </c>
      <c r="AE450" s="1" t="s">
        <v>45</v>
      </c>
      <c r="AF450" s="1" t="s">
        <v>45</v>
      </c>
      <c r="AG450" s="1" t="s">
        <v>45</v>
      </c>
      <c r="AH450" s="1" t="s">
        <v>45</v>
      </c>
      <c r="AI450" s="1" t="s">
        <v>45</v>
      </c>
      <c r="AJ450" s="1" t="s">
        <v>45</v>
      </c>
      <c r="AK450" s="1" t="s">
        <v>45</v>
      </c>
      <c r="AL450" s="1" t="s">
        <v>45</v>
      </c>
      <c r="AM450" s="1" t="s">
        <v>45</v>
      </c>
      <c r="AN450" s="1" t="s">
        <v>45</v>
      </c>
      <c r="AO450" s="22" t="s">
        <v>45</v>
      </c>
      <c r="AP450" s="1" t="s">
        <v>59</v>
      </c>
      <c r="AQ450" s="1">
        <v>8</v>
      </c>
      <c r="AR450" s="23" t="s">
        <v>14</v>
      </c>
      <c r="AS450" s="34" t="s">
        <v>874</v>
      </c>
      <c r="AT450" s="34" t="s">
        <v>48</v>
      </c>
      <c r="AU450" s="8">
        <f t="shared" si="42"/>
        <v>-1.8750896983859671</v>
      </c>
      <c r="AV450" s="8">
        <f t="shared" si="43"/>
        <v>-1.2349036231397219</v>
      </c>
      <c r="AW450">
        <f t="shared" si="44"/>
        <v>3</v>
      </c>
      <c r="AX450">
        <f t="shared" si="45"/>
        <v>2</v>
      </c>
      <c r="AY450" s="6">
        <f>VLOOKUP(AP450,COND!$A$10:$B$32,2,FALSE)</f>
        <v>1</v>
      </c>
      <c r="AZ450" s="8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95.926909597528365</v>
      </c>
      <c r="BA450" s="26">
        <f t="shared" si="46"/>
        <v>-0.46793308148089102</v>
      </c>
      <c r="BB450" t="str">
        <f t="shared" si="47"/>
        <v>SP</v>
      </c>
      <c r="BC450">
        <v>800</v>
      </c>
      <c r="BD450">
        <v>800</v>
      </c>
      <c r="BF450" t="str">
        <f t="shared" si="48"/>
        <v>Unlikely</v>
      </c>
      <c r="BH450">
        <f>IF(VLOOKUP($A450,'Draft List'!$D$4:$AC$1177,BH$3,FALSE)&lt;&gt;0,VLOOKUP($A450,'Draft List'!$D$4:$AC$1177,BH$3,FALSE),"")</f>
        <v>501</v>
      </c>
      <c r="BI450">
        <f>IF(VLOOKUP($A450,'Draft List'!$D$4:$AC$1177,BI$3,FALSE)&lt;&gt;0,VLOOKUP($A450,'Draft List'!$D$4:$AC$1177,BI$3,FALSE),"")</f>
        <v>17</v>
      </c>
      <c r="BJ450">
        <f>IF(VLOOKUP($A450,'Draft List'!$D$4:$AC$1177,BJ$3,FALSE)&lt;&gt;0,VLOOKUP($A450,'Draft List'!$D$4:$AC$1177,BJ$3,FALSE),"")</f>
        <v>1</v>
      </c>
      <c r="BK450" t="str">
        <f>IF(VLOOKUP($A450,'Draft List'!$D$4:$AC$1177,BK$3,FALSE)&lt;&gt;0,VLOOKUP($A450,'Draft List'!$D$4:$AC$1177,BK$3,FALSE),"")</f>
        <v>Yuma Arroyos</v>
      </c>
      <c r="BL450" t="str">
        <f>IF(OR(B450="SP",B450="MR",B450="CL"),"P",VLOOKUP(#REF!,Bat!$A$4:$AR$581,42,FALSE))</f>
        <v>P</v>
      </c>
    </row>
    <row r="451" spans="1:64" ht="15" customHeight="1" x14ac:dyDescent="0.3">
      <c r="A451" s="1">
        <v>5120</v>
      </c>
      <c r="B451" s="1" t="s">
        <v>468</v>
      </c>
      <c r="C451" s="1" t="s">
        <v>926</v>
      </c>
      <c r="D451" s="1" t="s">
        <v>1104</v>
      </c>
      <c r="E451" s="1">
        <v>21</v>
      </c>
      <c r="F451" s="1" t="s">
        <v>63</v>
      </c>
      <c r="G451" s="1" t="s">
        <v>42</v>
      </c>
      <c r="H451" s="22" t="s">
        <v>878</v>
      </c>
      <c r="I451" s="45" t="s">
        <v>43</v>
      </c>
      <c r="J451" s="1" t="s">
        <v>48</v>
      </c>
      <c r="K451" s="22" t="s">
        <v>43</v>
      </c>
      <c r="L451" s="1">
        <v>2</v>
      </c>
      <c r="M451" s="1">
        <v>2</v>
      </c>
      <c r="N451" s="22">
        <v>1</v>
      </c>
      <c r="O451" s="1">
        <v>4</v>
      </c>
      <c r="P451" s="1">
        <v>2</v>
      </c>
      <c r="Q451" s="22">
        <v>2</v>
      </c>
      <c r="R451" s="1">
        <v>4</v>
      </c>
      <c r="S451" s="1">
        <v>4</v>
      </c>
      <c r="T451" s="1">
        <v>1</v>
      </c>
      <c r="U451" s="1">
        <v>1</v>
      </c>
      <c r="V451" s="1">
        <v>3</v>
      </c>
      <c r="W451" s="1">
        <v>4</v>
      </c>
      <c r="X451" s="1">
        <v>2</v>
      </c>
      <c r="Y451" s="1">
        <v>3</v>
      </c>
      <c r="Z451" s="1" t="s">
        <v>45</v>
      </c>
      <c r="AA451" s="1" t="s">
        <v>45</v>
      </c>
      <c r="AB451" s="1">
        <v>3</v>
      </c>
      <c r="AC451" s="1">
        <v>5</v>
      </c>
      <c r="AD451" s="1" t="s">
        <v>45</v>
      </c>
      <c r="AE451" s="1" t="s">
        <v>45</v>
      </c>
      <c r="AF451" s="1">
        <v>3</v>
      </c>
      <c r="AG451" s="1">
        <v>4</v>
      </c>
      <c r="AH451" s="1" t="s">
        <v>45</v>
      </c>
      <c r="AI451" s="1" t="s">
        <v>45</v>
      </c>
      <c r="AJ451" s="1" t="s">
        <v>45</v>
      </c>
      <c r="AK451" s="1" t="s">
        <v>45</v>
      </c>
      <c r="AL451" s="1" t="s">
        <v>45</v>
      </c>
      <c r="AM451" s="1" t="s">
        <v>45</v>
      </c>
      <c r="AN451" s="1" t="s">
        <v>45</v>
      </c>
      <c r="AO451" s="22" t="s">
        <v>45</v>
      </c>
      <c r="AP451" s="1" t="s">
        <v>373</v>
      </c>
      <c r="AQ451" s="1">
        <v>9</v>
      </c>
      <c r="AR451" s="23" t="s">
        <v>371</v>
      </c>
      <c r="AS451" s="34" t="s">
        <v>45</v>
      </c>
      <c r="AT451" s="34" t="s">
        <v>48</v>
      </c>
      <c r="AU451" s="8">
        <f t="shared" si="42"/>
        <v>-2.311361197028369</v>
      </c>
      <c r="AV451" s="8">
        <f t="shared" si="43"/>
        <v>-1.23416323121884</v>
      </c>
      <c r="AW451">
        <f t="shared" si="44"/>
        <v>6</v>
      </c>
      <c r="AX451">
        <f t="shared" si="45"/>
        <v>0</v>
      </c>
      <c r="AY451" s="6">
        <f>VLOOKUP(AP451,COND!$A$10:$B$32,2,FALSE)</f>
        <v>1</v>
      </c>
      <c r="AZ451" s="8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95.854463136217532</v>
      </c>
      <c r="BA451" s="26">
        <f t="shared" si="46"/>
        <v>-0.47461675034976331</v>
      </c>
      <c r="BB451" t="str">
        <f t="shared" si="47"/>
        <v>SP</v>
      </c>
      <c r="BC451">
        <v>800</v>
      </c>
      <c r="BD451">
        <v>800</v>
      </c>
      <c r="BF451" t="str">
        <f t="shared" si="48"/>
        <v>Unlikely</v>
      </c>
      <c r="BH451" t="str">
        <f>IF(VLOOKUP($A451,'Draft List'!$D$4:$AC$1177,BH$3,FALSE)&lt;&gt;0,VLOOKUP($A451,'Draft List'!$D$4:$AC$1177,BH$3,FALSE),"")</f>
        <v/>
      </c>
      <c r="BI451" t="str">
        <f>IF(VLOOKUP($A451,'Draft List'!$D$4:$AC$1177,BI$3,FALSE)&lt;&gt;0,VLOOKUP($A451,'Draft List'!$D$4:$AC$1177,BI$3,FALSE),"")</f>
        <v/>
      </c>
      <c r="BJ451" t="str">
        <f>IF(VLOOKUP($A451,'Draft List'!$D$4:$AC$1177,BJ$3,FALSE)&lt;&gt;0,VLOOKUP($A451,'Draft List'!$D$4:$AC$1177,BJ$3,FALSE),"")</f>
        <v/>
      </c>
      <c r="BK451" t="str">
        <f>IF(VLOOKUP($A451,'Draft List'!$D$4:$AC$1177,BK$3,FALSE)&lt;&gt;0,VLOOKUP($A451,'Draft List'!$D$4:$AC$1177,BK$3,FALSE),"")</f>
        <v/>
      </c>
      <c r="BL451" t="e">
        <f>IF(OR(B451="SP",B451="MR",B451="CL"),"P",VLOOKUP(#REF!,Bat!$A$4:$AR$581,42,FALSE))</f>
        <v>#REF!</v>
      </c>
    </row>
    <row r="452" spans="1:64" ht="15" customHeight="1" x14ac:dyDescent="0.3">
      <c r="A452" s="1">
        <v>13307</v>
      </c>
      <c r="B452" s="1" t="s">
        <v>24</v>
      </c>
      <c r="C452" s="1" t="s">
        <v>1166</v>
      </c>
      <c r="D452" s="1" t="s">
        <v>1703</v>
      </c>
      <c r="E452" s="1">
        <v>21</v>
      </c>
      <c r="F452" s="1" t="s">
        <v>42</v>
      </c>
      <c r="G452" s="1" t="s">
        <v>42</v>
      </c>
      <c r="H452" s="22" t="s">
        <v>878</v>
      </c>
      <c r="I452" s="45" t="s">
        <v>44</v>
      </c>
      <c r="J452" s="1" t="s">
        <v>44</v>
      </c>
      <c r="K452" s="22" t="s">
        <v>44</v>
      </c>
      <c r="L452" s="1">
        <v>3</v>
      </c>
      <c r="M452" s="1">
        <v>2</v>
      </c>
      <c r="N452" s="22">
        <v>2</v>
      </c>
      <c r="O452" s="1">
        <v>5</v>
      </c>
      <c r="P452" s="1">
        <v>2</v>
      </c>
      <c r="Q452" s="22">
        <v>2</v>
      </c>
      <c r="R452" s="1">
        <v>5</v>
      </c>
      <c r="S452" s="1">
        <v>7</v>
      </c>
      <c r="T452" s="1" t="s">
        <v>45</v>
      </c>
      <c r="U452" s="1" t="s">
        <v>45</v>
      </c>
      <c r="V452" s="1">
        <v>3</v>
      </c>
      <c r="W452" s="1">
        <v>6</v>
      </c>
      <c r="X452" s="1" t="s">
        <v>45</v>
      </c>
      <c r="Y452" s="1" t="s">
        <v>45</v>
      </c>
      <c r="Z452" s="1">
        <v>4</v>
      </c>
      <c r="AA452" s="1">
        <v>5</v>
      </c>
      <c r="AB452" s="1" t="s">
        <v>45</v>
      </c>
      <c r="AC452" s="1" t="s">
        <v>45</v>
      </c>
      <c r="AD452" s="1" t="s">
        <v>45</v>
      </c>
      <c r="AE452" s="1" t="s">
        <v>45</v>
      </c>
      <c r="AF452" s="1" t="s">
        <v>45</v>
      </c>
      <c r="AG452" s="1" t="s">
        <v>45</v>
      </c>
      <c r="AH452" s="1" t="s">
        <v>45</v>
      </c>
      <c r="AI452" s="1" t="s">
        <v>45</v>
      </c>
      <c r="AJ452" s="1" t="s">
        <v>45</v>
      </c>
      <c r="AK452" s="1" t="s">
        <v>45</v>
      </c>
      <c r="AL452" s="1" t="s">
        <v>45</v>
      </c>
      <c r="AM452" s="1" t="s">
        <v>45</v>
      </c>
      <c r="AN452" s="1" t="s">
        <v>45</v>
      </c>
      <c r="AO452" s="22" t="s">
        <v>45</v>
      </c>
      <c r="AP452" s="1" t="s">
        <v>49</v>
      </c>
      <c r="AQ452" s="1">
        <v>4</v>
      </c>
      <c r="AR452" s="23" t="s">
        <v>371</v>
      </c>
      <c r="AS452" s="34" t="s">
        <v>874</v>
      </c>
      <c r="AT452" s="34" t="s">
        <v>48</v>
      </c>
      <c r="AU452" s="8">
        <f t="shared" si="42"/>
        <v>-1.8743493064650851</v>
      </c>
      <c r="AV452" s="8">
        <f t="shared" si="43"/>
        <v>-1.0394719067096667</v>
      </c>
      <c r="AW452">
        <f t="shared" si="44"/>
        <v>3</v>
      </c>
      <c r="AX452">
        <f t="shared" si="45"/>
        <v>2</v>
      </c>
      <c r="AY452" s="6">
        <f>VLOOKUP(AP452,COND!$A$10:$B$32,2,FALSE)</f>
        <v>1.05</v>
      </c>
      <c r="AZ452" s="8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95.728602774502363</v>
      </c>
      <c r="BA452" s="26">
        <f t="shared" si="46"/>
        <v>-0.48622820750308732</v>
      </c>
      <c r="BB452" t="str">
        <f t="shared" si="47"/>
        <v>RP</v>
      </c>
      <c r="BC452">
        <v>800</v>
      </c>
      <c r="BD452">
        <v>800</v>
      </c>
      <c r="BF452" t="str">
        <f t="shared" si="48"/>
        <v>Unlikely</v>
      </c>
      <c r="BH452" t="str">
        <f>IF(VLOOKUP($A452,'Draft List'!$D$4:$AC$1177,BH$3,FALSE)&lt;&gt;0,VLOOKUP($A452,'Draft List'!$D$4:$AC$1177,BH$3,FALSE),"")</f>
        <v/>
      </c>
      <c r="BI452" t="str">
        <f>IF(VLOOKUP($A452,'Draft List'!$D$4:$AC$1177,BI$3,FALSE)&lt;&gt;0,VLOOKUP($A452,'Draft List'!$D$4:$AC$1177,BI$3,FALSE),"")</f>
        <v/>
      </c>
      <c r="BJ452" t="str">
        <f>IF(VLOOKUP($A452,'Draft List'!$D$4:$AC$1177,BJ$3,FALSE)&lt;&gt;0,VLOOKUP($A452,'Draft List'!$D$4:$AC$1177,BJ$3,FALSE),"")</f>
        <v/>
      </c>
      <c r="BK452" t="str">
        <f>IF(VLOOKUP($A452,'Draft List'!$D$4:$AC$1177,BK$3,FALSE)&lt;&gt;0,VLOOKUP($A452,'Draft List'!$D$4:$AC$1177,BK$3,FALSE),"")</f>
        <v/>
      </c>
      <c r="BL452" t="str">
        <f>IF(OR(B452="SP",B452="MR",B452="CL"),"P",VLOOKUP(#REF!,Bat!$A$4:$AR$581,42,FALSE))</f>
        <v>P</v>
      </c>
    </row>
    <row r="453" spans="1:64" ht="15" customHeight="1" x14ac:dyDescent="0.3">
      <c r="A453" s="1">
        <v>16100</v>
      </c>
      <c r="B453" s="1" t="s">
        <v>468</v>
      </c>
      <c r="C453" s="1" t="s">
        <v>1736</v>
      </c>
      <c r="D453" s="1" t="s">
        <v>1737</v>
      </c>
      <c r="E453" s="1">
        <v>22</v>
      </c>
      <c r="F453" s="1" t="s">
        <v>42</v>
      </c>
      <c r="G453" s="1" t="s">
        <v>42</v>
      </c>
      <c r="H453" s="22" t="s">
        <v>878</v>
      </c>
      <c r="I453" s="45" t="s">
        <v>44</v>
      </c>
      <c r="J453" s="1" t="s">
        <v>43</v>
      </c>
      <c r="K453" s="22" t="s">
        <v>48</v>
      </c>
      <c r="L453" s="1">
        <v>3</v>
      </c>
      <c r="M453" s="1">
        <v>1</v>
      </c>
      <c r="N453" s="22">
        <v>2</v>
      </c>
      <c r="O453" s="1">
        <v>4</v>
      </c>
      <c r="P453" s="1">
        <v>1</v>
      </c>
      <c r="Q453" s="22">
        <v>3</v>
      </c>
      <c r="R453" s="1" t="s">
        <v>45</v>
      </c>
      <c r="S453" s="1" t="s">
        <v>45</v>
      </c>
      <c r="T453" s="1">
        <v>2</v>
      </c>
      <c r="U453" s="1">
        <v>5</v>
      </c>
      <c r="V453" s="1">
        <v>2</v>
      </c>
      <c r="W453" s="1">
        <v>2</v>
      </c>
      <c r="X453" s="1">
        <v>3</v>
      </c>
      <c r="Y453" s="1">
        <v>5</v>
      </c>
      <c r="Z453" s="1" t="s">
        <v>45</v>
      </c>
      <c r="AA453" s="1" t="s">
        <v>45</v>
      </c>
      <c r="AB453" s="1" t="s">
        <v>45</v>
      </c>
      <c r="AC453" s="1" t="s">
        <v>45</v>
      </c>
      <c r="AD453" s="1">
        <v>4</v>
      </c>
      <c r="AE453" s="1">
        <v>5</v>
      </c>
      <c r="AF453" s="1" t="s">
        <v>45</v>
      </c>
      <c r="AG453" s="1" t="s">
        <v>45</v>
      </c>
      <c r="AH453" s="1" t="s">
        <v>45</v>
      </c>
      <c r="AI453" s="1" t="s">
        <v>45</v>
      </c>
      <c r="AJ453" s="1" t="s">
        <v>45</v>
      </c>
      <c r="AK453" s="1" t="s">
        <v>45</v>
      </c>
      <c r="AL453" s="1" t="s">
        <v>45</v>
      </c>
      <c r="AM453" s="1" t="s">
        <v>45</v>
      </c>
      <c r="AN453" s="1" t="s">
        <v>45</v>
      </c>
      <c r="AO453" s="22" t="s">
        <v>45</v>
      </c>
      <c r="AP453" s="1" t="s">
        <v>57</v>
      </c>
      <c r="AQ453" s="1">
        <v>8</v>
      </c>
      <c r="AR453" s="23" t="s">
        <v>375</v>
      </c>
      <c r="AS453" s="34" t="s">
        <v>45</v>
      </c>
      <c r="AT453" s="34" t="s">
        <v>844</v>
      </c>
      <c r="AU453" s="8">
        <f t="shared" ref="AU453:AU516" si="49">($O$3*(L453-$O$1)/$O$2+$P$3*(M453-$P$1)/$P$2+$Q$3*(N453-$P$1)/$Q$2)/SUM($O$3:$Q$3)</f>
        <v>-2.0697810228951408</v>
      </c>
      <c r="AV453" s="8">
        <f t="shared" ref="AV453:AV516" si="50">($O$3*(O453-$O$1)/$O$2+$P$3*(P453-$P$1)/$P$2+$Q$3*(Q453-$Q$1)/$Q$2)/SUM($O$3:$Q$3)</f>
        <v>-1.1872743815947853</v>
      </c>
      <c r="AW453">
        <f t="shared" ref="AW453:AW516" si="51">COUNT(R453:AO453)/2</f>
        <v>4</v>
      </c>
      <c r="AX453">
        <f t="shared" ref="AX453:AX516" si="52"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0</v>
      </c>
      <c r="AY453" s="6">
        <f>VLOOKUP(AP453,COND!$A$10:$B$32,2,FALSE)</f>
        <v>1</v>
      </c>
      <c r="AZ453" s="8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95.690556163525258</v>
      </c>
      <c r="BA453" s="26">
        <f t="shared" ref="BA453:BA516" si="53">STANDARDIZE(AZ453,AVERAGE($AZ$5:$AZ$818),STDEVP($AZ$5:$AZ$818))</f>
        <v>-0.48973826092395395</v>
      </c>
      <c r="BB453" t="str">
        <f t="shared" ref="BB453:BB516" si="54">IF(OR(AND(AQ453&gt;7,AX453&gt;1),AND(AQ453&gt;4,AW453&gt;2)),"SP","RP")</f>
        <v>SP</v>
      </c>
      <c r="BC453">
        <v>800</v>
      </c>
      <c r="BD453">
        <v>800</v>
      </c>
      <c r="BF453" t="str">
        <f t="shared" ref="BF453:BF516" si="55">IF(AVERAGE($O453:$Q453)&gt;=6,"Likely",IF(AVERAGE($O453:$Q453)&gt;=4,"Possible","Unlikely"))</f>
        <v>Unlikely</v>
      </c>
      <c r="BH453" t="str">
        <f>IF(VLOOKUP($A453,'Draft List'!$D$4:$AC$1177,BH$3,FALSE)&lt;&gt;0,VLOOKUP($A453,'Draft List'!$D$4:$AC$1177,BH$3,FALSE),"")</f>
        <v/>
      </c>
      <c r="BI453" t="str">
        <f>IF(VLOOKUP($A453,'Draft List'!$D$4:$AC$1177,BI$3,FALSE)&lt;&gt;0,VLOOKUP($A453,'Draft List'!$D$4:$AC$1177,BI$3,FALSE),"")</f>
        <v/>
      </c>
      <c r="BJ453" t="str">
        <f>IF(VLOOKUP($A453,'Draft List'!$D$4:$AC$1177,BJ$3,FALSE)&lt;&gt;0,VLOOKUP($A453,'Draft List'!$D$4:$AC$1177,BJ$3,FALSE),"")</f>
        <v/>
      </c>
      <c r="BK453" t="str">
        <f>IF(VLOOKUP($A453,'Draft List'!$D$4:$AC$1177,BK$3,FALSE)&lt;&gt;0,VLOOKUP($A453,'Draft List'!$D$4:$AC$1177,BK$3,FALSE),"")</f>
        <v/>
      </c>
      <c r="BL453" t="e">
        <f>IF(OR(B453="SP",B453="MR",B453="CL"),"P",VLOOKUP(#REF!,Bat!$A$4:$AR$581,42,FALSE))</f>
        <v>#REF!</v>
      </c>
    </row>
    <row r="454" spans="1:64" ht="15" customHeight="1" x14ac:dyDescent="0.3">
      <c r="A454" s="1">
        <v>5558</v>
      </c>
      <c r="B454" s="1" t="s">
        <v>468</v>
      </c>
      <c r="C454" s="1" t="s">
        <v>163</v>
      </c>
      <c r="D454" s="1" t="s">
        <v>745</v>
      </c>
      <c r="E454" s="1">
        <v>23</v>
      </c>
      <c r="F454" s="1" t="s">
        <v>63</v>
      </c>
      <c r="G454" s="1" t="s">
        <v>42</v>
      </c>
      <c r="H454" s="22" t="s">
        <v>878</v>
      </c>
      <c r="I454" s="45" t="s">
        <v>48</v>
      </c>
      <c r="J454" s="1" t="s">
        <v>48</v>
      </c>
      <c r="K454" s="22" t="s">
        <v>48</v>
      </c>
      <c r="L454" s="1">
        <v>3</v>
      </c>
      <c r="M454" s="1">
        <v>2</v>
      </c>
      <c r="N454" s="22">
        <v>2</v>
      </c>
      <c r="O454" s="1">
        <v>4</v>
      </c>
      <c r="P454" s="1">
        <v>2</v>
      </c>
      <c r="Q454" s="22">
        <v>2</v>
      </c>
      <c r="R454" s="1">
        <v>4</v>
      </c>
      <c r="S454" s="1">
        <v>5</v>
      </c>
      <c r="T454" s="1" t="s">
        <v>45</v>
      </c>
      <c r="U454" s="1" t="s">
        <v>45</v>
      </c>
      <c r="V454" s="1">
        <v>4</v>
      </c>
      <c r="W454" s="1">
        <v>5</v>
      </c>
      <c r="X454" s="1">
        <v>4</v>
      </c>
      <c r="Y454" s="1">
        <v>5</v>
      </c>
      <c r="Z454" s="1" t="s">
        <v>45</v>
      </c>
      <c r="AA454" s="1" t="s">
        <v>45</v>
      </c>
      <c r="AB454" s="1" t="s">
        <v>45</v>
      </c>
      <c r="AC454" s="1" t="s">
        <v>45</v>
      </c>
      <c r="AD454" s="1" t="s">
        <v>45</v>
      </c>
      <c r="AE454" s="1" t="s">
        <v>45</v>
      </c>
      <c r="AF454" s="1" t="s">
        <v>45</v>
      </c>
      <c r="AG454" s="1" t="s">
        <v>45</v>
      </c>
      <c r="AH454" s="1" t="s">
        <v>45</v>
      </c>
      <c r="AI454" s="1" t="s">
        <v>45</v>
      </c>
      <c r="AJ454" s="1" t="s">
        <v>45</v>
      </c>
      <c r="AK454" s="1" t="s">
        <v>45</v>
      </c>
      <c r="AL454" s="1" t="s">
        <v>45</v>
      </c>
      <c r="AM454" s="1" t="s">
        <v>45</v>
      </c>
      <c r="AN454" s="1" t="s">
        <v>45</v>
      </c>
      <c r="AO454" s="22" t="s">
        <v>45</v>
      </c>
      <c r="AP454" s="1" t="s">
        <v>57</v>
      </c>
      <c r="AQ454" s="1">
        <v>7</v>
      </c>
      <c r="AR454" s="23" t="s">
        <v>371</v>
      </c>
      <c r="AS454" s="34" t="s">
        <v>45</v>
      </c>
      <c r="AT454" s="34" t="s">
        <v>48</v>
      </c>
      <c r="AU454" s="8">
        <f t="shared" si="49"/>
        <v>-1.8743493064650851</v>
      </c>
      <c r="AV454" s="8">
        <f t="shared" si="50"/>
        <v>-1.23416323121884</v>
      </c>
      <c r="AW454">
        <f t="shared" si="51"/>
        <v>3</v>
      </c>
      <c r="AX454">
        <f t="shared" si="52"/>
        <v>0</v>
      </c>
      <c r="AY454" s="6">
        <f>VLOOKUP(AP454,COND!$A$10:$B$32,2,FALSE)</f>
        <v>1</v>
      </c>
      <c r="AZ454" s="8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95.666865514330183</v>
      </c>
      <c r="BA454" s="26">
        <f t="shared" si="53"/>
        <v>-0.49192388119640779</v>
      </c>
      <c r="BB454" t="str">
        <f t="shared" si="54"/>
        <v>SP</v>
      </c>
      <c r="BC454">
        <v>800</v>
      </c>
      <c r="BD454">
        <v>800</v>
      </c>
      <c r="BF454" t="str">
        <f t="shared" si="55"/>
        <v>Unlikely</v>
      </c>
      <c r="BH454" t="str">
        <f>IF(VLOOKUP($A454,'Draft List'!$D$4:$AC$1177,BH$3,FALSE)&lt;&gt;0,VLOOKUP($A454,'Draft List'!$D$4:$AC$1177,BH$3,FALSE),"")</f>
        <v/>
      </c>
      <c r="BI454" t="str">
        <f>IF(VLOOKUP($A454,'Draft List'!$D$4:$AC$1177,BI$3,FALSE)&lt;&gt;0,VLOOKUP($A454,'Draft List'!$D$4:$AC$1177,BI$3,FALSE),"")</f>
        <v/>
      </c>
      <c r="BJ454" t="str">
        <f>IF(VLOOKUP($A454,'Draft List'!$D$4:$AC$1177,BJ$3,FALSE)&lt;&gt;0,VLOOKUP($A454,'Draft List'!$D$4:$AC$1177,BJ$3,FALSE),"")</f>
        <v/>
      </c>
      <c r="BK454" t="str">
        <f>IF(VLOOKUP($A454,'Draft List'!$D$4:$AC$1177,BK$3,FALSE)&lt;&gt;0,VLOOKUP($A454,'Draft List'!$D$4:$AC$1177,BK$3,FALSE),"")</f>
        <v/>
      </c>
      <c r="BL454" t="e">
        <f>IF(OR(B454="SP",B454="MR",B454="CL"),"P",VLOOKUP(#REF!,Bat!$A$4:$AR$581,42,FALSE))</f>
        <v>#REF!</v>
      </c>
    </row>
    <row r="455" spans="1:64" ht="15" customHeight="1" x14ac:dyDescent="0.3">
      <c r="A455" s="1">
        <v>7398</v>
      </c>
      <c r="B455" s="1" t="s">
        <v>50</v>
      </c>
      <c r="C455" s="1" t="s">
        <v>1688</v>
      </c>
      <c r="D455" s="1" t="s">
        <v>1689</v>
      </c>
      <c r="E455" s="1">
        <v>21</v>
      </c>
      <c r="F455" s="1" t="s">
        <v>42</v>
      </c>
      <c r="G455" s="1" t="s">
        <v>42</v>
      </c>
      <c r="H455" s="22" t="s">
        <v>878</v>
      </c>
      <c r="I455" s="45" t="s">
        <v>44</v>
      </c>
      <c r="J455" s="1" t="s">
        <v>43</v>
      </c>
      <c r="K455" s="22" t="s">
        <v>43</v>
      </c>
      <c r="L455" s="1">
        <v>2</v>
      </c>
      <c r="M455" s="1">
        <v>1</v>
      </c>
      <c r="N455" s="22">
        <v>1</v>
      </c>
      <c r="O455" s="1">
        <v>5</v>
      </c>
      <c r="P455" s="1">
        <v>1</v>
      </c>
      <c r="Q455" s="22">
        <v>2</v>
      </c>
      <c r="R455" s="1">
        <v>3</v>
      </c>
      <c r="S455" s="1">
        <v>6</v>
      </c>
      <c r="T455" s="1">
        <v>1</v>
      </c>
      <c r="U455" s="1">
        <v>2</v>
      </c>
      <c r="V455" s="1">
        <v>2</v>
      </c>
      <c r="W455" s="1">
        <v>7</v>
      </c>
      <c r="X455" s="1" t="s">
        <v>45</v>
      </c>
      <c r="Y455" s="1" t="s">
        <v>45</v>
      </c>
      <c r="Z455" s="1" t="s">
        <v>45</v>
      </c>
      <c r="AA455" s="1" t="s">
        <v>45</v>
      </c>
      <c r="AB455" s="1" t="s">
        <v>45</v>
      </c>
      <c r="AC455" s="1" t="s">
        <v>45</v>
      </c>
      <c r="AD455" s="1" t="s">
        <v>45</v>
      </c>
      <c r="AE455" s="1" t="s">
        <v>45</v>
      </c>
      <c r="AF455" s="1" t="s">
        <v>45</v>
      </c>
      <c r="AG455" s="1" t="s">
        <v>45</v>
      </c>
      <c r="AH455" s="1" t="s">
        <v>45</v>
      </c>
      <c r="AI455" s="1" t="s">
        <v>45</v>
      </c>
      <c r="AJ455" s="1" t="s">
        <v>45</v>
      </c>
      <c r="AK455" s="1" t="s">
        <v>45</v>
      </c>
      <c r="AL455" s="1" t="s">
        <v>45</v>
      </c>
      <c r="AM455" s="1" t="s">
        <v>45</v>
      </c>
      <c r="AN455" s="1" t="s">
        <v>45</v>
      </c>
      <c r="AO455" s="22" t="s">
        <v>45</v>
      </c>
      <c r="AP455" s="1" t="s">
        <v>374</v>
      </c>
      <c r="AQ455" s="1">
        <v>10</v>
      </c>
      <c r="AR455" s="23" t="s">
        <v>375</v>
      </c>
      <c r="AS455" s="34" t="s">
        <v>874</v>
      </c>
      <c r="AT455" s="34" t="s">
        <v>844</v>
      </c>
      <c r="AU455" s="8">
        <f t="shared" si="49"/>
        <v>-2.5067929134584248</v>
      </c>
      <c r="AV455" s="8">
        <f t="shared" si="50"/>
        <v>-1.2349036231397219</v>
      </c>
      <c r="AW455">
        <f t="shared" si="51"/>
        <v>3</v>
      </c>
      <c r="AX455">
        <f t="shared" si="52"/>
        <v>2</v>
      </c>
      <c r="AY455" s="6">
        <f>VLOOKUP(AP455,COND!$A$10:$B$32,2,FALSE)</f>
        <v>1</v>
      </c>
      <c r="AZ455" s="8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95.650568954513872</v>
      </c>
      <c r="BA455" s="26">
        <f t="shared" si="53"/>
        <v>-0.49342734744642469</v>
      </c>
      <c r="BB455" t="str">
        <f t="shared" si="54"/>
        <v>SP</v>
      </c>
      <c r="BC455">
        <v>800</v>
      </c>
      <c r="BD455">
        <v>800</v>
      </c>
      <c r="BF455" t="str">
        <f t="shared" si="55"/>
        <v>Unlikely</v>
      </c>
      <c r="BH455">
        <f>IF(VLOOKUP($A455,'Draft List'!$D$4:$AC$1177,BH$3,FALSE)&lt;&gt;0,VLOOKUP($A455,'Draft List'!$D$4:$AC$1177,BH$3,FALSE),"")</f>
        <v>548</v>
      </c>
      <c r="BI455">
        <f>IF(VLOOKUP($A455,'Draft List'!$D$4:$AC$1177,BI$3,FALSE)&lt;&gt;0,VLOOKUP($A455,'Draft List'!$D$4:$AC$1177,BI$3,FALSE),"")</f>
        <v>18</v>
      </c>
      <c r="BJ455">
        <f>IF(VLOOKUP($A455,'Draft List'!$D$4:$AC$1177,BJ$3,FALSE)&lt;&gt;0,VLOOKUP($A455,'Draft List'!$D$4:$AC$1177,BJ$3,FALSE),"")</f>
        <v>16</v>
      </c>
      <c r="BK455" t="str">
        <f>IF(VLOOKUP($A455,'Draft List'!$D$4:$AC$1177,BK$3,FALSE)&lt;&gt;0,VLOOKUP($A455,'Draft List'!$D$4:$AC$1177,BK$3,FALSE),"")</f>
        <v>Reno Zephyrs</v>
      </c>
      <c r="BL455" t="str">
        <f>IF(OR(B455="SP",B455="MR",B455="CL"),"P",VLOOKUP(#REF!,Bat!$A$4:$AR$581,42,FALSE))</f>
        <v>P</v>
      </c>
    </row>
    <row r="456" spans="1:64" ht="15" customHeight="1" x14ac:dyDescent="0.3">
      <c r="A456" s="1">
        <v>5803</v>
      </c>
      <c r="B456" s="1" t="s">
        <v>468</v>
      </c>
      <c r="C456" s="1" t="s">
        <v>1674</v>
      </c>
      <c r="D456" s="1" t="s">
        <v>398</v>
      </c>
      <c r="E456" s="1">
        <v>18</v>
      </c>
      <c r="F456" s="1" t="s">
        <v>54</v>
      </c>
      <c r="G456" s="1" t="s">
        <v>54</v>
      </c>
      <c r="H456" s="22" t="s">
        <v>878</v>
      </c>
      <c r="I456" s="45" t="s">
        <v>44</v>
      </c>
      <c r="J456" s="1" t="s">
        <v>44</v>
      </c>
      <c r="K456" s="22" t="s">
        <v>48</v>
      </c>
      <c r="L456" s="1">
        <v>1</v>
      </c>
      <c r="M456" s="1">
        <v>1</v>
      </c>
      <c r="N456" s="22">
        <v>1</v>
      </c>
      <c r="O456" s="1">
        <v>3</v>
      </c>
      <c r="P456" s="1">
        <v>2</v>
      </c>
      <c r="Q456" s="22">
        <v>2</v>
      </c>
      <c r="R456" s="1">
        <v>3</v>
      </c>
      <c r="S456" s="1">
        <v>5</v>
      </c>
      <c r="T456" s="1" t="s">
        <v>45</v>
      </c>
      <c r="U456" s="1" t="s">
        <v>45</v>
      </c>
      <c r="V456" s="1">
        <v>1</v>
      </c>
      <c r="W456" s="1">
        <v>3</v>
      </c>
      <c r="X456" s="1" t="s">
        <v>45</v>
      </c>
      <c r="Y456" s="1" t="s">
        <v>45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45</v>
      </c>
      <c r="AF456" s="1" t="s">
        <v>45</v>
      </c>
      <c r="AG456" s="1" t="s">
        <v>45</v>
      </c>
      <c r="AH456" s="1" t="s">
        <v>45</v>
      </c>
      <c r="AI456" s="1" t="s">
        <v>45</v>
      </c>
      <c r="AJ456" s="1" t="s">
        <v>45</v>
      </c>
      <c r="AK456" s="1" t="s">
        <v>45</v>
      </c>
      <c r="AL456" s="1" t="s">
        <v>45</v>
      </c>
      <c r="AM456" s="1" t="s">
        <v>45</v>
      </c>
      <c r="AN456" s="1" t="s">
        <v>45</v>
      </c>
      <c r="AO456" s="22" t="s">
        <v>45</v>
      </c>
      <c r="AP456" s="1" t="s">
        <v>373</v>
      </c>
      <c r="AQ456" s="1">
        <v>2</v>
      </c>
      <c r="AR456" s="23" t="s">
        <v>14</v>
      </c>
      <c r="AS456" s="34" t="s">
        <v>875</v>
      </c>
      <c r="AT456" s="34" t="s">
        <v>48</v>
      </c>
      <c r="AU456" s="8">
        <f t="shared" si="49"/>
        <v>-2.7014842379675978</v>
      </c>
      <c r="AV456" s="8">
        <f t="shared" si="50"/>
        <v>-1.4288545557280135</v>
      </c>
      <c r="AW456">
        <f t="shared" si="51"/>
        <v>2</v>
      </c>
      <c r="AX456">
        <f t="shared" si="52"/>
        <v>0</v>
      </c>
      <c r="AY456" s="6">
        <f>VLOOKUP(AP456,COND!$A$10:$B$32,2,FALSE)</f>
        <v>1</v>
      </c>
      <c r="AZ456" s="8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88.138481435953906</v>
      </c>
      <c r="BA456" s="26">
        <f t="shared" si="53"/>
        <v>-1.1864674846675349</v>
      </c>
      <c r="BB456" t="str">
        <f t="shared" si="54"/>
        <v>RP</v>
      </c>
      <c r="BC456">
        <v>800</v>
      </c>
      <c r="BD456">
        <v>800</v>
      </c>
      <c r="BF456" t="str">
        <f t="shared" si="55"/>
        <v>Unlikely</v>
      </c>
      <c r="BH456" t="str">
        <f>IF(VLOOKUP($A456,'Draft List'!$D$4:$AC$1177,BH$3,FALSE)&lt;&gt;0,VLOOKUP($A456,'Draft List'!$D$4:$AC$1177,BH$3,FALSE),"")</f>
        <v/>
      </c>
      <c r="BI456" t="str">
        <f>IF(VLOOKUP($A456,'Draft List'!$D$4:$AC$1177,BI$3,FALSE)&lt;&gt;0,VLOOKUP($A456,'Draft List'!$D$4:$AC$1177,BI$3,FALSE),"")</f>
        <v/>
      </c>
      <c r="BJ456" t="str">
        <f>IF(VLOOKUP($A456,'Draft List'!$D$4:$AC$1177,BJ$3,FALSE)&lt;&gt;0,VLOOKUP($A456,'Draft List'!$D$4:$AC$1177,BJ$3,FALSE),"")</f>
        <v/>
      </c>
      <c r="BK456" t="str">
        <f>IF(VLOOKUP($A456,'Draft List'!$D$4:$AC$1177,BK$3,FALSE)&lt;&gt;0,VLOOKUP($A456,'Draft List'!$D$4:$AC$1177,BK$3,FALSE),"")</f>
        <v/>
      </c>
      <c r="BL456" t="e">
        <f>IF(OR(B456="SP",B456="MR",B456="CL"),"P",VLOOKUP(#REF!,Bat!$A$4:$AR$581,42,FALSE))</f>
        <v>#REF!</v>
      </c>
    </row>
    <row r="457" spans="1:64" ht="15" customHeight="1" x14ac:dyDescent="0.3">
      <c r="A457" s="1">
        <v>18056</v>
      </c>
      <c r="B457" s="1" t="s">
        <v>24</v>
      </c>
      <c r="C457" s="1" t="s">
        <v>300</v>
      </c>
      <c r="D457" s="1" t="s">
        <v>1670</v>
      </c>
      <c r="E457" s="1">
        <v>21</v>
      </c>
      <c r="F457" s="1" t="s">
        <v>54</v>
      </c>
      <c r="G457" s="1" t="s">
        <v>54</v>
      </c>
      <c r="H457" s="22" t="s">
        <v>878</v>
      </c>
      <c r="I457" s="45" t="s">
        <v>43</v>
      </c>
      <c r="J457" s="1" t="s">
        <v>44</v>
      </c>
      <c r="K457" s="22" t="s">
        <v>44</v>
      </c>
      <c r="L457" s="1">
        <v>2</v>
      </c>
      <c r="M457" s="1">
        <v>2</v>
      </c>
      <c r="N457" s="22">
        <v>1</v>
      </c>
      <c r="O457" s="1">
        <v>4</v>
      </c>
      <c r="P457" s="1">
        <v>2</v>
      </c>
      <c r="Q457" s="22">
        <v>2</v>
      </c>
      <c r="R457" s="1">
        <v>5</v>
      </c>
      <c r="S457" s="1">
        <v>6</v>
      </c>
      <c r="T457" s="1">
        <v>1</v>
      </c>
      <c r="U457" s="1">
        <v>6</v>
      </c>
      <c r="V457" s="1" t="s">
        <v>45</v>
      </c>
      <c r="W457" s="1" t="s">
        <v>45</v>
      </c>
      <c r="X457" s="1">
        <v>3</v>
      </c>
      <c r="Y457" s="1">
        <v>6</v>
      </c>
      <c r="Z457" s="1" t="s">
        <v>45</v>
      </c>
      <c r="AA457" s="1" t="s">
        <v>45</v>
      </c>
      <c r="AB457" s="1" t="s">
        <v>45</v>
      </c>
      <c r="AC457" s="1" t="s">
        <v>45</v>
      </c>
      <c r="AD457" s="1" t="s">
        <v>45</v>
      </c>
      <c r="AE457" s="1" t="s">
        <v>45</v>
      </c>
      <c r="AF457" s="1" t="s">
        <v>45</v>
      </c>
      <c r="AG457" s="1" t="s">
        <v>45</v>
      </c>
      <c r="AH457" s="1" t="s">
        <v>45</v>
      </c>
      <c r="AI457" s="1" t="s">
        <v>45</v>
      </c>
      <c r="AJ457" s="1" t="s">
        <v>45</v>
      </c>
      <c r="AK457" s="1" t="s">
        <v>45</v>
      </c>
      <c r="AL457" s="1" t="s">
        <v>45</v>
      </c>
      <c r="AM457" s="1" t="s">
        <v>45</v>
      </c>
      <c r="AN457" s="1" t="s">
        <v>45</v>
      </c>
      <c r="AO457" s="22" t="s">
        <v>45</v>
      </c>
      <c r="AP457" s="1" t="s">
        <v>59</v>
      </c>
      <c r="AQ457" s="1">
        <v>6</v>
      </c>
      <c r="AR457" s="23" t="s">
        <v>371</v>
      </c>
      <c r="AS457" s="34" t="s">
        <v>45</v>
      </c>
      <c r="AT457" s="34" t="s">
        <v>48</v>
      </c>
      <c r="AU457" s="8">
        <f t="shared" si="49"/>
        <v>-2.311361197028369</v>
      </c>
      <c r="AV457" s="8">
        <f t="shared" si="50"/>
        <v>-1.23416323121884</v>
      </c>
      <c r="AW457">
        <f t="shared" si="51"/>
        <v>3</v>
      </c>
      <c r="AX457">
        <f t="shared" si="52"/>
        <v>3</v>
      </c>
      <c r="AY457" s="6">
        <f>VLOOKUP(AP457,COND!$A$10:$B$32,2,FALSE)</f>
        <v>1</v>
      </c>
      <c r="AZ457" s="8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95.601851557812083</v>
      </c>
      <c r="BA457" s="26">
        <f t="shared" si="53"/>
        <v>-0.49792185196488853</v>
      </c>
      <c r="BB457" t="str">
        <f t="shared" si="54"/>
        <v>SP</v>
      </c>
      <c r="BC457">
        <v>800</v>
      </c>
      <c r="BD457">
        <v>800</v>
      </c>
      <c r="BF457" t="str">
        <f t="shared" si="55"/>
        <v>Unlikely</v>
      </c>
      <c r="BH457">
        <f>IF(VLOOKUP($A457,'Draft List'!$D$4:$AC$1177,BH$3,FALSE)&lt;&gt;0,VLOOKUP($A457,'Draft List'!$D$4:$AC$1177,BH$3,FALSE),"")</f>
        <v>541</v>
      </c>
      <c r="BI457">
        <f>IF(VLOOKUP($A457,'Draft List'!$D$4:$AC$1177,BI$3,FALSE)&lt;&gt;0,VLOOKUP($A457,'Draft List'!$D$4:$AC$1177,BI$3,FALSE),"")</f>
        <v>18</v>
      </c>
      <c r="BJ457">
        <f>IF(VLOOKUP($A457,'Draft List'!$D$4:$AC$1177,BJ$3,FALSE)&lt;&gt;0,VLOOKUP($A457,'Draft List'!$D$4:$AC$1177,BJ$3,FALSE),"")</f>
        <v>9</v>
      </c>
      <c r="BK457" t="str">
        <f>IF(VLOOKUP($A457,'Draft List'!$D$4:$AC$1177,BK$3,FALSE)&lt;&gt;0,VLOOKUP($A457,'Draft List'!$D$4:$AC$1177,BK$3,FALSE),"")</f>
        <v>Niihama-shi Ghosts</v>
      </c>
      <c r="BL457" t="str">
        <f>IF(OR(B457="SP",B457="MR",B457="CL"),"P",VLOOKUP(#REF!,Bat!$A$4:$AR$581,42,FALSE))</f>
        <v>P</v>
      </c>
    </row>
    <row r="458" spans="1:64" ht="15" customHeight="1" x14ac:dyDescent="0.3">
      <c r="A458" s="1">
        <v>11445</v>
      </c>
      <c r="B458" s="1" t="s">
        <v>468</v>
      </c>
      <c r="C458" s="1" t="s">
        <v>1473</v>
      </c>
      <c r="D458" s="1" t="s">
        <v>1474</v>
      </c>
      <c r="E458" s="1">
        <v>21</v>
      </c>
      <c r="F458" s="1" t="s">
        <v>54</v>
      </c>
      <c r="G458" s="1" t="s">
        <v>42</v>
      </c>
      <c r="H458" s="22" t="s">
        <v>878</v>
      </c>
      <c r="I458" s="45" t="s">
        <v>44</v>
      </c>
      <c r="J458" s="1" t="s">
        <v>43</v>
      </c>
      <c r="K458" s="22" t="s">
        <v>43</v>
      </c>
      <c r="L458" s="1">
        <v>2</v>
      </c>
      <c r="M458" s="1">
        <v>2</v>
      </c>
      <c r="N458" s="22">
        <v>3</v>
      </c>
      <c r="O458" s="1">
        <v>4</v>
      </c>
      <c r="P458" s="1">
        <v>2</v>
      </c>
      <c r="Q458" s="22">
        <v>4</v>
      </c>
      <c r="R458" s="1">
        <v>4</v>
      </c>
      <c r="S458" s="1">
        <v>5</v>
      </c>
      <c r="T458" s="1" t="s">
        <v>45</v>
      </c>
      <c r="U458" s="1" t="s">
        <v>45</v>
      </c>
      <c r="V458" s="1" t="s">
        <v>45</v>
      </c>
      <c r="W458" s="1" t="s">
        <v>45</v>
      </c>
      <c r="X458" s="1">
        <v>3</v>
      </c>
      <c r="Y458" s="1">
        <v>5</v>
      </c>
      <c r="Z458" s="1" t="s">
        <v>45</v>
      </c>
      <c r="AA458" s="1" t="s">
        <v>45</v>
      </c>
      <c r="AB458" s="1" t="s">
        <v>45</v>
      </c>
      <c r="AC458" s="1" t="s">
        <v>45</v>
      </c>
      <c r="AD458" s="1" t="s">
        <v>45</v>
      </c>
      <c r="AE458" s="1" t="s">
        <v>45</v>
      </c>
      <c r="AF458" s="1" t="s">
        <v>45</v>
      </c>
      <c r="AG458" s="1" t="s">
        <v>45</v>
      </c>
      <c r="AH458" s="1" t="s">
        <v>45</v>
      </c>
      <c r="AI458" s="1" t="s">
        <v>45</v>
      </c>
      <c r="AJ458" s="1" t="s">
        <v>45</v>
      </c>
      <c r="AK458" s="1" t="s">
        <v>45</v>
      </c>
      <c r="AL458" s="1" t="s">
        <v>45</v>
      </c>
      <c r="AM458" s="1" t="s">
        <v>45</v>
      </c>
      <c r="AN458" s="1" t="s">
        <v>45</v>
      </c>
      <c r="AO458" s="22" t="s">
        <v>45</v>
      </c>
      <c r="AP458" s="1" t="s">
        <v>57</v>
      </c>
      <c r="AQ458" s="1">
        <v>7</v>
      </c>
      <c r="AR458" s="23" t="s">
        <v>14</v>
      </c>
      <c r="AS458" s="34" t="s">
        <v>1140</v>
      </c>
      <c r="AT458" s="34" t="s">
        <v>844</v>
      </c>
      <c r="AU458" s="8">
        <f t="shared" si="49"/>
        <v>-1.8267200649201485</v>
      </c>
      <c r="AV458" s="8">
        <f t="shared" si="50"/>
        <v>-0.74952209911061918</v>
      </c>
      <c r="AW458">
        <f t="shared" si="51"/>
        <v>2</v>
      </c>
      <c r="AX458">
        <f t="shared" si="52"/>
        <v>0</v>
      </c>
      <c r="AY458" s="6">
        <f>VLOOKUP(AP458,COND!$A$10:$B$32,2,FALSE)</f>
        <v>1</v>
      </c>
      <c r="AZ458" s="8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95.494214004803581</v>
      </c>
      <c r="BA458" s="26">
        <f t="shared" si="53"/>
        <v>-0.50785213357074721</v>
      </c>
      <c r="BB458" t="str">
        <f t="shared" si="54"/>
        <v>RP</v>
      </c>
      <c r="BC458">
        <v>800</v>
      </c>
      <c r="BD458">
        <v>800</v>
      </c>
      <c r="BF458" t="str">
        <f t="shared" si="55"/>
        <v>Unlikely</v>
      </c>
      <c r="BH458" t="str">
        <f>IF(VLOOKUP($A458,'Draft List'!$D$4:$AC$1177,BH$3,FALSE)&lt;&gt;0,VLOOKUP($A458,'Draft List'!$D$4:$AC$1177,BH$3,FALSE),"")</f>
        <v/>
      </c>
      <c r="BI458" t="str">
        <f>IF(VLOOKUP($A458,'Draft List'!$D$4:$AC$1177,BI$3,FALSE)&lt;&gt;0,VLOOKUP($A458,'Draft List'!$D$4:$AC$1177,BI$3,FALSE),"")</f>
        <v/>
      </c>
      <c r="BJ458" t="str">
        <f>IF(VLOOKUP($A458,'Draft List'!$D$4:$AC$1177,BJ$3,FALSE)&lt;&gt;0,VLOOKUP($A458,'Draft List'!$D$4:$AC$1177,BJ$3,FALSE),"")</f>
        <v/>
      </c>
      <c r="BK458" t="str">
        <f>IF(VLOOKUP($A458,'Draft List'!$D$4:$AC$1177,BK$3,FALSE)&lt;&gt;0,VLOOKUP($A458,'Draft List'!$D$4:$AC$1177,BK$3,FALSE),"")</f>
        <v/>
      </c>
      <c r="BL458" t="e">
        <f>IF(OR(B458="SP",B458="MR",B458="CL"),"P",VLOOKUP(#REF!,Bat!$A$4:$AR$581,42,FALSE))</f>
        <v>#REF!</v>
      </c>
    </row>
    <row r="459" spans="1:64" ht="15" customHeight="1" x14ac:dyDescent="0.3">
      <c r="A459" s="1">
        <v>12716</v>
      </c>
      <c r="B459" s="1" t="s">
        <v>24</v>
      </c>
      <c r="C459" s="1" t="s">
        <v>1647</v>
      </c>
      <c r="D459" s="1" t="s">
        <v>448</v>
      </c>
      <c r="E459" s="1">
        <v>21</v>
      </c>
      <c r="F459" s="1" t="s">
        <v>42</v>
      </c>
      <c r="G459" s="1" t="s">
        <v>54</v>
      </c>
      <c r="H459" s="22" t="s">
        <v>878</v>
      </c>
      <c r="I459" s="45" t="s">
        <v>48</v>
      </c>
      <c r="J459" s="1" t="s">
        <v>43</v>
      </c>
      <c r="K459" s="22" t="s">
        <v>43</v>
      </c>
      <c r="L459" s="1">
        <v>2</v>
      </c>
      <c r="M459" s="1">
        <v>2</v>
      </c>
      <c r="N459" s="22">
        <v>1</v>
      </c>
      <c r="O459" s="1">
        <v>5</v>
      </c>
      <c r="P459" s="1">
        <v>2</v>
      </c>
      <c r="Q459" s="22">
        <v>1</v>
      </c>
      <c r="R459" s="1">
        <v>4</v>
      </c>
      <c r="S459" s="1">
        <v>7</v>
      </c>
      <c r="T459" s="1">
        <v>2</v>
      </c>
      <c r="U459" s="1">
        <v>7</v>
      </c>
      <c r="V459" s="1" t="s">
        <v>45</v>
      </c>
      <c r="W459" s="1" t="s">
        <v>45</v>
      </c>
      <c r="X459" s="1">
        <v>3</v>
      </c>
      <c r="Y459" s="1">
        <v>6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 t="s">
        <v>45</v>
      </c>
      <c r="AF459" s="1" t="s">
        <v>45</v>
      </c>
      <c r="AG459" s="1" t="s">
        <v>45</v>
      </c>
      <c r="AH459" s="1" t="s">
        <v>45</v>
      </c>
      <c r="AI459" s="1" t="s">
        <v>45</v>
      </c>
      <c r="AJ459" s="1" t="s">
        <v>45</v>
      </c>
      <c r="AK459" s="1" t="s">
        <v>45</v>
      </c>
      <c r="AL459" s="1" t="s">
        <v>45</v>
      </c>
      <c r="AM459" s="1" t="s">
        <v>45</v>
      </c>
      <c r="AN459" s="1" t="s">
        <v>45</v>
      </c>
      <c r="AO459" s="22" t="s">
        <v>45</v>
      </c>
      <c r="AP459" s="1" t="s">
        <v>58</v>
      </c>
      <c r="AQ459" s="1">
        <v>4</v>
      </c>
      <c r="AR459" s="23" t="s">
        <v>371</v>
      </c>
      <c r="AS459" s="34" t="s">
        <v>874</v>
      </c>
      <c r="AT459" s="34" t="s">
        <v>48</v>
      </c>
      <c r="AU459" s="8">
        <f t="shared" si="49"/>
        <v>-2.311361197028369</v>
      </c>
      <c r="AV459" s="8">
        <f t="shared" si="50"/>
        <v>-1.2817924727637771</v>
      </c>
      <c r="AW459">
        <f t="shared" si="51"/>
        <v>3</v>
      </c>
      <c r="AX459">
        <f t="shared" si="52"/>
        <v>3</v>
      </c>
      <c r="AY459" s="6">
        <f>VLOOKUP(AP459,COND!$A$10:$B$32,2,FALSE)</f>
        <v>1</v>
      </c>
      <c r="AZ459" s="8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95.419284390052837</v>
      </c>
      <c r="BA459" s="26">
        <f t="shared" si="53"/>
        <v>-0.51476488989320479</v>
      </c>
      <c r="BB459" t="str">
        <f t="shared" si="54"/>
        <v>RP</v>
      </c>
      <c r="BC459">
        <v>800</v>
      </c>
      <c r="BD459">
        <v>800</v>
      </c>
      <c r="BF459" t="str">
        <f t="shared" si="55"/>
        <v>Unlikely</v>
      </c>
      <c r="BH459">
        <f>IF(VLOOKUP($A459,'Draft List'!$D$4:$AC$1177,BH$3,FALSE)&lt;&gt;0,VLOOKUP($A459,'Draft List'!$D$4:$AC$1177,BH$3,FALSE),"")</f>
        <v>464</v>
      </c>
      <c r="BI459">
        <f>IF(VLOOKUP($A459,'Draft List'!$D$4:$AC$1177,BI$3,FALSE)&lt;&gt;0,VLOOKUP($A459,'Draft List'!$D$4:$AC$1177,BI$3,FALSE),"")</f>
        <v>15</v>
      </c>
      <c r="BJ459">
        <f>IF(VLOOKUP($A459,'Draft List'!$D$4:$AC$1177,BJ$3,FALSE)&lt;&gt;0,VLOOKUP($A459,'Draft List'!$D$4:$AC$1177,BJ$3,FALSE),"")</f>
        <v>28</v>
      </c>
      <c r="BK459" t="str">
        <f>IF(VLOOKUP($A459,'Draft List'!$D$4:$AC$1177,BK$3,FALSE)&lt;&gt;0,VLOOKUP($A459,'Draft List'!$D$4:$AC$1177,BK$3,FALSE),"")</f>
        <v>Shin Seiki Evas</v>
      </c>
      <c r="BL459" t="str">
        <f>IF(OR(B459="SP",B459="MR",B459="CL"),"P",VLOOKUP(#REF!,Bat!$A$4:$AR$581,42,FALSE))</f>
        <v>P</v>
      </c>
    </row>
    <row r="460" spans="1:64" ht="15" customHeight="1" x14ac:dyDescent="0.3">
      <c r="A460" s="1">
        <v>14461</v>
      </c>
      <c r="B460" s="1" t="s">
        <v>468</v>
      </c>
      <c r="C460" s="1" t="s">
        <v>1571</v>
      </c>
      <c r="D460" s="1" t="s">
        <v>419</v>
      </c>
      <c r="E460" s="1">
        <v>21</v>
      </c>
      <c r="F460" s="1" t="s">
        <v>42</v>
      </c>
      <c r="G460" s="1" t="s">
        <v>54</v>
      </c>
      <c r="H460" s="22" t="s">
        <v>878</v>
      </c>
      <c r="I460" s="45" t="s">
        <v>48</v>
      </c>
      <c r="J460" s="1" t="s">
        <v>43</v>
      </c>
      <c r="K460" s="22" t="s">
        <v>44</v>
      </c>
      <c r="L460" s="1">
        <v>3</v>
      </c>
      <c r="M460" s="1">
        <v>2</v>
      </c>
      <c r="N460" s="22">
        <v>2</v>
      </c>
      <c r="O460" s="1">
        <v>4</v>
      </c>
      <c r="P460" s="1">
        <v>2</v>
      </c>
      <c r="Q460" s="22">
        <v>2</v>
      </c>
      <c r="R460" s="1">
        <v>4</v>
      </c>
      <c r="S460" s="1">
        <v>5</v>
      </c>
      <c r="T460" s="1">
        <v>5</v>
      </c>
      <c r="U460" s="1">
        <v>6</v>
      </c>
      <c r="V460" s="1">
        <v>4</v>
      </c>
      <c r="W460" s="1">
        <v>5</v>
      </c>
      <c r="X460" s="1">
        <v>4</v>
      </c>
      <c r="Y460" s="1">
        <v>5</v>
      </c>
      <c r="Z460" s="1" t="s">
        <v>45</v>
      </c>
      <c r="AA460" s="1" t="s">
        <v>45</v>
      </c>
      <c r="AB460" s="1" t="s">
        <v>45</v>
      </c>
      <c r="AC460" s="1" t="s">
        <v>45</v>
      </c>
      <c r="AD460" s="1" t="s">
        <v>45</v>
      </c>
      <c r="AE460" s="1" t="s">
        <v>45</v>
      </c>
      <c r="AF460" s="1">
        <v>4</v>
      </c>
      <c r="AG460" s="1">
        <v>5</v>
      </c>
      <c r="AH460" s="1">
        <v>4</v>
      </c>
      <c r="AI460" s="1">
        <v>5</v>
      </c>
      <c r="AJ460" s="1" t="s">
        <v>45</v>
      </c>
      <c r="AK460" s="1" t="s">
        <v>45</v>
      </c>
      <c r="AL460" s="1" t="s">
        <v>45</v>
      </c>
      <c r="AM460" s="1" t="s">
        <v>45</v>
      </c>
      <c r="AN460" s="1" t="s">
        <v>45</v>
      </c>
      <c r="AO460" s="22" t="s">
        <v>45</v>
      </c>
      <c r="AP460" s="1" t="s">
        <v>374</v>
      </c>
      <c r="AQ460" s="1">
        <v>9</v>
      </c>
      <c r="AR460" s="23" t="s">
        <v>371</v>
      </c>
      <c r="AS460" s="34" t="s">
        <v>45</v>
      </c>
      <c r="AT460" s="34" t="s">
        <v>48</v>
      </c>
      <c r="AU460" s="8">
        <f t="shared" si="49"/>
        <v>-1.8743493064650851</v>
      </c>
      <c r="AV460" s="8">
        <f t="shared" si="50"/>
        <v>-1.23416323121884</v>
      </c>
      <c r="AW460">
        <f t="shared" si="51"/>
        <v>6</v>
      </c>
      <c r="AX460">
        <f t="shared" si="52"/>
        <v>1</v>
      </c>
      <c r="AY460" s="6">
        <f>VLOOKUP(AP460,COND!$A$10:$B$32,2,FALSE)</f>
        <v>1</v>
      </c>
      <c r="AZ460" s="8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95.416865514330183</v>
      </c>
      <c r="BA460" s="26">
        <f t="shared" si="53"/>
        <v>-0.51498804729900005</v>
      </c>
      <c r="BB460" t="str">
        <f t="shared" si="54"/>
        <v>SP</v>
      </c>
      <c r="BC460">
        <v>800</v>
      </c>
      <c r="BD460">
        <v>800</v>
      </c>
      <c r="BF460" t="str">
        <f t="shared" si="55"/>
        <v>Unlikely</v>
      </c>
      <c r="BH460" t="str">
        <f>IF(VLOOKUP($A460,'Draft List'!$D$4:$AC$1177,BH$3,FALSE)&lt;&gt;0,VLOOKUP($A460,'Draft List'!$D$4:$AC$1177,BH$3,FALSE),"")</f>
        <v/>
      </c>
      <c r="BI460" t="str">
        <f>IF(VLOOKUP($A460,'Draft List'!$D$4:$AC$1177,BI$3,FALSE)&lt;&gt;0,VLOOKUP($A460,'Draft List'!$D$4:$AC$1177,BI$3,FALSE),"")</f>
        <v/>
      </c>
      <c r="BJ460" t="str">
        <f>IF(VLOOKUP($A460,'Draft List'!$D$4:$AC$1177,BJ$3,FALSE)&lt;&gt;0,VLOOKUP($A460,'Draft List'!$D$4:$AC$1177,BJ$3,FALSE),"")</f>
        <v/>
      </c>
      <c r="BK460" t="str">
        <f>IF(VLOOKUP($A460,'Draft List'!$D$4:$AC$1177,BK$3,FALSE)&lt;&gt;0,VLOOKUP($A460,'Draft List'!$D$4:$AC$1177,BK$3,FALSE),"")</f>
        <v/>
      </c>
      <c r="BL460" t="e">
        <f>IF(OR(B460="SP",B460="MR",B460="CL"),"P",VLOOKUP(#REF!,Bat!$A$4:$AR$581,42,FALSE))</f>
        <v>#REF!</v>
      </c>
    </row>
    <row r="461" spans="1:64" ht="15" customHeight="1" x14ac:dyDescent="0.3">
      <c r="A461" s="1">
        <v>11161</v>
      </c>
      <c r="B461" s="1" t="s">
        <v>468</v>
      </c>
      <c r="C461" s="1" t="s">
        <v>149</v>
      </c>
      <c r="D461" s="1" t="s">
        <v>161</v>
      </c>
      <c r="E461" s="1">
        <v>21</v>
      </c>
      <c r="F461" s="1" t="s">
        <v>54</v>
      </c>
      <c r="G461" s="1" t="s">
        <v>54</v>
      </c>
      <c r="H461" s="22" t="s">
        <v>878</v>
      </c>
      <c r="I461" s="45" t="s">
        <v>44</v>
      </c>
      <c r="J461" s="1" t="s">
        <v>44</v>
      </c>
      <c r="K461" s="22" t="s">
        <v>43</v>
      </c>
      <c r="L461" s="1">
        <v>3</v>
      </c>
      <c r="M461" s="1">
        <v>2</v>
      </c>
      <c r="N461" s="22">
        <v>1</v>
      </c>
      <c r="O461" s="1">
        <v>6</v>
      </c>
      <c r="P461" s="1">
        <v>2</v>
      </c>
      <c r="Q461" s="22">
        <v>2</v>
      </c>
      <c r="R461" s="1">
        <v>5</v>
      </c>
      <c r="S461" s="1">
        <v>7</v>
      </c>
      <c r="T461" s="1" t="s">
        <v>45</v>
      </c>
      <c r="U461" s="1" t="s">
        <v>45</v>
      </c>
      <c r="V461" s="1">
        <v>4</v>
      </c>
      <c r="W461" s="1">
        <v>8</v>
      </c>
      <c r="X461" s="1" t="s">
        <v>45</v>
      </c>
      <c r="Y461" s="1" t="s">
        <v>45</v>
      </c>
      <c r="Z461" s="1" t="s">
        <v>45</v>
      </c>
      <c r="AA461" s="1" t="s">
        <v>45</v>
      </c>
      <c r="AB461" s="1" t="s">
        <v>45</v>
      </c>
      <c r="AC461" s="1" t="s">
        <v>45</v>
      </c>
      <c r="AD461" s="1" t="s">
        <v>45</v>
      </c>
      <c r="AE461" s="1" t="s">
        <v>45</v>
      </c>
      <c r="AF461" s="1" t="s">
        <v>45</v>
      </c>
      <c r="AG461" s="1" t="s">
        <v>45</v>
      </c>
      <c r="AH461" s="1" t="s">
        <v>45</v>
      </c>
      <c r="AI461" s="1" t="s">
        <v>45</v>
      </c>
      <c r="AJ461" s="1" t="s">
        <v>45</v>
      </c>
      <c r="AK461" s="1" t="s">
        <v>45</v>
      </c>
      <c r="AL461" s="1" t="s">
        <v>45</v>
      </c>
      <c r="AM461" s="1" t="s">
        <v>45</v>
      </c>
      <c r="AN461" s="1" t="s">
        <v>45</v>
      </c>
      <c r="AO461" s="22" t="s">
        <v>45</v>
      </c>
      <c r="AP461" s="1" t="s">
        <v>55</v>
      </c>
      <c r="AQ461" s="1">
        <v>3</v>
      </c>
      <c r="AR461" s="23" t="s">
        <v>371</v>
      </c>
      <c r="AS461" s="34" t="s">
        <v>1668</v>
      </c>
      <c r="AT461" s="34" t="s">
        <v>844</v>
      </c>
      <c r="AU461" s="8">
        <f t="shared" si="49"/>
        <v>-2.1166698725191955</v>
      </c>
      <c r="AV461" s="8">
        <f t="shared" si="50"/>
        <v>-0.84478058220049301</v>
      </c>
      <c r="AW461">
        <f t="shared" si="51"/>
        <v>2</v>
      </c>
      <c r="AX461">
        <f t="shared" si="52"/>
        <v>2</v>
      </c>
      <c r="AY461" s="6">
        <f>VLOOKUP(AP461,COND!$A$10:$B$32,2,FALSE)</f>
        <v>1.0249999999999999</v>
      </c>
      <c r="AZ461" s="8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95.393801703972287</v>
      </c>
      <c r="BA461" s="26">
        <f t="shared" si="53"/>
        <v>-0.51711583751121293</v>
      </c>
      <c r="BB461" t="str">
        <f t="shared" si="54"/>
        <v>RP</v>
      </c>
      <c r="BC461">
        <v>800</v>
      </c>
      <c r="BD461">
        <v>800</v>
      </c>
      <c r="BF461" t="str">
        <f t="shared" si="55"/>
        <v>Unlikely</v>
      </c>
      <c r="BH461">
        <f>IF(VLOOKUP($A461,'Draft List'!$D$4:$AC$1177,BH$3,FALSE)&lt;&gt;0,VLOOKUP($A461,'Draft List'!$D$4:$AC$1177,BH$3,FALSE),"")</f>
        <v>599</v>
      </c>
      <c r="BI461">
        <f>IF(VLOOKUP($A461,'Draft List'!$D$4:$AC$1177,BI$3,FALSE)&lt;&gt;0,VLOOKUP($A461,'Draft List'!$D$4:$AC$1177,BI$3,FALSE),"")</f>
        <v>20</v>
      </c>
      <c r="BJ461">
        <f>IF(VLOOKUP($A461,'Draft List'!$D$4:$AC$1177,BJ$3,FALSE)&lt;&gt;0,VLOOKUP($A461,'Draft List'!$D$4:$AC$1177,BJ$3,FALSE),"")</f>
        <v>3</v>
      </c>
      <c r="BK461" t="str">
        <f>IF(VLOOKUP($A461,'Draft List'!$D$4:$AC$1177,BK$3,FALSE)&lt;&gt;0,VLOOKUP($A461,'Draft List'!$D$4:$AC$1177,BK$3,FALSE),"")</f>
        <v>Arlington Bureaucrats</v>
      </c>
      <c r="BL461" t="e">
        <f>IF(OR(B461="SP",B461="MR",B461="CL"),"P",VLOOKUP(#REF!,Bat!$A$4:$AR$581,42,FALSE))</f>
        <v>#REF!</v>
      </c>
    </row>
    <row r="462" spans="1:64" ht="15" customHeight="1" x14ac:dyDescent="0.3">
      <c r="A462" s="1">
        <v>4635</v>
      </c>
      <c r="B462" s="1" t="s">
        <v>24</v>
      </c>
      <c r="C462" s="1" t="s">
        <v>740</v>
      </c>
      <c r="D462" s="1" t="s">
        <v>1440</v>
      </c>
      <c r="E462" s="1">
        <v>21</v>
      </c>
      <c r="F462" s="1" t="s">
        <v>42</v>
      </c>
      <c r="G462" s="1" t="s">
        <v>42</v>
      </c>
      <c r="H462" s="22" t="s">
        <v>878</v>
      </c>
      <c r="I462" s="45" t="s">
        <v>43</v>
      </c>
      <c r="J462" s="1" t="s">
        <v>44</v>
      </c>
      <c r="K462" s="22" t="s">
        <v>44</v>
      </c>
      <c r="L462" s="1">
        <v>2</v>
      </c>
      <c r="M462" s="1">
        <v>1</v>
      </c>
      <c r="N462" s="22">
        <v>2</v>
      </c>
      <c r="O462" s="1">
        <v>4</v>
      </c>
      <c r="P462" s="1">
        <v>1</v>
      </c>
      <c r="Q462" s="22">
        <v>3</v>
      </c>
      <c r="R462" s="1">
        <v>4</v>
      </c>
      <c r="S462" s="1">
        <v>6</v>
      </c>
      <c r="T462" s="1">
        <v>1</v>
      </c>
      <c r="U462" s="1">
        <v>4</v>
      </c>
      <c r="V462" s="1">
        <v>2</v>
      </c>
      <c r="W462" s="1">
        <v>5</v>
      </c>
      <c r="X462" s="1">
        <v>3</v>
      </c>
      <c r="Y462" s="1">
        <v>6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 t="s">
        <v>45</v>
      </c>
      <c r="AF462" s="1" t="s">
        <v>45</v>
      </c>
      <c r="AG462" s="1" t="s">
        <v>45</v>
      </c>
      <c r="AH462" s="1" t="s">
        <v>45</v>
      </c>
      <c r="AI462" s="1" t="s">
        <v>45</v>
      </c>
      <c r="AJ462" s="1" t="s">
        <v>45</v>
      </c>
      <c r="AK462" s="1" t="s">
        <v>45</v>
      </c>
      <c r="AL462" s="1" t="s">
        <v>45</v>
      </c>
      <c r="AM462" s="1" t="s">
        <v>45</v>
      </c>
      <c r="AN462" s="1" t="s">
        <v>45</v>
      </c>
      <c r="AO462" s="22" t="s">
        <v>45</v>
      </c>
      <c r="AP462" s="1" t="s">
        <v>58</v>
      </c>
      <c r="AQ462" s="1">
        <v>8</v>
      </c>
      <c r="AR462" s="23" t="s">
        <v>375</v>
      </c>
      <c r="AS462" s="34" t="s">
        <v>874</v>
      </c>
      <c r="AT462" s="34" t="s">
        <v>48</v>
      </c>
      <c r="AU462" s="8">
        <f t="shared" si="49"/>
        <v>-2.2644723474043147</v>
      </c>
      <c r="AV462" s="8">
        <f t="shared" si="50"/>
        <v>-1.1872743815947853</v>
      </c>
      <c r="AW462">
        <f t="shared" si="51"/>
        <v>4</v>
      </c>
      <c r="AX462">
        <f t="shared" si="52"/>
        <v>2</v>
      </c>
      <c r="AY462" s="6">
        <f>VLOOKUP(AP462,COND!$A$10:$B$32,2,FALSE)</f>
        <v>1</v>
      </c>
      <c r="AZ462" s="8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95.301617898623434</v>
      </c>
      <c r="BA462" s="26">
        <f t="shared" si="53"/>
        <v>-0.52562040790535292</v>
      </c>
      <c r="BB462" t="str">
        <f t="shared" si="54"/>
        <v>SP</v>
      </c>
      <c r="BC462">
        <v>800</v>
      </c>
      <c r="BD462">
        <v>800</v>
      </c>
      <c r="BF462" t="str">
        <f t="shared" si="55"/>
        <v>Unlikely</v>
      </c>
      <c r="BH462">
        <f>IF(VLOOKUP($A462,'Draft List'!$D$4:$AC$1177,BH$3,FALSE)&lt;&gt;0,VLOOKUP($A462,'Draft List'!$D$4:$AC$1177,BH$3,FALSE),"")</f>
        <v>529</v>
      </c>
      <c r="BI462">
        <f>IF(VLOOKUP($A462,'Draft List'!$D$4:$AC$1177,BI$3,FALSE)&lt;&gt;0,VLOOKUP($A462,'Draft List'!$D$4:$AC$1177,BI$3,FALSE),"")</f>
        <v>17</v>
      </c>
      <c r="BJ462">
        <f>IF(VLOOKUP($A462,'Draft List'!$D$4:$AC$1177,BJ$3,FALSE)&lt;&gt;0,VLOOKUP($A462,'Draft List'!$D$4:$AC$1177,BJ$3,FALSE),"")</f>
        <v>29</v>
      </c>
      <c r="BK462" t="str">
        <f>IF(VLOOKUP($A462,'Draft List'!$D$4:$AC$1177,BK$3,FALSE)&lt;&gt;0,VLOOKUP($A462,'Draft List'!$D$4:$AC$1177,BK$3,FALSE),"")</f>
        <v>Kentucky Thoroughbreds</v>
      </c>
      <c r="BL462" t="str">
        <f>IF(OR(B462="SP",B462="MR",B462="CL"),"P",VLOOKUP(#REF!,Bat!$A$4:$AR$581,42,FALSE))</f>
        <v>P</v>
      </c>
    </row>
    <row r="463" spans="1:64" ht="15" customHeight="1" x14ac:dyDescent="0.3">
      <c r="A463" s="1">
        <v>11397</v>
      </c>
      <c r="B463" s="1" t="s">
        <v>468</v>
      </c>
      <c r="C463" s="1" t="s">
        <v>409</v>
      </c>
      <c r="D463" s="1" t="s">
        <v>135</v>
      </c>
      <c r="E463" s="1">
        <v>21</v>
      </c>
      <c r="F463" s="1" t="s">
        <v>54</v>
      </c>
      <c r="G463" s="1" t="s">
        <v>54</v>
      </c>
      <c r="H463" s="22" t="s">
        <v>878</v>
      </c>
      <c r="I463" s="45" t="s">
        <v>43</v>
      </c>
      <c r="J463" s="1" t="s">
        <v>48</v>
      </c>
      <c r="K463" s="22" t="s">
        <v>43</v>
      </c>
      <c r="L463" s="1">
        <v>1</v>
      </c>
      <c r="M463" s="1">
        <v>2</v>
      </c>
      <c r="N463" s="22">
        <v>1</v>
      </c>
      <c r="O463" s="1">
        <v>3</v>
      </c>
      <c r="P463" s="1">
        <v>2</v>
      </c>
      <c r="Q463" s="22">
        <v>3</v>
      </c>
      <c r="R463" s="1">
        <v>3</v>
      </c>
      <c r="S463" s="1">
        <v>4</v>
      </c>
      <c r="T463" s="1">
        <v>1</v>
      </c>
      <c r="U463" s="1">
        <v>4</v>
      </c>
      <c r="V463" s="1" t="s">
        <v>45</v>
      </c>
      <c r="W463" s="1" t="s">
        <v>45</v>
      </c>
      <c r="X463" s="1">
        <v>2</v>
      </c>
      <c r="Y463" s="1">
        <v>4</v>
      </c>
      <c r="Z463" s="1" t="s">
        <v>45</v>
      </c>
      <c r="AA463" s="1" t="s">
        <v>45</v>
      </c>
      <c r="AB463" s="1" t="s">
        <v>45</v>
      </c>
      <c r="AC463" s="1" t="s">
        <v>45</v>
      </c>
      <c r="AD463" s="1" t="s">
        <v>45</v>
      </c>
      <c r="AE463" s="1" t="s">
        <v>45</v>
      </c>
      <c r="AF463" s="1" t="s">
        <v>45</v>
      </c>
      <c r="AG463" s="1" t="s">
        <v>45</v>
      </c>
      <c r="AH463" s="1" t="s">
        <v>45</v>
      </c>
      <c r="AI463" s="1" t="s">
        <v>45</v>
      </c>
      <c r="AJ463" s="1" t="s">
        <v>45</v>
      </c>
      <c r="AK463" s="1" t="s">
        <v>45</v>
      </c>
      <c r="AL463" s="1" t="s">
        <v>45</v>
      </c>
      <c r="AM463" s="1" t="s">
        <v>45</v>
      </c>
      <c r="AN463" s="1" t="s">
        <v>45</v>
      </c>
      <c r="AO463" s="22" t="s">
        <v>45</v>
      </c>
      <c r="AP463" s="1" t="s">
        <v>65</v>
      </c>
      <c r="AQ463" s="1">
        <v>8</v>
      </c>
      <c r="AR463" s="23" t="s">
        <v>371</v>
      </c>
      <c r="AS463" s="34" t="s">
        <v>882</v>
      </c>
      <c r="AT463" s="34" t="s">
        <v>48</v>
      </c>
      <c r="AU463" s="8">
        <f t="shared" si="49"/>
        <v>-2.5060525215375429</v>
      </c>
      <c r="AV463" s="8">
        <f t="shared" si="50"/>
        <v>-1.1865339896739031</v>
      </c>
      <c r="AW463">
        <f t="shared" si="51"/>
        <v>3</v>
      </c>
      <c r="AX463">
        <f t="shared" si="52"/>
        <v>0</v>
      </c>
      <c r="AY463" s="6">
        <f>VLOOKUP(AP463,COND!$A$10:$B$32,2,FALSE)</f>
        <v>1</v>
      </c>
      <c r="AZ463" s="8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95.268109702214431</v>
      </c>
      <c r="BA463" s="26">
        <f t="shared" si="53"/>
        <v>-0.528711762336455</v>
      </c>
      <c r="BB463" t="str">
        <f t="shared" si="54"/>
        <v>SP</v>
      </c>
      <c r="BC463">
        <v>800</v>
      </c>
      <c r="BD463">
        <v>800</v>
      </c>
      <c r="BF463" t="str">
        <f t="shared" si="55"/>
        <v>Unlikely</v>
      </c>
      <c r="BH463" t="str">
        <f>IF(VLOOKUP($A463,'Draft List'!$D$4:$AC$1177,BH$3,FALSE)&lt;&gt;0,VLOOKUP($A463,'Draft List'!$D$4:$AC$1177,BH$3,FALSE),"")</f>
        <v/>
      </c>
      <c r="BI463" t="str">
        <f>IF(VLOOKUP($A463,'Draft List'!$D$4:$AC$1177,BI$3,FALSE)&lt;&gt;0,VLOOKUP($A463,'Draft List'!$D$4:$AC$1177,BI$3,FALSE),"")</f>
        <v/>
      </c>
      <c r="BJ463" t="str">
        <f>IF(VLOOKUP($A463,'Draft List'!$D$4:$AC$1177,BJ$3,FALSE)&lt;&gt;0,VLOOKUP($A463,'Draft List'!$D$4:$AC$1177,BJ$3,FALSE),"")</f>
        <v/>
      </c>
      <c r="BK463" t="str">
        <f>IF(VLOOKUP($A463,'Draft List'!$D$4:$AC$1177,BK$3,FALSE)&lt;&gt;0,VLOOKUP($A463,'Draft List'!$D$4:$AC$1177,BK$3,FALSE),"")</f>
        <v/>
      </c>
      <c r="BL463" t="e">
        <f>IF(OR(B463="SP",B463="MR",B463="CL"),"P",VLOOKUP(#REF!,Bat!$A$4:$AR$581,42,FALSE))</f>
        <v>#REF!</v>
      </c>
    </row>
    <row r="464" spans="1:64" ht="15" customHeight="1" x14ac:dyDescent="0.3">
      <c r="A464" s="1">
        <v>5531</v>
      </c>
      <c r="B464" s="1" t="s">
        <v>24</v>
      </c>
      <c r="C464" s="1" t="s">
        <v>340</v>
      </c>
      <c r="D464" s="1" t="s">
        <v>873</v>
      </c>
      <c r="E464" s="1">
        <v>21</v>
      </c>
      <c r="F464" s="1" t="s">
        <v>42</v>
      </c>
      <c r="G464" s="1" t="s">
        <v>42</v>
      </c>
      <c r="H464" s="22" t="s">
        <v>878</v>
      </c>
      <c r="I464" s="45" t="s">
        <v>43</v>
      </c>
      <c r="J464" s="1" t="s">
        <v>43</v>
      </c>
      <c r="K464" s="22" t="s">
        <v>43</v>
      </c>
      <c r="L464" s="1">
        <v>2</v>
      </c>
      <c r="M464" s="1">
        <v>2</v>
      </c>
      <c r="N464" s="22">
        <v>1</v>
      </c>
      <c r="O464" s="1">
        <v>4</v>
      </c>
      <c r="P464" s="1">
        <v>2</v>
      </c>
      <c r="Q464" s="22">
        <v>2</v>
      </c>
      <c r="R464" s="1">
        <v>4</v>
      </c>
      <c r="S464" s="1">
        <v>5</v>
      </c>
      <c r="T464" s="1">
        <v>1</v>
      </c>
      <c r="U464" s="1">
        <v>5</v>
      </c>
      <c r="V464" s="1" t="s">
        <v>45</v>
      </c>
      <c r="W464" s="1" t="s">
        <v>45</v>
      </c>
      <c r="X464" s="1">
        <v>2</v>
      </c>
      <c r="Y464" s="1">
        <v>6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 t="s">
        <v>45</v>
      </c>
      <c r="AF464" s="1" t="s">
        <v>45</v>
      </c>
      <c r="AG464" s="1" t="s">
        <v>45</v>
      </c>
      <c r="AH464" s="1" t="s">
        <v>45</v>
      </c>
      <c r="AI464" s="1" t="s">
        <v>45</v>
      </c>
      <c r="AJ464" s="1" t="s">
        <v>45</v>
      </c>
      <c r="AK464" s="1" t="s">
        <v>45</v>
      </c>
      <c r="AL464" s="1" t="s">
        <v>45</v>
      </c>
      <c r="AM464" s="1" t="s">
        <v>45</v>
      </c>
      <c r="AN464" s="1" t="s">
        <v>45</v>
      </c>
      <c r="AO464" s="22" t="s">
        <v>45</v>
      </c>
      <c r="AP464" s="1" t="s">
        <v>58</v>
      </c>
      <c r="AQ464" s="1">
        <v>5</v>
      </c>
      <c r="AR464" s="23" t="s">
        <v>371</v>
      </c>
      <c r="AS464" s="34" t="s">
        <v>45</v>
      </c>
      <c r="AT464" s="34" t="s">
        <v>844</v>
      </c>
      <c r="AU464" s="8">
        <f t="shared" si="49"/>
        <v>-2.311361197028369</v>
      </c>
      <c r="AV464" s="8">
        <f t="shared" si="50"/>
        <v>-1.23416323121884</v>
      </c>
      <c r="AW464">
        <f t="shared" si="51"/>
        <v>3</v>
      </c>
      <c r="AX464">
        <f t="shared" si="52"/>
        <v>1</v>
      </c>
      <c r="AY464" s="6">
        <f>VLOOKUP(AP464,COND!$A$10:$B$32,2,FALSE)</f>
        <v>1</v>
      </c>
      <c r="AZ464" s="8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95.164351557812083</v>
      </c>
      <c r="BA464" s="26">
        <f t="shared" si="53"/>
        <v>-0.53828414264442503</v>
      </c>
      <c r="BB464" t="str">
        <f t="shared" si="54"/>
        <v>SP</v>
      </c>
      <c r="BC464">
        <v>800</v>
      </c>
      <c r="BD464">
        <v>800</v>
      </c>
      <c r="BF464" t="str">
        <f t="shared" si="55"/>
        <v>Unlikely</v>
      </c>
      <c r="BH464" t="str">
        <f>IF(VLOOKUP($A464,'Draft List'!$D$4:$AC$1177,BH$3,FALSE)&lt;&gt;0,VLOOKUP($A464,'Draft List'!$D$4:$AC$1177,BH$3,FALSE),"")</f>
        <v/>
      </c>
      <c r="BI464" t="str">
        <f>IF(VLOOKUP($A464,'Draft List'!$D$4:$AC$1177,BI$3,FALSE)&lt;&gt;0,VLOOKUP($A464,'Draft List'!$D$4:$AC$1177,BI$3,FALSE),"")</f>
        <v/>
      </c>
      <c r="BJ464" t="str">
        <f>IF(VLOOKUP($A464,'Draft List'!$D$4:$AC$1177,BJ$3,FALSE)&lt;&gt;0,VLOOKUP($A464,'Draft List'!$D$4:$AC$1177,BJ$3,FALSE),"")</f>
        <v/>
      </c>
      <c r="BK464" t="str">
        <f>IF(VLOOKUP($A464,'Draft List'!$D$4:$AC$1177,BK$3,FALSE)&lt;&gt;0,VLOOKUP($A464,'Draft List'!$D$4:$AC$1177,BK$3,FALSE),"")</f>
        <v/>
      </c>
      <c r="BL464" t="str">
        <f>IF(OR(B464="SP",B464="MR",B464="CL"),"P",VLOOKUP(#REF!,Bat!$A$4:$AR$581,42,FALSE))</f>
        <v>P</v>
      </c>
    </row>
    <row r="465" spans="1:64" ht="15" customHeight="1" x14ac:dyDescent="0.3">
      <c r="A465" s="1">
        <v>1125</v>
      </c>
      <c r="B465" s="1" t="s">
        <v>468</v>
      </c>
      <c r="C465" s="1" t="s">
        <v>507</v>
      </c>
      <c r="D465" s="1" t="s">
        <v>210</v>
      </c>
      <c r="E465" s="1">
        <v>22</v>
      </c>
      <c r="F465" s="1" t="s">
        <v>54</v>
      </c>
      <c r="G465" s="1" t="s">
        <v>54</v>
      </c>
      <c r="H465" s="22" t="s">
        <v>878</v>
      </c>
      <c r="I465" s="45" t="s">
        <v>43</v>
      </c>
      <c r="J465" s="1" t="s">
        <v>43</v>
      </c>
      <c r="K465" s="22" t="s">
        <v>43</v>
      </c>
      <c r="L465" s="1">
        <v>3</v>
      </c>
      <c r="M465" s="1">
        <v>1</v>
      </c>
      <c r="N465" s="22">
        <v>1</v>
      </c>
      <c r="O465" s="1">
        <v>4</v>
      </c>
      <c r="P465" s="1">
        <v>2</v>
      </c>
      <c r="Q465" s="22">
        <v>2</v>
      </c>
      <c r="R465" s="1">
        <v>4</v>
      </c>
      <c r="S465" s="1">
        <v>5</v>
      </c>
      <c r="T465" s="1">
        <v>1</v>
      </c>
      <c r="U465" s="1">
        <v>1</v>
      </c>
      <c r="V465" s="1" t="s">
        <v>45</v>
      </c>
      <c r="W465" s="1" t="s">
        <v>45</v>
      </c>
      <c r="X465" s="1">
        <v>3</v>
      </c>
      <c r="Y465" s="1">
        <v>6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 t="s">
        <v>45</v>
      </c>
      <c r="AF465" s="1" t="s">
        <v>45</v>
      </c>
      <c r="AG465" s="1" t="s">
        <v>45</v>
      </c>
      <c r="AH465" s="1" t="s">
        <v>45</v>
      </c>
      <c r="AI465" s="1" t="s">
        <v>45</v>
      </c>
      <c r="AJ465" s="1" t="s">
        <v>45</v>
      </c>
      <c r="AK465" s="1" t="s">
        <v>45</v>
      </c>
      <c r="AL465" s="1" t="s">
        <v>45</v>
      </c>
      <c r="AM465" s="1" t="s">
        <v>45</v>
      </c>
      <c r="AN465" s="1" t="s">
        <v>45</v>
      </c>
      <c r="AO465" s="22" t="s">
        <v>45</v>
      </c>
      <c r="AP465" s="1" t="s">
        <v>58</v>
      </c>
      <c r="AQ465" s="1">
        <v>6</v>
      </c>
      <c r="AR465" s="23" t="s">
        <v>14</v>
      </c>
      <c r="AS465" s="34" t="s">
        <v>45</v>
      </c>
      <c r="AT465" s="34" t="s">
        <v>844</v>
      </c>
      <c r="AU465" s="8">
        <f t="shared" si="49"/>
        <v>-2.3121015889492513</v>
      </c>
      <c r="AV465" s="8">
        <f t="shared" si="50"/>
        <v>-1.23416323121884</v>
      </c>
      <c r="AW465">
        <f t="shared" si="51"/>
        <v>3</v>
      </c>
      <c r="AX465">
        <f t="shared" si="52"/>
        <v>1</v>
      </c>
      <c r="AY465" s="6">
        <f>VLOOKUP(AP465,COND!$A$10:$B$32,2,FALSE)</f>
        <v>1</v>
      </c>
      <c r="AZ465" s="8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95.164207181387525</v>
      </c>
      <c r="BA465" s="26">
        <f t="shared" si="53"/>
        <v>-0.53829746233177433</v>
      </c>
      <c r="BB465" t="str">
        <f t="shared" si="54"/>
        <v>SP</v>
      </c>
      <c r="BC465">
        <v>800</v>
      </c>
      <c r="BD465">
        <v>800</v>
      </c>
      <c r="BF465" t="str">
        <f t="shared" si="55"/>
        <v>Unlikely</v>
      </c>
      <c r="BH465" t="str">
        <f>IF(VLOOKUP($A465,'Draft List'!$D$4:$AC$1177,BH$3,FALSE)&lt;&gt;0,VLOOKUP($A465,'Draft List'!$D$4:$AC$1177,BH$3,FALSE),"")</f>
        <v/>
      </c>
      <c r="BI465" t="str">
        <f>IF(VLOOKUP($A465,'Draft List'!$D$4:$AC$1177,BI$3,FALSE)&lt;&gt;0,VLOOKUP($A465,'Draft List'!$D$4:$AC$1177,BI$3,FALSE),"")</f>
        <v/>
      </c>
      <c r="BJ465" t="str">
        <f>IF(VLOOKUP($A465,'Draft List'!$D$4:$AC$1177,BJ$3,FALSE)&lt;&gt;0,VLOOKUP($A465,'Draft List'!$D$4:$AC$1177,BJ$3,FALSE),"")</f>
        <v/>
      </c>
      <c r="BK465" t="str">
        <f>IF(VLOOKUP($A465,'Draft List'!$D$4:$AC$1177,BK$3,FALSE)&lt;&gt;0,VLOOKUP($A465,'Draft List'!$D$4:$AC$1177,BK$3,FALSE),"")</f>
        <v/>
      </c>
      <c r="BL465" t="e">
        <f>IF(OR(B465="SP",B465="MR",B465="CL"),"P",VLOOKUP(#REF!,Bat!$A$4:$AR$581,42,FALSE))</f>
        <v>#REF!</v>
      </c>
    </row>
    <row r="466" spans="1:64" ht="15" customHeight="1" x14ac:dyDescent="0.3">
      <c r="A466" s="1">
        <v>12304</v>
      </c>
      <c r="B466" s="1" t="s">
        <v>468</v>
      </c>
      <c r="C466" s="1" t="s">
        <v>389</v>
      </c>
      <c r="D466" s="1" t="s">
        <v>1511</v>
      </c>
      <c r="E466" s="1">
        <v>21</v>
      </c>
      <c r="F466" s="1" t="s">
        <v>63</v>
      </c>
      <c r="G466" s="1" t="s">
        <v>54</v>
      </c>
      <c r="H466" s="22" t="s">
        <v>878</v>
      </c>
      <c r="I466" s="45" t="s">
        <v>43</v>
      </c>
      <c r="J466" s="1" t="s">
        <v>44</v>
      </c>
      <c r="K466" s="22" t="s">
        <v>43</v>
      </c>
      <c r="L466" s="1">
        <v>3</v>
      </c>
      <c r="M466" s="1">
        <v>1</v>
      </c>
      <c r="N466" s="22">
        <v>2</v>
      </c>
      <c r="O466" s="1">
        <v>4</v>
      </c>
      <c r="P466" s="1">
        <v>1</v>
      </c>
      <c r="Q466" s="22">
        <v>3</v>
      </c>
      <c r="R466" s="1">
        <v>4</v>
      </c>
      <c r="S466" s="1">
        <v>5</v>
      </c>
      <c r="T466" s="1">
        <v>2</v>
      </c>
      <c r="U466" s="1">
        <v>2</v>
      </c>
      <c r="V466" s="1">
        <v>4</v>
      </c>
      <c r="W466" s="1">
        <v>6</v>
      </c>
      <c r="X466" s="1" t="s">
        <v>45</v>
      </c>
      <c r="Y466" s="1" t="s">
        <v>45</v>
      </c>
      <c r="Z466" s="1" t="s">
        <v>45</v>
      </c>
      <c r="AA466" s="1" t="s">
        <v>45</v>
      </c>
      <c r="AB466" s="1" t="s">
        <v>45</v>
      </c>
      <c r="AC466" s="1" t="s">
        <v>45</v>
      </c>
      <c r="AD466" s="1" t="s">
        <v>45</v>
      </c>
      <c r="AE466" s="1" t="s">
        <v>45</v>
      </c>
      <c r="AF466" s="1" t="s">
        <v>45</v>
      </c>
      <c r="AG466" s="1" t="s">
        <v>45</v>
      </c>
      <c r="AH466" s="1" t="s">
        <v>45</v>
      </c>
      <c r="AI466" s="1" t="s">
        <v>45</v>
      </c>
      <c r="AJ466" s="1" t="s">
        <v>45</v>
      </c>
      <c r="AK466" s="1" t="s">
        <v>45</v>
      </c>
      <c r="AL466" s="1" t="s">
        <v>45</v>
      </c>
      <c r="AM466" s="1" t="s">
        <v>45</v>
      </c>
      <c r="AN466" s="1" t="s">
        <v>45</v>
      </c>
      <c r="AO466" s="22" t="s">
        <v>45</v>
      </c>
      <c r="AP466" s="1" t="s">
        <v>65</v>
      </c>
      <c r="AQ466" s="1">
        <v>6</v>
      </c>
      <c r="AR466" s="23" t="s">
        <v>14</v>
      </c>
      <c r="AS466" s="34" t="s">
        <v>45</v>
      </c>
      <c r="AT466" s="34" t="s">
        <v>48</v>
      </c>
      <c r="AU466" s="8">
        <f t="shared" si="49"/>
        <v>-2.0697810228951408</v>
      </c>
      <c r="AV466" s="8">
        <f t="shared" si="50"/>
        <v>-1.1872743815947853</v>
      </c>
      <c r="AW466">
        <f t="shared" si="51"/>
        <v>3</v>
      </c>
      <c r="AX466">
        <f t="shared" si="52"/>
        <v>1</v>
      </c>
      <c r="AY466" s="6">
        <f>VLOOKUP(AP466,COND!$A$10:$B$32,2,FALSE)</f>
        <v>1</v>
      </c>
      <c r="AZ466" s="8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95.125792259437134</v>
      </c>
      <c r="BA466" s="26">
        <f t="shared" si="53"/>
        <v>-0.54184149489450206</v>
      </c>
      <c r="BB466" t="str">
        <f t="shared" si="54"/>
        <v>SP</v>
      </c>
      <c r="BC466">
        <v>800</v>
      </c>
      <c r="BD466">
        <v>800</v>
      </c>
      <c r="BF466" t="str">
        <f t="shared" si="55"/>
        <v>Unlikely</v>
      </c>
      <c r="BH466" t="str">
        <f>IF(VLOOKUP($A466,'Draft List'!$D$4:$AC$1177,BH$3,FALSE)&lt;&gt;0,VLOOKUP($A466,'Draft List'!$D$4:$AC$1177,BH$3,FALSE),"")</f>
        <v/>
      </c>
      <c r="BI466" t="str">
        <f>IF(VLOOKUP($A466,'Draft List'!$D$4:$AC$1177,BI$3,FALSE)&lt;&gt;0,VLOOKUP($A466,'Draft List'!$D$4:$AC$1177,BI$3,FALSE),"")</f>
        <v/>
      </c>
      <c r="BJ466" t="str">
        <f>IF(VLOOKUP($A466,'Draft List'!$D$4:$AC$1177,BJ$3,FALSE)&lt;&gt;0,VLOOKUP($A466,'Draft List'!$D$4:$AC$1177,BJ$3,FALSE),"")</f>
        <v/>
      </c>
      <c r="BK466" t="str">
        <f>IF(VLOOKUP($A466,'Draft List'!$D$4:$AC$1177,BK$3,FALSE)&lt;&gt;0,VLOOKUP($A466,'Draft List'!$D$4:$AC$1177,BK$3,FALSE),"")</f>
        <v/>
      </c>
      <c r="BL466" t="e">
        <f>IF(OR(B466="SP",B466="MR",B466="CL"),"P",VLOOKUP(#REF!,Bat!$A$4:$AR$581,42,FALSE))</f>
        <v>#REF!</v>
      </c>
    </row>
    <row r="467" spans="1:64" ht="15" customHeight="1" x14ac:dyDescent="0.3">
      <c r="A467" s="1">
        <v>10070</v>
      </c>
      <c r="B467" s="1" t="s">
        <v>24</v>
      </c>
      <c r="C467" s="1" t="s">
        <v>628</v>
      </c>
      <c r="D467" s="1" t="s">
        <v>157</v>
      </c>
      <c r="E467" s="1">
        <v>21</v>
      </c>
      <c r="F467" s="1" t="s">
        <v>42</v>
      </c>
      <c r="G467" s="1" t="s">
        <v>42</v>
      </c>
      <c r="H467" s="22" t="s">
        <v>878</v>
      </c>
      <c r="I467" s="45" t="s">
        <v>44</v>
      </c>
      <c r="J467" s="1" t="s">
        <v>44</v>
      </c>
      <c r="K467" s="22" t="s">
        <v>44</v>
      </c>
      <c r="L467" s="1">
        <v>2</v>
      </c>
      <c r="M467" s="1">
        <v>2</v>
      </c>
      <c r="N467" s="22">
        <v>2</v>
      </c>
      <c r="O467" s="1">
        <v>4</v>
      </c>
      <c r="P467" s="1">
        <v>2</v>
      </c>
      <c r="Q467" s="22">
        <v>3</v>
      </c>
      <c r="R467" s="1" t="s">
        <v>45</v>
      </c>
      <c r="S467" s="1" t="s">
        <v>45</v>
      </c>
      <c r="T467" s="1" t="s">
        <v>45</v>
      </c>
      <c r="U467" s="1" t="s">
        <v>45</v>
      </c>
      <c r="V467" s="1">
        <v>3</v>
      </c>
      <c r="W467" s="1">
        <v>5</v>
      </c>
      <c r="X467" s="1" t="s">
        <v>45</v>
      </c>
      <c r="Y467" s="1" t="s">
        <v>45</v>
      </c>
      <c r="Z467" s="1">
        <v>3</v>
      </c>
      <c r="AA467" s="1">
        <v>5</v>
      </c>
      <c r="AB467" s="1" t="s">
        <v>45</v>
      </c>
      <c r="AC467" s="1" t="s">
        <v>45</v>
      </c>
      <c r="AD467" s="1">
        <v>4</v>
      </c>
      <c r="AE467" s="1">
        <v>5</v>
      </c>
      <c r="AF467" s="1" t="s">
        <v>45</v>
      </c>
      <c r="AG467" s="1" t="s">
        <v>45</v>
      </c>
      <c r="AH467" s="1" t="s">
        <v>45</v>
      </c>
      <c r="AI467" s="1" t="s">
        <v>45</v>
      </c>
      <c r="AJ467" s="1" t="s">
        <v>45</v>
      </c>
      <c r="AK467" s="1" t="s">
        <v>45</v>
      </c>
      <c r="AL467" s="1" t="s">
        <v>45</v>
      </c>
      <c r="AM467" s="1" t="s">
        <v>45</v>
      </c>
      <c r="AN467" s="1" t="s">
        <v>45</v>
      </c>
      <c r="AO467" s="22" t="s">
        <v>45</v>
      </c>
      <c r="AP467" s="1" t="s">
        <v>59</v>
      </c>
      <c r="AQ467" s="1">
        <v>4</v>
      </c>
      <c r="AR467" s="23" t="s">
        <v>370</v>
      </c>
      <c r="AS467" s="34" t="s">
        <v>977</v>
      </c>
      <c r="AT467" s="34" t="s">
        <v>48</v>
      </c>
      <c r="AU467" s="8">
        <f t="shared" si="49"/>
        <v>-2.0690406309742588</v>
      </c>
      <c r="AV467" s="8">
        <f t="shared" si="50"/>
        <v>-0.99184266516472974</v>
      </c>
      <c r="AW467">
        <f t="shared" si="51"/>
        <v>3</v>
      </c>
      <c r="AX467">
        <f t="shared" si="52"/>
        <v>0</v>
      </c>
      <c r="AY467" s="6">
        <f>VLOOKUP(AP467,COND!$A$10:$B$32,2,FALSE)</f>
        <v>1</v>
      </c>
      <c r="AZ467" s="8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95.036871641985016</v>
      </c>
      <c r="BA467" s="26">
        <f t="shared" si="53"/>
        <v>-0.55004501445794485</v>
      </c>
      <c r="BB467" t="str">
        <f t="shared" si="54"/>
        <v>RP</v>
      </c>
      <c r="BC467">
        <v>800</v>
      </c>
      <c r="BD467">
        <v>800</v>
      </c>
      <c r="BF467" t="str">
        <f t="shared" si="55"/>
        <v>Unlikely</v>
      </c>
      <c r="BH467">
        <f>IF(VLOOKUP($A467,'Draft List'!$D$4:$AC$1177,BH$3,FALSE)&lt;&gt;0,VLOOKUP($A467,'Draft List'!$D$4:$AC$1177,BH$3,FALSE),"")</f>
        <v>602</v>
      </c>
      <c r="BI467">
        <f>IF(VLOOKUP($A467,'Draft List'!$D$4:$AC$1177,BI$3,FALSE)&lt;&gt;0,VLOOKUP($A467,'Draft List'!$D$4:$AC$1177,BI$3,FALSE),"")</f>
        <v>20</v>
      </c>
      <c r="BJ467">
        <f>IF(VLOOKUP($A467,'Draft List'!$D$4:$AC$1177,BJ$3,FALSE)&lt;&gt;0,VLOOKUP($A467,'Draft List'!$D$4:$AC$1177,BJ$3,FALSE),"")</f>
        <v>6</v>
      </c>
      <c r="BK467" t="str">
        <f>IF(VLOOKUP($A467,'Draft List'!$D$4:$AC$1177,BK$3,FALSE)&lt;&gt;0,VLOOKUP($A467,'Draft List'!$D$4:$AC$1177,BK$3,FALSE),"")</f>
        <v>Scottish Claymores</v>
      </c>
      <c r="BL467" t="str">
        <f>IF(OR(B467="SP",B467="MR",B467="CL"),"P",VLOOKUP(#REF!,Bat!$A$4:$AR$581,42,FALSE))</f>
        <v>P</v>
      </c>
    </row>
    <row r="468" spans="1:64" ht="15" customHeight="1" x14ac:dyDescent="0.3">
      <c r="A468" s="1">
        <v>11589</v>
      </c>
      <c r="B468" s="1" t="s">
        <v>24</v>
      </c>
      <c r="C468" s="1" t="s">
        <v>883</v>
      </c>
      <c r="D468" s="1" t="s">
        <v>1702</v>
      </c>
      <c r="E468" s="1">
        <v>21</v>
      </c>
      <c r="F468" s="1" t="s">
        <v>54</v>
      </c>
      <c r="G468" s="1" t="s">
        <v>54</v>
      </c>
      <c r="H468" s="22" t="s">
        <v>878</v>
      </c>
      <c r="I468" s="45" t="s">
        <v>48</v>
      </c>
      <c r="J468" s="1" t="s">
        <v>43</v>
      </c>
      <c r="K468" s="22" t="s">
        <v>43</v>
      </c>
      <c r="L468" s="1">
        <v>2</v>
      </c>
      <c r="M468" s="1">
        <v>1</v>
      </c>
      <c r="N468" s="22">
        <v>2</v>
      </c>
      <c r="O468" s="1">
        <v>4</v>
      </c>
      <c r="P468" s="1">
        <v>1</v>
      </c>
      <c r="Q468" s="22">
        <v>3</v>
      </c>
      <c r="R468" s="1">
        <v>4</v>
      </c>
      <c r="S468" s="1">
        <v>5</v>
      </c>
      <c r="T468" s="1">
        <v>1</v>
      </c>
      <c r="U468" s="1">
        <v>5</v>
      </c>
      <c r="V468" s="1" t="s">
        <v>45</v>
      </c>
      <c r="W468" s="1" t="s">
        <v>45</v>
      </c>
      <c r="X468" s="1" t="s">
        <v>45</v>
      </c>
      <c r="Y468" s="1" t="s">
        <v>45</v>
      </c>
      <c r="Z468" s="1" t="s">
        <v>45</v>
      </c>
      <c r="AA468" s="1" t="s">
        <v>45</v>
      </c>
      <c r="AB468" s="1" t="s">
        <v>45</v>
      </c>
      <c r="AC468" s="1" t="s">
        <v>45</v>
      </c>
      <c r="AD468" s="1">
        <v>3</v>
      </c>
      <c r="AE468" s="1">
        <v>5</v>
      </c>
      <c r="AF468" s="1">
        <v>3</v>
      </c>
      <c r="AG468" s="1">
        <v>3</v>
      </c>
      <c r="AH468" s="1" t="s">
        <v>45</v>
      </c>
      <c r="AI468" s="1" t="s">
        <v>45</v>
      </c>
      <c r="AJ468" s="1" t="s">
        <v>45</v>
      </c>
      <c r="AK468" s="1" t="s">
        <v>45</v>
      </c>
      <c r="AL468" s="1" t="s">
        <v>45</v>
      </c>
      <c r="AM468" s="1" t="s">
        <v>45</v>
      </c>
      <c r="AN468" s="1" t="s">
        <v>45</v>
      </c>
      <c r="AO468" s="22" t="s">
        <v>45</v>
      </c>
      <c r="AP468" s="1" t="s">
        <v>58</v>
      </c>
      <c r="AQ468" s="1">
        <v>7</v>
      </c>
      <c r="AR468" s="23" t="s">
        <v>14</v>
      </c>
      <c r="AS468" s="34" t="s">
        <v>874</v>
      </c>
      <c r="AT468" s="34" t="s">
        <v>844</v>
      </c>
      <c r="AU468" s="8">
        <f t="shared" si="49"/>
        <v>-2.2644723474043147</v>
      </c>
      <c r="AV468" s="8">
        <f t="shared" si="50"/>
        <v>-1.1872743815947853</v>
      </c>
      <c r="AW468">
        <f t="shared" si="51"/>
        <v>4</v>
      </c>
      <c r="AX468">
        <f t="shared" si="52"/>
        <v>0</v>
      </c>
      <c r="AY468" s="6">
        <f>VLOOKUP(AP468,COND!$A$10:$B$32,2,FALSE)</f>
        <v>1</v>
      </c>
      <c r="AZ468" s="8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95.026617898623428</v>
      </c>
      <c r="BA468" s="26">
        <f t="shared" si="53"/>
        <v>-0.550990990618205</v>
      </c>
      <c r="BB468" t="str">
        <f t="shared" si="54"/>
        <v>SP</v>
      </c>
      <c r="BC468">
        <v>800</v>
      </c>
      <c r="BD468">
        <v>800</v>
      </c>
      <c r="BF468" t="str">
        <f t="shared" si="55"/>
        <v>Unlikely</v>
      </c>
      <c r="BH468" t="str">
        <f>IF(VLOOKUP($A468,'Draft List'!$D$4:$AC$1177,BH$3,FALSE)&lt;&gt;0,VLOOKUP($A468,'Draft List'!$D$4:$AC$1177,BH$3,FALSE),"")</f>
        <v/>
      </c>
      <c r="BI468" t="str">
        <f>IF(VLOOKUP($A468,'Draft List'!$D$4:$AC$1177,BI$3,FALSE)&lt;&gt;0,VLOOKUP($A468,'Draft List'!$D$4:$AC$1177,BI$3,FALSE),"")</f>
        <v/>
      </c>
      <c r="BJ468" t="str">
        <f>IF(VLOOKUP($A468,'Draft List'!$D$4:$AC$1177,BJ$3,FALSE)&lt;&gt;0,VLOOKUP($A468,'Draft List'!$D$4:$AC$1177,BJ$3,FALSE),"")</f>
        <v/>
      </c>
      <c r="BK468" t="str">
        <f>IF(VLOOKUP($A468,'Draft List'!$D$4:$AC$1177,BK$3,FALSE)&lt;&gt;0,VLOOKUP($A468,'Draft List'!$D$4:$AC$1177,BK$3,FALSE),"")</f>
        <v/>
      </c>
      <c r="BL468" t="str">
        <f>IF(OR(B468="SP",B468="MR",B468="CL"),"P",VLOOKUP(#REF!,Bat!$A$4:$AR$581,42,FALSE))</f>
        <v>P</v>
      </c>
    </row>
    <row r="469" spans="1:64" ht="15" customHeight="1" x14ac:dyDescent="0.3">
      <c r="A469" s="1">
        <v>10688</v>
      </c>
      <c r="B469" s="1" t="s">
        <v>468</v>
      </c>
      <c r="C469" s="1" t="s">
        <v>1597</v>
      </c>
      <c r="D469" s="1" t="s">
        <v>1598</v>
      </c>
      <c r="E469" s="1">
        <v>18</v>
      </c>
      <c r="F469" s="1" t="s">
        <v>42</v>
      </c>
      <c r="G469" s="1" t="s">
        <v>42</v>
      </c>
      <c r="H469" s="22" t="s">
        <v>878</v>
      </c>
      <c r="I469" s="45" t="s">
        <v>43</v>
      </c>
      <c r="J469" s="1" t="s">
        <v>43</v>
      </c>
      <c r="K469" s="22" t="s">
        <v>43</v>
      </c>
      <c r="L469" s="1">
        <v>1</v>
      </c>
      <c r="M469" s="1">
        <v>1</v>
      </c>
      <c r="N469" s="22">
        <v>1</v>
      </c>
      <c r="O469" s="1">
        <v>3</v>
      </c>
      <c r="P469" s="1">
        <v>1</v>
      </c>
      <c r="Q469" s="22">
        <v>1</v>
      </c>
      <c r="R469" s="1">
        <v>2</v>
      </c>
      <c r="S469" s="1">
        <v>3</v>
      </c>
      <c r="T469" s="1">
        <v>1</v>
      </c>
      <c r="U469" s="1">
        <v>1</v>
      </c>
      <c r="V469" s="1" t="s">
        <v>45</v>
      </c>
      <c r="W469" s="1" t="s">
        <v>45</v>
      </c>
      <c r="X469" s="1">
        <v>2</v>
      </c>
      <c r="Y469" s="1">
        <v>4</v>
      </c>
      <c r="Z469" s="1" t="s">
        <v>45</v>
      </c>
      <c r="AA469" s="1" t="s">
        <v>45</v>
      </c>
      <c r="AB469" s="1" t="s">
        <v>45</v>
      </c>
      <c r="AC469" s="1" t="s">
        <v>45</v>
      </c>
      <c r="AD469" s="1" t="s">
        <v>45</v>
      </c>
      <c r="AE469" s="1" t="s">
        <v>45</v>
      </c>
      <c r="AF469" s="1" t="s">
        <v>45</v>
      </c>
      <c r="AG469" s="1" t="s">
        <v>45</v>
      </c>
      <c r="AH469" s="1" t="s">
        <v>45</v>
      </c>
      <c r="AI469" s="1" t="s">
        <v>45</v>
      </c>
      <c r="AJ469" s="1" t="s">
        <v>45</v>
      </c>
      <c r="AK469" s="1" t="s">
        <v>45</v>
      </c>
      <c r="AL469" s="1" t="s">
        <v>45</v>
      </c>
      <c r="AM469" s="1" t="s">
        <v>45</v>
      </c>
      <c r="AN469" s="1" t="s">
        <v>45</v>
      </c>
      <c r="AO469" s="22" t="s">
        <v>45</v>
      </c>
      <c r="AP469" s="1" t="s">
        <v>66</v>
      </c>
      <c r="AQ469" s="1">
        <v>7</v>
      </c>
      <c r="AR469" s="23" t="s">
        <v>14</v>
      </c>
      <c r="AS469" s="34" t="s">
        <v>896</v>
      </c>
      <c r="AT469" s="34" t="s">
        <v>48</v>
      </c>
      <c r="AU469" s="8">
        <f t="shared" si="49"/>
        <v>-2.7014842379675978</v>
      </c>
      <c r="AV469" s="8">
        <f t="shared" si="50"/>
        <v>-1.8666068382121794</v>
      </c>
      <c r="AW469">
        <f t="shared" si="51"/>
        <v>3</v>
      </c>
      <c r="AX469">
        <f t="shared" si="52"/>
        <v>0</v>
      </c>
      <c r="AY469" s="6">
        <f>VLOOKUP(AP469,COND!$A$10:$B$32,2,FALSE)</f>
        <v>0.95</v>
      </c>
      <c r="AZ469" s="8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87.446188068754751</v>
      </c>
      <c r="BA469" s="26">
        <f t="shared" si="53"/>
        <v>-1.250336161518752</v>
      </c>
      <c r="BB469" t="str">
        <f t="shared" si="54"/>
        <v>SP</v>
      </c>
      <c r="BC469">
        <v>800</v>
      </c>
      <c r="BD469">
        <v>800</v>
      </c>
      <c r="BF469" t="str">
        <f t="shared" si="55"/>
        <v>Unlikely</v>
      </c>
      <c r="BH469" t="str">
        <f>IF(VLOOKUP($A469,'Draft List'!$D$4:$AC$1177,BH$3,FALSE)&lt;&gt;0,VLOOKUP($A469,'Draft List'!$D$4:$AC$1177,BH$3,FALSE),"")</f>
        <v/>
      </c>
      <c r="BI469" t="str">
        <f>IF(VLOOKUP($A469,'Draft List'!$D$4:$AC$1177,BI$3,FALSE)&lt;&gt;0,VLOOKUP($A469,'Draft List'!$D$4:$AC$1177,BI$3,FALSE),"")</f>
        <v/>
      </c>
      <c r="BJ469" t="str">
        <f>IF(VLOOKUP($A469,'Draft List'!$D$4:$AC$1177,BJ$3,FALSE)&lt;&gt;0,VLOOKUP($A469,'Draft List'!$D$4:$AC$1177,BJ$3,FALSE),"")</f>
        <v/>
      </c>
      <c r="BK469" t="str">
        <f>IF(VLOOKUP($A469,'Draft List'!$D$4:$AC$1177,BK$3,FALSE)&lt;&gt;0,VLOOKUP($A469,'Draft List'!$D$4:$AC$1177,BK$3,FALSE),"")</f>
        <v/>
      </c>
      <c r="BL469" t="e">
        <f>IF(OR(B469="SP",B469="MR",B469="CL"),"P",VLOOKUP(#REF!,Bat!$A$4:$AR$581,42,FALSE))</f>
        <v>#REF!</v>
      </c>
    </row>
    <row r="470" spans="1:64" ht="15" customHeight="1" x14ac:dyDescent="0.3">
      <c r="A470" s="1">
        <v>7512</v>
      </c>
      <c r="B470" s="1" t="s">
        <v>468</v>
      </c>
      <c r="C470" s="1" t="s">
        <v>202</v>
      </c>
      <c r="D470" s="1" t="s">
        <v>1627</v>
      </c>
      <c r="E470" s="1">
        <v>22</v>
      </c>
      <c r="F470" s="1" t="s">
        <v>42</v>
      </c>
      <c r="G470" s="1" t="s">
        <v>54</v>
      </c>
      <c r="H470" s="22" t="s">
        <v>878</v>
      </c>
      <c r="I470" s="45" t="s">
        <v>43</v>
      </c>
      <c r="J470" s="1" t="s">
        <v>44</v>
      </c>
      <c r="K470" s="22" t="s">
        <v>43</v>
      </c>
      <c r="L470" s="1">
        <v>2</v>
      </c>
      <c r="M470" s="1">
        <v>2</v>
      </c>
      <c r="N470" s="22">
        <v>2</v>
      </c>
      <c r="O470" s="1">
        <v>4</v>
      </c>
      <c r="P470" s="1">
        <v>2</v>
      </c>
      <c r="Q470" s="22">
        <v>2</v>
      </c>
      <c r="R470" s="1">
        <v>3</v>
      </c>
      <c r="S470" s="1">
        <v>5</v>
      </c>
      <c r="T470" s="1">
        <v>4</v>
      </c>
      <c r="U470" s="1">
        <v>6</v>
      </c>
      <c r="V470" s="1">
        <v>3</v>
      </c>
      <c r="W470" s="1">
        <v>6</v>
      </c>
      <c r="X470" s="1" t="s">
        <v>45</v>
      </c>
      <c r="Y470" s="1" t="s">
        <v>45</v>
      </c>
      <c r="Z470" s="1" t="s">
        <v>45</v>
      </c>
      <c r="AA470" s="1" t="s">
        <v>45</v>
      </c>
      <c r="AB470" s="1" t="s">
        <v>45</v>
      </c>
      <c r="AC470" s="1" t="s">
        <v>45</v>
      </c>
      <c r="AD470" s="1" t="s">
        <v>45</v>
      </c>
      <c r="AE470" s="1" t="s">
        <v>45</v>
      </c>
      <c r="AF470" s="1" t="s">
        <v>45</v>
      </c>
      <c r="AG470" s="1" t="s">
        <v>45</v>
      </c>
      <c r="AH470" s="1" t="s">
        <v>45</v>
      </c>
      <c r="AI470" s="1" t="s">
        <v>45</v>
      </c>
      <c r="AJ470" s="1" t="s">
        <v>45</v>
      </c>
      <c r="AK470" s="1" t="s">
        <v>45</v>
      </c>
      <c r="AL470" s="1" t="s">
        <v>45</v>
      </c>
      <c r="AM470" s="1" t="s">
        <v>45</v>
      </c>
      <c r="AN470" s="1" t="s">
        <v>45</v>
      </c>
      <c r="AO470" s="22" t="s">
        <v>45</v>
      </c>
      <c r="AP470" s="1" t="s">
        <v>65</v>
      </c>
      <c r="AQ470" s="1">
        <v>8</v>
      </c>
      <c r="AR470" s="23" t="s">
        <v>371</v>
      </c>
      <c r="AS470" s="34" t="s">
        <v>45</v>
      </c>
      <c r="AT470" s="34" t="s">
        <v>48</v>
      </c>
      <c r="AU470" s="8">
        <f t="shared" si="49"/>
        <v>-2.0690406309742588</v>
      </c>
      <c r="AV470" s="8">
        <f t="shared" si="50"/>
        <v>-1.23416323121884</v>
      </c>
      <c r="AW470">
        <f t="shared" si="51"/>
        <v>3</v>
      </c>
      <c r="AX470">
        <f t="shared" si="52"/>
        <v>2</v>
      </c>
      <c r="AY470" s="6">
        <f>VLOOKUP(AP470,COND!$A$10:$B$32,2,FALSE)</f>
        <v>1</v>
      </c>
      <c r="AZ470" s="8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94.902927249428345</v>
      </c>
      <c r="BA470" s="26">
        <f t="shared" si="53"/>
        <v>-0.56240227733169645</v>
      </c>
      <c r="BB470" t="str">
        <f t="shared" si="54"/>
        <v>SP</v>
      </c>
      <c r="BC470">
        <v>800</v>
      </c>
      <c r="BD470">
        <v>800</v>
      </c>
      <c r="BF470" t="str">
        <f t="shared" si="55"/>
        <v>Unlikely</v>
      </c>
      <c r="BH470" t="str">
        <f>IF(VLOOKUP($A470,'Draft List'!$D$4:$AC$1177,BH$3,FALSE)&lt;&gt;0,VLOOKUP($A470,'Draft List'!$D$4:$AC$1177,BH$3,FALSE),"")</f>
        <v/>
      </c>
      <c r="BI470" t="str">
        <f>IF(VLOOKUP($A470,'Draft List'!$D$4:$AC$1177,BI$3,FALSE)&lt;&gt;0,VLOOKUP($A470,'Draft List'!$D$4:$AC$1177,BI$3,FALSE),"")</f>
        <v/>
      </c>
      <c r="BJ470" t="str">
        <f>IF(VLOOKUP($A470,'Draft List'!$D$4:$AC$1177,BJ$3,FALSE)&lt;&gt;0,VLOOKUP($A470,'Draft List'!$D$4:$AC$1177,BJ$3,FALSE),"")</f>
        <v/>
      </c>
      <c r="BK470" t="str">
        <f>IF(VLOOKUP($A470,'Draft List'!$D$4:$AC$1177,BK$3,FALSE)&lt;&gt;0,VLOOKUP($A470,'Draft List'!$D$4:$AC$1177,BK$3,FALSE),"")</f>
        <v/>
      </c>
      <c r="BL470" t="e">
        <f>IF(OR(B470="SP",B470="MR",B470="CL"),"P",VLOOKUP(#REF!,Bat!$A$4:$AR$581,42,FALSE))</f>
        <v>#REF!</v>
      </c>
    </row>
    <row r="471" spans="1:64" ht="15" customHeight="1" x14ac:dyDescent="0.3">
      <c r="A471" s="1">
        <v>8255</v>
      </c>
      <c r="B471" s="1" t="s">
        <v>24</v>
      </c>
      <c r="C471" s="1" t="s">
        <v>139</v>
      </c>
      <c r="D471" s="1" t="s">
        <v>395</v>
      </c>
      <c r="E471" s="1">
        <v>21</v>
      </c>
      <c r="F471" s="1" t="s">
        <v>63</v>
      </c>
      <c r="G471" s="1" t="s">
        <v>42</v>
      </c>
      <c r="H471" s="22" t="s">
        <v>878</v>
      </c>
      <c r="I471" s="45" t="s">
        <v>43</v>
      </c>
      <c r="J471" s="1" t="s">
        <v>44</v>
      </c>
      <c r="K471" s="22" t="s">
        <v>43</v>
      </c>
      <c r="L471" s="1">
        <v>2</v>
      </c>
      <c r="M471" s="1">
        <v>2</v>
      </c>
      <c r="N471" s="22">
        <v>1</v>
      </c>
      <c r="O471" s="1">
        <v>4</v>
      </c>
      <c r="P471" s="1">
        <v>2</v>
      </c>
      <c r="Q471" s="22">
        <v>2</v>
      </c>
      <c r="R471" s="1">
        <v>4</v>
      </c>
      <c r="S471" s="1">
        <v>7</v>
      </c>
      <c r="T471" s="1">
        <v>1</v>
      </c>
      <c r="U471" s="1">
        <v>1</v>
      </c>
      <c r="V471" s="1">
        <v>3</v>
      </c>
      <c r="W471" s="1">
        <v>8</v>
      </c>
      <c r="X471" s="1" t="s">
        <v>45</v>
      </c>
      <c r="Y471" s="1" t="s">
        <v>45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 t="s">
        <v>45</v>
      </c>
      <c r="AF471" s="1" t="s">
        <v>45</v>
      </c>
      <c r="AG471" s="1" t="s">
        <v>45</v>
      </c>
      <c r="AH471" s="1" t="s">
        <v>45</v>
      </c>
      <c r="AI471" s="1" t="s">
        <v>45</v>
      </c>
      <c r="AJ471" s="1" t="s">
        <v>45</v>
      </c>
      <c r="AK471" s="1" t="s">
        <v>45</v>
      </c>
      <c r="AL471" s="1" t="s">
        <v>45</v>
      </c>
      <c r="AM471" s="1" t="s">
        <v>45</v>
      </c>
      <c r="AN471" s="1" t="s">
        <v>45</v>
      </c>
      <c r="AO471" s="22" t="s">
        <v>45</v>
      </c>
      <c r="AP471" s="1" t="s">
        <v>59</v>
      </c>
      <c r="AQ471" s="1">
        <v>8</v>
      </c>
      <c r="AR471" s="23" t="s">
        <v>371</v>
      </c>
      <c r="AS471" s="34" t="s">
        <v>45</v>
      </c>
      <c r="AT471" s="34" t="s">
        <v>48</v>
      </c>
      <c r="AU471" s="8">
        <f t="shared" si="49"/>
        <v>-2.311361197028369</v>
      </c>
      <c r="AV471" s="8">
        <f t="shared" si="50"/>
        <v>-1.23416323121884</v>
      </c>
      <c r="AW471">
        <f t="shared" si="51"/>
        <v>3</v>
      </c>
      <c r="AX471">
        <f t="shared" si="52"/>
        <v>2</v>
      </c>
      <c r="AY471" s="6">
        <f>VLOOKUP(AP471,COND!$A$10:$B$32,2,FALSE)</f>
        <v>1</v>
      </c>
      <c r="AZ471" s="8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94.854463136217532</v>
      </c>
      <c r="BA471" s="26">
        <f t="shared" si="53"/>
        <v>-0.56687341476013253</v>
      </c>
      <c r="BB471" t="str">
        <f t="shared" si="54"/>
        <v>SP</v>
      </c>
      <c r="BC471">
        <v>800</v>
      </c>
      <c r="BD471">
        <v>800</v>
      </c>
      <c r="BF471" t="str">
        <f t="shared" si="55"/>
        <v>Unlikely</v>
      </c>
      <c r="BH471">
        <f>IF(VLOOKUP($A471,'Draft List'!$D$4:$AC$1177,BH$3,FALSE)&lt;&gt;0,VLOOKUP($A471,'Draft List'!$D$4:$AC$1177,BH$3,FALSE),"")</f>
        <v>497</v>
      </c>
      <c r="BI471">
        <f>IF(VLOOKUP($A471,'Draft List'!$D$4:$AC$1177,BI$3,FALSE)&lt;&gt;0,VLOOKUP($A471,'Draft List'!$D$4:$AC$1177,BI$3,FALSE),"")</f>
        <v>16</v>
      </c>
      <c r="BJ471">
        <f>IF(VLOOKUP($A471,'Draft List'!$D$4:$AC$1177,BJ$3,FALSE)&lt;&gt;0,VLOOKUP($A471,'Draft List'!$D$4:$AC$1177,BJ$3,FALSE),"")</f>
        <v>29</v>
      </c>
      <c r="BK471" t="str">
        <f>IF(VLOOKUP($A471,'Draft List'!$D$4:$AC$1177,BK$3,FALSE)&lt;&gt;0,VLOOKUP($A471,'Draft List'!$D$4:$AC$1177,BK$3,FALSE),"")</f>
        <v>Kentucky Thoroughbreds</v>
      </c>
      <c r="BL471" t="str">
        <f>IF(OR(B471="SP",B471="MR",B471="CL"),"P",VLOOKUP(#REF!,Bat!$A$4:$AR$581,42,FALSE))</f>
        <v>P</v>
      </c>
    </row>
    <row r="472" spans="1:64" ht="15" customHeight="1" x14ac:dyDescent="0.3">
      <c r="A472" s="1">
        <v>5328</v>
      </c>
      <c r="B472" s="1" t="s">
        <v>468</v>
      </c>
      <c r="C472" s="1" t="s">
        <v>483</v>
      </c>
      <c r="D472" s="1" t="s">
        <v>1455</v>
      </c>
      <c r="E472" s="1">
        <v>21</v>
      </c>
      <c r="F472" s="1" t="s">
        <v>63</v>
      </c>
      <c r="G472" s="1" t="s">
        <v>54</v>
      </c>
      <c r="H472" s="22" t="s">
        <v>878</v>
      </c>
      <c r="I472" s="45" t="s">
        <v>43</v>
      </c>
      <c r="J472" s="1" t="s">
        <v>44</v>
      </c>
      <c r="K472" s="22" t="s">
        <v>43</v>
      </c>
      <c r="L472" s="1">
        <v>3</v>
      </c>
      <c r="M472" s="1">
        <v>1</v>
      </c>
      <c r="N472" s="22">
        <v>1</v>
      </c>
      <c r="O472" s="1">
        <v>5</v>
      </c>
      <c r="P472" s="1">
        <v>1</v>
      </c>
      <c r="Q472" s="22">
        <v>2</v>
      </c>
      <c r="R472" s="1">
        <v>5</v>
      </c>
      <c r="S472" s="1">
        <v>6</v>
      </c>
      <c r="T472" s="1">
        <v>2</v>
      </c>
      <c r="U472" s="1">
        <v>2</v>
      </c>
      <c r="V472" s="1">
        <v>3</v>
      </c>
      <c r="W472" s="1">
        <v>6</v>
      </c>
      <c r="X472" s="1" t="s">
        <v>45</v>
      </c>
      <c r="Y472" s="1" t="s">
        <v>45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45</v>
      </c>
      <c r="AF472" s="1" t="s">
        <v>45</v>
      </c>
      <c r="AG472" s="1" t="s">
        <v>45</v>
      </c>
      <c r="AH472" s="1" t="s">
        <v>45</v>
      </c>
      <c r="AI472" s="1" t="s">
        <v>45</v>
      </c>
      <c r="AJ472" s="1" t="s">
        <v>45</v>
      </c>
      <c r="AK472" s="1" t="s">
        <v>45</v>
      </c>
      <c r="AL472" s="1" t="s">
        <v>45</v>
      </c>
      <c r="AM472" s="1" t="s">
        <v>45</v>
      </c>
      <c r="AN472" s="1" t="s">
        <v>45</v>
      </c>
      <c r="AO472" s="22" t="s">
        <v>45</v>
      </c>
      <c r="AP472" s="1" t="s">
        <v>58</v>
      </c>
      <c r="AQ472" s="1">
        <v>7</v>
      </c>
      <c r="AR472" s="23" t="s">
        <v>375</v>
      </c>
      <c r="AS472" s="34" t="s">
        <v>45</v>
      </c>
      <c r="AT472" s="34" t="s">
        <v>48</v>
      </c>
      <c r="AU472" s="8">
        <f t="shared" si="49"/>
        <v>-2.3121015889492513</v>
      </c>
      <c r="AV472" s="8">
        <f t="shared" si="50"/>
        <v>-1.2349036231397219</v>
      </c>
      <c r="AW472">
        <f t="shared" si="51"/>
        <v>3</v>
      </c>
      <c r="AX472">
        <f t="shared" si="52"/>
        <v>2</v>
      </c>
      <c r="AY472" s="6">
        <f>VLOOKUP(AP472,COND!$A$10:$B$32,2,FALSE)</f>
        <v>1</v>
      </c>
      <c r="AZ472" s="8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94.839507219415708</v>
      </c>
      <c r="BA472" s="26">
        <f t="shared" si="53"/>
        <v>-0.56825319775746785</v>
      </c>
      <c r="BB472" t="str">
        <f t="shared" si="54"/>
        <v>SP</v>
      </c>
      <c r="BC472">
        <v>800</v>
      </c>
      <c r="BD472">
        <v>800</v>
      </c>
      <c r="BF472" t="str">
        <f t="shared" si="55"/>
        <v>Unlikely</v>
      </c>
      <c r="BH472" t="str">
        <f>IF(VLOOKUP($A472,'Draft List'!$D$4:$AC$1177,BH$3,FALSE)&lt;&gt;0,VLOOKUP($A472,'Draft List'!$D$4:$AC$1177,BH$3,FALSE),"")</f>
        <v/>
      </c>
      <c r="BI472" t="str">
        <f>IF(VLOOKUP($A472,'Draft List'!$D$4:$AC$1177,BI$3,FALSE)&lt;&gt;0,VLOOKUP($A472,'Draft List'!$D$4:$AC$1177,BI$3,FALSE),"")</f>
        <v/>
      </c>
      <c r="BJ472" t="str">
        <f>IF(VLOOKUP($A472,'Draft List'!$D$4:$AC$1177,BJ$3,FALSE)&lt;&gt;0,VLOOKUP($A472,'Draft List'!$D$4:$AC$1177,BJ$3,FALSE),"")</f>
        <v/>
      </c>
      <c r="BK472" t="str">
        <f>IF(VLOOKUP($A472,'Draft List'!$D$4:$AC$1177,BK$3,FALSE)&lt;&gt;0,VLOOKUP($A472,'Draft List'!$D$4:$AC$1177,BK$3,FALSE),"")</f>
        <v/>
      </c>
      <c r="BL472" t="e">
        <f>IF(OR(B472="SP",B472="MR",B472="CL"),"P",VLOOKUP(#REF!,Bat!$A$4:$AR$581,42,FALSE))</f>
        <v>#REF!</v>
      </c>
    </row>
    <row r="473" spans="1:64" ht="15" customHeight="1" x14ac:dyDescent="0.3">
      <c r="A473" s="1">
        <v>9775</v>
      </c>
      <c r="B473" s="1" t="s">
        <v>468</v>
      </c>
      <c r="C473" s="1" t="s">
        <v>524</v>
      </c>
      <c r="D473" s="1" t="s">
        <v>415</v>
      </c>
      <c r="E473" s="1">
        <v>21</v>
      </c>
      <c r="F473" s="1" t="s">
        <v>42</v>
      </c>
      <c r="G473" s="1" t="s">
        <v>42</v>
      </c>
      <c r="H473" s="22" t="s">
        <v>878</v>
      </c>
      <c r="I473" s="45" t="s">
        <v>43</v>
      </c>
      <c r="J473" s="1" t="s">
        <v>44</v>
      </c>
      <c r="K473" s="22" t="s">
        <v>43</v>
      </c>
      <c r="L473" s="1">
        <v>2</v>
      </c>
      <c r="M473" s="1">
        <v>1</v>
      </c>
      <c r="N473" s="22">
        <v>1</v>
      </c>
      <c r="O473" s="1">
        <v>5</v>
      </c>
      <c r="P473" s="1">
        <v>1</v>
      </c>
      <c r="Q473" s="22">
        <v>2</v>
      </c>
      <c r="R473" s="1">
        <v>4</v>
      </c>
      <c r="S473" s="1">
        <v>6</v>
      </c>
      <c r="T473" s="1">
        <v>1</v>
      </c>
      <c r="U473" s="1">
        <v>1</v>
      </c>
      <c r="V473" s="1">
        <v>2</v>
      </c>
      <c r="W473" s="1">
        <v>6</v>
      </c>
      <c r="X473" s="1" t="s">
        <v>45</v>
      </c>
      <c r="Y473" s="1" t="s">
        <v>45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 t="s">
        <v>45</v>
      </c>
      <c r="AF473" s="1" t="s">
        <v>45</v>
      </c>
      <c r="AG473" s="1" t="s">
        <v>45</v>
      </c>
      <c r="AH473" s="1" t="s">
        <v>45</v>
      </c>
      <c r="AI473" s="1" t="s">
        <v>45</v>
      </c>
      <c r="AJ473" s="1" t="s">
        <v>45</v>
      </c>
      <c r="AK473" s="1" t="s">
        <v>45</v>
      </c>
      <c r="AL473" s="1" t="s">
        <v>45</v>
      </c>
      <c r="AM473" s="1" t="s">
        <v>45</v>
      </c>
      <c r="AN473" s="1" t="s">
        <v>45</v>
      </c>
      <c r="AO473" s="22" t="s">
        <v>45</v>
      </c>
      <c r="AP473" s="1" t="s">
        <v>59</v>
      </c>
      <c r="AQ473" s="1">
        <v>9</v>
      </c>
      <c r="AR473" s="23" t="s">
        <v>14</v>
      </c>
      <c r="AS473" s="34" t="s">
        <v>874</v>
      </c>
      <c r="AT473" s="34" t="s">
        <v>844</v>
      </c>
      <c r="AU473" s="8">
        <f t="shared" si="49"/>
        <v>-2.5067929134584248</v>
      </c>
      <c r="AV473" s="8">
        <f t="shared" si="50"/>
        <v>-1.2349036231397219</v>
      </c>
      <c r="AW473">
        <f t="shared" si="51"/>
        <v>3</v>
      </c>
      <c r="AX473">
        <f t="shared" si="52"/>
        <v>2</v>
      </c>
      <c r="AY473" s="6">
        <f>VLOOKUP(AP473,COND!$A$10:$B$32,2,FALSE)</f>
        <v>1</v>
      </c>
      <c r="AZ473" s="8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94.800568954513878</v>
      </c>
      <c r="BA473" s="26">
        <f t="shared" si="53"/>
        <v>-0.57184551219523805</v>
      </c>
      <c r="BB473" t="str">
        <f t="shared" si="54"/>
        <v>SP</v>
      </c>
      <c r="BC473">
        <v>800</v>
      </c>
      <c r="BD473">
        <v>800</v>
      </c>
      <c r="BF473" t="str">
        <f t="shared" si="55"/>
        <v>Unlikely</v>
      </c>
      <c r="BH473">
        <f>IF(VLOOKUP($A473,'Draft List'!$D$4:$AC$1177,BH$3,FALSE)&lt;&gt;0,VLOOKUP($A473,'Draft List'!$D$4:$AC$1177,BH$3,FALSE),"")</f>
        <v>568</v>
      </c>
      <c r="BI473">
        <f>IF(VLOOKUP($A473,'Draft List'!$D$4:$AC$1177,BI$3,FALSE)&lt;&gt;0,VLOOKUP($A473,'Draft List'!$D$4:$AC$1177,BI$3,FALSE),"")</f>
        <v>19</v>
      </c>
      <c r="BJ473">
        <f>IF(VLOOKUP($A473,'Draft List'!$D$4:$AC$1177,BJ$3,FALSE)&lt;&gt;0,VLOOKUP($A473,'Draft List'!$D$4:$AC$1177,BJ$3,FALSE),"")</f>
        <v>4</v>
      </c>
      <c r="BK473" t="str">
        <f>IF(VLOOKUP($A473,'Draft List'!$D$4:$AC$1177,BK$3,FALSE)&lt;&gt;0,VLOOKUP($A473,'Draft List'!$D$4:$AC$1177,BK$3,FALSE),"")</f>
        <v>Manchester Maulers</v>
      </c>
      <c r="BL473" t="e">
        <f>IF(OR(B473="SP",B473="MR",B473="CL"),"P",VLOOKUP(#REF!,Bat!$A$4:$AR$581,42,FALSE))</f>
        <v>#REF!</v>
      </c>
    </row>
    <row r="474" spans="1:64" ht="15" customHeight="1" x14ac:dyDescent="0.3">
      <c r="A474" s="1">
        <v>5148</v>
      </c>
      <c r="B474" s="1" t="s">
        <v>24</v>
      </c>
      <c r="C474" s="1" t="s">
        <v>188</v>
      </c>
      <c r="D474" s="1" t="s">
        <v>1432</v>
      </c>
      <c r="E474" s="1">
        <v>21</v>
      </c>
      <c r="F474" s="1" t="s">
        <v>63</v>
      </c>
      <c r="G474" s="1" t="s">
        <v>42</v>
      </c>
      <c r="H474" s="22" t="s">
        <v>878</v>
      </c>
      <c r="I474" s="45" t="s">
        <v>44</v>
      </c>
      <c r="J474" s="1" t="s">
        <v>43</v>
      </c>
      <c r="K474" s="22" t="s">
        <v>43</v>
      </c>
      <c r="L474" s="1">
        <v>2</v>
      </c>
      <c r="M474" s="1">
        <v>2</v>
      </c>
      <c r="N474" s="22">
        <v>2</v>
      </c>
      <c r="O474" s="1">
        <v>4</v>
      </c>
      <c r="P474" s="1">
        <v>2</v>
      </c>
      <c r="Q474" s="22">
        <v>2</v>
      </c>
      <c r="R474" s="1">
        <v>5</v>
      </c>
      <c r="S474" s="1">
        <v>6</v>
      </c>
      <c r="T474" s="1">
        <v>1</v>
      </c>
      <c r="U474" s="1">
        <v>5</v>
      </c>
      <c r="V474" s="1">
        <v>2</v>
      </c>
      <c r="W474" s="1">
        <v>5</v>
      </c>
      <c r="X474" s="1" t="s">
        <v>45</v>
      </c>
      <c r="Y474" s="1" t="s">
        <v>45</v>
      </c>
      <c r="Z474" s="1" t="s">
        <v>45</v>
      </c>
      <c r="AA474" s="1" t="s">
        <v>45</v>
      </c>
      <c r="AB474" s="1" t="s">
        <v>45</v>
      </c>
      <c r="AC474" s="1" t="s">
        <v>45</v>
      </c>
      <c r="AD474" s="1" t="s">
        <v>45</v>
      </c>
      <c r="AE474" s="1" t="s">
        <v>45</v>
      </c>
      <c r="AF474" s="1" t="s">
        <v>45</v>
      </c>
      <c r="AG474" s="1" t="s">
        <v>45</v>
      </c>
      <c r="AH474" s="1" t="s">
        <v>45</v>
      </c>
      <c r="AI474" s="1" t="s">
        <v>45</v>
      </c>
      <c r="AJ474" s="1" t="s">
        <v>45</v>
      </c>
      <c r="AK474" s="1" t="s">
        <v>45</v>
      </c>
      <c r="AL474" s="1" t="s">
        <v>45</v>
      </c>
      <c r="AM474" s="1" t="s">
        <v>45</v>
      </c>
      <c r="AN474" s="1" t="s">
        <v>45</v>
      </c>
      <c r="AO474" s="22" t="s">
        <v>45</v>
      </c>
      <c r="AP474" s="1" t="s">
        <v>61</v>
      </c>
      <c r="AQ474" s="1">
        <v>6</v>
      </c>
      <c r="AR474" s="23" t="s">
        <v>371</v>
      </c>
      <c r="AS474" s="34" t="s">
        <v>45</v>
      </c>
      <c r="AT474" s="34" t="s">
        <v>48</v>
      </c>
      <c r="AU474" s="8">
        <f t="shared" si="49"/>
        <v>-2.0690406309742588</v>
      </c>
      <c r="AV474" s="8">
        <f t="shared" si="50"/>
        <v>-1.23416323121884</v>
      </c>
      <c r="AW474">
        <f t="shared" si="51"/>
        <v>3</v>
      </c>
      <c r="AX474">
        <f t="shared" si="52"/>
        <v>1</v>
      </c>
      <c r="AY474" s="6">
        <f>VLOOKUP(AP474,COND!$A$10:$B$32,2,FALSE)</f>
        <v>1.0249999999999999</v>
      </c>
      <c r="AZ474" s="8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94.516894169897455</v>
      </c>
      <c r="BA474" s="26">
        <f t="shared" si="53"/>
        <v>-0.59801640160127911</v>
      </c>
      <c r="BB474" t="str">
        <f t="shared" si="54"/>
        <v>SP</v>
      </c>
      <c r="BC474">
        <v>800</v>
      </c>
      <c r="BD474">
        <v>800</v>
      </c>
      <c r="BF474" t="str">
        <f t="shared" si="55"/>
        <v>Unlikely</v>
      </c>
      <c r="BH474" t="str">
        <f>IF(VLOOKUP($A474,'Draft List'!$D$4:$AC$1177,BH$3,FALSE)&lt;&gt;0,VLOOKUP($A474,'Draft List'!$D$4:$AC$1177,BH$3,FALSE),"")</f>
        <v/>
      </c>
      <c r="BI474" t="str">
        <f>IF(VLOOKUP($A474,'Draft List'!$D$4:$AC$1177,BI$3,FALSE)&lt;&gt;0,VLOOKUP($A474,'Draft List'!$D$4:$AC$1177,BI$3,FALSE),"")</f>
        <v/>
      </c>
      <c r="BJ474" t="str">
        <f>IF(VLOOKUP($A474,'Draft List'!$D$4:$AC$1177,BJ$3,FALSE)&lt;&gt;0,VLOOKUP($A474,'Draft List'!$D$4:$AC$1177,BJ$3,FALSE),"")</f>
        <v/>
      </c>
      <c r="BK474" t="str">
        <f>IF(VLOOKUP($A474,'Draft List'!$D$4:$AC$1177,BK$3,FALSE)&lt;&gt;0,VLOOKUP($A474,'Draft List'!$D$4:$AC$1177,BK$3,FALSE),"")</f>
        <v/>
      </c>
      <c r="BL474" t="str">
        <f>IF(OR(B474="SP",B474="MR",B474="CL"),"P",VLOOKUP(#REF!,Bat!$A$4:$AR$581,42,FALSE))</f>
        <v>P</v>
      </c>
    </row>
    <row r="475" spans="1:64" ht="15" customHeight="1" x14ac:dyDescent="0.3">
      <c r="A475" s="1">
        <v>12562</v>
      </c>
      <c r="B475" s="1" t="s">
        <v>468</v>
      </c>
      <c r="C475" s="1" t="s">
        <v>200</v>
      </c>
      <c r="D475" s="1" t="s">
        <v>1487</v>
      </c>
      <c r="E475" s="1">
        <v>18</v>
      </c>
      <c r="F475" s="1" t="s">
        <v>42</v>
      </c>
      <c r="G475" s="1" t="s">
        <v>42</v>
      </c>
      <c r="H475" s="22" t="s">
        <v>878</v>
      </c>
      <c r="I475" s="45" t="s">
        <v>44</v>
      </c>
      <c r="J475" s="1" t="s">
        <v>44</v>
      </c>
      <c r="K475" s="22" t="s">
        <v>43</v>
      </c>
      <c r="L475" s="1">
        <v>1</v>
      </c>
      <c r="M475" s="1">
        <v>1</v>
      </c>
      <c r="N475" s="22">
        <v>1</v>
      </c>
      <c r="O475" s="1">
        <v>4</v>
      </c>
      <c r="P475" s="1">
        <v>1</v>
      </c>
      <c r="Q475" s="22">
        <v>2</v>
      </c>
      <c r="R475" s="1">
        <v>3</v>
      </c>
      <c r="S475" s="1">
        <v>5</v>
      </c>
      <c r="T475" s="1" t="s">
        <v>45</v>
      </c>
      <c r="U475" s="1" t="s">
        <v>45</v>
      </c>
      <c r="V475" s="1">
        <v>2</v>
      </c>
      <c r="W475" s="1">
        <v>6</v>
      </c>
      <c r="X475" s="1" t="s">
        <v>45</v>
      </c>
      <c r="Y475" s="1" t="s">
        <v>45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 t="s">
        <v>45</v>
      </c>
      <c r="AF475" s="1" t="s">
        <v>45</v>
      </c>
      <c r="AG475" s="1" t="s">
        <v>45</v>
      </c>
      <c r="AH475" s="1" t="s">
        <v>45</v>
      </c>
      <c r="AI475" s="1" t="s">
        <v>45</v>
      </c>
      <c r="AJ475" s="1" t="s">
        <v>45</v>
      </c>
      <c r="AK475" s="1" t="s">
        <v>45</v>
      </c>
      <c r="AL475" s="1" t="s">
        <v>45</v>
      </c>
      <c r="AM475" s="1" t="s">
        <v>45</v>
      </c>
      <c r="AN475" s="1" t="s">
        <v>45</v>
      </c>
      <c r="AO475" s="22" t="s">
        <v>45</v>
      </c>
      <c r="AP475" s="1" t="s">
        <v>65</v>
      </c>
      <c r="AQ475" s="1">
        <v>8</v>
      </c>
      <c r="AR475" s="23" t="s">
        <v>14</v>
      </c>
      <c r="AS475" s="34" t="s">
        <v>875</v>
      </c>
      <c r="AT475" s="34" t="s">
        <v>48</v>
      </c>
      <c r="AU475" s="8">
        <f t="shared" si="49"/>
        <v>-2.7014842379675978</v>
      </c>
      <c r="AV475" s="8">
        <f t="shared" si="50"/>
        <v>-1.4295949476488956</v>
      </c>
      <c r="AW475">
        <f t="shared" si="51"/>
        <v>2</v>
      </c>
      <c r="AX475">
        <f t="shared" si="52"/>
        <v>1</v>
      </c>
      <c r="AY475" s="6">
        <f>VLOOKUP(AP475,COND!$A$10:$B$32,2,FALSE)</f>
        <v>1</v>
      </c>
      <c r="AZ475" s="8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86.967804199428571</v>
      </c>
      <c r="BA475" s="26">
        <f t="shared" si="53"/>
        <v>-1.2944702616105115</v>
      </c>
      <c r="BB475" t="str">
        <f t="shared" si="54"/>
        <v>RP</v>
      </c>
      <c r="BC475">
        <v>800</v>
      </c>
      <c r="BD475">
        <v>800</v>
      </c>
      <c r="BF475" t="str">
        <f t="shared" si="55"/>
        <v>Unlikely</v>
      </c>
      <c r="BH475" t="str">
        <f>IF(VLOOKUP($A475,'Draft List'!$D$4:$AC$1177,BH$3,FALSE)&lt;&gt;0,VLOOKUP($A475,'Draft List'!$D$4:$AC$1177,BH$3,FALSE),"")</f>
        <v/>
      </c>
      <c r="BI475" t="str">
        <f>IF(VLOOKUP($A475,'Draft List'!$D$4:$AC$1177,BI$3,FALSE)&lt;&gt;0,VLOOKUP($A475,'Draft List'!$D$4:$AC$1177,BI$3,FALSE),"")</f>
        <v/>
      </c>
      <c r="BJ475" t="str">
        <f>IF(VLOOKUP($A475,'Draft List'!$D$4:$AC$1177,BJ$3,FALSE)&lt;&gt;0,VLOOKUP($A475,'Draft List'!$D$4:$AC$1177,BJ$3,FALSE),"")</f>
        <v/>
      </c>
      <c r="BK475" t="str">
        <f>IF(VLOOKUP($A475,'Draft List'!$D$4:$AC$1177,BK$3,FALSE)&lt;&gt;0,VLOOKUP($A475,'Draft List'!$D$4:$AC$1177,BK$3,FALSE),"")</f>
        <v/>
      </c>
      <c r="BL475" t="e">
        <f>IF(OR(B475="SP",B475="MR",B475="CL"),"P",VLOOKUP(#REF!,Bat!$A$4:$AR$581,42,FALSE))</f>
        <v>#REF!</v>
      </c>
    </row>
    <row r="476" spans="1:64" ht="15" customHeight="1" x14ac:dyDescent="0.3">
      <c r="A476" s="1">
        <v>7324</v>
      </c>
      <c r="B476" s="1" t="s">
        <v>468</v>
      </c>
      <c r="C476" s="1" t="s">
        <v>302</v>
      </c>
      <c r="D476" s="1" t="s">
        <v>1663</v>
      </c>
      <c r="E476" s="1">
        <v>21</v>
      </c>
      <c r="F476" s="1" t="s">
        <v>54</v>
      </c>
      <c r="G476" s="1" t="s">
        <v>54</v>
      </c>
      <c r="H476" s="22" t="s">
        <v>878</v>
      </c>
      <c r="I476" s="45" t="s">
        <v>43</v>
      </c>
      <c r="J476" s="1" t="s">
        <v>44</v>
      </c>
      <c r="K476" s="22" t="s">
        <v>43</v>
      </c>
      <c r="L476" s="1">
        <v>2</v>
      </c>
      <c r="M476" s="1">
        <v>2</v>
      </c>
      <c r="N476" s="22">
        <v>1</v>
      </c>
      <c r="O476" s="1">
        <v>5</v>
      </c>
      <c r="P476" s="1">
        <v>2</v>
      </c>
      <c r="Q476" s="22">
        <v>1</v>
      </c>
      <c r="R476" s="1">
        <v>4</v>
      </c>
      <c r="S476" s="1">
        <v>6</v>
      </c>
      <c r="T476" s="1">
        <v>1</v>
      </c>
      <c r="U476" s="1">
        <v>1</v>
      </c>
      <c r="V476" s="1">
        <v>2</v>
      </c>
      <c r="W476" s="1">
        <v>7</v>
      </c>
      <c r="X476" s="1" t="s">
        <v>45</v>
      </c>
      <c r="Y476" s="1" t="s">
        <v>45</v>
      </c>
      <c r="Z476" s="1" t="s">
        <v>45</v>
      </c>
      <c r="AA476" s="1" t="s">
        <v>45</v>
      </c>
      <c r="AB476" s="1" t="s">
        <v>45</v>
      </c>
      <c r="AC476" s="1" t="s">
        <v>45</v>
      </c>
      <c r="AD476" s="1" t="s">
        <v>45</v>
      </c>
      <c r="AE476" s="1" t="s">
        <v>45</v>
      </c>
      <c r="AF476" s="1" t="s">
        <v>45</v>
      </c>
      <c r="AG476" s="1" t="s">
        <v>45</v>
      </c>
      <c r="AH476" s="1" t="s">
        <v>45</v>
      </c>
      <c r="AI476" s="1" t="s">
        <v>45</v>
      </c>
      <c r="AJ476" s="1" t="s">
        <v>45</v>
      </c>
      <c r="AK476" s="1" t="s">
        <v>45</v>
      </c>
      <c r="AL476" s="1" t="s">
        <v>45</v>
      </c>
      <c r="AM476" s="1" t="s">
        <v>45</v>
      </c>
      <c r="AN476" s="1" t="s">
        <v>45</v>
      </c>
      <c r="AO476" s="22" t="s">
        <v>45</v>
      </c>
      <c r="AP476" s="1" t="s">
        <v>373</v>
      </c>
      <c r="AQ476" s="1">
        <v>6</v>
      </c>
      <c r="AR476" s="23" t="s">
        <v>371</v>
      </c>
      <c r="AS476" s="34" t="s">
        <v>882</v>
      </c>
      <c r="AT476" s="34" t="s">
        <v>48</v>
      </c>
      <c r="AU476" s="8">
        <f t="shared" si="49"/>
        <v>-2.311361197028369</v>
      </c>
      <c r="AV476" s="8">
        <f t="shared" si="50"/>
        <v>-1.2817924727637771</v>
      </c>
      <c r="AW476">
        <f t="shared" si="51"/>
        <v>3</v>
      </c>
      <c r="AX476">
        <f t="shared" si="52"/>
        <v>2</v>
      </c>
      <c r="AY476" s="6">
        <f>VLOOKUP(AP476,COND!$A$10:$B$32,2,FALSE)</f>
        <v>1</v>
      </c>
      <c r="AZ476" s="8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94.454331347685809</v>
      </c>
      <c r="BA476" s="26">
        <f t="shared" si="53"/>
        <v>-0.60378823889462463</v>
      </c>
      <c r="BB476" t="str">
        <f t="shared" si="54"/>
        <v>SP</v>
      </c>
      <c r="BC476">
        <v>800</v>
      </c>
      <c r="BD476">
        <v>800</v>
      </c>
      <c r="BF476" t="str">
        <f t="shared" si="55"/>
        <v>Unlikely</v>
      </c>
      <c r="BH476">
        <f>IF(VLOOKUP($A476,'Draft List'!$D$4:$AC$1177,BH$3,FALSE)&lt;&gt;0,VLOOKUP($A476,'Draft List'!$D$4:$AC$1177,BH$3,FALSE),"")</f>
        <v>608</v>
      </c>
      <c r="BI476">
        <f>IF(VLOOKUP($A476,'Draft List'!$D$4:$AC$1177,BI$3,FALSE)&lt;&gt;0,VLOOKUP($A476,'Draft List'!$D$4:$AC$1177,BI$3,FALSE),"")</f>
        <v>20</v>
      </c>
      <c r="BJ476">
        <f>IF(VLOOKUP($A476,'Draft List'!$D$4:$AC$1177,BJ$3,FALSE)&lt;&gt;0,VLOOKUP($A476,'Draft List'!$D$4:$AC$1177,BJ$3,FALSE),"")</f>
        <v>12</v>
      </c>
      <c r="BK476" t="str">
        <f>IF(VLOOKUP($A476,'Draft List'!$D$4:$AC$1177,BK$3,FALSE)&lt;&gt;0,VLOOKUP($A476,'Draft List'!$D$4:$AC$1177,BK$3,FALSE),"")</f>
        <v>Okinawa Shisa</v>
      </c>
      <c r="BL476" t="e">
        <f>IF(OR(B476="SP",B476="MR",B476="CL"),"P",VLOOKUP(#REF!,Bat!$A$4:$AR$581,42,FALSE))</f>
        <v>#REF!</v>
      </c>
    </row>
    <row r="477" spans="1:64" ht="15" customHeight="1" x14ac:dyDescent="0.3">
      <c r="A477" s="1">
        <v>9908</v>
      </c>
      <c r="B477" s="1" t="s">
        <v>468</v>
      </c>
      <c r="C477" s="1" t="s">
        <v>507</v>
      </c>
      <c r="D477" s="1" t="s">
        <v>474</v>
      </c>
      <c r="E477" s="1">
        <v>21</v>
      </c>
      <c r="F477" s="1" t="s">
        <v>54</v>
      </c>
      <c r="G477" s="1" t="s">
        <v>54</v>
      </c>
      <c r="H477" s="22" t="s">
        <v>878</v>
      </c>
      <c r="I477" s="45" t="s">
        <v>43</v>
      </c>
      <c r="J477" s="1" t="s">
        <v>43</v>
      </c>
      <c r="K477" s="22" t="s">
        <v>43</v>
      </c>
      <c r="L477" s="1">
        <v>3</v>
      </c>
      <c r="M477" s="1">
        <v>1</v>
      </c>
      <c r="N477" s="22">
        <v>1</v>
      </c>
      <c r="O477" s="1">
        <v>5</v>
      </c>
      <c r="P477" s="1">
        <v>1</v>
      </c>
      <c r="Q477" s="22">
        <v>2</v>
      </c>
      <c r="R477" s="1">
        <v>5</v>
      </c>
      <c r="S477" s="1">
        <v>7</v>
      </c>
      <c r="T477" s="1">
        <v>1</v>
      </c>
      <c r="U477" s="1">
        <v>1</v>
      </c>
      <c r="V477" s="1" t="s">
        <v>45</v>
      </c>
      <c r="W477" s="1" t="s">
        <v>45</v>
      </c>
      <c r="X477" s="1">
        <v>4</v>
      </c>
      <c r="Y477" s="1">
        <v>7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 t="s">
        <v>45</v>
      </c>
      <c r="AF477" s="1" t="s">
        <v>45</v>
      </c>
      <c r="AG477" s="1" t="s">
        <v>45</v>
      </c>
      <c r="AH477" s="1" t="s">
        <v>45</v>
      </c>
      <c r="AI477" s="1" t="s">
        <v>45</v>
      </c>
      <c r="AJ477" s="1" t="s">
        <v>45</v>
      </c>
      <c r="AK477" s="1" t="s">
        <v>45</v>
      </c>
      <c r="AL477" s="1" t="s">
        <v>45</v>
      </c>
      <c r="AM477" s="1" t="s">
        <v>45</v>
      </c>
      <c r="AN477" s="1" t="s">
        <v>45</v>
      </c>
      <c r="AO477" s="22" t="s">
        <v>45</v>
      </c>
      <c r="AP477" s="1" t="s">
        <v>55</v>
      </c>
      <c r="AQ477" s="1">
        <v>3</v>
      </c>
      <c r="AR477" s="23" t="s">
        <v>14</v>
      </c>
      <c r="AS477" s="34" t="s">
        <v>45</v>
      </c>
      <c r="AT477" s="34" t="s">
        <v>48</v>
      </c>
      <c r="AU477" s="8">
        <f t="shared" si="49"/>
        <v>-2.3121015889492513</v>
      </c>
      <c r="AV477" s="8">
        <f t="shared" si="50"/>
        <v>-1.2349036231397219</v>
      </c>
      <c r="AW477">
        <f t="shared" si="51"/>
        <v>3</v>
      </c>
      <c r="AX477">
        <f t="shared" si="52"/>
        <v>2</v>
      </c>
      <c r="AY477" s="6">
        <f>VLOOKUP(AP477,COND!$A$10:$B$32,2,FALSE)</f>
        <v>1.0249999999999999</v>
      </c>
      <c r="AZ477" s="8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94.394970154906048</v>
      </c>
      <c r="BA477" s="26">
        <f t="shared" si="53"/>
        <v>-0.6092647045359062</v>
      </c>
      <c r="BB477" t="str">
        <f t="shared" si="54"/>
        <v>RP</v>
      </c>
      <c r="BC477">
        <v>800</v>
      </c>
      <c r="BD477">
        <v>800</v>
      </c>
      <c r="BF477" t="str">
        <f t="shared" si="55"/>
        <v>Unlikely</v>
      </c>
      <c r="BH477">
        <f>IF(VLOOKUP($A477,'Draft List'!$D$4:$AC$1177,BH$3,FALSE)&lt;&gt;0,VLOOKUP($A477,'Draft List'!$D$4:$AC$1177,BH$3,FALSE),"")</f>
        <v>505</v>
      </c>
      <c r="BI477">
        <f>IF(VLOOKUP($A477,'Draft List'!$D$4:$AC$1177,BI$3,FALSE)&lt;&gt;0,VLOOKUP($A477,'Draft List'!$D$4:$AC$1177,BI$3,FALSE),"")</f>
        <v>17</v>
      </c>
      <c r="BJ477">
        <f>IF(VLOOKUP($A477,'Draft List'!$D$4:$AC$1177,BJ$3,FALSE)&lt;&gt;0,VLOOKUP($A477,'Draft List'!$D$4:$AC$1177,BJ$3,FALSE),"")</f>
        <v>5</v>
      </c>
      <c r="BK477" t="str">
        <f>IF(VLOOKUP($A477,'Draft List'!$D$4:$AC$1177,BK$3,FALSE)&lt;&gt;0,VLOOKUP($A477,'Draft List'!$D$4:$AC$1177,BK$3,FALSE),"")</f>
        <v>Charleston Statesmen</v>
      </c>
      <c r="BL477" t="e">
        <f>IF(OR(B477="SP",B477="MR",B477="CL"),"P",VLOOKUP(#REF!,Bat!$A$4:$AR$581,42,FALSE))</f>
        <v>#REF!</v>
      </c>
    </row>
    <row r="478" spans="1:64" ht="15" customHeight="1" x14ac:dyDescent="0.3">
      <c r="A478" s="1">
        <v>15707</v>
      </c>
      <c r="B478" s="1" t="s">
        <v>468</v>
      </c>
      <c r="C478" s="1" t="s">
        <v>639</v>
      </c>
      <c r="D478" s="1" t="s">
        <v>1722</v>
      </c>
      <c r="E478" s="1">
        <v>21</v>
      </c>
      <c r="F478" s="1" t="s">
        <v>54</v>
      </c>
      <c r="G478" s="1" t="s">
        <v>54</v>
      </c>
      <c r="H478" s="22" t="s">
        <v>878</v>
      </c>
      <c r="I478" s="45" t="s">
        <v>43</v>
      </c>
      <c r="J478" s="1" t="s">
        <v>43</v>
      </c>
      <c r="K478" s="22" t="s">
        <v>43</v>
      </c>
      <c r="L478" s="1">
        <v>3</v>
      </c>
      <c r="M478" s="1">
        <v>2</v>
      </c>
      <c r="N478" s="22">
        <v>1</v>
      </c>
      <c r="O478" s="1">
        <v>4</v>
      </c>
      <c r="P478" s="1">
        <v>3</v>
      </c>
      <c r="Q478" s="22">
        <v>1</v>
      </c>
      <c r="R478" s="1">
        <v>4</v>
      </c>
      <c r="S478" s="1">
        <v>5</v>
      </c>
      <c r="T478" s="1">
        <v>2</v>
      </c>
      <c r="U478" s="1">
        <v>6</v>
      </c>
      <c r="V478" s="1" t="s">
        <v>45</v>
      </c>
      <c r="W478" s="1" t="s">
        <v>45</v>
      </c>
      <c r="X478" s="1">
        <v>3</v>
      </c>
      <c r="Y478" s="1">
        <v>5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 t="s">
        <v>45</v>
      </c>
      <c r="AF478" s="1">
        <v>4</v>
      </c>
      <c r="AG478" s="1">
        <v>4</v>
      </c>
      <c r="AH478" s="1" t="s">
        <v>45</v>
      </c>
      <c r="AI478" s="1" t="s">
        <v>45</v>
      </c>
      <c r="AJ478" s="1" t="s">
        <v>45</v>
      </c>
      <c r="AK478" s="1" t="s">
        <v>45</v>
      </c>
      <c r="AL478" s="1" t="s">
        <v>45</v>
      </c>
      <c r="AM478" s="1" t="s">
        <v>45</v>
      </c>
      <c r="AN478" s="1" t="s">
        <v>45</v>
      </c>
      <c r="AO478" s="22" t="s">
        <v>45</v>
      </c>
      <c r="AP478" s="1" t="s">
        <v>58</v>
      </c>
      <c r="AQ478" s="1">
        <v>8</v>
      </c>
      <c r="AR478" s="23" t="s">
        <v>371</v>
      </c>
      <c r="AS478" s="34" t="s">
        <v>45</v>
      </c>
      <c r="AT478" s="34" t="s">
        <v>48</v>
      </c>
      <c r="AU478" s="8">
        <f t="shared" si="49"/>
        <v>-2.1166698725191955</v>
      </c>
      <c r="AV478" s="8">
        <f t="shared" si="50"/>
        <v>-1.2810520808428949</v>
      </c>
      <c r="AW478">
        <f t="shared" si="51"/>
        <v>4</v>
      </c>
      <c r="AX478">
        <f t="shared" si="52"/>
        <v>1</v>
      </c>
      <c r="AY478" s="6">
        <f>VLOOKUP(AP478,COND!$A$10:$B$32,2,FALSE)</f>
        <v>1</v>
      </c>
      <c r="AZ478" s="8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94.205624408638258</v>
      </c>
      <c r="BA478" s="26">
        <f t="shared" si="53"/>
        <v>-0.62673311150686473</v>
      </c>
      <c r="BB478" t="str">
        <f t="shared" si="54"/>
        <v>SP</v>
      </c>
      <c r="BC478">
        <v>800</v>
      </c>
      <c r="BD478">
        <v>800</v>
      </c>
      <c r="BF478" t="str">
        <f t="shared" si="55"/>
        <v>Unlikely</v>
      </c>
      <c r="BH478" t="str">
        <f>IF(VLOOKUP($A478,'Draft List'!$D$4:$AC$1177,BH$3,FALSE)&lt;&gt;0,VLOOKUP($A478,'Draft List'!$D$4:$AC$1177,BH$3,FALSE),"")</f>
        <v/>
      </c>
      <c r="BI478" t="str">
        <f>IF(VLOOKUP($A478,'Draft List'!$D$4:$AC$1177,BI$3,FALSE)&lt;&gt;0,VLOOKUP($A478,'Draft List'!$D$4:$AC$1177,BI$3,FALSE),"")</f>
        <v/>
      </c>
      <c r="BJ478" t="str">
        <f>IF(VLOOKUP($A478,'Draft List'!$D$4:$AC$1177,BJ$3,FALSE)&lt;&gt;0,VLOOKUP($A478,'Draft List'!$D$4:$AC$1177,BJ$3,FALSE),"")</f>
        <v/>
      </c>
      <c r="BK478" t="str">
        <f>IF(VLOOKUP($A478,'Draft List'!$D$4:$AC$1177,BK$3,FALSE)&lt;&gt;0,VLOOKUP($A478,'Draft List'!$D$4:$AC$1177,BK$3,FALSE),"")</f>
        <v/>
      </c>
      <c r="BL478" t="e">
        <f>IF(OR(B478="SP",B478="MR",B478="CL"),"P",VLOOKUP(#REF!,Bat!$A$4:$AR$581,42,FALSE))</f>
        <v>#REF!</v>
      </c>
    </row>
    <row r="479" spans="1:64" ht="15" customHeight="1" x14ac:dyDescent="0.3">
      <c r="A479" s="1">
        <v>5200</v>
      </c>
      <c r="B479" s="1" t="s">
        <v>24</v>
      </c>
      <c r="C479" s="1" t="s">
        <v>1507</v>
      </c>
      <c r="D479" s="1" t="s">
        <v>794</v>
      </c>
      <c r="E479" s="1">
        <v>21</v>
      </c>
      <c r="F479" s="1" t="s">
        <v>42</v>
      </c>
      <c r="G479" s="1" t="s">
        <v>42</v>
      </c>
      <c r="H479" s="22" t="s">
        <v>878</v>
      </c>
      <c r="I479" s="45" t="s">
        <v>43</v>
      </c>
      <c r="J479" s="1" t="s">
        <v>44</v>
      </c>
      <c r="K479" s="22" t="s">
        <v>43</v>
      </c>
      <c r="L479" s="1">
        <v>3</v>
      </c>
      <c r="M479" s="1">
        <v>1</v>
      </c>
      <c r="N479" s="22">
        <v>2</v>
      </c>
      <c r="O479" s="1">
        <v>4</v>
      </c>
      <c r="P479" s="1">
        <v>2</v>
      </c>
      <c r="Q479" s="22">
        <v>2</v>
      </c>
      <c r="R479" s="1">
        <v>4</v>
      </c>
      <c r="S479" s="1">
        <v>5</v>
      </c>
      <c r="T479" s="1">
        <v>1</v>
      </c>
      <c r="U479" s="1">
        <v>4</v>
      </c>
      <c r="V479" s="1" t="s">
        <v>45</v>
      </c>
      <c r="W479" s="1" t="s">
        <v>45</v>
      </c>
      <c r="X479" s="1">
        <v>3</v>
      </c>
      <c r="Y479" s="1">
        <v>6</v>
      </c>
      <c r="Z479" s="1" t="s">
        <v>45</v>
      </c>
      <c r="AA479" s="1" t="s">
        <v>45</v>
      </c>
      <c r="AB479" s="1" t="s">
        <v>45</v>
      </c>
      <c r="AC479" s="1" t="s">
        <v>45</v>
      </c>
      <c r="AD479" s="1">
        <v>4</v>
      </c>
      <c r="AE479" s="1">
        <v>5</v>
      </c>
      <c r="AF479" s="1" t="s">
        <v>45</v>
      </c>
      <c r="AG479" s="1" t="s">
        <v>45</v>
      </c>
      <c r="AH479" s="1" t="s">
        <v>45</v>
      </c>
      <c r="AI479" s="1" t="s">
        <v>45</v>
      </c>
      <c r="AJ479" s="1" t="s">
        <v>45</v>
      </c>
      <c r="AK479" s="1" t="s">
        <v>45</v>
      </c>
      <c r="AL479" s="1" t="s">
        <v>45</v>
      </c>
      <c r="AM479" s="1" t="s">
        <v>45</v>
      </c>
      <c r="AN479" s="1" t="s">
        <v>45</v>
      </c>
      <c r="AO479" s="22" t="s">
        <v>45</v>
      </c>
      <c r="AP479" s="1" t="s">
        <v>59</v>
      </c>
      <c r="AQ479" s="1">
        <v>9</v>
      </c>
      <c r="AR479" s="23" t="s">
        <v>371</v>
      </c>
      <c r="AS479" s="34" t="s">
        <v>45</v>
      </c>
      <c r="AT479" s="34" t="s">
        <v>844</v>
      </c>
      <c r="AU479" s="8">
        <f t="shared" si="49"/>
        <v>-2.0697810228951408</v>
      </c>
      <c r="AV479" s="8">
        <f t="shared" si="50"/>
        <v>-1.23416323121884</v>
      </c>
      <c r="AW479">
        <f t="shared" si="51"/>
        <v>4</v>
      </c>
      <c r="AX479">
        <f t="shared" si="52"/>
        <v>1</v>
      </c>
      <c r="AY479" s="6">
        <f>VLOOKUP(AP479,COND!$A$10:$B$32,2,FALSE)</f>
        <v>1</v>
      </c>
      <c r="AZ479" s="8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94.152779171044173</v>
      </c>
      <c r="BA479" s="26">
        <f t="shared" si="53"/>
        <v>-0.63160843685726831</v>
      </c>
      <c r="BB479" t="str">
        <f t="shared" si="54"/>
        <v>SP</v>
      </c>
      <c r="BC479">
        <v>800</v>
      </c>
      <c r="BD479">
        <v>800</v>
      </c>
      <c r="BF479" t="str">
        <f t="shared" si="55"/>
        <v>Unlikely</v>
      </c>
      <c r="BH479">
        <f>IF(VLOOKUP($A479,'Draft List'!$D$4:$AC$1177,BH$3,FALSE)&lt;&gt;0,VLOOKUP($A479,'Draft List'!$D$4:$AC$1177,BH$3,FALSE),"")</f>
        <v>612</v>
      </c>
      <c r="BI479">
        <f>IF(VLOOKUP($A479,'Draft List'!$D$4:$AC$1177,BI$3,FALSE)&lt;&gt;0,VLOOKUP($A479,'Draft List'!$D$4:$AC$1177,BI$3,FALSE),"")</f>
        <v>20</v>
      </c>
      <c r="BJ479">
        <f>IF(VLOOKUP($A479,'Draft List'!$D$4:$AC$1177,BJ$3,FALSE)&lt;&gt;0,VLOOKUP($A479,'Draft List'!$D$4:$AC$1177,BJ$3,FALSE),"")</f>
        <v>16</v>
      </c>
      <c r="BK479" t="str">
        <f>IF(VLOOKUP($A479,'Draft List'!$D$4:$AC$1177,BK$3,FALSE)&lt;&gt;0,VLOOKUP($A479,'Draft List'!$D$4:$AC$1177,BK$3,FALSE),"")</f>
        <v>Reno Zephyrs</v>
      </c>
      <c r="BL479" t="str">
        <f>IF(OR(B479="SP",B479="MR",B479="CL"),"P",VLOOKUP(#REF!,Bat!$A$4:$AR$581,42,FALSE))</f>
        <v>P</v>
      </c>
    </row>
    <row r="480" spans="1:64" ht="15" customHeight="1" x14ac:dyDescent="0.3">
      <c r="A480" s="1">
        <v>13196</v>
      </c>
      <c r="B480" s="1" t="s">
        <v>468</v>
      </c>
      <c r="C480" s="1" t="s">
        <v>143</v>
      </c>
      <c r="D480" s="1" t="s">
        <v>1682</v>
      </c>
      <c r="E480" s="1">
        <v>21</v>
      </c>
      <c r="F480" s="1" t="s">
        <v>63</v>
      </c>
      <c r="G480" s="1" t="s">
        <v>42</v>
      </c>
      <c r="H480" s="22" t="s">
        <v>878</v>
      </c>
      <c r="I480" s="45" t="s">
        <v>43</v>
      </c>
      <c r="J480" s="1" t="s">
        <v>44</v>
      </c>
      <c r="K480" s="22" t="s">
        <v>43</v>
      </c>
      <c r="L480" s="1">
        <v>3</v>
      </c>
      <c r="M480" s="1">
        <v>1</v>
      </c>
      <c r="N480" s="22">
        <v>2</v>
      </c>
      <c r="O480" s="1">
        <v>5</v>
      </c>
      <c r="P480" s="1">
        <v>1</v>
      </c>
      <c r="Q480" s="22">
        <v>2</v>
      </c>
      <c r="R480" s="1">
        <v>4</v>
      </c>
      <c r="S480" s="1">
        <v>6</v>
      </c>
      <c r="T480" s="1">
        <v>1</v>
      </c>
      <c r="U480" s="1">
        <v>5</v>
      </c>
      <c r="V480" s="1" t="s">
        <v>45</v>
      </c>
      <c r="W480" s="1" t="s">
        <v>45</v>
      </c>
      <c r="X480" s="1">
        <v>3</v>
      </c>
      <c r="Y480" s="1">
        <v>5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 t="s">
        <v>45</v>
      </c>
      <c r="AF480" s="1">
        <v>3</v>
      </c>
      <c r="AG480" s="1">
        <v>5</v>
      </c>
      <c r="AH480" s="1" t="s">
        <v>45</v>
      </c>
      <c r="AI480" s="1" t="s">
        <v>45</v>
      </c>
      <c r="AJ480" s="1" t="s">
        <v>45</v>
      </c>
      <c r="AK480" s="1" t="s">
        <v>45</v>
      </c>
      <c r="AL480" s="1" t="s">
        <v>45</v>
      </c>
      <c r="AM480" s="1" t="s">
        <v>45</v>
      </c>
      <c r="AN480" s="1" t="s">
        <v>45</v>
      </c>
      <c r="AO480" s="22" t="s">
        <v>45</v>
      </c>
      <c r="AP480" s="1" t="s">
        <v>59</v>
      </c>
      <c r="AQ480" s="1">
        <v>8</v>
      </c>
      <c r="AR480" s="23" t="s">
        <v>14</v>
      </c>
      <c r="AS480" s="34" t="s">
        <v>1178</v>
      </c>
      <c r="AT480" s="34" t="s">
        <v>48</v>
      </c>
      <c r="AU480" s="8">
        <f t="shared" si="49"/>
        <v>-2.0697810228951408</v>
      </c>
      <c r="AV480" s="8">
        <f t="shared" si="50"/>
        <v>-1.2349036231397219</v>
      </c>
      <c r="AW480">
        <f t="shared" si="51"/>
        <v>4</v>
      </c>
      <c r="AX480">
        <f t="shared" si="52"/>
        <v>1</v>
      </c>
      <c r="AY480" s="6">
        <f>VLOOKUP(AP480,COND!$A$10:$B$32,2,FALSE)</f>
        <v>1</v>
      </c>
      <c r="AZ480" s="8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94.137971332626535</v>
      </c>
      <c r="BA480" s="26">
        <f t="shared" si="53"/>
        <v>-0.63297455863680741</v>
      </c>
      <c r="BB480" t="str">
        <f t="shared" si="54"/>
        <v>SP</v>
      </c>
      <c r="BC480">
        <v>800</v>
      </c>
      <c r="BD480">
        <v>800</v>
      </c>
      <c r="BF480" t="str">
        <f t="shared" si="55"/>
        <v>Unlikely</v>
      </c>
      <c r="BH480" t="str">
        <f>IF(VLOOKUP($A480,'Draft List'!$D$4:$AC$1177,BH$3,FALSE)&lt;&gt;0,VLOOKUP($A480,'Draft List'!$D$4:$AC$1177,BH$3,FALSE),"")</f>
        <v/>
      </c>
      <c r="BI480" t="str">
        <f>IF(VLOOKUP($A480,'Draft List'!$D$4:$AC$1177,BI$3,FALSE)&lt;&gt;0,VLOOKUP($A480,'Draft List'!$D$4:$AC$1177,BI$3,FALSE),"")</f>
        <v/>
      </c>
      <c r="BJ480" t="str">
        <f>IF(VLOOKUP($A480,'Draft List'!$D$4:$AC$1177,BJ$3,FALSE)&lt;&gt;0,VLOOKUP($A480,'Draft List'!$D$4:$AC$1177,BJ$3,FALSE),"")</f>
        <v/>
      </c>
      <c r="BK480" t="str">
        <f>IF(VLOOKUP($A480,'Draft List'!$D$4:$AC$1177,BK$3,FALSE)&lt;&gt;0,VLOOKUP($A480,'Draft List'!$D$4:$AC$1177,BK$3,FALSE),"")</f>
        <v/>
      </c>
      <c r="BL480" t="e">
        <f>IF(OR(B480="SP",B480="MR",B480="CL"),"P",VLOOKUP(#REF!,Bat!$A$4:$AR$581,42,FALSE))</f>
        <v>#REF!</v>
      </c>
    </row>
    <row r="481" spans="1:64" ht="15" customHeight="1" x14ac:dyDescent="0.3">
      <c r="A481" s="1">
        <v>16772</v>
      </c>
      <c r="B481" s="1" t="s">
        <v>468</v>
      </c>
      <c r="C481" s="1" t="s">
        <v>129</v>
      </c>
      <c r="D481" s="1" t="s">
        <v>1624</v>
      </c>
      <c r="E481" s="1">
        <v>18</v>
      </c>
      <c r="F481" s="1" t="s">
        <v>42</v>
      </c>
      <c r="G481" s="1" t="s">
        <v>54</v>
      </c>
      <c r="H481" s="22" t="s">
        <v>878</v>
      </c>
      <c r="I481" s="45" t="s">
        <v>43</v>
      </c>
      <c r="J481" s="1" t="s">
        <v>44</v>
      </c>
      <c r="K481" s="22" t="s">
        <v>43</v>
      </c>
      <c r="L481" s="1">
        <v>2</v>
      </c>
      <c r="M481" s="1">
        <v>1</v>
      </c>
      <c r="N481" s="22">
        <v>1</v>
      </c>
      <c r="O481" s="1">
        <v>4</v>
      </c>
      <c r="P481" s="1">
        <v>1</v>
      </c>
      <c r="Q481" s="22">
        <v>2</v>
      </c>
      <c r="R481" s="1">
        <v>3</v>
      </c>
      <c r="S481" s="1">
        <v>5</v>
      </c>
      <c r="T481" s="1" t="s">
        <v>45</v>
      </c>
      <c r="U481" s="1" t="s">
        <v>45</v>
      </c>
      <c r="V481" s="1" t="s">
        <v>45</v>
      </c>
      <c r="W481" s="1" t="s">
        <v>45</v>
      </c>
      <c r="X481" s="1">
        <v>2</v>
      </c>
      <c r="Y481" s="1">
        <v>5</v>
      </c>
      <c r="Z481" s="1" t="s">
        <v>45</v>
      </c>
      <c r="AA481" s="1" t="s">
        <v>45</v>
      </c>
      <c r="AB481" s="1" t="s">
        <v>45</v>
      </c>
      <c r="AC481" s="1" t="s">
        <v>45</v>
      </c>
      <c r="AD481" s="1" t="s">
        <v>45</v>
      </c>
      <c r="AE481" s="1" t="s">
        <v>45</v>
      </c>
      <c r="AF481" s="1" t="s">
        <v>45</v>
      </c>
      <c r="AG481" s="1" t="s">
        <v>45</v>
      </c>
      <c r="AH481" s="1" t="s">
        <v>45</v>
      </c>
      <c r="AI481" s="1" t="s">
        <v>45</v>
      </c>
      <c r="AJ481" s="1" t="s">
        <v>45</v>
      </c>
      <c r="AK481" s="1" t="s">
        <v>45</v>
      </c>
      <c r="AL481" s="1" t="s">
        <v>45</v>
      </c>
      <c r="AM481" s="1" t="s">
        <v>45</v>
      </c>
      <c r="AN481" s="1" t="s">
        <v>45</v>
      </c>
      <c r="AO481" s="22" t="s">
        <v>45</v>
      </c>
      <c r="AP481" s="1" t="s">
        <v>373</v>
      </c>
      <c r="AQ481" s="1">
        <v>5</v>
      </c>
      <c r="AR481" s="23" t="s">
        <v>371</v>
      </c>
      <c r="AS481" s="34" t="s">
        <v>896</v>
      </c>
      <c r="AT481" s="34" t="s">
        <v>48</v>
      </c>
      <c r="AU481" s="8">
        <f t="shared" si="49"/>
        <v>-2.5067929134584248</v>
      </c>
      <c r="AV481" s="8">
        <f t="shared" si="50"/>
        <v>-1.4295949476488956</v>
      </c>
      <c r="AW481">
        <f t="shared" si="51"/>
        <v>2</v>
      </c>
      <c r="AX481">
        <f t="shared" si="52"/>
        <v>0</v>
      </c>
      <c r="AY481" s="6">
        <f>VLOOKUP(AP481,COND!$A$10:$B$32,2,FALSE)</f>
        <v>1</v>
      </c>
      <c r="AZ481" s="8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86.609073902722145</v>
      </c>
      <c r="BA481" s="26">
        <f t="shared" si="53"/>
        <v>-1.3275655222075884</v>
      </c>
      <c r="BB481" t="str">
        <f t="shared" si="54"/>
        <v>RP</v>
      </c>
      <c r="BC481">
        <v>800</v>
      </c>
      <c r="BD481">
        <v>800</v>
      </c>
      <c r="BF481" t="str">
        <f t="shared" si="55"/>
        <v>Unlikely</v>
      </c>
      <c r="BH481" t="str">
        <f>IF(VLOOKUP($A481,'Draft List'!$D$4:$AC$1177,BH$3,FALSE)&lt;&gt;0,VLOOKUP($A481,'Draft List'!$D$4:$AC$1177,BH$3,FALSE),"")</f>
        <v/>
      </c>
      <c r="BI481" t="str">
        <f>IF(VLOOKUP($A481,'Draft List'!$D$4:$AC$1177,BI$3,FALSE)&lt;&gt;0,VLOOKUP($A481,'Draft List'!$D$4:$AC$1177,BI$3,FALSE),"")</f>
        <v/>
      </c>
      <c r="BJ481" t="str">
        <f>IF(VLOOKUP($A481,'Draft List'!$D$4:$AC$1177,BJ$3,FALSE)&lt;&gt;0,VLOOKUP($A481,'Draft List'!$D$4:$AC$1177,BJ$3,FALSE),"")</f>
        <v/>
      </c>
      <c r="BK481" t="str">
        <f>IF(VLOOKUP($A481,'Draft List'!$D$4:$AC$1177,BK$3,FALSE)&lt;&gt;0,VLOOKUP($A481,'Draft List'!$D$4:$AC$1177,BK$3,FALSE),"")</f>
        <v/>
      </c>
      <c r="BL481" t="e">
        <f>IF(OR(B481="SP",B481="MR",B481="CL"),"P",VLOOKUP(#REF!,Bat!$A$4:$AR$581,42,FALSE))</f>
        <v>#REF!</v>
      </c>
    </row>
    <row r="482" spans="1:64" ht="15" customHeight="1" x14ac:dyDescent="0.3">
      <c r="A482" s="1">
        <v>2228</v>
      </c>
      <c r="B482" s="1" t="s">
        <v>24</v>
      </c>
      <c r="C482" s="1" t="s">
        <v>209</v>
      </c>
      <c r="D482" s="1" t="s">
        <v>796</v>
      </c>
      <c r="E482" s="1">
        <v>22</v>
      </c>
      <c r="F482" s="1" t="s">
        <v>42</v>
      </c>
      <c r="G482" s="1" t="s">
        <v>42</v>
      </c>
      <c r="H482" s="22" t="s">
        <v>878</v>
      </c>
      <c r="I482" s="45" t="s">
        <v>43</v>
      </c>
      <c r="J482" s="1" t="s">
        <v>43</v>
      </c>
      <c r="K482" s="22" t="s">
        <v>43</v>
      </c>
      <c r="L482" s="1">
        <v>2</v>
      </c>
      <c r="M482" s="1">
        <v>2</v>
      </c>
      <c r="N482" s="22">
        <v>2</v>
      </c>
      <c r="O482" s="1">
        <v>4</v>
      </c>
      <c r="P482" s="1">
        <v>2</v>
      </c>
      <c r="Q482" s="22">
        <v>2</v>
      </c>
      <c r="R482" s="1">
        <v>4</v>
      </c>
      <c r="S482" s="1">
        <v>5</v>
      </c>
      <c r="T482" s="1" t="s">
        <v>45</v>
      </c>
      <c r="U482" s="1" t="s">
        <v>45</v>
      </c>
      <c r="V482" s="1">
        <v>3</v>
      </c>
      <c r="W482" s="1">
        <v>5</v>
      </c>
      <c r="X482" s="1">
        <v>3</v>
      </c>
      <c r="Y482" s="1">
        <v>5</v>
      </c>
      <c r="Z482" s="1" t="s">
        <v>45</v>
      </c>
      <c r="AA482" s="1" t="s">
        <v>45</v>
      </c>
      <c r="AB482" s="1" t="s">
        <v>45</v>
      </c>
      <c r="AC482" s="1" t="s">
        <v>45</v>
      </c>
      <c r="AD482" s="1" t="s">
        <v>45</v>
      </c>
      <c r="AE482" s="1" t="s">
        <v>45</v>
      </c>
      <c r="AF482" s="1" t="s">
        <v>45</v>
      </c>
      <c r="AG482" s="1" t="s">
        <v>45</v>
      </c>
      <c r="AH482" s="1" t="s">
        <v>45</v>
      </c>
      <c r="AI482" s="1" t="s">
        <v>45</v>
      </c>
      <c r="AJ482" s="1" t="s">
        <v>45</v>
      </c>
      <c r="AK482" s="1" t="s">
        <v>45</v>
      </c>
      <c r="AL482" s="1" t="s">
        <v>45</v>
      </c>
      <c r="AM482" s="1" t="s">
        <v>45</v>
      </c>
      <c r="AN482" s="1" t="s">
        <v>45</v>
      </c>
      <c r="AO482" s="22" t="s">
        <v>45</v>
      </c>
      <c r="AP482" s="1" t="s">
        <v>57</v>
      </c>
      <c r="AQ482" s="1">
        <v>6</v>
      </c>
      <c r="AR482" s="23" t="s">
        <v>371</v>
      </c>
      <c r="AS482" s="34" t="s">
        <v>45</v>
      </c>
      <c r="AT482" s="34" t="s">
        <v>844</v>
      </c>
      <c r="AU482" s="8">
        <f t="shared" si="49"/>
        <v>-2.0690406309742588</v>
      </c>
      <c r="AV482" s="8">
        <f t="shared" si="50"/>
        <v>-1.23416323121884</v>
      </c>
      <c r="AW482">
        <f t="shared" si="51"/>
        <v>3</v>
      </c>
      <c r="AX482">
        <f t="shared" si="52"/>
        <v>0</v>
      </c>
      <c r="AY482" s="6">
        <f>VLOOKUP(AP482,COND!$A$10:$B$32,2,FALSE)</f>
        <v>1</v>
      </c>
      <c r="AZ482" s="8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93.992854068192642</v>
      </c>
      <c r="BA482" s="26">
        <f t="shared" si="53"/>
        <v>-0.64636259340183588</v>
      </c>
      <c r="BB482" t="str">
        <f t="shared" si="54"/>
        <v>SP</v>
      </c>
      <c r="BC482">
        <v>800</v>
      </c>
      <c r="BD482">
        <v>800</v>
      </c>
      <c r="BF482" t="str">
        <f t="shared" si="55"/>
        <v>Unlikely</v>
      </c>
      <c r="BH482" t="str">
        <f>IF(VLOOKUP($A482,'Draft List'!$D$4:$AC$1177,BH$3,FALSE)&lt;&gt;0,VLOOKUP($A482,'Draft List'!$D$4:$AC$1177,BH$3,FALSE),"")</f>
        <v/>
      </c>
      <c r="BI482" t="str">
        <f>IF(VLOOKUP($A482,'Draft List'!$D$4:$AC$1177,BI$3,FALSE)&lt;&gt;0,VLOOKUP($A482,'Draft List'!$D$4:$AC$1177,BI$3,FALSE),"")</f>
        <v/>
      </c>
      <c r="BJ482" t="str">
        <f>IF(VLOOKUP($A482,'Draft List'!$D$4:$AC$1177,BJ$3,FALSE)&lt;&gt;0,VLOOKUP($A482,'Draft List'!$D$4:$AC$1177,BJ$3,FALSE),"")</f>
        <v/>
      </c>
      <c r="BK482" t="str">
        <f>IF(VLOOKUP($A482,'Draft List'!$D$4:$AC$1177,BK$3,FALSE)&lt;&gt;0,VLOOKUP($A482,'Draft List'!$D$4:$AC$1177,BK$3,FALSE),"")</f>
        <v/>
      </c>
      <c r="BL482" t="str">
        <f>IF(OR(B482="SP",B482="MR",B482="CL"),"P",VLOOKUP(#REF!,Bat!$A$4:$AR$581,42,FALSE))</f>
        <v>P</v>
      </c>
    </row>
    <row r="483" spans="1:64" ht="15" customHeight="1" x14ac:dyDescent="0.3">
      <c r="A483" s="1">
        <v>8859</v>
      </c>
      <c r="B483" s="1" t="s">
        <v>468</v>
      </c>
      <c r="C483" s="1" t="s">
        <v>204</v>
      </c>
      <c r="D483" s="1" t="s">
        <v>207</v>
      </c>
      <c r="E483" s="1">
        <v>21</v>
      </c>
      <c r="F483" s="1" t="s">
        <v>42</v>
      </c>
      <c r="G483" s="1" t="s">
        <v>42</v>
      </c>
      <c r="H483" s="22" t="s">
        <v>878</v>
      </c>
      <c r="I483" s="45" t="s">
        <v>48</v>
      </c>
      <c r="J483" s="1" t="s">
        <v>43</v>
      </c>
      <c r="K483" s="22" t="s">
        <v>44</v>
      </c>
      <c r="L483" s="1">
        <v>1</v>
      </c>
      <c r="M483" s="1">
        <v>2</v>
      </c>
      <c r="N483" s="22">
        <v>1</v>
      </c>
      <c r="O483" s="1">
        <v>4</v>
      </c>
      <c r="P483" s="1">
        <v>2</v>
      </c>
      <c r="Q483" s="22">
        <v>2</v>
      </c>
      <c r="R483" s="1">
        <v>3</v>
      </c>
      <c r="S483" s="1">
        <v>4</v>
      </c>
      <c r="T483" s="1">
        <v>1</v>
      </c>
      <c r="U483" s="1">
        <v>1</v>
      </c>
      <c r="V483" s="1">
        <v>2</v>
      </c>
      <c r="W483" s="1">
        <v>7</v>
      </c>
      <c r="X483" s="1" t="s">
        <v>45</v>
      </c>
      <c r="Y483" s="1" t="s">
        <v>45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 t="s">
        <v>45</v>
      </c>
      <c r="AF483" s="1" t="s">
        <v>45</v>
      </c>
      <c r="AG483" s="1" t="s">
        <v>45</v>
      </c>
      <c r="AH483" s="1" t="s">
        <v>45</v>
      </c>
      <c r="AI483" s="1" t="s">
        <v>45</v>
      </c>
      <c r="AJ483" s="1" t="s">
        <v>45</v>
      </c>
      <c r="AK483" s="1" t="s">
        <v>45</v>
      </c>
      <c r="AL483" s="1" t="s">
        <v>45</v>
      </c>
      <c r="AM483" s="1" t="s">
        <v>45</v>
      </c>
      <c r="AN483" s="1" t="s">
        <v>45</v>
      </c>
      <c r="AO483" s="22" t="s">
        <v>45</v>
      </c>
      <c r="AP483" s="1" t="s">
        <v>66</v>
      </c>
      <c r="AQ483" s="1">
        <v>4</v>
      </c>
      <c r="AR483" s="23" t="s">
        <v>371</v>
      </c>
      <c r="AS483" s="34" t="s">
        <v>45</v>
      </c>
      <c r="AT483" s="34" t="s">
        <v>48</v>
      </c>
      <c r="AU483" s="8">
        <f t="shared" si="49"/>
        <v>-2.5060525215375429</v>
      </c>
      <c r="AV483" s="8">
        <f t="shared" si="50"/>
        <v>-1.23416323121884</v>
      </c>
      <c r="AW483">
        <f t="shared" si="51"/>
        <v>3</v>
      </c>
      <c r="AX483">
        <f t="shared" si="52"/>
        <v>1</v>
      </c>
      <c r="AY483" s="6">
        <f>VLOOKUP(AP483,COND!$A$10:$B$32,2,FALSE)</f>
        <v>0.95</v>
      </c>
      <c r="AZ483" s="8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93.977886196362419</v>
      </c>
      <c r="BA483" s="26">
        <f t="shared" si="53"/>
        <v>-0.64774347933021414</v>
      </c>
      <c r="BB483" t="str">
        <f t="shared" si="54"/>
        <v>RP</v>
      </c>
      <c r="BC483">
        <v>800</v>
      </c>
      <c r="BD483">
        <v>800</v>
      </c>
      <c r="BF483" t="str">
        <f t="shared" si="55"/>
        <v>Unlikely</v>
      </c>
      <c r="BH483">
        <f>IF(VLOOKUP($A483,'Draft List'!$D$4:$AC$1177,BH$3,FALSE)&lt;&gt;0,VLOOKUP($A483,'Draft List'!$D$4:$AC$1177,BH$3,FALSE),"")</f>
        <v>412</v>
      </c>
      <c r="BI483">
        <f>IF(VLOOKUP($A483,'Draft List'!$D$4:$AC$1177,BI$3,FALSE)&lt;&gt;0,VLOOKUP($A483,'Draft List'!$D$4:$AC$1177,BI$3,FALSE),"")</f>
        <v>14</v>
      </c>
      <c r="BJ483">
        <f>IF(VLOOKUP($A483,'Draft List'!$D$4:$AC$1177,BJ$3,FALSE)&lt;&gt;0,VLOOKUP($A483,'Draft List'!$D$4:$AC$1177,BJ$3,FALSE),"")</f>
        <v>8</v>
      </c>
      <c r="BK483" t="str">
        <f>IF(VLOOKUP($A483,'Draft List'!$D$4:$AC$1177,BK$3,FALSE)&lt;&gt;0,VLOOKUP($A483,'Draft List'!$D$4:$AC$1177,BK$3,FALSE),"")</f>
        <v>San Antonio Calzones of Laredo</v>
      </c>
      <c r="BL483" t="e">
        <f>IF(OR(B483="SP",B483="MR",B483="CL"),"P",VLOOKUP(#REF!,Bat!$A$4:$AR$581,42,FALSE))</f>
        <v>#REF!</v>
      </c>
    </row>
    <row r="484" spans="1:64" ht="15" customHeight="1" x14ac:dyDescent="0.3">
      <c r="A484" s="1">
        <v>12326</v>
      </c>
      <c r="B484" s="1" t="s">
        <v>468</v>
      </c>
      <c r="C484" s="1" t="s">
        <v>1692</v>
      </c>
      <c r="D484" s="1" t="s">
        <v>477</v>
      </c>
      <c r="E484" s="1">
        <v>21</v>
      </c>
      <c r="F484" s="1" t="s">
        <v>42</v>
      </c>
      <c r="G484" s="1" t="s">
        <v>42</v>
      </c>
      <c r="H484" s="22" t="s">
        <v>878</v>
      </c>
      <c r="I484" s="45" t="s">
        <v>43</v>
      </c>
      <c r="J484" s="1" t="s">
        <v>44</v>
      </c>
      <c r="K484" s="22" t="s">
        <v>43</v>
      </c>
      <c r="L484" s="1">
        <v>3</v>
      </c>
      <c r="M484" s="1">
        <v>1</v>
      </c>
      <c r="N484" s="22">
        <v>2</v>
      </c>
      <c r="O484" s="1">
        <v>4</v>
      </c>
      <c r="P484" s="1">
        <v>1</v>
      </c>
      <c r="Q484" s="22">
        <v>3</v>
      </c>
      <c r="R484" s="1">
        <v>5</v>
      </c>
      <c r="S484" s="1">
        <v>5</v>
      </c>
      <c r="T484" s="1">
        <v>3</v>
      </c>
      <c r="U484" s="1">
        <v>5</v>
      </c>
      <c r="V484" s="1">
        <v>3</v>
      </c>
      <c r="W484" s="1">
        <v>4</v>
      </c>
      <c r="X484" s="1" t="s">
        <v>45</v>
      </c>
      <c r="Y484" s="1" t="s">
        <v>45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 t="s">
        <v>45</v>
      </c>
      <c r="AF484" s="1" t="s">
        <v>45</v>
      </c>
      <c r="AG484" s="1" t="s">
        <v>45</v>
      </c>
      <c r="AH484" s="1" t="s">
        <v>45</v>
      </c>
      <c r="AI484" s="1" t="s">
        <v>45</v>
      </c>
      <c r="AJ484" s="1" t="s">
        <v>45</v>
      </c>
      <c r="AK484" s="1" t="s">
        <v>45</v>
      </c>
      <c r="AL484" s="1" t="s">
        <v>45</v>
      </c>
      <c r="AM484" s="1" t="s">
        <v>45</v>
      </c>
      <c r="AN484" s="1" t="s">
        <v>45</v>
      </c>
      <c r="AO484" s="22" t="s">
        <v>45</v>
      </c>
      <c r="AP484" s="1" t="s">
        <v>374</v>
      </c>
      <c r="AQ484" s="1">
        <v>6</v>
      </c>
      <c r="AR484" s="23" t="s">
        <v>14</v>
      </c>
      <c r="AS484" s="34" t="s">
        <v>45</v>
      </c>
      <c r="AT484" s="34" t="s">
        <v>844</v>
      </c>
      <c r="AU484" s="8">
        <f t="shared" si="49"/>
        <v>-2.0697810228951408</v>
      </c>
      <c r="AV484" s="8">
        <f t="shared" si="50"/>
        <v>-1.1872743815947853</v>
      </c>
      <c r="AW484">
        <f t="shared" si="51"/>
        <v>3</v>
      </c>
      <c r="AX484">
        <f t="shared" si="52"/>
        <v>0</v>
      </c>
      <c r="AY484" s="6">
        <f>VLOOKUP(AP484,COND!$A$10:$B$32,2,FALSE)</f>
        <v>1</v>
      </c>
      <c r="AZ484" s="8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93.907042259437134</v>
      </c>
      <c r="BA484" s="26">
        <f t="shared" si="53"/>
        <v>-0.65427930464463957</v>
      </c>
      <c r="BB484" t="str">
        <f t="shared" si="54"/>
        <v>SP</v>
      </c>
      <c r="BC484">
        <v>800</v>
      </c>
      <c r="BD484">
        <v>800</v>
      </c>
      <c r="BF484" t="str">
        <f t="shared" si="55"/>
        <v>Unlikely</v>
      </c>
      <c r="BH484" t="str">
        <f>IF(VLOOKUP($A484,'Draft List'!$D$4:$AC$1177,BH$3,FALSE)&lt;&gt;0,VLOOKUP($A484,'Draft List'!$D$4:$AC$1177,BH$3,FALSE),"")</f>
        <v/>
      </c>
      <c r="BI484" t="str">
        <f>IF(VLOOKUP($A484,'Draft List'!$D$4:$AC$1177,BI$3,FALSE)&lt;&gt;0,VLOOKUP($A484,'Draft List'!$D$4:$AC$1177,BI$3,FALSE),"")</f>
        <v/>
      </c>
      <c r="BJ484" t="str">
        <f>IF(VLOOKUP($A484,'Draft List'!$D$4:$AC$1177,BJ$3,FALSE)&lt;&gt;0,VLOOKUP($A484,'Draft List'!$D$4:$AC$1177,BJ$3,FALSE),"")</f>
        <v/>
      </c>
      <c r="BK484" t="str">
        <f>IF(VLOOKUP($A484,'Draft List'!$D$4:$AC$1177,BK$3,FALSE)&lt;&gt;0,VLOOKUP($A484,'Draft List'!$D$4:$AC$1177,BK$3,FALSE),"")</f>
        <v/>
      </c>
      <c r="BL484" t="e">
        <f>IF(OR(B484="SP",B484="MR",B484="CL"),"P",VLOOKUP(#REF!,Bat!$A$4:$AR$581,42,FALSE))</f>
        <v>#REF!</v>
      </c>
    </row>
    <row r="485" spans="1:64" ht="15" customHeight="1" x14ac:dyDescent="0.3">
      <c r="A485" s="1">
        <v>10761</v>
      </c>
      <c r="B485" s="1" t="s">
        <v>468</v>
      </c>
      <c r="C485" s="1" t="s">
        <v>1565</v>
      </c>
      <c r="D485" s="1" t="s">
        <v>454</v>
      </c>
      <c r="E485" s="1">
        <v>21</v>
      </c>
      <c r="F485" s="1" t="s">
        <v>42</v>
      </c>
      <c r="G485" s="1" t="s">
        <v>42</v>
      </c>
      <c r="H485" s="22" t="s">
        <v>878</v>
      </c>
      <c r="I485" s="45" t="s">
        <v>43</v>
      </c>
      <c r="J485" s="1" t="s">
        <v>43</v>
      </c>
      <c r="K485" s="22" t="s">
        <v>43</v>
      </c>
      <c r="L485" s="1">
        <v>2</v>
      </c>
      <c r="M485" s="1">
        <v>2</v>
      </c>
      <c r="N485" s="22">
        <v>2</v>
      </c>
      <c r="O485" s="1">
        <v>4</v>
      </c>
      <c r="P485" s="1">
        <v>2</v>
      </c>
      <c r="Q485" s="22">
        <v>2</v>
      </c>
      <c r="R485" s="1">
        <v>4</v>
      </c>
      <c r="S485" s="1">
        <v>5</v>
      </c>
      <c r="T485" s="1">
        <v>1</v>
      </c>
      <c r="U485" s="1">
        <v>2</v>
      </c>
      <c r="V485" s="1" t="s">
        <v>45</v>
      </c>
      <c r="W485" s="1" t="s">
        <v>45</v>
      </c>
      <c r="X485" s="1">
        <v>3</v>
      </c>
      <c r="Y485" s="1">
        <v>5</v>
      </c>
      <c r="Z485" s="1" t="s">
        <v>45</v>
      </c>
      <c r="AA485" s="1" t="s">
        <v>45</v>
      </c>
      <c r="AB485" s="1" t="s">
        <v>45</v>
      </c>
      <c r="AC485" s="1" t="s">
        <v>45</v>
      </c>
      <c r="AD485" s="1" t="s">
        <v>45</v>
      </c>
      <c r="AE485" s="1" t="s">
        <v>45</v>
      </c>
      <c r="AF485" s="1" t="s">
        <v>45</v>
      </c>
      <c r="AG485" s="1" t="s">
        <v>45</v>
      </c>
      <c r="AH485" s="1" t="s">
        <v>45</v>
      </c>
      <c r="AI485" s="1" t="s">
        <v>45</v>
      </c>
      <c r="AJ485" s="1">
        <v>2</v>
      </c>
      <c r="AK485" s="1">
        <v>5</v>
      </c>
      <c r="AL485" s="1" t="s">
        <v>45</v>
      </c>
      <c r="AM485" s="1" t="s">
        <v>45</v>
      </c>
      <c r="AN485" s="1" t="s">
        <v>45</v>
      </c>
      <c r="AO485" s="22" t="s">
        <v>45</v>
      </c>
      <c r="AP485" s="1" t="s">
        <v>374</v>
      </c>
      <c r="AQ485" s="1">
        <v>9</v>
      </c>
      <c r="AR485" s="23" t="s">
        <v>371</v>
      </c>
      <c r="AS485" s="34" t="s">
        <v>45</v>
      </c>
      <c r="AT485" s="34" t="s">
        <v>844</v>
      </c>
      <c r="AU485" s="8">
        <f t="shared" si="49"/>
        <v>-2.0690406309742588</v>
      </c>
      <c r="AV485" s="8">
        <f t="shared" si="50"/>
        <v>-1.23416323121884</v>
      </c>
      <c r="AW485">
        <f t="shared" si="51"/>
        <v>4</v>
      </c>
      <c r="AX485">
        <f t="shared" si="52"/>
        <v>0</v>
      </c>
      <c r="AY485" s="6">
        <f>VLOOKUP(AP485,COND!$A$10:$B$32,2,FALSE)</f>
        <v>1</v>
      </c>
      <c r="AZ485" s="8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93.902927249428345</v>
      </c>
      <c r="BA485" s="26">
        <f t="shared" si="53"/>
        <v>-0.65465894174206574</v>
      </c>
      <c r="BB485" t="str">
        <f t="shared" si="54"/>
        <v>SP</v>
      </c>
      <c r="BC485">
        <v>800</v>
      </c>
      <c r="BD485">
        <v>800</v>
      </c>
      <c r="BF485" t="str">
        <f t="shared" si="55"/>
        <v>Unlikely</v>
      </c>
      <c r="BH485">
        <f>IF(VLOOKUP($A485,'Draft List'!$D$4:$AC$1177,BH$3,FALSE)&lt;&gt;0,VLOOKUP($A485,'Draft List'!$D$4:$AC$1177,BH$3,FALSE),"")</f>
        <v>507</v>
      </c>
      <c r="BI485">
        <f>IF(VLOOKUP($A485,'Draft List'!$D$4:$AC$1177,BI$3,FALSE)&lt;&gt;0,VLOOKUP($A485,'Draft List'!$D$4:$AC$1177,BI$3,FALSE),"")</f>
        <v>17</v>
      </c>
      <c r="BJ485">
        <f>IF(VLOOKUP($A485,'Draft List'!$D$4:$AC$1177,BJ$3,FALSE)&lt;&gt;0,VLOOKUP($A485,'Draft List'!$D$4:$AC$1177,BJ$3,FALSE),"")</f>
        <v>7</v>
      </c>
      <c r="BK485" t="str">
        <f>IF(VLOOKUP($A485,'Draft List'!$D$4:$AC$1177,BK$3,FALSE)&lt;&gt;0,VLOOKUP($A485,'Draft List'!$D$4:$AC$1177,BK$3,FALSE),"")</f>
        <v>Madison Malts</v>
      </c>
      <c r="BL485" t="e">
        <f>IF(OR(B485="SP",B485="MR",B485="CL"),"P",VLOOKUP(#REF!,Bat!$A$4:$AR$581,42,FALSE))</f>
        <v>#REF!</v>
      </c>
    </row>
    <row r="486" spans="1:64" ht="15" customHeight="1" x14ac:dyDescent="0.3">
      <c r="A486" s="1">
        <v>13272</v>
      </c>
      <c r="B486" s="1" t="s">
        <v>24</v>
      </c>
      <c r="C486" s="1" t="s">
        <v>768</v>
      </c>
      <c r="D486" s="1" t="s">
        <v>969</v>
      </c>
      <c r="E486" s="1">
        <v>21</v>
      </c>
      <c r="F486" s="1" t="s">
        <v>42</v>
      </c>
      <c r="G486" s="1" t="s">
        <v>42</v>
      </c>
      <c r="H486" s="22" t="s">
        <v>878</v>
      </c>
      <c r="I486" s="45" t="s">
        <v>43</v>
      </c>
      <c r="J486" s="1" t="s">
        <v>44</v>
      </c>
      <c r="K486" s="22" t="s">
        <v>44</v>
      </c>
      <c r="L486" s="1">
        <v>3</v>
      </c>
      <c r="M486" s="1">
        <v>1</v>
      </c>
      <c r="N486" s="22">
        <v>2</v>
      </c>
      <c r="O486" s="1">
        <v>5</v>
      </c>
      <c r="P486" s="1">
        <v>1</v>
      </c>
      <c r="Q486" s="22">
        <v>2</v>
      </c>
      <c r="R486" s="1">
        <v>6</v>
      </c>
      <c r="S486" s="1">
        <v>7</v>
      </c>
      <c r="T486" s="1">
        <v>2</v>
      </c>
      <c r="U486" s="1">
        <v>4</v>
      </c>
      <c r="V486" s="1">
        <v>3</v>
      </c>
      <c r="W486" s="1">
        <v>5</v>
      </c>
      <c r="X486" s="1">
        <v>4</v>
      </c>
      <c r="Y486" s="1">
        <v>6</v>
      </c>
      <c r="Z486" s="1" t="s">
        <v>45</v>
      </c>
      <c r="AA486" s="1" t="s">
        <v>45</v>
      </c>
      <c r="AB486" s="1" t="s">
        <v>45</v>
      </c>
      <c r="AC486" s="1" t="s">
        <v>45</v>
      </c>
      <c r="AD486" s="1" t="s">
        <v>45</v>
      </c>
      <c r="AE486" s="1" t="s">
        <v>45</v>
      </c>
      <c r="AF486" s="1" t="s">
        <v>45</v>
      </c>
      <c r="AG486" s="1" t="s">
        <v>45</v>
      </c>
      <c r="AH486" s="1" t="s">
        <v>45</v>
      </c>
      <c r="AI486" s="1" t="s">
        <v>45</v>
      </c>
      <c r="AJ486" s="1" t="s">
        <v>45</v>
      </c>
      <c r="AK486" s="1" t="s">
        <v>45</v>
      </c>
      <c r="AL486" s="1" t="s">
        <v>45</v>
      </c>
      <c r="AM486" s="1" t="s">
        <v>45</v>
      </c>
      <c r="AN486" s="1" t="s">
        <v>45</v>
      </c>
      <c r="AO486" s="22" t="s">
        <v>45</v>
      </c>
      <c r="AP486" s="1" t="s">
        <v>49</v>
      </c>
      <c r="AQ486" s="1">
        <v>6</v>
      </c>
      <c r="AR486" s="23" t="s">
        <v>14</v>
      </c>
      <c r="AS486" s="34" t="s">
        <v>955</v>
      </c>
      <c r="AT486" s="34" t="s">
        <v>844</v>
      </c>
      <c r="AU486" s="8">
        <f t="shared" si="49"/>
        <v>-2.0697810228951408</v>
      </c>
      <c r="AV486" s="8">
        <f t="shared" si="50"/>
        <v>-1.2349036231397219</v>
      </c>
      <c r="AW486">
        <f t="shared" si="51"/>
        <v>4</v>
      </c>
      <c r="AX486">
        <f t="shared" si="52"/>
        <v>2</v>
      </c>
      <c r="AY486" s="6">
        <f>VLOOKUP(AP486,COND!$A$10:$B$32,2,FALSE)</f>
        <v>1.05</v>
      </c>
      <c r="AZ486" s="8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93.898435651776424</v>
      </c>
      <c r="BA486" s="26">
        <f t="shared" si="53"/>
        <v>-0.65507332155930542</v>
      </c>
      <c r="BB486" t="str">
        <f t="shared" si="54"/>
        <v>SP</v>
      </c>
      <c r="BC486">
        <v>800</v>
      </c>
      <c r="BD486">
        <v>800</v>
      </c>
      <c r="BF486" t="str">
        <f t="shared" si="55"/>
        <v>Unlikely</v>
      </c>
      <c r="BH486" t="str">
        <f>IF(VLOOKUP($A486,'Draft List'!$D$4:$AC$1177,BH$3,FALSE)&lt;&gt;0,VLOOKUP($A486,'Draft List'!$D$4:$AC$1177,BH$3,FALSE),"")</f>
        <v/>
      </c>
      <c r="BI486" t="str">
        <f>IF(VLOOKUP($A486,'Draft List'!$D$4:$AC$1177,BI$3,FALSE)&lt;&gt;0,VLOOKUP($A486,'Draft List'!$D$4:$AC$1177,BI$3,FALSE),"")</f>
        <v/>
      </c>
      <c r="BJ486" t="str">
        <f>IF(VLOOKUP($A486,'Draft List'!$D$4:$AC$1177,BJ$3,FALSE)&lt;&gt;0,VLOOKUP($A486,'Draft List'!$D$4:$AC$1177,BJ$3,FALSE),"")</f>
        <v/>
      </c>
      <c r="BK486" t="str">
        <f>IF(VLOOKUP($A486,'Draft List'!$D$4:$AC$1177,BK$3,FALSE)&lt;&gt;0,VLOOKUP($A486,'Draft List'!$D$4:$AC$1177,BK$3,FALSE),"")</f>
        <v/>
      </c>
      <c r="BL486" t="str">
        <f>IF(OR(B486="SP",B486="MR",B486="CL"),"P",VLOOKUP(#REF!,Bat!$A$4:$AR$581,42,FALSE))</f>
        <v>P</v>
      </c>
    </row>
    <row r="487" spans="1:64" ht="15" customHeight="1" x14ac:dyDescent="0.3">
      <c r="A487" s="1">
        <v>8751</v>
      </c>
      <c r="B487" s="1" t="s">
        <v>468</v>
      </c>
      <c r="C487" s="1" t="s">
        <v>1661</v>
      </c>
      <c r="D487" s="1" t="s">
        <v>1662</v>
      </c>
      <c r="E487" s="1">
        <v>21</v>
      </c>
      <c r="F487" s="1" t="s">
        <v>42</v>
      </c>
      <c r="G487" s="1" t="s">
        <v>42</v>
      </c>
      <c r="H487" s="22" t="s">
        <v>878</v>
      </c>
      <c r="I487" s="45" t="s">
        <v>48</v>
      </c>
      <c r="J487" s="1" t="s">
        <v>43</v>
      </c>
      <c r="K487" s="22" t="s">
        <v>43</v>
      </c>
      <c r="L487" s="1">
        <v>1</v>
      </c>
      <c r="M487" s="1">
        <v>2</v>
      </c>
      <c r="N487" s="22">
        <v>2</v>
      </c>
      <c r="O487" s="1">
        <v>4</v>
      </c>
      <c r="P487" s="1">
        <v>2</v>
      </c>
      <c r="Q487" s="22">
        <v>2</v>
      </c>
      <c r="R487" s="1">
        <v>3</v>
      </c>
      <c r="S487" s="1">
        <v>5</v>
      </c>
      <c r="T487" s="1">
        <v>1</v>
      </c>
      <c r="U487" s="1">
        <v>5</v>
      </c>
      <c r="V487" s="1">
        <v>2</v>
      </c>
      <c r="W487" s="1">
        <v>5</v>
      </c>
      <c r="X487" s="1" t="s">
        <v>45</v>
      </c>
      <c r="Y487" s="1" t="s">
        <v>45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 t="s">
        <v>45</v>
      </c>
      <c r="AF487" s="1" t="s">
        <v>45</v>
      </c>
      <c r="AG487" s="1" t="s">
        <v>45</v>
      </c>
      <c r="AH487" s="1" t="s">
        <v>45</v>
      </c>
      <c r="AI487" s="1" t="s">
        <v>45</v>
      </c>
      <c r="AJ487" s="1" t="s">
        <v>45</v>
      </c>
      <c r="AK487" s="1" t="s">
        <v>45</v>
      </c>
      <c r="AL487" s="1" t="s">
        <v>45</v>
      </c>
      <c r="AM487" s="1" t="s">
        <v>45</v>
      </c>
      <c r="AN487" s="1" t="s">
        <v>45</v>
      </c>
      <c r="AO487" s="22" t="s">
        <v>45</v>
      </c>
      <c r="AP487" s="1" t="s">
        <v>69</v>
      </c>
      <c r="AQ487" s="1">
        <v>4</v>
      </c>
      <c r="AR487" s="23" t="s">
        <v>371</v>
      </c>
      <c r="AS487" s="34" t="s">
        <v>955</v>
      </c>
      <c r="AT487" s="34" t="s">
        <v>48</v>
      </c>
      <c r="AU487" s="8">
        <f t="shared" si="49"/>
        <v>-2.2637319554834323</v>
      </c>
      <c r="AV487" s="8">
        <f t="shared" si="50"/>
        <v>-1.23416323121884</v>
      </c>
      <c r="AW487">
        <f t="shared" si="51"/>
        <v>3</v>
      </c>
      <c r="AX487">
        <f t="shared" si="52"/>
        <v>0</v>
      </c>
      <c r="AY487" s="6">
        <f>VLOOKUP(AP487,COND!$A$10:$B$32,2,FALSE)</f>
        <v>0.95</v>
      </c>
      <c r="AZ487" s="8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93.893500058535182</v>
      </c>
      <c r="BA487" s="26">
        <f t="shared" si="53"/>
        <v>-0.65552866292862877</v>
      </c>
      <c r="BB487" t="str">
        <f t="shared" si="54"/>
        <v>RP</v>
      </c>
      <c r="BC487">
        <v>800</v>
      </c>
      <c r="BD487">
        <v>800</v>
      </c>
      <c r="BF487" t="str">
        <f t="shared" si="55"/>
        <v>Unlikely</v>
      </c>
      <c r="BH487" t="str">
        <f>IF(VLOOKUP($A487,'Draft List'!$D$4:$AC$1177,BH$3,FALSE)&lt;&gt;0,VLOOKUP($A487,'Draft List'!$D$4:$AC$1177,BH$3,FALSE),"")</f>
        <v/>
      </c>
      <c r="BI487" t="str">
        <f>IF(VLOOKUP($A487,'Draft List'!$D$4:$AC$1177,BI$3,FALSE)&lt;&gt;0,VLOOKUP($A487,'Draft List'!$D$4:$AC$1177,BI$3,FALSE),"")</f>
        <v/>
      </c>
      <c r="BJ487" t="str">
        <f>IF(VLOOKUP($A487,'Draft List'!$D$4:$AC$1177,BJ$3,FALSE)&lt;&gt;0,VLOOKUP($A487,'Draft List'!$D$4:$AC$1177,BJ$3,FALSE),"")</f>
        <v/>
      </c>
      <c r="BK487" t="str">
        <f>IF(VLOOKUP($A487,'Draft List'!$D$4:$AC$1177,BK$3,FALSE)&lt;&gt;0,VLOOKUP($A487,'Draft List'!$D$4:$AC$1177,BK$3,FALSE),"")</f>
        <v/>
      </c>
      <c r="BL487" t="e">
        <f>IF(OR(B487="SP",B487="MR",B487="CL"),"P",VLOOKUP(#REF!,Bat!$A$4:$AR$581,42,FALSE))</f>
        <v>#REF!</v>
      </c>
    </row>
    <row r="488" spans="1:64" ht="15" customHeight="1" x14ac:dyDescent="0.3">
      <c r="A488" s="1">
        <v>2794</v>
      </c>
      <c r="B488" s="1" t="s">
        <v>468</v>
      </c>
      <c r="C488" s="1" t="s">
        <v>136</v>
      </c>
      <c r="D488" s="1" t="s">
        <v>735</v>
      </c>
      <c r="E488" s="1">
        <v>23</v>
      </c>
      <c r="F488" s="1" t="s">
        <v>42</v>
      </c>
      <c r="G488" s="1" t="s">
        <v>42</v>
      </c>
      <c r="H488" s="22" t="s">
        <v>878</v>
      </c>
      <c r="I488" s="45" t="s">
        <v>43</v>
      </c>
      <c r="J488" s="1" t="s">
        <v>43</v>
      </c>
      <c r="K488" s="22" t="s">
        <v>43</v>
      </c>
      <c r="L488" s="1">
        <v>3</v>
      </c>
      <c r="M488" s="1">
        <v>2</v>
      </c>
      <c r="N488" s="22">
        <v>1</v>
      </c>
      <c r="O488" s="1">
        <v>4</v>
      </c>
      <c r="P488" s="1">
        <v>2</v>
      </c>
      <c r="Q488" s="22">
        <v>2</v>
      </c>
      <c r="R488" s="1">
        <v>4</v>
      </c>
      <c r="S488" s="1">
        <v>5</v>
      </c>
      <c r="T488" s="1">
        <v>2</v>
      </c>
      <c r="U488" s="1">
        <v>4</v>
      </c>
      <c r="V488" s="1" t="s">
        <v>45</v>
      </c>
      <c r="W488" s="1" t="s">
        <v>45</v>
      </c>
      <c r="X488" s="1">
        <v>4</v>
      </c>
      <c r="Y488" s="1">
        <v>4</v>
      </c>
      <c r="Z488" s="1" t="s">
        <v>45</v>
      </c>
      <c r="AA488" s="1" t="s">
        <v>45</v>
      </c>
      <c r="AB488" s="1" t="s">
        <v>45</v>
      </c>
      <c r="AC488" s="1" t="s">
        <v>45</v>
      </c>
      <c r="AD488" s="1" t="s">
        <v>45</v>
      </c>
      <c r="AE488" s="1" t="s">
        <v>45</v>
      </c>
      <c r="AF488" s="1">
        <v>4</v>
      </c>
      <c r="AG488" s="1">
        <v>4</v>
      </c>
      <c r="AH488" s="1" t="s">
        <v>45</v>
      </c>
      <c r="AI488" s="1" t="s">
        <v>45</v>
      </c>
      <c r="AJ488" s="1" t="s">
        <v>45</v>
      </c>
      <c r="AK488" s="1" t="s">
        <v>45</v>
      </c>
      <c r="AL488" s="1" t="s">
        <v>45</v>
      </c>
      <c r="AM488" s="1" t="s">
        <v>45</v>
      </c>
      <c r="AN488" s="1" t="s">
        <v>45</v>
      </c>
      <c r="AO488" s="22" t="s">
        <v>45</v>
      </c>
      <c r="AP488" s="1" t="s">
        <v>373</v>
      </c>
      <c r="AQ488" s="1">
        <v>7</v>
      </c>
      <c r="AR488" s="23" t="s">
        <v>371</v>
      </c>
      <c r="AS488" s="34" t="s">
        <v>47</v>
      </c>
      <c r="AT488" s="34" t="s">
        <v>844</v>
      </c>
      <c r="AU488" s="8">
        <f t="shared" si="49"/>
        <v>-2.1166698725191955</v>
      </c>
      <c r="AV488" s="8">
        <f t="shared" si="50"/>
        <v>-1.23416323121884</v>
      </c>
      <c r="AW488">
        <f t="shared" si="51"/>
        <v>4</v>
      </c>
      <c r="AX488">
        <f t="shared" si="52"/>
        <v>0</v>
      </c>
      <c r="AY488" s="6">
        <f>VLOOKUP(AP488,COND!$A$10:$B$32,2,FALSE)</f>
        <v>1</v>
      </c>
      <c r="AZ488" s="8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93.893401401119363</v>
      </c>
      <c r="BA488" s="26">
        <f t="shared" si="53"/>
        <v>-0.65553776473273162</v>
      </c>
      <c r="BB488" t="str">
        <f t="shared" si="54"/>
        <v>SP</v>
      </c>
      <c r="BC488">
        <v>800</v>
      </c>
      <c r="BD488">
        <v>800</v>
      </c>
      <c r="BF488" t="str">
        <f t="shared" si="55"/>
        <v>Unlikely</v>
      </c>
      <c r="BH488" t="str">
        <f>IF(VLOOKUP($A488,'Draft List'!$D$4:$AC$1177,BH$3,FALSE)&lt;&gt;0,VLOOKUP($A488,'Draft List'!$D$4:$AC$1177,BH$3,FALSE),"")</f>
        <v/>
      </c>
      <c r="BI488" t="str">
        <f>IF(VLOOKUP($A488,'Draft List'!$D$4:$AC$1177,BI$3,FALSE)&lt;&gt;0,VLOOKUP($A488,'Draft List'!$D$4:$AC$1177,BI$3,FALSE),"")</f>
        <v/>
      </c>
      <c r="BJ488" t="str">
        <f>IF(VLOOKUP($A488,'Draft List'!$D$4:$AC$1177,BJ$3,FALSE)&lt;&gt;0,VLOOKUP($A488,'Draft List'!$D$4:$AC$1177,BJ$3,FALSE),"")</f>
        <v/>
      </c>
      <c r="BK488" t="str">
        <f>IF(VLOOKUP($A488,'Draft List'!$D$4:$AC$1177,BK$3,FALSE)&lt;&gt;0,VLOOKUP($A488,'Draft List'!$D$4:$AC$1177,BK$3,FALSE),"")</f>
        <v/>
      </c>
      <c r="BL488" t="e">
        <f>IF(OR(B488="SP",B488="MR",B488="CL"),"P",VLOOKUP(#REF!,Bat!$A$4:$AR$581,42,FALSE))</f>
        <v>#REF!</v>
      </c>
    </row>
    <row r="489" spans="1:64" ht="15" customHeight="1" x14ac:dyDescent="0.3">
      <c r="A489" s="1">
        <v>13084</v>
      </c>
      <c r="B489" s="1" t="s">
        <v>24</v>
      </c>
      <c r="C489" s="1" t="s">
        <v>779</v>
      </c>
      <c r="D489" s="1" t="s">
        <v>1591</v>
      </c>
      <c r="E489" s="1">
        <v>21</v>
      </c>
      <c r="F489" s="1" t="s">
        <v>54</v>
      </c>
      <c r="G489" s="1" t="s">
        <v>54</v>
      </c>
      <c r="H489" s="22" t="s">
        <v>878</v>
      </c>
      <c r="I489" s="45" t="s">
        <v>44</v>
      </c>
      <c r="J489" s="1" t="s">
        <v>43</v>
      </c>
      <c r="K489" s="22" t="s">
        <v>43</v>
      </c>
      <c r="L489" s="1">
        <v>3</v>
      </c>
      <c r="M489" s="1">
        <v>2</v>
      </c>
      <c r="N489" s="22">
        <v>2</v>
      </c>
      <c r="O489" s="1">
        <v>4</v>
      </c>
      <c r="P489" s="1">
        <v>2</v>
      </c>
      <c r="Q489" s="22">
        <v>2</v>
      </c>
      <c r="R489" s="1" t="s">
        <v>45</v>
      </c>
      <c r="S489" s="1" t="s">
        <v>45</v>
      </c>
      <c r="T489" s="1">
        <v>4</v>
      </c>
      <c r="U489" s="1">
        <v>5</v>
      </c>
      <c r="V489" s="1">
        <v>3</v>
      </c>
      <c r="W489" s="1">
        <v>5</v>
      </c>
      <c r="X489" s="1">
        <v>4</v>
      </c>
      <c r="Y489" s="1">
        <v>5</v>
      </c>
      <c r="Z489" s="1" t="s">
        <v>45</v>
      </c>
      <c r="AA489" s="1" t="s">
        <v>45</v>
      </c>
      <c r="AB489" s="1" t="s">
        <v>45</v>
      </c>
      <c r="AC489" s="1" t="s">
        <v>45</v>
      </c>
      <c r="AD489" s="1">
        <v>4</v>
      </c>
      <c r="AE489" s="1">
        <v>5</v>
      </c>
      <c r="AF489" s="1" t="s">
        <v>45</v>
      </c>
      <c r="AG489" s="1" t="s">
        <v>45</v>
      </c>
      <c r="AH489" s="1" t="s">
        <v>45</v>
      </c>
      <c r="AI489" s="1" t="s">
        <v>45</v>
      </c>
      <c r="AJ489" s="1" t="s">
        <v>45</v>
      </c>
      <c r="AK489" s="1" t="s">
        <v>45</v>
      </c>
      <c r="AL489" s="1" t="s">
        <v>45</v>
      </c>
      <c r="AM489" s="1" t="s">
        <v>45</v>
      </c>
      <c r="AN489" s="1" t="s">
        <v>45</v>
      </c>
      <c r="AO489" s="22" t="s">
        <v>45</v>
      </c>
      <c r="AP489" s="1" t="s">
        <v>374</v>
      </c>
      <c r="AQ489" s="1">
        <v>10</v>
      </c>
      <c r="AR489" s="23" t="s">
        <v>371</v>
      </c>
      <c r="AS489" s="34" t="s">
        <v>45</v>
      </c>
      <c r="AT489" s="34" t="s">
        <v>48</v>
      </c>
      <c r="AU489" s="8">
        <f t="shared" si="49"/>
        <v>-1.8743493064650851</v>
      </c>
      <c r="AV489" s="8">
        <f t="shared" si="50"/>
        <v>-1.23416323121884</v>
      </c>
      <c r="AW489">
        <f t="shared" si="51"/>
        <v>4</v>
      </c>
      <c r="AX489">
        <f t="shared" si="52"/>
        <v>0</v>
      </c>
      <c r="AY489" s="6">
        <f>VLOOKUP(AP489,COND!$A$10:$B$32,2,FALSE)</f>
        <v>1</v>
      </c>
      <c r="AZ489" s="8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93.791865514330183</v>
      </c>
      <c r="BA489" s="26">
        <f t="shared" si="53"/>
        <v>-0.66490512696585014</v>
      </c>
      <c r="BB489" t="str">
        <f t="shared" si="54"/>
        <v>SP</v>
      </c>
      <c r="BC489">
        <v>800</v>
      </c>
      <c r="BD489">
        <v>800</v>
      </c>
      <c r="BF489" t="str">
        <f t="shared" si="55"/>
        <v>Unlikely</v>
      </c>
      <c r="BH489">
        <f>IF(VLOOKUP($A489,'Draft List'!$D$4:$AC$1177,BH$3,FALSE)&lt;&gt;0,VLOOKUP($A489,'Draft List'!$D$4:$AC$1177,BH$3,FALSE),"")</f>
        <v>423</v>
      </c>
      <c r="BI489">
        <f>IF(VLOOKUP($A489,'Draft List'!$D$4:$AC$1177,BI$3,FALSE)&lt;&gt;0,VLOOKUP($A489,'Draft List'!$D$4:$AC$1177,BI$3,FALSE),"")</f>
        <v>14</v>
      </c>
      <c r="BJ489">
        <f>IF(VLOOKUP($A489,'Draft List'!$D$4:$AC$1177,BJ$3,FALSE)&lt;&gt;0,VLOOKUP($A489,'Draft List'!$D$4:$AC$1177,BJ$3,FALSE),"")</f>
        <v>19</v>
      </c>
      <c r="BK489" t="str">
        <f>IF(VLOOKUP($A489,'Draft List'!$D$4:$AC$1177,BK$3,FALSE)&lt;&gt;0,VLOOKUP($A489,'Draft List'!$D$4:$AC$1177,BK$3,FALSE),"")</f>
        <v>Kalamazoo Badgers</v>
      </c>
      <c r="BL489" t="str">
        <f>IF(OR(B489="SP",B489="MR",B489="CL"),"P",VLOOKUP(#REF!,Bat!$A$4:$AR$581,42,FALSE))</f>
        <v>P</v>
      </c>
    </row>
    <row r="490" spans="1:64" ht="15" customHeight="1" x14ac:dyDescent="0.3">
      <c r="A490" s="1">
        <v>5797</v>
      </c>
      <c r="B490" s="1" t="s">
        <v>468</v>
      </c>
      <c r="C490" s="1" t="s">
        <v>156</v>
      </c>
      <c r="D490" s="1" t="s">
        <v>448</v>
      </c>
      <c r="E490" s="1">
        <v>22</v>
      </c>
      <c r="F490" s="1" t="s">
        <v>42</v>
      </c>
      <c r="G490" s="1" t="s">
        <v>42</v>
      </c>
      <c r="H490" s="22" t="s">
        <v>878</v>
      </c>
      <c r="I490" s="45" t="s">
        <v>44</v>
      </c>
      <c r="J490" s="1" t="s">
        <v>43</v>
      </c>
      <c r="K490" s="22" t="s">
        <v>43</v>
      </c>
      <c r="L490" s="1">
        <v>3</v>
      </c>
      <c r="M490" s="1">
        <v>2</v>
      </c>
      <c r="N490" s="22">
        <v>2</v>
      </c>
      <c r="O490" s="1">
        <v>4</v>
      </c>
      <c r="P490" s="1">
        <v>2</v>
      </c>
      <c r="Q490" s="22">
        <v>2</v>
      </c>
      <c r="R490" s="1">
        <v>4</v>
      </c>
      <c r="S490" s="1">
        <v>5</v>
      </c>
      <c r="T490" s="1">
        <v>1</v>
      </c>
      <c r="U490" s="1">
        <v>1</v>
      </c>
      <c r="V490" s="1">
        <v>3</v>
      </c>
      <c r="W490" s="1">
        <v>5</v>
      </c>
      <c r="X490" s="1" t="s">
        <v>45</v>
      </c>
      <c r="Y490" s="1" t="s">
        <v>45</v>
      </c>
      <c r="Z490" s="1" t="s">
        <v>45</v>
      </c>
      <c r="AA490" s="1" t="s">
        <v>45</v>
      </c>
      <c r="AB490" s="1">
        <v>3</v>
      </c>
      <c r="AC490" s="1">
        <v>3</v>
      </c>
      <c r="AD490" s="1" t="s">
        <v>45</v>
      </c>
      <c r="AE490" s="1" t="s">
        <v>45</v>
      </c>
      <c r="AF490" s="1" t="s">
        <v>45</v>
      </c>
      <c r="AG490" s="1" t="s">
        <v>45</v>
      </c>
      <c r="AH490" s="1" t="s">
        <v>45</v>
      </c>
      <c r="AI490" s="1" t="s">
        <v>45</v>
      </c>
      <c r="AJ490" s="1" t="s">
        <v>45</v>
      </c>
      <c r="AK490" s="1" t="s">
        <v>45</v>
      </c>
      <c r="AL490" s="1" t="s">
        <v>45</v>
      </c>
      <c r="AM490" s="1" t="s">
        <v>45</v>
      </c>
      <c r="AN490" s="1" t="s">
        <v>45</v>
      </c>
      <c r="AO490" s="22" t="s">
        <v>45</v>
      </c>
      <c r="AP490" s="1" t="s">
        <v>58</v>
      </c>
      <c r="AQ490" s="1">
        <v>7</v>
      </c>
      <c r="AR490" s="23" t="s">
        <v>370</v>
      </c>
      <c r="AS490" s="34" t="s">
        <v>45</v>
      </c>
      <c r="AT490" s="34" t="s">
        <v>48</v>
      </c>
      <c r="AU490" s="8">
        <f t="shared" si="49"/>
        <v>-1.8743493064650851</v>
      </c>
      <c r="AV490" s="8">
        <f t="shared" si="50"/>
        <v>-1.23416323121884</v>
      </c>
      <c r="AW490">
        <f t="shared" si="51"/>
        <v>4</v>
      </c>
      <c r="AX490">
        <f t="shared" si="52"/>
        <v>0</v>
      </c>
      <c r="AY490" s="6">
        <f>VLOOKUP(AP490,COND!$A$10:$B$32,2,FALSE)</f>
        <v>1</v>
      </c>
      <c r="AZ490" s="8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93.791865514330183</v>
      </c>
      <c r="BA490" s="26">
        <f t="shared" si="53"/>
        <v>-0.66490512696585014</v>
      </c>
      <c r="BB490" t="str">
        <f t="shared" si="54"/>
        <v>SP</v>
      </c>
      <c r="BC490">
        <v>800</v>
      </c>
      <c r="BD490">
        <v>800</v>
      </c>
      <c r="BF490" t="str">
        <f t="shared" si="55"/>
        <v>Unlikely</v>
      </c>
      <c r="BH490" t="str">
        <f>IF(VLOOKUP($A490,'Draft List'!$D$4:$AC$1177,BH$3,FALSE)&lt;&gt;0,VLOOKUP($A490,'Draft List'!$D$4:$AC$1177,BH$3,FALSE),"")</f>
        <v/>
      </c>
      <c r="BI490" t="str">
        <f>IF(VLOOKUP($A490,'Draft List'!$D$4:$AC$1177,BI$3,FALSE)&lt;&gt;0,VLOOKUP($A490,'Draft List'!$D$4:$AC$1177,BI$3,FALSE),"")</f>
        <v/>
      </c>
      <c r="BJ490" t="str">
        <f>IF(VLOOKUP($A490,'Draft List'!$D$4:$AC$1177,BJ$3,FALSE)&lt;&gt;0,VLOOKUP($A490,'Draft List'!$D$4:$AC$1177,BJ$3,FALSE),"")</f>
        <v/>
      </c>
      <c r="BK490" t="str">
        <f>IF(VLOOKUP($A490,'Draft List'!$D$4:$AC$1177,BK$3,FALSE)&lt;&gt;0,VLOOKUP($A490,'Draft List'!$D$4:$AC$1177,BK$3,FALSE),"")</f>
        <v/>
      </c>
      <c r="BL490" t="e">
        <f>IF(OR(B490="SP",B490="MR",B490="CL"),"P",VLOOKUP(#REF!,Bat!$A$4:$AR$581,42,FALSE))</f>
        <v>#REF!</v>
      </c>
    </row>
    <row r="491" spans="1:64" ht="15" customHeight="1" x14ac:dyDescent="0.3">
      <c r="A491" s="1">
        <v>11543</v>
      </c>
      <c r="B491" s="1" t="s">
        <v>468</v>
      </c>
      <c r="C491" s="1" t="s">
        <v>622</v>
      </c>
      <c r="D491" s="1" t="s">
        <v>200</v>
      </c>
      <c r="E491" s="1">
        <v>21</v>
      </c>
      <c r="F491" s="1" t="s">
        <v>42</v>
      </c>
      <c r="G491" s="1" t="s">
        <v>42</v>
      </c>
      <c r="H491" s="22" t="s">
        <v>878</v>
      </c>
      <c r="I491" s="45" t="s">
        <v>43</v>
      </c>
      <c r="J491" s="1" t="s">
        <v>43</v>
      </c>
      <c r="K491" s="22" t="s">
        <v>43</v>
      </c>
      <c r="L491" s="1">
        <v>3</v>
      </c>
      <c r="M491" s="1">
        <v>2</v>
      </c>
      <c r="N491" s="22">
        <v>1</v>
      </c>
      <c r="O491" s="1">
        <v>4</v>
      </c>
      <c r="P491" s="1">
        <v>2</v>
      </c>
      <c r="Q491" s="22">
        <v>2</v>
      </c>
      <c r="R491" s="1">
        <v>5</v>
      </c>
      <c r="S491" s="1">
        <v>6</v>
      </c>
      <c r="T491" s="1">
        <v>2</v>
      </c>
      <c r="U491" s="1">
        <v>4</v>
      </c>
      <c r="V491" s="1" t="s">
        <v>45</v>
      </c>
      <c r="W491" s="1" t="s">
        <v>45</v>
      </c>
      <c r="X491" s="1">
        <v>4</v>
      </c>
      <c r="Y491" s="1">
        <v>5</v>
      </c>
      <c r="Z491" s="1" t="s">
        <v>45</v>
      </c>
      <c r="AA491" s="1" t="s">
        <v>45</v>
      </c>
      <c r="AB491" s="1" t="s">
        <v>45</v>
      </c>
      <c r="AC491" s="1" t="s">
        <v>45</v>
      </c>
      <c r="AD491" s="1" t="s">
        <v>45</v>
      </c>
      <c r="AE491" s="1" t="s">
        <v>45</v>
      </c>
      <c r="AF491" s="1" t="s">
        <v>45</v>
      </c>
      <c r="AG491" s="1" t="s">
        <v>45</v>
      </c>
      <c r="AH491" s="1" t="s">
        <v>45</v>
      </c>
      <c r="AI491" s="1" t="s">
        <v>45</v>
      </c>
      <c r="AJ491" s="1" t="s">
        <v>45</v>
      </c>
      <c r="AK491" s="1" t="s">
        <v>45</v>
      </c>
      <c r="AL491" s="1" t="s">
        <v>45</v>
      </c>
      <c r="AM491" s="1" t="s">
        <v>45</v>
      </c>
      <c r="AN491" s="1" t="s">
        <v>45</v>
      </c>
      <c r="AO491" s="22" t="s">
        <v>45</v>
      </c>
      <c r="AP491" s="1" t="s">
        <v>57</v>
      </c>
      <c r="AQ491" s="1">
        <v>4</v>
      </c>
      <c r="AR491" s="23" t="s">
        <v>371</v>
      </c>
      <c r="AS491" s="34" t="s">
        <v>45</v>
      </c>
      <c r="AT491" s="34" t="s">
        <v>844</v>
      </c>
      <c r="AU491" s="8">
        <f t="shared" si="49"/>
        <v>-2.1166698725191955</v>
      </c>
      <c r="AV491" s="8">
        <f t="shared" si="50"/>
        <v>-1.23416323121884</v>
      </c>
      <c r="AW491">
        <f t="shared" si="51"/>
        <v>3</v>
      </c>
      <c r="AX491">
        <f t="shared" si="52"/>
        <v>1</v>
      </c>
      <c r="AY491" s="6">
        <f>VLOOKUP(AP491,COND!$A$10:$B$32,2,FALSE)</f>
        <v>1</v>
      </c>
      <c r="AZ491" s="8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93.761231331063385</v>
      </c>
      <c r="BA491" s="26">
        <f t="shared" si="53"/>
        <v>-0.66773133453098088</v>
      </c>
      <c r="BB491" t="str">
        <f t="shared" si="54"/>
        <v>RP</v>
      </c>
      <c r="BC491">
        <v>800</v>
      </c>
      <c r="BD491">
        <v>800</v>
      </c>
      <c r="BF491" t="str">
        <f t="shared" si="55"/>
        <v>Unlikely</v>
      </c>
      <c r="BH491" t="str">
        <f>IF(VLOOKUP($A491,'Draft List'!$D$4:$AC$1177,BH$3,FALSE)&lt;&gt;0,VLOOKUP($A491,'Draft List'!$D$4:$AC$1177,BH$3,FALSE),"")</f>
        <v/>
      </c>
      <c r="BI491" t="str">
        <f>IF(VLOOKUP($A491,'Draft List'!$D$4:$AC$1177,BI$3,FALSE)&lt;&gt;0,VLOOKUP($A491,'Draft List'!$D$4:$AC$1177,BI$3,FALSE),"")</f>
        <v/>
      </c>
      <c r="BJ491" t="str">
        <f>IF(VLOOKUP($A491,'Draft List'!$D$4:$AC$1177,BJ$3,FALSE)&lt;&gt;0,VLOOKUP($A491,'Draft List'!$D$4:$AC$1177,BJ$3,FALSE),"")</f>
        <v/>
      </c>
      <c r="BK491" t="str">
        <f>IF(VLOOKUP($A491,'Draft List'!$D$4:$AC$1177,BK$3,FALSE)&lt;&gt;0,VLOOKUP($A491,'Draft List'!$D$4:$AC$1177,BK$3,FALSE),"")</f>
        <v/>
      </c>
      <c r="BL491" t="e">
        <f>IF(OR(B491="SP",B491="MR",B491="CL"),"P",VLOOKUP(#REF!,Bat!$A$4:$AR$581,42,FALSE))</f>
        <v>#REF!</v>
      </c>
    </row>
    <row r="492" spans="1:64" ht="15" customHeight="1" x14ac:dyDescent="0.3">
      <c r="A492" s="1">
        <v>10770</v>
      </c>
      <c r="B492" s="1" t="s">
        <v>468</v>
      </c>
      <c r="C492" s="1" t="s">
        <v>807</v>
      </c>
      <c r="D492" s="1" t="s">
        <v>493</v>
      </c>
      <c r="E492" s="1">
        <v>21</v>
      </c>
      <c r="F492" s="1" t="s">
        <v>42</v>
      </c>
      <c r="G492" s="1" t="s">
        <v>42</v>
      </c>
      <c r="H492" s="22" t="s">
        <v>878</v>
      </c>
      <c r="I492" s="45" t="s">
        <v>43</v>
      </c>
      <c r="J492" s="1" t="s">
        <v>48</v>
      </c>
      <c r="K492" s="22" t="s">
        <v>43</v>
      </c>
      <c r="L492" s="1">
        <v>3</v>
      </c>
      <c r="M492" s="1">
        <v>2</v>
      </c>
      <c r="N492" s="22">
        <v>1</v>
      </c>
      <c r="O492" s="1">
        <v>5</v>
      </c>
      <c r="P492" s="1">
        <v>2</v>
      </c>
      <c r="Q492" s="22">
        <v>2</v>
      </c>
      <c r="R492" s="1">
        <v>5</v>
      </c>
      <c r="S492" s="1">
        <v>6</v>
      </c>
      <c r="T492" s="1">
        <v>5</v>
      </c>
      <c r="U492" s="1">
        <v>8</v>
      </c>
      <c r="V492" s="1" t="s">
        <v>45</v>
      </c>
      <c r="W492" s="1" t="s">
        <v>45</v>
      </c>
      <c r="X492" s="1" t="s">
        <v>45</v>
      </c>
      <c r="Y492" s="1" t="s">
        <v>45</v>
      </c>
      <c r="Z492" s="1" t="s">
        <v>45</v>
      </c>
      <c r="AA492" s="1" t="s">
        <v>45</v>
      </c>
      <c r="AB492" s="1" t="s">
        <v>45</v>
      </c>
      <c r="AC492" s="1" t="s">
        <v>45</v>
      </c>
      <c r="AD492" s="1" t="s">
        <v>45</v>
      </c>
      <c r="AE492" s="1" t="s">
        <v>45</v>
      </c>
      <c r="AF492" s="1" t="s">
        <v>45</v>
      </c>
      <c r="AG492" s="1" t="s">
        <v>45</v>
      </c>
      <c r="AH492" s="1" t="s">
        <v>45</v>
      </c>
      <c r="AI492" s="1" t="s">
        <v>45</v>
      </c>
      <c r="AJ492" s="1" t="s">
        <v>45</v>
      </c>
      <c r="AK492" s="1" t="s">
        <v>45</v>
      </c>
      <c r="AL492" s="1" t="s">
        <v>45</v>
      </c>
      <c r="AM492" s="1" t="s">
        <v>45</v>
      </c>
      <c r="AN492" s="1" t="s">
        <v>45</v>
      </c>
      <c r="AO492" s="22" t="s">
        <v>45</v>
      </c>
      <c r="AP492" s="1" t="s">
        <v>58</v>
      </c>
      <c r="AQ492" s="1">
        <v>6</v>
      </c>
      <c r="AR492" s="23" t="s">
        <v>14</v>
      </c>
      <c r="AS492" s="34" t="s">
        <v>45</v>
      </c>
      <c r="AT492" s="34" t="s">
        <v>48</v>
      </c>
      <c r="AU492" s="8">
        <f t="shared" si="49"/>
        <v>-2.1166698725191955</v>
      </c>
      <c r="AV492" s="8">
        <f t="shared" si="50"/>
        <v>-1.0394719067096667</v>
      </c>
      <c r="AW492">
        <f t="shared" si="51"/>
        <v>2</v>
      </c>
      <c r="AX492">
        <f t="shared" si="52"/>
        <v>2</v>
      </c>
      <c r="AY492" s="6">
        <f>VLOOKUP(AP492,COND!$A$10:$B$32,2,FALSE)</f>
        <v>1</v>
      </c>
      <c r="AZ492" s="8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93.730047194020258</v>
      </c>
      <c r="BA492" s="26">
        <f t="shared" si="53"/>
        <v>-0.67060827899709563</v>
      </c>
      <c r="BB492" t="str">
        <f t="shared" si="54"/>
        <v>RP</v>
      </c>
      <c r="BC492">
        <v>800</v>
      </c>
      <c r="BD492">
        <v>800</v>
      </c>
      <c r="BF492" t="str">
        <f t="shared" si="55"/>
        <v>Unlikely</v>
      </c>
      <c r="BH492">
        <f>IF(VLOOKUP($A492,'Draft List'!$D$4:$AC$1177,BH$3,FALSE)&lt;&gt;0,VLOOKUP($A492,'Draft List'!$D$4:$AC$1177,BH$3,FALSE),"")</f>
        <v>468</v>
      </c>
      <c r="BI492">
        <f>IF(VLOOKUP($A492,'Draft List'!$D$4:$AC$1177,BI$3,FALSE)&lt;&gt;0,VLOOKUP($A492,'Draft List'!$D$4:$AC$1177,BI$3,FALSE),"")</f>
        <v>15</v>
      </c>
      <c r="BJ492">
        <f>IF(VLOOKUP($A492,'Draft List'!$D$4:$AC$1177,BJ$3,FALSE)&lt;&gt;0,VLOOKUP($A492,'Draft List'!$D$4:$AC$1177,BJ$3,FALSE),"")</f>
        <v>32</v>
      </c>
      <c r="BK492" t="str">
        <f>IF(VLOOKUP($A492,'Draft List'!$D$4:$AC$1177,BK$3,FALSE)&lt;&gt;0,VLOOKUP($A492,'Draft List'!$D$4:$AC$1177,BK$3,FALSE),"")</f>
        <v>Tempe Knights</v>
      </c>
      <c r="BL492" t="e">
        <f>IF(OR(B492="SP",B492="MR",B492="CL"),"P",VLOOKUP(#REF!,Bat!$A$4:$AR$581,42,FALSE))</f>
        <v>#REF!</v>
      </c>
    </row>
    <row r="493" spans="1:64" ht="15" customHeight="1" x14ac:dyDescent="0.3">
      <c r="A493" s="1">
        <v>11833</v>
      </c>
      <c r="B493" s="1" t="s">
        <v>468</v>
      </c>
      <c r="C493" s="1" t="s">
        <v>659</v>
      </c>
      <c r="D493" s="1" t="s">
        <v>142</v>
      </c>
      <c r="E493" s="1">
        <v>21</v>
      </c>
      <c r="F493" s="1" t="s">
        <v>42</v>
      </c>
      <c r="G493" s="1" t="s">
        <v>42</v>
      </c>
      <c r="H493" s="22" t="s">
        <v>878</v>
      </c>
      <c r="I493" s="45" t="s">
        <v>43</v>
      </c>
      <c r="J493" s="1" t="s">
        <v>43</v>
      </c>
      <c r="K493" s="22" t="s">
        <v>43</v>
      </c>
      <c r="L493" s="1">
        <v>3</v>
      </c>
      <c r="M493" s="1">
        <v>2</v>
      </c>
      <c r="N493" s="22">
        <v>1</v>
      </c>
      <c r="O493" s="1">
        <v>4</v>
      </c>
      <c r="P493" s="1">
        <v>3</v>
      </c>
      <c r="Q493" s="22">
        <v>1</v>
      </c>
      <c r="R493" s="1">
        <v>4</v>
      </c>
      <c r="S493" s="1">
        <v>5</v>
      </c>
      <c r="T493" s="1">
        <v>1</v>
      </c>
      <c r="U493" s="1">
        <v>1</v>
      </c>
      <c r="V493" s="1">
        <v>3</v>
      </c>
      <c r="W493" s="1">
        <v>6</v>
      </c>
      <c r="X493" s="1" t="s">
        <v>45</v>
      </c>
      <c r="Y493" s="1" t="s">
        <v>45</v>
      </c>
      <c r="Z493" s="1" t="s">
        <v>45</v>
      </c>
      <c r="AA493" s="1" t="s">
        <v>45</v>
      </c>
      <c r="AB493" s="1" t="s">
        <v>45</v>
      </c>
      <c r="AC493" s="1" t="s">
        <v>45</v>
      </c>
      <c r="AD493" s="1" t="s">
        <v>45</v>
      </c>
      <c r="AE493" s="1" t="s">
        <v>45</v>
      </c>
      <c r="AF493" s="1" t="s">
        <v>45</v>
      </c>
      <c r="AG493" s="1" t="s">
        <v>45</v>
      </c>
      <c r="AH493" s="1" t="s">
        <v>45</v>
      </c>
      <c r="AI493" s="1" t="s">
        <v>45</v>
      </c>
      <c r="AJ493" s="1" t="s">
        <v>45</v>
      </c>
      <c r="AK493" s="1" t="s">
        <v>45</v>
      </c>
      <c r="AL493" s="1" t="s">
        <v>45</v>
      </c>
      <c r="AM493" s="1" t="s">
        <v>45</v>
      </c>
      <c r="AN493" s="1" t="s">
        <v>45</v>
      </c>
      <c r="AO493" s="22" t="s">
        <v>45</v>
      </c>
      <c r="AP493" s="1" t="s">
        <v>374</v>
      </c>
      <c r="AQ493" s="1">
        <v>7</v>
      </c>
      <c r="AR493" s="23" t="s">
        <v>371</v>
      </c>
      <c r="AS493" s="34" t="s">
        <v>1160</v>
      </c>
      <c r="AT493" s="34" t="s">
        <v>48</v>
      </c>
      <c r="AU493" s="8">
        <f t="shared" si="49"/>
        <v>-2.1166698725191955</v>
      </c>
      <c r="AV493" s="8">
        <f t="shared" si="50"/>
        <v>-1.2810520808428949</v>
      </c>
      <c r="AW493">
        <f t="shared" si="51"/>
        <v>3</v>
      </c>
      <c r="AX493">
        <f t="shared" si="52"/>
        <v>1</v>
      </c>
      <c r="AY493" s="6">
        <f>VLOOKUP(AP493,COND!$A$10:$B$32,2,FALSE)</f>
        <v>1</v>
      </c>
      <c r="AZ493" s="8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93.705624408638258</v>
      </c>
      <c r="BA493" s="26">
        <f t="shared" si="53"/>
        <v>-0.67286144371204926</v>
      </c>
      <c r="BB493" t="str">
        <f t="shared" si="54"/>
        <v>SP</v>
      </c>
      <c r="BC493">
        <v>800</v>
      </c>
      <c r="BD493">
        <v>800</v>
      </c>
      <c r="BF493" t="str">
        <f t="shared" si="55"/>
        <v>Unlikely</v>
      </c>
      <c r="BH493" t="str">
        <f>IF(VLOOKUP($A493,'Draft List'!$D$4:$AC$1177,BH$3,FALSE)&lt;&gt;0,VLOOKUP($A493,'Draft List'!$D$4:$AC$1177,BH$3,FALSE),"")</f>
        <v/>
      </c>
      <c r="BI493" t="str">
        <f>IF(VLOOKUP($A493,'Draft List'!$D$4:$AC$1177,BI$3,FALSE)&lt;&gt;0,VLOOKUP($A493,'Draft List'!$D$4:$AC$1177,BI$3,FALSE),"")</f>
        <v/>
      </c>
      <c r="BJ493" t="str">
        <f>IF(VLOOKUP($A493,'Draft List'!$D$4:$AC$1177,BJ$3,FALSE)&lt;&gt;0,VLOOKUP($A493,'Draft List'!$D$4:$AC$1177,BJ$3,FALSE),"")</f>
        <v/>
      </c>
      <c r="BK493" t="str">
        <f>IF(VLOOKUP($A493,'Draft List'!$D$4:$AC$1177,BK$3,FALSE)&lt;&gt;0,VLOOKUP($A493,'Draft List'!$D$4:$AC$1177,BK$3,FALSE),"")</f>
        <v/>
      </c>
      <c r="BL493" t="e">
        <f>IF(OR(B493="SP",B493="MR",B493="CL"),"P",VLOOKUP(#REF!,Bat!$A$4:$AR$581,42,FALSE))</f>
        <v>#REF!</v>
      </c>
    </row>
    <row r="494" spans="1:64" ht="15" customHeight="1" x14ac:dyDescent="0.3">
      <c r="A494" s="1">
        <v>16961</v>
      </c>
      <c r="B494" s="1" t="s">
        <v>468</v>
      </c>
      <c r="C494" s="1" t="s">
        <v>766</v>
      </c>
      <c r="D494" s="1" t="s">
        <v>784</v>
      </c>
      <c r="E494" s="1">
        <v>22</v>
      </c>
      <c r="F494" s="1" t="s">
        <v>42</v>
      </c>
      <c r="G494" s="1" t="s">
        <v>42</v>
      </c>
      <c r="H494" s="22" t="s">
        <v>878</v>
      </c>
      <c r="I494" s="45" t="s">
        <v>43</v>
      </c>
      <c r="J494" s="1" t="s">
        <v>43</v>
      </c>
      <c r="K494" s="22" t="s">
        <v>43</v>
      </c>
      <c r="L494" s="1">
        <v>3</v>
      </c>
      <c r="M494" s="1">
        <v>1</v>
      </c>
      <c r="N494" s="22">
        <v>3</v>
      </c>
      <c r="O494" s="1">
        <v>5</v>
      </c>
      <c r="P494" s="1">
        <v>1</v>
      </c>
      <c r="Q494" s="22">
        <v>3</v>
      </c>
      <c r="R494" s="1">
        <v>5</v>
      </c>
      <c r="S494" s="1">
        <v>6</v>
      </c>
      <c r="T494" s="1" t="s">
        <v>45</v>
      </c>
      <c r="U494" s="1" t="s">
        <v>45</v>
      </c>
      <c r="V494" s="1" t="s">
        <v>45</v>
      </c>
      <c r="W494" s="1" t="s">
        <v>45</v>
      </c>
      <c r="X494" s="1">
        <v>4</v>
      </c>
      <c r="Y494" s="1">
        <v>6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 t="s">
        <v>45</v>
      </c>
      <c r="AF494" s="1" t="s">
        <v>45</v>
      </c>
      <c r="AG494" s="1" t="s">
        <v>45</v>
      </c>
      <c r="AH494" s="1" t="s">
        <v>45</v>
      </c>
      <c r="AI494" s="1" t="s">
        <v>45</v>
      </c>
      <c r="AJ494" s="1" t="s">
        <v>45</v>
      </c>
      <c r="AK494" s="1" t="s">
        <v>45</v>
      </c>
      <c r="AL494" s="1" t="s">
        <v>45</v>
      </c>
      <c r="AM494" s="1" t="s">
        <v>45</v>
      </c>
      <c r="AN494" s="1" t="s">
        <v>45</v>
      </c>
      <c r="AO494" s="22" t="s">
        <v>45</v>
      </c>
      <c r="AP494" s="1" t="s">
        <v>374</v>
      </c>
      <c r="AQ494" s="1">
        <v>6</v>
      </c>
      <c r="AR494" s="23" t="s">
        <v>14</v>
      </c>
      <c r="AS494" s="34" t="s">
        <v>45</v>
      </c>
      <c r="AT494" s="34" t="s">
        <v>48</v>
      </c>
      <c r="AU494" s="8">
        <f t="shared" si="49"/>
        <v>-1.8274604568410304</v>
      </c>
      <c r="AV494" s="8">
        <f t="shared" si="50"/>
        <v>-0.99258305708561179</v>
      </c>
      <c r="AW494">
        <f t="shared" si="51"/>
        <v>2</v>
      </c>
      <c r="AX494">
        <f t="shared" si="52"/>
        <v>2</v>
      </c>
      <c r="AY494" s="6">
        <f>VLOOKUP(AP494,COND!$A$10:$B$32,2,FALSE)</f>
        <v>1</v>
      </c>
      <c r="AZ494" s="8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93.700775597746571</v>
      </c>
      <c r="BA494" s="26">
        <f t="shared" si="53"/>
        <v>-0.67330877883127305</v>
      </c>
      <c r="BB494" t="str">
        <f t="shared" si="54"/>
        <v>RP</v>
      </c>
      <c r="BC494">
        <v>800</v>
      </c>
      <c r="BD494">
        <v>800</v>
      </c>
      <c r="BF494" t="str">
        <f t="shared" si="55"/>
        <v>Unlikely</v>
      </c>
      <c r="BH494" t="str">
        <f>IF(VLOOKUP($A494,'Draft List'!$D$4:$AC$1177,BH$3,FALSE)&lt;&gt;0,VLOOKUP($A494,'Draft List'!$D$4:$AC$1177,BH$3,FALSE),"")</f>
        <v/>
      </c>
      <c r="BI494" t="str">
        <f>IF(VLOOKUP($A494,'Draft List'!$D$4:$AC$1177,BI$3,FALSE)&lt;&gt;0,VLOOKUP($A494,'Draft List'!$D$4:$AC$1177,BI$3,FALSE),"")</f>
        <v/>
      </c>
      <c r="BJ494" t="str">
        <f>IF(VLOOKUP($A494,'Draft List'!$D$4:$AC$1177,BJ$3,FALSE)&lt;&gt;0,VLOOKUP($A494,'Draft List'!$D$4:$AC$1177,BJ$3,FALSE),"")</f>
        <v/>
      </c>
      <c r="BK494" t="str">
        <f>IF(VLOOKUP($A494,'Draft List'!$D$4:$AC$1177,BK$3,FALSE)&lt;&gt;0,VLOOKUP($A494,'Draft List'!$D$4:$AC$1177,BK$3,FALSE),"")</f>
        <v/>
      </c>
      <c r="BL494" t="e">
        <f>IF(OR(B494="SP",B494="MR",B494="CL"),"P",VLOOKUP(#REF!,Bat!$A$4:$AR$581,42,FALSE))</f>
        <v>#REF!</v>
      </c>
    </row>
    <row r="495" spans="1:64" ht="15" customHeight="1" x14ac:dyDescent="0.3">
      <c r="A495" s="1">
        <v>10617</v>
      </c>
      <c r="B495" s="1" t="s">
        <v>468</v>
      </c>
      <c r="C495" s="1" t="s">
        <v>126</v>
      </c>
      <c r="D495" s="1" t="s">
        <v>1448</v>
      </c>
      <c r="E495" s="1">
        <v>21</v>
      </c>
      <c r="F495" s="1" t="s">
        <v>42</v>
      </c>
      <c r="G495" s="1" t="s">
        <v>54</v>
      </c>
      <c r="H495" s="22" t="s">
        <v>878</v>
      </c>
      <c r="I495" s="45" t="s">
        <v>43</v>
      </c>
      <c r="J495" s="1" t="s">
        <v>44</v>
      </c>
      <c r="K495" s="22" t="s">
        <v>43</v>
      </c>
      <c r="L495" s="1">
        <v>3</v>
      </c>
      <c r="M495" s="1">
        <v>2</v>
      </c>
      <c r="N495" s="22">
        <v>1</v>
      </c>
      <c r="O495" s="1">
        <v>4</v>
      </c>
      <c r="P495" s="1">
        <v>2</v>
      </c>
      <c r="Q495" s="22">
        <v>2</v>
      </c>
      <c r="R495" s="1">
        <v>5</v>
      </c>
      <c r="S495" s="1">
        <v>6</v>
      </c>
      <c r="T495" s="1">
        <v>1</v>
      </c>
      <c r="U495" s="1">
        <v>5</v>
      </c>
      <c r="V495" s="1" t="s">
        <v>45</v>
      </c>
      <c r="W495" s="1" t="s">
        <v>45</v>
      </c>
      <c r="X495" s="1">
        <v>3</v>
      </c>
      <c r="Y495" s="1">
        <v>3</v>
      </c>
      <c r="Z495" s="1" t="s">
        <v>45</v>
      </c>
      <c r="AA495" s="1" t="s">
        <v>45</v>
      </c>
      <c r="AB495" s="1" t="s">
        <v>45</v>
      </c>
      <c r="AC495" s="1" t="s">
        <v>45</v>
      </c>
      <c r="AD495" s="1" t="s">
        <v>45</v>
      </c>
      <c r="AE495" s="1" t="s">
        <v>45</v>
      </c>
      <c r="AF495" s="1" t="s">
        <v>45</v>
      </c>
      <c r="AG495" s="1" t="s">
        <v>45</v>
      </c>
      <c r="AH495" s="1" t="s">
        <v>45</v>
      </c>
      <c r="AI495" s="1" t="s">
        <v>45</v>
      </c>
      <c r="AJ495" s="1" t="s">
        <v>45</v>
      </c>
      <c r="AK495" s="1" t="s">
        <v>45</v>
      </c>
      <c r="AL495" s="1" t="s">
        <v>45</v>
      </c>
      <c r="AM495" s="1" t="s">
        <v>45</v>
      </c>
      <c r="AN495" s="1" t="s">
        <v>45</v>
      </c>
      <c r="AO495" s="22" t="s">
        <v>45</v>
      </c>
      <c r="AP495" s="1" t="s">
        <v>59</v>
      </c>
      <c r="AQ495" s="1">
        <v>7</v>
      </c>
      <c r="AR495" s="23" t="s">
        <v>371</v>
      </c>
      <c r="AS495" s="34" t="s">
        <v>45</v>
      </c>
      <c r="AT495" s="34" t="s">
        <v>48</v>
      </c>
      <c r="AU495" s="8">
        <f t="shared" si="49"/>
        <v>-2.1166698725191955</v>
      </c>
      <c r="AV495" s="8">
        <f t="shared" si="50"/>
        <v>-1.23416323121884</v>
      </c>
      <c r="AW495">
        <f t="shared" si="51"/>
        <v>3</v>
      </c>
      <c r="AX495">
        <f t="shared" si="52"/>
        <v>1</v>
      </c>
      <c r="AY495" s="6">
        <f>VLOOKUP(AP495,COND!$A$10:$B$32,2,FALSE)</f>
        <v>1</v>
      </c>
      <c r="AZ495" s="8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93.643401401119363</v>
      </c>
      <c r="BA495" s="26">
        <f t="shared" si="53"/>
        <v>-0.67860193083532394</v>
      </c>
      <c r="BB495" t="str">
        <f t="shared" si="54"/>
        <v>SP</v>
      </c>
      <c r="BC495">
        <v>800</v>
      </c>
      <c r="BD495">
        <v>800</v>
      </c>
      <c r="BF495" t="str">
        <f t="shared" si="55"/>
        <v>Unlikely</v>
      </c>
      <c r="BH495" t="str">
        <f>IF(VLOOKUP($A495,'Draft List'!$D$4:$AC$1177,BH$3,FALSE)&lt;&gt;0,VLOOKUP($A495,'Draft List'!$D$4:$AC$1177,BH$3,FALSE),"")</f>
        <v/>
      </c>
      <c r="BI495" t="str">
        <f>IF(VLOOKUP($A495,'Draft List'!$D$4:$AC$1177,BI$3,FALSE)&lt;&gt;0,VLOOKUP($A495,'Draft List'!$D$4:$AC$1177,BI$3,FALSE),"")</f>
        <v/>
      </c>
      <c r="BJ495" t="str">
        <f>IF(VLOOKUP($A495,'Draft List'!$D$4:$AC$1177,BJ$3,FALSE)&lt;&gt;0,VLOOKUP($A495,'Draft List'!$D$4:$AC$1177,BJ$3,FALSE),"")</f>
        <v/>
      </c>
      <c r="BK495" t="str">
        <f>IF(VLOOKUP($A495,'Draft List'!$D$4:$AC$1177,BK$3,FALSE)&lt;&gt;0,VLOOKUP($A495,'Draft List'!$D$4:$AC$1177,BK$3,FALSE),"")</f>
        <v/>
      </c>
      <c r="BL495" t="e">
        <f>IF(OR(B495="SP",B495="MR",B495="CL"),"P",VLOOKUP(#REF!,Bat!$A$4:$AR$581,42,FALSE))</f>
        <v>#REF!</v>
      </c>
    </row>
    <row r="496" spans="1:64" ht="15" customHeight="1" x14ac:dyDescent="0.3">
      <c r="A496" s="1">
        <v>7145</v>
      </c>
      <c r="B496" s="1" t="s">
        <v>24</v>
      </c>
      <c r="C496" s="1" t="s">
        <v>368</v>
      </c>
      <c r="D496" s="1" t="s">
        <v>1546</v>
      </c>
      <c r="E496" s="1">
        <v>21</v>
      </c>
      <c r="F496" s="1" t="s">
        <v>42</v>
      </c>
      <c r="G496" s="1" t="s">
        <v>42</v>
      </c>
      <c r="H496" s="22" t="s">
        <v>878</v>
      </c>
      <c r="I496" s="45" t="s">
        <v>43</v>
      </c>
      <c r="J496" s="1" t="s">
        <v>44</v>
      </c>
      <c r="K496" s="22" t="s">
        <v>43</v>
      </c>
      <c r="L496" s="1">
        <v>3</v>
      </c>
      <c r="M496" s="1">
        <v>2</v>
      </c>
      <c r="N496" s="22">
        <v>1</v>
      </c>
      <c r="O496" s="1">
        <v>4</v>
      </c>
      <c r="P496" s="1">
        <v>2</v>
      </c>
      <c r="Q496" s="22">
        <v>2</v>
      </c>
      <c r="R496" s="1">
        <v>5</v>
      </c>
      <c r="S496" s="1">
        <v>6</v>
      </c>
      <c r="T496" s="1">
        <v>3</v>
      </c>
      <c r="U496" s="1">
        <v>5</v>
      </c>
      <c r="V496" s="1" t="s">
        <v>45</v>
      </c>
      <c r="W496" s="1" t="s">
        <v>45</v>
      </c>
      <c r="X496" s="1" t="s">
        <v>45</v>
      </c>
      <c r="Y496" s="1" t="s">
        <v>45</v>
      </c>
      <c r="Z496" s="1" t="s">
        <v>45</v>
      </c>
      <c r="AA496" s="1" t="s">
        <v>45</v>
      </c>
      <c r="AB496" s="1" t="s">
        <v>45</v>
      </c>
      <c r="AC496" s="1" t="s">
        <v>45</v>
      </c>
      <c r="AD496" s="1">
        <v>4</v>
      </c>
      <c r="AE496" s="1">
        <v>5</v>
      </c>
      <c r="AF496" s="1">
        <v>4</v>
      </c>
      <c r="AG496" s="1">
        <v>5</v>
      </c>
      <c r="AH496" s="1" t="s">
        <v>45</v>
      </c>
      <c r="AI496" s="1" t="s">
        <v>45</v>
      </c>
      <c r="AJ496" s="1" t="s">
        <v>45</v>
      </c>
      <c r="AK496" s="1" t="s">
        <v>45</v>
      </c>
      <c r="AL496" s="1" t="s">
        <v>45</v>
      </c>
      <c r="AM496" s="1" t="s">
        <v>45</v>
      </c>
      <c r="AN496" s="1" t="s">
        <v>45</v>
      </c>
      <c r="AO496" s="22" t="s">
        <v>45</v>
      </c>
      <c r="AP496" s="1" t="s">
        <v>61</v>
      </c>
      <c r="AQ496" s="1">
        <v>7</v>
      </c>
      <c r="AR496" s="23" t="s">
        <v>371</v>
      </c>
      <c r="AS496" s="34" t="s">
        <v>45</v>
      </c>
      <c r="AT496" s="34" t="s">
        <v>48</v>
      </c>
      <c r="AU496" s="8">
        <f t="shared" si="49"/>
        <v>-2.1166698725191955</v>
      </c>
      <c r="AV496" s="8">
        <f t="shared" si="50"/>
        <v>-1.23416323121884</v>
      </c>
      <c r="AW496">
        <f t="shared" si="51"/>
        <v>4</v>
      </c>
      <c r="AX496">
        <f t="shared" si="52"/>
        <v>1</v>
      </c>
      <c r="AY496" s="6">
        <f>VLOOKUP(AP496,COND!$A$10:$B$32,2,FALSE)</f>
        <v>1.0249999999999999</v>
      </c>
      <c r="AZ496" s="8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93.596986436147347</v>
      </c>
      <c r="BA496" s="26">
        <f t="shared" si="53"/>
        <v>-0.6828840206823662</v>
      </c>
      <c r="BB496" t="str">
        <f t="shared" si="54"/>
        <v>SP</v>
      </c>
      <c r="BC496">
        <v>800</v>
      </c>
      <c r="BD496">
        <v>800</v>
      </c>
      <c r="BF496" t="str">
        <f t="shared" si="55"/>
        <v>Unlikely</v>
      </c>
      <c r="BH496" t="str">
        <f>IF(VLOOKUP($A496,'Draft List'!$D$4:$AC$1177,BH$3,FALSE)&lt;&gt;0,VLOOKUP($A496,'Draft List'!$D$4:$AC$1177,BH$3,FALSE),"")</f>
        <v/>
      </c>
      <c r="BI496" t="str">
        <f>IF(VLOOKUP($A496,'Draft List'!$D$4:$AC$1177,BI$3,FALSE)&lt;&gt;0,VLOOKUP($A496,'Draft List'!$D$4:$AC$1177,BI$3,FALSE),"")</f>
        <v/>
      </c>
      <c r="BJ496" t="str">
        <f>IF(VLOOKUP($A496,'Draft List'!$D$4:$AC$1177,BJ$3,FALSE)&lt;&gt;0,VLOOKUP($A496,'Draft List'!$D$4:$AC$1177,BJ$3,FALSE),"")</f>
        <v/>
      </c>
      <c r="BK496" t="str">
        <f>IF(VLOOKUP($A496,'Draft List'!$D$4:$AC$1177,BK$3,FALSE)&lt;&gt;0,VLOOKUP($A496,'Draft List'!$D$4:$AC$1177,BK$3,FALSE),"")</f>
        <v/>
      </c>
      <c r="BL496" t="str">
        <f>IF(OR(B496="SP",B496="MR",B496="CL"),"P",VLOOKUP(#REF!,Bat!$A$4:$AR$581,42,FALSE))</f>
        <v>P</v>
      </c>
    </row>
    <row r="497" spans="1:64" ht="15" customHeight="1" x14ac:dyDescent="0.3">
      <c r="A497" s="1">
        <v>5147</v>
      </c>
      <c r="B497" s="1" t="s">
        <v>468</v>
      </c>
      <c r="C497" s="1" t="s">
        <v>342</v>
      </c>
      <c r="D497" s="1" t="s">
        <v>167</v>
      </c>
      <c r="E497" s="1">
        <v>21</v>
      </c>
      <c r="F497" s="1" t="s">
        <v>42</v>
      </c>
      <c r="G497" s="1" t="s">
        <v>42</v>
      </c>
      <c r="H497" s="22" t="s">
        <v>878</v>
      </c>
      <c r="I497" s="45" t="s">
        <v>43</v>
      </c>
      <c r="J497" s="1" t="s">
        <v>44</v>
      </c>
      <c r="K497" s="22" t="s">
        <v>43</v>
      </c>
      <c r="L497" s="1">
        <v>2</v>
      </c>
      <c r="M497" s="1">
        <v>2</v>
      </c>
      <c r="N497" s="22">
        <v>1</v>
      </c>
      <c r="O497" s="1">
        <v>4</v>
      </c>
      <c r="P497" s="1">
        <v>2</v>
      </c>
      <c r="Q497" s="22">
        <v>2</v>
      </c>
      <c r="R497" s="1">
        <v>3</v>
      </c>
      <c r="S497" s="1">
        <v>5</v>
      </c>
      <c r="T497" s="1">
        <v>2</v>
      </c>
      <c r="U497" s="1">
        <v>4</v>
      </c>
      <c r="V497" s="1" t="s">
        <v>45</v>
      </c>
      <c r="W497" s="1" t="s">
        <v>45</v>
      </c>
      <c r="X497" s="1" t="s">
        <v>45</v>
      </c>
      <c r="Y497" s="1" t="s">
        <v>45</v>
      </c>
      <c r="Z497" s="1">
        <v>3</v>
      </c>
      <c r="AA497" s="1">
        <v>4</v>
      </c>
      <c r="AB497" s="1" t="s">
        <v>45</v>
      </c>
      <c r="AC497" s="1" t="s">
        <v>45</v>
      </c>
      <c r="AD497" s="1" t="s">
        <v>45</v>
      </c>
      <c r="AE497" s="1" t="s">
        <v>45</v>
      </c>
      <c r="AF497" s="1" t="s">
        <v>45</v>
      </c>
      <c r="AG497" s="1" t="s">
        <v>45</v>
      </c>
      <c r="AH497" s="1" t="s">
        <v>45</v>
      </c>
      <c r="AI497" s="1" t="s">
        <v>45</v>
      </c>
      <c r="AJ497" s="1" t="s">
        <v>45</v>
      </c>
      <c r="AK497" s="1" t="s">
        <v>45</v>
      </c>
      <c r="AL497" s="1" t="s">
        <v>45</v>
      </c>
      <c r="AM497" s="1" t="s">
        <v>45</v>
      </c>
      <c r="AN497" s="1" t="s">
        <v>45</v>
      </c>
      <c r="AO497" s="22" t="s">
        <v>45</v>
      </c>
      <c r="AP497" s="1" t="s">
        <v>66</v>
      </c>
      <c r="AQ497" s="1">
        <v>7</v>
      </c>
      <c r="AR497" s="23" t="s">
        <v>370</v>
      </c>
      <c r="AS497" s="34" t="s">
        <v>1594</v>
      </c>
      <c r="AT497" s="34" t="s">
        <v>844</v>
      </c>
      <c r="AU497" s="8">
        <f t="shared" si="49"/>
        <v>-2.311361197028369</v>
      </c>
      <c r="AV497" s="8">
        <f t="shared" si="50"/>
        <v>-1.23416323121884</v>
      </c>
      <c r="AW497">
        <f t="shared" si="51"/>
        <v>3</v>
      </c>
      <c r="AX497">
        <f t="shared" si="52"/>
        <v>0</v>
      </c>
      <c r="AY497" s="6">
        <f>VLOOKUP(AP497,COND!$A$10:$B$32,2,FALSE)</f>
        <v>0.95</v>
      </c>
      <c r="AZ497" s="8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93.536739979406647</v>
      </c>
      <c r="BA497" s="26">
        <f t="shared" si="53"/>
        <v>-0.6884421578238068</v>
      </c>
      <c r="BB497" t="str">
        <f t="shared" si="54"/>
        <v>SP</v>
      </c>
      <c r="BC497">
        <v>800</v>
      </c>
      <c r="BD497">
        <v>800</v>
      </c>
      <c r="BF497" t="str">
        <f t="shared" si="55"/>
        <v>Unlikely</v>
      </c>
      <c r="BH497" t="str">
        <f>IF(VLOOKUP($A497,'Draft List'!$D$4:$AC$1177,BH$3,FALSE)&lt;&gt;0,VLOOKUP($A497,'Draft List'!$D$4:$AC$1177,BH$3,FALSE),"")</f>
        <v/>
      </c>
      <c r="BI497" t="str">
        <f>IF(VLOOKUP($A497,'Draft List'!$D$4:$AC$1177,BI$3,FALSE)&lt;&gt;0,VLOOKUP($A497,'Draft List'!$D$4:$AC$1177,BI$3,FALSE),"")</f>
        <v/>
      </c>
      <c r="BJ497" t="str">
        <f>IF(VLOOKUP($A497,'Draft List'!$D$4:$AC$1177,BJ$3,FALSE)&lt;&gt;0,VLOOKUP($A497,'Draft List'!$D$4:$AC$1177,BJ$3,FALSE),"")</f>
        <v/>
      </c>
      <c r="BK497" t="str">
        <f>IF(VLOOKUP($A497,'Draft List'!$D$4:$AC$1177,BK$3,FALSE)&lt;&gt;0,VLOOKUP($A497,'Draft List'!$D$4:$AC$1177,BK$3,FALSE),"")</f>
        <v/>
      </c>
      <c r="BL497" t="e">
        <f>IF(OR(B497="SP",B497="MR",B497="CL"),"P",VLOOKUP(#REF!,Bat!$A$4:$AR$581,42,FALSE))</f>
        <v>#REF!</v>
      </c>
    </row>
    <row r="498" spans="1:64" ht="15" customHeight="1" x14ac:dyDescent="0.3">
      <c r="A498" s="1">
        <v>6381</v>
      </c>
      <c r="B498" s="1" t="s">
        <v>468</v>
      </c>
      <c r="C498" s="1" t="s">
        <v>1518</v>
      </c>
      <c r="D498" s="1" t="s">
        <v>1519</v>
      </c>
      <c r="E498" s="1">
        <v>21</v>
      </c>
      <c r="F498" s="1" t="s">
        <v>42</v>
      </c>
      <c r="G498" s="1" t="s">
        <v>42</v>
      </c>
      <c r="H498" s="22" t="s">
        <v>878</v>
      </c>
      <c r="I498" s="45" t="s">
        <v>43</v>
      </c>
      <c r="J498" s="1" t="s">
        <v>44</v>
      </c>
      <c r="K498" s="22" t="s">
        <v>43</v>
      </c>
      <c r="L498" s="1">
        <v>3</v>
      </c>
      <c r="M498" s="1">
        <v>2</v>
      </c>
      <c r="N498" s="22">
        <v>2</v>
      </c>
      <c r="O498" s="1">
        <v>4</v>
      </c>
      <c r="P498" s="1">
        <v>2</v>
      </c>
      <c r="Q498" s="22">
        <v>2</v>
      </c>
      <c r="R498" s="1">
        <v>4</v>
      </c>
      <c r="S498" s="1">
        <v>5</v>
      </c>
      <c r="T498" s="1">
        <v>1</v>
      </c>
      <c r="U498" s="1">
        <v>1</v>
      </c>
      <c r="V498" s="1" t="s">
        <v>45</v>
      </c>
      <c r="W498" s="1" t="s">
        <v>45</v>
      </c>
      <c r="X498" s="1" t="s">
        <v>45</v>
      </c>
      <c r="Y498" s="1" t="s">
        <v>45</v>
      </c>
      <c r="Z498" s="1" t="s">
        <v>45</v>
      </c>
      <c r="AA498" s="1" t="s">
        <v>45</v>
      </c>
      <c r="AB498" s="1" t="s">
        <v>45</v>
      </c>
      <c r="AC498" s="1" t="s">
        <v>45</v>
      </c>
      <c r="AD498" s="1">
        <v>3</v>
      </c>
      <c r="AE498" s="1">
        <v>4</v>
      </c>
      <c r="AF498" s="1">
        <v>4</v>
      </c>
      <c r="AG498" s="1">
        <v>4</v>
      </c>
      <c r="AH498" s="1" t="s">
        <v>45</v>
      </c>
      <c r="AI498" s="1" t="s">
        <v>45</v>
      </c>
      <c r="AJ498" s="1" t="s">
        <v>45</v>
      </c>
      <c r="AK498" s="1" t="s">
        <v>45</v>
      </c>
      <c r="AL498" s="1" t="s">
        <v>45</v>
      </c>
      <c r="AM498" s="1" t="s">
        <v>45</v>
      </c>
      <c r="AN498" s="1" t="s">
        <v>45</v>
      </c>
      <c r="AO498" s="22" t="s">
        <v>45</v>
      </c>
      <c r="AP498" s="1" t="s">
        <v>374</v>
      </c>
      <c r="AQ498" s="1">
        <v>6</v>
      </c>
      <c r="AR498" s="23" t="s">
        <v>371</v>
      </c>
      <c r="AS498" s="34" t="s">
        <v>45</v>
      </c>
      <c r="AT498" s="34" t="s">
        <v>844</v>
      </c>
      <c r="AU498" s="8">
        <f t="shared" si="49"/>
        <v>-1.8743493064650851</v>
      </c>
      <c r="AV498" s="8">
        <f t="shared" si="50"/>
        <v>-1.23416323121884</v>
      </c>
      <c r="AW498">
        <f t="shared" si="51"/>
        <v>4</v>
      </c>
      <c r="AX498">
        <f t="shared" si="52"/>
        <v>0</v>
      </c>
      <c r="AY498" s="6">
        <f>VLOOKUP(AP498,COND!$A$10:$B$32,2,FALSE)</f>
        <v>1</v>
      </c>
      <c r="AZ498" s="8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93.518318876471923</v>
      </c>
      <c r="BA498" s="26">
        <f t="shared" si="53"/>
        <v>-0.69014162733532447</v>
      </c>
      <c r="BB498" t="str">
        <f t="shared" si="54"/>
        <v>SP</v>
      </c>
      <c r="BC498">
        <v>800</v>
      </c>
      <c r="BD498">
        <v>800</v>
      </c>
      <c r="BF498" t="str">
        <f t="shared" si="55"/>
        <v>Unlikely</v>
      </c>
      <c r="BH498" t="str">
        <f>IF(VLOOKUP($A498,'Draft List'!$D$4:$AC$1177,BH$3,FALSE)&lt;&gt;0,VLOOKUP($A498,'Draft List'!$D$4:$AC$1177,BH$3,FALSE),"")</f>
        <v/>
      </c>
      <c r="BI498" t="str">
        <f>IF(VLOOKUP($A498,'Draft List'!$D$4:$AC$1177,BI$3,FALSE)&lt;&gt;0,VLOOKUP($A498,'Draft List'!$D$4:$AC$1177,BI$3,FALSE),"")</f>
        <v/>
      </c>
      <c r="BJ498" t="str">
        <f>IF(VLOOKUP($A498,'Draft List'!$D$4:$AC$1177,BJ$3,FALSE)&lt;&gt;0,VLOOKUP($A498,'Draft List'!$D$4:$AC$1177,BJ$3,FALSE),"")</f>
        <v/>
      </c>
      <c r="BK498" t="str">
        <f>IF(VLOOKUP($A498,'Draft List'!$D$4:$AC$1177,BK$3,FALSE)&lt;&gt;0,VLOOKUP($A498,'Draft List'!$D$4:$AC$1177,BK$3,FALSE),"")</f>
        <v/>
      </c>
      <c r="BL498" t="e">
        <f>IF(OR(B498="SP",B498="MR",B498="CL"),"P",VLOOKUP(#REF!,Bat!$A$4:$AR$581,42,FALSE))</f>
        <v>#REF!</v>
      </c>
    </row>
    <row r="499" spans="1:64" ht="15" customHeight="1" x14ac:dyDescent="0.3">
      <c r="A499" s="1">
        <v>8641</v>
      </c>
      <c r="B499" s="1" t="s">
        <v>468</v>
      </c>
      <c r="C499" s="1" t="s">
        <v>872</v>
      </c>
      <c r="D499" s="1" t="s">
        <v>535</v>
      </c>
      <c r="E499" s="1">
        <v>21</v>
      </c>
      <c r="F499" s="1" t="s">
        <v>42</v>
      </c>
      <c r="G499" s="1" t="s">
        <v>42</v>
      </c>
      <c r="H499" s="22" t="s">
        <v>878</v>
      </c>
      <c r="I499" s="45" t="s">
        <v>43</v>
      </c>
      <c r="J499" s="1" t="s">
        <v>44</v>
      </c>
      <c r="K499" s="22" t="s">
        <v>43</v>
      </c>
      <c r="L499" s="1">
        <v>1</v>
      </c>
      <c r="M499" s="1">
        <v>2</v>
      </c>
      <c r="N499" s="22">
        <v>1</v>
      </c>
      <c r="O499" s="1">
        <v>4</v>
      </c>
      <c r="P499" s="1">
        <v>2</v>
      </c>
      <c r="Q499" s="22">
        <v>2</v>
      </c>
      <c r="R499" s="1">
        <v>2</v>
      </c>
      <c r="S499" s="1">
        <v>4</v>
      </c>
      <c r="T499" s="1">
        <v>1</v>
      </c>
      <c r="U499" s="1">
        <v>5</v>
      </c>
      <c r="V499" s="1" t="s">
        <v>45</v>
      </c>
      <c r="W499" s="1" t="s">
        <v>45</v>
      </c>
      <c r="X499" s="1">
        <v>2</v>
      </c>
      <c r="Y499" s="1">
        <v>5</v>
      </c>
      <c r="Z499" s="1" t="s">
        <v>45</v>
      </c>
      <c r="AA499" s="1" t="s">
        <v>45</v>
      </c>
      <c r="AB499" s="1" t="s">
        <v>45</v>
      </c>
      <c r="AC499" s="1" t="s">
        <v>45</v>
      </c>
      <c r="AD499" s="1" t="s">
        <v>45</v>
      </c>
      <c r="AE499" s="1" t="s">
        <v>45</v>
      </c>
      <c r="AF499" s="1" t="s">
        <v>45</v>
      </c>
      <c r="AG499" s="1" t="s">
        <v>45</v>
      </c>
      <c r="AH499" s="1" t="s">
        <v>45</v>
      </c>
      <c r="AI499" s="1" t="s">
        <v>45</v>
      </c>
      <c r="AJ499" s="1" t="s">
        <v>45</v>
      </c>
      <c r="AK499" s="1" t="s">
        <v>45</v>
      </c>
      <c r="AL499" s="1" t="s">
        <v>45</v>
      </c>
      <c r="AM499" s="1" t="s">
        <v>45</v>
      </c>
      <c r="AN499" s="1" t="s">
        <v>45</v>
      </c>
      <c r="AO499" s="22" t="s">
        <v>45</v>
      </c>
      <c r="AP499" s="1" t="s">
        <v>69</v>
      </c>
      <c r="AQ499" s="1">
        <v>7</v>
      </c>
      <c r="AR499" s="23" t="s">
        <v>371</v>
      </c>
      <c r="AS499" s="34" t="s">
        <v>1668</v>
      </c>
      <c r="AT499" s="34" t="s">
        <v>48</v>
      </c>
      <c r="AU499" s="8">
        <f t="shared" si="49"/>
        <v>-2.5060525215375429</v>
      </c>
      <c r="AV499" s="8">
        <f t="shared" si="50"/>
        <v>-1.23416323121884</v>
      </c>
      <c r="AW499">
        <f t="shared" si="51"/>
        <v>3</v>
      </c>
      <c r="AX499">
        <f t="shared" si="52"/>
        <v>0</v>
      </c>
      <c r="AY499" s="6">
        <f>VLOOKUP(AP499,COND!$A$10:$B$32,2,FALSE)</f>
        <v>0.95</v>
      </c>
      <c r="AZ499" s="8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93.499748627749909</v>
      </c>
      <c r="BA499" s="26">
        <f t="shared" si="53"/>
        <v>-0.69185485653968837</v>
      </c>
      <c r="BB499" t="str">
        <f t="shared" si="54"/>
        <v>SP</v>
      </c>
      <c r="BC499">
        <v>800</v>
      </c>
      <c r="BD499">
        <v>800</v>
      </c>
      <c r="BF499" t="str">
        <f t="shared" si="55"/>
        <v>Unlikely</v>
      </c>
      <c r="BH499" t="str">
        <f>IF(VLOOKUP($A499,'Draft List'!$D$4:$AC$1177,BH$3,FALSE)&lt;&gt;0,VLOOKUP($A499,'Draft List'!$D$4:$AC$1177,BH$3,FALSE),"")</f>
        <v/>
      </c>
      <c r="BI499" t="str">
        <f>IF(VLOOKUP($A499,'Draft List'!$D$4:$AC$1177,BI$3,FALSE)&lt;&gt;0,VLOOKUP($A499,'Draft List'!$D$4:$AC$1177,BI$3,FALSE),"")</f>
        <v/>
      </c>
      <c r="BJ499" t="str">
        <f>IF(VLOOKUP($A499,'Draft List'!$D$4:$AC$1177,BJ$3,FALSE)&lt;&gt;0,VLOOKUP($A499,'Draft List'!$D$4:$AC$1177,BJ$3,FALSE),"")</f>
        <v/>
      </c>
      <c r="BK499" t="str">
        <f>IF(VLOOKUP($A499,'Draft List'!$D$4:$AC$1177,BK$3,FALSE)&lt;&gt;0,VLOOKUP($A499,'Draft List'!$D$4:$AC$1177,BK$3,FALSE),"")</f>
        <v/>
      </c>
      <c r="BL499" t="e">
        <f>IF(OR(B499="SP",B499="MR",B499="CL"),"P",VLOOKUP(#REF!,Bat!$A$4:$AR$581,42,FALSE))</f>
        <v>#REF!</v>
      </c>
    </row>
    <row r="500" spans="1:64" ht="15" customHeight="1" x14ac:dyDescent="0.3">
      <c r="A500" s="1">
        <v>5715</v>
      </c>
      <c r="B500" s="1" t="s">
        <v>50</v>
      </c>
      <c r="C500" s="1" t="s">
        <v>872</v>
      </c>
      <c r="D500" s="1" t="s">
        <v>1116</v>
      </c>
      <c r="E500" s="1">
        <v>21</v>
      </c>
      <c r="F500" s="1" t="s">
        <v>63</v>
      </c>
      <c r="G500" s="1" t="s">
        <v>42</v>
      </c>
      <c r="H500" s="22" t="s">
        <v>878</v>
      </c>
      <c r="I500" s="45" t="s">
        <v>44</v>
      </c>
      <c r="J500" s="1" t="s">
        <v>44</v>
      </c>
      <c r="K500" s="22" t="s">
        <v>43</v>
      </c>
      <c r="L500" s="1">
        <v>2</v>
      </c>
      <c r="M500" s="1">
        <v>2</v>
      </c>
      <c r="N500" s="22">
        <v>1</v>
      </c>
      <c r="O500" s="1">
        <v>4</v>
      </c>
      <c r="P500" s="1">
        <v>2</v>
      </c>
      <c r="Q500" s="22">
        <v>2</v>
      </c>
      <c r="R500" s="1">
        <v>4</v>
      </c>
      <c r="S500" s="1">
        <v>6</v>
      </c>
      <c r="T500" s="1">
        <v>1</v>
      </c>
      <c r="U500" s="1">
        <v>2</v>
      </c>
      <c r="V500" s="1" t="s">
        <v>45</v>
      </c>
      <c r="W500" s="1" t="s">
        <v>45</v>
      </c>
      <c r="X500" s="1" t="s">
        <v>45</v>
      </c>
      <c r="Y500" s="1" t="s">
        <v>45</v>
      </c>
      <c r="Z500" s="1">
        <v>3</v>
      </c>
      <c r="AA500" s="1">
        <v>4</v>
      </c>
      <c r="AB500" s="1" t="s">
        <v>45</v>
      </c>
      <c r="AC500" s="1" t="s">
        <v>45</v>
      </c>
      <c r="AD500" s="1" t="s">
        <v>45</v>
      </c>
      <c r="AE500" s="1" t="s">
        <v>45</v>
      </c>
      <c r="AF500" s="1" t="s">
        <v>45</v>
      </c>
      <c r="AG500" s="1" t="s">
        <v>45</v>
      </c>
      <c r="AH500" s="1" t="s">
        <v>45</v>
      </c>
      <c r="AI500" s="1" t="s">
        <v>45</v>
      </c>
      <c r="AJ500" s="1" t="s">
        <v>45</v>
      </c>
      <c r="AK500" s="1" t="s">
        <v>45</v>
      </c>
      <c r="AL500" s="1" t="s">
        <v>45</v>
      </c>
      <c r="AM500" s="1" t="s">
        <v>45</v>
      </c>
      <c r="AN500" s="1" t="s">
        <v>45</v>
      </c>
      <c r="AO500" s="22" t="s">
        <v>45</v>
      </c>
      <c r="AP500" s="1" t="s">
        <v>65</v>
      </c>
      <c r="AQ500" s="1">
        <v>9</v>
      </c>
      <c r="AR500" s="23" t="s">
        <v>371</v>
      </c>
      <c r="AS500" s="34" t="s">
        <v>1594</v>
      </c>
      <c r="AT500" s="34" t="s">
        <v>844</v>
      </c>
      <c r="AU500" s="8">
        <f t="shared" si="49"/>
        <v>-2.311361197028369</v>
      </c>
      <c r="AV500" s="8">
        <f t="shared" si="50"/>
        <v>-1.23416323121884</v>
      </c>
      <c r="AW500">
        <f t="shared" si="51"/>
        <v>3</v>
      </c>
      <c r="AX500">
        <f t="shared" si="52"/>
        <v>1</v>
      </c>
      <c r="AY500" s="6">
        <f>VLOOKUP(AP500,COND!$A$10:$B$32,2,FALSE)</f>
        <v>1</v>
      </c>
      <c r="AZ500" s="8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93.454463136217527</v>
      </c>
      <c r="BA500" s="26">
        <f t="shared" si="53"/>
        <v>-0.69603274493465006</v>
      </c>
      <c r="BB500" t="str">
        <f t="shared" si="54"/>
        <v>SP</v>
      </c>
      <c r="BC500">
        <v>800</v>
      </c>
      <c r="BD500">
        <v>800</v>
      </c>
      <c r="BF500" t="str">
        <f t="shared" si="55"/>
        <v>Unlikely</v>
      </c>
      <c r="BH500" t="str">
        <f>IF(VLOOKUP($A500,'Draft List'!$D$4:$AC$1177,BH$3,FALSE)&lt;&gt;0,VLOOKUP($A500,'Draft List'!$D$4:$AC$1177,BH$3,FALSE),"")</f>
        <v/>
      </c>
      <c r="BI500" t="str">
        <f>IF(VLOOKUP($A500,'Draft List'!$D$4:$AC$1177,BI$3,FALSE)&lt;&gt;0,VLOOKUP($A500,'Draft List'!$D$4:$AC$1177,BI$3,FALSE),"")</f>
        <v/>
      </c>
      <c r="BJ500" t="str">
        <f>IF(VLOOKUP($A500,'Draft List'!$D$4:$AC$1177,BJ$3,FALSE)&lt;&gt;0,VLOOKUP($A500,'Draft List'!$D$4:$AC$1177,BJ$3,FALSE),"")</f>
        <v/>
      </c>
      <c r="BK500" t="str">
        <f>IF(VLOOKUP($A500,'Draft List'!$D$4:$AC$1177,BK$3,FALSE)&lt;&gt;0,VLOOKUP($A500,'Draft List'!$D$4:$AC$1177,BK$3,FALSE),"")</f>
        <v/>
      </c>
      <c r="BL500" t="str">
        <f>IF(OR(B500="SP",B500="MR",B500="CL"),"P",VLOOKUP(#REF!,Bat!$A$4:$AR$581,42,FALSE))</f>
        <v>P</v>
      </c>
    </row>
    <row r="501" spans="1:64" ht="15" customHeight="1" x14ac:dyDescent="0.3">
      <c r="A501" s="1">
        <v>13359</v>
      </c>
      <c r="B501" s="1" t="s">
        <v>24</v>
      </c>
      <c r="C501" s="1" t="s">
        <v>1539</v>
      </c>
      <c r="D501" s="1" t="s">
        <v>1370</v>
      </c>
      <c r="E501" s="1">
        <v>21</v>
      </c>
      <c r="F501" s="1" t="s">
        <v>42</v>
      </c>
      <c r="G501" s="1" t="s">
        <v>42</v>
      </c>
      <c r="H501" s="22" t="s">
        <v>878</v>
      </c>
      <c r="I501" s="45" t="s">
        <v>43</v>
      </c>
      <c r="J501" s="1" t="s">
        <v>44</v>
      </c>
      <c r="K501" s="22" t="s">
        <v>44</v>
      </c>
      <c r="L501" s="1">
        <v>2</v>
      </c>
      <c r="M501" s="1">
        <v>2</v>
      </c>
      <c r="N501" s="22">
        <v>1</v>
      </c>
      <c r="O501" s="1">
        <v>4</v>
      </c>
      <c r="P501" s="1">
        <v>2</v>
      </c>
      <c r="Q501" s="22">
        <v>2</v>
      </c>
      <c r="R501" s="1">
        <v>5</v>
      </c>
      <c r="S501" s="1">
        <v>6</v>
      </c>
      <c r="T501" s="1">
        <v>1</v>
      </c>
      <c r="U501" s="1">
        <v>6</v>
      </c>
      <c r="V501" s="1" t="s">
        <v>45</v>
      </c>
      <c r="W501" s="1" t="s">
        <v>45</v>
      </c>
      <c r="X501" s="1">
        <v>3</v>
      </c>
      <c r="Y501" s="1">
        <v>5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 t="s">
        <v>45</v>
      </c>
      <c r="AF501" s="1" t="s">
        <v>45</v>
      </c>
      <c r="AG501" s="1" t="s">
        <v>45</v>
      </c>
      <c r="AH501" s="1" t="s">
        <v>45</v>
      </c>
      <c r="AI501" s="1" t="s">
        <v>45</v>
      </c>
      <c r="AJ501" s="1" t="s">
        <v>45</v>
      </c>
      <c r="AK501" s="1" t="s">
        <v>45</v>
      </c>
      <c r="AL501" s="1" t="s">
        <v>45</v>
      </c>
      <c r="AM501" s="1" t="s">
        <v>45</v>
      </c>
      <c r="AN501" s="1" t="s">
        <v>45</v>
      </c>
      <c r="AO501" s="22" t="s">
        <v>45</v>
      </c>
      <c r="AP501" s="1" t="s">
        <v>61</v>
      </c>
      <c r="AQ501" s="1">
        <v>9</v>
      </c>
      <c r="AR501" s="23" t="s">
        <v>371</v>
      </c>
      <c r="AS501" s="34" t="s">
        <v>862</v>
      </c>
      <c r="AT501" s="34" t="s">
        <v>48</v>
      </c>
      <c r="AU501" s="8">
        <f t="shared" si="49"/>
        <v>-2.311361197028369</v>
      </c>
      <c r="AV501" s="8">
        <f t="shared" si="50"/>
        <v>-1.23416323121884</v>
      </c>
      <c r="AW501">
        <f t="shared" si="51"/>
        <v>3</v>
      </c>
      <c r="AX501">
        <f t="shared" si="52"/>
        <v>2</v>
      </c>
      <c r="AY501" s="6">
        <f>VLOOKUP(AP501,COND!$A$10:$B$32,2,FALSE)</f>
        <v>1.0249999999999999</v>
      </c>
      <c r="AZ501" s="8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93.325824714622968</v>
      </c>
      <c r="BA501" s="26">
        <f t="shared" si="53"/>
        <v>-0.70790049662597887</v>
      </c>
      <c r="BB501" t="str">
        <f t="shared" si="54"/>
        <v>SP</v>
      </c>
      <c r="BC501">
        <v>800</v>
      </c>
      <c r="BD501">
        <v>800</v>
      </c>
      <c r="BF501" t="str">
        <f t="shared" si="55"/>
        <v>Unlikely</v>
      </c>
      <c r="BH501">
        <f>IF(VLOOKUP($A501,'Draft List'!$D$4:$AC$1177,BH$3,FALSE)&lt;&gt;0,VLOOKUP($A501,'Draft List'!$D$4:$AC$1177,BH$3,FALSE),"")</f>
        <v>519</v>
      </c>
      <c r="BI501">
        <f>IF(VLOOKUP($A501,'Draft List'!$D$4:$AC$1177,BI$3,FALSE)&lt;&gt;0,VLOOKUP($A501,'Draft List'!$D$4:$AC$1177,BI$3,FALSE),"")</f>
        <v>17</v>
      </c>
      <c r="BJ501">
        <f>IF(VLOOKUP($A501,'Draft List'!$D$4:$AC$1177,BJ$3,FALSE)&lt;&gt;0,VLOOKUP($A501,'Draft List'!$D$4:$AC$1177,BJ$3,FALSE),"")</f>
        <v>19</v>
      </c>
      <c r="BK501" t="str">
        <f>IF(VLOOKUP($A501,'Draft List'!$D$4:$AC$1177,BK$3,FALSE)&lt;&gt;0,VLOOKUP($A501,'Draft List'!$D$4:$AC$1177,BK$3,FALSE),"")</f>
        <v>Kalamazoo Badgers</v>
      </c>
      <c r="BL501" t="str">
        <f>IF(OR(B501="SP",B501="MR",B501="CL"),"P",VLOOKUP(#REF!,Bat!$A$4:$AR$581,42,FALSE))</f>
        <v>P</v>
      </c>
    </row>
    <row r="502" spans="1:64" ht="15" customHeight="1" x14ac:dyDescent="0.3">
      <c r="A502" s="1">
        <v>1747</v>
      </c>
      <c r="B502" s="1" t="s">
        <v>468</v>
      </c>
      <c r="C502" s="1" t="s">
        <v>194</v>
      </c>
      <c r="D502" s="1" t="s">
        <v>1578</v>
      </c>
      <c r="E502" s="1">
        <v>22</v>
      </c>
      <c r="F502" s="1" t="s">
        <v>42</v>
      </c>
      <c r="G502" s="1" t="s">
        <v>42</v>
      </c>
      <c r="H502" s="22" t="s">
        <v>878</v>
      </c>
      <c r="I502" s="45" t="s">
        <v>44</v>
      </c>
      <c r="J502" s="1" t="s">
        <v>44</v>
      </c>
      <c r="K502" s="22" t="s">
        <v>43</v>
      </c>
      <c r="L502" s="1">
        <v>3</v>
      </c>
      <c r="M502" s="1">
        <v>1</v>
      </c>
      <c r="N502" s="22">
        <v>1</v>
      </c>
      <c r="O502" s="1">
        <v>4</v>
      </c>
      <c r="P502" s="1">
        <v>2</v>
      </c>
      <c r="Q502" s="22">
        <v>2</v>
      </c>
      <c r="R502" s="1">
        <v>4</v>
      </c>
      <c r="S502" s="1">
        <v>5</v>
      </c>
      <c r="T502" s="1">
        <v>1</v>
      </c>
      <c r="U502" s="1">
        <v>4</v>
      </c>
      <c r="V502" s="1">
        <v>3</v>
      </c>
      <c r="W502" s="1">
        <v>4</v>
      </c>
      <c r="X502" s="1">
        <v>3</v>
      </c>
      <c r="Y502" s="1">
        <v>4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45</v>
      </c>
      <c r="AF502" s="1">
        <v>4</v>
      </c>
      <c r="AG502" s="1">
        <v>5</v>
      </c>
      <c r="AH502" s="1" t="s">
        <v>45</v>
      </c>
      <c r="AI502" s="1" t="s">
        <v>45</v>
      </c>
      <c r="AJ502" s="1" t="s">
        <v>45</v>
      </c>
      <c r="AK502" s="1" t="s">
        <v>45</v>
      </c>
      <c r="AL502" s="1" t="s">
        <v>45</v>
      </c>
      <c r="AM502" s="1" t="s">
        <v>45</v>
      </c>
      <c r="AN502" s="1" t="s">
        <v>45</v>
      </c>
      <c r="AO502" s="22" t="s">
        <v>45</v>
      </c>
      <c r="AP502" s="1" t="s">
        <v>58</v>
      </c>
      <c r="AQ502" s="1">
        <v>9</v>
      </c>
      <c r="AR502" s="23" t="s">
        <v>14</v>
      </c>
      <c r="AS502" s="34" t="s">
        <v>45</v>
      </c>
      <c r="AT502" s="34" t="s">
        <v>844</v>
      </c>
      <c r="AU502" s="8">
        <f t="shared" si="49"/>
        <v>-2.3121015889492513</v>
      </c>
      <c r="AV502" s="8">
        <f t="shared" si="50"/>
        <v>-1.23416323121884</v>
      </c>
      <c r="AW502">
        <f t="shared" si="51"/>
        <v>5</v>
      </c>
      <c r="AX502">
        <f t="shared" si="52"/>
        <v>0</v>
      </c>
      <c r="AY502" s="6">
        <f>VLOOKUP(AP502,COND!$A$10:$B$32,2,FALSE)</f>
        <v>1</v>
      </c>
      <c r="AZ502" s="8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93.204315057833355</v>
      </c>
      <c r="BA502" s="26">
        <f t="shared" si="53"/>
        <v>-0.71911057225503727</v>
      </c>
      <c r="BB502" t="str">
        <f t="shared" si="54"/>
        <v>SP</v>
      </c>
      <c r="BC502">
        <v>800</v>
      </c>
      <c r="BD502">
        <v>800</v>
      </c>
      <c r="BF502" t="str">
        <f t="shared" si="55"/>
        <v>Unlikely</v>
      </c>
      <c r="BH502" t="str">
        <f>IF(VLOOKUP($A502,'Draft List'!$D$4:$AC$1177,BH$3,FALSE)&lt;&gt;0,VLOOKUP($A502,'Draft List'!$D$4:$AC$1177,BH$3,FALSE),"")</f>
        <v/>
      </c>
      <c r="BI502" t="str">
        <f>IF(VLOOKUP($A502,'Draft List'!$D$4:$AC$1177,BI$3,FALSE)&lt;&gt;0,VLOOKUP($A502,'Draft List'!$D$4:$AC$1177,BI$3,FALSE),"")</f>
        <v/>
      </c>
      <c r="BJ502" t="str">
        <f>IF(VLOOKUP($A502,'Draft List'!$D$4:$AC$1177,BJ$3,FALSE)&lt;&gt;0,VLOOKUP($A502,'Draft List'!$D$4:$AC$1177,BJ$3,FALSE),"")</f>
        <v/>
      </c>
      <c r="BK502" t="str">
        <f>IF(VLOOKUP($A502,'Draft List'!$D$4:$AC$1177,BK$3,FALSE)&lt;&gt;0,VLOOKUP($A502,'Draft List'!$D$4:$AC$1177,BK$3,FALSE),"")</f>
        <v/>
      </c>
      <c r="BL502" t="e">
        <f>IF(OR(B502="SP",B502="MR",B502="CL"),"P",VLOOKUP(#REF!,Bat!$A$4:$AR$581,42,FALSE))</f>
        <v>#REF!</v>
      </c>
    </row>
    <row r="503" spans="1:64" ht="15" customHeight="1" x14ac:dyDescent="0.3">
      <c r="A503" s="1">
        <v>13135</v>
      </c>
      <c r="B503" s="1" t="s">
        <v>468</v>
      </c>
      <c r="C503" s="1" t="s">
        <v>743</v>
      </c>
      <c r="D503" s="1" t="s">
        <v>1587</v>
      </c>
      <c r="E503" s="1">
        <v>21</v>
      </c>
      <c r="F503" s="1" t="s">
        <v>42</v>
      </c>
      <c r="G503" s="1" t="s">
        <v>42</v>
      </c>
      <c r="H503" s="22" t="s">
        <v>878</v>
      </c>
      <c r="I503" s="45" t="s">
        <v>43</v>
      </c>
      <c r="J503" s="1" t="s">
        <v>44</v>
      </c>
      <c r="K503" s="22" t="s">
        <v>43</v>
      </c>
      <c r="L503" s="1">
        <v>4</v>
      </c>
      <c r="M503" s="1">
        <v>1</v>
      </c>
      <c r="N503" s="22">
        <v>2</v>
      </c>
      <c r="O503" s="1">
        <v>5</v>
      </c>
      <c r="P503" s="1">
        <v>1</v>
      </c>
      <c r="Q503" s="22">
        <v>3</v>
      </c>
      <c r="R503" s="1">
        <v>5</v>
      </c>
      <c r="S503" s="1">
        <v>6</v>
      </c>
      <c r="T503" s="1" t="s">
        <v>45</v>
      </c>
      <c r="U503" s="1" t="s">
        <v>45</v>
      </c>
      <c r="V503" s="1" t="s">
        <v>45</v>
      </c>
      <c r="W503" s="1" t="s">
        <v>45</v>
      </c>
      <c r="X503" s="1" t="s">
        <v>45</v>
      </c>
      <c r="Y503" s="1" t="s">
        <v>45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 t="s">
        <v>45</v>
      </c>
      <c r="AF503" s="1" t="s">
        <v>45</v>
      </c>
      <c r="AG503" s="1" t="s">
        <v>45</v>
      </c>
      <c r="AH503" s="1">
        <v>6</v>
      </c>
      <c r="AI503" s="1">
        <v>7</v>
      </c>
      <c r="AJ503" s="1" t="s">
        <v>45</v>
      </c>
      <c r="AK503" s="1" t="s">
        <v>45</v>
      </c>
      <c r="AL503" s="1" t="s">
        <v>45</v>
      </c>
      <c r="AM503" s="1" t="s">
        <v>45</v>
      </c>
      <c r="AN503" s="1" t="s">
        <v>45</v>
      </c>
      <c r="AO503" s="22" t="s">
        <v>45</v>
      </c>
      <c r="AP503" s="1" t="s">
        <v>58</v>
      </c>
      <c r="AQ503" s="1">
        <v>1</v>
      </c>
      <c r="AR503" s="23" t="s">
        <v>375</v>
      </c>
      <c r="AS503" s="34" t="s">
        <v>45</v>
      </c>
      <c r="AT503" s="34" t="s">
        <v>844</v>
      </c>
      <c r="AU503" s="8">
        <f t="shared" si="49"/>
        <v>-1.8750896983859671</v>
      </c>
      <c r="AV503" s="8">
        <f t="shared" si="50"/>
        <v>-0.99258305708561179</v>
      </c>
      <c r="AW503">
        <f t="shared" si="51"/>
        <v>2</v>
      </c>
      <c r="AX503">
        <f t="shared" si="52"/>
        <v>2</v>
      </c>
      <c r="AY503" s="6">
        <f>VLOOKUP(AP503,COND!$A$10:$B$32,2,FALSE)</f>
        <v>1</v>
      </c>
      <c r="AZ503" s="8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93.109654872680039</v>
      </c>
      <c r="BA503" s="26">
        <f t="shared" si="53"/>
        <v>-0.72784360518975011</v>
      </c>
      <c r="BB503" t="str">
        <f t="shared" si="54"/>
        <v>RP</v>
      </c>
      <c r="BC503">
        <v>800</v>
      </c>
      <c r="BD503">
        <v>800</v>
      </c>
      <c r="BF503" t="str">
        <f t="shared" si="55"/>
        <v>Unlikely</v>
      </c>
      <c r="BH503" t="str">
        <f>IF(VLOOKUP($A503,'Draft List'!$D$4:$AC$1177,BH$3,FALSE)&lt;&gt;0,VLOOKUP($A503,'Draft List'!$D$4:$AC$1177,BH$3,FALSE),"")</f>
        <v/>
      </c>
      <c r="BI503" t="str">
        <f>IF(VLOOKUP($A503,'Draft List'!$D$4:$AC$1177,BI$3,FALSE)&lt;&gt;0,VLOOKUP($A503,'Draft List'!$D$4:$AC$1177,BI$3,FALSE),"")</f>
        <v/>
      </c>
      <c r="BJ503" t="str">
        <f>IF(VLOOKUP($A503,'Draft List'!$D$4:$AC$1177,BJ$3,FALSE)&lt;&gt;0,VLOOKUP($A503,'Draft List'!$D$4:$AC$1177,BJ$3,FALSE),"")</f>
        <v/>
      </c>
      <c r="BK503" t="str">
        <f>IF(VLOOKUP($A503,'Draft List'!$D$4:$AC$1177,BK$3,FALSE)&lt;&gt;0,VLOOKUP($A503,'Draft List'!$D$4:$AC$1177,BK$3,FALSE),"")</f>
        <v/>
      </c>
      <c r="BL503" t="e">
        <f>IF(OR(B503="SP",B503="MR",B503="CL"),"P",VLOOKUP(#REF!,Bat!$A$4:$AR$581,42,FALSE))</f>
        <v>#REF!</v>
      </c>
    </row>
    <row r="504" spans="1:64" ht="15" customHeight="1" x14ac:dyDescent="0.3">
      <c r="A504" s="1">
        <v>2144</v>
      </c>
      <c r="B504" s="1" t="s">
        <v>468</v>
      </c>
      <c r="C504" s="1" t="s">
        <v>1115</v>
      </c>
      <c r="D504" s="1" t="s">
        <v>936</v>
      </c>
      <c r="E504" s="1">
        <v>22</v>
      </c>
      <c r="F504" s="1" t="s">
        <v>63</v>
      </c>
      <c r="G504" s="1" t="s">
        <v>42</v>
      </c>
      <c r="H504" s="22" t="s">
        <v>878</v>
      </c>
      <c r="I504" s="45" t="s">
        <v>43</v>
      </c>
      <c r="J504" s="1" t="s">
        <v>43</v>
      </c>
      <c r="K504" s="22" t="s">
        <v>48</v>
      </c>
      <c r="L504" s="1">
        <v>2</v>
      </c>
      <c r="M504" s="1">
        <v>2</v>
      </c>
      <c r="N504" s="22">
        <v>2</v>
      </c>
      <c r="O504" s="1">
        <v>2</v>
      </c>
      <c r="P504" s="1">
        <v>2</v>
      </c>
      <c r="Q504" s="22">
        <v>3</v>
      </c>
      <c r="R504" s="1">
        <v>3</v>
      </c>
      <c r="S504" s="1">
        <v>3</v>
      </c>
      <c r="T504" s="1">
        <v>1</v>
      </c>
      <c r="U504" s="1">
        <v>3</v>
      </c>
      <c r="V504" s="1">
        <v>1</v>
      </c>
      <c r="W504" s="1">
        <v>2</v>
      </c>
      <c r="X504" s="1">
        <v>2</v>
      </c>
      <c r="Y504" s="1">
        <v>3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 t="s">
        <v>45</v>
      </c>
      <c r="AF504" s="1">
        <v>3</v>
      </c>
      <c r="AG504" s="1">
        <v>3</v>
      </c>
      <c r="AH504" s="1" t="s">
        <v>45</v>
      </c>
      <c r="AI504" s="1" t="s">
        <v>45</v>
      </c>
      <c r="AJ504" s="1" t="s">
        <v>45</v>
      </c>
      <c r="AK504" s="1" t="s">
        <v>45</v>
      </c>
      <c r="AL504" s="1" t="s">
        <v>45</v>
      </c>
      <c r="AM504" s="1" t="s">
        <v>45</v>
      </c>
      <c r="AN504" s="1" t="s">
        <v>45</v>
      </c>
      <c r="AO504" s="22" t="s">
        <v>45</v>
      </c>
      <c r="AP504" s="1" t="s">
        <v>65</v>
      </c>
      <c r="AQ504" s="1">
        <v>6</v>
      </c>
      <c r="AR504" s="23" t="s">
        <v>371</v>
      </c>
      <c r="AS504" s="34" t="s">
        <v>45</v>
      </c>
      <c r="AT504" s="34" t="s">
        <v>844</v>
      </c>
      <c r="AU504" s="8">
        <f t="shared" si="49"/>
        <v>-2.0690406309742588</v>
      </c>
      <c r="AV504" s="8">
        <f t="shared" si="50"/>
        <v>-1.3812253141830766</v>
      </c>
      <c r="AW504">
        <f t="shared" si="51"/>
        <v>5</v>
      </c>
      <c r="AX504">
        <f t="shared" si="52"/>
        <v>0</v>
      </c>
      <c r="AY504" s="6">
        <f>VLOOKUP(AP504,COND!$A$10:$B$32,2,FALSE)</f>
        <v>1</v>
      </c>
      <c r="AZ504" s="8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93.100143450390021</v>
      </c>
      <c r="BA504" s="26">
        <f t="shared" si="53"/>
        <v>-0.72872109728402568</v>
      </c>
      <c r="BB504" t="str">
        <f t="shared" si="54"/>
        <v>SP</v>
      </c>
      <c r="BC504">
        <v>800</v>
      </c>
      <c r="BD504">
        <v>800</v>
      </c>
      <c r="BF504" t="str">
        <f t="shared" si="55"/>
        <v>Unlikely</v>
      </c>
      <c r="BH504" t="str">
        <f>IF(VLOOKUP($A504,'Draft List'!$D$4:$AC$1177,BH$3,FALSE)&lt;&gt;0,VLOOKUP($A504,'Draft List'!$D$4:$AC$1177,BH$3,FALSE),"")</f>
        <v/>
      </c>
      <c r="BI504" t="str">
        <f>IF(VLOOKUP($A504,'Draft List'!$D$4:$AC$1177,BI$3,FALSE)&lt;&gt;0,VLOOKUP($A504,'Draft List'!$D$4:$AC$1177,BI$3,FALSE),"")</f>
        <v/>
      </c>
      <c r="BJ504" t="str">
        <f>IF(VLOOKUP($A504,'Draft List'!$D$4:$AC$1177,BJ$3,FALSE)&lt;&gt;0,VLOOKUP($A504,'Draft List'!$D$4:$AC$1177,BJ$3,FALSE),"")</f>
        <v/>
      </c>
      <c r="BK504" t="str">
        <f>IF(VLOOKUP($A504,'Draft List'!$D$4:$AC$1177,BK$3,FALSE)&lt;&gt;0,VLOOKUP($A504,'Draft List'!$D$4:$AC$1177,BK$3,FALSE),"")</f>
        <v/>
      </c>
      <c r="BL504" t="e">
        <f>IF(OR(B504="SP",B504="MR",B504="CL"),"P",VLOOKUP(#REF!,Bat!$A$4:$AR$581,42,FALSE))</f>
        <v>#REF!</v>
      </c>
    </row>
    <row r="505" spans="1:64" ht="15" customHeight="1" x14ac:dyDescent="0.3">
      <c r="A505" s="1">
        <v>8912</v>
      </c>
      <c r="B505" s="1" t="s">
        <v>468</v>
      </c>
      <c r="C505" s="1" t="s">
        <v>387</v>
      </c>
      <c r="D505" s="1" t="s">
        <v>308</v>
      </c>
      <c r="E505" s="1">
        <v>21</v>
      </c>
      <c r="F505" s="1" t="s">
        <v>42</v>
      </c>
      <c r="G505" s="1" t="s">
        <v>42</v>
      </c>
      <c r="H505" s="22" t="s">
        <v>878</v>
      </c>
      <c r="I505" s="45" t="s">
        <v>48</v>
      </c>
      <c r="J505" s="1" t="s">
        <v>48</v>
      </c>
      <c r="K505" s="22" t="s">
        <v>48</v>
      </c>
      <c r="L505" s="1">
        <v>2</v>
      </c>
      <c r="M505" s="1">
        <v>1</v>
      </c>
      <c r="N505" s="22">
        <v>1</v>
      </c>
      <c r="O505" s="1">
        <v>3</v>
      </c>
      <c r="P505" s="1">
        <v>1</v>
      </c>
      <c r="Q505" s="22">
        <v>3</v>
      </c>
      <c r="R505" s="1" t="s">
        <v>45</v>
      </c>
      <c r="S505" s="1" t="s">
        <v>45</v>
      </c>
      <c r="T505" s="1">
        <v>1</v>
      </c>
      <c r="U505" s="1">
        <v>3</v>
      </c>
      <c r="V505" s="1">
        <v>2</v>
      </c>
      <c r="W505" s="1">
        <v>4</v>
      </c>
      <c r="X505" s="1">
        <v>2</v>
      </c>
      <c r="Y505" s="1">
        <v>2</v>
      </c>
      <c r="Z505" s="1" t="s">
        <v>45</v>
      </c>
      <c r="AA505" s="1" t="s">
        <v>45</v>
      </c>
      <c r="AB505" s="1" t="s">
        <v>45</v>
      </c>
      <c r="AC505" s="1" t="s">
        <v>45</v>
      </c>
      <c r="AD505" s="1">
        <v>3</v>
      </c>
      <c r="AE505" s="1">
        <v>4</v>
      </c>
      <c r="AF505" s="1" t="s">
        <v>45</v>
      </c>
      <c r="AG505" s="1" t="s">
        <v>45</v>
      </c>
      <c r="AH505" s="1" t="s">
        <v>45</v>
      </c>
      <c r="AI505" s="1" t="s">
        <v>45</v>
      </c>
      <c r="AJ505" s="1" t="s">
        <v>45</v>
      </c>
      <c r="AK505" s="1" t="s">
        <v>45</v>
      </c>
      <c r="AL505" s="1" t="s">
        <v>45</v>
      </c>
      <c r="AM505" s="1" t="s">
        <v>45</v>
      </c>
      <c r="AN505" s="1" t="s">
        <v>45</v>
      </c>
      <c r="AO505" s="22" t="s">
        <v>45</v>
      </c>
      <c r="AP505" s="1" t="s">
        <v>374</v>
      </c>
      <c r="AQ505" s="1">
        <v>7</v>
      </c>
      <c r="AR505" s="23" t="s">
        <v>14</v>
      </c>
      <c r="AS505" s="34" t="s">
        <v>874</v>
      </c>
      <c r="AT505" s="34" t="s">
        <v>48</v>
      </c>
      <c r="AU505" s="8">
        <f t="shared" si="49"/>
        <v>-2.5067929134584248</v>
      </c>
      <c r="AV505" s="8">
        <f t="shared" si="50"/>
        <v>-1.3819657061039585</v>
      </c>
      <c r="AW505">
        <f t="shared" si="51"/>
        <v>4</v>
      </c>
      <c r="AX505">
        <f t="shared" si="52"/>
        <v>0</v>
      </c>
      <c r="AY505" s="6">
        <f>VLOOKUP(AP505,COND!$A$10:$B$32,2,FALSE)</f>
        <v>1</v>
      </c>
      <c r="AZ505" s="8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93.084327295229144</v>
      </c>
      <c r="BA505" s="26">
        <f t="shared" si="53"/>
        <v>-0.73018024300296502</v>
      </c>
      <c r="BB505" t="str">
        <f t="shared" si="54"/>
        <v>SP</v>
      </c>
      <c r="BC505">
        <v>800</v>
      </c>
      <c r="BD505">
        <v>800</v>
      </c>
      <c r="BF505" t="str">
        <f t="shared" si="55"/>
        <v>Unlikely</v>
      </c>
      <c r="BH505" t="str">
        <f>IF(VLOOKUP($A505,'Draft List'!$D$4:$AC$1177,BH$3,FALSE)&lt;&gt;0,VLOOKUP($A505,'Draft List'!$D$4:$AC$1177,BH$3,FALSE),"")</f>
        <v/>
      </c>
      <c r="BI505" t="str">
        <f>IF(VLOOKUP($A505,'Draft List'!$D$4:$AC$1177,BI$3,FALSE)&lt;&gt;0,VLOOKUP($A505,'Draft List'!$D$4:$AC$1177,BI$3,FALSE),"")</f>
        <v/>
      </c>
      <c r="BJ505" t="str">
        <f>IF(VLOOKUP($A505,'Draft List'!$D$4:$AC$1177,BJ$3,FALSE)&lt;&gt;0,VLOOKUP($A505,'Draft List'!$D$4:$AC$1177,BJ$3,FALSE),"")</f>
        <v/>
      </c>
      <c r="BK505" t="str">
        <f>IF(VLOOKUP($A505,'Draft List'!$D$4:$AC$1177,BK$3,FALSE)&lt;&gt;0,VLOOKUP($A505,'Draft List'!$D$4:$AC$1177,BK$3,FALSE),"")</f>
        <v/>
      </c>
      <c r="BL505" t="e">
        <f>IF(OR(B505="SP",B505="MR",B505="CL"),"P",VLOOKUP(#REF!,Bat!$A$4:$AR$581,42,FALSE))</f>
        <v>#REF!</v>
      </c>
    </row>
    <row r="506" spans="1:64" ht="15" customHeight="1" x14ac:dyDescent="0.3">
      <c r="A506" s="1">
        <v>7812</v>
      </c>
      <c r="B506" s="1" t="s">
        <v>468</v>
      </c>
      <c r="C506" s="1" t="s">
        <v>1416</v>
      </c>
      <c r="D506" s="1" t="s">
        <v>474</v>
      </c>
      <c r="E506" s="1">
        <v>18</v>
      </c>
      <c r="F506" s="1" t="s">
        <v>54</v>
      </c>
      <c r="G506" s="1" t="s">
        <v>54</v>
      </c>
      <c r="H506" s="22" t="s">
        <v>878</v>
      </c>
      <c r="I506" s="45" t="s">
        <v>43</v>
      </c>
      <c r="J506" s="1" t="s">
        <v>43</v>
      </c>
      <c r="K506" s="22" t="s">
        <v>48</v>
      </c>
      <c r="L506" s="1">
        <v>1</v>
      </c>
      <c r="M506" s="1">
        <v>1</v>
      </c>
      <c r="N506" s="22">
        <v>1</v>
      </c>
      <c r="O506" s="1">
        <v>3</v>
      </c>
      <c r="P506" s="1">
        <v>1</v>
      </c>
      <c r="Q506" s="22">
        <v>2</v>
      </c>
      <c r="R506" s="1">
        <v>2</v>
      </c>
      <c r="S506" s="1">
        <v>5</v>
      </c>
      <c r="T506" s="1" t="s">
        <v>45</v>
      </c>
      <c r="U506" s="1" t="s">
        <v>45</v>
      </c>
      <c r="V506" s="1" t="s">
        <v>45</v>
      </c>
      <c r="W506" s="1" t="s">
        <v>45</v>
      </c>
      <c r="X506" s="1">
        <v>1</v>
      </c>
      <c r="Y506" s="1">
        <v>5</v>
      </c>
      <c r="Z506" s="1" t="s">
        <v>45</v>
      </c>
      <c r="AA506" s="1" t="s">
        <v>45</v>
      </c>
      <c r="AB506" s="1" t="s">
        <v>45</v>
      </c>
      <c r="AC506" s="1" t="s">
        <v>45</v>
      </c>
      <c r="AD506" s="1" t="s">
        <v>45</v>
      </c>
      <c r="AE506" s="1" t="s">
        <v>45</v>
      </c>
      <c r="AF506" s="1" t="s">
        <v>45</v>
      </c>
      <c r="AG506" s="1" t="s">
        <v>45</v>
      </c>
      <c r="AH506" s="1" t="s">
        <v>45</v>
      </c>
      <c r="AI506" s="1" t="s">
        <v>45</v>
      </c>
      <c r="AJ506" s="1" t="s">
        <v>45</v>
      </c>
      <c r="AK506" s="1" t="s">
        <v>45</v>
      </c>
      <c r="AL506" s="1" t="s">
        <v>45</v>
      </c>
      <c r="AM506" s="1" t="s">
        <v>45</v>
      </c>
      <c r="AN506" s="1" t="s">
        <v>45</v>
      </c>
      <c r="AO506" s="22" t="s">
        <v>45</v>
      </c>
      <c r="AP506" s="1" t="s">
        <v>66</v>
      </c>
      <c r="AQ506" s="1">
        <v>10</v>
      </c>
      <c r="AR506" s="23" t="s">
        <v>14</v>
      </c>
      <c r="AS506" s="34" t="s">
        <v>875</v>
      </c>
      <c r="AT506" s="34" t="s">
        <v>844</v>
      </c>
      <c r="AU506" s="8">
        <f t="shared" si="49"/>
        <v>-2.7014842379675978</v>
      </c>
      <c r="AV506" s="8">
        <f t="shared" si="50"/>
        <v>-1.6242862721580691</v>
      </c>
      <c r="AW506">
        <f t="shared" si="51"/>
        <v>2</v>
      </c>
      <c r="AX506">
        <f t="shared" si="52"/>
        <v>0</v>
      </c>
      <c r="AY506" s="6">
        <f>VLOOKUP(AP506,COND!$A$10:$B$32,2,FALSE)</f>
        <v>0.95</v>
      </c>
      <c r="AZ506" s="8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85.575278823782838</v>
      </c>
      <c r="BA506" s="26">
        <f t="shared" si="53"/>
        <v>-1.422940007874383</v>
      </c>
      <c r="BB506" t="str">
        <f t="shared" si="54"/>
        <v>RP</v>
      </c>
      <c r="BC506">
        <v>800</v>
      </c>
      <c r="BD506">
        <v>800</v>
      </c>
      <c r="BF506" t="str">
        <f t="shared" si="55"/>
        <v>Unlikely</v>
      </c>
      <c r="BH506">
        <f>IF(VLOOKUP($A506,'Draft List'!$D$4:$AC$1177,BH$3,FALSE)&lt;&gt;0,VLOOKUP($A506,'Draft List'!$D$4:$AC$1177,BH$3,FALSE),"")</f>
        <v>473</v>
      </c>
      <c r="BI506">
        <f>IF(VLOOKUP($A506,'Draft List'!$D$4:$AC$1177,BI$3,FALSE)&lt;&gt;0,VLOOKUP($A506,'Draft List'!$D$4:$AC$1177,BI$3,FALSE),"")</f>
        <v>16</v>
      </c>
      <c r="BJ506">
        <f>IF(VLOOKUP($A506,'Draft List'!$D$4:$AC$1177,BJ$3,FALSE)&lt;&gt;0,VLOOKUP($A506,'Draft List'!$D$4:$AC$1177,BJ$3,FALSE),"")</f>
        <v>5</v>
      </c>
      <c r="BK506" t="str">
        <f>IF(VLOOKUP($A506,'Draft List'!$D$4:$AC$1177,BK$3,FALSE)&lt;&gt;0,VLOOKUP($A506,'Draft List'!$D$4:$AC$1177,BK$3,FALSE),"")</f>
        <v>Charleston Statesmen</v>
      </c>
      <c r="BL506" t="e">
        <f>IF(OR(B506="SP",B506="MR",B506="CL"),"P",VLOOKUP(#REF!,Bat!$A$4:$AR$581,42,FALSE))</f>
        <v>#REF!</v>
      </c>
    </row>
    <row r="507" spans="1:64" ht="15" customHeight="1" x14ac:dyDescent="0.3">
      <c r="A507" s="1">
        <v>9298</v>
      </c>
      <c r="B507" s="1" t="s">
        <v>24</v>
      </c>
      <c r="C507" s="1" t="s">
        <v>153</v>
      </c>
      <c r="D507" s="1" t="s">
        <v>979</v>
      </c>
      <c r="E507" s="1">
        <v>21</v>
      </c>
      <c r="F507" s="1" t="s">
        <v>63</v>
      </c>
      <c r="G507" s="1" t="s">
        <v>42</v>
      </c>
      <c r="H507" s="22" t="s">
        <v>878</v>
      </c>
      <c r="I507" s="45" t="s">
        <v>43</v>
      </c>
      <c r="J507" s="1" t="s">
        <v>43</v>
      </c>
      <c r="K507" s="22" t="s">
        <v>43</v>
      </c>
      <c r="L507" s="1">
        <v>2</v>
      </c>
      <c r="M507" s="1">
        <v>2</v>
      </c>
      <c r="N507" s="22">
        <v>1</v>
      </c>
      <c r="O507" s="1">
        <v>4</v>
      </c>
      <c r="P507" s="1">
        <v>2</v>
      </c>
      <c r="Q507" s="22">
        <v>2</v>
      </c>
      <c r="R507" s="1">
        <v>3</v>
      </c>
      <c r="S507" s="1">
        <v>5</v>
      </c>
      <c r="T507" s="1">
        <v>1</v>
      </c>
      <c r="U507" s="1">
        <v>3</v>
      </c>
      <c r="V507" s="1" t="s">
        <v>45</v>
      </c>
      <c r="W507" s="1" t="s">
        <v>45</v>
      </c>
      <c r="X507" s="1" t="s">
        <v>45</v>
      </c>
      <c r="Y507" s="1" t="s">
        <v>45</v>
      </c>
      <c r="Z507" s="1" t="s">
        <v>45</v>
      </c>
      <c r="AA507" s="1" t="s">
        <v>45</v>
      </c>
      <c r="AB507" s="1">
        <v>3</v>
      </c>
      <c r="AC507" s="1">
        <v>4</v>
      </c>
      <c r="AD507" s="1" t="s">
        <v>45</v>
      </c>
      <c r="AE507" s="1" t="s">
        <v>45</v>
      </c>
      <c r="AF507" s="1">
        <v>3</v>
      </c>
      <c r="AG507" s="1">
        <v>5</v>
      </c>
      <c r="AH507" s="1" t="s">
        <v>45</v>
      </c>
      <c r="AI507" s="1" t="s">
        <v>45</v>
      </c>
      <c r="AJ507" s="1" t="s">
        <v>45</v>
      </c>
      <c r="AK507" s="1" t="s">
        <v>45</v>
      </c>
      <c r="AL507" s="1" t="s">
        <v>45</v>
      </c>
      <c r="AM507" s="1" t="s">
        <v>45</v>
      </c>
      <c r="AN507" s="1" t="s">
        <v>45</v>
      </c>
      <c r="AO507" s="22" t="s">
        <v>45</v>
      </c>
      <c r="AP507" s="1" t="s">
        <v>374</v>
      </c>
      <c r="AQ507" s="1">
        <v>3</v>
      </c>
      <c r="AR507" s="23" t="s">
        <v>371</v>
      </c>
      <c r="AS507" s="34" t="s">
        <v>1422</v>
      </c>
      <c r="AT507" s="34" t="s">
        <v>844</v>
      </c>
      <c r="AU507" s="8">
        <f t="shared" si="49"/>
        <v>-2.311361197028369</v>
      </c>
      <c r="AV507" s="8">
        <f t="shared" si="50"/>
        <v>-1.23416323121884</v>
      </c>
      <c r="AW507">
        <f t="shared" si="51"/>
        <v>4</v>
      </c>
      <c r="AX507">
        <f t="shared" si="52"/>
        <v>0</v>
      </c>
      <c r="AY507" s="6">
        <f>VLOOKUP(AP507,COND!$A$10:$B$32,2,FALSE)</f>
        <v>1</v>
      </c>
      <c r="AZ507" s="8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93.011739979406656</v>
      </c>
      <c r="BA507" s="26">
        <f t="shared" si="53"/>
        <v>-0.73687690663924987</v>
      </c>
      <c r="BB507" t="str">
        <f t="shared" si="54"/>
        <v>RP</v>
      </c>
      <c r="BC507">
        <v>800</v>
      </c>
      <c r="BD507">
        <v>800</v>
      </c>
      <c r="BF507" t="str">
        <f t="shared" si="55"/>
        <v>Unlikely</v>
      </c>
      <c r="BH507" t="str">
        <f>IF(VLOOKUP($A507,'Draft List'!$D$4:$AC$1177,BH$3,FALSE)&lt;&gt;0,VLOOKUP($A507,'Draft List'!$D$4:$AC$1177,BH$3,FALSE),"")</f>
        <v/>
      </c>
      <c r="BI507" t="str">
        <f>IF(VLOOKUP($A507,'Draft List'!$D$4:$AC$1177,BI$3,FALSE)&lt;&gt;0,VLOOKUP($A507,'Draft List'!$D$4:$AC$1177,BI$3,FALSE),"")</f>
        <v/>
      </c>
      <c r="BJ507" t="str">
        <f>IF(VLOOKUP($A507,'Draft List'!$D$4:$AC$1177,BJ$3,FALSE)&lt;&gt;0,VLOOKUP($A507,'Draft List'!$D$4:$AC$1177,BJ$3,FALSE),"")</f>
        <v/>
      </c>
      <c r="BK507" t="str">
        <f>IF(VLOOKUP($A507,'Draft List'!$D$4:$AC$1177,BK$3,FALSE)&lt;&gt;0,VLOOKUP($A507,'Draft List'!$D$4:$AC$1177,BK$3,FALSE),"")</f>
        <v/>
      </c>
      <c r="BL507" t="str">
        <f>IF(OR(B507="SP",B507="MR",B507="CL"),"P",VLOOKUP(#REF!,Bat!$A$4:$AR$581,42,FALSE))</f>
        <v>P</v>
      </c>
    </row>
    <row r="508" spans="1:64" ht="15" customHeight="1" x14ac:dyDescent="0.3">
      <c r="A508" s="1">
        <v>11709</v>
      </c>
      <c r="B508" s="1" t="s">
        <v>468</v>
      </c>
      <c r="C508" s="1" t="s">
        <v>194</v>
      </c>
      <c r="D508" s="1" t="s">
        <v>857</v>
      </c>
      <c r="E508" s="1">
        <v>21</v>
      </c>
      <c r="F508" s="1" t="s">
        <v>54</v>
      </c>
      <c r="G508" s="1" t="s">
        <v>54</v>
      </c>
      <c r="H508" s="22" t="s">
        <v>878</v>
      </c>
      <c r="I508" s="45" t="s">
        <v>43</v>
      </c>
      <c r="J508" s="1" t="s">
        <v>43</v>
      </c>
      <c r="K508" s="22" t="s">
        <v>43</v>
      </c>
      <c r="L508" s="1">
        <v>2</v>
      </c>
      <c r="M508" s="1">
        <v>2</v>
      </c>
      <c r="N508" s="22">
        <v>2</v>
      </c>
      <c r="O508" s="1">
        <v>4</v>
      </c>
      <c r="P508" s="1">
        <v>2</v>
      </c>
      <c r="Q508" s="22">
        <v>3</v>
      </c>
      <c r="R508" s="1">
        <v>4</v>
      </c>
      <c r="S508" s="1">
        <v>5</v>
      </c>
      <c r="T508" s="1" t="s">
        <v>45</v>
      </c>
      <c r="U508" s="1" t="s">
        <v>45</v>
      </c>
      <c r="V508" s="1" t="s">
        <v>45</v>
      </c>
      <c r="W508" s="1" t="s">
        <v>45</v>
      </c>
      <c r="X508" s="1">
        <v>2</v>
      </c>
      <c r="Y508" s="1">
        <v>6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 t="s">
        <v>45</v>
      </c>
      <c r="AF508" s="1" t="s">
        <v>45</v>
      </c>
      <c r="AG508" s="1" t="s">
        <v>45</v>
      </c>
      <c r="AH508" s="1" t="s">
        <v>45</v>
      </c>
      <c r="AI508" s="1" t="s">
        <v>45</v>
      </c>
      <c r="AJ508" s="1" t="s">
        <v>45</v>
      </c>
      <c r="AK508" s="1" t="s">
        <v>45</v>
      </c>
      <c r="AL508" s="1" t="s">
        <v>45</v>
      </c>
      <c r="AM508" s="1" t="s">
        <v>45</v>
      </c>
      <c r="AN508" s="1" t="s">
        <v>45</v>
      </c>
      <c r="AO508" s="22" t="s">
        <v>45</v>
      </c>
      <c r="AP508" s="1" t="s">
        <v>374</v>
      </c>
      <c r="AQ508" s="1">
        <v>2</v>
      </c>
      <c r="AR508" s="23" t="s">
        <v>371</v>
      </c>
      <c r="AS508" s="34" t="s">
        <v>977</v>
      </c>
      <c r="AT508" s="34" t="s">
        <v>48</v>
      </c>
      <c r="AU508" s="8">
        <f t="shared" si="49"/>
        <v>-2.0690406309742588</v>
      </c>
      <c r="AV508" s="8">
        <f t="shared" si="50"/>
        <v>-0.99184266516472974</v>
      </c>
      <c r="AW508">
        <f t="shared" si="51"/>
        <v>2</v>
      </c>
      <c r="AX508">
        <f t="shared" si="52"/>
        <v>1</v>
      </c>
      <c r="AY508" s="6">
        <f>VLOOKUP(AP508,COND!$A$10:$B$32,2,FALSE)</f>
        <v>1</v>
      </c>
      <c r="AZ508" s="8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92.899371641985027</v>
      </c>
      <c r="BA508" s="26">
        <f t="shared" si="53"/>
        <v>-0.74724363463510812</v>
      </c>
      <c r="BB508" t="str">
        <f t="shared" si="54"/>
        <v>RP</v>
      </c>
      <c r="BC508">
        <v>800</v>
      </c>
      <c r="BD508">
        <v>800</v>
      </c>
      <c r="BF508" t="str">
        <f t="shared" si="55"/>
        <v>Unlikely</v>
      </c>
      <c r="BH508">
        <f>IF(VLOOKUP($A508,'Draft List'!$D$4:$AC$1177,BH$3,FALSE)&lt;&gt;0,VLOOKUP($A508,'Draft List'!$D$4:$AC$1177,BH$3,FALSE),"")</f>
        <v>375</v>
      </c>
      <c r="BI508">
        <f>IF(VLOOKUP($A508,'Draft List'!$D$4:$AC$1177,BI$3,FALSE)&lt;&gt;0,VLOOKUP($A508,'Draft List'!$D$4:$AC$1177,BI$3,FALSE),"")</f>
        <v>13</v>
      </c>
      <c r="BJ508">
        <f>IF(VLOOKUP($A508,'Draft List'!$D$4:$AC$1177,BJ$3,FALSE)&lt;&gt;0,VLOOKUP($A508,'Draft List'!$D$4:$AC$1177,BJ$3,FALSE),"")</f>
        <v>3</v>
      </c>
      <c r="BK508" t="str">
        <f>IF(VLOOKUP($A508,'Draft List'!$D$4:$AC$1177,BK$3,FALSE)&lt;&gt;0,VLOOKUP($A508,'Draft List'!$D$4:$AC$1177,BK$3,FALSE),"")</f>
        <v>Madison Malts</v>
      </c>
      <c r="BL508" t="e">
        <f>IF(OR(B508="SP",B508="MR",B508="CL"),"P",VLOOKUP(#REF!,Bat!$A$4:$AR$581,42,FALSE))</f>
        <v>#REF!</v>
      </c>
    </row>
    <row r="509" spans="1:64" ht="15" customHeight="1" x14ac:dyDescent="0.3">
      <c r="A509" s="1">
        <v>9976</v>
      </c>
      <c r="B509" s="1" t="s">
        <v>468</v>
      </c>
      <c r="C509" s="1" t="s">
        <v>440</v>
      </c>
      <c r="D509" s="1" t="s">
        <v>486</v>
      </c>
      <c r="E509" s="1">
        <v>21</v>
      </c>
      <c r="F509" s="1" t="s">
        <v>42</v>
      </c>
      <c r="G509" s="1" t="s">
        <v>54</v>
      </c>
      <c r="H509" s="22" t="s">
        <v>878</v>
      </c>
      <c r="I509" s="45" t="s">
        <v>43</v>
      </c>
      <c r="J509" s="1" t="s">
        <v>43</v>
      </c>
      <c r="K509" s="22" t="s">
        <v>44</v>
      </c>
      <c r="L509" s="1">
        <v>3</v>
      </c>
      <c r="M509" s="1">
        <v>2</v>
      </c>
      <c r="N509" s="22">
        <v>1</v>
      </c>
      <c r="O509" s="1">
        <v>4</v>
      </c>
      <c r="P509" s="1">
        <v>2</v>
      </c>
      <c r="Q509" s="22">
        <v>2</v>
      </c>
      <c r="R509" s="1">
        <v>4</v>
      </c>
      <c r="S509" s="1">
        <v>5</v>
      </c>
      <c r="T509" s="1">
        <v>2</v>
      </c>
      <c r="U509" s="1">
        <v>3</v>
      </c>
      <c r="V509" s="1" t="s">
        <v>45</v>
      </c>
      <c r="W509" s="1" t="s">
        <v>45</v>
      </c>
      <c r="X509" s="1">
        <v>3</v>
      </c>
      <c r="Y509" s="1">
        <v>4</v>
      </c>
      <c r="Z509" s="1" t="s">
        <v>45</v>
      </c>
      <c r="AA509" s="1" t="s">
        <v>45</v>
      </c>
      <c r="AB509" s="1" t="s">
        <v>45</v>
      </c>
      <c r="AC509" s="1" t="s">
        <v>45</v>
      </c>
      <c r="AD509" s="1">
        <v>3</v>
      </c>
      <c r="AE509" s="1">
        <v>5</v>
      </c>
      <c r="AF509" s="1" t="s">
        <v>45</v>
      </c>
      <c r="AG509" s="1" t="s">
        <v>45</v>
      </c>
      <c r="AH509" s="1" t="s">
        <v>45</v>
      </c>
      <c r="AI509" s="1" t="s">
        <v>45</v>
      </c>
      <c r="AJ509" s="1" t="s">
        <v>45</v>
      </c>
      <c r="AK509" s="1" t="s">
        <v>45</v>
      </c>
      <c r="AL509" s="1" t="s">
        <v>45</v>
      </c>
      <c r="AM509" s="1" t="s">
        <v>45</v>
      </c>
      <c r="AN509" s="1" t="s">
        <v>45</v>
      </c>
      <c r="AO509" s="22" t="s">
        <v>45</v>
      </c>
      <c r="AP509" s="1" t="s">
        <v>58</v>
      </c>
      <c r="AQ509" s="1">
        <v>8</v>
      </c>
      <c r="AR509" s="23" t="s">
        <v>371</v>
      </c>
      <c r="AS509" s="34" t="s">
        <v>882</v>
      </c>
      <c r="AT509" s="34" t="s">
        <v>48</v>
      </c>
      <c r="AU509" s="8">
        <f t="shared" si="49"/>
        <v>-2.1166698725191955</v>
      </c>
      <c r="AV509" s="8">
        <f t="shared" si="50"/>
        <v>-1.23416323121884</v>
      </c>
      <c r="AW509">
        <f t="shared" si="51"/>
        <v>4</v>
      </c>
      <c r="AX509">
        <f t="shared" si="52"/>
        <v>0</v>
      </c>
      <c r="AY509" s="6">
        <f>VLOOKUP(AP509,COND!$A$10:$B$32,2,FALSE)</f>
        <v>1</v>
      </c>
      <c r="AZ509" s="8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92.893401401119363</v>
      </c>
      <c r="BA509" s="26">
        <f t="shared" si="53"/>
        <v>-0.7477944291431009</v>
      </c>
      <c r="BB509" t="str">
        <f t="shared" si="54"/>
        <v>SP</v>
      </c>
      <c r="BC509">
        <v>800</v>
      </c>
      <c r="BD509">
        <v>800</v>
      </c>
      <c r="BF509" t="str">
        <f t="shared" si="55"/>
        <v>Unlikely</v>
      </c>
      <c r="BH509">
        <f>IF(VLOOKUP($A509,'Draft List'!$D$4:$AC$1177,BH$3,FALSE)&lt;&gt;0,VLOOKUP($A509,'Draft List'!$D$4:$AC$1177,BH$3,FALSE),"")</f>
        <v>615</v>
      </c>
      <c r="BI509">
        <f>IF(VLOOKUP($A509,'Draft List'!$D$4:$AC$1177,BI$3,FALSE)&lt;&gt;0,VLOOKUP($A509,'Draft List'!$D$4:$AC$1177,BI$3,FALSE),"")</f>
        <v>20</v>
      </c>
      <c r="BJ509">
        <f>IF(VLOOKUP($A509,'Draft List'!$D$4:$AC$1177,BJ$3,FALSE)&lt;&gt;0,VLOOKUP($A509,'Draft List'!$D$4:$AC$1177,BJ$3,FALSE),"")</f>
        <v>19</v>
      </c>
      <c r="BK509" t="str">
        <f>IF(VLOOKUP($A509,'Draft List'!$D$4:$AC$1177,BK$3,FALSE)&lt;&gt;0,VLOOKUP($A509,'Draft List'!$D$4:$AC$1177,BK$3,FALSE),"")</f>
        <v>Kalamazoo Badgers</v>
      </c>
      <c r="BL509" t="e">
        <f>IF(OR(B509="SP",B509="MR",B509="CL"),"P",VLOOKUP(#REF!,Bat!$A$4:$AR$581,42,FALSE))</f>
        <v>#REF!</v>
      </c>
    </row>
    <row r="510" spans="1:64" ht="15" customHeight="1" x14ac:dyDescent="0.3">
      <c r="A510" s="1">
        <v>12270</v>
      </c>
      <c r="B510" s="1" t="s">
        <v>50</v>
      </c>
      <c r="C510" s="1" t="s">
        <v>916</v>
      </c>
      <c r="D510" s="1" t="s">
        <v>386</v>
      </c>
      <c r="E510" s="1">
        <v>21</v>
      </c>
      <c r="F510" s="1" t="s">
        <v>54</v>
      </c>
      <c r="G510" s="1" t="s">
        <v>54</v>
      </c>
      <c r="H510" s="22" t="s">
        <v>878</v>
      </c>
      <c r="I510" s="45" t="s">
        <v>43</v>
      </c>
      <c r="J510" s="1" t="s">
        <v>44</v>
      </c>
      <c r="K510" s="22" t="s">
        <v>43</v>
      </c>
      <c r="L510" s="1">
        <v>4</v>
      </c>
      <c r="M510" s="1">
        <v>2</v>
      </c>
      <c r="N510" s="22">
        <v>2</v>
      </c>
      <c r="O510" s="1">
        <v>4</v>
      </c>
      <c r="P510" s="1">
        <v>2</v>
      </c>
      <c r="Q510" s="22">
        <v>2</v>
      </c>
      <c r="R510" s="1" t="s">
        <v>45</v>
      </c>
      <c r="S510" s="1" t="s">
        <v>45</v>
      </c>
      <c r="T510" s="1">
        <v>2</v>
      </c>
      <c r="U510" s="1">
        <v>2</v>
      </c>
      <c r="V510" s="1">
        <v>3</v>
      </c>
      <c r="W510" s="1">
        <v>4</v>
      </c>
      <c r="X510" s="1" t="s">
        <v>45</v>
      </c>
      <c r="Y510" s="1" t="s">
        <v>45</v>
      </c>
      <c r="Z510" s="1" t="s">
        <v>45</v>
      </c>
      <c r="AA510" s="1" t="s">
        <v>45</v>
      </c>
      <c r="AB510" s="1" t="s">
        <v>45</v>
      </c>
      <c r="AC510" s="1" t="s">
        <v>45</v>
      </c>
      <c r="AD510" s="1">
        <v>6</v>
      </c>
      <c r="AE510" s="1">
        <v>6</v>
      </c>
      <c r="AF510" s="1" t="s">
        <v>45</v>
      </c>
      <c r="AG510" s="1" t="s">
        <v>45</v>
      </c>
      <c r="AH510" s="1" t="s">
        <v>45</v>
      </c>
      <c r="AI510" s="1" t="s">
        <v>45</v>
      </c>
      <c r="AJ510" s="1" t="s">
        <v>45</v>
      </c>
      <c r="AK510" s="1" t="s">
        <v>45</v>
      </c>
      <c r="AL510" s="1" t="s">
        <v>45</v>
      </c>
      <c r="AM510" s="1" t="s">
        <v>45</v>
      </c>
      <c r="AN510" s="1" t="s">
        <v>45</v>
      </c>
      <c r="AO510" s="22" t="s">
        <v>45</v>
      </c>
      <c r="AP510" s="1" t="s">
        <v>57</v>
      </c>
      <c r="AQ510" s="1">
        <v>4</v>
      </c>
      <c r="AR510" s="23" t="s">
        <v>371</v>
      </c>
      <c r="AS510" s="34" t="s">
        <v>45</v>
      </c>
      <c r="AT510" s="34" t="s">
        <v>844</v>
      </c>
      <c r="AU510" s="8">
        <f t="shared" si="49"/>
        <v>-1.6796579819559116</v>
      </c>
      <c r="AV510" s="8">
        <f t="shared" si="50"/>
        <v>-1.23416323121884</v>
      </c>
      <c r="AW510">
        <f t="shared" si="51"/>
        <v>3</v>
      </c>
      <c r="AX510">
        <f t="shared" si="52"/>
        <v>1</v>
      </c>
      <c r="AY510" s="6">
        <f>VLOOKUP(AP510,COND!$A$10:$B$32,2,FALSE)</f>
        <v>1</v>
      </c>
      <c r="AZ510" s="8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92.844263590270415</v>
      </c>
      <c r="BA510" s="26">
        <f t="shared" si="53"/>
        <v>-0.75232771966845235</v>
      </c>
      <c r="BB510" t="str">
        <f t="shared" si="54"/>
        <v>RP</v>
      </c>
      <c r="BC510">
        <v>800</v>
      </c>
      <c r="BD510">
        <v>800</v>
      </c>
      <c r="BF510" t="str">
        <f t="shared" si="55"/>
        <v>Unlikely</v>
      </c>
      <c r="BH510" t="str">
        <f>IF(VLOOKUP($A510,'Draft List'!$D$4:$AC$1177,BH$3,FALSE)&lt;&gt;0,VLOOKUP($A510,'Draft List'!$D$4:$AC$1177,BH$3,FALSE),"")</f>
        <v/>
      </c>
      <c r="BI510" t="str">
        <f>IF(VLOOKUP($A510,'Draft List'!$D$4:$AC$1177,BI$3,FALSE)&lt;&gt;0,VLOOKUP($A510,'Draft List'!$D$4:$AC$1177,BI$3,FALSE),"")</f>
        <v/>
      </c>
      <c r="BJ510" t="str">
        <f>IF(VLOOKUP($A510,'Draft List'!$D$4:$AC$1177,BJ$3,FALSE)&lt;&gt;0,VLOOKUP($A510,'Draft List'!$D$4:$AC$1177,BJ$3,FALSE),"")</f>
        <v/>
      </c>
      <c r="BK510" t="str">
        <f>IF(VLOOKUP($A510,'Draft List'!$D$4:$AC$1177,BK$3,FALSE)&lt;&gt;0,VLOOKUP($A510,'Draft List'!$D$4:$AC$1177,BK$3,FALSE),"")</f>
        <v/>
      </c>
      <c r="BL510" t="str">
        <f>IF(OR(B510="SP",B510="MR",B510="CL"),"P",VLOOKUP(#REF!,Bat!$A$4:$AR$581,42,FALSE))</f>
        <v>P</v>
      </c>
    </row>
    <row r="511" spans="1:64" ht="15" customHeight="1" x14ac:dyDescent="0.3">
      <c r="A511" s="1">
        <v>11940</v>
      </c>
      <c r="B511" s="1" t="s">
        <v>468</v>
      </c>
      <c r="C511" s="1" t="s">
        <v>503</v>
      </c>
      <c r="D511" s="1" t="s">
        <v>1522</v>
      </c>
      <c r="E511" s="1">
        <v>20</v>
      </c>
      <c r="F511" s="1" t="s">
        <v>63</v>
      </c>
      <c r="G511" s="1" t="s">
        <v>42</v>
      </c>
      <c r="H511" s="22" t="s">
        <v>878</v>
      </c>
      <c r="I511" s="45" t="s">
        <v>43</v>
      </c>
      <c r="J511" s="1" t="s">
        <v>44</v>
      </c>
      <c r="K511" s="22" t="s">
        <v>43</v>
      </c>
      <c r="L511" s="1">
        <v>3</v>
      </c>
      <c r="M511" s="1">
        <v>1</v>
      </c>
      <c r="N511" s="22">
        <v>1</v>
      </c>
      <c r="O511" s="1">
        <v>5</v>
      </c>
      <c r="P511" s="1">
        <v>1</v>
      </c>
      <c r="Q511" s="22">
        <v>2</v>
      </c>
      <c r="R511" s="1">
        <v>5</v>
      </c>
      <c r="S511" s="1">
        <v>7</v>
      </c>
      <c r="T511" s="1">
        <v>1</v>
      </c>
      <c r="U511" s="1">
        <v>4</v>
      </c>
      <c r="V511" s="1">
        <v>3</v>
      </c>
      <c r="W511" s="1">
        <v>5</v>
      </c>
      <c r="X511" s="1" t="s">
        <v>45</v>
      </c>
      <c r="Y511" s="1" t="s">
        <v>45</v>
      </c>
      <c r="Z511" s="1" t="s">
        <v>45</v>
      </c>
      <c r="AA511" s="1" t="s">
        <v>45</v>
      </c>
      <c r="AB511" s="1">
        <v>4</v>
      </c>
      <c r="AC511" s="1">
        <v>5</v>
      </c>
      <c r="AD511" s="1" t="s">
        <v>45</v>
      </c>
      <c r="AE511" s="1" t="s">
        <v>45</v>
      </c>
      <c r="AF511" s="1" t="s">
        <v>45</v>
      </c>
      <c r="AG511" s="1" t="s">
        <v>45</v>
      </c>
      <c r="AH511" s="1" t="s">
        <v>45</v>
      </c>
      <c r="AI511" s="1" t="s">
        <v>45</v>
      </c>
      <c r="AJ511" s="1" t="s">
        <v>45</v>
      </c>
      <c r="AK511" s="1" t="s">
        <v>45</v>
      </c>
      <c r="AL511" s="1" t="s">
        <v>45</v>
      </c>
      <c r="AM511" s="1" t="s">
        <v>45</v>
      </c>
      <c r="AN511" s="1" t="s">
        <v>45</v>
      </c>
      <c r="AO511" s="22" t="s">
        <v>45</v>
      </c>
      <c r="AP511" s="1" t="s">
        <v>55</v>
      </c>
      <c r="AQ511" s="1">
        <v>4</v>
      </c>
      <c r="AR511" s="23" t="s">
        <v>375</v>
      </c>
      <c r="AS511" s="34" t="s">
        <v>862</v>
      </c>
      <c r="AT511" s="34" t="s">
        <v>844</v>
      </c>
      <c r="AU511" s="8">
        <f t="shared" si="49"/>
        <v>-2.3121015889492513</v>
      </c>
      <c r="AV511" s="8">
        <f t="shared" si="50"/>
        <v>-1.2349036231397219</v>
      </c>
      <c r="AW511">
        <f t="shared" si="51"/>
        <v>4</v>
      </c>
      <c r="AX511">
        <f t="shared" si="52"/>
        <v>1</v>
      </c>
      <c r="AY511" s="6">
        <f>VLOOKUP(AP511,COND!$A$10:$B$32,2,FALSE)</f>
        <v>1.0249999999999999</v>
      </c>
      <c r="AZ511" s="8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92.664657654906051</v>
      </c>
      <c r="BA511" s="26">
        <f t="shared" si="53"/>
        <v>-0.76889756417347299</v>
      </c>
      <c r="BB511" t="str">
        <f t="shared" si="54"/>
        <v>RP</v>
      </c>
      <c r="BC511">
        <v>800</v>
      </c>
      <c r="BD511">
        <v>800</v>
      </c>
      <c r="BF511" t="str">
        <f t="shared" si="55"/>
        <v>Unlikely</v>
      </c>
      <c r="BH511" t="str">
        <f>IF(VLOOKUP($A511,'Draft List'!$D$4:$AC$1177,BH$3,FALSE)&lt;&gt;0,VLOOKUP($A511,'Draft List'!$D$4:$AC$1177,BH$3,FALSE),"")</f>
        <v/>
      </c>
      <c r="BI511" t="str">
        <f>IF(VLOOKUP($A511,'Draft List'!$D$4:$AC$1177,BI$3,FALSE)&lt;&gt;0,VLOOKUP($A511,'Draft List'!$D$4:$AC$1177,BI$3,FALSE),"")</f>
        <v/>
      </c>
      <c r="BJ511" t="str">
        <f>IF(VLOOKUP($A511,'Draft List'!$D$4:$AC$1177,BJ$3,FALSE)&lt;&gt;0,VLOOKUP($A511,'Draft List'!$D$4:$AC$1177,BJ$3,FALSE),"")</f>
        <v/>
      </c>
      <c r="BK511" t="str">
        <f>IF(VLOOKUP($A511,'Draft List'!$D$4:$AC$1177,BK$3,FALSE)&lt;&gt;0,VLOOKUP($A511,'Draft List'!$D$4:$AC$1177,BK$3,FALSE),"")</f>
        <v/>
      </c>
      <c r="BL511" t="e">
        <f>IF(OR(B511="SP",B511="MR",B511="CL"),"P",VLOOKUP(#REF!,Bat!$A$4:$AR$581,42,FALSE))</f>
        <v>#REF!</v>
      </c>
    </row>
    <row r="512" spans="1:64" ht="15" customHeight="1" x14ac:dyDescent="0.3">
      <c r="A512" s="1">
        <v>15406</v>
      </c>
      <c r="B512" s="1" t="s">
        <v>468</v>
      </c>
      <c r="C512" s="1" t="s">
        <v>1679</v>
      </c>
      <c r="D512" s="1" t="s">
        <v>1680</v>
      </c>
      <c r="E512" s="1">
        <v>21</v>
      </c>
      <c r="F512" s="1" t="s">
        <v>54</v>
      </c>
      <c r="G512" s="1" t="s">
        <v>54</v>
      </c>
      <c r="H512" s="22" t="s">
        <v>878</v>
      </c>
      <c r="I512" s="45" t="s">
        <v>43</v>
      </c>
      <c r="J512" s="1" t="s">
        <v>43</v>
      </c>
      <c r="K512" s="22" t="s">
        <v>43</v>
      </c>
      <c r="L512" s="1">
        <v>3</v>
      </c>
      <c r="M512" s="1">
        <v>2</v>
      </c>
      <c r="N512" s="22">
        <v>2</v>
      </c>
      <c r="O512" s="1">
        <v>4</v>
      </c>
      <c r="P512" s="1">
        <v>2</v>
      </c>
      <c r="Q512" s="22">
        <v>2</v>
      </c>
      <c r="R512" s="1" t="s">
        <v>45</v>
      </c>
      <c r="S512" s="1" t="s">
        <v>45</v>
      </c>
      <c r="T512" s="1" t="s">
        <v>45</v>
      </c>
      <c r="U512" s="1" t="s">
        <v>45</v>
      </c>
      <c r="V512" s="1" t="s">
        <v>45</v>
      </c>
      <c r="W512" s="1" t="s">
        <v>45</v>
      </c>
      <c r="X512" s="1">
        <v>4</v>
      </c>
      <c r="Y512" s="1">
        <v>5</v>
      </c>
      <c r="Z512" s="1" t="s">
        <v>45</v>
      </c>
      <c r="AA512" s="1" t="s">
        <v>45</v>
      </c>
      <c r="AB512" s="1">
        <v>3</v>
      </c>
      <c r="AC512" s="1">
        <v>3</v>
      </c>
      <c r="AD512" s="1">
        <v>4</v>
      </c>
      <c r="AE512" s="1">
        <v>5</v>
      </c>
      <c r="AF512" s="1" t="s">
        <v>45</v>
      </c>
      <c r="AG512" s="1" t="s">
        <v>45</v>
      </c>
      <c r="AH512" s="1" t="s">
        <v>45</v>
      </c>
      <c r="AI512" s="1" t="s">
        <v>45</v>
      </c>
      <c r="AJ512" s="1" t="s">
        <v>45</v>
      </c>
      <c r="AK512" s="1" t="s">
        <v>45</v>
      </c>
      <c r="AL512" s="1" t="s">
        <v>45</v>
      </c>
      <c r="AM512" s="1" t="s">
        <v>45</v>
      </c>
      <c r="AN512" s="1" t="s">
        <v>45</v>
      </c>
      <c r="AO512" s="22" t="s">
        <v>45</v>
      </c>
      <c r="AP512" s="1" t="s">
        <v>57</v>
      </c>
      <c r="AQ512" s="1">
        <v>4</v>
      </c>
      <c r="AR512" s="23" t="s">
        <v>371</v>
      </c>
      <c r="AS512" s="34" t="s">
        <v>45</v>
      </c>
      <c r="AT512" s="34" t="s">
        <v>48</v>
      </c>
      <c r="AU512" s="8">
        <f t="shared" si="49"/>
        <v>-1.8743493064650851</v>
      </c>
      <c r="AV512" s="8">
        <f t="shared" si="50"/>
        <v>-1.23416323121884</v>
      </c>
      <c r="AW512">
        <f t="shared" si="51"/>
        <v>3</v>
      </c>
      <c r="AX512">
        <f t="shared" si="52"/>
        <v>0</v>
      </c>
      <c r="AY512" s="6">
        <f>VLOOKUP(AP512,COND!$A$10:$B$32,2,FALSE)</f>
        <v>1</v>
      </c>
      <c r="AZ512" s="8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92.619772238613677</v>
      </c>
      <c r="BA512" s="26">
        <f t="shared" si="53"/>
        <v>-0.77303854296127827</v>
      </c>
      <c r="BB512" t="str">
        <f t="shared" si="54"/>
        <v>RP</v>
      </c>
      <c r="BC512">
        <v>800</v>
      </c>
      <c r="BD512">
        <v>800</v>
      </c>
      <c r="BF512" t="str">
        <f t="shared" si="55"/>
        <v>Unlikely</v>
      </c>
      <c r="BH512" t="str">
        <f>IF(VLOOKUP($A512,'Draft List'!$D$4:$AC$1177,BH$3,FALSE)&lt;&gt;0,VLOOKUP($A512,'Draft List'!$D$4:$AC$1177,BH$3,FALSE),"")</f>
        <v/>
      </c>
      <c r="BI512" t="str">
        <f>IF(VLOOKUP($A512,'Draft List'!$D$4:$AC$1177,BI$3,FALSE)&lt;&gt;0,VLOOKUP($A512,'Draft List'!$D$4:$AC$1177,BI$3,FALSE),"")</f>
        <v/>
      </c>
      <c r="BJ512" t="str">
        <f>IF(VLOOKUP($A512,'Draft List'!$D$4:$AC$1177,BJ$3,FALSE)&lt;&gt;0,VLOOKUP($A512,'Draft List'!$D$4:$AC$1177,BJ$3,FALSE),"")</f>
        <v/>
      </c>
      <c r="BK512" t="str">
        <f>IF(VLOOKUP($A512,'Draft List'!$D$4:$AC$1177,BK$3,FALSE)&lt;&gt;0,VLOOKUP($A512,'Draft List'!$D$4:$AC$1177,BK$3,FALSE),"")</f>
        <v/>
      </c>
      <c r="BL512" t="e">
        <f>IF(OR(B512="SP",B512="MR",B512="CL"),"P",VLOOKUP(#REF!,Bat!$A$4:$AR$581,42,FALSE))</f>
        <v>#REF!</v>
      </c>
    </row>
    <row r="513" spans="1:64" ht="15" customHeight="1" x14ac:dyDescent="0.3">
      <c r="A513" s="1">
        <v>6057</v>
      </c>
      <c r="B513" s="1" t="s">
        <v>468</v>
      </c>
      <c r="C513" s="1" t="s">
        <v>171</v>
      </c>
      <c r="D513" s="1" t="s">
        <v>1590</v>
      </c>
      <c r="E513" s="1">
        <v>22</v>
      </c>
      <c r="F513" s="1" t="s">
        <v>54</v>
      </c>
      <c r="G513" s="1" t="s">
        <v>54</v>
      </c>
      <c r="H513" s="22" t="s">
        <v>878</v>
      </c>
      <c r="I513" s="45" t="s">
        <v>44</v>
      </c>
      <c r="J513" s="1" t="s">
        <v>48</v>
      </c>
      <c r="K513" s="22" t="s">
        <v>48</v>
      </c>
      <c r="L513" s="1">
        <v>3</v>
      </c>
      <c r="M513" s="1">
        <v>1</v>
      </c>
      <c r="N513" s="22">
        <v>2</v>
      </c>
      <c r="O513" s="1">
        <v>4</v>
      </c>
      <c r="P513" s="1">
        <v>1</v>
      </c>
      <c r="Q513" s="22">
        <v>2</v>
      </c>
      <c r="R513" s="1">
        <v>5</v>
      </c>
      <c r="S513" s="1">
        <v>6</v>
      </c>
      <c r="T513" s="1">
        <v>3</v>
      </c>
      <c r="U513" s="1">
        <v>3</v>
      </c>
      <c r="V513" s="1" t="s">
        <v>45</v>
      </c>
      <c r="W513" s="1" t="s">
        <v>45</v>
      </c>
      <c r="X513" s="1">
        <v>3</v>
      </c>
      <c r="Y513" s="1">
        <v>5</v>
      </c>
      <c r="Z513" s="1" t="s">
        <v>45</v>
      </c>
      <c r="AA513" s="1" t="s">
        <v>45</v>
      </c>
      <c r="AB513" s="1" t="s">
        <v>45</v>
      </c>
      <c r="AC513" s="1" t="s">
        <v>45</v>
      </c>
      <c r="AD513" s="1" t="s">
        <v>45</v>
      </c>
      <c r="AE513" s="1" t="s">
        <v>45</v>
      </c>
      <c r="AF513" s="1" t="s">
        <v>45</v>
      </c>
      <c r="AG513" s="1" t="s">
        <v>45</v>
      </c>
      <c r="AH513" s="1" t="s">
        <v>45</v>
      </c>
      <c r="AI513" s="1" t="s">
        <v>45</v>
      </c>
      <c r="AJ513" s="1" t="s">
        <v>45</v>
      </c>
      <c r="AK513" s="1" t="s">
        <v>45</v>
      </c>
      <c r="AL513" s="1" t="s">
        <v>45</v>
      </c>
      <c r="AM513" s="1" t="s">
        <v>45</v>
      </c>
      <c r="AN513" s="1" t="s">
        <v>45</v>
      </c>
      <c r="AO513" s="22" t="s">
        <v>45</v>
      </c>
      <c r="AP513" s="1" t="s">
        <v>55</v>
      </c>
      <c r="AQ513" s="1">
        <v>6</v>
      </c>
      <c r="AR513" s="23" t="s">
        <v>14</v>
      </c>
      <c r="AS513" s="34" t="s">
        <v>45</v>
      </c>
      <c r="AT513" s="34" t="s">
        <v>48</v>
      </c>
      <c r="AU513" s="8">
        <f t="shared" si="49"/>
        <v>-2.0697810228951408</v>
      </c>
      <c r="AV513" s="8">
        <f t="shared" si="50"/>
        <v>-1.4295949476488956</v>
      </c>
      <c r="AW513">
        <f t="shared" si="51"/>
        <v>3</v>
      </c>
      <c r="AX513">
        <f t="shared" si="52"/>
        <v>1</v>
      </c>
      <c r="AY513" s="6">
        <f>VLOOKUP(AP513,COND!$A$10:$B$32,2,FALSE)</f>
        <v>1.0249999999999999</v>
      </c>
      <c r="AZ513" s="8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92.610554751916538</v>
      </c>
      <c r="BA513" s="26">
        <f t="shared" si="53"/>
        <v>-0.77388891753820321</v>
      </c>
      <c r="BB513" t="str">
        <f t="shared" si="54"/>
        <v>SP</v>
      </c>
      <c r="BC513">
        <v>800</v>
      </c>
      <c r="BD513">
        <v>800</v>
      </c>
      <c r="BF513" t="str">
        <f t="shared" si="55"/>
        <v>Unlikely</v>
      </c>
      <c r="BH513" t="str">
        <f>IF(VLOOKUP($A513,'Draft List'!$D$4:$AC$1177,BH$3,FALSE)&lt;&gt;0,VLOOKUP($A513,'Draft List'!$D$4:$AC$1177,BH$3,FALSE),"")</f>
        <v/>
      </c>
      <c r="BI513" t="str">
        <f>IF(VLOOKUP($A513,'Draft List'!$D$4:$AC$1177,BI$3,FALSE)&lt;&gt;0,VLOOKUP($A513,'Draft List'!$D$4:$AC$1177,BI$3,FALSE),"")</f>
        <v/>
      </c>
      <c r="BJ513" t="str">
        <f>IF(VLOOKUP($A513,'Draft List'!$D$4:$AC$1177,BJ$3,FALSE)&lt;&gt;0,VLOOKUP($A513,'Draft List'!$D$4:$AC$1177,BJ$3,FALSE),"")</f>
        <v/>
      </c>
      <c r="BK513" t="str">
        <f>IF(VLOOKUP($A513,'Draft List'!$D$4:$AC$1177,BK$3,FALSE)&lt;&gt;0,VLOOKUP($A513,'Draft List'!$D$4:$AC$1177,BK$3,FALSE),"")</f>
        <v/>
      </c>
      <c r="BL513" t="e">
        <f>IF(OR(B513="SP",B513="MR",B513="CL"),"P",VLOOKUP(#REF!,Bat!$A$4:$AR$581,42,FALSE))</f>
        <v>#REF!</v>
      </c>
    </row>
    <row r="514" spans="1:64" ht="15" customHeight="1" x14ac:dyDescent="0.3">
      <c r="A514" s="1">
        <v>15531</v>
      </c>
      <c r="B514" s="1" t="s">
        <v>468</v>
      </c>
      <c r="C514" s="1" t="s">
        <v>171</v>
      </c>
      <c r="D514" s="1" t="s">
        <v>1724</v>
      </c>
      <c r="E514" s="1">
        <v>22</v>
      </c>
      <c r="F514" s="1" t="s">
        <v>54</v>
      </c>
      <c r="G514" s="1" t="s">
        <v>54</v>
      </c>
      <c r="H514" s="22" t="s">
        <v>878</v>
      </c>
      <c r="I514" s="45" t="s">
        <v>43</v>
      </c>
      <c r="J514" s="1" t="s">
        <v>44</v>
      </c>
      <c r="K514" s="22" t="s">
        <v>43</v>
      </c>
      <c r="L514" s="1">
        <v>3</v>
      </c>
      <c r="M514" s="1">
        <v>2</v>
      </c>
      <c r="N514" s="22">
        <v>2</v>
      </c>
      <c r="O514" s="1">
        <v>4</v>
      </c>
      <c r="P514" s="1">
        <v>2</v>
      </c>
      <c r="Q514" s="22">
        <v>2</v>
      </c>
      <c r="R514" s="1">
        <v>4</v>
      </c>
      <c r="S514" s="1">
        <v>5</v>
      </c>
      <c r="T514" s="1">
        <v>1</v>
      </c>
      <c r="U514" s="1">
        <v>2</v>
      </c>
      <c r="V514" s="1" t="s">
        <v>45</v>
      </c>
      <c r="W514" s="1" t="s">
        <v>45</v>
      </c>
      <c r="X514" s="1" t="s">
        <v>45</v>
      </c>
      <c r="Y514" s="1" t="s">
        <v>45</v>
      </c>
      <c r="Z514" s="1">
        <v>4</v>
      </c>
      <c r="AA514" s="1">
        <v>4</v>
      </c>
      <c r="AB514" s="1" t="s">
        <v>45</v>
      </c>
      <c r="AC514" s="1" t="s">
        <v>45</v>
      </c>
      <c r="AD514" s="1" t="s">
        <v>45</v>
      </c>
      <c r="AE514" s="1" t="s">
        <v>45</v>
      </c>
      <c r="AF514" s="1" t="s">
        <v>45</v>
      </c>
      <c r="AG514" s="1" t="s">
        <v>45</v>
      </c>
      <c r="AH514" s="1" t="s">
        <v>45</v>
      </c>
      <c r="AI514" s="1" t="s">
        <v>45</v>
      </c>
      <c r="AJ514" s="1" t="s">
        <v>45</v>
      </c>
      <c r="AK514" s="1" t="s">
        <v>45</v>
      </c>
      <c r="AL514" s="1" t="s">
        <v>45</v>
      </c>
      <c r="AM514" s="1" t="s">
        <v>45</v>
      </c>
      <c r="AN514" s="1" t="s">
        <v>45</v>
      </c>
      <c r="AO514" s="22" t="s">
        <v>45</v>
      </c>
      <c r="AP514" s="1" t="s">
        <v>65</v>
      </c>
      <c r="AQ514" s="1">
        <v>7</v>
      </c>
      <c r="AR514" s="23" t="s">
        <v>371</v>
      </c>
      <c r="AS514" s="34" t="s">
        <v>45</v>
      </c>
      <c r="AT514" s="34" t="s">
        <v>48</v>
      </c>
      <c r="AU514" s="8">
        <f t="shared" si="49"/>
        <v>-1.8743493064650851</v>
      </c>
      <c r="AV514" s="8">
        <f t="shared" si="50"/>
        <v>-1.23416323121884</v>
      </c>
      <c r="AW514">
        <f t="shared" si="51"/>
        <v>3</v>
      </c>
      <c r="AX514">
        <f t="shared" si="52"/>
        <v>0</v>
      </c>
      <c r="AY514" s="6">
        <f>VLOOKUP(AP514,COND!$A$10:$B$32,2,FALSE)</f>
        <v>1</v>
      </c>
      <c r="AZ514" s="8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92.441865514330175</v>
      </c>
      <c r="BA514" s="26">
        <f t="shared" si="53"/>
        <v>-0.78945162391984947</v>
      </c>
      <c r="BB514" t="str">
        <f t="shared" si="54"/>
        <v>SP</v>
      </c>
      <c r="BC514">
        <v>800</v>
      </c>
      <c r="BD514">
        <v>800</v>
      </c>
      <c r="BF514" t="str">
        <f t="shared" si="55"/>
        <v>Unlikely</v>
      </c>
      <c r="BH514" t="str">
        <f>IF(VLOOKUP($A514,'Draft List'!$D$4:$AC$1177,BH$3,FALSE)&lt;&gt;0,VLOOKUP($A514,'Draft List'!$D$4:$AC$1177,BH$3,FALSE),"")</f>
        <v/>
      </c>
      <c r="BI514" t="str">
        <f>IF(VLOOKUP($A514,'Draft List'!$D$4:$AC$1177,BI$3,FALSE)&lt;&gt;0,VLOOKUP($A514,'Draft List'!$D$4:$AC$1177,BI$3,FALSE),"")</f>
        <v/>
      </c>
      <c r="BJ514" t="str">
        <f>IF(VLOOKUP($A514,'Draft List'!$D$4:$AC$1177,BJ$3,FALSE)&lt;&gt;0,VLOOKUP($A514,'Draft List'!$D$4:$AC$1177,BJ$3,FALSE),"")</f>
        <v/>
      </c>
      <c r="BK514" t="str">
        <f>IF(VLOOKUP($A514,'Draft List'!$D$4:$AC$1177,BK$3,FALSE)&lt;&gt;0,VLOOKUP($A514,'Draft List'!$D$4:$AC$1177,BK$3,FALSE),"")</f>
        <v/>
      </c>
      <c r="BL514" t="e">
        <f>IF(OR(B514="SP",B514="MR",B514="CL"),"P",VLOOKUP(#REF!,Bat!$A$4:$AR$581,42,FALSE))</f>
        <v>#REF!</v>
      </c>
    </row>
    <row r="515" spans="1:64" ht="15" customHeight="1" x14ac:dyDescent="0.3">
      <c r="A515" s="1">
        <v>13358</v>
      </c>
      <c r="B515" s="1" t="s">
        <v>468</v>
      </c>
      <c r="C515" s="1" t="s">
        <v>208</v>
      </c>
      <c r="D515" s="1" t="s">
        <v>1449</v>
      </c>
      <c r="E515" s="1">
        <v>21</v>
      </c>
      <c r="F515" s="1" t="s">
        <v>42</v>
      </c>
      <c r="G515" s="1" t="s">
        <v>42</v>
      </c>
      <c r="H515" s="22" t="s">
        <v>878</v>
      </c>
      <c r="I515" s="45" t="s">
        <v>43</v>
      </c>
      <c r="J515" s="1" t="s">
        <v>44</v>
      </c>
      <c r="K515" s="22" t="s">
        <v>43</v>
      </c>
      <c r="L515" s="1">
        <v>3</v>
      </c>
      <c r="M515" s="1">
        <v>2</v>
      </c>
      <c r="N515" s="22">
        <v>1</v>
      </c>
      <c r="O515" s="1">
        <v>4</v>
      </c>
      <c r="P515" s="1">
        <v>2</v>
      </c>
      <c r="Q515" s="22">
        <v>2</v>
      </c>
      <c r="R515" s="1">
        <v>5</v>
      </c>
      <c r="S515" s="1">
        <v>6</v>
      </c>
      <c r="T515" s="1">
        <v>2</v>
      </c>
      <c r="U515" s="1">
        <v>4</v>
      </c>
      <c r="V515" s="1" t="s">
        <v>45</v>
      </c>
      <c r="W515" s="1" t="s">
        <v>45</v>
      </c>
      <c r="X515" s="1">
        <v>3</v>
      </c>
      <c r="Y515" s="1">
        <v>5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 t="s">
        <v>45</v>
      </c>
      <c r="AF515" s="1" t="s">
        <v>45</v>
      </c>
      <c r="AG515" s="1" t="s">
        <v>45</v>
      </c>
      <c r="AH515" s="1" t="s">
        <v>45</v>
      </c>
      <c r="AI515" s="1" t="s">
        <v>45</v>
      </c>
      <c r="AJ515" s="1" t="s">
        <v>45</v>
      </c>
      <c r="AK515" s="1" t="s">
        <v>45</v>
      </c>
      <c r="AL515" s="1" t="s">
        <v>45</v>
      </c>
      <c r="AM515" s="1" t="s">
        <v>45</v>
      </c>
      <c r="AN515" s="1" t="s">
        <v>45</v>
      </c>
      <c r="AO515" s="22" t="s">
        <v>45</v>
      </c>
      <c r="AP515" s="1" t="s">
        <v>61</v>
      </c>
      <c r="AQ515" s="1">
        <v>4</v>
      </c>
      <c r="AR515" s="23" t="s">
        <v>371</v>
      </c>
      <c r="AS515" s="34" t="s">
        <v>45</v>
      </c>
      <c r="AT515" s="34" t="s">
        <v>844</v>
      </c>
      <c r="AU515" s="8">
        <f t="shared" si="49"/>
        <v>-2.1166698725191955</v>
      </c>
      <c r="AV515" s="8">
        <f t="shared" si="50"/>
        <v>-1.23416323121884</v>
      </c>
      <c r="AW515">
        <f t="shared" si="51"/>
        <v>3</v>
      </c>
      <c r="AX515">
        <f t="shared" si="52"/>
        <v>1</v>
      </c>
      <c r="AY515" s="6">
        <f>VLOOKUP(AP515,COND!$A$10:$B$32,2,FALSE)</f>
        <v>1.0249999999999999</v>
      </c>
      <c r="AZ515" s="8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92.230262114339979</v>
      </c>
      <c r="BA515" s="26">
        <f t="shared" si="53"/>
        <v>-0.80897344778083802</v>
      </c>
      <c r="BB515" t="str">
        <f t="shared" si="54"/>
        <v>RP</v>
      </c>
      <c r="BC515">
        <v>800</v>
      </c>
      <c r="BD515">
        <v>800</v>
      </c>
      <c r="BF515" t="str">
        <f t="shared" si="55"/>
        <v>Unlikely</v>
      </c>
      <c r="BH515" t="str">
        <f>IF(VLOOKUP($A515,'Draft List'!$D$4:$AC$1177,BH$3,FALSE)&lt;&gt;0,VLOOKUP($A515,'Draft List'!$D$4:$AC$1177,BH$3,FALSE),"")</f>
        <v/>
      </c>
      <c r="BI515" t="str">
        <f>IF(VLOOKUP($A515,'Draft List'!$D$4:$AC$1177,BI$3,FALSE)&lt;&gt;0,VLOOKUP($A515,'Draft List'!$D$4:$AC$1177,BI$3,FALSE),"")</f>
        <v/>
      </c>
      <c r="BJ515" t="str">
        <f>IF(VLOOKUP($A515,'Draft List'!$D$4:$AC$1177,BJ$3,FALSE)&lt;&gt;0,VLOOKUP($A515,'Draft List'!$D$4:$AC$1177,BJ$3,FALSE),"")</f>
        <v/>
      </c>
      <c r="BK515" t="str">
        <f>IF(VLOOKUP($A515,'Draft List'!$D$4:$AC$1177,BK$3,FALSE)&lt;&gt;0,VLOOKUP($A515,'Draft List'!$D$4:$AC$1177,BK$3,FALSE),"")</f>
        <v/>
      </c>
      <c r="BL515" t="e">
        <f>IF(OR(B515="SP",B515="MR",B515="CL"),"P",VLOOKUP(#REF!,Bat!$A$4:$AR$581,42,FALSE))</f>
        <v>#REF!</v>
      </c>
    </row>
    <row r="516" spans="1:64" ht="15" customHeight="1" x14ac:dyDescent="0.3">
      <c r="A516" s="1">
        <v>10747</v>
      </c>
      <c r="B516" s="1" t="s">
        <v>24</v>
      </c>
      <c r="C516" s="1" t="s">
        <v>1493</v>
      </c>
      <c r="D516" s="1" t="s">
        <v>626</v>
      </c>
      <c r="E516" s="1">
        <v>21</v>
      </c>
      <c r="F516" s="1" t="s">
        <v>54</v>
      </c>
      <c r="G516" s="1" t="s">
        <v>54</v>
      </c>
      <c r="H516" s="22" t="s">
        <v>878</v>
      </c>
      <c r="I516" s="45" t="s">
        <v>48</v>
      </c>
      <c r="J516" s="1" t="s">
        <v>48</v>
      </c>
      <c r="K516" s="22" t="s">
        <v>43</v>
      </c>
      <c r="L516" s="1">
        <v>3</v>
      </c>
      <c r="M516" s="1">
        <v>1</v>
      </c>
      <c r="N516" s="22">
        <v>1</v>
      </c>
      <c r="O516" s="1">
        <v>5</v>
      </c>
      <c r="P516" s="1">
        <v>1</v>
      </c>
      <c r="Q516" s="22">
        <v>1</v>
      </c>
      <c r="R516" s="1">
        <v>6</v>
      </c>
      <c r="S516" s="1">
        <v>7</v>
      </c>
      <c r="T516" s="1">
        <v>4</v>
      </c>
      <c r="U516" s="1">
        <v>6</v>
      </c>
      <c r="V516" s="1">
        <v>4</v>
      </c>
      <c r="W516" s="1">
        <v>7</v>
      </c>
      <c r="X516" s="1" t="s">
        <v>45</v>
      </c>
      <c r="Y516" s="1" t="s">
        <v>45</v>
      </c>
      <c r="Z516" s="1" t="s">
        <v>45</v>
      </c>
      <c r="AA516" s="1" t="s">
        <v>45</v>
      </c>
      <c r="AB516" s="1" t="s">
        <v>45</v>
      </c>
      <c r="AC516" s="1" t="s">
        <v>45</v>
      </c>
      <c r="AD516" s="1" t="s">
        <v>45</v>
      </c>
      <c r="AE516" s="1" t="s">
        <v>45</v>
      </c>
      <c r="AF516" s="1" t="s">
        <v>45</v>
      </c>
      <c r="AG516" s="1" t="s">
        <v>45</v>
      </c>
      <c r="AH516" s="1" t="s">
        <v>45</v>
      </c>
      <c r="AI516" s="1" t="s">
        <v>45</v>
      </c>
      <c r="AJ516" s="1" t="s">
        <v>45</v>
      </c>
      <c r="AK516" s="1" t="s">
        <v>45</v>
      </c>
      <c r="AL516" s="1" t="s">
        <v>45</v>
      </c>
      <c r="AM516" s="1" t="s">
        <v>45</v>
      </c>
      <c r="AN516" s="1" t="s">
        <v>45</v>
      </c>
      <c r="AO516" s="22" t="s">
        <v>45</v>
      </c>
      <c r="AP516" s="1" t="s">
        <v>49</v>
      </c>
      <c r="AQ516" s="1">
        <v>10</v>
      </c>
      <c r="AR516" s="23" t="s">
        <v>14</v>
      </c>
      <c r="AS516" s="34" t="s">
        <v>882</v>
      </c>
      <c r="AT516" s="34" t="s">
        <v>48</v>
      </c>
      <c r="AU516" s="8">
        <f t="shared" si="49"/>
        <v>-2.3121015889492513</v>
      </c>
      <c r="AV516" s="8">
        <f t="shared" si="50"/>
        <v>-1.4772241891938322</v>
      </c>
      <c r="AW516">
        <f t="shared" si="51"/>
        <v>3</v>
      </c>
      <c r="AX516">
        <f t="shared" si="52"/>
        <v>3</v>
      </c>
      <c r="AY516" s="6">
        <f>VLOOKUP(AP516,COND!$A$10:$B$32,2,FALSE)</f>
        <v>1.05</v>
      </c>
      <c r="AZ516" s="8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92.230250693250184</v>
      </c>
      <c r="BA516" s="26">
        <f t="shared" si="53"/>
        <v>-0.80897450145248651</v>
      </c>
      <c r="BB516" t="str">
        <f t="shared" si="54"/>
        <v>SP</v>
      </c>
      <c r="BC516">
        <v>800</v>
      </c>
      <c r="BD516">
        <v>800</v>
      </c>
      <c r="BF516" t="str">
        <f t="shared" si="55"/>
        <v>Unlikely</v>
      </c>
      <c r="BH516">
        <f>IF(VLOOKUP($A516,'Draft List'!$D$4:$AC$1177,BH$3,FALSE)&lt;&gt;0,VLOOKUP($A516,'Draft List'!$D$4:$AC$1177,BH$3,FALSE),"")</f>
        <v>391</v>
      </c>
      <c r="BI516">
        <f>IF(VLOOKUP($A516,'Draft List'!$D$4:$AC$1177,BI$3,FALSE)&lt;&gt;0,VLOOKUP($A516,'Draft List'!$D$4:$AC$1177,BI$3,FALSE),"")</f>
        <v>13</v>
      </c>
      <c r="BJ516">
        <f>IF(VLOOKUP($A516,'Draft List'!$D$4:$AC$1177,BJ$3,FALSE)&lt;&gt;0,VLOOKUP($A516,'Draft List'!$D$4:$AC$1177,BJ$3,FALSE),"")</f>
        <v>19</v>
      </c>
      <c r="BK516" t="str">
        <f>IF(VLOOKUP($A516,'Draft List'!$D$4:$AC$1177,BK$3,FALSE)&lt;&gt;0,VLOOKUP($A516,'Draft List'!$D$4:$AC$1177,BK$3,FALSE),"")</f>
        <v>Kalamazoo Badgers</v>
      </c>
      <c r="BL516" t="str">
        <f>IF(OR(B516="SP",B516="MR",B516="CL"),"P",VLOOKUP(#REF!,Bat!$A$4:$AR$581,42,FALSE))</f>
        <v>P</v>
      </c>
    </row>
    <row r="517" spans="1:64" ht="15" customHeight="1" x14ac:dyDescent="0.3">
      <c r="A517" s="1">
        <v>16115</v>
      </c>
      <c r="B517" s="1" t="s">
        <v>468</v>
      </c>
      <c r="C517" s="1" t="s">
        <v>1675</v>
      </c>
      <c r="D517" s="1" t="s">
        <v>530</v>
      </c>
      <c r="E517" s="1">
        <v>22</v>
      </c>
      <c r="F517" s="1" t="s">
        <v>63</v>
      </c>
      <c r="G517" s="1" t="s">
        <v>42</v>
      </c>
      <c r="H517" s="22" t="s">
        <v>878</v>
      </c>
      <c r="I517" s="45" t="s">
        <v>43</v>
      </c>
      <c r="J517" s="1" t="s">
        <v>44</v>
      </c>
      <c r="K517" s="22" t="s">
        <v>43</v>
      </c>
      <c r="L517" s="1">
        <v>3</v>
      </c>
      <c r="M517" s="1">
        <v>2</v>
      </c>
      <c r="N517" s="22">
        <v>2</v>
      </c>
      <c r="O517" s="1">
        <v>4</v>
      </c>
      <c r="P517" s="1">
        <v>2</v>
      </c>
      <c r="Q517" s="22">
        <v>2</v>
      </c>
      <c r="R517" s="1">
        <v>4</v>
      </c>
      <c r="S517" s="1">
        <v>5</v>
      </c>
      <c r="T517" s="1">
        <v>2</v>
      </c>
      <c r="U517" s="1">
        <v>5</v>
      </c>
      <c r="V517" s="1">
        <v>3</v>
      </c>
      <c r="W517" s="1">
        <v>4</v>
      </c>
      <c r="X517" s="1">
        <v>4</v>
      </c>
      <c r="Y517" s="1">
        <v>5</v>
      </c>
      <c r="Z517" s="1" t="s">
        <v>45</v>
      </c>
      <c r="AA517" s="1" t="s">
        <v>45</v>
      </c>
      <c r="AB517" s="1" t="s">
        <v>45</v>
      </c>
      <c r="AC517" s="1" t="s">
        <v>45</v>
      </c>
      <c r="AD517" s="1" t="s">
        <v>45</v>
      </c>
      <c r="AE517" s="1" t="s">
        <v>45</v>
      </c>
      <c r="AF517" s="1" t="s">
        <v>45</v>
      </c>
      <c r="AG517" s="1" t="s">
        <v>45</v>
      </c>
      <c r="AH517" s="1" t="s">
        <v>45</v>
      </c>
      <c r="AI517" s="1" t="s">
        <v>45</v>
      </c>
      <c r="AJ517" s="1" t="s">
        <v>45</v>
      </c>
      <c r="AK517" s="1" t="s">
        <v>45</v>
      </c>
      <c r="AL517" s="1" t="s">
        <v>45</v>
      </c>
      <c r="AM517" s="1" t="s">
        <v>45</v>
      </c>
      <c r="AN517" s="1" t="s">
        <v>45</v>
      </c>
      <c r="AO517" s="22" t="s">
        <v>45</v>
      </c>
      <c r="AP517" s="1" t="s">
        <v>374</v>
      </c>
      <c r="AQ517" s="1">
        <v>3</v>
      </c>
      <c r="AR517" s="23" t="s">
        <v>371</v>
      </c>
      <c r="AS517" s="34" t="s">
        <v>45</v>
      </c>
      <c r="AT517" s="34" t="s">
        <v>48</v>
      </c>
      <c r="AU517" s="8">
        <f t="shared" ref="AU517:AU580" si="56">($O$3*(L517-$O$1)/$O$2+$P$3*(M517-$P$1)/$P$2+$Q$3*(N517-$P$1)/$Q$2)/SUM($O$3:$Q$3)</f>
        <v>-1.8743493064650851</v>
      </c>
      <c r="AV517" s="8">
        <f t="shared" ref="AV517:AV580" si="57">($O$3*(O517-$O$1)/$O$2+$P$3*(P517-$P$1)/$P$2+$Q$3*(Q517-$Q$1)/$Q$2)/SUM($O$3:$Q$3)</f>
        <v>-1.23416323121884</v>
      </c>
      <c r="AW517">
        <f t="shared" ref="AW517:AW580" si="58">COUNT(R517:AO517)/2</f>
        <v>4</v>
      </c>
      <c r="AX517">
        <f t="shared" ref="AX517:AX580" si="59"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0</v>
      </c>
      <c r="AY517" s="6">
        <f>VLOOKUP(AP517,COND!$A$10:$B$32,2,FALSE)</f>
        <v>1</v>
      </c>
      <c r="AZ517" s="8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92.094772238613672</v>
      </c>
      <c r="BA517" s="26">
        <f t="shared" ref="BA517:BA580" si="60">STANDARDIZE(AZ517,AVERAGE($AZ$5:$AZ$818),STDEVP($AZ$5:$AZ$818))</f>
        <v>-0.82147329177672257</v>
      </c>
      <c r="BB517" t="str">
        <f t="shared" ref="BB517:BB580" si="61">IF(OR(AND(AQ517&gt;7,AX517&gt;1),AND(AQ517&gt;4,AW517&gt;2)),"SP","RP")</f>
        <v>RP</v>
      </c>
      <c r="BC517">
        <v>800</v>
      </c>
      <c r="BD517">
        <v>800</v>
      </c>
      <c r="BF517" t="str">
        <f t="shared" ref="BF517:BF580" si="62">IF(AVERAGE($O517:$Q517)&gt;=6,"Likely",IF(AVERAGE($O517:$Q517)&gt;=4,"Possible","Unlikely"))</f>
        <v>Unlikely</v>
      </c>
      <c r="BH517" t="str">
        <f>IF(VLOOKUP($A517,'Draft List'!$D$4:$AC$1177,BH$3,FALSE)&lt;&gt;0,VLOOKUP($A517,'Draft List'!$D$4:$AC$1177,BH$3,FALSE),"")</f>
        <v/>
      </c>
      <c r="BI517" t="str">
        <f>IF(VLOOKUP($A517,'Draft List'!$D$4:$AC$1177,BI$3,FALSE)&lt;&gt;0,VLOOKUP($A517,'Draft List'!$D$4:$AC$1177,BI$3,FALSE),"")</f>
        <v/>
      </c>
      <c r="BJ517" t="str">
        <f>IF(VLOOKUP($A517,'Draft List'!$D$4:$AC$1177,BJ$3,FALSE)&lt;&gt;0,VLOOKUP($A517,'Draft List'!$D$4:$AC$1177,BJ$3,FALSE),"")</f>
        <v/>
      </c>
      <c r="BK517" t="str">
        <f>IF(VLOOKUP($A517,'Draft List'!$D$4:$AC$1177,BK$3,FALSE)&lt;&gt;0,VLOOKUP($A517,'Draft List'!$D$4:$AC$1177,BK$3,FALSE),"")</f>
        <v/>
      </c>
      <c r="BL517" t="e">
        <f>IF(OR(B517="SP",B517="MR",B517="CL"),"P",VLOOKUP(#REF!,Bat!$A$4:$AR$581,42,FALSE))</f>
        <v>#REF!</v>
      </c>
    </row>
    <row r="518" spans="1:64" ht="15" customHeight="1" x14ac:dyDescent="0.3">
      <c r="A518" s="1">
        <v>15266</v>
      </c>
      <c r="B518" s="1" t="s">
        <v>468</v>
      </c>
      <c r="C518" s="1" t="s">
        <v>892</v>
      </c>
      <c r="D518" s="1" t="s">
        <v>1576</v>
      </c>
      <c r="E518" s="1">
        <v>22</v>
      </c>
      <c r="F518" s="1" t="s">
        <v>54</v>
      </c>
      <c r="G518" s="1" t="s">
        <v>54</v>
      </c>
      <c r="H518" s="22" t="s">
        <v>878</v>
      </c>
      <c r="I518" s="45" t="s">
        <v>43</v>
      </c>
      <c r="J518" s="1" t="s">
        <v>48</v>
      </c>
      <c r="K518" s="22" t="s">
        <v>43</v>
      </c>
      <c r="L518" s="1">
        <v>3</v>
      </c>
      <c r="M518" s="1">
        <v>2</v>
      </c>
      <c r="N518" s="22">
        <v>1</v>
      </c>
      <c r="O518" s="1">
        <v>5</v>
      </c>
      <c r="P518" s="1">
        <v>3</v>
      </c>
      <c r="Q518" s="22">
        <v>1</v>
      </c>
      <c r="R518" s="1">
        <v>6</v>
      </c>
      <c r="S518" s="1">
        <v>7</v>
      </c>
      <c r="T518" s="1" t="s">
        <v>45</v>
      </c>
      <c r="U518" s="1" t="s">
        <v>45</v>
      </c>
      <c r="V518" s="1" t="s">
        <v>45</v>
      </c>
      <c r="W518" s="1" t="s">
        <v>45</v>
      </c>
      <c r="X518" s="1">
        <v>4</v>
      </c>
      <c r="Y518" s="1">
        <v>5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 t="s">
        <v>45</v>
      </c>
      <c r="AF518" s="1" t="s">
        <v>45</v>
      </c>
      <c r="AG518" s="1" t="s">
        <v>45</v>
      </c>
      <c r="AH518" s="1" t="s">
        <v>45</v>
      </c>
      <c r="AI518" s="1" t="s">
        <v>45</v>
      </c>
      <c r="AJ518" s="1" t="s">
        <v>45</v>
      </c>
      <c r="AK518" s="1" t="s">
        <v>45</v>
      </c>
      <c r="AL518" s="1" t="s">
        <v>45</v>
      </c>
      <c r="AM518" s="1" t="s">
        <v>45</v>
      </c>
      <c r="AN518" s="1" t="s">
        <v>45</v>
      </c>
      <c r="AO518" s="22" t="s">
        <v>45</v>
      </c>
      <c r="AP518" s="1" t="s">
        <v>59</v>
      </c>
      <c r="AQ518" s="1">
        <v>1</v>
      </c>
      <c r="AR518" s="23" t="s">
        <v>370</v>
      </c>
      <c r="AS518" s="34" t="s">
        <v>45</v>
      </c>
      <c r="AT518" s="34" t="s">
        <v>844</v>
      </c>
      <c r="AU518" s="8">
        <f t="shared" si="56"/>
        <v>-2.1166698725191955</v>
      </c>
      <c r="AV518" s="8">
        <f t="shared" si="57"/>
        <v>-1.0863607563337214</v>
      </c>
      <c r="AW518">
        <f t="shared" si="58"/>
        <v>2</v>
      </c>
      <c r="AX518">
        <f t="shared" si="59"/>
        <v>1</v>
      </c>
      <c r="AY518" s="6">
        <f>VLOOKUP(AP518,COND!$A$10:$B$32,2,FALSE)</f>
        <v>1</v>
      </c>
      <c r="AZ518" s="8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92.094478353880646</v>
      </c>
      <c r="BA518" s="26">
        <f t="shared" si="60"/>
        <v>-0.82150040460191265</v>
      </c>
      <c r="BB518" t="str">
        <f t="shared" si="61"/>
        <v>RP</v>
      </c>
      <c r="BC518">
        <v>800</v>
      </c>
      <c r="BD518">
        <v>800</v>
      </c>
      <c r="BF518" t="str">
        <f t="shared" si="62"/>
        <v>Unlikely</v>
      </c>
      <c r="BH518">
        <f>IF(VLOOKUP($A518,'Draft List'!$D$4:$AC$1177,BH$3,FALSE)&lt;&gt;0,VLOOKUP($A518,'Draft List'!$D$4:$AC$1177,BH$3,FALSE),"")</f>
        <v>500</v>
      </c>
      <c r="BI518">
        <f>IF(VLOOKUP($A518,'Draft List'!$D$4:$AC$1177,BI$3,FALSE)&lt;&gt;0,VLOOKUP($A518,'Draft List'!$D$4:$AC$1177,BI$3,FALSE),"")</f>
        <v>16</v>
      </c>
      <c r="BJ518">
        <f>IF(VLOOKUP($A518,'Draft List'!$D$4:$AC$1177,BJ$3,FALSE)&lt;&gt;0,VLOOKUP($A518,'Draft List'!$D$4:$AC$1177,BJ$3,FALSE),"")</f>
        <v>32</v>
      </c>
      <c r="BK518" t="str">
        <f>IF(VLOOKUP($A518,'Draft List'!$D$4:$AC$1177,BK$3,FALSE)&lt;&gt;0,VLOOKUP($A518,'Draft List'!$D$4:$AC$1177,BK$3,FALSE),"")</f>
        <v>Niihama-shi Ghosts</v>
      </c>
      <c r="BL518" t="e">
        <f>IF(OR(B518="SP",B518="MR",B518="CL"),"P",VLOOKUP(#REF!,Bat!$A$4:$AR$581,42,FALSE))</f>
        <v>#REF!</v>
      </c>
    </row>
    <row r="519" spans="1:64" ht="15" customHeight="1" x14ac:dyDescent="0.3">
      <c r="A519" s="1">
        <v>10884</v>
      </c>
      <c r="B519" s="1" t="s">
        <v>468</v>
      </c>
      <c r="C519" s="1" t="s">
        <v>169</v>
      </c>
      <c r="D519" s="1" t="s">
        <v>1588</v>
      </c>
      <c r="E519" s="1">
        <v>18</v>
      </c>
      <c r="F519" s="1" t="s">
        <v>54</v>
      </c>
      <c r="G519" s="1" t="s">
        <v>54</v>
      </c>
      <c r="H519" s="22" t="s">
        <v>878</v>
      </c>
      <c r="I519" s="45" t="s">
        <v>43</v>
      </c>
      <c r="J519" s="1" t="s">
        <v>44</v>
      </c>
      <c r="K519" s="22" t="s">
        <v>43</v>
      </c>
      <c r="L519" s="1">
        <v>1</v>
      </c>
      <c r="M519" s="1">
        <v>1</v>
      </c>
      <c r="N519" s="22">
        <v>1</v>
      </c>
      <c r="O519" s="1">
        <v>2</v>
      </c>
      <c r="P519" s="1">
        <v>1</v>
      </c>
      <c r="Q519" s="22">
        <v>1</v>
      </c>
      <c r="R519" s="1">
        <v>2</v>
      </c>
      <c r="S519" s="1">
        <v>4</v>
      </c>
      <c r="T519" s="1">
        <v>1</v>
      </c>
      <c r="U519" s="1">
        <v>2</v>
      </c>
      <c r="V519" s="1">
        <v>2</v>
      </c>
      <c r="W519" s="1">
        <v>4</v>
      </c>
      <c r="X519" s="1" t="s">
        <v>45</v>
      </c>
      <c r="Y519" s="1" t="s">
        <v>45</v>
      </c>
      <c r="Z519" s="1" t="s">
        <v>45</v>
      </c>
      <c r="AA519" s="1" t="s">
        <v>45</v>
      </c>
      <c r="AB519" s="1" t="s">
        <v>45</v>
      </c>
      <c r="AC519" s="1" t="s">
        <v>45</v>
      </c>
      <c r="AD519" s="1" t="s">
        <v>45</v>
      </c>
      <c r="AE519" s="1" t="s">
        <v>45</v>
      </c>
      <c r="AF519" s="1" t="s">
        <v>45</v>
      </c>
      <c r="AG519" s="1" t="s">
        <v>45</v>
      </c>
      <c r="AH519" s="1" t="s">
        <v>45</v>
      </c>
      <c r="AI519" s="1" t="s">
        <v>45</v>
      </c>
      <c r="AJ519" s="1" t="s">
        <v>45</v>
      </c>
      <c r="AK519" s="1" t="s">
        <v>45</v>
      </c>
      <c r="AL519" s="1" t="s">
        <v>45</v>
      </c>
      <c r="AM519" s="1" t="s">
        <v>45</v>
      </c>
      <c r="AN519" s="1" t="s">
        <v>45</v>
      </c>
      <c r="AO519" s="22" t="s">
        <v>45</v>
      </c>
      <c r="AP519" s="1" t="s">
        <v>71</v>
      </c>
      <c r="AQ519" s="1">
        <v>4</v>
      </c>
      <c r="AR519" s="23" t="s">
        <v>14</v>
      </c>
      <c r="AS519" s="34" t="s">
        <v>896</v>
      </c>
      <c r="AT519" s="34" t="s">
        <v>48</v>
      </c>
      <c r="AU519" s="8">
        <f t="shared" si="56"/>
        <v>-2.7014842379675978</v>
      </c>
      <c r="AV519" s="8">
        <f t="shared" si="57"/>
        <v>-2.0612981627213527</v>
      </c>
      <c r="AW519">
        <f t="shared" si="58"/>
        <v>3</v>
      </c>
      <c r="AX519">
        <f t="shared" si="59"/>
        <v>0</v>
      </c>
      <c r="AY519" s="6">
        <f>VLOOKUP(AP519,COND!$A$10:$B$32,2,FALSE)</f>
        <v>0.9</v>
      </c>
      <c r="AZ519" s="8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84.572347612772404</v>
      </c>
      <c r="BA519" s="26">
        <f t="shared" si="60"/>
        <v>-1.5154670960352581</v>
      </c>
      <c r="BB519" t="str">
        <f t="shared" si="61"/>
        <v>RP</v>
      </c>
      <c r="BC519">
        <v>800</v>
      </c>
      <c r="BD519">
        <v>800</v>
      </c>
      <c r="BF519" t="str">
        <f t="shared" si="62"/>
        <v>Unlikely</v>
      </c>
      <c r="BH519" t="str">
        <f>IF(VLOOKUP($A519,'Draft List'!$D$4:$AC$1177,BH$3,FALSE)&lt;&gt;0,VLOOKUP($A519,'Draft List'!$D$4:$AC$1177,BH$3,FALSE),"")</f>
        <v/>
      </c>
      <c r="BI519" t="str">
        <f>IF(VLOOKUP($A519,'Draft List'!$D$4:$AC$1177,BI$3,FALSE)&lt;&gt;0,VLOOKUP($A519,'Draft List'!$D$4:$AC$1177,BI$3,FALSE),"")</f>
        <v/>
      </c>
      <c r="BJ519" t="str">
        <f>IF(VLOOKUP($A519,'Draft List'!$D$4:$AC$1177,BJ$3,FALSE)&lt;&gt;0,VLOOKUP($A519,'Draft List'!$D$4:$AC$1177,BJ$3,FALSE),"")</f>
        <v/>
      </c>
      <c r="BK519" t="str">
        <f>IF(VLOOKUP($A519,'Draft List'!$D$4:$AC$1177,BK$3,FALSE)&lt;&gt;0,VLOOKUP($A519,'Draft List'!$D$4:$AC$1177,BK$3,FALSE),"")</f>
        <v/>
      </c>
      <c r="BL519" t="e">
        <f>IF(OR(B519="SP",B519="MR",B519="CL"),"P",VLOOKUP(#REF!,Bat!$A$4:$AR$581,42,FALSE))</f>
        <v>#REF!</v>
      </c>
    </row>
    <row r="520" spans="1:64" ht="15" customHeight="1" x14ac:dyDescent="0.3">
      <c r="A520" s="1">
        <v>9325</v>
      </c>
      <c r="B520" s="1" t="s">
        <v>468</v>
      </c>
      <c r="C520" s="1" t="s">
        <v>1182</v>
      </c>
      <c r="D520" s="1" t="s">
        <v>620</v>
      </c>
      <c r="E520" s="1">
        <v>21</v>
      </c>
      <c r="F520" s="1" t="s">
        <v>54</v>
      </c>
      <c r="G520" s="1" t="s">
        <v>54</v>
      </c>
      <c r="H520" s="22" t="s">
        <v>878</v>
      </c>
      <c r="I520" s="45" t="s">
        <v>43</v>
      </c>
      <c r="J520" s="1" t="s">
        <v>43</v>
      </c>
      <c r="K520" s="22" t="s">
        <v>43</v>
      </c>
      <c r="L520" s="1">
        <v>2</v>
      </c>
      <c r="M520" s="1">
        <v>2</v>
      </c>
      <c r="N520" s="22">
        <v>2</v>
      </c>
      <c r="O520" s="1">
        <v>5</v>
      </c>
      <c r="P520" s="1">
        <v>2</v>
      </c>
      <c r="Q520" s="22">
        <v>2</v>
      </c>
      <c r="R520" s="1" t="s">
        <v>45</v>
      </c>
      <c r="S520" s="1" t="s">
        <v>45</v>
      </c>
      <c r="T520" s="1" t="s">
        <v>45</v>
      </c>
      <c r="U520" s="1" t="s">
        <v>45</v>
      </c>
      <c r="V520" s="1" t="s">
        <v>45</v>
      </c>
      <c r="W520" s="1" t="s">
        <v>45</v>
      </c>
      <c r="X520" s="1">
        <v>3</v>
      </c>
      <c r="Y520" s="1">
        <v>7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>
        <v>3</v>
      </c>
      <c r="AE520" s="1">
        <v>5</v>
      </c>
      <c r="AF520" s="1" t="s">
        <v>45</v>
      </c>
      <c r="AG520" s="1" t="s">
        <v>45</v>
      </c>
      <c r="AH520" s="1" t="s">
        <v>45</v>
      </c>
      <c r="AI520" s="1" t="s">
        <v>45</v>
      </c>
      <c r="AJ520" s="1" t="s">
        <v>45</v>
      </c>
      <c r="AK520" s="1" t="s">
        <v>45</v>
      </c>
      <c r="AL520" s="1" t="s">
        <v>45</v>
      </c>
      <c r="AM520" s="1" t="s">
        <v>45</v>
      </c>
      <c r="AN520" s="1" t="s">
        <v>45</v>
      </c>
      <c r="AO520" s="22" t="s">
        <v>45</v>
      </c>
      <c r="AP520" s="1" t="s">
        <v>374</v>
      </c>
      <c r="AQ520" s="1">
        <v>3</v>
      </c>
      <c r="AR520" s="23" t="s">
        <v>371</v>
      </c>
      <c r="AS520" s="34" t="s">
        <v>882</v>
      </c>
      <c r="AT520" s="34" t="s">
        <v>48</v>
      </c>
      <c r="AU520" s="8">
        <f t="shared" si="56"/>
        <v>-2.0690406309742588</v>
      </c>
      <c r="AV520" s="8">
        <f t="shared" si="57"/>
        <v>-1.0394719067096667</v>
      </c>
      <c r="AW520">
        <f t="shared" si="58"/>
        <v>2</v>
      </c>
      <c r="AX520">
        <f t="shared" si="59"/>
        <v>1</v>
      </c>
      <c r="AY520" s="6">
        <f>VLOOKUP(AP520,COND!$A$10:$B$32,2,FALSE)</f>
        <v>1</v>
      </c>
      <c r="AZ520" s="8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91.994416052631223</v>
      </c>
      <c r="BA520" s="26">
        <f t="shared" si="60"/>
        <v>-0.83073181874840996</v>
      </c>
      <c r="BB520" t="str">
        <f t="shared" si="61"/>
        <v>RP</v>
      </c>
      <c r="BC520">
        <v>800</v>
      </c>
      <c r="BD520">
        <v>800</v>
      </c>
      <c r="BF520" t="str">
        <f t="shared" si="62"/>
        <v>Unlikely</v>
      </c>
      <c r="BH520" t="str">
        <f>IF(VLOOKUP($A520,'Draft List'!$D$4:$AC$1177,BH$3,FALSE)&lt;&gt;0,VLOOKUP($A520,'Draft List'!$D$4:$AC$1177,BH$3,FALSE),"")</f>
        <v/>
      </c>
      <c r="BI520" t="str">
        <f>IF(VLOOKUP($A520,'Draft List'!$D$4:$AC$1177,BI$3,FALSE)&lt;&gt;0,VLOOKUP($A520,'Draft List'!$D$4:$AC$1177,BI$3,FALSE),"")</f>
        <v/>
      </c>
      <c r="BJ520" t="str">
        <f>IF(VLOOKUP($A520,'Draft List'!$D$4:$AC$1177,BJ$3,FALSE)&lt;&gt;0,VLOOKUP($A520,'Draft List'!$D$4:$AC$1177,BJ$3,FALSE),"")</f>
        <v/>
      </c>
      <c r="BK520" t="str">
        <f>IF(VLOOKUP($A520,'Draft List'!$D$4:$AC$1177,BK$3,FALSE)&lt;&gt;0,VLOOKUP($A520,'Draft List'!$D$4:$AC$1177,BK$3,FALSE),"")</f>
        <v/>
      </c>
      <c r="BL520" t="e">
        <f>IF(OR(B520="SP",B520="MR",B520="CL"),"P",VLOOKUP(#REF!,Bat!$A$4:$AR$581,42,FALSE))</f>
        <v>#REF!</v>
      </c>
    </row>
    <row r="521" spans="1:64" ht="15" customHeight="1" x14ac:dyDescent="0.3">
      <c r="A521" s="1">
        <v>6416</v>
      </c>
      <c r="B521" s="1" t="s">
        <v>468</v>
      </c>
      <c r="C521" s="1" t="s">
        <v>184</v>
      </c>
      <c r="D521" s="1" t="s">
        <v>1633</v>
      </c>
      <c r="E521" s="1">
        <v>21</v>
      </c>
      <c r="F521" s="1" t="s">
        <v>54</v>
      </c>
      <c r="G521" s="1" t="s">
        <v>54</v>
      </c>
      <c r="H521" s="22" t="s">
        <v>878</v>
      </c>
      <c r="I521" s="45" t="s">
        <v>43</v>
      </c>
      <c r="J521" s="1" t="s">
        <v>48</v>
      </c>
      <c r="K521" s="22" t="s">
        <v>43</v>
      </c>
      <c r="L521" s="1">
        <v>4</v>
      </c>
      <c r="M521" s="1">
        <v>1</v>
      </c>
      <c r="N521" s="22">
        <v>2</v>
      </c>
      <c r="O521" s="1">
        <v>4</v>
      </c>
      <c r="P521" s="1">
        <v>1</v>
      </c>
      <c r="Q521" s="22">
        <v>2</v>
      </c>
      <c r="R521" s="1">
        <v>4</v>
      </c>
      <c r="S521" s="1">
        <v>4</v>
      </c>
      <c r="T521" s="1">
        <v>6</v>
      </c>
      <c r="U521" s="1">
        <v>6</v>
      </c>
      <c r="V521" s="1" t="s">
        <v>45</v>
      </c>
      <c r="W521" s="1" t="s">
        <v>45</v>
      </c>
      <c r="X521" s="1">
        <v>4</v>
      </c>
      <c r="Y521" s="1">
        <v>5</v>
      </c>
      <c r="Z521" s="1" t="s">
        <v>45</v>
      </c>
      <c r="AA521" s="1" t="s">
        <v>45</v>
      </c>
      <c r="AB521" s="1" t="s">
        <v>45</v>
      </c>
      <c r="AC521" s="1" t="s">
        <v>45</v>
      </c>
      <c r="AD521" s="1" t="s">
        <v>45</v>
      </c>
      <c r="AE521" s="1" t="s">
        <v>45</v>
      </c>
      <c r="AF521" s="1" t="s">
        <v>45</v>
      </c>
      <c r="AG521" s="1" t="s">
        <v>45</v>
      </c>
      <c r="AH521" s="1" t="s">
        <v>45</v>
      </c>
      <c r="AI521" s="1" t="s">
        <v>45</v>
      </c>
      <c r="AJ521" s="1" t="s">
        <v>45</v>
      </c>
      <c r="AK521" s="1" t="s">
        <v>45</v>
      </c>
      <c r="AL521" s="1" t="s">
        <v>45</v>
      </c>
      <c r="AM521" s="1" t="s">
        <v>45</v>
      </c>
      <c r="AN521" s="1" t="s">
        <v>45</v>
      </c>
      <c r="AO521" s="22" t="s">
        <v>45</v>
      </c>
      <c r="AP521" s="1" t="s">
        <v>65</v>
      </c>
      <c r="AQ521" s="1">
        <v>8</v>
      </c>
      <c r="AR521" s="23" t="s">
        <v>14</v>
      </c>
      <c r="AS521" s="34" t="s">
        <v>45</v>
      </c>
      <c r="AT521" s="34" t="s">
        <v>48</v>
      </c>
      <c r="AU521" s="8">
        <f t="shared" si="56"/>
        <v>-1.8750896983859671</v>
      </c>
      <c r="AV521" s="8">
        <f t="shared" si="57"/>
        <v>-1.4295949476488956</v>
      </c>
      <c r="AW521">
        <f t="shared" si="58"/>
        <v>3</v>
      </c>
      <c r="AX521">
        <f t="shared" si="59"/>
        <v>1</v>
      </c>
      <c r="AY521" s="6">
        <f>VLOOKUP(AP521,COND!$A$10:$B$32,2,FALSE)</f>
        <v>1</v>
      </c>
      <c r="AZ521" s="8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91.783083107344893</v>
      </c>
      <c r="BA521" s="26">
        <f t="shared" si="60"/>
        <v>-0.8502286913605458</v>
      </c>
      <c r="BB521" t="str">
        <f t="shared" si="61"/>
        <v>SP</v>
      </c>
      <c r="BC521">
        <v>800</v>
      </c>
      <c r="BD521">
        <v>800</v>
      </c>
      <c r="BF521" t="str">
        <f t="shared" si="62"/>
        <v>Unlikely</v>
      </c>
      <c r="BH521" t="str">
        <f>IF(VLOOKUP($A521,'Draft List'!$D$4:$AC$1177,BH$3,FALSE)&lt;&gt;0,VLOOKUP($A521,'Draft List'!$D$4:$AC$1177,BH$3,FALSE),"")</f>
        <v/>
      </c>
      <c r="BI521" t="str">
        <f>IF(VLOOKUP($A521,'Draft List'!$D$4:$AC$1177,BI$3,FALSE)&lt;&gt;0,VLOOKUP($A521,'Draft List'!$D$4:$AC$1177,BI$3,FALSE),"")</f>
        <v/>
      </c>
      <c r="BJ521" t="str">
        <f>IF(VLOOKUP($A521,'Draft List'!$D$4:$AC$1177,BJ$3,FALSE)&lt;&gt;0,VLOOKUP($A521,'Draft List'!$D$4:$AC$1177,BJ$3,FALSE),"")</f>
        <v/>
      </c>
      <c r="BK521" t="str">
        <f>IF(VLOOKUP($A521,'Draft List'!$D$4:$AC$1177,BK$3,FALSE)&lt;&gt;0,VLOOKUP($A521,'Draft List'!$D$4:$AC$1177,BK$3,FALSE),"")</f>
        <v/>
      </c>
      <c r="BL521" t="e">
        <f>IF(OR(B521="SP",B521="MR",B521="CL"),"P",VLOOKUP(#REF!,Bat!$A$4:$AR$581,42,FALSE))</f>
        <v>#REF!</v>
      </c>
    </row>
    <row r="522" spans="1:64" ht="15" customHeight="1" x14ac:dyDescent="0.3">
      <c r="A522" s="1">
        <v>8222</v>
      </c>
      <c r="B522" s="1" t="s">
        <v>468</v>
      </c>
      <c r="C522" s="1" t="s">
        <v>1435</v>
      </c>
      <c r="D522" s="1" t="s">
        <v>857</v>
      </c>
      <c r="E522" s="1">
        <v>21</v>
      </c>
      <c r="F522" s="1" t="s">
        <v>63</v>
      </c>
      <c r="G522" s="1" t="s">
        <v>42</v>
      </c>
      <c r="H522" s="22" t="s">
        <v>878</v>
      </c>
      <c r="I522" s="45" t="s">
        <v>44</v>
      </c>
      <c r="J522" s="1" t="s">
        <v>44</v>
      </c>
      <c r="K522" s="22" t="s">
        <v>44</v>
      </c>
      <c r="L522" s="1">
        <v>2</v>
      </c>
      <c r="M522" s="1">
        <v>2</v>
      </c>
      <c r="N522" s="22">
        <v>1</v>
      </c>
      <c r="O522" s="1">
        <v>4</v>
      </c>
      <c r="P522" s="1">
        <v>2</v>
      </c>
      <c r="Q522" s="22">
        <v>2</v>
      </c>
      <c r="R522" s="1">
        <v>4</v>
      </c>
      <c r="S522" s="1">
        <v>5</v>
      </c>
      <c r="T522" s="1">
        <v>1</v>
      </c>
      <c r="U522" s="1">
        <v>3</v>
      </c>
      <c r="V522" s="1" t="s">
        <v>45</v>
      </c>
      <c r="W522" s="1" t="s">
        <v>45</v>
      </c>
      <c r="X522" s="1">
        <v>3</v>
      </c>
      <c r="Y522" s="1">
        <v>5</v>
      </c>
      <c r="Z522" s="1" t="s">
        <v>45</v>
      </c>
      <c r="AA522" s="1" t="s">
        <v>45</v>
      </c>
      <c r="AB522" s="1" t="s">
        <v>45</v>
      </c>
      <c r="AC522" s="1" t="s">
        <v>45</v>
      </c>
      <c r="AD522" s="1" t="s">
        <v>45</v>
      </c>
      <c r="AE522" s="1" t="s">
        <v>45</v>
      </c>
      <c r="AF522" s="1">
        <v>3</v>
      </c>
      <c r="AG522" s="1">
        <v>3</v>
      </c>
      <c r="AH522" s="1" t="s">
        <v>45</v>
      </c>
      <c r="AI522" s="1" t="s">
        <v>45</v>
      </c>
      <c r="AJ522" s="1" t="s">
        <v>45</v>
      </c>
      <c r="AK522" s="1" t="s">
        <v>45</v>
      </c>
      <c r="AL522" s="1" t="s">
        <v>45</v>
      </c>
      <c r="AM522" s="1" t="s">
        <v>45</v>
      </c>
      <c r="AN522" s="1" t="s">
        <v>45</v>
      </c>
      <c r="AO522" s="22" t="s">
        <v>45</v>
      </c>
      <c r="AP522" s="1" t="s">
        <v>57</v>
      </c>
      <c r="AQ522" s="1">
        <v>9</v>
      </c>
      <c r="AR522" s="23" t="s">
        <v>371</v>
      </c>
      <c r="AS522" s="34" t="s">
        <v>977</v>
      </c>
      <c r="AT522" s="34" t="s">
        <v>844</v>
      </c>
      <c r="AU522" s="8">
        <f t="shared" si="56"/>
        <v>-2.311361197028369</v>
      </c>
      <c r="AV522" s="8">
        <f t="shared" si="57"/>
        <v>-1.23416323121884</v>
      </c>
      <c r="AW522">
        <f t="shared" si="58"/>
        <v>4</v>
      </c>
      <c r="AX522">
        <f t="shared" si="59"/>
        <v>0</v>
      </c>
      <c r="AY522" s="6">
        <f>VLOOKUP(AP522,COND!$A$10:$B$32,2,FALSE)</f>
        <v>1</v>
      </c>
      <c r="AZ522" s="8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91.704463136217527</v>
      </c>
      <c r="BA522" s="26">
        <f t="shared" si="60"/>
        <v>-0.85748190765279619</v>
      </c>
      <c r="BB522" t="str">
        <f t="shared" si="61"/>
        <v>SP</v>
      </c>
      <c r="BC522">
        <v>800</v>
      </c>
      <c r="BD522">
        <v>800</v>
      </c>
      <c r="BF522" t="str">
        <f t="shared" si="62"/>
        <v>Unlikely</v>
      </c>
      <c r="BH522" t="str">
        <f>IF(VLOOKUP($A522,'Draft List'!$D$4:$AC$1177,BH$3,FALSE)&lt;&gt;0,VLOOKUP($A522,'Draft List'!$D$4:$AC$1177,BH$3,FALSE),"")</f>
        <v/>
      </c>
      <c r="BI522" t="str">
        <f>IF(VLOOKUP($A522,'Draft List'!$D$4:$AC$1177,BI$3,FALSE)&lt;&gt;0,VLOOKUP($A522,'Draft List'!$D$4:$AC$1177,BI$3,FALSE),"")</f>
        <v/>
      </c>
      <c r="BJ522" t="str">
        <f>IF(VLOOKUP($A522,'Draft List'!$D$4:$AC$1177,BJ$3,FALSE)&lt;&gt;0,VLOOKUP($A522,'Draft List'!$D$4:$AC$1177,BJ$3,FALSE),"")</f>
        <v/>
      </c>
      <c r="BK522" t="str">
        <f>IF(VLOOKUP($A522,'Draft List'!$D$4:$AC$1177,BK$3,FALSE)&lt;&gt;0,VLOOKUP($A522,'Draft List'!$D$4:$AC$1177,BK$3,FALSE),"")</f>
        <v/>
      </c>
      <c r="BL522" t="e">
        <f>IF(OR(B522="SP",B522="MR",B522="CL"),"P",VLOOKUP(#REF!,Bat!$A$4:$AR$581,42,FALSE))</f>
        <v>#REF!</v>
      </c>
    </row>
    <row r="523" spans="1:64" ht="15" customHeight="1" x14ac:dyDescent="0.3">
      <c r="A523" s="1">
        <v>13279</v>
      </c>
      <c r="B523" s="1" t="s">
        <v>468</v>
      </c>
      <c r="C523" s="1" t="s">
        <v>1617</v>
      </c>
      <c r="D523" s="1" t="s">
        <v>617</v>
      </c>
      <c r="E523" s="1">
        <v>21</v>
      </c>
      <c r="F523" s="1" t="s">
        <v>42</v>
      </c>
      <c r="G523" s="1" t="s">
        <v>54</v>
      </c>
      <c r="H523" s="22" t="s">
        <v>878</v>
      </c>
      <c r="I523" s="45" t="s">
        <v>43</v>
      </c>
      <c r="J523" s="1" t="s">
        <v>44</v>
      </c>
      <c r="K523" s="22" t="s">
        <v>48</v>
      </c>
      <c r="L523" s="1">
        <v>3</v>
      </c>
      <c r="M523" s="1">
        <v>2</v>
      </c>
      <c r="N523" s="22">
        <v>1</v>
      </c>
      <c r="O523" s="1">
        <v>4</v>
      </c>
      <c r="P523" s="1">
        <v>3</v>
      </c>
      <c r="Q523" s="22">
        <v>1</v>
      </c>
      <c r="R523" s="1">
        <v>4</v>
      </c>
      <c r="S523" s="1">
        <v>5</v>
      </c>
      <c r="T523" s="1">
        <v>2</v>
      </c>
      <c r="U523" s="1">
        <v>4</v>
      </c>
      <c r="V523" s="1" t="s">
        <v>45</v>
      </c>
      <c r="W523" s="1" t="s">
        <v>45</v>
      </c>
      <c r="X523" s="1">
        <v>3</v>
      </c>
      <c r="Y523" s="1">
        <v>5</v>
      </c>
      <c r="Z523" s="1" t="s">
        <v>45</v>
      </c>
      <c r="AA523" s="1" t="s">
        <v>45</v>
      </c>
      <c r="AB523" s="1" t="s">
        <v>45</v>
      </c>
      <c r="AC523" s="1" t="s">
        <v>45</v>
      </c>
      <c r="AD523" s="1" t="s">
        <v>45</v>
      </c>
      <c r="AE523" s="1" t="s">
        <v>45</v>
      </c>
      <c r="AF523" s="1" t="s">
        <v>45</v>
      </c>
      <c r="AG523" s="1" t="s">
        <v>45</v>
      </c>
      <c r="AH523" s="1" t="s">
        <v>45</v>
      </c>
      <c r="AI523" s="1" t="s">
        <v>45</v>
      </c>
      <c r="AJ523" s="1" t="s">
        <v>45</v>
      </c>
      <c r="AK523" s="1" t="s">
        <v>45</v>
      </c>
      <c r="AL523" s="1" t="s">
        <v>45</v>
      </c>
      <c r="AM523" s="1" t="s">
        <v>45</v>
      </c>
      <c r="AN523" s="1" t="s">
        <v>45</v>
      </c>
      <c r="AO523" s="22" t="s">
        <v>45</v>
      </c>
      <c r="AP523" s="1" t="s">
        <v>58</v>
      </c>
      <c r="AQ523" s="1">
        <v>3</v>
      </c>
      <c r="AR523" s="23" t="s">
        <v>371</v>
      </c>
      <c r="AS523" s="34" t="s">
        <v>882</v>
      </c>
      <c r="AT523" s="34" t="s">
        <v>844</v>
      </c>
      <c r="AU523" s="8">
        <f t="shared" si="56"/>
        <v>-2.1166698725191955</v>
      </c>
      <c r="AV523" s="8">
        <f t="shared" si="57"/>
        <v>-1.2810520808428949</v>
      </c>
      <c r="AW523">
        <f t="shared" si="58"/>
        <v>3</v>
      </c>
      <c r="AX523">
        <f t="shared" si="59"/>
        <v>0</v>
      </c>
      <c r="AY523" s="6">
        <f>VLOOKUP(AP523,COND!$A$10:$B$32,2,FALSE)</f>
        <v>1</v>
      </c>
      <c r="AZ523" s="8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91.682843188206348</v>
      </c>
      <c r="BA523" s="26">
        <f t="shared" si="60"/>
        <v>-0.85947649194103315</v>
      </c>
      <c r="BB523" t="str">
        <f t="shared" si="61"/>
        <v>RP</v>
      </c>
      <c r="BC523">
        <v>800</v>
      </c>
      <c r="BD523">
        <v>800</v>
      </c>
      <c r="BF523" t="str">
        <f t="shared" si="62"/>
        <v>Unlikely</v>
      </c>
      <c r="BH523" t="str">
        <f>IF(VLOOKUP($A523,'Draft List'!$D$4:$AC$1177,BH$3,FALSE)&lt;&gt;0,VLOOKUP($A523,'Draft List'!$D$4:$AC$1177,BH$3,FALSE),"")</f>
        <v/>
      </c>
      <c r="BI523" t="str">
        <f>IF(VLOOKUP($A523,'Draft List'!$D$4:$AC$1177,BI$3,FALSE)&lt;&gt;0,VLOOKUP($A523,'Draft List'!$D$4:$AC$1177,BI$3,FALSE),"")</f>
        <v/>
      </c>
      <c r="BJ523" t="str">
        <f>IF(VLOOKUP($A523,'Draft List'!$D$4:$AC$1177,BJ$3,FALSE)&lt;&gt;0,VLOOKUP($A523,'Draft List'!$D$4:$AC$1177,BJ$3,FALSE),"")</f>
        <v/>
      </c>
      <c r="BK523" t="str">
        <f>IF(VLOOKUP($A523,'Draft List'!$D$4:$AC$1177,BK$3,FALSE)&lt;&gt;0,VLOOKUP($A523,'Draft List'!$D$4:$AC$1177,BK$3,FALSE),"")</f>
        <v/>
      </c>
      <c r="BL523" t="e">
        <f>IF(OR(B523="SP",B523="MR",B523="CL"),"P",VLOOKUP(#REF!,Bat!$A$4:$AR$581,42,FALSE))</f>
        <v>#REF!</v>
      </c>
    </row>
    <row r="524" spans="1:64" ht="15" customHeight="1" x14ac:dyDescent="0.3">
      <c r="A524" s="1">
        <v>5447</v>
      </c>
      <c r="B524" s="1" t="s">
        <v>468</v>
      </c>
      <c r="C524" s="1" t="s">
        <v>490</v>
      </c>
      <c r="D524" s="1" t="s">
        <v>1695</v>
      </c>
      <c r="E524" s="1">
        <v>21</v>
      </c>
      <c r="F524" s="1" t="s">
        <v>42</v>
      </c>
      <c r="G524" s="1" t="s">
        <v>42</v>
      </c>
      <c r="H524" s="22" t="s">
        <v>878</v>
      </c>
      <c r="I524" s="45" t="s">
        <v>43</v>
      </c>
      <c r="J524" s="1" t="s">
        <v>44</v>
      </c>
      <c r="K524" s="22" t="s">
        <v>43</v>
      </c>
      <c r="L524" s="1">
        <v>2</v>
      </c>
      <c r="M524" s="1">
        <v>1</v>
      </c>
      <c r="N524" s="22">
        <v>1</v>
      </c>
      <c r="O524" s="1">
        <v>5</v>
      </c>
      <c r="P524" s="1">
        <v>2</v>
      </c>
      <c r="Q524" s="22">
        <v>2</v>
      </c>
      <c r="R524" s="1">
        <v>4</v>
      </c>
      <c r="S524" s="1">
        <v>6</v>
      </c>
      <c r="T524" s="1" t="s">
        <v>45</v>
      </c>
      <c r="U524" s="1" t="s">
        <v>45</v>
      </c>
      <c r="V524" s="1" t="s">
        <v>45</v>
      </c>
      <c r="W524" s="1" t="s">
        <v>45</v>
      </c>
      <c r="X524" s="1">
        <v>3</v>
      </c>
      <c r="Y524" s="1">
        <v>7</v>
      </c>
      <c r="Z524" s="1" t="s">
        <v>45</v>
      </c>
      <c r="AA524" s="1" t="s">
        <v>45</v>
      </c>
      <c r="AB524" s="1" t="s">
        <v>45</v>
      </c>
      <c r="AC524" s="1" t="s">
        <v>45</v>
      </c>
      <c r="AD524" s="1" t="s">
        <v>45</v>
      </c>
      <c r="AE524" s="1" t="s">
        <v>45</v>
      </c>
      <c r="AF524" s="1" t="s">
        <v>45</v>
      </c>
      <c r="AG524" s="1" t="s">
        <v>45</v>
      </c>
      <c r="AH524" s="1" t="s">
        <v>45</v>
      </c>
      <c r="AI524" s="1" t="s">
        <v>45</v>
      </c>
      <c r="AJ524" s="1" t="s">
        <v>45</v>
      </c>
      <c r="AK524" s="1" t="s">
        <v>45</v>
      </c>
      <c r="AL524" s="1" t="s">
        <v>45</v>
      </c>
      <c r="AM524" s="1" t="s">
        <v>45</v>
      </c>
      <c r="AN524" s="1" t="s">
        <v>45</v>
      </c>
      <c r="AO524" s="22" t="s">
        <v>45</v>
      </c>
      <c r="AP524" s="1" t="s">
        <v>58</v>
      </c>
      <c r="AQ524" s="1">
        <v>6</v>
      </c>
      <c r="AR524" s="23" t="s">
        <v>14</v>
      </c>
      <c r="AS524" s="34" t="s">
        <v>45</v>
      </c>
      <c r="AT524" s="34" t="s">
        <v>844</v>
      </c>
      <c r="AU524" s="8">
        <f t="shared" si="56"/>
        <v>-2.5067929134584248</v>
      </c>
      <c r="AV524" s="8">
        <f t="shared" si="57"/>
        <v>-1.0394719067096667</v>
      </c>
      <c r="AW524">
        <f t="shared" si="58"/>
        <v>2</v>
      </c>
      <c r="AX524">
        <f t="shared" si="59"/>
        <v>2</v>
      </c>
      <c r="AY524" s="6">
        <f>VLOOKUP(AP524,COND!$A$10:$B$32,2,FALSE)</f>
        <v>1</v>
      </c>
      <c r="AZ524" s="8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91.653973201037104</v>
      </c>
      <c r="BA524" s="26">
        <f t="shared" si="60"/>
        <v>-0.86213994065883781</v>
      </c>
      <c r="BB524" t="str">
        <f t="shared" si="61"/>
        <v>RP</v>
      </c>
      <c r="BC524">
        <v>800</v>
      </c>
      <c r="BD524">
        <v>800</v>
      </c>
      <c r="BF524" t="str">
        <f t="shared" si="62"/>
        <v>Unlikely</v>
      </c>
      <c r="BH524" t="str">
        <f>IF(VLOOKUP($A524,'Draft List'!$D$4:$AC$1177,BH$3,FALSE)&lt;&gt;0,VLOOKUP($A524,'Draft List'!$D$4:$AC$1177,BH$3,FALSE),"")</f>
        <v/>
      </c>
      <c r="BI524" t="str">
        <f>IF(VLOOKUP($A524,'Draft List'!$D$4:$AC$1177,BI$3,FALSE)&lt;&gt;0,VLOOKUP($A524,'Draft List'!$D$4:$AC$1177,BI$3,FALSE),"")</f>
        <v/>
      </c>
      <c r="BJ524" t="str">
        <f>IF(VLOOKUP($A524,'Draft List'!$D$4:$AC$1177,BJ$3,FALSE)&lt;&gt;0,VLOOKUP($A524,'Draft List'!$D$4:$AC$1177,BJ$3,FALSE),"")</f>
        <v/>
      </c>
      <c r="BK524" t="str">
        <f>IF(VLOOKUP($A524,'Draft List'!$D$4:$AC$1177,BK$3,FALSE)&lt;&gt;0,VLOOKUP($A524,'Draft List'!$D$4:$AC$1177,BK$3,FALSE),"")</f>
        <v/>
      </c>
      <c r="BL524" t="e">
        <f>IF(OR(B524="SP",B524="MR",B524="CL"),"P",VLOOKUP(#REF!,Bat!$A$4:$AR$581,42,FALSE))</f>
        <v>#REF!</v>
      </c>
    </row>
    <row r="525" spans="1:64" ht="15" customHeight="1" x14ac:dyDescent="0.3">
      <c r="A525" s="1">
        <v>13201</v>
      </c>
      <c r="B525" s="1" t="s">
        <v>468</v>
      </c>
      <c r="C525" s="1" t="s">
        <v>1562</v>
      </c>
      <c r="D525" s="1" t="s">
        <v>1563</v>
      </c>
      <c r="E525" s="1">
        <v>21</v>
      </c>
      <c r="F525" s="1" t="s">
        <v>42</v>
      </c>
      <c r="G525" s="1" t="s">
        <v>42</v>
      </c>
      <c r="H525" s="22" t="s">
        <v>878</v>
      </c>
      <c r="I525" s="45" t="s">
        <v>44</v>
      </c>
      <c r="J525" s="1" t="s">
        <v>48</v>
      </c>
      <c r="K525" s="22" t="s">
        <v>48</v>
      </c>
      <c r="L525" s="1">
        <v>3</v>
      </c>
      <c r="M525" s="1">
        <v>2</v>
      </c>
      <c r="N525" s="22">
        <v>1</v>
      </c>
      <c r="O525" s="1">
        <v>4</v>
      </c>
      <c r="P525" s="1">
        <v>2</v>
      </c>
      <c r="Q525" s="22">
        <v>1</v>
      </c>
      <c r="R525" s="1">
        <v>4</v>
      </c>
      <c r="S525" s="1">
        <v>5</v>
      </c>
      <c r="T525" s="1">
        <v>1</v>
      </c>
      <c r="U525" s="1">
        <v>2</v>
      </c>
      <c r="V525" s="1" t="s">
        <v>45</v>
      </c>
      <c r="W525" s="1" t="s">
        <v>45</v>
      </c>
      <c r="X525" s="1" t="s">
        <v>45</v>
      </c>
      <c r="Y525" s="1" t="s">
        <v>45</v>
      </c>
      <c r="Z525" s="1" t="s">
        <v>45</v>
      </c>
      <c r="AA525" s="1" t="s">
        <v>45</v>
      </c>
      <c r="AB525" s="1">
        <v>4</v>
      </c>
      <c r="AC525" s="1">
        <v>4</v>
      </c>
      <c r="AD525" s="1" t="s">
        <v>45</v>
      </c>
      <c r="AE525" s="1" t="s">
        <v>45</v>
      </c>
      <c r="AF525" s="1">
        <v>3</v>
      </c>
      <c r="AG525" s="1">
        <v>4</v>
      </c>
      <c r="AH525" s="1" t="s">
        <v>45</v>
      </c>
      <c r="AI525" s="1" t="s">
        <v>45</v>
      </c>
      <c r="AJ525" s="1" t="s">
        <v>45</v>
      </c>
      <c r="AK525" s="1" t="s">
        <v>45</v>
      </c>
      <c r="AL525" s="1" t="s">
        <v>45</v>
      </c>
      <c r="AM525" s="1" t="s">
        <v>45</v>
      </c>
      <c r="AN525" s="1" t="s">
        <v>45</v>
      </c>
      <c r="AO525" s="22" t="s">
        <v>45</v>
      </c>
      <c r="AP525" s="1" t="s">
        <v>58</v>
      </c>
      <c r="AQ525" s="1">
        <v>6</v>
      </c>
      <c r="AR525" s="23" t="s">
        <v>371</v>
      </c>
      <c r="AS525" s="34" t="s">
        <v>45</v>
      </c>
      <c r="AT525" s="34" t="s">
        <v>48</v>
      </c>
      <c r="AU525" s="8">
        <f t="shared" si="56"/>
        <v>-2.1166698725191955</v>
      </c>
      <c r="AV525" s="8">
        <f t="shared" si="57"/>
        <v>-1.4764837972729503</v>
      </c>
      <c r="AW525">
        <f t="shared" si="58"/>
        <v>4</v>
      </c>
      <c r="AX525">
        <f t="shared" si="59"/>
        <v>0</v>
      </c>
      <c r="AY525" s="6">
        <f>VLOOKUP(AP525,COND!$A$10:$B$32,2,FALSE)</f>
        <v>1</v>
      </c>
      <c r="AZ525" s="8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91.595815328036224</v>
      </c>
      <c r="BA525" s="26">
        <f t="shared" si="60"/>
        <v>-0.86750539203110089</v>
      </c>
      <c r="BB525" t="str">
        <f t="shared" si="61"/>
        <v>SP</v>
      </c>
      <c r="BC525">
        <v>800</v>
      </c>
      <c r="BD525">
        <v>800</v>
      </c>
      <c r="BF525" t="str">
        <f t="shared" si="62"/>
        <v>Unlikely</v>
      </c>
      <c r="BH525" t="str">
        <f>IF(VLOOKUP($A525,'Draft List'!$D$4:$AC$1177,BH$3,FALSE)&lt;&gt;0,VLOOKUP($A525,'Draft List'!$D$4:$AC$1177,BH$3,FALSE),"")</f>
        <v/>
      </c>
      <c r="BI525" t="str">
        <f>IF(VLOOKUP($A525,'Draft List'!$D$4:$AC$1177,BI$3,FALSE)&lt;&gt;0,VLOOKUP($A525,'Draft List'!$D$4:$AC$1177,BI$3,FALSE),"")</f>
        <v/>
      </c>
      <c r="BJ525" t="str">
        <f>IF(VLOOKUP($A525,'Draft List'!$D$4:$AC$1177,BJ$3,FALSE)&lt;&gt;0,VLOOKUP($A525,'Draft List'!$D$4:$AC$1177,BJ$3,FALSE),"")</f>
        <v/>
      </c>
      <c r="BK525" t="str">
        <f>IF(VLOOKUP($A525,'Draft List'!$D$4:$AC$1177,BK$3,FALSE)&lt;&gt;0,VLOOKUP($A525,'Draft List'!$D$4:$AC$1177,BK$3,FALSE),"")</f>
        <v/>
      </c>
      <c r="BL525" t="e">
        <f>IF(OR(B525="SP",B525="MR",B525="CL"),"P",VLOOKUP(#REF!,Bat!$A$4:$AR$581,42,FALSE))</f>
        <v>#REF!</v>
      </c>
    </row>
    <row r="526" spans="1:64" ht="15" customHeight="1" x14ac:dyDescent="0.3">
      <c r="A526" s="1">
        <v>18047</v>
      </c>
      <c r="B526" s="1" t="s">
        <v>468</v>
      </c>
      <c r="C526" s="1" t="s">
        <v>182</v>
      </c>
      <c r="D526" s="1" t="s">
        <v>1116</v>
      </c>
      <c r="E526" s="1">
        <v>22</v>
      </c>
      <c r="F526" s="1" t="s">
        <v>42</v>
      </c>
      <c r="G526" s="1" t="s">
        <v>42</v>
      </c>
      <c r="H526" s="22" t="s">
        <v>878</v>
      </c>
      <c r="I526" s="45" t="s">
        <v>43</v>
      </c>
      <c r="J526" s="1" t="s">
        <v>44</v>
      </c>
      <c r="K526" s="22" t="s">
        <v>43</v>
      </c>
      <c r="L526" s="1">
        <v>2</v>
      </c>
      <c r="M526" s="1">
        <v>2</v>
      </c>
      <c r="N526" s="22">
        <v>2</v>
      </c>
      <c r="O526" s="1">
        <v>4</v>
      </c>
      <c r="P526" s="1">
        <v>2</v>
      </c>
      <c r="Q526" s="22">
        <v>2</v>
      </c>
      <c r="R526" s="1">
        <v>4</v>
      </c>
      <c r="S526" s="1">
        <v>5</v>
      </c>
      <c r="T526" s="1">
        <v>1</v>
      </c>
      <c r="U526" s="1">
        <v>3</v>
      </c>
      <c r="V526" s="1" t="s">
        <v>45</v>
      </c>
      <c r="W526" s="1" t="s">
        <v>45</v>
      </c>
      <c r="X526" s="1" t="s">
        <v>45</v>
      </c>
      <c r="Y526" s="1" t="s">
        <v>45</v>
      </c>
      <c r="Z526" s="1">
        <v>3</v>
      </c>
      <c r="AA526" s="1">
        <v>4</v>
      </c>
      <c r="AB526" s="1" t="s">
        <v>45</v>
      </c>
      <c r="AC526" s="1" t="s">
        <v>45</v>
      </c>
      <c r="AD526" s="1" t="s">
        <v>45</v>
      </c>
      <c r="AE526" s="1" t="s">
        <v>45</v>
      </c>
      <c r="AF526" s="1" t="s">
        <v>45</v>
      </c>
      <c r="AG526" s="1" t="s">
        <v>45</v>
      </c>
      <c r="AH526" s="1" t="s">
        <v>45</v>
      </c>
      <c r="AI526" s="1" t="s">
        <v>45</v>
      </c>
      <c r="AJ526" s="1" t="s">
        <v>45</v>
      </c>
      <c r="AK526" s="1" t="s">
        <v>45</v>
      </c>
      <c r="AL526" s="1" t="s">
        <v>45</v>
      </c>
      <c r="AM526" s="1" t="s">
        <v>45</v>
      </c>
      <c r="AN526" s="1" t="s">
        <v>45</v>
      </c>
      <c r="AO526" s="22" t="s">
        <v>45</v>
      </c>
      <c r="AP526" s="1" t="s">
        <v>373</v>
      </c>
      <c r="AQ526" s="1">
        <v>4</v>
      </c>
      <c r="AR526" s="23" t="s">
        <v>371</v>
      </c>
      <c r="AS526" s="34" t="s">
        <v>45</v>
      </c>
      <c r="AT526" s="34" t="s">
        <v>48</v>
      </c>
      <c r="AU526" s="8">
        <f t="shared" si="56"/>
        <v>-2.0690406309742588</v>
      </c>
      <c r="AV526" s="8">
        <f t="shared" si="57"/>
        <v>-1.23416323121884</v>
      </c>
      <c r="AW526">
        <f t="shared" si="58"/>
        <v>3</v>
      </c>
      <c r="AX526">
        <f t="shared" si="59"/>
        <v>0</v>
      </c>
      <c r="AY526" s="6">
        <f>VLOOKUP(AP526,COND!$A$10:$B$32,2,FALSE)</f>
        <v>1</v>
      </c>
      <c r="AZ526" s="8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91.582780886956925</v>
      </c>
      <c r="BA526" s="26">
        <f t="shared" si="60"/>
        <v>-0.86870790608753046</v>
      </c>
      <c r="BB526" t="str">
        <f t="shared" si="61"/>
        <v>RP</v>
      </c>
      <c r="BC526">
        <v>800</v>
      </c>
      <c r="BD526">
        <v>800</v>
      </c>
      <c r="BF526" t="str">
        <f t="shared" si="62"/>
        <v>Unlikely</v>
      </c>
      <c r="BH526" t="str">
        <f>IF(VLOOKUP($A526,'Draft List'!$D$4:$AC$1177,BH$3,FALSE)&lt;&gt;0,VLOOKUP($A526,'Draft List'!$D$4:$AC$1177,BH$3,FALSE),"")</f>
        <v/>
      </c>
      <c r="BI526" t="str">
        <f>IF(VLOOKUP($A526,'Draft List'!$D$4:$AC$1177,BI$3,FALSE)&lt;&gt;0,VLOOKUP($A526,'Draft List'!$D$4:$AC$1177,BI$3,FALSE),"")</f>
        <v/>
      </c>
      <c r="BJ526" t="str">
        <f>IF(VLOOKUP($A526,'Draft List'!$D$4:$AC$1177,BJ$3,FALSE)&lt;&gt;0,VLOOKUP($A526,'Draft List'!$D$4:$AC$1177,BJ$3,FALSE),"")</f>
        <v/>
      </c>
      <c r="BK526" t="str">
        <f>IF(VLOOKUP($A526,'Draft List'!$D$4:$AC$1177,BK$3,FALSE)&lt;&gt;0,VLOOKUP($A526,'Draft List'!$D$4:$AC$1177,BK$3,FALSE),"")</f>
        <v/>
      </c>
      <c r="BL526" t="e">
        <f>IF(OR(B526="SP",B526="MR",B526="CL"),"P",VLOOKUP(#REF!,Bat!$A$4:$AR$581,42,FALSE))</f>
        <v>#REF!</v>
      </c>
    </row>
    <row r="527" spans="1:64" ht="15" customHeight="1" x14ac:dyDescent="0.3">
      <c r="A527" s="1">
        <v>12425</v>
      </c>
      <c r="B527" s="1" t="s">
        <v>468</v>
      </c>
      <c r="C527" s="1" t="s">
        <v>1482</v>
      </c>
      <c r="D527" s="1" t="s">
        <v>689</v>
      </c>
      <c r="E527" s="1">
        <v>21</v>
      </c>
      <c r="F527" s="1" t="s">
        <v>42</v>
      </c>
      <c r="G527" s="1" t="s">
        <v>42</v>
      </c>
      <c r="H527" s="22" t="s">
        <v>878</v>
      </c>
      <c r="I527" s="45" t="s">
        <v>43</v>
      </c>
      <c r="J527" s="1" t="s">
        <v>48</v>
      </c>
      <c r="K527" s="22" t="s">
        <v>43</v>
      </c>
      <c r="L527" s="1">
        <v>2</v>
      </c>
      <c r="M527" s="1">
        <v>1</v>
      </c>
      <c r="N527" s="22">
        <v>2</v>
      </c>
      <c r="O527" s="1">
        <v>3</v>
      </c>
      <c r="P527" s="1">
        <v>1</v>
      </c>
      <c r="Q527" s="22">
        <v>3</v>
      </c>
      <c r="R527" s="1">
        <v>4</v>
      </c>
      <c r="S527" s="1">
        <v>5</v>
      </c>
      <c r="T527" s="1">
        <v>2</v>
      </c>
      <c r="U527" s="1">
        <v>4</v>
      </c>
      <c r="V527" s="1">
        <v>3</v>
      </c>
      <c r="W527" s="1">
        <v>4</v>
      </c>
      <c r="X527" s="1" t="s">
        <v>45</v>
      </c>
      <c r="Y527" s="1" t="s">
        <v>45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45</v>
      </c>
      <c r="AF527" s="1" t="s">
        <v>45</v>
      </c>
      <c r="AG527" s="1" t="s">
        <v>45</v>
      </c>
      <c r="AH527" s="1" t="s">
        <v>45</v>
      </c>
      <c r="AI527" s="1" t="s">
        <v>45</v>
      </c>
      <c r="AJ527" s="1" t="s">
        <v>45</v>
      </c>
      <c r="AK527" s="1" t="s">
        <v>45</v>
      </c>
      <c r="AL527" s="1" t="s">
        <v>45</v>
      </c>
      <c r="AM527" s="1" t="s">
        <v>45</v>
      </c>
      <c r="AN527" s="1" t="s">
        <v>45</v>
      </c>
      <c r="AO527" s="22" t="s">
        <v>45</v>
      </c>
      <c r="AP527" s="1" t="s">
        <v>374</v>
      </c>
      <c r="AQ527" s="1">
        <v>8</v>
      </c>
      <c r="AR527" s="23" t="s">
        <v>371</v>
      </c>
      <c r="AS527" s="34" t="s">
        <v>45</v>
      </c>
      <c r="AT527" s="34" t="s">
        <v>844</v>
      </c>
      <c r="AU527" s="8">
        <f t="shared" si="56"/>
        <v>-2.2644723474043147</v>
      </c>
      <c r="AV527" s="8">
        <f t="shared" si="57"/>
        <v>-1.3819657061039585</v>
      </c>
      <c r="AW527">
        <f t="shared" si="58"/>
        <v>3</v>
      </c>
      <c r="AX527">
        <f t="shared" si="59"/>
        <v>0</v>
      </c>
      <c r="AY527" s="6">
        <f>VLOOKUP(AP527,COND!$A$10:$B$32,2,FALSE)</f>
        <v>1</v>
      </c>
      <c r="AZ527" s="8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91.407791408439962</v>
      </c>
      <c r="BA527" s="26">
        <f t="shared" si="60"/>
        <v>-0.88485185168241542</v>
      </c>
      <c r="BB527" t="str">
        <f t="shared" si="61"/>
        <v>SP</v>
      </c>
      <c r="BC527">
        <v>800</v>
      </c>
      <c r="BD527">
        <v>800</v>
      </c>
      <c r="BF527" t="str">
        <f t="shared" si="62"/>
        <v>Unlikely</v>
      </c>
      <c r="BH527" t="str">
        <f>IF(VLOOKUP($A527,'Draft List'!$D$4:$AC$1177,BH$3,FALSE)&lt;&gt;0,VLOOKUP($A527,'Draft List'!$D$4:$AC$1177,BH$3,FALSE),"")</f>
        <v/>
      </c>
      <c r="BI527" t="str">
        <f>IF(VLOOKUP($A527,'Draft List'!$D$4:$AC$1177,BI$3,FALSE)&lt;&gt;0,VLOOKUP($A527,'Draft List'!$D$4:$AC$1177,BI$3,FALSE),"")</f>
        <v/>
      </c>
      <c r="BJ527" t="str">
        <f>IF(VLOOKUP($A527,'Draft List'!$D$4:$AC$1177,BJ$3,FALSE)&lt;&gt;0,VLOOKUP($A527,'Draft List'!$D$4:$AC$1177,BJ$3,FALSE),"")</f>
        <v/>
      </c>
      <c r="BK527" t="str">
        <f>IF(VLOOKUP($A527,'Draft List'!$D$4:$AC$1177,BK$3,FALSE)&lt;&gt;0,VLOOKUP($A527,'Draft List'!$D$4:$AC$1177,BK$3,FALSE),"")</f>
        <v/>
      </c>
      <c r="BL527" t="e">
        <f>IF(OR(B527="SP",B527="MR",B527="CL"),"P",VLOOKUP(#REF!,Bat!$A$4:$AR$581,42,FALSE))</f>
        <v>#REF!</v>
      </c>
    </row>
    <row r="528" spans="1:64" ht="15" customHeight="1" x14ac:dyDescent="0.3">
      <c r="A528" s="1">
        <v>7316</v>
      </c>
      <c r="B528" s="1" t="s">
        <v>468</v>
      </c>
      <c r="C528" s="1" t="s">
        <v>638</v>
      </c>
      <c r="D528" s="1" t="s">
        <v>170</v>
      </c>
      <c r="E528" s="1">
        <v>21</v>
      </c>
      <c r="F528" s="1" t="s">
        <v>42</v>
      </c>
      <c r="G528" s="1" t="s">
        <v>54</v>
      </c>
      <c r="H528" s="22" t="s">
        <v>878</v>
      </c>
      <c r="I528" s="45" t="s">
        <v>43</v>
      </c>
      <c r="J528" s="1" t="s">
        <v>43</v>
      </c>
      <c r="K528" s="22" t="s">
        <v>43</v>
      </c>
      <c r="L528" s="1">
        <v>3</v>
      </c>
      <c r="M528" s="1">
        <v>1</v>
      </c>
      <c r="N528" s="22">
        <v>1</v>
      </c>
      <c r="O528" s="1">
        <v>4</v>
      </c>
      <c r="P528" s="1">
        <v>1</v>
      </c>
      <c r="Q528" s="22">
        <v>2</v>
      </c>
      <c r="R528" s="1">
        <v>4</v>
      </c>
      <c r="S528" s="1">
        <v>5</v>
      </c>
      <c r="T528" s="1">
        <v>3</v>
      </c>
      <c r="U528" s="1">
        <v>7</v>
      </c>
      <c r="V528" s="1">
        <v>2</v>
      </c>
      <c r="W528" s="1">
        <v>5</v>
      </c>
      <c r="X528" s="1" t="s">
        <v>45</v>
      </c>
      <c r="Y528" s="1" t="s">
        <v>45</v>
      </c>
      <c r="Z528" s="1" t="s">
        <v>45</v>
      </c>
      <c r="AA528" s="1" t="s">
        <v>45</v>
      </c>
      <c r="AB528" s="1" t="s">
        <v>45</v>
      </c>
      <c r="AC528" s="1" t="s">
        <v>45</v>
      </c>
      <c r="AD528" s="1" t="s">
        <v>45</v>
      </c>
      <c r="AE528" s="1" t="s">
        <v>45</v>
      </c>
      <c r="AF528" s="1" t="s">
        <v>45</v>
      </c>
      <c r="AG528" s="1" t="s">
        <v>45</v>
      </c>
      <c r="AH528" s="1" t="s">
        <v>45</v>
      </c>
      <c r="AI528" s="1" t="s">
        <v>45</v>
      </c>
      <c r="AJ528" s="1" t="s">
        <v>45</v>
      </c>
      <c r="AK528" s="1" t="s">
        <v>45</v>
      </c>
      <c r="AL528" s="1" t="s">
        <v>45</v>
      </c>
      <c r="AM528" s="1" t="s">
        <v>45</v>
      </c>
      <c r="AN528" s="1" t="s">
        <v>45</v>
      </c>
      <c r="AO528" s="22" t="s">
        <v>45</v>
      </c>
      <c r="AP528" s="1" t="s">
        <v>374</v>
      </c>
      <c r="AQ528" s="1">
        <v>6</v>
      </c>
      <c r="AR528" s="23" t="s">
        <v>14</v>
      </c>
      <c r="AS528" s="34" t="s">
        <v>45</v>
      </c>
      <c r="AT528" s="34" t="s">
        <v>844</v>
      </c>
      <c r="AU528" s="8">
        <f t="shared" si="56"/>
        <v>-2.3121015889492513</v>
      </c>
      <c r="AV528" s="8">
        <f t="shared" si="57"/>
        <v>-1.4295949476488956</v>
      </c>
      <c r="AW528">
        <f t="shared" si="58"/>
        <v>3</v>
      </c>
      <c r="AX528">
        <f t="shared" si="59"/>
        <v>1</v>
      </c>
      <c r="AY528" s="6">
        <f>VLOOKUP(AP528,COND!$A$10:$B$32,2,FALSE)</f>
        <v>1</v>
      </c>
      <c r="AZ528" s="8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91.353288711001426</v>
      </c>
      <c r="BA528" s="26">
        <f t="shared" si="60"/>
        <v>-0.88988008874946234</v>
      </c>
      <c r="BB528" t="str">
        <f t="shared" si="61"/>
        <v>SP</v>
      </c>
      <c r="BC528">
        <v>800</v>
      </c>
      <c r="BD528">
        <v>800</v>
      </c>
      <c r="BF528" t="str">
        <f t="shared" si="62"/>
        <v>Unlikely</v>
      </c>
      <c r="BH528" t="str">
        <f>IF(VLOOKUP($A528,'Draft List'!$D$4:$AC$1177,BH$3,FALSE)&lt;&gt;0,VLOOKUP($A528,'Draft List'!$D$4:$AC$1177,BH$3,FALSE),"")</f>
        <v/>
      </c>
      <c r="BI528" t="str">
        <f>IF(VLOOKUP($A528,'Draft List'!$D$4:$AC$1177,BI$3,FALSE)&lt;&gt;0,VLOOKUP($A528,'Draft List'!$D$4:$AC$1177,BI$3,FALSE),"")</f>
        <v/>
      </c>
      <c r="BJ528" t="str">
        <f>IF(VLOOKUP($A528,'Draft List'!$D$4:$AC$1177,BJ$3,FALSE)&lt;&gt;0,VLOOKUP($A528,'Draft List'!$D$4:$AC$1177,BJ$3,FALSE),"")</f>
        <v/>
      </c>
      <c r="BK528" t="str">
        <f>IF(VLOOKUP($A528,'Draft List'!$D$4:$AC$1177,BK$3,FALSE)&lt;&gt;0,VLOOKUP($A528,'Draft List'!$D$4:$AC$1177,BK$3,FALSE),"")</f>
        <v/>
      </c>
      <c r="BL528" t="e">
        <f>IF(OR(B528="SP",B528="MR",B528="CL"),"P",VLOOKUP(#REF!,Bat!$A$4:$AR$581,42,FALSE))</f>
        <v>#REF!</v>
      </c>
    </row>
    <row r="529" spans="1:64" ht="15" customHeight="1" x14ac:dyDescent="0.3">
      <c r="A529" s="1">
        <v>7167</v>
      </c>
      <c r="B529" s="1" t="s">
        <v>468</v>
      </c>
      <c r="C529" s="1" t="s">
        <v>133</v>
      </c>
      <c r="D529" s="1" t="s">
        <v>1554</v>
      </c>
      <c r="E529" s="1">
        <v>21</v>
      </c>
      <c r="F529" s="1" t="s">
        <v>42</v>
      </c>
      <c r="G529" s="1" t="s">
        <v>42</v>
      </c>
      <c r="H529" s="22" t="s">
        <v>878</v>
      </c>
      <c r="I529" s="45" t="s">
        <v>44</v>
      </c>
      <c r="J529" s="1" t="s">
        <v>48</v>
      </c>
      <c r="K529" s="22" t="s">
        <v>43</v>
      </c>
      <c r="L529" s="1">
        <v>2</v>
      </c>
      <c r="M529" s="1">
        <v>1</v>
      </c>
      <c r="N529" s="22">
        <v>2</v>
      </c>
      <c r="O529" s="1">
        <v>3</v>
      </c>
      <c r="P529" s="1">
        <v>1</v>
      </c>
      <c r="Q529" s="22">
        <v>3</v>
      </c>
      <c r="R529" s="1">
        <v>4</v>
      </c>
      <c r="S529" s="1">
        <v>5</v>
      </c>
      <c r="T529" s="1">
        <v>1</v>
      </c>
      <c r="U529" s="1">
        <v>4</v>
      </c>
      <c r="V529" s="1" t="s">
        <v>45</v>
      </c>
      <c r="W529" s="1" t="s">
        <v>45</v>
      </c>
      <c r="X529" s="1">
        <v>2</v>
      </c>
      <c r="Y529" s="1">
        <v>3</v>
      </c>
      <c r="Z529" s="1" t="s">
        <v>45</v>
      </c>
      <c r="AA529" s="1" t="s">
        <v>45</v>
      </c>
      <c r="AB529" s="1" t="s">
        <v>45</v>
      </c>
      <c r="AC529" s="1" t="s">
        <v>45</v>
      </c>
      <c r="AD529" s="1" t="s">
        <v>45</v>
      </c>
      <c r="AE529" s="1" t="s">
        <v>45</v>
      </c>
      <c r="AF529" s="1" t="s">
        <v>45</v>
      </c>
      <c r="AG529" s="1" t="s">
        <v>45</v>
      </c>
      <c r="AH529" s="1" t="s">
        <v>45</v>
      </c>
      <c r="AI529" s="1" t="s">
        <v>45</v>
      </c>
      <c r="AJ529" s="1" t="s">
        <v>45</v>
      </c>
      <c r="AK529" s="1" t="s">
        <v>45</v>
      </c>
      <c r="AL529" s="1" t="s">
        <v>45</v>
      </c>
      <c r="AM529" s="1" t="s">
        <v>45</v>
      </c>
      <c r="AN529" s="1" t="s">
        <v>45</v>
      </c>
      <c r="AO529" s="22" t="s">
        <v>45</v>
      </c>
      <c r="AP529" s="1" t="s">
        <v>58</v>
      </c>
      <c r="AQ529" s="1">
        <v>9</v>
      </c>
      <c r="AR529" s="23" t="s">
        <v>14</v>
      </c>
      <c r="AS529" s="34" t="s">
        <v>45</v>
      </c>
      <c r="AT529" s="34" t="s">
        <v>48</v>
      </c>
      <c r="AU529" s="8">
        <f t="shared" si="56"/>
        <v>-2.2644723474043147</v>
      </c>
      <c r="AV529" s="8">
        <f t="shared" si="57"/>
        <v>-1.3819657061039585</v>
      </c>
      <c r="AW529">
        <f t="shared" si="58"/>
        <v>3</v>
      </c>
      <c r="AX529">
        <f t="shared" si="59"/>
        <v>0</v>
      </c>
      <c r="AY529" s="6">
        <f>VLOOKUP(AP529,COND!$A$10:$B$32,2,FALSE)</f>
        <v>1</v>
      </c>
      <c r="AZ529" s="8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91.257791408439971</v>
      </c>
      <c r="BA529" s="26">
        <f t="shared" si="60"/>
        <v>-0.89869035134397002</v>
      </c>
      <c r="BB529" t="str">
        <f t="shared" si="61"/>
        <v>SP</v>
      </c>
      <c r="BC529">
        <v>800</v>
      </c>
      <c r="BD529">
        <v>800</v>
      </c>
      <c r="BF529" t="str">
        <f t="shared" si="62"/>
        <v>Unlikely</v>
      </c>
      <c r="BH529" t="str">
        <f>IF(VLOOKUP($A529,'Draft List'!$D$4:$AC$1177,BH$3,FALSE)&lt;&gt;0,VLOOKUP($A529,'Draft List'!$D$4:$AC$1177,BH$3,FALSE),"")</f>
        <v/>
      </c>
      <c r="BI529" t="str">
        <f>IF(VLOOKUP($A529,'Draft List'!$D$4:$AC$1177,BI$3,FALSE)&lt;&gt;0,VLOOKUP($A529,'Draft List'!$D$4:$AC$1177,BI$3,FALSE),"")</f>
        <v/>
      </c>
      <c r="BJ529" t="str">
        <f>IF(VLOOKUP($A529,'Draft List'!$D$4:$AC$1177,BJ$3,FALSE)&lt;&gt;0,VLOOKUP($A529,'Draft List'!$D$4:$AC$1177,BJ$3,FALSE),"")</f>
        <v/>
      </c>
      <c r="BK529" t="str">
        <f>IF(VLOOKUP($A529,'Draft List'!$D$4:$AC$1177,BK$3,FALSE)&lt;&gt;0,VLOOKUP($A529,'Draft List'!$D$4:$AC$1177,BK$3,FALSE),"")</f>
        <v/>
      </c>
      <c r="BL529" t="e">
        <f>IF(OR(B529="SP",B529="MR",B529="CL"),"P",VLOOKUP(#REF!,Bat!$A$4:$AR$581,42,FALSE))</f>
        <v>#REF!</v>
      </c>
    </row>
    <row r="530" spans="1:64" ht="15" customHeight="1" x14ac:dyDescent="0.3">
      <c r="A530" s="1">
        <v>9262</v>
      </c>
      <c r="B530" s="1" t="s">
        <v>468</v>
      </c>
      <c r="C530" s="1" t="s">
        <v>1526</v>
      </c>
      <c r="D530" s="1" t="s">
        <v>1527</v>
      </c>
      <c r="E530" s="1">
        <v>21</v>
      </c>
      <c r="F530" s="1" t="s">
        <v>54</v>
      </c>
      <c r="G530" s="1" t="s">
        <v>42</v>
      </c>
      <c r="H530" s="22" t="s">
        <v>878</v>
      </c>
      <c r="I530" s="45" t="s">
        <v>44</v>
      </c>
      <c r="J530" s="1" t="s">
        <v>43</v>
      </c>
      <c r="K530" s="22" t="s">
        <v>43</v>
      </c>
      <c r="L530" s="1">
        <v>1</v>
      </c>
      <c r="M530" s="1">
        <v>1</v>
      </c>
      <c r="N530" s="22">
        <v>1</v>
      </c>
      <c r="O530" s="1">
        <v>4</v>
      </c>
      <c r="P530" s="1">
        <v>1</v>
      </c>
      <c r="Q530" s="22">
        <v>2</v>
      </c>
      <c r="R530" s="1">
        <v>2</v>
      </c>
      <c r="S530" s="1">
        <v>5</v>
      </c>
      <c r="T530" s="1">
        <v>1</v>
      </c>
      <c r="U530" s="1">
        <v>1</v>
      </c>
      <c r="V530" s="1" t="s">
        <v>45</v>
      </c>
      <c r="W530" s="1" t="s">
        <v>45</v>
      </c>
      <c r="X530" s="1" t="s">
        <v>45</v>
      </c>
      <c r="Y530" s="1" t="s">
        <v>45</v>
      </c>
      <c r="Z530" s="1">
        <v>2</v>
      </c>
      <c r="AA530" s="1">
        <v>4</v>
      </c>
      <c r="AB530" s="1" t="s">
        <v>45</v>
      </c>
      <c r="AC530" s="1" t="s">
        <v>45</v>
      </c>
      <c r="AD530" s="1" t="s">
        <v>45</v>
      </c>
      <c r="AE530" s="1" t="s">
        <v>45</v>
      </c>
      <c r="AF530" s="1" t="s">
        <v>45</v>
      </c>
      <c r="AG530" s="1" t="s">
        <v>45</v>
      </c>
      <c r="AH530" s="1" t="s">
        <v>45</v>
      </c>
      <c r="AI530" s="1" t="s">
        <v>45</v>
      </c>
      <c r="AJ530" s="1" t="s">
        <v>45</v>
      </c>
      <c r="AK530" s="1" t="s">
        <v>45</v>
      </c>
      <c r="AL530" s="1" t="s">
        <v>45</v>
      </c>
      <c r="AM530" s="1" t="s">
        <v>45</v>
      </c>
      <c r="AN530" s="1" t="s">
        <v>45</v>
      </c>
      <c r="AO530" s="22" t="s">
        <v>45</v>
      </c>
      <c r="AP530" s="1" t="s">
        <v>66</v>
      </c>
      <c r="AQ530" s="1">
        <v>6</v>
      </c>
      <c r="AR530" s="23" t="s">
        <v>14</v>
      </c>
      <c r="AS530" s="34" t="s">
        <v>45</v>
      </c>
      <c r="AT530" s="34" t="s">
        <v>844</v>
      </c>
      <c r="AU530" s="8">
        <f t="shared" si="56"/>
        <v>-2.7014842379675978</v>
      </c>
      <c r="AV530" s="8">
        <f t="shared" si="57"/>
        <v>-1.4295949476488956</v>
      </c>
      <c r="AW530">
        <f t="shared" si="58"/>
        <v>3</v>
      </c>
      <c r="AX530">
        <f t="shared" si="59"/>
        <v>0</v>
      </c>
      <c r="AY530" s="6">
        <f>VLOOKUP(AP530,COND!$A$10:$B$32,2,FALSE)</f>
        <v>0.95</v>
      </c>
      <c r="AZ530" s="8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91.255678639720713</v>
      </c>
      <c r="BA530" s="26">
        <f t="shared" si="60"/>
        <v>-0.89888526833867932</v>
      </c>
      <c r="BB530" t="str">
        <f t="shared" si="61"/>
        <v>SP</v>
      </c>
      <c r="BC530">
        <v>800</v>
      </c>
      <c r="BD530">
        <v>800</v>
      </c>
      <c r="BF530" t="str">
        <f t="shared" si="62"/>
        <v>Unlikely</v>
      </c>
      <c r="BH530">
        <f>IF(VLOOKUP($A530,'Draft List'!$D$4:$AC$1177,BH$3,FALSE)&lt;&gt;0,VLOOKUP($A530,'Draft List'!$D$4:$AC$1177,BH$3,FALSE),"")</f>
        <v>597</v>
      </c>
      <c r="BI530">
        <f>IF(VLOOKUP($A530,'Draft List'!$D$4:$AC$1177,BI$3,FALSE)&lt;&gt;0,VLOOKUP($A530,'Draft List'!$D$4:$AC$1177,BI$3,FALSE),"")</f>
        <v>20</v>
      </c>
      <c r="BJ530">
        <f>IF(VLOOKUP($A530,'Draft List'!$D$4:$AC$1177,BJ$3,FALSE)&lt;&gt;0,VLOOKUP($A530,'Draft List'!$D$4:$AC$1177,BJ$3,FALSE),"")</f>
        <v>1</v>
      </c>
      <c r="BK530" t="str">
        <f>IF(VLOOKUP($A530,'Draft List'!$D$4:$AC$1177,BK$3,FALSE)&lt;&gt;0,VLOOKUP($A530,'Draft List'!$D$4:$AC$1177,BK$3,FALSE),"")</f>
        <v>Yuma Arroyos</v>
      </c>
      <c r="BL530" t="e">
        <f>IF(OR(B530="SP",B530="MR",B530="CL"),"P",VLOOKUP(#REF!,Bat!$A$4:$AR$581,42,FALSE))</f>
        <v>#REF!</v>
      </c>
    </row>
    <row r="531" spans="1:64" ht="15" customHeight="1" x14ac:dyDescent="0.3">
      <c r="A531" s="1">
        <v>16105</v>
      </c>
      <c r="B531" s="1" t="s">
        <v>24</v>
      </c>
      <c r="C531" s="1" t="s">
        <v>130</v>
      </c>
      <c r="D531" s="1" t="s">
        <v>1505</v>
      </c>
      <c r="E531" s="1">
        <v>22</v>
      </c>
      <c r="F531" s="1" t="s">
        <v>63</v>
      </c>
      <c r="G531" s="1" t="s">
        <v>42</v>
      </c>
      <c r="H531" s="22" t="s">
        <v>878</v>
      </c>
      <c r="I531" s="45" t="s">
        <v>43</v>
      </c>
      <c r="J531" s="1" t="s">
        <v>43</v>
      </c>
      <c r="K531" s="22" t="s">
        <v>43</v>
      </c>
      <c r="L531" s="1">
        <v>2</v>
      </c>
      <c r="M531" s="1">
        <v>1</v>
      </c>
      <c r="N531" s="22">
        <v>2</v>
      </c>
      <c r="O531" s="1">
        <v>4</v>
      </c>
      <c r="P531" s="1">
        <v>1</v>
      </c>
      <c r="Q531" s="22">
        <v>2</v>
      </c>
      <c r="R531" s="1">
        <v>4</v>
      </c>
      <c r="S531" s="1">
        <v>5</v>
      </c>
      <c r="T531" s="1">
        <v>2</v>
      </c>
      <c r="U531" s="1">
        <v>4</v>
      </c>
      <c r="V531" s="1">
        <v>2</v>
      </c>
      <c r="W531" s="1">
        <v>5</v>
      </c>
      <c r="X531" s="1">
        <v>3</v>
      </c>
      <c r="Y531" s="1">
        <v>6</v>
      </c>
      <c r="Z531" s="1" t="s">
        <v>45</v>
      </c>
      <c r="AA531" s="1" t="s">
        <v>45</v>
      </c>
      <c r="AB531" s="1" t="s">
        <v>45</v>
      </c>
      <c r="AC531" s="1" t="s">
        <v>45</v>
      </c>
      <c r="AD531" s="1" t="s">
        <v>45</v>
      </c>
      <c r="AE531" s="1" t="s">
        <v>45</v>
      </c>
      <c r="AF531" s="1" t="s">
        <v>45</v>
      </c>
      <c r="AG531" s="1" t="s">
        <v>45</v>
      </c>
      <c r="AH531" s="1" t="s">
        <v>45</v>
      </c>
      <c r="AI531" s="1" t="s">
        <v>45</v>
      </c>
      <c r="AJ531" s="1" t="s">
        <v>45</v>
      </c>
      <c r="AK531" s="1" t="s">
        <v>45</v>
      </c>
      <c r="AL531" s="1" t="s">
        <v>45</v>
      </c>
      <c r="AM531" s="1" t="s">
        <v>45</v>
      </c>
      <c r="AN531" s="1" t="s">
        <v>45</v>
      </c>
      <c r="AO531" s="22" t="s">
        <v>45</v>
      </c>
      <c r="AP531" s="1" t="s">
        <v>58</v>
      </c>
      <c r="AQ531" s="1">
        <v>7</v>
      </c>
      <c r="AR531" s="23" t="s">
        <v>14</v>
      </c>
      <c r="AS531" s="34" t="s">
        <v>45</v>
      </c>
      <c r="AT531" s="34" t="s">
        <v>48</v>
      </c>
      <c r="AU531" s="8">
        <f t="shared" si="56"/>
        <v>-2.2644723474043147</v>
      </c>
      <c r="AV531" s="8">
        <f t="shared" si="57"/>
        <v>-1.4295949476488956</v>
      </c>
      <c r="AW531">
        <f t="shared" si="58"/>
        <v>4</v>
      </c>
      <c r="AX531">
        <f t="shared" si="59"/>
        <v>1</v>
      </c>
      <c r="AY531" s="6">
        <f>VLOOKUP(AP531,COND!$A$10:$B$32,2,FALSE)</f>
        <v>1</v>
      </c>
      <c r="AZ531" s="8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91.205206577541219</v>
      </c>
      <c r="BA531" s="26">
        <f t="shared" si="60"/>
        <v>-0.90354165244127216</v>
      </c>
      <c r="BB531" t="str">
        <f t="shared" si="61"/>
        <v>SP</v>
      </c>
      <c r="BC531">
        <v>800</v>
      </c>
      <c r="BD531">
        <v>800</v>
      </c>
      <c r="BF531" t="str">
        <f t="shared" si="62"/>
        <v>Unlikely</v>
      </c>
      <c r="BH531" t="str">
        <f>IF(VLOOKUP($A531,'Draft List'!$D$4:$AC$1177,BH$3,FALSE)&lt;&gt;0,VLOOKUP($A531,'Draft List'!$D$4:$AC$1177,BH$3,FALSE),"")</f>
        <v/>
      </c>
      <c r="BI531" t="str">
        <f>IF(VLOOKUP($A531,'Draft List'!$D$4:$AC$1177,BI$3,FALSE)&lt;&gt;0,VLOOKUP($A531,'Draft List'!$D$4:$AC$1177,BI$3,FALSE),"")</f>
        <v/>
      </c>
      <c r="BJ531" t="str">
        <f>IF(VLOOKUP($A531,'Draft List'!$D$4:$AC$1177,BJ$3,FALSE)&lt;&gt;0,VLOOKUP($A531,'Draft List'!$D$4:$AC$1177,BJ$3,FALSE),"")</f>
        <v/>
      </c>
      <c r="BK531" t="str">
        <f>IF(VLOOKUP($A531,'Draft List'!$D$4:$AC$1177,BK$3,FALSE)&lt;&gt;0,VLOOKUP($A531,'Draft List'!$D$4:$AC$1177,BK$3,FALSE),"")</f>
        <v/>
      </c>
      <c r="BL531" t="str">
        <f>IF(OR(B531="SP",B531="MR",B531="CL"),"P",VLOOKUP(#REF!,Bat!$A$4:$AR$581,42,FALSE))</f>
        <v>P</v>
      </c>
    </row>
    <row r="532" spans="1:64" ht="15" customHeight="1" x14ac:dyDescent="0.3">
      <c r="A532" s="1">
        <v>4186</v>
      </c>
      <c r="B532" s="1" t="s">
        <v>468</v>
      </c>
      <c r="C532" s="1" t="s">
        <v>694</v>
      </c>
      <c r="D532" s="1" t="s">
        <v>880</v>
      </c>
      <c r="E532" s="1">
        <v>22</v>
      </c>
      <c r="F532" s="1" t="s">
        <v>42</v>
      </c>
      <c r="G532" s="1" t="s">
        <v>42</v>
      </c>
      <c r="H532" s="22" t="s">
        <v>878</v>
      </c>
      <c r="I532" s="45" t="s">
        <v>43</v>
      </c>
      <c r="J532" s="1" t="s">
        <v>48</v>
      </c>
      <c r="K532" s="22" t="s">
        <v>43</v>
      </c>
      <c r="L532" s="1">
        <v>3</v>
      </c>
      <c r="M532" s="1">
        <v>1</v>
      </c>
      <c r="N532" s="22">
        <v>1</v>
      </c>
      <c r="O532" s="1">
        <v>4</v>
      </c>
      <c r="P532" s="1">
        <v>1</v>
      </c>
      <c r="Q532" s="22">
        <v>2</v>
      </c>
      <c r="R532" s="1">
        <v>4</v>
      </c>
      <c r="S532" s="1">
        <v>5</v>
      </c>
      <c r="T532" s="1">
        <v>4</v>
      </c>
      <c r="U532" s="1">
        <v>5</v>
      </c>
      <c r="V532" s="1" t="s">
        <v>45</v>
      </c>
      <c r="W532" s="1" t="s">
        <v>45</v>
      </c>
      <c r="X532" s="1">
        <v>3</v>
      </c>
      <c r="Y532" s="1">
        <v>5</v>
      </c>
      <c r="Z532" s="1" t="s">
        <v>45</v>
      </c>
      <c r="AA532" s="1" t="s">
        <v>45</v>
      </c>
      <c r="AB532" s="1" t="s">
        <v>45</v>
      </c>
      <c r="AC532" s="1" t="s">
        <v>45</v>
      </c>
      <c r="AD532" s="1" t="s">
        <v>45</v>
      </c>
      <c r="AE532" s="1" t="s">
        <v>45</v>
      </c>
      <c r="AF532" s="1" t="s">
        <v>45</v>
      </c>
      <c r="AG532" s="1" t="s">
        <v>45</v>
      </c>
      <c r="AH532" s="1" t="s">
        <v>45</v>
      </c>
      <c r="AI532" s="1" t="s">
        <v>45</v>
      </c>
      <c r="AJ532" s="1" t="s">
        <v>45</v>
      </c>
      <c r="AK532" s="1" t="s">
        <v>45</v>
      </c>
      <c r="AL532" s="1" t="s">
        <v>45</v>
      </c>
      <c r="AM532" s="1" t="s">
        <v>45</v>
      </c>
      <c r="AN532" s="1" t="s">
        <v>45</v>
      </c>
      <c r="AO532" s="22" t="s">
        <v>45</v>
      </c>
      <c r="AP532" s="1" t="s">
        <v>374</v>
      </c>
      <c r="AQ532" s="1">
        <v>6</v>
      </c>
      <c r="AR532" s="23" t="s">
        <v>14</v>
      </c>
      <c r="AS532" s="34" t="s">
        <v>45</v>
      </c>
      <c r="AT532" s="34" t="s">
        <v>48</v>
      </c>
      <c r="AU532" s="8">
        <f t="shared" si="56"/>
        <v>-2.3121015889492513</v>
      </c>
      <c r="AV532" s="8">
        <f t="shared" si="57"/>
        <v>-1.4295949476488956</v>
      </c>
      <c r="AW532">
        <f t="shared" si="58"/>
        <v>3</v>
      </c>
      <c r="AX532">
        <f t="shared" si="59"/>
        <v>0</v>
      </c>
      <c r="AY532" s="6">
        <f>VLOOKUP(AP532,COND!$A$10:$B$32,2,FALSE)</f>
        <v>1</v>
      </c>
      <c r="AZ532" s="8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91.134538711001426</v>
      </c>
      <c r="BA532" s="26">
        <f t="shared" si="60"/>
        <v>-0.91006123408923068</v>
      </c>
      <c r="BB532" t="str">
        <f t="shared" si="61"/>
        <v>SP</v>
      </c>
      <c r="BC532">
        <v>800</v>
      </c>
      <c r="BD532">
        <v>800</v>
      </c>
      <c r="BF532" t="str">
        <f t="shared" si="62"/>
        <v>Unlikely</v>
      </c>
      <c r="BH532" t="str">
        <f>IF(VLOOKUP($A532,'Draft List'!$D$4:$AC$1177,BH$3,FALSE)&lt;&gt;0,VLOOKUP($A532,'Draft List'!$D$4:$AC$1177,BH$3,FALSE),"")</f>
        <v/>
      </c>
      <c r="BI532" t="str">
        <f>IF(VLOOKUP($A532,'Draft List'!$D$4:$AC$1177,BI$3,FALSE)&lt;&gt;0,VLOOKUP($A532,'Draft List'!$D$4:$AC$1177,BI$3,FALSE),"")</f>
        <v/>
      </c>
      <c r="BJ532" t="str">
        <f>IF(VLOOKUP($A532,'Draft List'!$D$4:$AC$1177,BJ$3,FALSE)&lt;&gt;0,VLOOKUP($A532,'Draft List'!$D$4:$AC$1177,BJ$3,FALSE),"")</f>
        <v/>
      </c>
      <c r="BK532" t="str">
        <f>IF(VLOOKUP($A532,'Draft List'!$D$4:$AC$1177,BK$3,FALSE)&lt;&gt;0,VLOOKUP($A532,'Draft List'!$D$4:$AC$1177,BK$3,FALSE),"")</f>
        <v/>
      </c>
      <c r="BL532" t="e">
        <f>IF(OR(B532="SP",B532="MR",B532="CL"),"P",VLOOKUP(#REF!,Bat!$A$4:$AR$581,42,FALSE))</f>
        <v>#REF!</v>
      </c>
    </row>
    <row r="533" spans="1:64" ht="15" customHeight="1" x14ac:dyDescent="0.3">
      <c r="A533" s="1">
        <v>9040</v>
      </c>
      <c r="B533" s="1" t="s">
        <v>468</v>
      </c>
      <c r="C533" s="1" t="s">
        <v>1115</v>
      </c>
      <c r="D533" s="1" t="s">
        <v>1116</v>
      </c>
      <c r="E533" s="1">
        <v>21</v>
      </c>
      <c r="F533" s="1" t="s">
        <v>42</v>
      </c>
      <c r="G533" s="1" t="s">
        <v>54</v>
      </c>
      <c r="H533" s="22" t="s">
        <v>878</v>
      </c>
      <c r="I533" s="45" t="s">
        <v>43</v>
      </c>
      <c r="J533" s="1" t="s">
        <v>48</v>
      </c>
      <c r="K533" s="22" t="s">
        <v>43</v>
      </c>
      <c r="L533" s="1">
        <v>1</v>
      </c>
      <c r="M533" s="1">
        <v>1</v>
      </c>
      <c r="N533" s="22">
        <v>1</v>
      </c>
      <c r="O533" s="1">
        <v>2</v>
      </c>
      <c r="P533" s="1">
        <v>1</v>
      </c>
      <c r="Q533" s="22">
        <v>3</v>
      </c>
      <c r="R533" s="1" t="s">
        <v>45</v>
      </c>
      <c r="S533" s="1" t="s">
        <v>45</v>
      </c>
      <c r="T533" s="1">
        <v>1</v>
      </c>
      <c r="U533" s="1">
        <v>2</v>
      </c>
      <c r="V533" s="1">
        <v>1</v>
      </c>
      <c r="W533" s="1">
        <v>3</v>
      </c>
      <c r="X533" s="1">
        <v>2</v>
      </c>
      <c r="Y533" s="1">
        <v>4</v>
      </c>
      <c r="Z533" s="1" t="s">
        <v>45</v>
      </c>
      <c r="AA533" s="1" t="s">
        <v>45</v>
      </c>
      <c r="AB533" s="1">
        <v>2</v>
      </c>
      <c r="AC533" s="1">
        <v>3</v>
      </c>
      <c r="AD533" s="1">
        <v>2</v>
      </c>
      <c r="AE533" s="1">
        <v>3</v>
      </c>
      <c r="AF533" s="1">
        <v>2</v>
      </c>
      <c r="AG533" s="1">
        <v>3</v>
      </c>
      <c r="AH533" s="1" t="s">
        <v>45</v>
      </c>
      <c r="AI533" s="1" t="s">
        <v>45</v>
      </c>
      <c r="AJ533" s="1" t="s">
        <v>45</v>
      </c>
      <c r="AK533" s="1" t="s">
        <v>45</v>
      </c>
      <c r="AL533" s="1" t="s">
        <v>45</v>
      </c>
      <c r="AM533" s="1" t="s">
        <v>45</v>
      </c>
      <c r="AN533" s="1" t="s">
        <v>45</v>
      </c>
      <c r="AO533" s="22" t="s">
        <v>45</v>
      </c>
      <c r="AP533" s="1" t="s">
        <v>69</v>
      </c>
      <c r="AQ533" s="1">
        <v>6</v>
      </c>
      <c r="AR533" s="23" t="s">
        <v>14</v>
      </c>
      <c r="AS533" s="34" t="s">
        <v>874</v>
      </c>
      <c r="AT533" s="34" t="s">
        <v>48</v>
      </c>
      <c r="AU533" s="8">
        <f t="shared" si="56"/>
        <v>-2.7014842379675978</v>
      </c>
      <c r="AV533" s="8">
        <f t="shared" si="57"/>
        <v>-1.5766570306131322</v>
      </c>
      <c r="AW533">
        <f t="shared" si="58"/>
        <v>6</v>
      </c>
      <c r="AX533">
        <f t="shared" si="59"/>
        <v>0</v>
      </c>
      <c r="AY533" s="6">
        <f>VLOOKUP(AP533,COND!$A$10:$B$32,2,FALSE)</f>
        <v>0.95</v>
      </c>
      <c r="AZ533" s="8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91.070728552808234</v>
      </c>
      <c r="BA533" s="26">
        <f t="shared" si="60"/>
        <v>-0.91594814643963252</v>
      </c>
      <c r="BB533" t="str">
        <f t="shared" si="61"/>
        <v>SP</v>
      </c>
      <c r="BC533">
        <v>800</v>
      </c>
      <c r="BD533">
        <v>800</v>
      </c>
      <c r="BF533" t="str">
        <f t="shared" si="62"/>
        <v>Unlikely</v>
      </c>
      <c r="BH533" t="str">
        <f>IF(VLOOKUP($A533,'Draft List'!$D$4:$AC$1177,BH$3,FALSE)&lt;&gt;0,VLOOKUP($A533,'Draft List'!$D$4:$AC$1177,BH$3,FALSE),"")</f>
        <v/>
      </c>
      <c r="BI533" t="str">
        <f>IF(VLOOKUP($A533,'Draft List'!$D$4:$AC$1177,BI$3,FALSE)&lt;&gt;0,VLOOKUP($A533,'Draft List'!$D$4:$AC$1177,BI$3,FALSE),"")</f>
        <v/>
      </c>
      <c r="BJ533" t="str">
        <f>IF(VLOOKUP($A533,'Draft List'!$D$4:$AC$1177,BJ$3,FALSE)&lt;&gt;0,VLOOKUP($A533,'Draft List'!$D$4:$AC$1177,BJ$3,FALSE),"")</f>
        <v/>
      </c>
      <c r="BK533" t="str">
        <f>IF(VLOOKUP($A533,'Draft List'!$D$4:$AC$1177,BK$3,FALSE)&lt;&gt;0,VLOOKUP($A533,'Draft List'!$D$4:$AC$1177,BK$3,FALSE),"")</f>
        <v/>
      </c>
      <c r="BL533" t="e">
        <f>IF(OR(B533="SP",B533="MR",B533="CL"),"P",VLOOKUP(#REF!,Bat!$A$4:$AR$581,42,FALSE))</f>
        <v>#REF!</v>
      </c>
    </row>
    <row r="534" spans="1:64" ht="15" customHeight="1" x14ac:dyDescent="0.3">
      <c r="A534" s="1">
        <v>11768</v>
      </c>
      <c r="B534" s="1" t="s">
        <v>24</v>
      </c>
      <c r="C534" s="1" t="s">
        <v>876</v>
      </c>
      <c r="D534" s="1" t="s">
        <v>445</v>
      </c>
      <c r="E534" s="1">
        <v>21</v>
      </c>
      <c r="F534" s="1" t="s">
        <v>54</v>
      </c>
      <c r="G534" s="1" t="s">
        <v>42</v>
      </c>
      <c r="H534" s="22" t="s">
        <v>878</v>
      </c>
      <c r="I534" s="45" t="s">
        <v>44</v>
      </c>
      <c r="J534" s="1" t="s">
        <v>43</v>
      </c>
      <c r="K534" s="22" t="s">
        <v>43</v>
      </c>
      <c r="L534" s="1">
        <v>2</v>
      </c>
      <c r="M534" s="1">
        <v>1</v>
      </c>
      <c r="N534" s="22">
        <v>1</v>
      </c>
      <c r="O534" s="1">
        <v>4</v>
      </c>
      <c r="P534" s="1">
        <v>1</v>
      </c>
      <c r="Q534" s="22">
        <v>2</v>
      </c>
      <c r="R534" s="1">
        <v>4</v>
      </c>
      <c r="S534" s="1">
        <v>6</v>
      </c>
      <c r="T534" s="1">
        <v>1</v>
      </c>
      <c r="U534" s="1">
        <v>5</v>
      </c>
      <c r="V534" s="1">
        <v>2</v>
      </c>
      <c r="W534" s="1">
        <v>5</v>
      </c>
      <c r="X534" s="1">
        <v>2</v>
      </c>
      <c r="Y534" s="1">
        <v>2</v>
      </c>
      <c r="Z534" s="1" t="s">
        <v>45</v>
      </c>
      <c r="AA534" s="1" t="s">
        <v>45</v>
      </c>
      <c r="AB534" s="1" t="s">
        <v>45</v>
      </c>
      <c r="AC534" s="1" t="s">
        <v>45</v>
      </c>
      <c r="AD534" s="1" t="s">
        <v>45</v>
      </c>
      <c r="AE534" s="1" t="s">
        <v>45</v>
      </c>
      <c r="AF534" s="1" t="s">
        <v>45</v>
      </c>
      <c r="AG534" s="1" t="s">
        <v>45</v>
      </c>
      <c r="AH534" s="1" t="s">
        <v>45</v>
      </c>
      <c r="AI534" s="1" t="s">
        <v>45</v>
      </c>
      <c r="AJ534" s="1" t="s">
        <v>45</v>
      </c>
      <c r="AK534" s="1" t="s">
        <v>45</v>
      </c>
      <c r="AL534" s="1" t="s">
        <v>45</v>
      </c>
      <c r="AM534" s="1" t="s">
        <v>45</v>
      </c>
      <c r="AN534" s="1" t="s">
        <v>45</v>
      </c>
      <c r="AO534" s="22" t="s">
        <v>45</v>
      </c>
      <c r="AP534" s="1" t="s">
        <v>374</v>
      </c>
      <c r="AQ534" s="1">
        <v>8</v>
      </c>
      <c r="AR534" s="23" t="s">
        <v>14</v>
      </c>
      <c r="AS534" s="34" t="s">
        <v>874</v>
      </c>
      <c r="AT534" s="34" t="s">
        <v>48</v>
      </c>
      <c r="AU534" s="8">
        <f t="shared" si="56"/>
        <v>-2.5067929134584248</v>
      </c>
      <c r="AV534" s="8">
        <f t="shared" si="57"/>
        <v>-1.4295949476488956</v>
      </c>
      <c r="AW534">
        <f t="shared" si="58"/>
        <v>4</v>
      </c>
      <c r="AX534">
        <f t="shared" si="59"/>
        <v>1</v>
      </c>
      <c r="AY534" s="6">
        <f>VLOOKUP(AP534,COND!$A$10:$B$32,2,FALSE)</f>
        <v>1</v>
      </c>
      <c r="AZ534" s="8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91.006742464330401</v>
      </c>
      <c r="BA534" s="26">
        <f t="shared" si="60"/>
        <v>-0.92185128953126416</v>
      </c>
      <c r="BB534" t="str">
        <f t="shared" si="61"/>
        <v>SP</v>
      </c>
      <c r="BC534">
        <v>800</v>
      </c>
      <c r="BD534">
        <v>800</v>
      </c>
      <c r="BF534" t="str">
        <f t="shared" si="62"/>
        <v>Unlikely</v>
      </c>
      <c r="BH534" t="str">
        <f>IF(VLOOKUP($A534,'Draft List'!$D$4:$AC$1177,BH$3,FALSE)&lt;&gt;0,VLOOKUP($A534,'Draft List'!$D$4:$AC$1177,BH$3,FALSE),"")</f>
        <v/>
      </c>
      <c r="BI534" t="str">
        <f>IF(VLOOKUP($A534,'Draft List'!$D$4:$AC$1177,BI$3,FALSE)&lt;&gt;0,VLOOKUP($A534,'Draft List'!$D$4:$AC$1177,BI$3,FALSE),"")</f>
        <v/>
      </c>
      <c r="BJ534" t="str">
        <f>IF(VLOOKUP($A534,'Draft List'!$D$4:$AC$1177,BJ$3,FALSE)&lt;&gt;0,VLOOKUP($A534,'Draft List'!$D$4:$AC$1177,BJ$3,FALSE),"")</f>
        <v/>
      </c>
      <c r="BK534" t="str">
        <f>IF(VLOOKUP($A534,'Draft List'!$D$4:$AC$1177,BK$3,FALSE)&lt;&gt;0,VLOOKUP($A534,'Draft List'!$D$4:$AC$1177,BK$3,FALSE),"")</f>
        <v/>
      </c>
      <c r="BL534" t="str">
        <f>IF(OR(B534="SP",B534="MR",B534="CL"),"P",VLOOKUP(#REF!,Bat!$A$4:$AR$581,42,FALSE))</f>
        <v>P</v>
      </c>
    </row>
    <row r="535" spans="1:64" ht="15" customHeight="1" x14ac:dyDescent="0.3">
      <c r="A535" s="1">
        <v>2952</v>
      </c>
      <c r="B535" s="1" t="s">
        <v>468</v>
      </c>
      <c r="C535" s="1" t="s">
        <v>147</v>
      </c>
      <c r="D535" s="1" t="s">
        <v>1725</v>
      </c>
      <c r="E535" s="1">
        <v>22</v>
      </c>
      <c r="F535" s="1" t="s">
        <v>54</v>
      </c>
      <c r="G535" s="1" t="s">
        <v>54</v>
      </c>
      <c r="H535" s="22" t="s">
        <v>878</v>
      </c>
      <c r="I535" s="45" t="s">
        <v>44</v>
      </c>
      <c r="J535" s="1" t="s">
        <v>44</v>
      </c>
      <c r="K535" s="22" t="s">
        <v>43</v>
      </c>
      <c r="L535" s="1">
        <v>3</v>
      </c>
      <c r="M535" s="1">
        <v>1</v>
      </c>
      <c r="N535" s="22">
        <v>2</v>
      </c>
      <c r="O535" s="1">
        <v>4</v>
      </c>
      <c r="P535" s="1">
        <v>1</v>
      </c>
      <c r="Q535" s="22">
        <v>2</v>
      </c>
      <c r="R535" s="1">
        <v>3</v>
      </c>
      <c r="S535" s="1">
        <v>3</v>
      </c>
      <c r="T535" s="1">
        <v>5</v>
      </c>
      <c r="U535" s="1">
        <v>6</v>
      </c>
      <c r="V535" s="1">
        <v>3</v>
      </c>
      <c r="W535" s="1">
        <v>4</v>
      </c>
      <c r="X535" s="1">
        <v>4</v>
      </c>
      <c r="Y535" s="1">
        <v>5</v>
      </c>
      <c r="Z535" s="1" t="s">
        <v>45</v>
      </c>
      <c r="AA535" s="1" t="s">
        <v>45</v>
      </c>
      <c r="AB535" s="1" t="s">
        <v>45</v>
      </c>
      <c r="AC535" s="1" t="s">
        <v>45</v>
      </c>
      <c r="AD535" s="1" t="s">
        <v>45</v>
      </c>
      <c r="AE535" s="1" t="s">
        <v>45</v>
      </c>
      <c r="AF535" s="1" t="s">
        <v>45</v>
      </c>
      <c r="AG535" s="1" t="s">
        <v>45</v>
      </c>
      <c r="AH535" s="1" t="s">
        <v>45</v>
      </c>
      <c r="AI535" s="1" t="s">
        <v>45</v>
      </c>
      <c r="AJ535" s="1" t="s">
        <v>45</v>
      </c>
      <c r="AK535" s="1" t="s">
        <v>45</v>
      </c>
      <c r="AL535" s="1" t="s">
        <v>45</v>
      </c>
      <c r="AM535" s="1" t="s">
        <v>45</v>
      </c>
      <c r="AN535" s="1" t="s">
        <v>45</v>
      </c>
      <c r="AO535" s="22" t="s">
        <v>45</v>
      </c>
      <c r="AP535" s="1" t="s">
        <v>373</v>
      </c>
      <c r="AQ535" s="1">
        <v>5</v>
      </c>
      <c r="AR535" s="23" t="s">
        <v>14</v>
      </c>
      <c r="AS535" s="34" t="s">
        <v>45</v>
      </c>
      <c r="AT535" s="34" t="s">
        <v>48</v>
      </c>
      <c r="AU535" s="8">
        <f t="shared" si="56"/>
        <v>-2.0697810228951408</v>
      </c>
      <c r="AV535" s="8">
        <f t="shared" si="57"/>
        <v>-1.4295949476488956</v>
      </c>
      <c r="AW535">
        <f t="shared" si="58"/>
        <v>4</v>
      </c>
      <c r="AX535">
        <f t="shared" si="59"/>
        <v>1</v>
      </c>
      <c r="AY535" s="6">
        <f>VLOOKUP(AP535,COND!$A$10:$B$32,2,FALSE)</f>
        <v>1</v>
      </c>
      <c r="AZ535" s="8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90.738041221381977</v>
      </c>
      <c r="BA535" s="26">
        <f t="shared" si="60"/>
        <v>-0.94664076992860602</v>
      </c>
      <c r="BB535" t="str">
        <f t="shared" si="61"/>
        <v>SP</v>
      </c>
      <c r="BC535">
        <v>800</v>
      </c>
      <c r="BD535">
        <v>800</v>
      </c>
      <c r="BF535" t="str">
        <f t="shared" si="62"/>
        <v>Unlikely</v>
      </c>
      <c r="BH535" t="str">
        <f>IF(VLOOKUP($A535,'Draft List'!$D$4:$AC$1177,BH$3,FALSE)&lt;&gt;0,VLOOKUP($A535,'Draft List'!$D$4:$AC$1177,BH$3,FALSE),"")</f>
        <v/>
      </c>
      <c r="BI535" t="str">
        <f>IF(VLOOKUP($A535,'Draft List'!$D$4:$AC$1177,BI$3,FALSE)&lt;&gt;0,VLOOKUP($A535,'Draft List'!$D$4:$AC$1177,BI$3,FALSE),"")</f>
        <v/>
      </c>
      <c r="BJ535" t="str">
        <f>IF(VLOOKUP($A535,'Draft List'!$D$4:$AC$1177,BJ$3,FALSE)&lt;&gt;0,VLOOKUP($A535,'Draft List'!$D$4:$AC$1177,BJ$3,FALSE),"")</f>
        <v/>
      </c>
      <c r="BK535" t="str">
        <f>IF(VLOOKUP($A535,'Draft List'!$D$4:$AC$1177,BK$3,FALSE)&lt;&gt;0,VLOOKUP($A535,'Draft List'!$D$4:$AC$1177,BK$3,FALSE),"")</f>
        <v/>
      </c>
      <c r="BL535" t="e">
        <f>IF(OR(B535="SP",B535="MR",B535="CL"),"P",VLOOKUP(#REF!,Bat!$A$4:$AR$581,42,FALSE))</f>
        <v>#REF!</v>
      </c>
    </row>
    <row r="536" spans="1:64" ht="15" customHeight="1" x14ac:dyDescent="0.3">
      <c r="A536" s="1">
        <v>13013</v>
      </c>
      <c r="B536" s="1" t="s">
        <v>468</v>
      </c>
      <c r="C536" s="1" t="s">
        <v>131</v>
      </c>
      <c r="D536" s="1" t="s">
        <v>1265</v>
      </c>
      <c r="E536" s="1">
        <v>22</v>
      </c>
      <c r="F536" s="1" t="s">
        <v>42</v>
      </c>
      <c r="G536" s="1" t="s">
        <v>42</v>
      </c>
      <c r="H536" s="22" t="s">
        <v>878</v>
      </c>
      <c r="I536" s="45" t="s">
        <v>43</v>
      </c>
      <c r="J536" s="1" t="s">
        <v>43</v>
      </c>
      <c r="K536" s="22" t="s">
        <v>43</v>
      </c>
      <c r="L536" s="1">
        <v>4</v>
      </c>
      <c r="M536" s="1">
        <v>1</v>
      </c>
      <c r="N536" s="22">
        <v>2</v>
      </c>
      <c r="O536" s="1">
        <v>4</v>
      </c>
      <c r="P536" s="1">
        <v>1</v>
      </c>
      <c r="Q536" s="22">
        <v>2</v>
      </c>
      <c r="R536" s="1">
        <v>5</v>
      </c>
      <c r="S536" s="1">
        <v>5</v>
      </c>
      <c r="T536" s="1">
        <v>3</v>
      </c>
      <c r="U536" s="1">
        <v>4</v>
      </c>
      <c r="V536" s="1" t="s">
        <v>45</v>
      </c>
      <c r="W536" s="1" t="s">
        <v>45</v>
      </c>
      <c r="X536" s="1" t="s">
        <v>45</v>
      </c>
      <c r="Y536" s="1" t="s">
        <v>45</v>
      </c>
      <c r="Z536" s="1" t="s">
        <v>45</v>
      </c>
      <c r="AA536" s="1" t="s">
        <v>45</v>
      </c>
      <c r="AB536" s="1" t="s">
        <v>45</v>
      </c>
      <c r="AC536" s="1" t="s">
        <v>45</v>
      </c>
      <c r="AD536" s="1">
        <v>4</v>
      </c>
      <c r="AE536" s="1">
        <v>5</v>
      </c>
      <c r="AF536" s="1" t="s">
        <v>45</v>
      </c>
      <c r="AG536" s="1" t="s">
        <v>45</v>
      </c>
      <c r="AH536" s="1">
        <v>1</v>
      </c>
      <c r="AI536" s="1">
        <v>1</v>
      </c>
      <c r="AJ536" s="1" t="s">
        <v>45</v>
      </c>
      <c r="AK536" s="1" t="s">
        <v>45</v>
      </c>
      <c r="AL536" s="1" t="s">
        <v>45</v>
      </c>
      <c r="AM536" s="1" t="s">
        <v>45</v>
      </c>
      <c r="AN536" s="1" t="s">
        <v>45</v>
      </c>
      <c r="AO536" s="22" t="s">
        <v>45</v>
      </c>
      <c r="AP536" s="1" t="s">
        <v>57</v>
      </c>
      <c r="AQ536" s="1">
        <v>6</v>
      </c>
      <c r="AR536" s="23" t="s">
        <v>375</v>
      </c>
      <c r="AS536" s="34" t="s">
        <v>45</v>
      </c>
      <c r="AT536" s="34" t="s">
        <v>48</v>
      </c>
      <c r="AU536" s="8">
        <f t="shared" si="56"/>
        <v>-1.8750896983859671</v>
      </c>
      <c r="AV536" s="8">
        <f t="shared" si="57"/>
        <v>-1.4295949476488956</v>
      </c>
      <c r="AW536">
        <f t="shared" si="58"/>
        <v>4</v>
      </c>
      <c r="AX536">
        <f t="shared" si="59"/>
        <v>0</v>
      </c>
      <c r="AY536" s="6">
        <f>VLOOKUP(AP536,COND!$A$10:$B$32,2,FALSE)</f>
        <v>1</v>
      </c>
      <c r="AZ536" s="8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90.707256029661266</v>
      </c>
      <c r="BA536" s="26">
        <f t="shared" si="60"/>
        <v>-0.94948090902999249</v>
      </c>
      <c r="BB536" t="str">
        <f t="shared" si="61"/>
        <v>SP</v>
      </c>
      <c r="BC536">
        <v>800</v>
      </c>
      <c r="BD536">
        <v>800</v>
      </c>
      <c r="BF536" t="str">
        <f t="shared" si="62"/>
        <v>Unlikely</v>
      </c>
      <c r="BH536" t="str">
        <f>IF(VLOOKUP($A536,'Draft List'!$D$4:$AC$1177,BH$3,FALSE)&lt;&gt;0,VLOOKUP($A536,'Draft List'!$D$4:$AC$1177,BH$3,FALSE),"")</f>
        <v/>
      </c>
      <c r="BI536" t="str">
        <f>IF(VLOOKUP($A536,'Draft List'!$D$4:$AC$1177,BI$3,FALSE)&lt;&gt;0,VLOOKUP($A536,'Draft List'!$D$4:$AC$1177,BI$3,FALSE),"")</f>
        <v/>
      </c>
      <c r="BJ536" t="str">
        <f>IF(VLOOKUP($A536,'Draft List'!$D$4:$AC$1177,BJ$3,FALSE)&lt;&gt;0,VLOOKUP($A536,'Draft List'!$D$4:$AC$1177,BJ$3,FALSE),"")</f>
        <v/>
      </c>
      <c r="BK536" t="str">
        <f>IF(VLOOKUP($A536,'Draft List'!$D$4:$AC$1177,BK$3,FALSE)&lt;&gt;0,VLOOKUP($A536,'Draft List'!$D$4:$AC$1177,BK$3,FALSE),"")</f>
        <v/>
      </c>
      <c r="BL536" t="e">
        <f>IF(OR(B536="SP",B536="MR",B536="CL"),"P",VLOOKUP(#REF!,Bat!$A$4:$AR$581,42,FALSE))</f>
        <v>#REF!</v>
      </c>
    </row>
    <row r="537" spans="1:64" ht="15" customHeight="1" x14ac:dyDescent="0.3">
      <c r="A537" s="1">
        <v>9321</v>
      </c>
      <c r="B537" s="1" t="s">
        <v>24</v>
      </c>
      <c r="C537" s="1" t="s">
        <v>184</v>
      </c>
      <c r="D537" s="1" t="s">
        <v>360</v>
      </c>
      <c r="E537" s="1">
        <v>21</v>
      </c>
      <c r="F537" s="1" t="s">
        <v>54</v>
      </c>
      <c r="G537" s="1" t="s">
        <v>54</v>
      </c>
      <c r="H537" s="22" t="s">
        <v>878</v>
      </c>
      <c r="I537" s="45" t="s">
        <v>43</v>
      </c>
      <c r="J537" s="1" t="s">
        <v>43</v>
      </c>
      <c r="K537" s="22" t="s">
        <v>43</v>
      </c>
      <c r="L537" s="1">
        <v>2</v>
      </c>
      <c r="M537" s="1">
        <v>1</v>
      </c>
      <c r="N537" s="22">
        <v>1</v>
      </c>
      <c r="O537" s="1">
        <v>4</v>
      </c>
      <c r="P537" s="1">
        <v>1</v>
      </c>
      <c r="Q537" s="22">
        <v>2</v>
      </c>
      <c r="R537" s="1">
        <v>4</v>
      </c>
      <c r="S537" s="1">
        <v>6</v>
      </c>
      <c r="T537" s="1" t="s">
        <v>45</v>
      </c>
      <c r="U537" s="1" t="s">
        <v>45</v>
      </c>
      <c r="V537" s="1">
        <v>2</v>
      </c>
      <c r="W537" s="1">
        <v>5</v>
      </c>
      <c r="X537" s="1" t="s">
        <v>45</v>
      </c>
      <c r="Y537" s="1" t="s">
        <v>45</v>
      </c>
      <c r="Z537" s="1" t="s">
        <v>45</v>
      </c>
      <c r="AA537" s="1" t="s">
        <v>45</v>
      </c>
      <c r="AB537" s="1" t="s">
        <v>45</v>
      </c>
      <c r="AC537" s="1" t="s">
        <v>45</v>
      </c>
      <c r="AD537" s="1" t="s">
        <v>45</v>
      </c>
      <c r="AE537" s="1" t="s">
        <v>45</v>
      </c>
      <c r="AF537" s="1">
        <v>4</v>
      </c>
      <c r="AG537" s="1">
        <v>5</v>
      </c>
      <c r="AH537" s="1" t="s">
        <v>45</v>
      </c>
      <c r="AI537" s="1" t="s">
        <v>45</v>
      </c>
      <c r="AJ537" s="1" t="s">
        <v>45</v>
      </c>
      <c r="AK537" s="1" t="s">
        <v>45</v>
      </c>
      <c r="AL537" s="1" t="s">
        <v>45</v>
      </c>
      <c r="AM537" s="1" t="s">
        <v>45</v>
      </c>
      <c r="AN537" s="1" t="s">
        <v>45</v>
      </c>
      <c r="AO537" s="22" t="s">
        <v>45</v>
      </c>
      <c r="AP537" s="1" t="s">
        <v>59</v>
      </c>
      <c r="AQ537" s="1">
        <v>7</v>
      </c>
      <c r="AR537" s="23" t="s">
        <v>14</v>
      </c>
      <c r="AS537" s="34" t="s">
        <v>874</v>
      </c>
      <c r="AT537" s="34" t="s">
        <v>844</v>
      </c>
      <c r="AU537" s="8">
        <f t="shared" si="56"/>
        <v>-2.5067929134584248</v>
      </c>
      <c r="AV537" s="8">
        <f t="shared" si="57"/>
        <v>-1.4295949476488956</v>
      </c>
      <c r="AW537">
        <f t="shared" si="58"/>
        <v>3</v>
      </c>
      <c r="AX537">
        <f t="shared" si="59"/>
        <v>1</v>
      </c>
      <c r="AY537" s="6">
        <f>VLOOKUP(AP537,COND!$A$10:$B$32,2,FALSE)</f>
        <v>1</v>
      </c>
      <c r="AZ537" s="8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90.656742464330392</v>
      </c>
      <c r="BA537" s="26">
        <f t="shared" si="60"/>
        <v>-0.95414112207489421</v>
      </c>
      <c r="BB537" t="str">
        <f t="shared" si="61"/>
        <v>SP</v>
      </c>
      <c r="BC537">
        <v>800</v>
      </c>
      <c r="BD537">
        <v>800</v>
      </c>
      <c r="BF537" t="str">
        <f t="shared" si="62"/>
        <v>Unlikely</v>
      </c>
      <c r="BH537" t="str">
        <f>IF(VLOOKUP($A537,'Draft List'!$D$4:$AC$1177,BH$3,FALSE)&lt;&gt;0,VLOOKUP($A537,'Draft List'!$D$4:$AC$1177,BH$3,FALSE),"")</f>
        <v/>
      </c>
      <c r="BI537" t="str">
        <f>IF(VLOOKUP($A537,'Draft List'!$D$4:$AC$1177,BI$3,FALSE)&lt;&gt;0,VLOOKUP($A537,'Draft List'!$D$4:$AC$1177,BI$3,FALSE),"")</f>
        <v/>
      </c>
      <c r="BJ537" t="str">
        <f>IF(VLOOKUP($A537,'Draft List'!$D$4:$AC$1177,BJ$3,FALSE)&lt;&gt;0,VLOOKUP($A537,'Draft List'!$D$4:$AC$1177,BJ$3,FALSE),"")</f>
        <v/>
      </c>
      <c r="BK537" t="str">
        <f>IF(VLOOKUP($A537,'Draft List'!$D$4:$AC$1177,BK$3,FALSE)&lt;&gt;0,VLOOKUP($A537,'Draft List'!$D$4:$AC$1177,BK$3,FALSE),"")</f>
        <v/>
      </c>
      <c r="BL537" t="str">
        <f>IF(OR(B537="SP",B537="MR",B537="CL"),"P",VLOOKUP(#REF!,Bat!$A$4:$AR$581,42,FALSE))</f>
        <v>P</v>
      </c>
    </row>
    <row r="538" spans="1:64" ht="15" customHeight="1" x14ac:dyDescent="0.3">
      <c r="A538" s="1">
        <v>5831</v>
      </c>
      <c r="B538" s="1" t="s">
        <v>468</v>
      </c>
      <c r="C538" s="1" t="s">
        <v>1651</v>
      </c>
      <c r="D538" s="1" t="s">
        <v>1650</v>
      </c>
      <c r="E538" s="1">
        <v>22</v>
      </c>
      <c r="F538" s="1" t="s">
        <v>42</v>
      </c>
      <c r="G538" s="1" t="s">
        <v>42</v>
      </c>
      <c r="H538" s="22" t="s">
        <v>878</v>
      </c>
      <c r="I538" s="45" t="s">
        <v>43</v>
      </c>
      <c r="J538" s="1" t="s">
        <v>43</v>
      </c>
      <c r="K538" s="22" t="s">
        <v>43</v>
      </c>
      <c r="L538" s="1">
        <v>2</v>
      </c>
      <c r="M538" s="1">
        <v>1</v>
      </c>
      <c r="N538" s="22">
        <v>1</v>
      </c>
      <c r="O538" s="1">
        <v>4</v>
      </c>
      <c r="P538" s="1">
        <v>1</v>
      </c>
      <c r="Q538" s="22">
        <v>2</v>
      </c>
      <c r="R538" s="1">
        <v>4</v>
      </c>
      <c r="S538" s="1">
        <v>5</v>
      </c>
      <c r="T538" s="1">
        <v>1</v>
      </c>
      <c r="U538" s="1">
        <v>1</v>
      </c>
      <c r="V538" s="1">
        <v>2</v>
      </c>
      <c r="W538" s="1">
        <v>6</v>
      </c>
      <c r="X538" s="1" t="s">
        <v>45</v>
      </c>
      <c r="Y538" s="1" t="s">
        <v>45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 t="s">
        <v>45</v>
      </c>
      <c r="AF538" s="1" t="s">
        <v>45</v>
      </c>
      <c r="AG538" s="1" t="s">
        <v>45</v>
      </c>
      <c r="AH538" s="1" t="s">
        <v>45</v>
      </c>
      <c r="AI538" s="1" t="s">
        <v>45</v>
      </c>
      <c r="AJ538" s="1" t="s">
        <v>45</v>
      </c>
      <c r="AK538" s="1" t="s">
        <v>45</v>
      </c>
      <c r="AL538" s="1" t="s">
        <v>45</v>
      </c>
      <c r="AM538" s="1" t="s">
        <v>45</v>
      </c>
      <c r="AN538" s="1" t="s">
        <v>45</v>
      </c>
      <c r="AO538" s="22" t="s">
        <v>45</v>
      </c>
      <c r="AP538" s="1" t="s">
        <v>373</v>
      </c>
      <c r="AQ538" s="1">
        <v>10</v>
      </c>
      <c r="AR538" s="23" t="s">
        <v>14</v>
      </c>
      <c r="AS538" s="34" t="s">
        <v>45</v>
      </c>
      <c r="AT538" s="34" t="s">
        <v>48</v>
      </c>
      <c r="AU538" s="8">
        <f t="shared" si="56"/>
        <v>-2.5067929134584248</v>
      </c>
      <c r="AV538" s="8">
        <f t="shared" si="57"/>
        <v>-1.4295949476488956</v>
      </c>
      <c r="AW538">
        <f t="shared" si="58"/>
        <v>3</v>
      </c>
      <c r="AX538">
        <f t="shared" si="59"/>
        <v>1</v>
      </c>
      <c r="AY538" s="6">
        <f>VLOOKUP(AP538,COND!$A$10:$B$32,2,FALSE)</f>
        <v>1</v>
      </c>
      <c r="AZ538" s="8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90.656742464330392</v>
      </c>
      <c r="BA538" s="26">
        <f t="shared" si="60"/>
        <v>-0.95414112207489421</v>
      </c>
      <c r="BB538" t="str">
        <f t="shared" si="61"/>
        <v>SP</v>
      </c>
      <c r="BC538">
        <v>800</v>
      </c>
      <c r="BD538">
        <v>800</v>
      </c>
      <c r="BF538" t="str">
        <f t="shared" si="62"/>
        <v>Unlikely</v>
      </c>
      <c r="BH538" t="str">
        <f>IF(VLOOKUP($A538,'Draft List'!$D$4:$AC$1177,BH$3,FALSE)&lt;&gt;0,VLOOKUP($A538,'Draft List'!$D$4:$AC$1177,BH$3,FALSE),"")</f>
        <v/>
      </c>
      <c r="BI538" t="str">
        <f>IF(VLOOKUP($A538,'Draft List'!$D$4:$AC$1177,BI$3,FALSE)&lt;&gt;0,VLOOKUP($A538,'Draft List'!$D$4:$AC$1177,BI$3,FALSE),"")</f>
        <v/>
      </c>
      <c r="BJ538" t="str">
        <f>IF(VLOOKUP($A538,'Draft List'!$D$4:$AC$1177,BJ$3,FALSE)&lt;&gt;0,VLOOKUP($A538,'Draft List'!$D$4:$AC$1177,BJ$3,FALSE),"")</f>
        <v/>
      </c>
      <c r="BK538" t="str">
        <f>IF(VLOOKUP($A538,'Draft List'!$D$4:$AC$1177,BK$3,FALSE)&lt;&gt;0,VLOOKUP($A538,'Draft List'!$D$4:$AC$1177,BK$3,FALSE),"")</f>
        <v/>
      </c>
      <c r="BL538" t="e">
        <f>IF(OR(B538="SP",B538="MR",B538="CL"),"P",VLOOKUP(#REF!,Bat!$A$4:$AR$581,42,FALSE))</f>
        <v>#REF!</v>
      </c>
    </row>
    <row r="539" spans="1:64" ht="15" customHeight="1" x14ac:dyDescent="0.3">
      <c r="A539" s="1">
        <v>5367</v>
      </c>
      <c r="B539" s="1" t="s">
        <v>468</v>
      </c>
      <c r="C539" s="1" t="s">
        <v>1704</v>
      </c>
      <c r="D539" s="1" t="s">
        <v>352</v>
      </c>
      <c r="E539" s="1">
        <v>21</v>
      </c>
      <c r="F539" s="1" t="s">
        <v>42</v>
      </c>
      <c r="G539" s="1" t="s">
        <v>42</v>
      </c>
      <c r="H539" s="22" t="s">
        <v>878</v>
      </c>
      <c r="I539" s="45" t="s">
        <v>43</v>
      </c>
      <c r="J539" s="1" t="s">
        <v>43</v>
      </c>
      <c r="K539" s="22" t="s">
        <v>43</v>
      </c>
      <c r="L539" s="1">
        <v>2</v>
      </c>
      <c r="M539" s="1">
        <v>1</v>
      </c>
      <c r="N539" s="22">
        <v>1</v>
      </c>
      <c r="O539" s="1">
        <v>4</v>
      </c>
      <c r="P539" s="1">
        <v>1</v>
      </c>
      <c r="Q539" s="22">
        <v>2</v>
      </c>
      <c r="R539" s="1">
        <v>4</v>
      </c>
      <c r="S539" s="1">
        <v>5</v>
      </c>
      <c r="T539" s="1">
        <v>1</v>
      </c>
      <c r="U539" s="1">
        <v>1</v>
      </c>
      <c r="V539" s="1">
        <v>3</v>
      </c>
      <c r="W539" s="1">
        <v>6</v>
      </c>
      <c r="X539" s="1" t="s">
        <v>45</v>
      </c>
      <c r="Y539" s="1" t="s">
        <v>45</v>
      </c>
      <c r="Z539" s="1" t="s">
        <v>45</v>
      </c>
      <c r="AA539" s="1" t="s">
        <v>45</v>
      </c>
      <c r="AB539" s="1" t="s">
        <v>45</v>
      </c>
      <c r="AC539" s="1" t="s">
        <v>45</v>
      </c>
      <c r="AD539" s="1" t="s">
        <v>45</v>
      </c>
      <c r="AE539" s="1" t="s">
        <v>45</v>
      </c>
      <c r="AF539" s="1" t="s">
        <v>45</v>
      </c>
      <c r="AG539" s="1" t="s">
        <v>45</v>
      </c>
      <c r="AH539" s="1" t="s">
        <v>45</v>
      </c>
      <c r="AI539" s="1" t="s">
        <v>45</v>
      </c>
      <c r="AJ539" s="1" t="s">
        <v>45</v>
      </c>
      <c r="AK539" s="1" t="s">
        <v>45</v>
      </c>
      <c r="AL539" s="1" t="s">
        <v>45</v>
      </c>
      <c r="AM539" s="1" t="s">
        <v>45</v>
      </c>
      <c r="AN539" s="1" t="s">
        <v>45</v>
      </c>
      <c r="AO539" s="22" t="s">
        <v>45</v>
      </c>
      <c r="AP539" s="1" t="s">
        <v>65</v>
      </c>
      <c r="AQ539" s="1">
        <v>8</v>
      </c>
      <c r="AR539" s="23" t="s">
        <v>14</v>
      </c>
      <c r="AS539" s="34" t="s">
        <v>874</v>
      </c>
      <c r="AT539" s="34" t="s">
        <v>844</v>
      </c>
      <c r="AU539" s="8">
        <f t="shared" si="56"/>
        <v>-2.5067929134584248</v>
      </c>
      <c r="AV539" s="8">
        <f t="shared" si="57"/>
        <v>-1.4295949476488956</v>
      </c>
      <c r="AW539">
        <f t="shared" si="58"/>
        <v>3</v>
      </c>
      <c r="AX539">
        <f t="shared" si="59"/>
        <v>1</v>
      </c>
      <c r="AY539" s="6">
        <f>VLOOKUP(AP539,COND!$A$10:$B$32,2,FALSE)</f>
        <v>1</v>
      </c>
      <c r="AZ539" s="8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90.656742464330392</v>
      </c>
      <c r="BA539" s="26">
        <f t="shared" si="60"/>
        <v>-0.95414112207489421</v>
      </c>
      <c r="BB539" t="str">
        <f t="shared" si="61"/>
        <v>SP</v>
      </c>
      <c r="BC539">
        <v>800</v>
      </c>
      <c r="BD539">
        <v>800</v>
      </c>
      <c r="BF539" t="str">
        <f t="shared" si="62"/>
        <v>Unlikely</v>
      </c>
      <c r="BH539" t="str">
        <f>IF(VLOOKUP($A539,'Draft List'!$D$4:$AC$1177,BH$3,FALSE)&lt;&gt;0,VLOOKUP($A539,'Draft List'!$D$4:$AC$1177,BH$3,FALSE),"")</f>
        <v/>
      </c>
      <c r="BI539" t="str">
        <f>IF(VLOOKUP($A539,'Draft List'!$D$4:$AC$1177,BI$3,FALSE)&lt;&gt;0,VLOOKUP($A539,'Draft List'!$D$4:$AC$1177,BI$3,FALSE),"")</f>
        <v/>
      </c>
      <c r="BJ539" t="str">
        <f>IF(VLOOKUP($A539,'Draft List'!$D$4:$AC$1177,BJ$3,FALSE)&lt;&gt;0,VLOOKUP($A539,'Draft List'!$D$4:$AC$1177,BJ$3,FALSE),"")</f>
        <v/>
      </c>
      <c r="BK539" t="str">
        <f>IF(VLOOKUP($A539,'Draft List'!$D$4:$AC$1177,BK$3,FALSE)&lt;&gt;0,VLOOKUP($A539,'Draft List'!$D$4:$AC$1177,BK$3,FALSE),"")</f>
        <v/>
      </c>
      <c r="BL539" t="e">
        <f>IF(OR(B539="SP",B539="MR",B539="CL"),"P",VLOOKUP(#REF!,Bat!$A$4:$AR$581,42,FALSE))</f>
        <v>#REF!</v>
      </c>
    </row>
    <row r="540" spans="1:64" ht="15" customHeight="1" x14ac:dyDescent="0.3">
      <c r="A540" s="1">
        <v>2390</v>
      </c>
      <c r="B540" s="1" t="s">
        <v>50</v>
      </c>
      <c r="C540" s="1" t="s">
        <v>172</v>
      </c>
      <c r="D540" s="1" t="s">
        <v>742</v>
      </c>
      <c r="E540" s="1">
        <v>23</v>
      </c>
      <c r="F540" s="1" t="s">
        <v>42</v>
      </c>
      <c r="G540" s="1" t="s">
        <v>42</v>
      </c>
      <c r="H540" s="22" t="s">
        <v>878</v>
      </c>
      <c r="I540" s="45" t="s">
        <v>43</v>
      </c>
      <c r="J540" s="1" t="s">
        <v>43</v>
      </c>
      <c r="K540" s="22" t="s">
        <v>43</v>
      </c>
      <c r="L540" s="1">
        <v>4</v>
      </c>
      <c r="M540" s="1">
        <v>1</v>
      </c>
      <c r="N540" s="22">
        <v>2</v>
      </c>
      <c r="O540" s="1">
        <v>4</v>
      </c>
      <c r="P540" s="1">
        <v>1</v>
      </c>
      <c r="Q540" s="22">
        <v>2</v>
      </c>
      <c r="R540" s="1">
        <v>5</v>
      </c>
      <c r="S540" s="1">
        <v>6</v>
      </c>
      <c r="T540" s="1">
        <v>3</v>
      </c>
      <c r="U540" s="1">
        <v>4</v>
      </c>
      <c r="V540" s="1" t="s">
        <v>45</v>
      </c>
      <c r="W540" s="1" t="s">
        <v>45</v>
      </c>
      <c r="X540" s="1" t="s">
        <v>45</v>
      </c>
      <c r="Y540" s="1" t="s">
        <v>45</v>
      </c>
      <c r="Z540" s="1" t="s">
        <v>45</v>
      </c>
      <c r="AA540" s="1" t="s">
        <v>45</v>
      </c>
      <c r="AB540" s="1" t="s">
        <v>45</v>
      </c>
      <c r="AC540" s="1" t="s">
        <v>45</v>
      </c>
      <c r="AD540" s="1">
        <v>4</v>
      </c>
      <c r="AE540" s="1">
        <v>4</v>
      </c>
      <c r="AF540" s="1" t="s">
        <v>45</v>
      </c>
      <c r="AG540" s="1" t="s">
        <v>45</v>
      </c>
      <c r="AH540" s="1">
        <v>2</v>
      </c>
      <c r="AI540" s="1">
        <v>3</v>
      </c>
      <c r="AJ540" s="1" t="s">
        <v>45</v>
      </c>
      <c r="AK540" s="1" t="s">
        <v>45</v>
      </c>
      <c r="AL540" s="1" t="s">
        <v>45</v>
      </c>
      <c r="AM540" s="1" t="s">
        <v>45</v>
      </c>
      <c r="AN540" s="1" t="s">
        <v>45</v>
      </c>
      <c r="AO540" s="22" t="s">
        <v>45</v>
      </c>
      <c r="AP540" s="1" t="s">
        <v>61</v>
      </c>
      <c r="AQ540" s="1">
        <v>10</v>
      </c>
      <c r="AR540" s="23" t="s">
        <v>375</v>
      </c>
      <c r="AS540" s="34" t="s">
        <v>47</v>
      </c>
      <c r="AT540" s="34" t="s">
        <v>844</v>
      </c>
      <c r="AU540" s="8">
        <f t="shared" si="56"/>
        <v>-1.8750896983859671</v>
      </c>
      <c r="AV540" s="8">
        <f t="shared" si="57"/>
        <v>-1.4295949476488956</v>
      </c>
      <c r="AW540">
        <f t="shared" si="58"/>
        <v>4</v>
      </c>
      <c r="AX540">
        <f t="shared" si="59"/>
        <v>1</v>
      </c>
      <c r="AY540" s="6">
        <f>VLOOKUP(AP540,COND!$A$10:$B$32,2,FALSE)</f>
        <v>1.0249999999999999</v>
      </c>
      <c r="AZ540" s="8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90.64016018502852</v>
      </c>
      <c r="BA540" s="26">
        <f t="shared" si="60"/>
        <v>-0.955670947851606</v>
      </c>
      <c r="BB540" t="str">
        <f t="shared" si="61"/>
        <v>SP</v>
      </c>
      <c r="BC540">
        <v>800</v>
      </c>
      <c r="BD540">
        <v>800</v>
      </c>
      <c r="BF540" t="str">
        <f t="shared" si="62"/>
        <v>Unlikely</v>
      </c>
      <c r="BH540" t="str">
        <f>IF(VLOOKUP($A540,'Draft List'!$D$4:$AC$1177,BH$3,FALSE)&lt;&gt;0,VLOOKUP($A540,'Draft List'!$D$4:$AC$1177,BH$3,FALSE),"")</f>
        <v/>
      </c>
      <c r="BI540" t="str">
        <f>IF(VLOOKUP($A540,'Draft List'!$D$4:$AC$1177,BI$3,FALSE)&lt;&gt;0,VLOOKUP($A540,'Draft List'!$D$4:$AC$1177,BI$3,FALSE),"")</f>
        <v/>
      </c>
      <c r="BJ540" t="str">
        <f>IF(VLOOKUP($A540,'Draft List'!$D$4:$AC$1177,BJ$3,FALSE)&lt;&gt;0,VLOOKUP($A540,'Draft List'!$D$4:$AC$1177,BJ$3,FALSE),"")</f>
        <v/>
      </c>
      <c r="BK540" t="str">
        <f>IF(VLOOKUP($A540,'Draft List'!$D$4:$AC$1177,BK$3,FALSE)&lt;&gt;0,VLOOKUP($A540,'Draft List'!$D$4:$AC$1177,BK$3,FALSE),"")</f>
        <v/>
      </c>
      <c r="BL540" t="str">
        <f>IF(OR(B540="SP",B540="MR",B540="CL"),"P",VLOOKUP(#REF!,Bat!$A$4:$AR$581,42,FALSE))</f>
        <v>P</v>
      </c>
    </row>
    <row r="541" spans="1:64" ht="15" customHeight="1" x14ac:dyDescent="0.3">
      <c r="A541" s="1">
        <v>8205</v>
      </c>
      <c r="B541" s="1" t="s">
        <v>468</v>
      </c>
      <c r="C541" s="1" t="s">
        <v>1355</v>
      </c>
      <c r="D541" s="1" t="s">
        <v>1441</v>
      </c>
      <c r="E541" s="1">
        <v>21</v>
      </c>
      <c r="F541" s="1" t="s">
        <v>54</v>
      </c>
      <c r="G541" s="1" t="s">
        <v>54</v>
      </c>
      <c r="H541" s="22" t="s">
        <v>878</v>
      </c>
      <c r="I541" s="45" t="s">
        <v>43</v>
      </c>
      <c r="J541" s="1" t="s">
        <v>43</v>
      </c>
      <c r="K541" s="22" t="s">
        <v>43</v>
      </c>
      <c r="L541" s="1">
        <v>2</v>
      </c>
      <c r="M541" s="1">
        <v>2</v>
      </c>
      <c r="N541" s="22">
        <v>1</v>
      </c>
      <c r="O541" s="1">
        <v>3</v>
      </c>
      <c r="P541" s="1">
        <v>2</v>
      </c>
      <c r="Q541" s="22">
        <v>2</v>
      </c>
      <c r="R541" s="1">
        <v>3</v>
      </c>
      <c r="S541" s="1">
        <v>4</v>
      </c>
      <c r="T541" s="1">
        <v>2</v>
      </c>
      <c r="U541" s="1">
        <v>5</v>
      </c>
      <c r="V541" s="1" t="s">
        <v>45</v>
      </c>
      <c r="W541" s="1" t="s">
        <v>45</v>
      </c>
      <c r="X541" s="1" t="s">
        <v>45</v>
      </c>
      <c r="Y541" s="1" t="s">
        <v>45</v>
      </c>
      <c r="Z541" s="1" t="s">
        <v>45</v>
      </c>
      <c r="AA541" s="1" t="s">
        <v>45</v>
      </c>
      <c r="AB541" s="1">
        <v>3</v>
      </c>
      <c r="AC541" s="1">
        <v>3</v>
      </c>
      <c r="AD541" s="1" t="s">
        <v>45</v>
      </c>
      <c r="AE541" s="1" t="s">
        <v>45</v>
      </c>
      <c r="AF541" s="1">
        <v>2</v>
      </c>
      <c r="AG541" s="1">
        <v>2</v>
      </c>
      <c r="AH541" s="1" t="s">
        <v>45</v>
      </c>
      <c r="AI541" s="1" t="s">
        <v>45</v>
      </c>
      <c r="AJ541" s="1" t="s">
        <v>45</v>
      </c>
      <c r="AK541" s="1" t="s">
        <v>45</v>
      </c>
      <c r="AL541" s="1" t="s">
        <v>45</v>
      </c>
      <c r="AM541" s="1" t="s">
        <v>45</v>
      </c>
      <c r="AN541" s="1" t="s">
        <v>45</v>
      </c>
      <c r="AO541" s="22" t="s">
        <v>45</v>
      </c>
      <c r="AP541" s="1" t="s">
        <v>69</v>
      </c>
      <c r="AQ541" s="1">
        <v>4</v>
      </c>
      <c r="AR541" s="23" t="s">
        <v>371</v>
      </c>
      <c r="AS541" s="34" t="s">
        <v>45</v>
      </c>
      <c r="AT541" s="34" t="s">
        <v>48</v>
      </c>
      <c r="AU541" s="8">
        <f t="shared" si="56"/>
        <v>-2.311361197028369</v>
      </c>
      <c r="AV541" s="8">
        <f t="shared" si="57"/>
        <v>-1.4288545557280135</v>
      </c>
      <c r="AW541">
        <f t="shared" si="58"/>
        <v>4</v>
      </c>
      <c r="AX541">
        <f t="shared" si="59"/>
        <v>0</v>
      </c>
      <c r="AY541" s="6">
        <f>VLOOKUP(AP541,COND!$A$10:$B$32,2,FALSE)</f>
        <v>0.95</v>
      </c>
      <c r="AZ541" s="8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90.596974573045742</v>
      </c>
      <c r="BA541" s="26">
        <f t="shared" si="60"/>
        <v>-0.95965510836365764</v>
      </c>
      <c r="BB541" t="str">
        <f t="shared" si="61"/>
        <v>RP</v>
      </c>
      <c r="BC541">
        <v>800</v>
      </c>
      <c r="BD541">
        <v>800</v>
      </c>
      <c r="BF541" t="str">
        <f t="shared" si="62"/>
        <v>Unlikely</v>
      </c>
      <c r="BH541" t="str">
        <f>IF(VLOOKUP($A541,'Draft List'!$D$4:$AC$1177,BH$3,FALSE)&lt;&gt;0,VLOOKUP($A541,'Draft List'!$D$4:$AC$1177,BH$3,FALSE),"")</f>
        <v/>
      </c>
      <c r="BI541" t="str">
        <f>IF(VLOOKUP($A541,'Draft List'!$D$4:$AC$1177,BI$3,FALSE)&lt;&gt;0,VLOOKUP($A541,'Draft List'!$D$4:$AC$1177,BI$3,FALSE),"")</f>
        <v/>
      </c>
      <c r="BJ541" t="str">
        <f>IF(VLOOKUP($A541,'Draft List'!$D$4:$AC$1177,BJ$3,FALSE)&lt;&gt;0,VLOOKUP($A541,'Draft List'!$D$4:$AC$1177,BJ$3,FALSE),"")</f>
        <v/>
      </c>
      <c r="BK541" t="str">
        <f>IF(VLOOKUP($A541,'Draft List'!$D$4:$AC$1177,BK$3,FALSE)&lt;&gt;0,VLOOKUP($A541,'Draft List'!$D$4:$AC$1177,BK$3,FALSE),"")</f>
        <v/>
      </c>
      <c r="BL541" t="e">
        <f>IF(OR(B541="SP",B541="MR",B541="CL"),"P",VLOOKUP(#REF!,Bat!$A$4:$AR$581,42,FALSE))</f>
        <v>#REF!</v>
      </c>
    </row>
    <row r="542" spans="1:64" ht="15" customHeight="1" x14ac:dyDescent="0.3">
      <c r="A542" s="1">
        <v>1502</v>
      </c>
      <c r="B542" s="1" t="s">
        <v>24</v>
      </c>
      <c r="C542" s="1" t="s">
        <v>149</v>
      </c>
      <c r="D542" s="1" t="s">
        <v>338</v>
      </c>
      <c r="E542" s="1">
        <v>22</v>
      </c>
      <c r="F542" s="1" t="s">
        <v>42</v>
      </c>
      <c r="G542" s="1" t="s">
        <v>54</v>
      </c>
      <c r="H542" s="22" t="s">
        <v>878</v>
      </c>
      <c r="I542" s="45" t="s">
        <v>43</v>
      </c>
      <c r="J542" s="1" t="s">
        <v>43</v>
      </c>
      <c r="K542" s="22" t="s">
        <v>43</v>
      </c>
      <c r="L542" s="1">
        <v>2</v>
      </c>
      <c r="M542" s="1">
        <v>1</v>
      </c>
      <c r="N542" s="22">
        <v>1</v>
      </c>
      <c r="O542" s="1">
        <v>4</v>
      </c>
      <c r="P542" s="1">
        <v>1</v>
      </c>
      <c r="Q542" s="22">
        <v>2</v>
      </c>
      <c r="R542" s="1">
        <v>4</v>
      </c>
      <c r="S542" s="1">
        <v>5</v>
      </c>
      <c r="T542" s="1">
        <v>2</v>
      </c>
      <c r="U542" s="1">
        <v>6</v>
      </c>
      <c r="V542" s="1">
        <v>2</v>
      </c>
      <c r="W542" s="1">
        <v>2</v>
      </c>
      <c r="X542" s="1" t="s">
        <v>45</v>
      </c>
      <c r="Y542" s="1" t="s">
        <v>45</v>
      </c>
      <c r="Z542" s="1" t="s">
        <v>45</v>
      </c>
      <c r="AA542" s="1" t="s">
        <v>45</v>
      </c>
      <c r="AB542" s="1">
        <v>4</v>
      </c>
      <c r="AC542" s="1">
        <v>5</v>
      </c>
      <c r="AD542" s="1" t="s">
        <v>45</v>
      </c>
      <c r="AE542" s="1" t="s">
        <v>45</v>
      </c>
      <c r="AF542" s="1" t="s">
        <v>45</v>
      </c>
      <c r="AG542" s="1" t="s">
        <v>45</v>
      </c>
      <c r="AH542" s="1" t="s">
        <v>45</v>
      </c>
      <c r="AI542" s="1" t="s">
        <v>45</v>
      </c>
      <c r="AJ542" s="1" t="s">
        <v>45</v>
      </c>
      <c r="AK542" s="1" t="s">
        <v>45</v>
      </c>
      <c r="AL542" s="1" t="s">
        <v>45</v>
      </c>
      <c r="AM542" s="1" t="s">
        <v>45</v>
      </c>
      <c r="AN542" s="1" t="s">
        <v>45</v>
      </c>
      <c r="AO542" s="22" t="s">
        <v>45</v>
      </c>
      <c r="AP542" s="1" t="s">
        <v>57</v>
      </c>
      <c r="AQ542" s="1">
        <v>4</v>
      </c>
      <c r="AR542" s="23" t="s">
        <v>375</v>
      </c>
      <c r="AS542" s="34" t="s">
        <v>45</v>
      </c>
      <c r="AT542" s="34" t="s">
        <v>844</v>
      </c>
      <c r="AU542" s="8">
        <f t="shared" si="56"/>
        <v>-2.5067929134584248</v>
      </c>
      <c r="AV542" s="8">
        <f t="shared" si="57"/>
        <v>-1.4295949476488956</v>
      </c>
      <c r="AW542">
        <f t="shared" si="58"/>
        <v>4</v>
      </c>
      <c r="AX542">
        <f t="shared" si="59"/>
        <v>1</v>
      </c>
      <c r="AY542" s="6">
        <f>VLOOKUP(AP542,COND!$A$10:$B$32,2,FALSE)</f>
        <v>1</v>
      </c>
      <c r="AZ542" s="8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90.448905341113885</v>
      </c>
      <c r="BA542" s="26">
        <f t="shared" si="60"/>
        <v>-0.97331548180349603</v>
      </c>
      <c r="BB542" t="str">
        <f t="shared" si="61"/>
        <v>RP</v>
      </c>
      <c r="BC542">
        <v>800</v>
      </c>
      <c r="BD542">
        <v>800</v>
      </c>
      <c r="BF542" t="str">
        <f t="shared" si="62"/>
        <v>Unlikely</v>
      </c>
      <c r="BH542" t="str">
        <f>IF(VLOOKUP($A542,'Draft List'!$D$4:$AC$1177,BH$3,FALSE)&lt;&gt;0,VLOOKUP($A542,'Draft List'!$D$4:$AC$1177,BH$3,FALSE),"")</f>
        <v/>
      </c>
      <c r="BI542" t="str">
        <f>IF(VLOOKUP($A542,'Draft List'!$D$4:$AC$1177,BI$3,FALSE)&lt;&gt;0,VLOOKUP($A542,'Draft List'!$D$4:$AC$1177,BI$3,FALSE),"")</f>
        <v/>
      </c>
      <c r="BJ542" t="str">
        <f>IF(VLOOKUP($A542,'Draft List'!$D$4:$AC$1177,BJ$3,FALSE)&lt;&gt;0,VLOOKUP($A542,'Draft List'!$D$4:$AC$1177,BJ$3,FALSE),"")</f>
        <v/>
      </c>
      <c r="BK542" t="str">
        <f>IF(VLOOKUP($A542,'Draft List'!$D$4:$AC$1177,BK$3,FALSE)&lt;&gt;0,VLOOKUP($A542,'Draft List'!$D$4:$AC$1177,BK$3,FALSE),"")</f>
        <v/>
      </c>
      <c r="BL542" t="str">
        <f>IF(OR(B542="SP",B542="MR",B542="CL"),"P",VLOOKUP(#REF!,Bat!$A$4:$AR$581,42,FALSE))</f>
        <v>P</v>
      </c>
    </row>
    <row r="543" spans="1:64" ht="15" customHeight="1" x14ac:dyDescent="0.3">
      <c r="A543" s="1">
        <v>9785</v>
      </c>
      <c r="B543" s="1" t="s">
        <v>50</v>
      </c>
      <c r="C543" s="1" t="s">
        <v>126</v>
      </c>
      <c r="D543" s="1" t="s">
        <v>1056</v>
      </c>
      <c r="E543" s="1">
        <v>21</v>
      </c>
      <c r="F543" s="1" t="s">
        <v>42</v>
      </c>
      <c r="G543" s="1" t="s">
        <v>42</v>
      </c>
      <c r="H543" s="22" t="s">
        <v>878</v>
      </c>
      <c r="I543" s="45" t="s">
        <v>43</v>
      </c>
      <c r="J543" s="1" t="s">
        <v>43</v>
      </c>
      <c r="K543" s="22" t="s">
        <v>44</v>
      </c>
      <c r="L543" s="1">
        <v>2</v>
      </c>
      <c r="M543" s="1">
        <v>1</v>
      </c>
      <c r="N543" s="22">
        <v>2</v>
      </c>
      <c r="O543" s="1">
        <v>4</v>
      </c>
      <c r="P543" s="1">
        <v>1</v>
      </c>
      <c r="Q543" s="22">
        <v>2</v>
      </c>
      <c r="R543" s="1" t="s">
        <v>45</v>
      </c>
      <c r="S543" s="1" t="s">
        <v>45</v>
      </c>
      <c r="T543" s="1">
        <v>2</v>
      </c>
      <c r="U543" s="1">
        <v>6</v>
      </c>
      <c r="V543" s="1">
        <v>2</v>
      </c>
      <c r="W543" s="1">
        <v>2</v>
      </c>
      <c r="X543" s="1" t="s">
        <v>45</v>
      </c>
      <c r="Y543" s="1" t="s">
        <v>45</v>
      </c>
      <c r="Z543" s="1" t="s">
        <v>45</v>
      </c>
      <c r="AA543" s="1" t="s">
        <v>45</v>
      </c>
      <c r="AB543" s="1" t="s">
        <v>45</v>
      </c>
      <c r="AC543" s="1" t="s">
        <v>45</v>
      </c>
      <c r="AD543" s="1">
        <v>4</v>
      </c>
      <c r="AE543" s="1">
        <v>5</v>
      </c>
      <c r="AF543" s="1" t="s">
        <v>45</v>
      </c>
      <c r="AG543" s="1" t="s">
        <v>45</v>
      </c>
      <c r="AH543" s="1" t="s">
        <v>45</v>
      </c>
      <c r="AI543" s="1" t="s">
        <v>45</v>
      </c>
      <c r="AJ543" s="1" t="s">
        <v>45</v>
      </c>
      <c r="AK543" s="1" t="s">
        <v>45</v>
      </c>
      <c r="AL543" s="1" t="s">
        <v>45</v>
      </c>
      <c r="AM543" s="1" t="s">
        <v>45</v>
      </c>
      <c r="AN543" s="1" t="s">
        <v>45</v>
      </c>
      <c r="AO543" s="22" t="s">
        <v>45</v>
      </c>
      <c r="AP543" s="1" t="s">
        <v>57</v>
      </c>
      <c r="AQ543" s="1">
        <v>6</v>
      </c>
      <c r="AR543" s="23" t="s">
        <v>14</v>
      </c>
      <c r="AS543" s="34" t="s">
        <v>45</v>
      </c>
      <c r="AT543" s="34" t="s">
        <v>48</v>
      </c>
      <c r="AU543" s="8">
        <f t="shared" si="56"/>
        <v>-2.2644723474043147</v>
      </c>
      <c r="AV543" s="8">
        <f t="shared" si="57"/>
        <v>-1.4295949476488956</v>
      </c>
      <c r="AW543">
        <f t="shared" si="58"/>
        <v>3</v>
      </c>
      <c r="AX543">
        <f t="shared" si="59"/>
        <v>1</v>
      </c>
      <c r="AY543" s="6">
        <f>VLOOKUP(AP543,COND!$A$10:$B$32,2,FALSE)</f>
        <v>1</v>
      </c>
      <c r="AZ543" s="8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90.362576413102687</v>
      </c>
      <c r="BA543" s="26">
        <f t="shared" si="60"/>
        <v>-0.98127990074393212</v>
      </c>
      <c r="BB543" t="str">
        <f t="shared" si="61"/>
        <v>SP</v>
      </c>
      <c r="BC543">
        <v>800</v>
      </c>
      <c r="BD543">
        <v>800</v>
      </c>
      <c r="BF543" t="str">
        <f t="shared" si="62"/>
        <v>Unlikely</v>
      </c>
      <c r="BH543" t="str">
        <f>IF(VLOOKUP($A543,'Draft List'!$D$4:$AC$1177,BH$3,FALSE)&lt;&gt;0,VLOOKUP($A543,'Draft List'!$D$4:$AC$1177,BH$3,FALSE),"")</f>
        <v/>
      </c>
      <c r="BI543" t="str">
        <f>IF(VLOOKUP($A543,'Draft List'!$D$4:$AC$1177,BI$3,FALSE)&lt;&gt;0,VLOOKUP($A543,'Draft List'!$D$4:$AC$1177,BI$3,FALSE),"")</f>
        <v/>
      </c>
      <c r="BJ543" t="str">
        <f>IF(VLOOKUP($A543,'Draft List'!$D$4:$AC$1177,BJ$3,FALSE)&lt;&gt;0,VLOOKUP($A543,'Draft List'!$D$4:$AC$1177,BJ$3,FALSE),"")</f>
        <v/>
      </c>
      <c r="BK543" t="str">
        <f>IF(VLOOKUP($A543,'Draft List'!$D$4:$AC$1177,BK$3,FALSE)&lt;&gt;0,VLOOKUP($A543,'Draft List'!$D$4:$AC$1177,BK$3,FALSE),"")</f>
        <v/>
      </c>
      <c r="BL543" t="str">
        <f>IF(OR(B543="SP",B543="MR",B543="CL"),"P",VLOOKUP(#REF!,Bat!$A$4:$AR$581,42,FALSE))</f>
        <v>P</v>
      </c>
    </row>
    <row r="544" spans="1:64" ht="15" customHeight="1" x14ac:dyDescent="0.3">
      <c r="A544" s="1">
        <v>5562</v>
      </c>
      <c r="B544" s="1" t="s">
        <v>24</v>
      </c>
      <c r="C544" s="1" t="s">
        <v>424</v>
      </c>
      <c r="D544" s="1" t="s">
        <v>1614</v>
      </c>
      <c r="E544" s="1">
        <v>21</v>
      </c>
      <c r="F544" s="1" t="s">
        <v>42</v>
      </c>
      <c r="G544" s="1" t="s">
        <v>54</v>
      </c>
      <c r="H544" s="22" t="s">
        <v>878</v>
      </c>
      <c r="I544" s="45" t="s">
        <v>44</v>
      </c>
      <c r="J544" s="1" t="s">
        <v>44</v>
      </c>
      <c r="K544" s="22" t="s">
        <v>44</v>
      </c>
      <c r="L544" s="1">
        <v>3</v>
      </c>
      <c r="M544" s="1">
        <v>1</v>
      </c>
      <c r="N544" s="22">
        <v>2</v>
      </c>
      <c r="O544" s="1">
        <v>4</v>
      </c>
      <c r="P544" s="1">
        <v>1</v>
      </c>
      <c r="Q544" s="22">
        <v>2</v>
      </c>
      <c r="R544" s="1">
        <v>4</v>
      </c>
      <c r="S544" s="1">
        <v>6</v>
      </c>
      <c r="T544" s="1">
        <v>4</v>
      </c>
      <c r="U544" s="1">
        <v>6</v>
      </c>
      <c r="V544" s="1" t="s">
        <v>45</v>
      </c>
      <c r="W544" s="1" t="s">
        <v>45</v>
      </c>
      <c r="X544" s="1">
        <v>4</v>
      </c>
      <c r="Y544" s="1">
        <v>5</v>
      </c>
      <c r="Z544" s="1" t="s">
        <v>45</v>
      </c>
      <c r="AA544" s="1" t="s">
        <v>45</v>
      </c>
      <c r="AB544" s="1">
        <v>3</v>
      </c>
      <c r="AC544" s="1">
        <v>5</v>
      </c>
      <c r="AD544" s="1" t="s">
        <v>45</v>
      </c>
      <c r="AE544" s="1" t="s">
        <v>45</v>
      </c>
      <c r="AF544" s="1" t="s">
        <v>45</v>
      </c>
      <c r="AG544" s="1" t="s">
        <v>45</v>
      </c>
      <c r="AH544" s="1" t="s">
        <v>45</v>
      </c>
      <c r="AI544" s="1" t="s">
        <v>45</v>
      </c>
      <c r="AJ544" s="1" t="s">
        <v>45</v>
      </c>
      <c r="AK544" s="1" t="s">
        <v>45</v>
      </c>
      <c r="AL544" s="1" t="s">
        <v>45</v>
      </c>
      <c r="AM544" s="1" t="s">
        <v>45</v>
      </c>
      <c r="AN544" s="1" t="s">
        <v>45</v>
      </c>
      <c r="AO544" s="22" t="s">
        <v>45</v>
      </c>
      <c r="AP544" s="1" t="s">
        <v>59</v>
      </c>
      <c r="AQ544" s="1">
        <v>8</v>
      </c>
      <c r="AR544" s="23" t="s">
        <v>14</v>
      </c>
      <c r="AS544" s="34" t="s">
        <v>874</v>
      </c>
      <c r="AT544" s="34" t="s">
        <v>48</v>
      </c>
      <c r="AU544" s="8">
        <f t="shared" si="56"/>
        <v>-2.0697810228951408</v>
      </c>
      <c r="AV544" s="8">
        <f t="shared" si="57"/>
        <v>-1.4295949476488956</v>
      </c>
      <c r="AW544">
        <f t="shared" si="58"/>
        <v>4</v>
      </c>
      <c r="AX544">
        <f t="shared" si="59"/>
        <v>2</v>
      </c>
      <c r="AY544" s="6">
        <f>VLOOKUP(AP544,COND!$A$10:$B$32,2,FALSE)</f>
        <v>1</v>
      </c>
      <c r="AZ544" s="8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90.344144842443058</v>
      </c>
      <c r="BA544" s="26">
        <f t="shared" si="60"/>
        <v>-0.98298033597283352</v>
      </c>
      <c r="BB544" t="str">
        <f t="shared" si="61"/>
        <v>SP</v>
      </c>
      <c r="BC544">
        <v>800</v>
      </c>
      <c r="BD544">
        <v>800</v>
      </c>
      <c r="BF544" t="str">
        <f t="shared" si="62"/>
        <v>Unlikely</v>
      </c>
      <c r="BH544" t="str">
        <f>IF(VLOOKUP($A544,'Draft List'!$D$4:$AC$1177,BH$3,FALSE)&lt;&gt;0,VLOOKUP($A544,'Draft List'!$D$4:$AC$1177,BH$3,FALSE),"")</f>
        <v/>
      </c>
      <c r="BI544" t="str">
        <f>IF(VLOOKUP($A544,'Draft List'!$D$4:$AC$1177,BI$3,FALSE)&lt;&gt;0,VLOOKUP($A544,'Draft List'!$D$4:$AC$1177,BI$3,FALSE),"")</f>
        <v/>
      </c>
      <c r="BJ544" t="str">
        <f>IF(VLOOKUP($A544,'Draft List'!$D$4:$AC$1177,BJ$3,FALSE)&lt;&gt;0,VLOOKUP($A544,'Draft List'!$D$4:$AC$1177,BJ$3,FALSE),"")</f>
        <v/>
      </c>
      <c r="BK544" t="str">
        <f>IF(VLOOKUP($A544,'Draft List'!$D$4:$AC$1177,BK$3,FALSE)&lt;&gt;0,VLOOKUP($A544,'Draft List'!$D$4:$AC$1177,BK$3,FALSE),"")</f>
        <v/>
      </c>
      <c r="BL544" t="str">
        <f>IF(OR(B544="SP",B544="MR",B544="CL"),"P",VLOOKUP(#REF!,Bat!$A$4:$AR$581,42,FALSE))</f>
        <v>P</v>
      </c>
    </row>
    <row r="545" spans="1:64" ht="15" customHeight="1" x14ac:dyDescent="0.3">
      <c r="A545" s="1">
        <v>11357</v>
      </c>
      <c r="B545" s="1" t="s">
        <v>468</v>
      </c>
      <c r="C545" s="1" t="s">
        <v>520</v>
      </c>
      <c r="D545" s="1" t="s">
        <v>162</v>
      </c>
      <c r="E545" s="1">
        <v>21</v>
      </c>
      <c r="F545" s="1" t="s">
        <v>42</v>
      </c>
      <c r="G545" s="1" t="s">
        <v>42</v>
      </c>
      <c r="H545" s="22" t="s">
        <v>878</v>
      </c>
      <c r="I545" s="45" t="s">
        <v>43</v>
      </c>
      <c r="J545" s="1" t="s">
        <v>43</v>
      </c>
      <c r="K545" s="22" t="s">
        <v>43</v>
      </c>
      <c r="L545" s="1">
        <v>1</v>
      </c>
      <c r="M545" s="1">
        <v>1</v>
      </c>
      <c r="N545" s="22">
        <v>1</v>
      </c>
      <c r="O545" s="1">
        <v>3</v>
      </c>
      <c r="P545" s="1">
        <v>1</v>
      </c>
      <c r="Q545" s="22">
        <v>3</v>
      </c>
      <c r="R545" s="1">
        <v>3</v>
      </c>
      <c r="S545" s="1">
        <v>4</v>
      </c>
      <c r="T545" s="1">
        <v>1</v>
      </c>
      <c r="U545" s="1">
        <v>4</v>
      </c>
      <c r="V545" s="1">
        <v>1</v>
      </c>
      <c r="W545" s="1">
        <v>4</v>
      </c>
      <c r="X545" s="1" t="s">
        <v>45</v>
      </c>
      <c r="Y545" s="1" t="s">
        <v>45</v>
      </c>
      <c r="Z545" s="1" t="s">
        <v>45</v>
      </c>
      <c r="AA545" s="1" t="s">
        <v>45</v>
      </c>
      <c r="AB545" s="1" t="s">
        <v>45</v>
      </c>
      <c r="AC545" s="1" t="s">
        <v>45</v>
      </c>
      <c r="AD545" s="1" t="s">
        <v>45</v>
      </c>
      <c r="AE545" s="1" t="s">
        <v>45</v>
      </c>
      <c r="AF545" s="1" t="s">
        <v>45</v>
      </c>
      <c r="AG545" s="1" t="s">
        <v>45</v>
      </c>
      <c r="AH545" s="1" t="s">
        <v>45</v>
      </c>
      <c r="AI545" s="1" t="s">
        <v>45</v>
      </c>
      <c r="AJ545" s="1" t="s">
        <v>45</v>
      </c>
      <c r="AK545" s="1" t="s">
        <v>45</v>
      </c>
      <c r="AL545" s="1" t="s">
        <v>45</v>
      </c>
      <c r="AM545" s="1" t="s">
        <v>45</v>
      </c>
      <c r="AN545" s="1" t="s">
        <v>45</v>
      </c>
      <c r="AO545" s="22" t="s">
        <v>45</v>
      </c>
      <c r="AP545" s="1" t="s">
        <v>373</v>
      </c>
      <c r="AQ545" s="1">
        <v>9</v>
      </c>
      <c r="AR545" s="23" t="s">
        <v>371</v>
      </c>
      <c r="AS545" s="34" t="s">
        <v>45</v>
      </c>
      <c r="AT545" s="34" t="s">
        <v>48</v>
      </c>
      <c r="AU545" s="8">
        <f t="shared" si="56"/>
        <v>-2.7014842379675978</v>
      </c>
      <c r="AV545" s="8">
        <f t="shared" si="57"/>
        <v>-1.3819657061039585</v>
      </c>
      <c r="AW545">
        <f t="shared" si="58"/>
        <v>3</v>
      </c>
      <c r="AX545">
        <f t="shared" si="59"/>
        <v>0</v>
      </c>
      <c r="AY545" s="6">
        <f>VLOOKUP(AP545,COND!$A$10:$B$32,2,FALSE)</f>
        <v>1</v>
      </c>
      <c r="AZ545" s="8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90.320389030327306</v>
      </c>
      <c r="BA545" s="26">
        <f t="shared" si="60"/>
        <v>-0.9851719679589922</v>
      </c>
      <c r="BB545" t="str">
        <f t="shared" si="61"/>
        <v>SP</v>
      </c>
      <c r="BC545">
        <v>800</v>
      </c>
      <c r="BD545">
        <v>800</v>
      </c>
      <c r="BF545" t="str">
        <f t="shared" si="62"/>
        <v>Unlikely</v>
      </c>
      <c r="BH545" t="str">
        <f>IF(VLOOKUP($A545,'Draft List'!$D$4:$AC$1177,BH$3,FALSE)&lt;&gt;0,VLOOKUP($A545,'Draft List'!$D$4:$AC$1177,BH$3,FALSE),"")</f>
        <v/>
      </c>
      <c r="BI545" t="str">
        <f>IF(VLOOKUP($A545,'Draft List'!$D$4:$AC$1177,BI$3,FALSE)&lt;&gt;0,VLOOKUP($A545,'Draft List'!$D$4:$AC$1177,BI$3,FALSE),"")</f>
        <v/>
      </c>
      <c r="BJ545" t="str">
        <f>IF(VLOOKUP($A545,'Draft List'!$D$4:$AC$1177,BJ$3,FALSE)&lt;&gt;0,VLOOKUP($A545,'Draft List'!$D$4:$AC$1177,BJ$3,FALSE),"")</f>
        <v/>
      </c>
      <c r="BK545" t="str">
        <f>IF(VLOOKUP($A545,'Draft List'!$D$4:$AC$1177,BK$3,FALSE)&lt;&gt;0,VLOOKUP($A545,'Draft List'!$D$4:$AC$1177,BK$3,FALSE),"")</f>
        <v/>
      </c>
      <c r="BL545" t="e">
        <f>IF(OR(B545="SP",B545="MR",B545="CL"),"P",VLOOKUP(#REF!,Bat!$A$4:$AR$581,42,FALSE))</f>
        <v>#REF!</v>
      </c>
    </row>
    <row r="546" spans="1:64" ht="15" customHeight="1" x14ac:dyDescent="0.3">
      <c r="A546" s="1">
        <v>11701</v>
      </c>
      <c r="B546" s="1" t="s">
        <v>24</v>
      </c>
      <c r="C546" s="1" t="s">
        <v>128</v>
      </c>
      <c r="D546" s="1" t="s">
        <v>162</v>
      </c>
      <c r="E546" s="1">
        <v>21</v>
      </c>
      <c r="F546" s="1" t="s">
        <v>42</v>
      </c>
      <c r="G546" s="1" t="s">
        <v>42</v>
      </c>
      <c r="H546" s="22" t="s">
        <v>878</v>
      </c>
      <c r="I546" s="45" t="s">
        <v>43</v>
      </c>
      <c r="J546" s="1" t="s">
        <v>44</v>
      </c>
      <c r="K546" s="22" t="s">
        <v>43</v>
      </c>
      <c r="L546" s="1">
        <v>2</v>
      </c>
      <c r="M546" s="1">
        <v>1</v>
      </c>
      <c r="N546" s="22">
        <v>1</v>
      </c>
      <c r="O546" s="1">
        <v>4</v>
      </c>
      <c r="P546" s="1">
        <v>1</v>
      </c>
      <c r="Q546" s="22">
        <v>2</v>
      </c>
      <c r="R546" s="1">
        <v>4</v>
      </c>
      <c r="S546" s="1">
        <v>5</v>
      </c>
      <c r="T546" s="1">
        <v>1</v>
      </c>
      <c r="U546" s="1">
        <v>3</v>
      </c>
      <c r="V546" s="1">
        <v>2</v>
      </c>
      <c r="W546" s="1">
        <v>5</v>
      </c>
      <c r="X546" s="1">
        <v>2</v>
      </c>
      <c r="Y546" s="1">
        <v>6</v>
      </c>
      <c r="Z546" s="1" t="s">
        <v>45</v>
      </c>
      <c r="AA546" s="1" t="s">
        <v>45</v>
      </c>
      <c r="AB546" s="1" t="s">
        <v>45</v>
      </c>
      <c r="AC546" s="1" t="s">
        <v>45</v>
      </c>
      <c r="AD546" s="1" t="s">
        <v>45</v>
      </c>
      <c r="AE546" s="1" t="s">
        <v>45</v>
      </c>
      <c r="AF546" s="1" t="s">
        <v>45</v>
      </c>
      <c r="AG546" s="1" t="s">
        <v>45</v>
      </c>
      <c r="AH546" s="1" t="s">
        <v>45</v>
      </c>
      <c r="AI546" s="1" t="s">
        <v>45</v>
      </c>
      <c r="AJ546" s="1" t="s">
        <v>45</v>
      </c>
      <c r="AK546" s="1" t="s">
        <v>45</v>
      </c>
      <c r="AL546" s="1" t="s">
        <v>45</v>
      </c>
      <c r="AM546" s="1" t="s">
        <v>45</v>
      </c>
      <c r="AN546" s="1" t="s">
        <v>45</v>
      </c>
      <c r="AO546" s="22" t="s">
        <v>45</v>
      </c>
      <c r="AP546" s="1" t="s">
        <v>58</v>
      </c>
      <c r="AQ546" s="1">
        <v>8</v>
      </c>
      <c r="AR546" s="23" t="s">
        <v>14</v>
      </c>
      <c r="AS546" s="34" t="s">
        <v>45</v>
      </c>
      <c r="AT546" s="34" t="s">
        <v>48</v>
      </c>
      <c r="AU546" s="8">
        <f t="shared" si="56"/>
        <v>-2.5067929134584248</v>
      </c>
      <c r="AV546" s="8">
        <f t="shared" si="57"/>
        <v>-1.4295949476488956</v>
      </c>
      <c r="AW546">
        <f t="shared" si="58"/>
        <v>4</v>
      </c>
      <c r="AX546">
        <f t="shared" si="59"/>
        <v>1</v>
      </c>
      <c r="AY546" s="6">
        <f>VLOOKUP(AP546,COND!$A$10:$B$32,2,FALSE)</f>
        <v>1</v>
      </c>
      <c r="AZ546" s="8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90.156742464330392</v>
      </c>
      <c r="BA546" s="26">
        <f t="shared" si="60"/>
        <v>-1.0002694542800787</v>
      </c>
      <c r="BB546" t="str">
        <f t="shared" si="61"/>
        <v>SP</v>
      </c>
      <c r="BC546">
        <v>800</v>
      </c>
      <c r="BD546">
        <v>800</v>
      </c>
      <c r="BF546" t="str">
        <f t="shared" si="62"/>
        <v>Unlikely</v>
      </c>
      <c r="BH546" t="str">
        <f>IF(VLOOKUP($A546,'Draft List'!$D$4:$AC$1177,BH$3,FALSE)&lt;&gt;0,VLOOKUP($A546,'Draft List'!$D$4:$AC$1177,BH$3,FALSE),"")</f>
        <v/>
      </c>
      <c r="BI546" t="str">
        <f>IF(VLOOKUP($A546,'Draft List'!$D$4:$AC$1177,BI$3,FALSE)&lt;&gt;0,VLOOKUP($A546,'Draft List'!$D$4:$AC$1177,BI$3,FALSE),"")</f>
        <v/>
      </c>
      <c r="BJ546" t="str">
        <f>IF(VLOOKUP($A546,'Draft List'!$D$4:$AC$1177,BJ$3,FALSE)&lt;&gt;0,VLOOKUP($A546,'Draft List'!$D$4:$AC$1177,BJ$3,FALSE),"")</f>
        <v/>
      </c>
      <c r="BK546" t="str">
        <f>IF(VLOOKUP($A546,'Draft List'!$D$4:$AC$1177,BK$3,FALSE)&lt;&gt;0,VLOOKUP($A546,'Draft List'!$D$4:$AC$1177,BK$3,FALSE),"")</f>
        <v/>
      </c>
      <c r="BL546" t="str">
        <f>IF(OR(B546="SP",B546="MR",B546="CL"),"P",VLOOKUP(#REF!,Bat!$A$4:$AR$581,42,FALSE))</f>
        <v>P</v>
      </c>
    </row>
    <row r="547" spans="1:64" ht="15" customHeight="1" x14ac:dyDescent="0.3">
      <c r="A547" s="1">
        <v>11756</v>
      </c>
      <c r="B547" s="1" t="s">
        <v>468</v>
      </c>
      <c r="C547" s="1" t="s">
        <v>131</v>
      </c>
      <c r="D547" s="1" t="s">
        <v>176</v>
      </c>
      <c r="E547" s="1">
        <v>21</v>
      </c>
      <c r="F547" s="1" t="s">
        <v>54</v>
      </c>
      <c r="G547" s="1" t="s">
        <v>54</v>
      </c>
      <c r="H547" s="22" t="s">
        <v>878</v>
      </c>
      <c r="I547" s="45" t="s">
        <v>48</v>
      </c>
      <c r="J547" s="1" t="s">
        <v>48</v>
      </c>
      <c r="K547" s="22" t="s">
        <v>43</v>
      </c>
      <c r="L547" s="1">
        <v>2</v>
      </c>
      <c r="M547" s="1">
        <v>2</v>
      </c>
      <c r="N547" s="22">
        <v>2</v>
      </c>
      <c r="O547" s="1">
        <v>3</v>
      </c>
      <c r="P547" s="1">
        <v>2</v>
      </c>
      <c r="Q547" s="22">
        <v>2</v>
      </c>
      <c r="R547" s="1">
        <v>3</v>
      </c>
      <c r="S547" s="1">
        <v>4</v>
      </c>
      <c r="T547" s="1" t="s">
        <v>45</v>
      </c>
      <c r="U547" s="1" t="s">
        <v>45</v>
      </c>
      <c r="V547" s="1">
        <v>2</v>
      </c>
      <c r="W547" s="1">
        <v>3</v>
      </c>
      <c r="X547" s="1" t="s">
        <v>45</v>
      </c>
      <c r="Y547" s="1" t="s">
        <v>45</v>
      </c>
      <c r="Z547" s="1" t="s">
        <v>45</v>
      </c>
      <c r="AA547" s="1" t="s">
        <v>45</v>
      </c>
      <c r="AB547" s="1" t="s">
        <v>45</v>
      </c>
      <c r="AC547" s="1" t="s">
        <v>45</v>
      </c>
      <c r="AD547" s="1" t="s">
        <v>45</v>
      </c>
      <c r="AE547" s="1" t="s">
        <v>45</v>
      </c>
      <c r="AF547" s="1" t="s">
        <v>45</v>
      </c>
      <c r="AG547" s="1" t="s">
        <v>45</v>
      </c>
      <c r="AH547" s="1">
        <v>2</v>
      </c>
      <c r="AI547" s="1">
        <v>5</v>
      </c>
      <c r="AJ547" s="1" t="s">
        <v>45</v>
      </c>
      <c r="AK547" s="1" t="s">
        <v>45</v>
      </c>
      <c r="AL547" s="1" t="s">
        <v>45</v>
      </c>
      <c r="AM547" s="1" t="s">
        <v>45</v>
      </c>
      <c r="AN547" s="1" t="s">
        <v>45</v>
      </c>
      <c r="AO547" s="22" t="s">
        <v>45</v>
      </c>
      <c r="AP547" s="1" t="s">
        <v>374</v>
      </c>
      <c r="AQ547" s="1">
        <v>2</v>
      </c>
      <c r="AR547" s="23" t="s">
        <v>371</v>
      </c>
      <c r="AS547" s="34" t="s">
        <v>1422</v>
      </c>
      <c r="AT547" s="34" t="s">
        <v>48</v>
      </c>
      <c r="AU547" s="8">
        <f t="shared" si="56"/>
        <v>-2.0690406309742588</v>
      </c>
      <c r="AV547" s="8">
        <f t="shared" si="57"/>
        <v>-1.4288545557280135</v>
      </c>
      <c r="AW547">
        <f t="shared" si="58"/>
        <v>3</v>
      </c>
      <c r="AX547">
        <f t="shared" si="59"/>
        <v>0</v>
      </c>
      <c r="AY547" s="6">
        <f>VLOOKUP(AP547,COND!$A$10:$B$32,2,FALSE)</f>
        <v>1</v>
      </c>
      <c r="AZ547" s="8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90.108645721282642</v>
      </c>
      <c r="BA547" s="26">
        <f t="shared" si="60"/>
        <v>-1.004706699362667</v>
      </c>
      <c r="BB547" t="str">
        <f t="shared" si="61"/>
        <v>RP</v>
      </c>
      <c r="BC547">
        <v>800</v>
      </c>
      <c r="BD547">
        <v>800</v>
      </c>
      <c r="BF547" t="str">
        <f t="shared" si="62"/>
        <v>Unlikely</v>
      </c>
      <c r="BH547" t="str">
        <f>IF(VLOOKUP($A547,'Draft List'!$D$4:$AC$1177,BH$3,FALSE)&lt;&gt;0,VLOOKUP($A547,'Draft List'!$D$4:$AC$1177,BH$3,FALSE),"")</f>
        <v/>
      </c>
      <c r="BI547" t="str">
        <f>IF(VLOOKUP($A547,'Draft List'!$D$4:$AC$1177,BI$3,FALSE)&lt;&gt;0,VLOOKUP($A547,'Draft List'!$D$4:$AC$1177,BI$3,FALSE),"")</f>
        <v/>
      </c>
      <c r="BJ547" t="str">
        <f>IF(VLOOKUP($A547,'Draft List'!$D$4:$AC$1177,BJ$3,FALSE)&lt;&gt;0,VLOOKUP($A547,'Draft List'!$D$4:$AC$1177,BJ$3,FALSE),"")</f>
        <v/>
      </c>
      <c r="BK547" t="str">
        <f>IF(VLOOKUP($A547,'Draft List'!$D$4:$AC$1177,BK$3,FALSE)&lt;&gt;0,VLOOKUP($A547,'Draft List'!$D$4:$AC$1177,BK$3,FALSE),"")</f>
        <v/>
      </c>
      <c r="BL547" t="e">
        <f>IF(OR(B547="SP",B547="MR",B547="CL"),"P",VLOOKUP(#REF!,Bat!$A$4:$AR$581,42,FALSE))</f>
        <v>#REF!</v>
      </c>
    </row>
    <row r="548" spans="1:64" ht="15" customHeight="1" x14ac:dyDescent="0.3">
      <c r="A548" s="1">
        <v>2701</v>
      </c>
      <c r="B548" s="1" t="s">
        <v>468</v>
      </c>
      <c r="C548" s="1" t="s">
        <v>1655</v>
      </c>
      <c r="D548" s="1" t="s">
        <v>755</v>
      </c>
      <c r="E548" s="1">
        <v>22</v>
      </c>
      <c r="F548" s="1" t="s">
        <v>54</v>
      </c>
      <c r="G548" s="1" t="s">
        <v>54</v>
      </c>
      <c r="H548" s="22" t="s">
        <v>878</v>
      </c>
      <c r="I548" s="45" t="s">
        <v>43</v>
      </c>
      <c r="J548" s="1" t="s">
        <v>44</v>
      </c>
      <c r="K548" s="22" t="s">
        <v>44</v>
      </c>
      <c r="L548" s="1">
        <v>2</v>
      </c>
      <c r="M548" s="1">
        <v>1</v>
      </c>
      <c r="N548" s="22">
        <v>3</v>
      </c>
      <c r="O548" s="1">
        <v>3</v>
      </c>
      <c r="P548" s="1">
        <v>1</v>
      </c>
      <c r="Q548" s="22">
        <v>3</v>
      </c>
      <c r="R548" s="1">
        <v>4</v>
      </c>
      <c r="S548" s="1">
        <v>4</v>
      </c>
      <c r="T548" s="1">
        <v>2</v>
      </c>
      <c r="U548" s="1">
        <v>3</v>
      </c>
      <c r="V548" s="1" t="s">
        <v>45</v>
      </c>
      <c r="W548" s="1" t="s">
        <v>45</v>
      </c>
      <c r="X548" s="1">
        <v>3</v>
      </c>
      <c r="Y548" s="1">
        <v>5</v>
      </c>
      <c r="Z548" s="1" t="s">
        <v>45</v>
      </c>
      <c r="AA548" s="1" t="s">
        <v>45</v>
      </c>
      <c r="AB548" s="1">
        <v>3</v>
      </c>
      <c r="AC548" s="1">
        <v>3</v>
      </c>
      <c r="AD548" s="1" t="s">
        <v>45</v>
      </c>
      <c r="AE548" s="1" t="s">
        <v>45</v>
      </c>
      <c r="AF548" s="1">
        <v>3</v>
      </c>
      <c r="AG548" s="1">
        <v>3</v>
      </c>
      <c r="AH548" s="1" t="s">
        <v>45</v>
      </c>
      <c r="AI548" s="1" t="s">
        <v>45</v>
      </c>
      <c r="AJ548" s="1" t="s">
        <v>45</v>
      </c>
      <c r="AK548" s="1" t="s">
        <v>45</v>
      </c>
      <c r="AL548" s="1" t="s">
        <v>45</v>
      </c>
      <c r="AM548" s="1" t="s">
        <v>45</v>
      </c>
      <c r="AN548" s="1" t="s">
        <v>45</v>
      </c>
      <c r="AO548" s="22" t="s">
        <v>45</v>
      </c>
      <c r="AP548" s="1" t="s">
        <v>373</v>
      </c>
      <c r="AQ548" s="1">
        <v>6</v>
      </c>
      <c r="AR548" s="23" t="s">
        <v>14</v>
      </c>
      <c r="AS548" s="34" t="s">
        <v>45</v>
      </c>
      <c r="AT548" s="34" t="s">
        <v>844</v>
      </c>
      <c r="AU548" s="8">
        <f t="shared" si="56"/>
        <v>-2.0221517813502041</v>
      </c>
      <c r="AV548" s="8">
        <f t="shared" si="57"/>
        <v>-1.3819657061039585</v>
      </c>
      <c r="AW548">
        <f t="shared" si="58"/>
        <v>5</v>
      </c>
      <c r="AX548">
        <f t="shared" si="59"/>
        <v>0</v>
      </c>
      <c r="AY548" s="6">
        <f>VLOOKUP(AP548,COND!$A$10:$B$32,2,FALSE)</f>
        <v>1</v>
      </c>
      <c r="AZ548" s="8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90.094849133609515</v>
      </c>
      <c r="BA548" s="26">
        <f t="shared" si="60"/>
        <v>-1.0059795265216349</v>
      </c>
      <c r="BB548" t="str">
        <f t="shared" si="61"/>
        <v>SP</v>
      </c>
      <c r="BC548">
        <v>800</v>
      </c>
      <c r="BD548">
        <v>800</v>
      </c>
      <c r="BF548" t="str">
        <f t="shared" si="62"/>
        <v>Unlikely</v>
      </c>
      <c r="BH548" t="str">
        <f>IF(VLOOKUP($A548,'Draft List'!$D$4:$AC$1177,BH$3,FALSE)&lt;&gt;0,VLOOKUP($A548,'Draft List'!$D$4:$AC$1177,BH$3,FALSE),"")</f>
        <v/>
      </c>
      <c r="BI548" t="str">
        <f>IF(VLOOKUP($A548,'Draft List'!$D$4:$AC$1177,BI$3,FALSE)&lt;&gt;0,VLOOKUP($A548,'Draft List'!$D$4:$AC$1177,BI$3,FALSE),"")</f>
        <v/>
      </c>
      <c r="BJ548" t="str">
        <f>IF(VLOOKUP($A548,'Draft List'!$D$4:$AC$1177,BJ$3,FALSE)&lt;&gt;0,VLOOKUP($A548,'Draft List'!$D$4:$AC$1177,BJ$3,FALSE),"")</f>
        <v/>
      </c>
      <c r="BK548" t="str">
        <f>IF(VLOOKUP($A548,'Draft List'!$D$4:$AC$1177,BK$3,FALSE)&lt;&gt;0,VLOOKUP($A548,'Draft List'!$D$4:$AC$1177,BK$3,FALSE),"")</f>
        <v/>
      </c>
      <c r="BL548" t="e">
        <f>IF(OR(B548="SP",B548="MR",B548="CL"),"P",VLOOKUP(#REF!,Bat!$A$4:$AR$581,42,FALSE))</f>
        <v>#REF!</v>
      </c>
    </row>
    <row r="549" spans="1:64" ht="15" customHeight="1" x14ac:dyDescent="0.3">
      <c r="A549" s="1">
        <v>5302</v>
      </c>
      <c r="B549" s="1" t="s">
        <v>24</v>
      </c>
      <c r="C549" s="1" t="s">
        <v>621</v>
      </c>
      <c r="D549" s="1" t="s">
        <v>195</v>
      </c>
      <c r="E549" s="1">
        <v>21</v>
      </c>
      <c r="F549" s="1" t="s">
        <v>54</v>
      </c>
      <c r="G549" s="1" t="s">
        <v>54</v>
      </c>
      <c r="H549" s="22" t="s">
        <v>878</v>
      </c>
      <c r="I549" s="45" t="s">
        <v>43</v>
      </c>
      <c r="J549" s="1" t="s">
        <v>44</v>
      </c>
      <c r="K549" s="22" t="s">
        <v>43</v>
      </c>
      <c r="L549" s="1">
        <v>3</v>
      </c>
      <c r="M549" s="1">
        <v>1</v>
      </c>
      <c r="N549" s="22">
        <v>1</v>
      </c>
      <c r="O549" s="1">
        <v>4</v>
      </c>
      <c r="P549" s="1">
        <v>1</v>
      </c>
      <c r="Q549" s="22">
        <v>2</v>
      </c>
      <c r="R549" s="1">
        <v>5</v>
      </c>
      <c r="S549" s="1">
        <v>6</v>
      </c>
      <c r="T549" s="1">
        <v>1</v>
      </c>
      <c r="U549" s="1">
        <v>4</v>
      </c>
      <c r="V549" s="1">
        <v>2</v>
      </c>
      <c r="W549" s="1">
        <v>5</v>
      </c>
      <c r="X549" s="1" t="s">
        <v>45</v>
      </c>
      <c r="Y549" s="1" t="s">
        <v>45</v>
      </c>
      <c r="Z549" s="1" t="s">
        <v>45</v>
      </c>
      <c r="AA549" s="1" t="s">
        <v>45</v>
      </c>
      <c r="AB549" s="1">
        <v>4</v>
      </c>
      <c r="AC549" s="1">
        <v>4</v>
      </c>
      <c r="AD549" s="1" t="s">
        <v>45</v>
      </c>
      <c r="AE549" s="1" t="s">
        <v>45</v>
      </c>
      <c r="AF549" s="1">
        <v>4</v>
      </c>
      <c r="AG549" s="1">
        <v>5</v>
      </c>
      <c r="AH549" s="1" t="s">
        <v>45</v>
      </c>
      <c r="AI549" s="1" t="s">
        <v>45</v>
      </c>
      <c r="AJ549" s="1" t="s">
        <v>45</v>
      </c>
      <c r="AK549" s="1" t="s">
        <v>45</v>
      </c>
      <c r="AL549" s="1" t="s">
        <v>45</v>
      </c>
      <c r="AM549" s="1" t="s">
        <v>45</v>
      </c>
      <c r="AN549" s="1" t="s">
        <v>45</v>
      </c>
      <c r="AO549" s="22" t="s">
        <v>45</v>
      </c>
      <c r="AP549" s="1" t="s">
        <v>61</v>
      </c>
      <c r="AQ549" s="1">
        <v>10</v>
      </c>
      <c r="AR549" s="23" t="s">
        <v>14</v>
      </c>
      <c r="AS549" s="34" t="s">
        <v>1114</v>
      </c>
      <c r="AT549" s="34" t="s">
        <v>48</v>
      </c>
      <c r="AU549" s="8">
        <f t="shared" si="56"/>
        <v>-2.3121015889492513</v>
      </c>
      <c r="AV549" s="8">
        <f t="shared" si="57"/>
        <v>-1.4295949476488956</v>
      </c>
      <c r="AW549">
        <f t="shared" si="58"/>
        <v>5</v>
      </c>
      <c r="AX549">
        <f t="shared" si="59"/>
        <v>1</v>
      </c>
      <c r="AY549" s="6">
        <f>VLOOKUP(AP549,COND!$A$10:$B$32,2,FALSE)</f>
        <v>1.0249999999999999</v>
      </c>
      <c r="AZ549" s="8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90.063072747463053</v>
      </c>
      <c r="BA549" s="26">
        <f t="shared" si="60"/>
        <v>-1.0089111099145232</v>
      </c>
      <c r="BB549" t="str">
        <f t="shared" si="61"/>
        <v>SP</v>
      </c>
      <c r="BC549">
        <v>800</v>
      </c>
      <c r="BD549">
        <v>800</v>
      </c>
      <c r="BF549" t="str">
        <f t="shared" si="62"/>
        <v>Unlikely</v>
      </c>
      <c r="BH549">
        <f>IF(VLOOKUP($A549,'Draft List'!$D$4:$AC$1177,BH$3,FALSE)&lt;&gt;0,VLOOKUP($A549,'Draft List'!$D$4:$AC$1177,BH$3,FALSE),"")</f>
        <v>554</v>
      </c>
      <c r="BI549">
        <f>IF(VLOOKUP($A549,'Draft List'!$D$4:$AC$1177,BI$3,FALSE)&lt;&gt;0,VLOOKUP($A549,'Draft List'!$D$4:$AC$1177,BI$3,FALSE),"")</f>
        <v>18</v>
      </c>
      <c r="BJ549">
        <f>IF(VLOOKUP($A549,'Draft List'!$D$4:$AC$1177,BJ$3,FALSE)&lt;&gt;0,VLOOKUP($A549,'Draft List'!$D$4:$AC$1177,BJ$3,FALSE),"")</f>
        <v>22</v>
      </c>
      <c r="BK549" t="str">
        <f>IF(VLOOKUP($A549,'Draft List'!$D$4:$AC$1177,BK$3,FALSE)&lt;&gt;0,VLOOKUP($A549,'Draft List'!$D$4:$AC$1177,BK$3,FALSE),"")</f>
        <v>Bakersfield Bears</v>
      </c>
      <c r="BL549" t="str">
        <f>IF(OR(B549="SP",B549="MR",B549="CL"),"P",VLOOKUP(#REF!,Bat!$A$4:$AR$581,42,FALSE))</f>
        <v>P</v>
      </c>
    </row>
    <row r="550" spans="1:64" ht="15" customHeight="1" x14ac:dyDescent="0.3">
      <c r="A550" s="1">
        <v>11726</v>
      </c>
      <c r="B550" s="1" t="s">
        <v>468</v>
      </c>
      <c r="C550" s="1" t="s">
        <v>376</v>
      </c>
      <c r="D550" s="1" t="s">
        <v>1344</v>
      </c>
      <c r="E550" s="1">
        <v>21</v>
      </c>
      <c r="F550" s="1" t="s">
        <v>42</v>
      </c>
      <c r="G550" s="1" t="s">
        <v>42</v>
      </c>
      <c r="H550" s="22" t="s">
        <v>878</v>
      </c>
      <c r="I550" s="45" t="s">
        <v>43</v>
      </c>
      <c r="J550" s="1" t="s">
        <v>44</v>
      </c>
      <c r="K550" s="22" t="s">
        <v>44</v>
      </c>
      <c r="L550" s="1">
        <v>3</v>
      </c>
      <c r="M550" s="1">
        <v>1</v>
      </c>
      <c r="N550" s="22">
        <v>1</v>
      </c>
      <c r="O550" s="1">
        <v>5</v>
      </c>
      <c r="P550" s="1">
        <v>1</v>
      </c>
      <c r="Q550" s="22">
        <v>3</v>
      </c>
      <c r="R550" s="1">
        <v>6</v>
      </c>
      <c r="S550" s="1">
        <v>8</v>
      </c>
      <c r="T550" s="1" t="s">
        <v>45</v>
      </c>
      <c r="U550" s="1" t="s">
        <v>45</v>
      </c>
      <c r="V550" s="1" t="s">
        <v>45</v>
      </c>
      <c r="W550" s="1" t="s">
        <v>45</v>
      </c>
      <c r="X550" s="1" t="s">
        <v>45</v>
      </c>
      <c r="Y550" s="1" t="s">
        <v>45</v>
      </c>
      <c r="Z550" s="1" t="s">
        <v>45</v>
      </c>
      <c r="AA550" s="1" t="s">
        <v>45</v>
      </c>
      <c r="AB550" s="1" t="s">
        <v>45</v>
      </c>
      <c r="AC550" s="1" t="s">
        <v>45</v>
      </c>
      <c r="AD550" s="1" t="s">
        <v>45</v>
      </c>
      <c r="AE550" s="1" t="s">
        <v>45</v>
      </c>
      <c r="AF550" s="1" t="s">
        <v>45</v>
      </c>
      <c r="AG550" s="1" t="s">
        <v>45</v>
      </c>
      <c r="AH550" s="1">
        <v>1</v>
      </c>
      <c r="AI550" s="1">
        <v>5</v>
      </c>
      <c r="AJ550" s="1" t="s">
        <v>45</v>
      </c>
      <c r="AK550" s="1" t="s">
        <v>45</v>
      </c>
      <c r="AL550" s="1" t="s">
        <v>45</v>
      </c>
      <c r="AM550" s="1" t="s">
        <v>45</v>
      </c>
      <c r="AN550" s="1" t="s">
        <v>45</v>
      </c>
      <c r="AO550" s="22" t="s">
        <v>45</v>
      </c>
      <c r="AP550" s="1" t="s">
        <v>49</v>
      </c>
      <c r="AQ550" s="1">
        <v>4</v>
      </c>
      <c r="AR550" s="23" t="s">
        <v>14</v>
      </c>
      <c r="AS550" s="34" t="s">
        <v>882</v>
      </c>
      <c r="AT550" s="34" t="s">
        <v>48</v>
      </c>
      <c r="AU550" s="8">
        <f t="shared" si="56"/>
        <v>-2.3121015889492513</v>
      </c>
      <c r="AV550" s="8">
        <f t="shared" si="57"/>
        <v>-0.99258305708561179</v>
      </c>
      <c r="AW550">
        <f t="shared" si="58"/>
        <v>2</v>
      </c>
      <c r="AX550">
        <f t="shared" si="59"/>
        <v>1</v>
      </c>
      <c r="AY550" s="6">
        <f>VLOOKUP(AP550,COND!$A$10:$B$32,2,FALSE)</f>
        <v>1.05</v>
      </c>
      <c r="AZ550" s="8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89.981078744146672</v>
      </c>
      <c r="BA550" s="26">
        <f t="shared" si="60"/>
        <v>-1.0164756031621454</v>
      </c>
      <c r="BB550" t="str">
        <f t="shared" si="61"/>
        <v>RP</v>
      </c>
      <c r="BC550">
        <v>800</v>
      </c>
      <c r="BD550">
        <v>800</v>
      </c>
      <c r="BF550" t="str">
        <f t="shared" si="62"/>
        <v>Unlikely</v>
      </c>
      <c r="BH550">
        <f>IF(VLOOKUP($A550,'Draft List'!$D$4:$AC$1177,BH$3,FALSE)&lt;&gt;0,VLOOKUP($A550,'Draft List'!$D$4:$AC$1177,BH$3,FALSE),"")</f>
        <v>523</v>
      </c>
      <c r="BI550">
        <f>IF(VLOOKUP($A550,'Draft List'!$D$4:$AC$1177,BI$3,FALSE)&lt;&gt;0,VLOOKUP($A550,'Draft List'!$D$4:$AC$1177,BI$3,FALSE),"")</f>
        <v>17</v>
      </c>
      <c r="BJ550">
        <f>IF(VLOOKUP($A550,'Draft List'!$D$4:$AC$1177,BJ$3,FALSE)&lt;&gt;0,VLOOKUP($A550,'Draft List'!$D$4:$AC$1177,BJ$3,FALSE),"")</f>
        <v>23</v>
      </c>
      <c r="BK550" t="str">
        <f>IF(VLOOKUP($A550,'Draft List'!$D$4:$AC$1177,BK$3,FALSE)&lt;&gt;0,VLOOKUP($A550,'Draft List'!$D$4:$AC$1177,BK$3,FALSE),"")</f>
        <v>Fargo Dinosaurs</v>
      </c>
      <c r="BL550" t="e">
        <f>IF(OR(B550="SP",B550="MR",B550="CL"),"P",VLOOKUP(#REF!,Bat!$A$4:$AR$581,42,FALSE))</f>
        <v>#REF!</v>
      </c>
    </row>
    <row r="551" spans="1:64" ht="15" customHeight="1" x14ac:dyDescent="0.3">
      <c r="A551" s="1">
        <v>11665</v>
      </c>
      <c r="B551" s="1" t="s">
        <v>468</v>
      </c>
      <c r="C551" s="1" t="s">
        <v>190</v>
      </c>
      <c r="D551" s="1" t="s">
        <v>988</v>
      </c>
      <c r="E551" s="1">
        <v>21</v>
      </c>
      <c r="F551" s="1" t="s">
        <v>63</v>
      </c>
      <c r="G551" s="1" t="s">
        <v>42</v>
      </c>
      <c r="H551" s="22" t="s">
        <v>878</v>
      </c>
      <c r="I551" s="45" t="s">
        <v>43</v>
      </c>
      <c r="J551" s="1" t="s">
        <v>43</v>
      </c>
      <c r="K551" s="22" t="s">
        <v>43</v>
      </c>
      <c r="L551" s="1">
        <v>3</v>
      </c>
      <c r="M551" s="1">
        <v>1</v>
      </c>
      <c r="N551" s="22">
        <v>1</v>
      </c>
      <c r="O551" s="1">
        <v>4</v>
      </c>
      <c r="P551" s="1">
        <v>1</v>
      </c>
      <c r="Q551" s="22">
        <v>2</v>
      </c>
      <c r="R551" s="1">
        <v>4</v>
      </c>
      <c r="S551" s="1">
        <v>5</v>
      </c>
      <c r="T551" s="1">
        <v>1</v>
      </c>
      <c r="U551" s="1">
        <v>1</v>
      </c>
      <c r="V551" s="1" t="s">
        <v>45</v>
      </c>
      <c r="W551" s="1" t="s">
        <v>45</v>
      </c>
      <c r="X551" s="1" t="s">
        <v>45</v>
      </c>
      <c r="Y551" s="1" t="s">
        <v>45</v>
      </c>
      <c r="Z551" s="1" t="s">
        <v>45</v>
      </c>
      <c r="AA551" s="1" t="s">
        <v>45</v>
      </c>
      <c r="AB551" s="1">
        <v>3</v>
      </c>
      <c r="AC551" s="1">
        <v>4</v>
      </c>
      <c r="AD551" s="1" t="s">
        <v>45</v>
      </c>
      <c r="AE551" s="1" t="s">
        <v>45</v>
      </c>
      <c r="AF551" s="1">
        <v>3</v>
      </c>
      <c r="AG551" s="1">
        <v>5</v>
      </c>
      <c r="AH551" s="1" t="s">
        <v>45</v>
      </c>
      <c r="AI551" s="1" t="s">
        <v>45</v>
      </c>
      <c r="AJ551" s="1" t="s">
        <v>45</v>
      </c>
      <c r="AK551" s="1" t="s">
        <v>45</v>
      </c>
      <c r="AL551" s="1" t="s">
        <v>45</v>
      </c>
      <c r="AM551" s="1" t="s">
        <v>45</v>
      </c>
      <c r="AN551" s="1" t="s">
        <v>45</v>
      </c>
      <c r="AO551" s="22" t="s">
        <v>45</v>
      </c>
      <c r="AP551" s="1" t="s">
        <v>57</v>
      </c>
      <c r="AQ551" s="1">
        <v>7</v>
      </c>
      <c r="AR551" s="23" t="s">
        <v>375</v>
      </c>
      <c r="AS551" s="34" t="s">
        <v>45</v>
      </c>
      <c r="AT551" s="34" t="s">
        <v>48</v>
      </c>
      <c r="AU551" s="8">
        <f t="shared" si="56"/>
        <v>-2.3121015889492513</v>
      </c>
      <c r="AV551" s="8">
        <f t="shared" si="57"/>
        <v>-1.4295949476488956</v>
      </c>
      <c r="AW551">
        <f t="shared" si="58"/>
        <v>4</v>
      </c>
      <c r="AX551">
        <f t="shared" si="59"/>
        <v>0</v>
      </c>
      <c r="AY551" s="6">
        <f>VLOOKUP(AP551,COND!$A$10:$B$32,2,FALSE)</f>
        <v>1</v>
      </c>
      <c r="AZ551" s="8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89.945680729232237</v>
      </c>
      <c r="BA551" s="26">
        <f t="shared" si="60"/>
        <v>-1.0197413059448996</v>
      </c>
      <c r="BB551" t="str">
        <f t="shared" si="61"/>
        <v>SP</v>
      </c>
      <c r="BC551">
        <v>800</v>
      </c>
      <c r="BD551">
        <v>800</v>
      </c>
      <c r="BF551" t="str">
        <f t="shared" si="62"/>
        <v>Unlikely</v>
      </c>
      <c r="BH551" t="str">
        <f>IF(VLOOKUP($A551,'Draft List'!$D$4:$AC$1177,BH$3,FALSE)&lt;&gt;0,VLOOKUP($A551,'Draft List'!$D$4:$AC$1177,BH$3,FALSE),"")</f>
        <v/>
      </c>
      <c r="BI551" t="str">
        <f>IF(VLOOKUP($A551,'Draft List'!$D$4:$AC$1177,BI$3,FALSE)&lt;&gt;0,VLOOKUP($A551,'Draft List'!$D$4:$AC$1177,BI$3,FALSE),"")</f>
        <v/>
      </c>
      <c r="BJ551" t="str">
        <f>IF(VLOOKUP($A551,'Draft List'!$D$4:$AC$1177,BJ$3,FALSE)&lt;&gt;0,VLOOKUP($A551,'Draft List'!$D$4:$AC$1177,BJ$3,FALSE),"")</f>
        <v/>
      </c>
      <c r="BK551" t="str">
        <f>IF(VLOOKUP($A551,'Draft List'!$D$4:$AC$1177,BK$3,FALSE)&lt;&gt;0,VLOOKUP($A551,'Draft List'!$D$4:$AC$1177,BK$3,FALSE),"")</f>
        <v/>
      </c>
      <c r="BL551" t="e">
        <f>IF(OR(B551="SP",B551="MR",B551="CL"),"P",VLOOKUP(#REF!,Bat!$A$4:$AR$581,42,FALSE))</f>
        <v>#REF!</v>
      </c>
    </row>
    <row r="552" spans="1:64" ht="15" customHeight="1" x14ac:dyDescent="0.3">
      <c r="A552" s="1">
        <v>11616</v>
      </c>
      <c r="B552" s="1" t="s">
        <v>24</v>
      </c>
      <c r="C552" s="1" t="s">
        <v>184</v>
      </c>
      <c r="D552" s="1" t="s">
        <v>192</v>
      </c>
      <c r="E552" s="1">
        <v>23</v>
      </c>
      <c r="F552" s="1" t="s">
        <v>54</v>
      </c>
      <c r="G552" s="1" t="s">
        <v>42</v>
      </c>
      <c r="H552" s="22" t="s">
        <v>878</v>
      </c>
      <c r="I552" s="45" t="s">
        <v>43</v>
      </c>
      <c r="J552" s="1" t="s">
        <v>43</v>
      </c>
      <c r="K552" s="22" t="s">
        <v>43</v>
      </c>
      <c r="L552" s="1">
        <v>3</v>
      </c>
      <c r="M552" s="1">
        <v>1</v>
      </c>
      <c r="N552" s="22">
        <v>1</v>
      </c>
      <c r="O552" s="1">
        <v>4</v>
      </c>
      <c r="P552" s="1">
        <v>1</v>
      </c>
      <c r="Q552" s="22">
        <v>2</v>
      </c>
      <c r="R552" s="1">
        <v>4</v>
      </c>
      <c r="S552" s="1">
        <v>5</v>
      </c>
      <c r="T552" s="1">
        <v>1</v>
      </c>
      <c r="U552" s="1">
        <v>3</v>
      </c>
      <c r="V552" s="1" t="s">
        <v>45</v>
      </c>
      <c r="W552" s="1" t="s">
        <v>45</v>
      </c>
      <c r="X552" s="1">
        <v>4</v>
      </c>
      <c r="Y552" s="1">
        <v>5</v>
      </c>
      <c r="Z552" s="1" t="s">
        <v>45</v>
      </c>
      <c r="AA552" s="1" t="s">
        <v>45</v>
      </c>
      <c r="AB552" s="1" t="s">
        <v>45</v>
      </c>
      <c r="AC552" s="1" t="s">
        <v>45</v>
      </c>
      <c r="AD552" s="1">
        <v>5</v>
      </c>
      <c r="AE552" s="1">
        <v>5</v>
      </c>
      <c r="AF552" s="1" t="s">
        <v>45</v>
      </c>
      <c r="AG552" s="1" t="s">
        <v>45</v>
      </c>
      <c r="AH552" s="1" t="s">
        <v>45</v>
      </c>
      <c r="AI552" s="1" t="s">
        <v>45</v>
      </c>
      <c r="AJ552" s="1" t="s">
        <v>45</v>
      </c>
      <c r="AK552" s="1" t="s">
        <v>45</v>
      </c>
      <c r="AL552" s="1" t="s">
        <v>45</v>
      </c>
      <c r="AM552" s="1" t="s">
        <v>45</v>
      </c>
      <c r="AN552" s="1" t="s">
        <v>45</v>
      </c>
      <c r="AO552" s="22" t="s">
        <v>45</v>
      </c>
      <c r="AP552" s="1" t="s">
        <v>58</v>
      </c>
      <c r="AQ552" s="1">
        <v>7</v>
      </c>
      <c r="AR552" s="23" t="s">
        <v>14</v>
      </c>
      <c r="AS552" s="34" t="s">
        <v>45</v>
      </c>
      <c r="AT552" s="34" t="s">
        <v>48</v>
      </c>
      <c r="AU552" s="8">
        <f t="shared" si="56"/>
        <v>-2.3121015889492513</v>
      </c>
      <c r="AV552" s="8">
        <f t="shared" si="57"/>
        <v>-1.4295949476488956</v>
      </c>
      <c r="AW552">
        <f t="shared" si="58"/>
        <v>4</v>
      </c>
      <c r="AX552">
        <f t="shared" si="59"/>
        <v>0</v>
      </c>
      <c r="AY552" s="6">
        <f>VLOOKUP(AP552,COND!$A$10:$B$32,2,FALSE)</f>
        <v>1</v>
      </c>
      <c r="AZ552" s="8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89.945680729232237</v>
      </c>
      <c r="BA552" s="26">
        <f t="shared" si="60"/>
        <v>-1.0197413059448996</v>
      </c>
      <c r="BB552" t="str">
        <f t="shared" si="61"/>
        <v>SP</v>
      </c>
      <c r="BC552">
        <v>800</v>
      </c>
      <c r="BD552">
        <v>800</v>
      </c>
      <c r="BF552" t="str">
        <f t="shared" si="62"/>
        <v>Unlikely</v>
      </c>
      <c r="BH552" t="str">
        <f>IF(VLOOKUP($A552,'Draft List'!$D$4:$AC$1177,BH$3,FALSE)&lt;&gt;0,VLOOKUP($A552,'Draft List'!$D$4:$AC$1177,BH$3,FALSE),"")</f>
        <v/>
      </c>
      <c r="BI552" t="str">
        <f>IF(VLOOKUP($A552,'Draft List'!$D$4:$AC$1177,BI$3,FALSE)&lt;&gt;0,VLOOKUP($A552,'Draft List'!$D$4:$AC$1177,BI$3,FALSE),"")</f>
        <v/>
      </c>
      <c r="BJ552" t="str">
        <f>IF(VLOOKUP($A552,'Draft List'!$D$4:$AC$1177,BJ$3,FALSE)&lt;&gt;0,VLOOKUP($A552,'Draft List'!$D$4:$AC$1177,BJ$3,FALSE),"")</f>
        <v/>
      </c>
      <c r="BK552" t="str">
        <f>IF(VLOOKUP($A552,'Draft List'!$D$4:$AC$1177,BK$3,FALSE)&lt;&gt;0,VLOOKUP($A552,'Draft List'!$D$4:$AC$1177,BK$3,FALSE),"")</f>
        <v/>
      </c>
      <c r="BL552" t="str">
        <f>IF(OR(B552="SP",B552="MR",B552="CL"),"P",VLOOKUP(#REF!,Bat!$A$4:$AR$581,42,FALSE))</f>
        <v>P</v>
      </c>
    </row>
    <row r="553" spans="1:64" ht="15" customHeight="1" x14ac:dyDescent="0.3">
      <c r="A553" s="1">
        <v>5361</v>
      </c>
      <c r="B553" s="1" t="s">
        <v>468</v>
      </c>
      <c r="C553" s="1" t="s">
        <v>140</v>
      </c>
      <c r="D553" s="1" t="s">
        <v>728</v>
      </c>
      <c r="E553" s="1">
        <v>21</v>
      </c>
      <c r="F553" s="1" t="s">
        <v>54</v>
      </c>
      <c r="G553" s="1" t="s">
        <v>54</v>
      </c>
      <c r="H553" s="22" t="s">
        <v>878</v>
      </c>
      <c r="I553" s="45" t="s">
        <v>43</v>
      </c>
      <c r="J553" s="1" t="s">
        <v>43</v>
      </c>
      <c r="K553" s="22" t="s">
        <v>43</v>
      </c>
      <c r="L553" s="1">
        <v>2</v>
      </c>
      <c r="M553" s="1">
        <v>1</v>
      </c>
      <c r="N553" s="22">
        <v>1</v>
      </c>
      <c r="O553" s="1">
        <v>4</v>
      </c>
      <c r="P553" s="1">
        <v>1</v>
      </c>
      <c r="Q553" s="22">
        <v>2</v>
      </c>
      <c r="R553" s="1">
        <v>4</v>
      </c>
      <c r="S553" s="1">
        <v>5</v>
      </c>
      <c r="T553" s="1">
        <v>1</v>
      </c>
      <c r="U553" s="1">
        <v>4</v>
      </c>
      <c r="V553" s="1">
        <v>3</v>
      </c>
      <c r="W553" s="1">
        <v>5</v>
      </c>
      <c r="X553" s="1">
        <v>2</v>
      </c>
      <c r="Y553" s="1">
        <v>3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 t="s">
        <v>45</v>
      </c>
      <c r="AF553" s="1" t="s">
        <v>45</v>
      </c>
      <c r="AG553" s="1" t="s">
        <v>45</v>
      </c>
      <c r="AH553" s="1" t="s">
        <v>45</v>
      </c>
      <c r="AI553" s="1" t="s">
        <v>45</v>
      </c>
      <c r="AJ553" s="1" t="s">
        <v>45</v>
      </c>
      <c r="AK553" s="1" t="s">
        <v>45</v>
      </c>
      <c r="AL553" s="1" t="s">
        <v>45</v>
      </c>
      <c r="AM553" s="1" t="s">
        <v>45</v>
      </c>
      <c r="AN553" s="1" t="s">
        <v>45</v>
      </c>
      <c r="AO553" s="22" t="s">
        <v>45</v>
      </c>
      <c r="AP553" s="1" t="s">
        <v>58</v>
      </c>
      <c r="AQ553" s="1">
        <v>8</v>
      </c>
      <c r="AR553" s="23" t="s">
        <v>14</v>
      </c>
      <c r="AS553" s="34" t="s">
        <v>874</v>
      </c>
      <c r="AT553" s="34" t="s">
        <v>844</v>
      </c>
      <c r="AU553" s="8">
        <f t="shared" si="56"/>
        <v>-2.5067929134584248</v>
      </c>
      <c r="AV553" s="8">
        <f t="shared" si="57"/>
        <v>-1.4295949476488956</v>
      </c>
      <c r="AW553">
        <f t="shared" si="58"/>
        <v>4</v>
      </c>
      <c r="AX553">
        <f t="shared" si="59"/>
        <v>0</v>
      </c>
      <c r="AY553" s="6">
        <f>VLOOKUP(AP553,COND!$A$10:$B$32,2,FALSE)</f>
        <v>1</v>
      </c>
      <c r="AZ553" s="8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89.906742464330392</v>
      </c>
      <c r="BA553" s="26">
        <f t="shared" si="60"/>
        <v>-1.0233336203826711</v>
      </c>
      <c r="BB553" t="str">
        <f t="shared" si="61"/>
        <v>SP</v>
      </c>
      <c r="BC553">
        <v>800</v>
      </c>
      <c r="BD553">
        <v>800</v>
      </c>
      <c r="BF553" t="str">
        <f t="shared" si="62"/>
        <v>Unlikely</v>
      </c>
      <c r="BH553" t="str">
        <f>IF(VLOOKUP($A553,'Draft List'!$D$4:$AC$1177,BH$3,FALSE)&lt;&gt;0,VLOOKUP($A553,'Draft List'!$D$4:$AC$1177,BH$3,FALSE),"")</f>
        <v/>
      </c>
      <c r="BI553" t="str">
        <f>IF(VLOOKUP($A553,'Draft List'!$D$4:$AC$1177,BI$3,FALSE)&lt;&gt;0,VLOOKUP($A553,'Draft List'!$D$4:$AC$1177,BI$3,FALSE),"")</f>
        <v/>
      </c>
      <c r="BJ553" t="str">
        <f>IF(VLOOKUP($A553,'Draft List'!$D$4:$AC$1177,BJ$3,FALSE)&lt;&gt;0,VLOOKUP($A553,'Draft List'!$D$4:$AC$1177,BJ$3,FALSE),"")</f>
        <v/>
      </c>
      <c r="BK553" t="str">
        <f>IF(VLOOKUP($A553,'Draft List'!$D$4:$AC$1177,BK$3,FALSE)&lt;&gt;0,VLOOKUP($A553,'Draft List'!$D$4:$AC$1177,BK$3,FALSE),"")</f>
        <v/>
      </c>
      <c r="BL553" t="e">
        <f>IF(OR(B553="SP",B553="MR",B553="CL"),"P",VLOOKUP(#REF!,Bat!$A$4:$AR$581,42,FALSE))</f>
        <v>#REF!</v>
      </c>
    </row>
    <row r="554" spans="1:64" ht="15" customHeight="1" x14ac:dyDescent="0.3">
      <c r="A554" s="1">
        <v>8565</v>
      </c>
      <c r="B554" s="1" t="s">
        <v>468</v>
      </c>
      <c r="C554" s="1" t="s">
        <v>149</v>
      </c>
      <c r="D554" s="1" t="s">
        <v>217</v>
      </c>
      <c r="E554" s="1">
        <v>21</v>
      </c>
      <c r="F554" s="1" t="s">
        <v>42</v>
      </c>
      <c r="G554" s="1" t="s">
        <v>42</v>
      </c>
      <c r="H554" s="22" t="s">
        <v>878</v>
      </c>
      <c r="I554" s="45" t="s">
        <v>44</v>
      </c>
      <c r="J554" s="1" t="s">
        <v>43</v>
      </c>
      <c r="K554" s="22" t="s">
        <v>43</v>
      </c>
      <c r="L554" s="1">
        <v>2</v>
      </c>
      <c r="M554" s="1">
        <v>1</v>
      </c>
      <c r="N554" s="22">
        <v>2</v>
      </c>
      <c r="O554" s="1">
        <v>4</v>
      </c>
      <c r="P554" s="1">
        <v>1</v>
      </c>
      <c r="Q554" s="22">
        <v>2</v>
      </c>
      <c r="R554" s="1">
        <v>3</v>
      </c>
      <c r="S554" s="1">
        <v>3</v>
      </c>
      <c r="T554" s="1">
        <v>1</v>
      </c>
      <c r="U554" s="1">
        <v>2</v>
      </c>
      <c r="V554" s="1" t="s">
        <v>45</v>
      </c>
      <c r="W554" s="1" t="s">
        <v>45</v>
      </c>
      <c r="X554" s="1">
        <v>3</v>
      </c>
      <c r="Y554" s="1">
        <v>7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 t="s">
        <v>45</v>
      </c>
      <c r="AF554" s="1" t="s">
        <v>45</v>
      </c>
      <c r="AG554" s="1" t="s">
        <v>45</v>
      </c>
      <c r="AH554" s="1" t="s">
        <v>45</v>
      </c>
      <c r="AI554" s="1" t="s">
        <v>45</v>
      </c>
      <c r="AJ554" s="1" t="s">
        <v>45</v>
      </c>
      <c r="AK554" s="1" t="s">
        <v>45</v>
      </c>
      <c r="AL554" s="1" t="s">
        <v>45</v>
      </c>
      <c r="AM554" s="1" t="s">
        <v>45</v>
      </c>
      <c r="AN554" s="1" t="s">
        <v>45</v>
      </c>
      <c r="AO554" s="22" t="s">
        <v>45</v>
      </c>
      <c r="AP554" s="1" t="s">
        <v>65</v>
      </c>
      <c r="AQ554" s="1">
        <v>2</v>
      </c>
      <c r="AR554" s="23" t="s">
        <v>14</v>
      </c>
      <c r="AS554" s="34" t="s">
        <v>874</v>
      </c>
      <c r="AT554" s="34" t="s">
        <v>48</v>
      </c>
      <c r="AU554" s="8">
        <f t="shared" si="56"/>
        <v>-2.2644723474043147</v>
      </c>
      <c r="AV554" s="8">
        <f t="shared" si="57"/>
        <v>-1.4295949476488956</v>
      </c>
      <c r="AW554">
        <f t="shared" si="58"/>
        <v>3</v>
      </c>
      <c r="AX554">
        <f t="shared" si="59"/>
        <v>1</v>
      </c>
      <c r="AY554" s="6">
        <f>VLOOKUP(AP554,COND!$A$10:$B$32,2,FALSE)</f>
        <v>1</v>
      </c>
      <c r="AZ554" s="8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89.869946248664164</v>
      </c>
      <c r="BA554" s="26">
        <f t="shared" si="60"/>
        <v>-1.0267283165029619</v>
      </c>
      <c r="BB554" t="str">
        <f t="shared" si="61"/>
        <v>RP</v>
      </c>
      <c r="BC554">
        <v>800</v>
      </c>
      <c r="BD554">
        <v>800</v>
      </c>
      <c r="BF554" t="str">
        <f t="shared" si="62"/>
        <v>Unlikely</v>
      </c>
      <c r="BH554" t="str">
        <f>IF(VLOOKUP($A554,'Draft List'!$D$4:$AC$1177,BH$3,FALSE)&lt;&gt;0,VLOOKUP($A554,'Draft List'!$D$4:$AC$1177,BH$3,FALSE),"")</f>
        <v/>
      </c>
      <c r="BI554" t="str">
        <f>IF(VLOOKUP($A554,'Draft List'!$D$4:$AC$1177,BI$3,FALSE)&lt;&gt;0,VLOOKUP($A554,'Draft List'!$D$4:$AC$1177,BI$3,FALSE),"")</f>
        <v/>
      </c>
      <c r="BJ554" t="str">
        <f>IF(VLOOKUP($A554,'Draft List'!$D$4:$AC$1177,BJ$3,FALSE)&lt;&gt;0,VLOOKUP($A554,'Draft List'!$D$4:$AC$1177,BJ$3,FALSE),"")</f>
        <v/>
      </c>
      <c r="BK554" t="str">
        <f>IF(VLOOKUP($A554,'Draft List'!$D$4:$AC$1177,BK$3,FALSE)&lt;&gt;0,VLOOKUP($A554,'Draft List'!$D$4:$AC$1177,BK$3,FALSE),"")</f>
        <v/>
      </c>
      <c r="BL554" t="e">
        <f>IF(OR(B554="SP",B554="MR",B554="CL"),"P",VLOOKUP(#REF!,Bat!$A$4:$AR$581,42,FALSE))</f>
        <v>#REF!</v>
      </c>
    </row>
    <row r="555" spans="1:64" ht="15" customHeight="1" x14ac:dyDescent="0.3">
      <c r="A555" s="1">
        <v>7992</v>
      </c>
      <c r="B555" s="1" t="s">
        <v>468</v>
      </c>
      <c r="C555" s="1" t="s">
        <v>1442</v>
      </c>
      <c r="D555" s="1" t="s">
        <v>485</v>
      </c>
      <c r="E555" s="1">
        <v>21</v>
      </c>
      <c r="F555" s="1" t="s">
        <v>42</v>
      </c>
      <c r="G555" s="1" t="s">
        <v>54</v>
      </c>
      <c r="H555" s="22" t="s">
        <v>878</v>
      </c>
      <c r="I555" s="45" t="s">
        <v>43</v>
      </c>
      <c r="J555" s="1" t="s">
        <v>43</v>
      </c>
      <c r="K555" s="22" t="s">
        <v>43</v>
      </c>
      <c r="L555" s="1">
        <v>2</v>
      </c>
      <c r="M555" s="1">
        <v>1</v>
      </c>
      <c r="N555" s="22">
        <v>1</v>
      </c>
      <c r="O555" s="1">
        <v>5</v>
      </c>
      <c r="P555" s="1">
        <v>1</v>
      </c>
      <c r="Q555" s="22">
        <v>1</v>
      </c>
      <c r="R555" s="1">
        <v>4</v>
      </c>
      <c r="S555" s="1">
        <v>5</v>
      </c>
      <c r="T555" s="1">
        <v>1</v>
      </c>
      <c r="U555" s="1">
        <v>5</v>
      </c>
      <c r="V555" s="1" t="s">
        <v>45</v>
      </c>
      <c r="W555" s="1" t="s">
        <v>45</v>
      </c>
      <c r="X555" s="1">
        <v>3</v>
      </c>
      <c r="Y555" s="1">
        <v>6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 t="s">
        <v>45</v>
      </c>
      <c r="AF555" s="1" t="s">
        <v>45</v>
      </c>
      <c r="AG555" s="1" t="s">
        <v>45</v>
      </c>
      <c r="AH555" s="1" t="s">
        <v>45</v>
      </c>
      <c r="AI555" s="1" t="s">
        <v>45</v>
      </c>
      <c r="AJ555" s="1" t="s">
        <v>45</v>
      </c>
      <c r="AK555" s="1" t="s">
        <v>45</v>
      </c>
      <c r="AL555" s="1" t="s">
        <v>45</v>
      </c>
      <c r="AM555" s="1" t="s">
        <v>45</v>
      </c>
      <c r="AN555" s="1" t="s">
        <v>45</v>
      </c>
      <c r="AO555" s="22" t="s">
        <v>45</v>
      </c>
      <c r="AP555" s="1" t="s">
        <v>374</v>
      </c>
      <c r="AQ555" s="1">
        <v>9</v>
      </c>
      <c r="AR555" s="23" t="s">
        <v>14</v>
      </c>
      <c r="AS555" s="34" t="s">
        <v>45</v>
      </c>
      <c r="AT555" s="34" t="s">
        <v>48</v>
      </c>
      <c r="AU555" s="8">
        <f t="shared" si="56"/>
        <v>-2.5067929134584248</v>
      </c>
      <c r="AV555" s="8">
        <f t="shared" si="57"/>
        <v>-1.4772241891938322</v>
      </c>
      <c r="AW555">
        <f t="shared" si="58"/>
        <v>3</v>
      </c>
      <c r="AX555">
        <f t="shared" si="59"/>
        <v>1</v>
      </c>
      <c r="AY555" s="6">
        <f>VLOOKUP(AP555,COND!$A$10:$B$32,2,FALSE)</f>
        <v>1</v>
      </c>
      <c r="AZ555" s="8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89.704157633431663</v>
      </c>
      <c r="BA555" s="26">
        <f t="shared" si="60"/>
        <v>-1.0420234211415267</v>
      </c>
      <c r="BB555" t="str">
        <f t="shared" si="61"/>
        <v>SP</v>
      </c>
      <c r="BC555">
        <v>800</v>
      </c>
      <c r="BD555">
        <v>800</v>
      </c>
      <c r="BF555" t="str">
        <f t="shared" si="62"/>
        <v>Unlikely</v>
      </c>
      <c r="BH555" t="str">
        <f>IF(VLOOKUP($A555,'Draft List'!$D$4:$AC$1177,BH$3,FALSE)&lt;&gt;0,VLOOKUP($A555,'Draft List'!$D$4:$AC$1177,BH$3,FALSE),"")</f>
        <v/>
      </c>
      <c r="BI555" t="str">
        <f>IF(VLOOKUP($A555,'Draft List'!$D$4:$AC$1177,BI$3,FALSE)&lt;&gt;0,VLOOKUP($A555,'Draft List'!$D$4:$AC$1177,BI$3,FALSE),"")</f>
        <v/>
      </c>
      <c r="BJ555" t="str">
        <f>IF(VLOOKUP($A555,'Draft List'!$D$4:$AC$1177,BJ$3,FALSE)&lt;&gt;0,VLOOKUP($A555,'Draft List'!$D$4:$AC$1177,BJ$3,FALSE),"")</f>
        <v/>
      </c>
      <c r="BK555" t="str">
        <f>IF(VLOOKUP($A555,'Draft List'!$D$4:$AC$1177,BK$3,FALSE)&lt;&gt;0,VLOOKUP($A555,'Draft List'!$D$4:$AC$1177,BK$3,FALSE),"")</f>
        <v/>
      </c>
      <c r="BL555" t="e">
        <f>IF(OR(B555="SP",B555="MR",B555="CL"),"P",VLOOKUP(#REF!,Bat!$A$4:$AR$581,42,FALSE))</f>
        <v>#REF!</v>
      </c>
    </row>
    <row r="556" spans="1:64" ht="15" customHeight="1" x14ac:dyDescent="0.3">
      <c r="A556" s="1">
        <v>8918</v>
      </c>
      <c r="B556" s="1" t="s">
        <v>468</v>
      </c>
      <c r="C556" s="1" t="s">
        <v>301</v>
      </c>
      <c r="D556" s="1" t="s">
        <v>1068</v>
      </c>
      <c r="E556" s="1">
        <v>21</v>
      </c>
      <c r="F556" s="1" t="s">
        <v>63</v>
      </c>
      <c r="G556" s="1" t="s">
        <v>42</v>
      </c>
      <c r="H556" s="22" t="s">
        <v>878</v>
      </c>
      <c r="I556" s="45" t="s">
        <v>43</v>
      </c>
      <c r="J556" s="1" t="s">
        <v>43</v>
      </c>
      <c r="K556" s="22" t="s">
        <v>44</v>
      </c>
      <c r="L556" s="1">
        <v>2</v>
      </c>
      <c r="M556" s="1">
        <v>1</v>
      </c>
      <c r="N556" s="22">
        <v>1</v>
      </c>
      <c r="O556" s="1">
        <v>4</v>
      </c>
      <c r="P556" s="1">
        <v>1</v>
      </c>
      <c r="Q556" s="22">
        <v>2</v>
      </c>
      <c r="R556" s="1">
        <v>4</v>
      </c>
      <c r="S556" s="1">
        <v>5</v>
      </c>
      <c r="T556" s="1">
        <v>1</v>
      </c>
      <c r="U556" s="1">
        <v>2</v>
      </c>
      <c r="V556" s="1">
        <v>3</v>
      </c>
      <c r="W556" s="1">
        <v>7</v>
      </c>
      <c r="X556" s="1" t="s">
        <v>45</v>
      </c>
      <c r="Y556" s="1" t="s">
        <v>45</v>
      </c>
      <c r="Z556" s="1" t="s">
        <v>45</v>
      </c>
      <c r="AA556" s="1" t="s">
        <v>45</v>
      </c>
      <c r="AB556" s="1" t="s">
        <v>45</v>
      </c>
      <c r="AC556" s="1" t="s">
        <v>45</v>
      </c>
      <c r="AD556" s="1" t="s">
        <v>45</v>
      </c>
      <c r="AE556" s="1" t="s">
        <v>45</v>
      </c>
      <c r="AF556" s="1" t="s">
        <v>45</v>
      </c>
      <c r="AG556" s="1" t="s">
        <v>45</v>
      </c>
      <c r="AH556" s="1" t="s">
        <v>45</v>
      </c>
      <c r="AI556" s="1" t="s">
        <v>45</v>
      </c>
      <c r="AJ556" s="1" t="s">
        <v>45</v>
      </c>
      <c r="AK556" s="1" t="s">
        <v>45</v>
      </c>
      <c r="AL556" s="1" t="s">
        <v>45</v>
      </c>
      <c r="AM556" s="1" t="s">
        <v>45</v>
      </c>
      <c r="AN556" s="1" t="s">
        <v>45</v>
      </c>
      <c r="AO556" s="22" t="s">
        <v>45</v>
      </c>
      <c r="AP556" s="1" t="s">
        <v>374</v>
      </c>
      <c r="AQ556" s="1">
        <v>7</v>
      </c>
      <c r="AR556" s="23" t="s">
        <v>14</v>
      </c>
      <c r="AS556" s="34" t="s">
        <v>1178</v>
      </c>
      <c r="AT556" s="34" t="s">
        <v>48</v>
      </c>
      <c r="AU556" s="8">
        <f t="shared" si="56"/>
        <v>-2.5067929134584248</v>
      </c>
      <c r="AV556" s="8">
        <f t="shared" si="57"/>
        <v>-1.4295949476488956</v>
      </c>
      <c r="AW556">
        <f t="shared" si="58"/>
        <v>3</v>
      </c>
      <c r="AX556">
        <f t="shared" si="59"/>
        <v>1</v>
      </c>
      <c r="AY556" s="6">
        <f>VLOOKUP(AP556,COND!$A$10:$B$32,2,FALSE)</f>
        <v>1</v>
      </c>
      <c r="AZ556" s="8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89.656742464330392</v>
      </c>
      <c r="BA556" s="26">
        <f t="shared" si="60"/>
        <v>-1.0463977864852634</v>
      </c>
      <c r="BB556" t="str">
        <f t="shared" si="61"/>
        <v>SP</v>
      </c>
      <c r="BC556">
        <v>800</v>
      </c>
      <c r="BD556">
        <v>800</v>
      </c>
      <c r="BF556" t="str">
        <f t="shared" si="62"/>
        <v>Unlikely</v>
      </c>
      <c r="BH556" t="str">
        <f>IF(VLOOKUP($A556,'Draft List'!$D$4:$AC$1177,BH$3,FALSE)&lt;&gt;0,VLOOKUP($A556,'Draft List'!$D$4:$AC$1177,BH$3,FALSE),"")</f>
        <v/>
      </c>
      <c r="BI556" t="str">
        <f>IF(VLOOKUP($A556,'Draft List'!$D$4:$AC$1177,BI$3,FALSE)&lt;&gt;0,VLOOKUP($A556,'Draft List'!$D$4:$AC$1177,BI$3,FALSE),"")</f>
        <v/>
      </c>
      <c r="BJ556" t="str">
        <f>IF(VLOOKUP($A556,'Draft List'!$D$4:$AC$1177,BJ$3,FALSE)&lt;&gt;0,VLOOKUP($A556,'Draft List'!$D$4:$AC$1177,BJ$3,FALSE),"")</f>
        <v/>
      </c>
      <c r="BK556" t="str">
        <f>IF(VLOOKUP($A556,'Draft List'!$D$4:$AC$1177,BK$3,FALSE)&lt;&gt;0,VLOOKUP($A556,'Draft List'!$D$4:$AC$1177,BK$3,FALSE),"")</f>
        <v/>
      </c>
      <c r="BL556" t="e">
        <f>IF(OR(B556="SP",B556="MR",B556="CL"),"P",VLOOKUP(#REF!,Bat!$A$4:$AR$581,42,FALSE))</f>
        <v>#REF!</v>
      </c>
    </row>
    <row r="557" spans="1:64" ht="15" customHeight="1" x14ac:dyDescent="0.3">
      <c r="A557" s="1">
        <v>8915</v>
      </c>
      <c r="B557" s="1" t="s">
        <v>24</v>
      </c>
      <c r="C557" s="1" t="s">
        <v>129</v>
      </c>
      <c r="D557" s="1" t="s">
        <v>417</v>
      </c>
      <c r="E557" s="1">
        <v>21</v>
      </c>
      <c r="F557" s="1" t="s">
        <v>42</v>
      </c>
      <c r="G557" s="1" t="s">
        <v>42</v>
      </c>
      <c r="H557" s="22" t="s">
        <v>878</v>
      </c>
      <c r="I557" s="45" t="s">
        <v>43</v>
      </c>
      <c r="J557" s="1" t="s">
        <v>43</v>
      </c>
      <c r="K557" s="22" t="s">
        <v>44</v>
      </c>
      <c r="L557" s="1">
        <v>3</v>
      </c>
      <c r="M557" s="1">
        <v>1</v>
      </c>
      <c r="N557" s="22">
        <v>1</v>
      </c>
      <c r="O557" s="1">
        <v>4</v>
      </c>
      <c r="P557" s="1">
        <v>1</v>
      </c>
      <c r="Q557" s="22">
        <v>2</v>
      </c>
      <c r="R557" s="1" t="s">
        <v>45</v>
      </c>
      <c r="S557" s="1" t="s">
        <v>45</v>
      </c>
      <c r="T557" s="1">
        <v>2</v>
      </c>
      <c r="U557" s="1">
        <v>4</v>
      </c>
      <c r="V557" s="1" t="s">
        <v>45</v>
      </c>
      <c r="W557" s="1" t="s">
        <v>45</v>
      </c>
      <c r="X557" s="1">
        <v>3</v>
      </c>
      <c r="Y557" s="1">
        <v>3</v>
      </c>
      <c r="Z557" s="1" t="s">
        <v>45</v>
      </c>
      <c r="AA557" s="1" t="s">
        <v>45</v>
      </c>
      <c r="AB557" s="1">
        <v>4</v>
      </c>
      <c r="AC557" s="1">
        <v>5</v>
      </c>
      <c r="AD557" s="1">
        <v>4</v>
      </c>
      <c r="AE557" s="1">
        <v>5</v>
      </c>
      <c r="AF557" s="1">
        <v>4</v>
      </c>
      <c r="AG557" s="1">
        <v>5</v>
      </c>
      <c r="AH557" s="1" t="s">
        <v>45</v>
      </c>
      <c r="AI557" s="1" t="s">
        <v>45</v>
      </c>
      <c r="AJ557" s="1" t="s">
        <v>45</v>
      </c>
      <c r="AK557" s="1" t="s">
        <v>45</v>
      </c>
      <c r="AL557" s="1" t="s">
        <v>45</v>
      </c>
      <c r="AM557" s="1" t="s">
        <v>45</v>
      </c>
      <c r="AN557" s="1" t="s">
        <v>45</v>
      </c>
      <c r="AO557" s="22" t="s">
        <v>45</v>
      </c>
      <c r="AP557" s="1" t="s">
        <v>55</v>
      </c>
      <c r="AQ557" s="1">
        <v>6</v>
      </c>
      <c r="AR557" s="23" t="s">
        <v>14</v>
      </c>
      <c r="AS557" s="34" t="s">
        <v>45</v>
      </c>
      <c r="AT557" s="34" t="s">
        <v>48</v>
      </c>
      <c r="AU557" s="8">
        <f t="shared" si="56"/>
        <v>-2.3121015889492513</v>
      </c>
      <c r="AV557" s="8">
        <f t="shared" si="57"/>
        <v>-1.4295949476488956</v>
      </c>
      <c r="AW557">
        <f t="shared" si="58"/>
        <v>5</v>
      </c>
      <c r="AX557">
        <f t="shared" si="59"/>
        <v>0</v>
      </c>
      <c r="AY557" s="6">
        <f>VLOOKUP(AP557,COND!$A$10:$B$32,2,FALSE)</f>
        <v>1.0249999999999999</v>
      </c>
      <c r="AZ557" s="8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89.462277178776475</v>
      </c>
      <c r="BA557" s="26">
        <f t="shared" si="60"/>
        <v>-1.0643385050740779</v>
      </c>
      <c r="BB557" t="str">
        <f t="shared" si="61"/>
        <v>SP</v>
      </c>
      <c r="BC557">
        <v>800</v>
      </c>
      <c r="BD557">
        <v>800</v>
      </c>
      <c r="BF557" t="str">
        <f t="shared" si="62"/>
        <v>Unlikely</v>
      </c>
      <c r="BH557" t="str">
        <f>IF(VLOOKUP($A557,'Draft List'!$D$4:$AC$1177,BH$3,FALSE)&lt;&gt;0,VLOOKUP($A557,'Draft List'!$D$4:$AC$1177,BH$3,FALSE),"")</f>
        <v/>
      </c>
      <c r="BI557" t="str">
        <f>IF(VLOOKUP($A557,'Draft List'!$D$4:$AC$1177,BI$3,FALSE)&lt;&gt;0,VLOOKUP($A557,'Draft List'!$D$4:$AC$1177,BI$3,FALSE),"")</f>
        <v/>
      </c>
      <c r="BJ557" t="str">
        <f>IF(VLOOKUP($A557,'Draft List'!$D$4:$AC$1177,BJ$3,FALSE)&lt;&gt;0,VLOOKUP($A557,'Draft List'!$D$4:$AC$1177,BJ$3,FALSE),"")</f>
        <v/>
      </c>
      <c r="BK557" t="str">
        <f>IF(VLOOKUP($A557,'Draft List'!$D$4:$AC$1177,BK$3,FALSE)&lt;&gt;0,VLOOKUP($A557,'Draft List'!$D$4:$AC$1177,BK$3,FALSE),"")</f>
        <v/>
      </c>
      <c r="BL557" t="str">
        <f>IF(OR(B557="SP",B557="MR",B557="CL"),"P",VLOOKUP(#REF!,Bat!$A$4:$AR$581,42,FALSE))</f>
        <v>P</v>
      </c>
    </row>
    <row r="558" spans="1:64" ht="15" customHeight="1" x14ac:dyDescent="0.3">
      <c r="A558" s="1">
        <v>11529</v>
      </c>
      <c r="B558" s="1" t="s">
        <v>468</v>
      </c>
      <c r="C558" s="1" t="s">
        <v>1582</v>
      </c>
      <c r="D558" s="1" t="s">
        <v>200</v>
      </c>
      <c r="E558" s="1">
        <v>22</v>
      </c>
      <c r="F558" s="1" t="s">
        <v>42</v>
      </c>
      <c r="G558" s="1" t="s">
        <v>42</v>
      </c>
      <c r="H558" s="22" t="s">
        <v>878</v>
      </c>
      <c r="I558" s="45" t="s">
        <v>43</v>
      </c>
      <c r="J558" s="1" t="s">
        <v>44</v>
      </c>
      <c r="K558" s="22" t="s">
        <v>43</v>
      </c>
      <c r="L558" s="1">
        <v>2</v>
      </c>
      <c r="M558" s="1">
        <v>2</v>
      </c>
      <c r="N558" s="22">
        <v>1</v>
      </c>
      <c r="O558" s="1">
        <v>4</v>
      </c>
      <c r="P558" s="1">
        <v>2</v>
      </c>
      <c r="Q558" s="22">
        <v>1</v>
      </c>
      <c r="R558" s="1">
        <v>4</v>
      </c>
      <c r="S558" s="1">
        <v>4</v>
      </c>
      <c r="T558" s="1">
        <v>2</v>
      </c>
      <c r="U558" s="1">
        <v>6</v>
      </c>
      <c r="V558" s="1">
        <v>3</v>
      </c>
      <c r="W558" s="1">
        <v>5</v>
      </c>
      <c r="X558" s="1" t="s">
        <v>45</v>
      </c>
      <c r="Y558" s="1" t="s">
        <v>45</v>
      </c>
      <c r="Z558" s="1" t="s">
        <v>45</v>
      </c>
      <c r="AA558" s="1" t="s">
        <v>45</v>
      </c>
      <c r="AB558" s="1" t="s">
        <v>45</v>
      </c>
      <c r="AC558" s="1" t="s">
        <v>45</v>
      </c>
      <c r="AD558" s="1" t="s">
        <v>45</v>
      </c>
      <c r="AE558" s="1" t="s">
        <v>45</v>
      </c>
      <c r="AF558" s="1" t="s">
        <v>45</v>
      </c>
      <c r="AG558" s="1" t="s">
        <v>45</v>
      </c>
      <c r="AH558" s="1" t="s">
        <v>45</v>
      </c>
      <c r="AI558" s="1" t="s">
        <v>45</v>
      </c>
      <c r="AJ558" s="1" t="s">
        <v>45</v>
      </c>
      <c r="AK558" s="1" t="s">
        <v>45</v>
      </c>
      <c r="AL558" s="1" t="s">
        <v>45</v>
      </c>
      <c r="AM558" s="1" t="s">
        <v>45</v>
      </c>
      <c r="AN558" s="1" t="s">
        <v>45</v>
      </c>
      <c r="AO558" s="22" t="s">
        <v>45</v>
      </c>
      <c r="AP558" s="1" t="s">
        <v>373</v>
      </c>
      <c r="AQ558" s="1">
        <v>6</v>
      </c>
      <c r="AR558" s="23" t="s">
        <v>371</v>
      </c>
      <c r="AS558" s="34" t="s">
        <v>45</v>
      </c>
      <c r="AT558" s="34" t="s">
        <v>48</v>
      </c>
      <c r="AU558" s="8">
        <f t="shared" si="56"/>
        <v>-2.311361197028369</v>
      </c>
      <c r="AV558" s="8">
        <f t="shared" si="57"/>
        <v>-1.4764837972729503</v>
      </c>
      <c r="AW558">
        <f t="shared" si="58"/>
        <v>3</v>
      </c>
      <c r="AX558">
        <f t="shared" si="59"/>
        <v>1</v>
      </c>
      <c r="AY558" s="6">
        <f>VLOOKUP(AP558,COND!$A$10:$B$32,2,FALSE)</f>
        <v>1</v>
      </c>
      <c r="AZ558" s="8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89.439100519756934</v>
      </c>
      <c r="BA558" s="26">
        <f t="shared" si="60"/>
        <v>-1.0664767063273972</v>
      </c>
      <c r="BB558" t="str">
        <f t="shared" si="61"/>
        <v>SP</v>
      </c>
      <c r="BC558">
        <v>800</v>
      </c>
      <c r="BD558">
        <v>800</v>
      </c>
      <c r="BF558" t="str">
        <f t="shared" si="62"/>
        <v>Unlikely</v>
      </c>
      <c r="BH558" t="str">
        <f>IF(VLOOKUP($A558,'Draft List'!$D$4:$AC$1177,BH$3,FALSE)&lt;&gt;0,VLOOKUP($A558,'Draft List'!$D$4:$AC$1177,BH$3,FALSE),"")</f>
        <v/>
      </c>
      <c r="BI558" t="str">
        <f>IF(VLOOKUP($A558,'Draft List'!$D$4:$AC$1177,BI$3,FALSE)&lt;&gt;0,VLOOKUP($A558,'Draft List'!$D$4:$AC$1177,BI$3,FALSE),"")</f>
        <v/>
      </c>
      <c r="BJ558" t="str">
        <f>IF(VLOOKUP($A558,'Draft List'!$D$4:$AC$1177,BJ$3,FALSE)&lt;&gt;0,VLOOKUP($A558,'Draft List'!$D$4:$AC$1177,BJ$3,FALSE),"")</f>
        <v/>
      </c>
      <c r="BK558" t="str">
        <f>IF(VLOOKUP($A558,'Draft List'!$D$4:$AC$1177,BK$3,FALSE)&lt;&gt;0,VLOOKUP($A558,'Draft List'!$D$4:$AC$1177,BK$3,FALSE),"")</f>
        <v/>
      </c>
      <c r="BL558" t="e">
        <f>IF(OR(B558="SP",B558="MR",B558="CL"),"P",VLOOKUP(#REF!,Bat!$A$4:$AR$581,42,FALSE))</f>
        <v>#REF!</v>
      </c>
    </row>
    <row r="559" spans="1:64" ht="15" customHeight="1" x14ac:dyDescent="0.3">
      <c r="A559" s="1">
        <v>14436</v>
      </c>
      <c r="B559" s="1" t="s">
        <v>468</v>
      </c>
      <c r="C559" s="1" t="s">
        <v>1717</v>
      </c>
      <c r="D559" s="1" t="s">
        <v>1718</v>
      </c>
      <c r="E559" s="1">
        <v>18</v>
      </c>
      <c r="F559" s="1" t="s">
        <v>54</v>
      </c>
      <c r="G559" s="1" t="s">
        <v>54</v>
      </c>
      <c r="H559" s="22" t="s">
        <v>878</v>
      </c>
      <c r="I559" s="45" t="s">
        <v>43</v>
      </c>
      <c r="J559" s="1" t="s">
        <v>43</v>
      </c>
      <c r="K559" s="22" t="s">
        <v>43</v>
      </c>
      <c r="L559" s="1">
        <v>1</v>
      </c>
      <c r="M559" s="1">
        <v>1</v>
      </c>
      <c r="N559" s="22">
        <v>1</v>
      </c>
      <c r="O559" s="1">
        <v>3</v>
      </c>
      <c r="P559" s="1">
        <v>1</v>
      </c>
      <c r="Q559" s="22">
        <v>1</v>
      </c>
      <c r="R559" s="1">
        <v>3</v>
      </c>
      <c r="S559" s="1">
        <v>4</v>
      </c>
      <c r="T559" s="1">
        <v>1</v>
      </c>
      <c r="U559" s="1">
        <v>4</v>
      </c>
      <c r="V559" s="1" t="s">
        <v>45</v>
      </c>
      <c r="W559" s="1" t="s">
        <v>45</v>
      </c>
      <c r="X559" s="1" t="s">
        <v>45</v>
      </c>
      <c r="Y559" s="1" t="s">
        <v>45</v>
      </c>
      <c r="Z559" s="1" t="s">
        <v>45</v>
      </c>
      <c r="AA559" s="1" t="s">
        <v>45</v>
      </c>
      <c r="AB559" s="1" t="s">
        <v>45</v>
      </c>
      <c r="AC559" s="1" t="s">
        <v>45</v>
      </c>
      <c r="AD559" s="1" t="s">
        <v>45</v>
      </c>
      <c r="AE559" s="1" t="s">
        <v>45</v>
      </c>
      <c r="AF559" s="1" t="s">
        <v>45</v>
      </c>
      <c r="AG559" s="1" t="s">
        <v>45</v>
      </c>
      <c r="AH559" s="1" t="s">
        <v>45</v>
      </c>
      <c r="AI559" s="1" t="s">
        <v>45</v>
      </c>
      <c r="AJ559" s="1" t="s">
        <v>45</v>
      </c>
      <c r="AK559" s="1" t="s">
        <v>45</v>
      </c>
      <c r="AL559" s="1" t="s">
        <v>45</v>
      </c>
      <c r="AM559" s="1" t="s">
        <v>45</v>
      </c>
      <c r="AN559" s="1" t="s">
        <v>45</v>
      </c>
      <c r="AO559" s="22" t="s">
        <v>45</v>
      </c>
      <c r="AP559" s="1" t="s">
        <v>66</v>
      </c>
      <c r="AQ559" s="1">
        <v>3</v>
      </c>
      <c r="AR559" s="23" t="s">
        <v>371</v>
      </c>
      <c r="AS559" s="34" t="s">
        <v>977</v>
      </c>
      <c r="AT559" s="34" t="s">
        <v>48</v>
      </c>
      <c r="AU559" s="8">
        <f t="shared" si="56"/>
        <v>-2.7014842379675978</v>
      </c>
      <c r="AV559" s="8">
        <f t="shared" si="57"/>
        <v>-1.8666068382121794</v>
      </c>
      <c r="AW559">
        <f t="shared" si="58"/>
        <v>2</v>
      </c>
      <c r="AX559">
        <f t="shared" si="59"/>
        <v>0</v>
      </c>
      <c r="AY559" s="6">
        <f>VLOOKUP(AP559,COND!$A$10:$B$32,2,FALSE)</f>
        <v>0.95</v>
      </c>
      <c r="AZ559" s="8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81.722628665317018</v>
      </c>
      <c r="BA559" s="26">
        <f t="shared" si="60"/>
        <v>-1.7783726606345203</v>
      </c>
      <c r="BB559" t="str">
        <f t="shared" si="61"/>
        <v>RP</v>
      </c>
      <c r="BC559">
        <v>800</v>
      </c>
      <c r="BD559">
        <v>800</v>
      </c>
      <c r="BF559" t="str">
        <f t="shared" si="62"/>
        <v>Unlikely</v>
      </c>
      <c r="BH559">
        <f>IF(VLOOKUP($A559,'Draft List'!$D$4:$AC$1177,BH$3,FALSE)&lt;&gt;0,VLOOKUP($A559,'Draft List'!$D$4:$AC$1177,BH$3,FALSE),"")</f>
        <v>605</v>
      </c>
      <c r="BI559">
        <f>IF(VLOOKUP($A559,'Draft List'!$D$4:$AC$1177,BI$3,FALSE)&lt;&gt;0,VLOOKUP($A559,'Draft List'!$D$4:$AC$1177,BI$3,FALSE),"")</f>
        <v>20</v>
      </c>
      <c r="BJ559">
        <f>IF(VLOOKUP($A559,'Draft List'!$D$4:$AC$1177,BJ$3,FALSE)&lt;&gt;0,VLOOKUP($A559,'Draft List'!$D$4:$AC$1177,BJ$3,FALSE),"")</f>
        <v>9</v>
      </c>
      <c r="BK559" t="str">
        <f>IF(VLOOKUP($A559,'Draft List'!$D$4:$AC$1177,BK$3,FALSE)&lt;&gt;0,VLOOKUP($A559,'Draft List'!$D$4:$AC$1177,BK$3,FALSE),"")</f>
        <v>Niihama-shi Ghosts</v>
      </c>
      <c r="BL559" t="e">
        <f>IF(OR(B559="SP",B559="MR",B559="CL"),"P",VLOOKUP(#REF!,Bat!$A$4:$AR$581,42,FALSE))</f>
        <v>#REF!</v>
      </c>
    </row>
    <row r="560" spans="1:64" ht="15" customHeight="1" x14ac:dyDescent="0.3">
      <c r="A560" s="1">
        <v>15698</v>
      </c>
      <c r="B560" s="1" t="s">
        <v>24</v>
      </c>
      <c r="C560" s="1" t="s">
        <v>1604</v>
      </c>
      <c r="D560" s="1" t="s">
        <v>631</v>
      </c>
      <c r="E560" s="1">
        <v>21</v>
      </c>
      <c r="F560" s="1" t="s">
        <v>42</v>
      </c>
      <c r="G560" s="1" t="s">
        <v>42</v>
      </c>
      <c r="H560" s="22" t="s">
        <v>878</v>
      </c>
      <c r="I560" s="45" t="s">
        <v>44</v>
      </c>
      <c r="J560" s="1" t="s">
        <v>44</v>
      </c>
      <c r="K560" s="22" t="s">
        <v>43</v>
      </c>
      <c r="L560" s="1">
        <v>2</v>
      </c>
      <c r="M560" s="1">
        <v>2</v>
      </c>
      <c r="N560" s="22">
        <v>1</v>
      </c>
      <c r="O560" s="1">
        <v>3</v>
      </c>
      <c r="P560" s="1">
        <v>2</v>
      </c>
      <c r="Q560" s="22">
        <v>2</v>
      </c>
      <c r="R560" s="1">
        <v>4</v>
      </c>
      <c r="S560" s="1">
        <v>5</v>
      </c>
      <c r="T560" s="1" t="s">
        <v>45</v>
      </c>
      <c r="U560" s="1" t="s">
        <v>45</v>
      </c>
      <c r="V560" s="1">
        <v>2</v>
      </c>
      <c r="W560" s="1">
        <v>5</v>
      </c>
      <c r="X560" s="1">
        <v>2</v>
      </c>
      <c r="Y560" s="1">
        <v>4</v>
      </c>
      <c r="Z560" s="1" t="s">
        <v>45</v>
      </c>
      <c r="AA560" s="1" t="s">
        <v>45</v>
      </c>
      <c r="AB560" s="1" t="s">
        <v>45</v>
      </c>
      <c r="AC560" s="1" t="s">
        <v>45</v>
      </c>
      <c r="AD560" s="1" t="s">
        <v>45</v>
      </c>
      <c r="AE560" s="1" t="s">
        <v>45</v>
      </c>
      <c r="AF560" s="1" t="s">
        <v>45</v>
      </c>
      <c r="AG560" s="1" t="s">
        <v>45</v>
      </c>
      <c r="AH560" s="1" t="s">
        <v>45</v>
      </c>
      <c r="AI560" s="1" t="s">
        <v>45</v>
      </c>
      <c r="AJ560" s="1" t="s">
        <v>45</v>
      </c>
      <c r="AK560" s="1" t="s">
        <v>45</v>
      </c>
      <c r="AL560" s="1" t="s">
        <v>45</v>
      </c>
      <c r="AM560" s="1" t="s">
        <v>45</v>
      </c>
      <c r="AN560" s="1" t="s">
        <v>45</v>
      </c>
      <c r="AO560" s="22" t="s">
        <v>45</v>
      </c>
      <c r="AP560" s="1" t="s">
        <v>58</v>
      </c>
      <c r="AQ560" s="1">
        <v>6</v>
      </c>
      <c r="AR560" s="23" t="s">
        <v>371</v>
      </c>
      <c r="AS560" s="34" t="s">
        <v>882</v>
      </c>
      <c r="AT560" s="34" t="s">
        <v>48</v>
      </c>
      <c r="AU560" s="8">
        <f t="shared" si="56"/>
        <v>-2.311361197028369</v>
      </c>
      <c r="AV560" s="8">
        <f t="shared" si="57"/>
        <v>-1.4288545557280135</v>
      </c>
      <c r="AW560">
        <f t="shared" si="58"/>
        <v>3</v>
      </c>
      <c r="AX560">
        <f t="shared" si="59"/>
        <v>0</v>
      </c>
      <c r="AY560" s="6">
        <f>VLOOKUP(AP560,COND!$A$10:$B$32,2,FALSE)</f>
        <v>1</v>
      </c>
      <c r="AZ560" s="8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88.999120729883202</v>
      </c>
      <c r="BA560" s="26">
        <f t="shared" si="60"/>
        <v>-1.1070677741491228</v>
      </c>
      <c r="BB560" t="str">
        <f t="shared" si="61"/>
        <v>SP</v>
      </c>
      <c r="BC560">
        <v>800</v>
      </c>
      <c r="BD560">
        <v>800</v>
      </c>
      <c r="BF560" t="str">
        <f t="shared" si="62"/>
        <v>Unlikely</v>
      </c>
      <c r="BH560" t="str">
        <f>IF(VLOOKUP($A560,'Draft List'!$D$4:$AC$1177,BH$3,FALSE)&lt;&gt;0,VLOOKUP($A560,'Draft List'!$D$4:$AC$1177,BH$3,FALSE),"")</f>
        <v/>
      </c>
      <c r="BI560" t="str">
        <f>IF(VLOOKUP($A560,'Draft List'!$D$4:$AC$1177,BI$3,FALSE)&lt;&gt;0,VLOOKUP($A560,'Draft List'!$D$4:$AC$1177,BI$3,FALSE),"")</f>
        <v/>
      </c>
      <c r="BJ560" t="str">
        <f>IF(VLOOKUP($A560,'Draft List'!$D$4:$AC$1177,BJ$3,FALSE)&lt;&gt;0,VLOOKUP($A560,'Draft List'!$D$4:$AC$1177,BJ$3,FALSE),"")</f>
        <v/>
      </c>
      <c r="BK560" t="str">
        <f>IF(VLOOKUP($A560,'Draft List'!$D$4:$AC$1177,BK$3,FALSE)&lt;&gt;0,VLOOKUP($A560,'Draft List'!$D$4:$AC$1177,BK$3,FALSE),"")</f>
        <v/>
      </c>
      <c r="BL560" t="str">
        <f>IF(OR(B560="SP",B560="MR",B560="CL"),"P",VLOOKUP(#REF!,Bat!$A$4:$AR$581,42,FALSE))</f>
        <v>P</v>
      </c>
    </row>
    <row r="561" spans="1:64" ht="15" customHeight="1" x14ac:dyDescent="0.3">
      <c r="A561" s="1">
        <v>4681</v>
      </c>
      <c r="B561" s="1" t="s">
        <v>468</v>
      </c>
      <c r="C561" s="1" t="s">
        <v>1723</v>
      </c>
      <c r="D561" s="1" t="s">
        <v>1362</v>
      </c>
      <c r="E561" s="1">
        <v>21</v>
      </c>
      <c r="F561" s="1" t="s">
        <v>54</v>
      </c>
      <c r="G561" s="1" t="s">
        <v>54</v>
      </c>
      <c r="H561" s="22" t="s">
        <v>878</v>
      </c>
      <c r="I561" s="45" t="s">
        <v>43</v>
      </c>
      <c r="J561" s="1" t="s">
        <v>44</v>
      </c>
      <c r="K561" s="22" t="s">
        <v>43</v>
      </c>
      <c r="L561" s="1">
        <v>2</v>
      </c>
      <c r="M561" s="1">
        <v>1</v>
      </c>
      <c r="N561" s="22">
        <v>1</v>
      </c>
      <c r="O561" s="1">
        <v>4</v>
      </c>
      <c r="P561" s="1">
        <v>1</v>
      </c>
      <c r="Q561" s="22">
        <v>2</v>
      </c>
      <c r="R561" s="1">
        <v>3</v>
      </c>
      <c r="S561" s="1">
        <v>5</v>
      </c>
      <c r="T561" s="1">
        <v>1</v>
      </c>
      <c r="U561" s="1">
        <v>5</v>
      </c>
      <c r="V561" s="1">
        <v>3</v>
      </c>
      <c r="W561" s="1">
        <v>5</v>
      </c>
      <c r="X561" s="1" t="s">
        <v>45</v>
      </c>
      <c r="Y561" s="1" t="s">
        <v>45</v>
      </c>
      <c r="Z561" s="1" t="s">
        <v>45</v>
      </c>
      <c r="AA561" s="1" t="s">
        <v>45</v>
      </c>
      <c r="AB561" s="1" t="s">
        <v>45</v>
      </c>
      <c r="AC561" s="1" t="s">
        <v>45</v>
      </c>
      <c r="AD561" s="1" t="s">
        <v>45</v>
      </c>
      <c r="AE561" s="1" t="s">
        <v>45</v>
      </c>
      <c r="AF561" s="1">
        <v>3</v>
      </c>
      <c r="AG561" s="1">
        <v>4</v>
      </c>
      <c r="AH561" s="1" t="s">
        <v>45</v>
      </c>
      <c r="AI561" s="1" t="s">
        <v>45</v>
      </c>
      <c r="AJ561" s="1" t="s">
        <v>45</v>
      </c>
      <c r="AK561" s="1" t="s">
        <v>45</v>
      </c>
      <c r="AL561" s="1" t="s">
        <v>45</v>
      </c>
      <c r="AM561" s="1" t="s">
        <v>45</v>
      </c>
      <c r="AN561" s="1" t="s">
        <v>45</v>
      </c>
      <c r="AO561" s="22" t="s">
        <v>45</v>
      </c>
      <c r="AP561" s="1" t="s">
        <v>373</v>
      </c>
      <c r="AQ561" s="1">
        <v>7</v>
      </c>
      <c r="AR561" s="23" t="s">
        <v>14</v>
      </c>
      <c r="AS561" s="34" t="s">
        <v>874</v>
      </c>
      <c r="AT561" s="34" t="s">
        <v>844</v>
      </c>
      <c r="AU561" s="8">
        <f t="shared" si="56"/>
        <v>-2.5067929134584248</v>
      </c>
      <c r="AV561" s="8">
        <f t="shared" si="57"/>
        <v>-1.4295949476488956</v>
      </c>
      <c r="AW561">
        <f t="shared" si="58"/>
        <v>4</v>
      </c>
      <c r="AX561">
        <f t="shared" si="59"/>
        <v>0</v>
      </c>
      <c r="AY561" s="6">
        <f>VLOOKUP(AP561,COND!$A$10:$B$32,2,FALSE)</f>
        <v>1</v>
      </c>
      <c r="AZ561" s="8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88.906742464330392</v>
      </c>
      <c r="BA561" s="26">
        <f t="shared" si="60"/>
        <v>-1.1155902847930403</v>
      </c>
      <c r="BB561" t="str">
        <f t="shared" si="61"/>
        <v>SP</v>
      </c>
      <c r="BC561">
        <v>800</v>
      </c>
      <c r="BD561">
        <v>800</v>
      </c>
      <c r="BF561" t="str">
        <f t="shared" si="62"/>
        <v>Unlikely</v>
      </c>
      <c r="BH561" t="str">
        <f>IF(VLOOKUP($A561,'Draft List'!$D$4:$AC$1177,BH$3,FALSE)&lt;&gt;0,VLOOKUP($A561,'Draft List'!$D$4:$AC$1177,BH$3,FALSE),"")</f>
        <v/>
      </c>
      <c r="BI561" t="str">
        <f>IF(VLOOKUP($A561,'Draft List'!$D$4:$AC$1177,BI$3,FALSE)&lt;&gt;0,VLOOKUP($A561,'Draft List'!$D$4:$AC$1177,BI$3,FALSE),"")</f>
        <v/>
      </c>
      <c r="BJ561" t="str">
        <f>IF(VLOOKUP($A561,'Draft List'!$D$4:$AC$1177,BJ$3,FALSE)&lt;&gt;0,VLOOKUP($A561,'Draft List'!$D$4:$AC$1177,BJ$3,FALSE),"")</f>
        <v/>
      </c>
      <c r="BK561" t="str">
        <f>IF(VLOOKUP($A561,'Draft List'!$D$4:$AC$1177,BK$3,FALSE)&lt;&gt;0,VLOOKUP($A561,'Draft List'!$D$4:$AC$1177,BK$3,FALSE),"")</f>
        <v/>
      </c>
      <c r="BL561" t="e">
        <f>IF(OR(B561="SP",B561="MR",B561="CL"),"P",VLOOKUP(#REF!,Bat!$A$4:$AR$581,42,FALSE))</f>
        <v>#REF!</v>
      </c>
    </row>
    <row r="562" spans="1:64" ht="15" customHeight="1" x14ac:dyDescent="0.3">
      <c r="A562" s="1">
        <v>11371</v>
      </c>
      <c r="B562" s="1" t="s">
        <v>468</v>
      </c>
      <c r="C562" s="1" t="s">
        <v>155</v>
      </c>
      <c r="D562" s="1" t="s">
        <v>925</v>
      </c>
      <c r="E562" s="1">
        <v>21</v>
      </c>
      <c r="F562" s="1" t="s">
        <v>63</v>
      </c>
      <c r="G562" s="1" t="s">
        <v>54</v>
      </c>
      <c r="H562" s="22" t="s">
        <v>878</v>
      </c>
      <c r="I562" s="45" t="s">
        <v>43</v>
      </c>
      <c r="J562" s="1" t="s">
        <v>48</v>
      </c>
      <c r="K562" s="22" t="s">
        <v>43</v>
      </c>
      <c r="L562" s="1">
        <v>2</v>
      </c>
      <c r="M562" s="1">
        <v>1</v>
      </c>
      <c r="N562" s="22">
        <v>1</v>
      </c>
      <c r="O562" s="1">
        <v>3</v>
      </c>
      <c r="P562" s="1">
        <v>1</v>
      </c>
      <c r="Q562" s="22">
        <v>2</v>
      </c>
      <c r="R562" s="1">
        <v>3</v>
      </c>
      <c r="S562" s="1">
        <v>4</v>
      </c>
      <c r="T562" s="1">
        <v>1</v>
      </c>
      <c r="U562" s="1">
        <v>3</v>
      </c>
      <c r="V562" s="1">
        <v>1</v>
      </c>
      <c r="W562" s="1">
        <v>3</v>
      </c>
      <c r="X562" s="1" t="s">
        <v>45</v>
      </c>
      <c r="Y562" s="1" t="s">
        <v>45</v>
      </c>
      <c r="Z562" s="1" t="s">
        <v>45</v>
      </c>
      <c r="AA562" s="1" t="s">
        <v>45</v>
      </c>
      <c r="AB562" s="1">
        <v>3</v>
      </c>
      <c r="AC562" s="1">
        <v>3</v>
      </c>
      <c r="AD562" s="1">
        <v>3</v>
      </c>
      <c r="AE562" s="1">
        <v>3</v>
      </c>
      <c r="AF562" s="1">
        <v>3</v>
      </c>
      <c r="AG562" s="1">
        <v>3</v>
      </c>
      <c r="AH562" s="1" t="s">
        <v>45</v>
      </c>
      <c r="AI562" s="1" t="s">
        <v>45</v>
      </c>
      <c r="AJ562" s="1" t="s">
        <v>45</v>
      </c>
      <c r="AK562" s="1" t="s">
        <v>45</v>
      </c>
      <c r="AL562" s="1" t="s">
        <v>45</v>
      </c>
      <c r="AM562" s="1" t="s">
        <v>45</v>
      </c>
      <c r="AN562" s="1" t="s">
        <v>45</v>
      </c>
      <c r="AO562" s="22" t="s">
        <v>45</v>
      </c>
      <c r="AP562" s="1" t="s">
        <v>373</v>
      </c>
      <c r="AQ562" s="1">
        <v>6</v>
      </c>
      <c r="AR562" s="23" t="s">
        <v>14</v>
      </c>
      <c r="AS562" s="34" t="s">
        <v>882</v>
      </c>
      <c r="AT562" s="34" t="s">
        <v>844</v>
      </c>
      <c r="AU562" s="8">
        <f t="shared" si="56"/>
        <v>-2.5067929134584248</v>
      </c>
      <c r="AV562" s="8">
        <f t="shared" si="57"/>
        <v>-1.6242862721580691</v>
      </c>
      <c r="AW562">
        <f t="shared" si="58"/>
        <v>6</v>
      </c>
      <c r="AX562">
        <f t="shared" si="59"/>
        <v>0</v>
      </c>
      <c r="AY562" s="6">
        <f>VLOOKUP(AP562,COND!$A$10:$B$32,2,FALSE)</f>
        <v>1</v>
      </c>
      <c r="AZ562" s="8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88.762593074793259</v>
      </c>
      <c r="BA562" s="26">
        <f t="shared" si="60"/>
        <v>-1.1288890266485274</v>
      </c>
      <c r="BB562" t="str">
        <f t="shared" si="61"/>
        <v>SP</v>
      </c>
      <c r="BC562">
        <v>800</v>
      </c>
      <c r="BD562">
        <v>800</v>
      </c>
      <c r="BF562" t="str">
        <f t="shared" si="62"/>
        <v>Unlikely</v>
      </c>
      <c r="BH562" t="str">
        <f>IF(VLOOKUP($A562,'Draft List'!$D$4:$AC$1177,BH$3,FALSE)&lt;&gt;0,VLOOKUP($A562,'Draft List'!$D$4:$AC$1177,BH$3,FALSE),"")</f>
        <v/>
      </c>
      <c r="BI562" t="str">
        <f>IF(VLOOKUP($A562,'Draft List'!$D$4:$AC$1177,BI$3,FALSE)&lt;&gt;0,VLOOKUP($A562,'Draft List'!$D$4:$AC$1177,BI$3,FALSE),"")</f>
        <v/>
      </c>
      <c r="BJ562" t="str">
        <f>IF(VLOOKUP($A562,'Draft List'!$D$4:$AC$1177,BJ$3,FALSE)&lt;&gt;0,VLOOKUP($A562,'Draft List'!$D$4:$AC$1177,BJ$3,FALSE),"")</f>
        <v/>
      </c>
      <c r="BK562" t="str">
        <f>IF(VLOOKUP($A562,'Draft List'!$D$4:$AC$1177,BK$3,FALSE)&lt;&gt;0,VLOOKUP($A562,'Draft List'!$D$4:$AC$1177,BK$3,FALSE),"")</f>
        <v/>
      </c>
      <c r="BL562" t="e">
        <f>IF(OR(B562="SP",B562="MR",B562="CL"),"P",VLOOKUP(#REF!,Bat!$A$4:$AR$581,42,FALSE))</f>
        <v>#REF!</v>
      </c>
    </row>
    <row r="563" spans="1:64" ht="15" customHeight="1" x14ac:dyDescent="0.3">
      <c r="A563" s="1">
        <v>13153</v>
      </c>
      <c r="B563" s="1" t="s">
        <v>468</v>
      </c>
      <c r="C563" s="1" t="s">
        <v>1087</v>
      </c>
      <c r="D563" s="1" t="s">
        <v>724</v>
      </c>
      <c r="E563" s="1">
        <v>22</v>
      </c>
      <c r="F563" s="1" t="s">
        <v>54</v>
      </c>
      <c r="G563" s="1" t="s">
        <v>54</v>
      </c>
      <c r="H563" s="22" t="s">
        <v>878</v>
      </c>
      <c r="I563" s="45" t="s">
        <v>43</v>
      </c>
      <c r="J563" s="1" t="s">
        <v>43</v>
      </c>
      <c r="K563" s="22" t="s">
        <v>43</v>
      </c>
      <c r="L563" s="1">
        <v>3</v>
      </c>
      <c r="M563" s="1">
        <v>1</v>
      </c>
      <c r="N563" s="22">
        <v>3</v>
      </c>
      <c r="O563" s="1">
        <v>4</v>
      </c>
      <c r="P563" s="1">
        <v>1</v>
      </c>
      <c r="Q563" s="22">
        <v>3</v>
      </c>
      <c r="R563" s="1">
        <v>5</v>
      </c>
      <c r="S563" s="1">
        <v>6</v>
      </c>
      <c r="T563" s="1" t="s">
        <v>45</v>
      </c>
      <c r="U563" s="1" t="s">
        <v>45</v>
      </c>
      <c r="V563" s="1" t="s">
        <v>45</v>
      </c>
      <c r="W563" s="1" t="s">
        <v>45</v>
      </c>
      <c r="X563" s="1">
        <v>3</v>
      </c>
      <c r="Y563" s="1">
        <v>5</v>
      </c>
      <c r="Z563" s="1" t="s">
        <v>45</v>
      </c>
      <c r="AA563" s="1" t="s">
        <v>45</v>
      </c>
      <c r="AB563" s="1" t="s">
        <v>45</v>
      </c>
      <c r="AC563" s="1" t="s">
        <v>45</v>
      </c>
      <c r="AD563" s="1" t="s">
        <v>45</v>
      </c>
      <c r="AE563" s="1" t="s">
        <v>45</v>
      </c>
      <c r="AF563" s="1" t="s">
        <v>45</v>
      </c>
      <c r="AG563" s="1" t="s">
        <v>45</v>
      </c>
      <c r="AH563" s="1" t="s">
        <v>45</v>
      </c>
      <c r="AI563" s="1" t="s">
        <v>45</v>
      </c>
      <c r="AJ563" s="1" t="s">
        <v>45</v>
      </c>
      <c r="AK563" s="1" t="s">
        <v>45</v>
      </c>
      <c r="AL563" s="1" t="s">
        <v>45</v>
      </c>
      <c r="AM563" s="1" t="s">
        <v>45</v>
      </c>
      <c r="AN563" s="1" t="s">
        <v>45</v>
      </c>
      <c r="AO563" s="22" t="s">
        <v>45</v>
      </c>
      <c r="AP563" s="1" t="s">
        <v>58</v>
      </c>
      <c r="AQ563" s="1">
        <v>6</v>
      </c>
      <c r="AR563" s="23" t="s">
        <v>14</v>
      </c>
      <c r="AS563" s="34" t="s">
        <v>45</v>
      </c>
      <c r="AT563" s="34" t="s">
        <v>48</v>
      </c>
      <c r="AU563" s="8">
        <f t="shared" si="56"/>
        <v>-1.8274604568410304</v>
      </c>
      <c r="AV563" s="8">
        <f t="shared" si="57"/>
        <v>-1.1872743815947853</v>
      </c>
      <c r="AW563">
        <f t="shared" si="58"/>
        <v>2</v>
      </c>
      <c r="AX563">
        <f t="shared" si="59"/>
        <v>1</v>
      </c>
      <c r="AY563" s="6">
        <f>VLOOKUP(AP563,COND!$A$10:$B$32,2,FALSE)</f>
        <v>1</v>
      </c>
      <c r="AZ563" s="8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88.685544769817682</v>
      </c>
      <c r="BA563" s="26">
        <f t="shared" si="60"/>
        <v>-1.1359972462640469</v>
      </c>
      <c r="BB563" t="str">
        <f t="shared" si="61"/>
        <v>RP</v>
      </c>
      <c r="BC563">
        <v>800</v>
      </c>
      <c r="BD563">
        <v>800</v>
      </c>
      <c r="BF563" t="str">
        <f t="shared" si="62"/>
        <v>Unlikely</v>
      </c>
      <c r="BH563" t="str">
        <f>IF(VLOOKUP($A563,'Draft List'!$D$4:$AC$1177,BH$3,FALSE)&lt;&gt;0,VLOOKUP($A563,'Draft List'!$D$4:$AC$1177,BH$3,FALSE),"")</f>
        <v/>
      </c>
      <c r="BI563" t="str">
        <f>IF(VLOOKUP($A563,'Draft List'!$D$4:$AC$1177,BI$3,FALSE)&lt;&gt;0,VLOOKUP($A563,'Draft List'!$D$4:$AC$1177,BI$3,FALSE),"")</f>
        <v/>
      </c>
      <c r="BJ563" t="str">
        <f>IF(VLOOKUP($A563,'Draft List'!$D$4:$AC$1177,BJ$3,FALSE)&lt;&gt;0,VLOOKUP($A563,'Draft List'!$D$4:$AC$1177,BJ$3,FALSE),"")</f>
        <v/>
      </c>
      <c r="BK563" t="str">
        <f>IF(VLOOKUP($A563,'Draft List'!$D$4:$AC$1177,BK$3,FALSE)&lt;&gt;0,VLOOKUP($A563,'Draft List'!$D$4:$AC$1177,BK$3,FALSE),"")</f>
        <v/>
      </c>
      <c r="BL563" t="e">
        <f>IF(OR(B563="SP",B563="MR",B563="CL"),"P",VLOOKUP(#REF!,Bat!$A$4:$AR$581,42,FALSE))</f>
        <v>#REF!</v>
      </c>
    </row>
    <row r="564" spans="1:64" ht="15" customHeight="1" x14ac:dyDescent="0.3">
      <c r="A564" s="1">
        <v>7400</v>
      </c>
      <c r="B564" s="1" t="s">
        <v>468</v>
      </c>
      <c r="C564" s="1" t="s">
        <v>128</v>
      </c>
      <c r="D564" s="1" t="s">
        <v>1635</v>
      </c>
      <c r="E564" s="1">
        <v>22</v>
      </c>
      <c r="F564" s="1" t="s">
        <v>42</v>
      </c>
      <c r="G564" s="1" t="s">
        <v>42</v>
      </c>
      <c r="H564" s="22" t="s">
        <v>878</v>
      </c>
      <c r="I564" s="45" t="s">
        <v>43</v>
      </c>
      <c r="J564" s="1" t="s">
        <v>44</v>
      </c>
      <c r="K564" s="22" t="s">
        <v>44</v>
      </c>
      <c r="L564" s="1">
        <v>3</v>
      </c>
      <c r="M564" s="1">
        <v>1</v>
      </c>
      <c r="N564" s="22">
        <v>2</v>
      </c>
      <c r="O564" s="1">
        <v>4</v>
      </c>
      <c r="P564" s="1">
        <v>1</v>
      </c>
      <c r="Q564" s="22">
        <v>2</v>
      </c>
      <c r="R564" s="1">
        <v>4</v>
      </c>
      <c r="S564" s="1">
        <v>5</v>
      </c>
      <c r="T564" s="1">
        <v>3</v>
      </c>
      <c r="U564" s="1">
        <v>4</v>
      </c>
      <c r="V564" s="1" t="s">
        <v>45</v>
      </c>
      <c r="W564" s="1" t="s">
        <v>45</v>
      </c>
      <c r="X564" s="1" t="s">
        <v>45</v>
      </c>
      <c r="Y564" s="1" t="s">
        <v>45</v>
      </c>
      <c r="Z564" s="1" t="s">
        <v>45</v>
      </c>
      <c r="AA564" s="1" t="s">
        <v>45</v>
      </c>
      <c r="AB564" s="1">
        <v>3</v>
      </c>
      <c r="AC564" s="1">
        <v>4</v>
      </c>
      <c r="AD564" s="1" t="s">
        <v>45</v>
      </c>
      <c r="AE564" s="1" t="s">
        <v>45</v>
      </c>
      <c r="AF564" s="1">
        <v>4</v>
      </c>
      <c r="AG564" s="1">
        <v>4</v>
      </c>
      <c r="AH564" s="1" t="s">
        <v>45</v>
      </c>
      <c r="AI564" s="1" t="s">
        <v>45</v>
      </c>
      <c r="AJ564" s="1" t="s">
        <v>45</v>
      </c>
      <c r="AK564" s="1" t="s">
        <v>45</v>
      </c>
      <c r="AL564" s="1" t="s">
        <v>45</v>
      </c>
      <c r="AM564" s="1" t="s">
        <v>45</v>
      </c>
      <c r="AN564" s="1" t="s">
        <v>45</v>
      </c>
      <c r="AO564" s="22" t="s">
        <v>45</v>
      </c>
      <c r="AP564" s="1" t="s">
        <v>374</v>
      </c>
      <c r="AQ564" s="1">
        <v>6</v>
      </c>
      <c r="AR564" s="23" t="s">
        <v>14</v>
      </c>
      <c r="AS564" s="34" t="s">
        <v>45</v>
      </c>
      <c r="AT564" s="34" t="s">
        <v>48</v>
      </c>
      <c r="AU564" s="8">
        <f t="shared" si="56"/>
        <v>-2.0697810228951408</v>
      </c>
      <c r="AV564" s="8">
        <f t="shared" si="57"/>
        <v>-1.4295949476488956</v>
      </c>
      <c r="AW564">
        <f t="shared" si="58"/>
        <v>4</v>
      </c>
      <c r="AX564">
        <f t="shared" si="59"/>
        <v>0</v>
      </c>
      <c r="AY564" s="6">
        <f>VLOOKUP(AP564,COND!$A$10:$B$32,2,FALSE)</f>
        <v>1</v>
      </c>
      <c r="AZ564" s="8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88.669291221381982</v>
      </c>
      <c r="BA564" s="26">
        <f t="shared" si="60"/>
        <v>-1.137496744427557</v>
      </c>
      <c r="BB564" t="str">
        <f t="shared" si="61"/>
        <v>SP</v>
      </c>
      <c r="BC564">
        <v>800</v>
      </c>
      <c r="BD564">
        <v>800</v>
      </c>
      <c r="BF564" t="str">
        <f t="shared" si="62"/>
        <v>Unlikely</v>
      </c>
      <c r="BH564" t="str">
        <f>IF(VLOOKUP($A564,'Draft List'!$D$4:$AC$1177,BH$3,FALSE)&lt;&gt;0,VLOOKUP($A564,'Draft List'!$D$4:$AC$1177,BH$3,FALSE),"")</f>
        <v/>
      </c>
      <c r="BI564" t="str">
        <f>IF(VLOOKUP($A564,'Draft List'!$D$4:$AC$1177,BI$3,FALSE)&lt;&gt;0,VLOOKUP($A564,'Draft List'!$D$4:$AC$1177,BI$3,FALSE),"")</f>
        <v/>
      </c>
      <c r="BJ564" t="str">
        <f>IF(VLOOKUP($A564,'Draft List'!$D$4:$AC$1177,BJ$3,FALSE)&lt;&gt;0,VLOOKUP($A564,'Draft List'!$D$4:$AC$1177,BJ$3,FALSE),"")</f>
        <v/>
      </c>
      <c r="BK564" t="str">
        <f>IF(VLOOKUP($A564,'Draft List'!$D$4:$AC$1177,BK$3,FALSE)&lt;&gt;0,VLOOKUP($A564,'Draft List'!$D$4:$AC$1177,BK$3,FALSE),"")</f>
        <v/>
      </c>
      <c r="BL564" t="e">
        <f>IF(OR(B564="SP",B564="MR",B564="CL"),"P",VLOOKUP(#REF!,Bat!$A$4:$AR$581,42,FALSE))</f>
        <v>#REF!</v>
      </c>
    </row>
    <row r="565" spans="1:64" ht="15" customHeight="1" x14ac:dyDescent="0.3">
      <c r="A565" s="1">
        <v>5450</v>
      </c>
      <c r="B565" s="1" t="s">
        <v>468</v>
      </c>
      <c r="C565" s="1" t="s">
        <v>1228</v>
      </c>
      <c r="D565" s="1" t="s">
        <v>1628</v>
      </c>
      <c r="E565" s="1">
        <v>21</v>
      </c>
      <c r="F565" s="1" t="s">
        <v>42</v>
      </c>
      <c r="G565" s="1" t="s">
        <v>54</v>
      </c>
      <c r="H565" s="22" t="s">
        <v>878</v>
      </c>
      <c r="I565" s="45" t="s">
        <v>44</v>
      </c>
      <c r="J565" s="1" t="s">
        <v>44</v>
      </c>
      <c r="K565" s="22" t="s">
        <v>44</v>
      </c>
      <c r="L565" s="1">
        <v>2</v>
      </c>
      <c r="M565" s="1">
        <v>2</v>
      </c>
      <c r="N565" s="22">
        <v>2</v>
      </c>
      <c r="O565" s="1">
        <v>3</v>
      </c>
      <c r="P565" s="1">
        <v>2</v>
      </c>
      <c r="Q565" s="22">
        <v>2</v>
      </c>
      <c r="R565" s="1" t="s">
        <v>45</v>
      </c>
      <c r="S565" s="1" t="s">
        <v>45</v>
      </c>
      <c r="T565" s="1">
        <v>1</v>
      </c>
      <c r="U565" s="1">
        <v>4</v>
      </c>
      <c r="V565" s="1">
        <v>2</v>
      </c>
      <c r="W565" s="1">
        <v>4</v>
      </c>
      <c r="X565" s="1" t="s">
        <v>45</v>
      </c>
      <c r="Y565" s="1" t="s">
        <v>45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>
        <v>4</v>
      </c>
      <c r="AE565" s="1">
        <v>5</v>
      </c>
      <c r="AF565" s="1">
        <v>3</v>
      </c>
      <c r="AG565" s="1">
        <v>3</v>
      </c>
      <c r="AH565" s="1" t="s">
        <v>45</v>
      </c>
      <c r="AI565" s="1" t="s">
        <v>45</v>
      </c>
      <c r="AJ565" s="1" t="s">
        <v>45</v>
      </c>
      <c r="AK565" s="1" t="s">
        <v>45</v>
      </c>
      <c r="AL565" s="1" t="s">
        <v>45</v>
      </c>
      <c r="AM565" s="1" t="s">
        <v>45</v>
      </c>
      <c r="AN565" s="1" t="s">
        <v>45</v>
      </c>
      <c r="AO565" s="22" t="s">
        <v>45</v>
      </c>
      <c r="AP565" s="1" t="s">
        <v>374</v>
      </c>
      <c r="AQ565" s="1">
        <v>6</v>
      </c>
      <c r="AR565" s="23" t="s">
        <v>371</v>
      </c>
      <c r="AS565" s="34" t="s">
        <v>45</v>
      </c>
      <c r="AT565" s="34" t="s">
        <v>844</v>
      </c>
      <c r="AU565" s="8">
        <f t="shared" si="56"/>
        <v>-2.0690406309742588</v>
      </c>
      <c r="AV565" s="8">
        <f t="shared" si="57"/>
        <v>-1.4288545557280135</v>
      </c>
      <c r="AW565">
        <f t="shared" si="58"/>
        <v>4</v>
      </c>
      <c r="AX565">
        <f t="shared" si="59"/>
        <v>0</v>
      </c>
      <c r="AY565" s="6">
        <f>VLOOKUP(AP565,COND!$A$10:$B$32,2,FALSE)</f>
        <v>1</v>
      </c>
      <c r="AZ565" s="8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88.533873240263759</v>
      </c>
      <c r="BA565" s="26">
        <f t="shared" si="60"/>
        <v>-1.1499899556667106</v>
      </c>
      <c r="BB565" t="str">
        <f t="shared" si="61"/>
        <v>SP</v>
      </c>
      <c r="BC565">
        <v>800</v>
      </c>
      <c r="BD565">
        <v>800</v>
      </c>
      <c r="BF565" t="str">
        <f t="shared" si="62"/>
        <v>Unlikely</v>
      </c>
      <c r="BH565" t="str">
        <f>IF(VLOOKUP($A565,'Draft List'!$D$4:$AC$1177,BH$3,FALSE)&lt;&gt;0,VLOOKUP($A565,'Draft List'!$D$4:$AC$1177,BH$3,FALSE),"")</f>
        <v/>
      </c>
      <c r="BI565" t="str">
        <f>IF(VLOOKUP($A565,'Draft List'!$D$4:$AC$1177,BI$3,FALSE)&lt;&gt;0,VLOOKUP($A565,'Draft List'!$D$4:$AC$1177,BI$3,FALSE),"")</f>
        <v/>
      </c>
      <c r="BJ565" t="str">
        <f>IF(VLOOKUP($A565,'Draft List'!$D$4:$AC$1177,BJ$3,FALSE)&lt;&gt;0,VLOOKUP($A565,'Draft List'!$D$4:$AC$1177,BJ$3,FALSE),"")</f>
        <v/>
      </c>
      <c r="BK565" t="str">
        <f>IF(VLOOKUP($A565,'Draft List'!$D$4:$AC$1177,BK$3,FALSE)&lt;&gt;0,VLOOKUP($A565,'Draft List'!$D$4:$AC$1177,BK$3,FALSE),"")</f>
        <v/>
      </c>
      <c r="BL565" t="e">
        <f>IF(OR(B565="SP",B565="MR",B565="CL"),"P",VLOOKUP(#REF!,Bat!$A$4:$AR$581,42,FALSE))</f>
        <v>#REF!</v>
      </c>
    </row>
    <row r="566" spans="1:64" ht="15" customHeight="1" x14ac:dyDescent="0.3">
      <c r="A566" s="1">
        <v>9771</v>
      </c>
      <c r="B566" s="1" t="s">
        <v>468</v>
      </c>
      <c r="C566" s="1" t="s">
        <v>513</v>
      </c>
      <c r="D566" s="1" t="s">
        <v>612</v>
      </c>
      <c r="E566" s="1">
        <v>21</v>
      </c>
      <c r="F566" s="1" t="s">
        <v>42</v>
      </c>
      <c r="G566" s="1" t="s">
        <v>54</v>
      </c>
      <c r="H566" s="22" t="s">
        <v>878</v>
      </c>
      <c r="I566" s="45" t="s">
        <v>43</v>
      </c>
      <c r="J566" s="1" t="s">
        <v>44</v>
      </c>
      <c r="K566" s="22" t="s">
        <v>43</v>
      </c>
      <c r="L566" s="1">
        <v>3</v>
      </c>
      <c r="M566" s="1">
        <v>1</v>
      </c>
      <c r="N566" s="22">
        <v>2</v>
      </c>
      <c r="O566" s="1">
        <v>5</v>
      </c>
      <c r="P566" s="1">
        <v>1</v>
      </c>
      <c r="Q566" s="22">
        <v>2</v>
      </c>
      <c r="R566" s="1">
        <v>5</v>
      </c>
      <c r="S566" s="1">
        <v>6</v>
      </c>
      <c r="T566" s="1">
        <v>5</v>
      </c>
      <c r="U566" s="1">
        <v>7</v>
      </c>
      <c r="V566" s="1" t="s">
        <v>45</v>
      </c>
      <c r="W566" s="1" t="s">
        <v>45</v>
      </c>
      <c r="X566" s="1" t="s">
        <v>45</v>
      </c>
      <c r="Y566" s="1" t="s">
        <v>45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 t="s">
        <v>45</v>
      </c>
      <c r="AF566" s="1" t="s">
        <v>45</v>
      </c>
      <c r="AG566" s="1" t="s">
        <v>45</v>
      </c>
      <c r="AH566" s="1" t="s">
        <v>45</v>
      </c>
      <c r="AI566" s="1" t="s">
        <v>45</v>
      </c>
      <c r="AJ566" s="1" t="s">
        <v>45</v>
      </c>
      <c r="AK566" s="1" t="s">
        <v>45</v>
      </c>
      <c r="AL566" s="1" t="s">
        <v>45</v>
      </c>
      <c r="AM566" s="1" t="s">
        <v>45</v>
      </c>
      <c r="AN566" s="1" t="s">
        <v>45</v>
      </c>
      <c r="AO566" s="22" t="s">
        <v>45</v>
      </c>
      <c r="AP566" s="1" t="s">
        <v>57</v>
      </c>
      <c r="AQ566" s="1">
        <v>4</v>
      </c>
      <c r="AR566" s="23" t="s">
        <v>14</v>
      </c>
      <c r="AS566" s="34" t="s">
        <v>874</v>
      </c>
      <c r="AT566" s="34" t="s">
        <v>48</v>
      </c>
      <c r="AU566" s="8">
        <f t="shared" si="56"/>
        <v>-2.0697810228951408</v>
      </c>
      <c r="AV566" s="8">
        <f t="shared" si="57"/>
        <v>-1.2349036231397219</v>
      </c>
      <c r="AW566">
        <f t="shared" si="58"/>
        <v>2</v>
      </c>
      <c r="AX566">
        <f t="shared" si="59"/>
        <v>2</v>
      </c>
      <c r="AY566" s="6">
        <f>VLOOKUP(AP566,COND!$A$10:$B$32,2,FALSE)</f>
        <v>1</v>
      </c>
      <c r="AZ566" s="8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88.468572765995205</v>
      </c>
      <c r="BA566" s="26">
        <f t="shared" si="60"/>
        <v>-1.1560143596071426</v>
      </c>
      <c r="BB566" t="str">
        <f t="shared" si="61"/>
        <v>RP</v>
      </c>
      <c r="BC566">
        <v>800</v>
      </c>
      <c r="BD566">
        <v>800</v>
      </c>
      <c r="BF566" t="str">
        <f t="shared" si="62"/>
        <v>Unlikely</v>
      </c>
      <c r="BH566" t="str">
        <f>IF(VLOOKUP($A566,'Draft List'!$D$4:$AC$1177,BH$3,FALSE)&lt;&gt;0,VLOOKUP($A566,'Draft List'!$D$4:$AC$1177,BH$3,FALSE),"")</f>
        <v/>
      </c>
      <c r="BI566" t="str">
        <f>IF(VLOOKUP($A566,'Draft List'!$D$4:$AC$1177,BI$3,FALSE)&lt;&gt;0,VLOOKUP($A566,'Draft List'!$D$4:$AC$1177,BI$3,FALSE),"")</f>
        <v/>
      </c>
      <c r="BJ566" t="str">
        <f>IF(VLOOKUP($A566,'Draft List'!$D$4:$AC$1177,BJ$3,FALSE)&lt;&gt;0,VLOOKUP($A566,'Draft List'!$D$4:$AC$1177,BJ$3,FALSE),"")</f>
        <v/>
      </c>
      <c r="BK566" t="str">
        <f>IF(VLOOKUP($A566,'Draft List'!$D$4:$AC$1177,BK$3,FALSE)&lt;&gt;0,VLOOKUP($A566,'Draft List'!$D$4:$AC$1177,BK$3,FALSE),"")</f>
        <v/>
      </c>
      <c r="BL566" t="e">
        <f>IF(OR(B566="SP",B566="MR",B566="CL"),"P",VLOOKUP(#REF!,Bat!$A$4:$AR$581,42,FALSE))</f>
        <v>#REF!</v>
      </c>
    </row>
    <row r="567" spans="1:64" ht="15" customHeight="1" x14ac:dyDescent="0.3">
      <c r="A567" s="1">
        <v>5349</v>
      </c>
      <c r="B567" s="1" t="s">
        <v>468</v>
      </c>
      <c r="C567" s="1" t="s">
        <v>188</v>
      </c>
      <c r="D567" s="1" t="s">
        <v>1104</v>
      </c>
      <c r="E567" s="1">
        <v>21</v>
      </c>
      <c r="F567" s="1" t="s">
        <v>63</v>
      </c>
      <c r="G567" s="1" t="s">
        <v>42</v>
      </c>
      <c r="H567" s="22" t="s">
        <v>878</v>
      </c>
      <c r="I567" s="45" t="s">
        <v>43</v>
      </c>
      <c r="J567" s="1" t="s">
        <v>43</v>
      </c>
      <c r="K567" s="22" t="s">
        <v>43</v>
      </c>
      <c r="L567" s="1">
        <v>3</v>
      </c>
      <c r="M567" s="1">
        <v>2</v>
      </c>
      <c r="N567" s="22">
        <v>2</v>
      </c>
      <c r="O567" s="1">
        <v>4</v>
      </c>
      <c r="P567" s="1">
        <v>2</v>
      </c>
      <c r="Q567" s="22">
        <v>2</v>
      </c>
      <c r="R567" s="1">
        <v>4</v>
      </c>
      <c r="S567" s="1">
        <v>5</v>
      </c>
      <c r="T567" s="1" t="s">
        <v>45</v>
      </c>
      <c r="U567" s="1" t="s">
        <v>45</v>
      </c>
      <c r="V567" s="1" t="s">
        <v>45</v>
      </c>
      <c r="W567" s="1" t="s">
        <v>45</v>
      </c>
      <c r="X567" s="1">
        <v>3</v>
      </c>
      <c r="Y567" s="1">
        <v>6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45</v>
      </c>
      <c r="AF567" s="1" t="s">
        <v>45</v>
      </c>
      <c r="AG567" s="1" t="s">
        <v>45</v>
      </c>
      <c r="AH567" s="1" t="s">
        <v>45</v>
      </c>
      <c r="AI567" s="1" t="s">
        <v>45</v>
      </c>
      <c r="AJ567" s="1" t="s">
        <v>45</v>
      </c>
      <c r="AK567" s="1" t="s">
        <v>45</v>
      </c>
      <c r="AL567" s="1" t="s">
        <v>45</v>
      </c>
      <c r="AM567" s="1" t="s">
        <v>45</v>
      </c>
      <c r="AN567" s="1" t="s">
        <v>45</v>
      </c>
      <c r="AO567" s="22" t="s">
        <v>45</v>
      </c>
      <c r="AP567" s="1" t="s">
        <v>58</v>
      </c>
      <c r="AQ567" s="1">
        <v>1</v>
      </c>
      <c r="AR567" s="23" t="s">
        <v>371</v>
      </c>
      <c r="AS567" s="34" t="s">
        <v>862</v>
      </c>
      <c r="AT567" s="34" t="s">
        <v>48</v>
      </c>
      <c r="AU567" s="8">
        <f t="shared" si="56"/>
        <v>-1.8743493064650851</v>
      </c>
      <c r="AV567" s="8">
        <f t="shared" si="57"/>
        <v>-1.23416323121884</v>
      </c>
      <c r="AW567">
        <f t="shared" si="58"/>
        <v>2</v>
      </c>
      <c r="AX567">
        <f t="shared" si="59"/>
        <v>1</v>
      </c>
      <c r="AY567" s="6">
        <f>VLOOKUP(AP567,COND!$A$10:$B$32,2,FALSE)</f>
        <v>1</v>
      </c>
      <c r="AZ567" s="8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88.332272238613669</v>
      </c>
      <c r="BA567" s="26">
        <f t="shared" si="60"/>
        <v>-1.1685889916207373</v>
      </c>
      <c r="BB567" t="str">
        <f t="shared" si="61"/>
        <v>RP</v>
      </c>
      <c r="BC567">
        <v>800</v>
      </c>
      <c r="BD567">
        <v>800</v>
      </c>
      <c r="BF567" t="str">
        <f t="shared" si="62"/>
        <v>Unlikely</v>
      </c>
      <c r="BH567" t="str">
        <f>IF(VLOOKUP($A567,'Draft List'!$D$4:$AC$1177,BH$3,FALSE)&lt;&gt;0,VLOOKUP($A567,'Draft List'!$D$4:$AC$1177,BH$3,FALSE),"")</f>
        <v/>
      </c>
      <c r="BI567" t="str">
        <f>IF(VLOOKUP($A567,'Draft List'!$D$4:$AC$1177,BI$3,FALSE)&lt;&gt;0,VLOOKUP($A567,'Draft List'!$D$4:$AC$1177,BI$3,FALSE),"")</f>
        <v/>
      </c>
      <c r="BJ567" t="str">
        <f>IF(VLOOKUP($A567,'Draft List'!$D$4:$AC$1177,BJ$3,FALSE)&lt;&gt;0,VLOOKUP($A567,'Draft List'!$D$4:$AC$1177,BJ$3,FALSE),"")</f>
        <v/>
      </c>
      <c r="BK567" t="str">
        <f>IF(VLOOKUP($A567,'Draft List'!$D$4:$AC$1177,BK$3,FALSE)&lt;&gt;0,VLOOKUP($A567,'Draft List'!$D$4:$AC$1177,BK$3,FALSE),"")</f>
        <v/>
      </c>
      <c r="BL567" t="e">
        <f>IF(OR(B567="SP",B567="MR",B567="CL"),"P",VLOOKUP(#REF!,Bat!$A$4:$AR$581,42,FALSE))</f>
        <v>#REF!</v>
      </c>
    </row>
    <row r="568" spans="1:64" ht="15" customHeight="1" x14ac:dyDescent="0.3">
      <c r="A568" s="1">
        <v>18068</v>
      </c>
      <c r="B568" s="1" t="s">
        <v>24</v>
      </c>
      <c r="C568" s="1" t="s">
        <v>128</v>
      </c>
      <c r="D568" s="1" t="s">
        <v>734</v>
      </c>
      <c r="E568" s="1">
        <v>21</v>
      </c>
      <c r="F568" s="1" t="s">
        <v>42</v>
      </c>
      <c r="G568" s="1" t="s">
        <v>42</v>
      </c>
      <c r="H568" s="22" t="s">
        <v>878</v>
      </c>
      <c r="I568" s="45" t="s">
        <v>43</v>
      </c>
      <c r="J568" s="1" t="s">
        <v>43</v>
      </c>
      <c r="K568" s="22" t="s">
        <v>44</v>
      </c>
      <c r="L568" s="1">
        <v>2</v>
      </c>
      <c r="M568" s="1">
        <v>1</v>
      </c>
      <c r="N568" s="22">
        <v>1</v>
      </c>
      <c r="O568" s="1">
        <v>4</v>
      </c>
      <c r="P568" s="1">
        <v>1</v>
      </c>
      <c r="Q568" s="22">
        <v>2</v>
      </c>
      <c r="R568" s="1">
        <v>4</v>
      </c>
      <c r="S568" s="1">
        <v>5</v>
      </c>
      <c r="T568" s="1">
        <v>1</v>
      </c>
      <c r="U568" s="1">
        <v>4</v>
      </c>
      <c r="V568" s="1" t="s">
        <v>45</v>
      </c>
      <c r="W568" s="1" t="s">
        <v>45</v>
      </c>
      <c r="X568" s="1">
        <v>2</v>
      </c>
      <c r="Y568" s="1">
        <v>5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 t="s">
        <v>45</v>
      </c>
      <c r="AF568" s="1" t="s">
        <v>45</v>
      </c>
      <c r="AG568" s="1" t="s">
        <v>45</v>
      </c>
      <c r="AH568" s="1" t="s">
        <v>45</v>
      </c>
      <c r="AI568" s="1" t="s">
        <v>45</v>
      </c>
      <c r="AJ568" s="1" t="s">
        <v>45</v>
      </c>
      <c r="AK568" s="1" t="s">
        <v>45</v>
      </c>
      <c r="AL568" s="1" t="s">
        <v>45</v>
      </c>
      <c r="AM568" s="1" t="s">
        <v>45</v>
      </c>
      <c r="AN568" s="1" t="s">
        <v>45</v>
      </c>
      <c r="AO568" s="22" t="s">
        <v>45</v>
      </c>
      <c r="AP568" s="1" t="s">
        <v>58</v>
      </c>
      <c r="AQ568" s="1">
        <v>4</v>
      </c>
      <c r="AR568" s="23" t="s">
        <v>14</v>
      </c>
      <c r="AS568" s="34" t="s">
        <v>45</v>
      </c>
      <c r="AT568" s="34" t="s">
        <v>48</v>
      </c>
      <c r="AU568" s="8">
        <f t="shared" si="56"/>
        <v>-2.5067929134584248</v>
      </c>
      <c r="AV568" s="8">
        <f t="shared" si="57"/>
        <v>-1.4295949476488956</v>
      </c>
      <c r="AW568">
        <f t="shared" si="58"/>
        <v>3</v>
      </c>
      <c r="AX568">
        <f t="shared" si="59"/>
        <v>0</v>
      </c>
      <c r="AY568" s="6">
        <f>VLOOKUP(AP568,COND!$A$10:$B$32,2,FALSE)</f>
        <v>1</v>
      </c>
      <c r="AZ568" s="8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87.786405341113877</v>
      </c>
      <c r="BA568" s="26">
        <f t="shared" si="60"/>
        <v>-1.218948850796105</v>
      </c>
      <c r="BB568" t="str">
        <f t="shared" si="61"/>
        <v>RP</v>
      </c>
      <c r="BC568">
        <v>800</v>
      </c>
      <c r="BD568">
        <v>800</v>
      </c>
      <c r="BF568" t="str">
        <f t="shared" si="62"/>
        <v>Unlikely</v>
      </c>
      <c r="BH568" t="str">
        <f>IF(VLOOKUP($A568,'Draft List'!$D$4:$AC$1177,BH$3,FALSE)&lt;&gt;0,VLOOKUP($A568,'Draft List'!$D$4:$AC$1177,BH$3,FALSE),"")</f>
        <v/>
      </c>
      <c r="BI568" t="str">
        <f>IF(VLOOKUP($A568,'Draft List'!$D$4:$AC$1177,BI$3,FALSE)&lt;&gt;0,VLOOKUP($A568,'Draft List'!$D$4:$AC$1177,BI$3,FALSE),"")</f>
        <v/>
      </c>
      <c r="BJ568" t="str">
        <f>IF(VLOOKUP($A568,'Draft List'!$D$4:$AC$1177,BJ$3,FALSE)&lt;&gt;0,VLOOKUP($A568,'Draft List'!$D$4:$AC$1177,BJ$3,FALSE),"")</f>
        <v/>
      </c>
      <c r="BK568" t="str">
        <f>IF(VLOOKUP($A568,'Draft List'!$D$4:$AC$1177,BK$3,FALSE)&lt;&gt;0,VLOOKUP($A568,'Draft List'!$D$4:$AC$1177,BK$3,FALSE),"")</f>
        <v/>
      </c>
      <c r="BL568" t="str">
        <f>IF(OR(B568="SP",B568="MR",B568="CL"),"P",VLOOKUP(#REF!,Bat!$A$4:$AR$581,42,FALSE))</f>
        <v>P</v>
      </c>
    </row>
    <row r="569" spans="1:64" ht="15" customHeight="1" x14ac:dyDescent="0.3">
      <c r="A569" s="1">
        <v>12296</v>
      </c>
      <c r="B569" s="1" t="s">
        <v>24</v>
      </c>
      <c r="C569" s="1" t="s">
        <v>1530</v>
      </c>
      <c r="D569" s="1" t="s">
        <v>1531</v>
      </c>
      <c r="E569" s="1">
        <v>21</v>
      </c>
      <c r="F569" s="1" t="s">
        <v>42</v>
      </c>
      <c r="G569" s="1" t="s">
        <v>42</v>
      </c>
      <c r="H569" s="22" t="s">
        <v>878</v>
      </c>
      <c r="I569" s="45" t="s">
        <v>43</v>
      </c>
      <c r="J569" s="1" t="s">
        <v>43</v>
      </c>
      <c r="K569" s="22" t="s">
        <v>43</v>
      </c>
      <c r="L569" s="1">
        <v>2</v>
      </c>
      <c r="M569" s="1">
        <v>1</v>
      </c>
      <c r="N569" s="22">
        <v>1</v>
      </c>
      <c r="O569" s="1">
        <v>3</v>
      </c>
      <c r="P569" s="1">
        <v>1</v>
      </c>
      <c r="Q569" s="22">
        <v>2</v>
      </c>
      <c r="R569" s="1" t="s">
        <v>45</v>
      </c>
      <c r="S569" s="1" t="s">
        <v>45</v>
      </c>
      <c r="T569" s="1">
        <v>3</v>
      </c>
      <c r="U569" s="1">
        <v>5</v>
      </c>
      <c r="V569" s="1" t="s">
        <v>45</v>
      </c>
      <c r="W569" s="1" t="s">
        <v>45</v>
      </c>
      <c r="X569" s="1">
        <v>4</v>
      </c>
      <c r="Y569" s="1">
        <v>5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>
        <v>3</v>
      </c>
      <c r="AE569" s="1">
        <v>4</v>
      </c>
      <c r="AF569" s="1">
        <v>3</v>
      </c>
      <c r="AG569" s="1">
        <v>3</v>
      </c>
      <c r="AH569" s="1" t="s">
        <v>45</v>
      </c>
      <c r="AI569" s="1" t="s">
        <v>45</v>
      </c>
      <c r="AJ569" s="1" t="s">
        <v>45</v>
      </c>
      <c r="AK569" s="1" t="s">
        <v>45</v>
      </c>
      <c r="AL569" s="1" t="s">
        <v>45</v>
      </c>
      <c r="AM569" s="1" t="s">
        <v>45</v>
      </c>
      <c r="AN569" s="1" t="s">
        <v>45</v>
      </c>
      <c r="AO569" s="22" t="s">
        <v>45</v>
      </c>
      <c r="AP569" s="1" t="s">
        <v>69</v>
      </c>
      <c r="AQ569" s="1">
        <v>9</v>
      </c>
      <c r="AR569" s="23" t="s">
        <v>14</v>
      </c>
      <c r="AS569" s="34" t="s">
        <v>882</v>
      </c>
      <c r="AT569" s="34" t="s">
        <v>48</v>
      </c>
      <c r="AU569" s="8">
        <f t="shared" si="56"/>
        <v>-2.5067929134584248</v>
      </c>
      <c r="AV569" s="8">
        <f t="shared" si="57"/>
        <v>-1.6242862721580691</v>
      </c>
      <c r="AW569">
        <f t="shared" si="58"/>
        <v>4</v>
      </c>
      <c r="AX569">
        <f t="shared" si="59"/>
        <v>0</v>
      </c>
      <c r="AY569" s="6">
        <f>VLOOKUP(AP569,COND!$A$10:$B$32,2,FALSE)</f>
        <v>0.95</v>
      </c>
      <c r="AZ569" s="8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87.562270175439579</v>
      </c>
      <c r="BA569" s="26">
        <f t="shared" si="60"/>
        <v>-1.2396268135582811</v>
      </c>
      <c r="BB569" t="str">
        <f t="shared" si="61"/>
        <v>SP</v>
      </c>
      <c r="BC569">
        <v>800</v>
      </c>
      <c r="BD569">
        <v>800</v>
      </c>
      <c r="BF569" t="str">
        <f t="shared" si="62"/>
        <v>Unlikely</v>
      </c>
      <c r="BH569" t="str">
        <f>IF(VLOOKUP($A569,'Draft List'!$D$4:$AC$1177,BH$3,FALSE)&lt;&gt;0,VLOOKUP($A569,'Draft List'!$D$4:$AC$1177,BH$3,FALSE),"")</f>
        <v/>
      </c>
      <c r="BI569" t="str">
        <f>IF(VLOOKUP($A569,'Draft List'!$D$4:$AC$1177,BI$3,FALSE)&lt;&gt;0,VLOOKUP($A569,'Draft List'!$D$4:$AC$1177,BI$3,FALSE),"")</f>
        <v/>
      </c>
      <c r="BJ569" t="str">
        <f>IF(VLOOKUP($A569,'Draft List'!$D$4:$AC$1177,BJ$3,FALSE)&lt;&gt;0,VLOOKUP($A569,'Draft List'!$D$4:$AC$1177,BJ$3,FALSE),"")</f>
        <v/>
      </c>
      <c r="BK569" t="str">
        <f>IF(VLOOKUP($A569,'Draft List'!$D$4:$AC$1177,BK$3,FALSE)&lt;&gt;0,VLOOKUP($A569,'Draft List'!$D$4:$AC$1177,BK$3,FALSE),"")</f>
        <v/>
      </c>
      <c r="BL569" t="str">
        <f>IF(OR(B569="SP",B569="MR",B569="CL"),"P",VLOOKUP(#REF!,Bat!$A$4:$AR$581,42,FALSE))</f>
        <v>P</v>
      </c>
    </row>
    <row r="570" spans="1:64" ht="15" customHeight="1" x14ac:dyDescent="0.3">
      <c r="A570" s="1">
        <v>16098</v>
      </c>
      <c r="B570" s="1" t="s">
        <v>24</v>
      </c>
      <c r="C570" s="1" t="s">
        <v>1484</v>
      </c>
      <c r="D570" s="1" t="s">
        <v>1367</v>
      </c>
      <c r="E570" s="1">
        <v>22</v>
      </c>
      <c r="F570" s="1" t="s">
        <v>63</v>
      </c>
      <c r="G570" s="1" t="s">
        <v>42</v>
      </c>
      <c r="H570" s="22" t="s">
        <v>878</v>
      </c>
      <c r="I570" s="45" t="s">
        <v>43</v>
      </c>
      <c r="J570" s="1" t="s">
        <v>44</v>
      </c>
      <c r="K570" s="22" t="s">
        <v>43</v>
      </c>
      <c r="L570" s="1">
        <v>3</v>
      </c>
      <c r="M570" s="1">
        <v>2</v>
      </c>
      <c r="N570" s="22">
        <v>1</v>
      </c>
      <c r="O570" s="1">
        <v>4</v>
      </c>
      <c r="P570" s="1">
        <v>2</v>
      </c>
      <c r="Q570" s="22">
        <v>1</v>
      </c>
      <c r="R570" s="1">
        <v>6</v>
      </c>
      <c r="S570" s="1">
        <v>7</v>
      </c>
      <c r="T570" s="1">
        <v>4</v>
      </c>
      <c r="U570" s="1">
        <v>5</v>
      </c>
      <c r="V570" s="1">
        <v>4</v>
      </c>
      <c r="W570" s="1">
        <v>5</v>
      </c>
      <c r="X570" s="1" t="s">
        <v>45</v>
      </c>
      <c r="Y570" s="1" t="s">
        <v>45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 t="s">
        <v>45</v>
      </c>
      <c r="AF570" s="1" t="s">
        <v>45</v>
      </c>
      <c r="AG570" s="1" t="s">
        <v>45</v>
      </c>
      <c r="AH570" s="1" t="s">
        <v>45</v>
      </c>
      <c r="AI570" s="1" t="s">
        <v>45</v>
      </c>
      <c r="AJ570" s="1" t="s">
        <v>45</v>
      </c>
      <c r="AK570" s="1" t="s">
        <v>45</v>
      </c>
      <c r="AL570" s="1" t="s">
        <v>45</v>
      </c>
      <c r="AM570" s="1" t="s">
        <v>45</v>
      </c>
      <c r="AN570" s="1" t="s">
        <v>45</v>
      </c>
      <c r="AO570" s="22" t="s">
        <v>45</v>
      </c>
      <c r="AP570" s="1" t="s">
        <v>49</v>
      </c>
      <c r="AQ570" s="1">
        <v>7</v>
      </c>
      <c r="AR570" s="23" t="s">
        <v>371</v>
      </c>
      <c r="AS570" s="34" t="s">
        <v>45</v>
      </c>
      <c r="AT570" s="34" t="s">
        <v>48</v>
      </c>
      <c r="AU570" s="8">
        <f t="shared" si="56"/>
        <v>-2.1166698725191955</v>
      </c>
      <c r="AV570" s="8">
        <f t="shared" si="57"/>
        <v>-1.4764837972729503</v>
      </c>
      <c r="AW570">
        <f t="shared" si="58"/>
        <v>3</v>
      </c>
      <c r="AX570">
        <f t="shared" si="59"/>
        <v>1</v>
      </c>
      <c r="AY570" s="6">
        <f>VLOOKUP(AP570,COND!$A$10:$B$32,2,FALSE)</f>
        <v>1.05</v>
      </c>
      <c r="AZ570" s="8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87.436839584039006</v>
      </c>
      <c r="BA570" s="26">
        <f t="shared" si="60"/>
        <v>-1.2511986215359179</v>
      </c>
      <c r="BB570" t="str">
        <f t="shared" si="61"/>
        <v>SP</v>
      </c>
      <c r="BC570">
        <v>800</v>
      </c>
      <c r="BD570">
        <v>800</v>
      </c>
      <c r="BF570" t="str">
        <f t="shared" si="62"/>
        <v>Unlikely</v>
      </c>
      <c r="BH570">
        <f>IF(VLOOKUP($A570,'Draft List'!$D$4:$AC$1177,BH$3,FALSE)&lt;&gt;0,VLOOKUP($A570,'Draft List'!$D$4:$AC$1177,BH$3,FALSE),"")</f>
        <v>459</v>
      </c>
      <c r="BI570">
        <f>IF(VLOOKUP($A570,'Draft List'!$D$4:$AC$1177,BI$3,FALSE)&lt;&gt;0,VLOOKUP($A570,'Draft List'!$D$4:$AC$1177,BI$3,FALSE),"")</f>
        <v>15</v>
      </c>
      <c r="BJ570">
        <f>IF(VLOOKUP($A570,'Draft List'!$D$4:$AC$1177,BJ$3,FALSE)&lt;&gt;0,VLOOKUP($A570,'Draft List'!$D$4:$AC$1177,BJ$3,FALSE),"")</f>
        <v>23</v>
      </c>
      <c r="BK570" t="str">
        <f>IF(VLOOKUP($A570,'Draft List'!$D$4:$AC$1177,BK$3,FALSE)&lt;&gt;0,VLOOKUP($A570,'Draft List'!$D$4:$AC$1177,BK$3,FALSE),"")</f>
        <v>Fargo Dinosaurs</v>
      </c>
      <c r="BL570" t="str">
        <f>IF(OR(B570="SP",B570="MR",B570="CL"),"P",VLOOKUP(#REF!,Bat!$A$4:$AR$581,42,FALSE))</f>
        <v>P</v>
      </c>
    </row>
    <row r="571" spans="1:64" ht="15" customHeight="1" x14ac:dyDescent="0.3">
      <c r="A571" s="1">
        <v>8769</v>
      </c>
      <c r="B571" s="1" t="s">
        <v>468</v>
      </c>
      <c r="C571" s="1" t="s">
        <v>496</v>
      </c>
      <c r="D571" s="1" t="s">
        <v>1506</v>
      </c>
      <c r="E571" s="1">
        <v>21</v>
      </c>
      <c r="F571" s="1" t="s">
        <v>63</v>
      </c>
      <c r="G571" s="1" t="s">
        <v>42</v>
      </c>
      <c r="H571" s="22" t="s">
        <v>878</v>
      </c>
      <c r="I571" s="45" t="s">
        <v>43</v>
      </c>
      <c r="J571" s="1" t="s">
        <v>44</v>
      </c>
      <c r="K571" s="22" t="s">
        <v>44</v>
      </c>
      <c r="L571" s="1">
        <v>2</v>
      </c>
      <c r="M571" s="1">
        <v>1</v>
      </c>
      <c r="N571" s="22">
        <v>1</v>
      </c>
      <c r="O571" s="1">
        <v>4</v>
      </c>
      <c r="P571" s="1">
        <v>1</v>
      </c>
      <c r="Q571" s="22">
        <v>2</v>
      </c>
      <c r="R571" s="1">
        <v>3</v>
      </c>
      <c r="S571" s="1">
        <v>4</v>
      </c>
      <c r="T571" s="1" t="s">
        <v>45</v>
      </c>
      <c r="U571" s="1" t="s">
        <v>45</v>
      </c>
      <c r="V571" s="1">
        <v>2</v>
      </c>
      <c r="W571" s="1">
        <v>5</v>
      </c>
      <c r="X571" s="1" t="s">
        <v>45</v>
      </c>
      <c r="Y571" s="1" t="s">
        <v>45</v>
      </c>
      <c r="Z571" s="1" t="s">
        <v>45</v>
      </c>
      <c r="AA571" s="1" t="s">
        <v>45</v>
      </c>
      <c r="AB571" s="1">
        <v>3</v>
      </c>
      <c r="AC571" s="1">
        <v>4</v>
      </c>
      <c r="AD571" s="1" t="s">
        <v>45</v>
      </c>
      <c r="AE571" s="1" t="s">
        <v>45</v>
      </c>
      <c r="AF571" s="1" t="s">
        <v>45</v>
      </c>
      <c r="AG571" s="1" t="s">
        <v>45</v>
      </c>
      <c r="AH571" s="1" t="s">
        <v>45</v>
      </c>
      <c r="AI571" s="1" t="s">
        <v>45</v>
      </c>
      <c r="AJ571" s="1" t="s">
        <v>45</v>
      </c>
      <c r="AK571" s="1" t="s">
        <v>45</v>
      </c>
      <c r="AL571" s="1" t="s">
        <v>45</v>
      </c>
      <c r="AM571" s="1" t="s">
        <v>45</v>
      </c>
      <c r="AN571" s="1" t="s">
        <v>45</v>
      </c>
      <c r="AO571" s="22" t="s">
        <v>45</v>
      </c>
      <c r="AP571" s="1" t="s">
        <v>373</v>
      </c>
      <c r="AQ571" s="1">
        <v>9</v>
      </c>
      <c r="AR571" s="23" t="s">
        <v>14</v>
      </c>
      <c r="AS571" s="34" t="s">
        <v>1140</v>
      </c>
      <c r="AT571" s="34" t="s">
        <v>48</v>
      </c>
      <c r="AU571" s="8">
        <f t="shared" si="56"/>
        <v>-2.5067929134584248</v>
      </c>
      <c r="AV571" s="8">
        <f t="shared" si="57"/>
        <v>-1.4295949476488956</v>
      </c>
      <c r="AW571">
        <f t="shared" si="58"/>
        <v>3</v>
      </c>
      <c r="AX571">
        <f t="shared" si="59"/>
        <v>0</v>
      </c>
      <c r="AY571" s="6">
        <f>VLOOKUP(AP571,COND!$A$10:$B$32,2,FALSE)</f>
        <v>1</v>
      </c>
      <c r="AZ571" s="8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87.406742464330392</v>
      </c>
      <c r="BA571" s="26">
        <f t="shared" si="60"/>
        <v>-1.2539752814085943</v>
      </c>
      <c r="BB571" t="str">
        <f t="shared" si="61"/>
        <v>SP</v>
      </c>
      <c r="BC571">
        <v>800</v>
      </c>
      <c r="BD571">
        <v>800</v>
      </c>
      <c r="BF571" t="str">
        <f t="shared" si="62"/>
        <v>Unlikely</v>
      </c>
      <c r="BH571">
        <f>IF(VLOOKUP($A571,'Draft List'!$D$4:$AC$1177,BH$3,FALSE)&lt;&gt;0,VLOOKUP($A571,'Draft List'!$D$4:$AC$1177,BH$3,FALSE),"")</f>
        <v>628</v>
      </c>
      <c r="BI571">
        <f>IF(VLOOKUP($A571,'Draft List'!$D$4:$AC$1177,BI$3,FALSE)&lt;&gt;0,VLOOKUP($A571,'Draft List'!$D$4:$AC$1177,BI$3,FALSE),"")</f>
        <v>20</v>
      </c>
      <c r="BJ571">
        <f>IF(VLOOKUP($A571,'Draft List'!$D$4:$AC$1177,BJ$3,FALSE)&lt;&gt;0,VLOOKUP($A571,'Draft List'!$D$4:$AC$1177,BJ$3,FALSE),"")</f>
        <v>32</v>
      </c>
      <c r="BK571" t="str">
        <f>IF(VLOOKUP($A571,'Draft List'!$D$4:$AC$1177,BK$3,FALSE)&lt;&gt;0,VLOOKUP($A571,'Draft List'!$D$4:$AC$1177,BK$3,FALSE),"")</f>
        <v>Niihama-shi Ghosts</v>
      </c>
      <c r="BL571" t="e">
        <f>IF(OR(B571="SP",B571="MR",B571="CL"),"P",VLOOKUP(#REF!,Bat!$A$4:$AR$581,42,FALSE))</f>
        <v>#REF!</v>
      </c>
    </row>
    <row r="572" spans="1:64" ht="15" customHeight="1" x14ac:dyDescent="0.3">
      <c r="A572" s="1">
        <v>15999</v>
      </c>
      <c r="B572" s="1" t="s">
        <v>24</v>
      </c>
      <c r="C572" s="1" t="s">
        <v>1619</v>
      </c>
      <c r="D572" s="1" t="s">
        <v>632</v>
      </c>
      <c r="E572" s="1">
        <v>21</v>
      </c>
      <c r="F572" s="1" t="s">
        <v>42</v>
      </c>
      <c r="G572" s="1" t="s">
        <v>42</v>
      </c>
      <c r="H572" s="22" t="s">
        <v>878</v>
      </c>
      <c r="I572" s="45" t="s">
        <v>48</v>
      </c>
      <c r="J572" s="1" t="s">
        <v>48</v>
      </c>
      <c r="K572" s="22" t="s">
        <v>43</v>
      </c>
      <c r="L572" s="1">
        <v>1</v>
      </c>
      <c r="M572" s="1">
        <v>1</v>
      </c>
      <c r="N572" s="22">
        <v>1</v>
      </c>
      <c r="O572" s="1">
        <v>3</v>
      </c>
      <c r="P572" s="1">
        <v>2</v>
      </c>
      <c r="Q572" s="22">
        <v>1</v>
      </c>
      <c r="R572" s="1">
        <v>3</v>
      </c>
      <c r="S572" s="1">
        <v>5</v>
      </c>
      <c r="T572" s="1">
        <v>1</v>
      </c>
      <c r="U572" s="1">
        <v>1</v>
      </c>
      <c r="V572" s="1">
        <v>2</v>
      </c>
      <c r="W572" s="1">
        <v>4</v>
      </c>
      <c r="X572" s="1" t="s">
        <v>45</v>
      </c>
      <c r="Y572" s="1" t="s">
        <v>45</v>
      </c>
      <c r="Z572" s="1" t="s">
        <v>45</v>
      </c>
      <c r="AA572" s="1" t="s">
        <v>45</v>
      </c>
      <c r="AB572" s="1" t="s">
        <v>45</v>
      </c>
      <c r="AC572" s="1" t="s">
        <v>45</v>
      </c>
      <c r="AD572" s="1" t="s">
        <v>45</v>
      </c>
      <c r="AE572" s="1" t="s">
        <v>45</v>
      </c>
      <c r="AF572" s="1">
        <v>3</v>
      </c>
      <c r="AG572" s="1">
        <v>4</v>
      </c>
      <c r="AH572" s="1" t="s">
        <v>45</v>
      </c>
      <c r="AI572" s="1" t="s">
        <v>45</v>
      </c>
      <c r="AJ572" s="1" t="s">
        <v>45</v>
      </c>
      <c r="AK572" s="1" t="s">
        <v>45</v>
      </c>
      <c r="AL572" s="1" t="s">
        <v>45</v>
      </c>
      <c r="AM572" s="1" t="s">
        <v>45</v>
      </c>
      <c r="AN572" s="1" t="s">
        <v>45</v>
      </c>
      <c r="AO572" s="22" t="s">
        <v>45</v>
      </c>
      <c r="AP572" s="1" t="s">
        <v>373</v>
      </c>
      <c r="AQ572" s="1">
        <v>6</v>
      </c>
      <c r="AR572" s="23" t="s">
        <v>371</v>
      </c>
      <c r="AS572" s="34" t="s">
        <v>45</v>
      </c>
      <c r="AT572" s="34" t="s">
        <v>844</v>
      </c>
      <c r="AU572" s="8">
        <f t="shared" si="56"/>
        <v>-2.7014842379675978</v>
      </c>
      <c r="AV572" s="8">
        <f t="shared" si="57"/>
        <v>-1.6711751217821238</v>
      </c>
      <c r="AW572">
        <f t="shared" si="58"/>
        <v>4</v>
      </c>
      <c r="AX572">
        <f t="shared" si="59"/>
        <v>0</v>
      </c>
      <c r="AY572" s="6">
        <f>VLOOKUP(AP572,COND!$A$10:$B$32,2,FALSE)</f>
        <v>1</v>
      </c>
      <c r="AZ572" s="8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87.060295698844911</v>
      </c>
      <c r="BA572" s="26">
        <f t="shared" si="60"/>
        <v>-1.2859373043880462</v>
      </c>
      <c r="BB572" t="str">
        <f t="shared" si="61"/>
        <v>SP</v>
      </c>
      <c r="BC572">
        <v>800</v>
      </c>
      <c r="BD572">
        <v>800</v>
      </c>
      <c r="BF572" t="str">
        <f t="shared" si="62"/>
        <v>Unlikely</v>
      </c>
      <c r="BH572" t="str">
        <f>IF(VLOOKUP($A572,'Draft List'!$D$4:$AC$1177,BH$3,FALSE)&lt;&gt;0,VLOOKUP($A572,'Draft List'!$D$4:$AC$1177,BH$3,FALSE),"")</f>
        <v/>
      </c>
      <c r="BI572" t="str">
        <f>IF(VLOOKUP($A572,'Draft List'!$D$4:$AC$1177,BI$3,FALSE)&lt;&gt;0,VLOOKUP($A572,'Draft List'!$D$4:$AC$1177,BI$3,FALSE),"")</f>
        <v/>
      </c>
      <c r="BJ572" t="str">
        <f>IF(VLOOKUP($A572,'Draft List'!$D$4:$AC$1177,BJ$3,FALSE)&lt;&gt;0,VLOOKUP($A572,'Draft List'!$D$4:$AC$1177,BJ$3,FALSE),"")</f>
        <v/>
      </c>
      <c r="BK572" t="str">
        <f>IF(VLOOKUP($A572,'Draft List'!$D$4:$AC$1177,BK$3,FALSE)&lt;&gt;0,VLOOKUP($A572,'Draft List'!$D$4:$AC$1177,BK$3,FALSE),"")</f>
        <v/>
      </c>
      <c r="BL572" t="str">
        <f>IF(OR(B572="SP",B572="MR",B572="CL"),"P",VLOOKUP(#REF!,Bat!$A$4:$AR$581,42,FALSE))</f>
        <v>P</v>
      </c>
    </row>
    <row r="573" spans="1:64" ht="15" customHeight="1" x14ac:dyDescent="0.3">
      <c r="A573" s="1">
        <v>6531</v>
      </c>
      <c r="B573" s="1" t="s">
        <v>468</v>
      </c>
      <c r="C573" s="1" t="s">
        <v>1081</v>
      </c>
      <c r="D573" s="1" t="s">
        <v>220</v>
      </c>
      <c r="E573" s="1">
        <v>22</v>
      </c>
      <c r="F573" s="1" t="s">
        <v>42</v>
      </c>
      <c r="G573" s="1" t="s">
        <v>42</v>
      </c>
      <c r="H573" s="22" t="s">
        <v>878</v>
      </c>
      <c r="I573" s="45" t="s">
        <v>48</v>
      </c>
      <c r="J573" s="1" t="s">
        <v>43</v>
      </c>
      <c r="K573" s="22" t="s">
        <v>43</v>
      </c>
      <c r="L573" s="1">
        <v>2</v>
      </c>
      <c r="M573" s="1">
        <v>1</v>
      </c>
      <c r="N573" s="22">
        <v>1</v>
      </c>
      <c r="O573" s="1">
        <v>3</v>
      </c>
      <c r="P573" s="1">
        <v>1</v>
      </c>
      <c r="Q573" s="22">
        <v>2</v>
      </c>
      <c r="R573" s="1">
        <v>4</v>
      </c>
      <c r="S573" s="1">
        <v>5</v>
      </c>
      <c r="T573" s="1">
        <v>1</v>
      </c>
      <c r="U573" s="1">
        <v>4</v>
      </c>
      <c r="V573" s="1">
        <v>2</v>
      </c>
      <c r="W573" s="1">
        <v>4</v>
      </c>
      <c r="X573" s="1">
        <v>2</v>
      </c>
      <c r="Y573" s="1">
        <v>2</v>
      </c>
      <c r="Z573" s="1" t="s">
        <v>45</v>
      </c>
      <c r="AA573" s="1" t="s">
        <v>45</v>
      </c>
      <c r="AB573" s="1" t="s">
        <v>45</v>
      </c>
      <c r="AC573" s="1" t="s">
        <v>45</v>
      </c>
      <c r="AD573" s="1" t="s">
        <v>45</v>
      </c>
      <c r="AE573" s="1" t="s">
        <v>45</v>
      </c>
      <c r="AF573" s="1" t="s">
        <v>45</v>
      </c>
      <c r="AG573" s="1" t="s">
        <v>45</v>
      </c>
      <c r="AH573" s="1" t="s">
        <v>45</v>
      </c>
      <c r="AI573" s="1" t="s">
        <v>45</v>
      </c>
      <c r="AJ573" s="1" t="s">
        <v>45</v>
      </c>
      <c r="AK573" s="1" t="s">
        <v>45</v>
      </c>
      <c r="AL573" s="1" t="s">
        <v>45</v>
      </c>
      <c r="AM573" s="1" t="s">
        <v>45</v>
      </c>
      <c r="AN573" s="1" t="s">
        <v>45</v>
      </c>
      <c r="AO573" s="22" t="s">
        <v>45</v>
      </c>
      <c r="AP573" s="1" t="s">
        <v>58</v>
      </c>
      <c r="AQ573" s="1">
        <v>6</v>
      </c>
      <c r="AR573" s="23" t="s">
        <v>14</v>
      </c>
      <c r="AS573" s="34" t="s">
        <v>45</v>
      </c>
      <c r="AT573" s="34" t="s">
        <v>48</v>
      </c>
      <c r="AU573" s="8">
        <f t="shared" si="56"/>
        <v>-2.5067929134584248</v>
      </c>
      <c r="AV573" s="8">
        <f t="shared" si="57"/>
        <v>-1.6242862721580691</v>
      </c>
      <c r="AW573">
        <f t="shared" si="58"/>
        <v>4</v>
      </c>
      <c r="AX573">
        <f t="shared" si="59"/>
        <v>0</v>
      </c>
      <c r="AY573" s="6">
        <f>VLOOKUP(AP573,COND!$A$10:$B$32,2,FALSE)</f>
        <v>1</v>
      </c>
      <c r="AZ573" s="8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87.012593074793259</v>
      </c>
      <c r="BA573" s="26">
        <f t="shared" si="60"/>
        <v>-1.2903381893666734</v>
      </c>
      <c r="BB573" t="str">
        <f t="shared" si="61"/>
        <v>SP</v>
      </c>
      <c r="BC573">
        <v>800</v>
      </c>
      <c r="BD573">
        <v>800</v>
      </c>
      <c r="BF573" t="str">
        <f t="shared" si="62"/>
        <v>Unlikely</v>
      </c>
      <c r="BH573" t="str">
        <f>IF(VLOOKUP($A573,'Draft List'!$D$4:$AC$1177,BH$3,FALSE)&lt;&gt;0,VLOOKUP($A573,'Draft List'!$D$4:$AC$1177,BH$3,FALSE),"")</f>
        <v/>
      </c>
      <c r="BI573" t="str">
        <f>IF(VLOOKUP($A573,'Draft List'!$D$4:$AC$1177,BI$3,FALSE)&lt;&gt;0,VLOOKUP($A573,'Draft List'!$D$4:$AC$1177,BI$3,FALSE),"")</f>
        <v/>
      </c>
      <c r="BJ573" t="str">
        <f>IF(VLOOKUP($A573,'Draft List'!$D$4:$AC$1177,BJ$3,FALSE)&lt;&gt;0,VLOOKUP($A573,'Draft List'!$D$4:$AC$1177,BJ$3,FALSE),"")</f>
        <v/>
      </c>
      <c r="BK573" t="str">
        <f>IF(VLOOKUP($A573,'Draft List'!$D$4:$AC$1177,BK$3,FALSE)&lt;&gt;0,VLOOKUP($A573,'Draft List'!$D$4:$AC$1177,BK$3,FALSE),"")</f>
        <v/>
      </c>
      <c r="BL573" t="e">
        <f>IF(OR(B573="SP",B573="MR",B573="CL"),"P",VLOOKUP(#REF!,Bat!$A$4:$AR$581,42,FALSE))</f>
        <v>#REF!</v>
      </c>
    </row>
    <row r="574" spans="1:64" ht="15" customHeight="1" x14ac:dyDescent="0.3">
      <c r="A574" s="1">
        <v>8888</v>
      </c>
      <c r="B574" s="1" t="s">
        <v>468</v>
      </c>
      <c r="C574" s="1" t="s">
        <v>1520</v>
      </c>
      <c r="D574" s="1" t="s">
        <v>1521</v>
      </c>
      <c r="E574" s="1">
        <v>21</v>
      </c>
      <c r="F574" s="1" t="s">
        <v>42</v>
      </c>
      <c r="G574" s="1" t="s">
        <v>42</v>
      </c>
      <c r="H574" s="22" t="s">
        <v>878</v>
      </c>
      <c r="I574" s="45" t="s">
        <v>43</v>
      </c>
      <c r="J574" s="1" t="s">
        <v>43</v>
      </c>
      <c r="K574" s="22" t="s">
        <v>43</v>
      </c>
      <c r="L574" s="1">
        <v>3</v>
      </c>
      <c r="M574" s="1">
        <v>1</v>
      </c>
      <c r="N574" s="22">
        <v>1</v>
      </c>
      <c r="O574" s="1">
        <v>4</v>
      </c>
      <c r="P574" s="1">
        <v>1</v>
      </c>
      <c r="Q574" s="22">
        <v>2</v>
      </c>
      <c r="R574" s="1">
        <v>5</v>
      </c>
      <c r="S574" s="1">
        <v>6</v>
      </c>
      <c r="T574" s="1">
        <v>2</v>
      </c>
      <c r="U574" s="1">
        <v>6</v>
      </c>
      <c r="V574" s="1" t="s">
        <v>45</v>
      </c>
      <c r="W574" s="1" t="s">
        <v>45</v>
      </c>
      <c r="X574" s="1" t="s">
        <v>45</v>
      </c>
      <c r="Y574" s="1" t="s">
        <v>45</v>
      </c>
      <c r="Z574" s="1" t="s">
        <v>45</v>
      </c>
      <c r="AA574" s="1" t="s">
        <v>45</v>
      </c>
      <c r="AB574" s="1" t="s">
        <v>45</v>
      </c>
      <c r="AC574" s="1" t="s">
        <v>45</v>
      </c>
      <c r="AD574" s="1" t="s">
        <v>45</v>
      </c>
      <c r="AE574" s="1" t="s">
        <v>45</v>
      </c>
      <c r="AF574" s="1" t="s">
        <v>45</v>
      </c>
      <c r="AG574" s="1" t="s">
        <v>45</v>
      </c>
      <c r="AH574" s="1" t="s">
        <v>45</v>
      </c>
      <c r="AI574" s="1" t="s">
        <v>45</v>
      </c>
      <c r="AJ574" s="1" t="s">
        <v>45</v>
      </c>
      <c r="AK574" s="1" t="s">
        <v>45</v>
      </c>
      <c r="AL574" s="1" t="s">
        <v>45</v>
      </c>
      <c r="AM574" s="1" t="s">
        <v>45</v>
      </c>
      <c r="AN574" s="1" t="s">
        <v>45</v>
      </c>
      <c r="AO574" s="22" t="s">
        <v>45</v>
      </c>
      <c r="AP574" s="1" t="s">
        <v>59</v>
      </c>
      <c r="AQ574" s="1">
        <v>8</v>
      </c>
      <c r="AR574" s="23" t="s">
        <v>375</v>
      </c>
      <c r="AS574" s="34" t="s">
        <v>45</v>
      </c>
      <c r="AT574" s="34" t="s">
        <v>48</v>
      </c>
      <c r="AU574" s="8">
        <f t="shared" si="56"/>
        <v>-2.3121015889492513</v>
      </c>
      <c r="AV574" s="8">
        <f t="shared" si="57"/>
        <v>-1.4295949476488956</v>
      </c>
      <c r="AW574">
        <f t="shared" si="58"/>
        <v>2</v>
      </c>
      <c r="AX574">
        <f t="shared" si="59"/>
        <v>2</v>
      </c>
      <c r="AY574" s="6">
        <f>VLOOKUP(AP574,COND!$A$10:$B$32,2,FALSE)</f>
        <v>1</v>
      </c>
      <c r="AZ574" s="8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86.445680729232237</v>
      </c>
      <c r="BA574" s="26">
        <f t="shared" si="60"/>
        <v>-1.3426396313811921</v>
      </c>
      <c r="BB574" t="str">
        <f t="shared" si="61"/>
        <v>SP</v>
      </c>
      <c r="BC574">
        <v>800</v>
      </c>
      <c r="BD574">
        <v>800</v>
      </c>
      <c r="BF574" t="str">
        <f t="shared" si="62"/>
        <v>Unlikely</v>
      </c>
      <c r="BH574" t="str">
        <f>IF(VLOOKUP($A574,'Draft List'!$D$4:$AC$1177,BH$3,FALSE)&lt;&gt;0,VLOOKUP($A574,'Draft List'!$D$4:$AC$1177,BH$3,FALSE),"")</f>
        <v/>
      </c>
      <c r="BI574" t="str">
        <f>IF(VLOOKUP($A574,'Draft List'!$D$4:$AC$1177,BI$3,FALSE)&lt;&gt;0,VLOOKUP($A574,'Draft List'!$D$4:$AC$1177,BI$3,FALSE),"")</f>
        <v/>
      </c>
      <c r="BJ574" t="str">
        <f>IF(VLOOKUP($A574,'Draft List'!$D$4:$AC$1177,BJ$3,FALSE)&lt;&gt;0,VLOOKUP($A574,'Draft List'!$D$4:$AC$1177,BJ$3,FALSE),"")</f>
        <v/>
      </c>
      <c r="BK574" t="str">
        <f>IF(VLOOKUP($A574,'Draft List'!$D$4:$AC$1177,BK$3,FALSE)&lt;&gt;0,VLOOKUP($A574,'Draft List'!$D$4:$AC$1177,BK$3,FALSE),"")</f>
        <v/>
      </c>
      <c r="BL574" t="e">
        <f>IF(OR(B574="SP",B574="MR",B574="CL"),"P",VLOOKUP(#REF!,Bat!$A$4:$AR$581,42,FALSE))</f>
        <v>#REF!</v>
      </c>
    </row>
    <row r="575" spans="1:64" ht="15" customHeight="1" x14ac:dyDescent="0.3">
      <c r="A575" s="1">
        <v>1947</v>
      </c>
      <c r="B575" s="1" t="s">
        <v>468</v>
      </c>
      <c r="C575" s="1" t="s">
        <v>1593</v>
      </c>
      <c r="D575" s="1" t="s">
        <v>146</v>
      </c>
      <c r="E575" s="1">
        <v>22</v>
      </c>
      <c r="F575" s="1" t="s">
        <v>42</v>
      </c>
      <c r="G575" s="1" t="s">
        <v>42</v>
      </c>
      <c r="H575" s="22" t="s">
        <v>878</v>
      </c>
      <c r="I575" s="45" t="s">
        <v>43</v>
      </c>
      <c r="J575" s="1" t="s">
        <v>44</v>
      </c>
      <c r="K575" s="22" t="s">
        <v>43</v>
      </c>
      <c r="L575" s="1">
        <v>3</v>
      </c>
      <c r="M575" s="1">
        <v>1</v>
      </c>
      <c r="N575" s="22">
        <v>1</v>
      </c>
      <c r="O575" s="1">
        <v>4</v>
      </c>
      <c r="P575" s="1">
        <v>1</v>
      </c>
      <c r="Q575" s="22">
        <v>1</v>
      </c>
      <c r="R575" s="1">
        <v>4</v>
      </c>
      <c r="S575" s="1">
        <v>4</v>
      </c>
      <c r="T575" s="1">
        <v>2</v>
      </c>
      <c r="U575" s="1">
        <v>6</v>
      </c>
      <c r="V575" s="1">
        <v>4</v>
      </c>
      <c r="W575" s="1">
        <v>5</v>
      </c>
      <c r="X575" s="1" t="s">
        <v>45</v>
      </c>
      <c r="Y575" s="1" t="s">
        <v>45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 t="s">
        <v>45</v>
      </c>
      <c r="AF575" s="1" t="s">
        <v>45</v>
      </c>
      <c r="AG575" s="1" t="s">
        <v>45</v>
      </c>
      <c r="AH575" s="1" t="s">
        <v>45</v>
      </c>
      <c r="AI575" s="1" t="s">
        <v>45</v>
      </c>
      <c r="AJ575" s="1" t="s">
        <v>45</v>
      </c>
      <c r="AK575" s="1" t="s">
        <v>45</v>
      </c>
      <c r="AL575" s="1" t="s">
        <v>45</v>
      </c>
      <c r="AM575" s="1" t="s">
        <v>45</v>
      </c>
      <c r="AN575" s="1" t="s">
        <v>45</v>
      </c>
      <c r="AO575" s="22" t="s">
        <v>45</v>
      </c>
      <c r="AP575" s="1" t="s">
        <v>65</v>
      </c>
      <c r="AQ575" s="1">
        <v>6</v>
      </c>
      <c r="AR575" s="23" t="s">
        <v>375</v>
      </c>
      <c r="AS575" s="34" t="s">
        <v>45</v>
      </c>
      <c r="AT575" s="34" t="s">
        <v>844</v>
      </c>
      <c r="AU575" s="8">
        <f t="shared" si="56"/>
        <v>-2.3121015889492513</v>
      </c>
      <c r="AV575" s="8">
        <f t="shared" si="57"/>
        <v>-1.671915513703006</v>
      </c>
      <c r="AW575">
        <f t="shared" si="58"/>
        <v>3</v>
      </c>
      <c r="AX575">
        <f t="shared" si="59"/>
        <v>1</v>
      </c>
      <c r="AY575" s="6">
        <f>VLOOKUP(AP575,COND!$A$10:$B$32,2,FALSE)</f>
        <v>1</v>
      </c>
      <c r="AZ575" s="8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85.628037672946277</v>
      </c>
      <c r="BA575" s="26">
        <f t="shared" si="60"/>
        <v>-1.4180726524324345</v>
      </c>
      <c r="BB575" t="str">
        <f t="shared" si="61"/>
        <v>SP</v>
      </c>
      <c r="BC575">
        <v>800</v>
      </c>
      <c r="BD575">
        <v>800</v>
      </c>
      <c r="BF575" t="str">
        <f t="shared" si="62"/>
        <v>Unlikely</v>
      </c>
      <c r="BH575" t="str">
        <f>IF(VLOOKUP($A575,'Draft List'!$D$4:$AC$1177,BH$3,FALSE)&lt;&gt;0,VLOOKUP($A575,'Draft List'!$D$4:$AC$1177,BH$3,FALSE),"")</f>
        <v/>
      </c>
      <c r="BI575" t="str">
        <f>IF(VLOOKUP($A575,'Draft List'!$D$4:$AC$1177,BI$3,FALSE)&lt;&gt;0,VLOOKUP($A575,'Draft List'!$D$4:$AC$1177,BI$3,FALSE),"")</f>
        <v/>
      </c>
      <c r="BJ575" t="str">
        <f>IF(VLOOKUP($A575,'Draft List'!$D$4:$AC$1177,BJ$3,FALSE)&lt;&gt;0,VLOOKUP($A575,'Draft List'!$D$4:$AC$1177,BJ$3,FALSE),"")</f>
        <v/>
      </c>
      <c r="BK575" t="str">
        <f>IF(VLOOKUP($A575,'Draft List'!$D$4:$AC$1177,BK$3,FALSE)&lt;&gt;0,VLOOKUP($A575,'Draft List'!$D$4:$AC$1177,BK$3,FALSE),"")</f>
        <v/>
      </c>
      <c r="BL575" t="e">
        <f>IF(OR(B575="SP",B575="MR",B575="CL"),"P",VLOOKUP(#REF!,Bat!$A$4:$AR$581,42,FALSE))</f>
        <v>#REF!</v>
      </c>
    </row>
    <row r="576" spans="1:64" ht="15" customHeight="1" x14ac:dyDescent="0.3">
      <c r="A576" s="1">
        <v>13193</v>
      </c>
      <c r="B576" s="1" t="s">
        <v>468</v>
      </c>
      <c r="C576" s="1" t="s">
        <v>1417</v>
      </c>
      <c r="D576" s="1" t="s">
        <v>1418</v>
      </c>
      <c r="E576" s="1">
        <v>21</v>
      </c>
      <c r="F576" s="1" t="s">
        <v>42</v>
      </c>
      <c r="G576" s="1" t="s">
        <v>42</v>
      </c>
      <c r="H576" s="22" t="s">
        <v>878</v>
      </c>
      <c r="I576" s="45" t="s">
        <v>43</v>
      </c>
      <c r="J576" s="1" t="s">
        <v>43</v>
      </c>
      <c r="K576" s="22" t="s">
        <v>43</v>
      </c>
      <c r="L576" s="1">
        <v>3</v>
      </c>
      <c r="M576" s="1">
        <v>1</v>
      </c>
      <c r="N576" s="22">
        <v>2</v>
      </c>
      <c r="O576" s="1">
        <v>3</v>
      </c>
      <c r="P576" s="1">
        <v>1</v>
      </c>
      <c r="Q576" s="22">
        <v>2</v>
      </c>
      <c r="R576" s="1">
        <v>4</v>
      </c>
      <c r="S576" s="1">
        <v>5</v>
      </c>
      <c r="T576" s="1">
        <v>2</v>
      </c>
      <c r="U576" s="1">
        <v>4</v>
      </c>
      <c r="V576" s="1" t="s">
        <v>45</v>
      </c>
      <c r="W576" s="1" t="s">
        <v>45</v>
      </c>
      <c r="X576" s="1">
        <v>3</v>
      </c>
      <c r="Y576" s="1">
        <v>5</v>
      </c>
      <c r="Z576" s="1" t="s">
        <v>45</v>
      </c>
      <c r="AA576" s="1" t="s">
        <v>45</v>
      </c>
      <c r="AB576" s="1" t="s">
        <v>45</v>
      </c>
      <c r="AC576" s="1" t="s">
        <v>45</v>
      </c>
      <c r="AD576" s="1" t="s">
        <v>45</v>
      </c>
      <c r="AE576" s="1" t="s">
        <v>45</v>
      </c>
      <c r="AF576" s="1" t="s">
        <v>45</v>
      </c>
      <c r="AG576" s="1" t="s">
        <v>45</v>
      </c>
      <c r="AH576" s="1" t="s">
        <v>45</v>
      </c>
      <c r="AI576" s="1" t="s">
        <v>45</v>
      </c>
      <c r="AJ576" s="1" t="s">
        <v>45</v>
      </c>
      <c r="AK576" s="1" t="s">
        <v>45</v>
      </c>
      <c r="AL576" s="1" t="s">
        <v>45</v>
      </c>
      <c r="AM576" s="1" t="s">
        <v>45</v>
      </c>
      <c r="AN576" s="1" t="s">
        <v>45</v>
      </c>
      <c r="AO576" s="22" t="s">
        <v>45</v>
      </c>
      <c r="AP576" s="1" t="s">
        <v>58</v>
      </c>
      <c r="AQ576" s="1">
        <v>7</v>
      </c>
      <c r="AR576" s="23" t="s">
        <v>375</v>
      </c>
      <c r="AS576" s="34" t="s">
        <v>45</v>
      </c>
      <c r="AT576" s="34" t="s">
        <v>48</v>
      </c>
      <c r="AU576" s="8">
        <f t="shared" si="56"/>
        <v>-2.0697810228951408</v>
      </c>
      <c r="AV576" s="8">
        <f t="shared" si="57"/>
        <v>-1.6242862721580691</v>
      </c>
      <c r="AW576">
        <f t="shared" si="58"/>
        <v>3</v>
      </c>
      <c r="AX576">
        <f t="shared" si="59"/>
        <v>0</v>
      </c>
      <c r="AY576" s="6">
        <f>VLOOKUP(AP576,COND!$A$10:$B$32,2,FALSE)</f>
        <v>1</v>
      </c>
      <c r="AZ576" s="8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85.600318352259592</v>
      </c>
      <c r="BA576" s="26">
        <f t="shared" si="60"/>
        <v>-1.4206299444987094</v>
      </c>
      <c r="BB576" t="str">
        <f t="shared" si="61"/>
        <v>SP</v>
      </c>
      <c r="BC576">
        <v>800</v>
      </c>
      <c r="BD576">
        <v>800</v>
      </c>
      <c r="BF576" t="str">
        <f t="shared" si="62"/>
        <v>Unlikely</v>
      </c>
      <c r="BH576">
        <f>IF(VLOOKUP($A576,'Draft List'!$D$4:$AC$1177,BH$3,FALSE)&lt;&gt;0,VLOOKUP($A576,'Draft List'!$D$4:$AC$1177,BH$3,FALSE),"")</f>
        <v>537</v>
      </c>
      <c r="BI576">
        <f>IF(VLOOKUP($A576,'Draft List'!$D$4:$AC$1177,BI$3,FALSE)&lt;&gt;0,VLOOKUP($A576,'Draft List'!$D$4:$AC$1177,BI$3,FALSE),"")</f>
        <v>18</v>
      </c>
      <c r="BJ576">
        <f>IF(VLOOKUP($A576,'Draft List'!$D$4:$AC$1177,BJ$3,FALSE)&lt;&gt;0,VLOOKUP($A576,'Draft List'!$D$4:$AC$1177,BJ$3,FALSE),"")</f>
        <v>5</v>
      </c>
      <c r="BK576" t="str">
        <f>IF(VLOOKUP($A576,'Draft List'!$D$4:$AC$1177,BK$3,FALSE)&lt;&gt;0,VLOOKUP($A576,'Draft List'!$D$4:$AC$1177,BK$3,FALSE),"")</f>
        <v>Charleston Statesmen</v>
      </c>
      <c r="BL576" t="e">
        <f>IF(OR(B576="SP",B576="MR",B576="CL"),"P",VLOOKUP(#REF!,Bat!$A$4:$AR$581,42,FALSE))</f>
        <v>#REF!</v>
      </c>
    </row>
    <row r="577" spans="1:64" ht="15" customHeight="1" x14ac:dyDescent="0.3">
      <c r="A577" s="1">
        <v>18057</v>
      </c>
      <c r="B577" s="1" t="s">
        <v>468</v>
      </c>
      <c r="C577" s="1" t="s">
        <v>214</v>
      </c>
      <c r="D577" s="1" t="s">
        <v>1116</v>
      </c>
      <c r="E577" s="1">
        <v>22</v>
      </c>
      <c r="F577" s="1" t="s">
        <v>42</v>
      </c>
      <c r="G577" s="1" t="s">
        <v>42</v>
      </c>
      <c r="H577" s="22" t="s">
        <v>878</v>
      </c>
      <c r="I577" s="45" t="s">
        <v>43</v>
      </c>
      <c r="J577" s="1" t="s">
        <v>44</v>
      </c>
      <c r="K577" s="22" t="s">
        <v>43</v>
      </c>
      <c r="L577" s="1">
        <v>2</v>
      </c>
      <c r="M577" s="1">
        <v>1</v>
      </c>
      <c r="N577" s="22">
        <v>1</v>
      </c>
      <c r="O577" s="1">
        <v>3</v>
      </c>
      <c r="P577" s="1">
        <v>1</v>
      </c>
      <c r="Q577" s="22">
        <v>2</v>
      </c>
      <c r="R577" s="1">
        <v>4</v>
      </c>
      <c r="S577" s="1">
        <v>5</v>
      </c>
      <c r="T577" s="1">
        <v>1</v>
      </c>
      <c r="U577" s="1">
        <v>1</v>
      </c>
      <c r="V577" s="1" t="s">
        <v>45</v>
      </c>
      <c r="W577" s="1" t="s">
        <v>45</v>
      </c>
      <c r="X577" s="1">
        <v>3</v>
      </c>
      <c r="Y577" s="1">
        <v>4</v>
      </c>
      <c r="Z577" s="1" t="s">
        <v>45</v>
      </c>
      <c r="AA577" s="1" t="s">
        <v>45</v>
      </c>
      <c r="AB577" s="1" t="s">
        <v>45</v>
      </c>
      <c r="AC577" s="1" t="s">
        <v>45</v>
      </c>
      <c r="AD577" s="1" t="s">
        <v>45</v>
      </c>
      <c r="AE577" s="1" t="s">
        <v>45</v>
      </c>
      <c r="AF577" s="1">
        <v>3</v>
      </c>
      <c r="AG577" s="1">
        <v>3</v>
      </c>
      <c r="AH577" s="1" t="s">
        <v>45</v>
      </c>
      <c r="AI577" s="1" t="s">
        <v>45</v>
      </c>
      <c r="AJ577" s="1" t="s">
        <v>45</v>
      </c>
      <c r="AK577" s="1" t="s">
        <v>45</v>
      </c>
      <c r="AL577" s="1" t="s">
        <v>45</v>
      </c>
      <c r="AM577" s="1" t="s">
        <v>45</v>
      </c>
      <c r="AN577" s="1" t="s">
        <v>45</v>
      </c>
      <c r="AO577" s="22" t="s">
        <v>45</v>
      </c>
      <c r="AP577" s="1" t="s">
        <v>58</v>
      </c>
      <c r="AQ577" s="1">
        <v>7</v>
      </c>
      <c r="AR577" s="23" t="s">
        <v>14</v>
      </c>
      <c r="AS577" s="34" t="s">
        <v>45</v>
      </c>
      <c r="AT577" s="34" t="s">
        <v>844</v>
      </c>
      <c r="AU577" s="8">
        <f t="shared" si="56"/>
        <v>-2.5067929134584248</v>
      </c>
      <c r="AV577" s="8">
        <f t="shared" si="57"/>
        <v>-1.6242862721580691</v>
      </c>
      <c r="AW577">
        <f t="shared" si="58"/>
        <v>4</v>
      </c>
      <c r="AX577">
        <f t="shared" si="59"/>
        <v>0</v>
      </c>
      <c r="AY577" s="6">
        <f>VLOOKUP(AP577,COND!$A$10:$B$32,2,FALSE)</f>
        <v>1</v>
      </c>
      <c r="AZ577" s="8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85.012915974146921</v>
      </c>
      <c r="BA577" s="26">
        <f t="shared" si="60"/>
        <v>-1.4748217285701029</v>
      </c>
      <c r="BB577" t="str">
        <f t="shared" si="61"/>
        <v>SP</v>
      </c>
      <c r="BC577">
        <v>800</v>
      </c>
      <c r="BD577">
        <v>800</v>
      </c>
      <c r="BF577" t="str">
        <f t="shared" si="62"/>
        <v>Unlikely</v>
      </c>
      <c r="BH577" t="str">
        <f>IF(VLOOKUP($A577,'Draft List'!$D$4:$AC$1177,BH$3,FALSE)&lt;&gt;0,VLOOKUP($A577,'Draft List'!$D$4:$AC$1177,BH$3,FALSE),"")</f>
        <v/>
      </c>
      <c r="BI577" t="str">
        <f>IF(VLOOKUP($A577,'Draft List'!$D$4:$AC$1177,BI$3,FALSE)&lt;&gt;0,VLOOKUP($A577,'Draft List'!$D$4:$AC$1177,BI$3,FALSE),"")</f>
        <v/>
      </c>
      <c r="BJ577" t="str">
        <f>IF(VLOOKUP($A577,'Draft List'!$D$4:$AC$1177,BJ$3,FALSE)&lt;&gt;0,VLOOKUP($A577,'Draft List'!$D$4:$AC$1177,BJ$3,FALSE),"")</f>
        <v/>
      </c>
      <c r="BK577" t="str">
        <f>IF(VLOOKUP($A577,'Draft List'!$D$4:$AC$1177,BK$3,FALSE)&lt;&gt;0,VLOOKUP($A577,'Draft List'!$D$4:$AC$1177,BK$3,FALSE),"")</f>
        <v/>
      </c>
      <c r="BL577" t="e">
        <f>IF(OR(B577="SP",B577="MR",B577="CL"),"P",VLOOKUP(#REF!,Bat!$A$4:$AR$581,42,FALSE))</f>
        <v>#REF!</v>
      </c>
    </row>
    <row r="578" spans="1:64" ht="15" customHeight="1" x14ac:dyDescent="0.3">
      <c r="A578" s="1">
        <v>13022</v>
      </c>
      <c r="B578" s="1" t="s">
        <v>24</v>
      </c>
      <c r="C578" s="1" t="s">
        <v>1666</v>
      </c>
      <c r="D578" s="1" t="s">
        <v>1667</v>
      </c>
      <c r="E578" s="1">
        <v>21</v>
      </c>
      <c r="F578" s="1" t="s">
        <v>63</v>
      </c>
      <c r="G578" s="1" t="s">
        <v>42</v>
      </c>
      <c r="H578" s="22" t="s">
        <v>878</v>
      </c>
      <c r="I578" s="45" t="s">
        <v>43</v>
      </c>
      <c r="J578" s="1" t="s">
        <v>43</v>
      </c>
      <c r="K578" s="22" t="s">
        <v>43</v>
      </c>
      <c r="L578" s="1">
        <v>3</v>
      </c>
      <c r="M578" s="1">
        <v>1</v>
      </c>
      <c r="N578" s="22">
        <v>1</v>
      </c>
      <c r="O578" s="1">
        <v>4</v>
      </c>
      <c r="P578" s="1">
        <v>1</v>
      </c>
      <c r="Q578" s="22">
        <v>1</v>
      </c>
      <c r="R578" s="1">
        <v>5</v>
      </c>
      <c r="S578" s="1">
        <v>5</v>
      </c>
      <c r="T578" s="1">
        <v>4</v>
      </c>
      <c r="U578" s="1">
        <v>5</v>
      </c>
      <c r="V578" s="1">
        <v>2</v>
      </c>
      <c r="W578" s="1">
        <v>2</v>
      </c>
      <c r="X578" s="1" t="s">
        <v>45</v>
      </c>
      <c r="Y578" s="1" t="s">
        <v>45</v>
      </c>
      <c r="Z578" s="1" t="s">
        <v>45</v>
      </c>
      <c r="AA578" s="1" t="s">
        <v>45</v>
      </c>
      <c r="AB578" s="1" t="s">
        <v>45</v>
      </c>
      <c r="AC578" s="1" t="s">
        <v>45</v>
      </c>
      <c r="AD578" s="1" t="s">
        <v>45</v>
      </c>
      <c r="AE578" s="1" t="s">
        <v>45</v>
      </c>
      <c r="AF578" s="1">
        <v>4</v>
      </c>
      <c r="AG578" s="1">
        <v>5</v>
      </c>
      <c r="AH578" s="1" t="s">
        <v>45</v>
      </c>
      <c r="AI578" s="1" t="s">
        <v>45</v>
      </c>
      <c r="AJ578" s="1" t="s">
        <v>45</v>
      </c>
      <c r="AK578" s="1" t="s">
        <v>45</v>
      </c>
      <c r="AL578" s="1" t="s">
        <v>45</v>
      </c>
      <c r="AM578" s="1" t="s">
        <v>45</v>
      </c>
      <c r="AN578" s="1" t="s">
        <v>45</v>
      </c>
      <c r="AO578" s="22" t="s">
        <v>45</v>
      </c>
      <c r="AP578" s="1" t="s">
        <v>57</v>
      </c>
      <c r="AQ578" s="1">
        <v>3</v>
      </c>
      <c r="AR578" s="23" t="s">
        <v>14</v>
      </c>
      <c r="AS578" s="34" t="s">
        <v>1668</v>
      </c>
      <c r="AT578" s="34" t="s">
        <v>48</v>
      </c>
      <c r="AU578" s="8">
        <f t="shared" si="56"/>
        <v>-2.3121015889492513</v>
      </c>
      <c r="AV578" s="8">
        <f t="shared" si="57"/>
        <v>-1.671915513703006</v>
      </c>
      <c r="AW578">
        <f t="shared" si="58"/>
        <v>4</v>
      </c>
      <c r="AX578">
        <f t="shared" si="59"/>
        <v>0</v>
      </c>
      <c r="AY578" s="6">
        <f>VLOOKUP(AP578,COND!$A$10:$B$32,2,FALSE)</f>
        <v>1</v>
      </c>
      <c r="AZ578" s="8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84.694305937742527</v>
      </c>
      <c r="BA578" s="26">
        <f t="shared" si="60"/>
        <v>-1.5042156277764387</v>
      </c>
      <c r="BB578" t="str">
        <f t="shared" si="61"/>
        <v>RP</v>
      </c>
      <c r="BC578">
        <v>800</v>
      </c>
      <c r="BD578">
        <v>800</v>
      </c>
      <c r="BF578" t="str">
        <f t="shared" si="62"/>
        <v>Unlikely</v>
      </c>
      <c r="BH578" t="str">
        <f>IF(VLOOKUP($A578,'Draft List'!$D$4:$AC$1177,BH$3,FALSE)&lt;&gt;0,VLOOKUP($A578,'Draft List'!$D$4:$AC$1177,BH$3,FALSE),"")</f>
        <v/>
      </c>
      <c r="BI578" t="str">
        <f>IF(VLOOKUP($A578,'Draft List'!$D$4:$AC$1177,BI$3,FALSE)&lt;&gt;0,VLOOKUP($A578,'Draft List'!$D$4:$AC$1177,BI$3,FALSE),"")</f>
        <v/>
      </c>
      <c r="BJ578" t="str">
        <f>IF(VLOOKUP($A578,'Draft List'!$D$4:$AC$1177,BJ$3,FALSE)&lt;&gt;0,VLOOKUP($A578,'Draft List'!$D$4:$AC$1177,BJ$3,FALSE),"")</f>
        <v/>
      </c>
      <c r="BK578" t="str">
        <f>IF(VLOOKUP($A578,'Draft List'!$D$4:$AC$1177,BK$3,FALSE)&lt;&gt;0,VLOOKUP($A578,'Draft List'!$D$4:$AC$1177,BK$3,FALSE),"")</f>
        <v/>
      </c>
      <c r="BL578" t="str">
        <f>IF(OR(B578="SP",B578="MR",B578="CL"),"P",VLOOKUP(#REF!,Bat!$A$4:$AR$581,42,FALSE))</f>
        <v>P</v>
      </c>
    </row>
    <row r="579" spans="1:64" ht="15" customHeight="1" x14ac:dyDescent="0.3">
      <c r="A579" s="1">
        <v>13150</v>
      </c>
      <c r="B579" s="1" t="s">
        <v>468</v>
      </c>
      <c r="C579" s="1" t="s">
        <v>1683</v>
      </c>
      <c r="D579" s="1" t="s">
        <v>712</v>
      </c>
      <c r="E579" s="1">
        <v>21</v>
      </c>
      <c r="F579" s="1" t="s">
        <v>42</v>
      </c>
      <c r="G579" s="1" t="s">
        <v>42</v>
      </c>
      <c r="H579" s="22" t="s">
        <v>878</v>
      </c>
      <c r="I579" s="45" t="s">
        <v>48</v>
      </c>
      <c r="J579" s="1" t="s">
        <v>43</v>
      </c>
      <c r="K579" s="22" t="s">
        <v>43</v>
      </c>
      <c r="L579" s="1">
        <v>3</v>
      </c>
      <c r="M579" s="1">
        <v>1</v>
      </c>
      <c r="N579" s="22">
        <v>3</v>
      </c>
      <c r="O579" s="1">
        <v>3</v>
      </c>
      <c r="P579" s="1">
        <v>1</v>
      </c>
      <c r="Q579" s="22">
        <v>3</v>
      </c>
      <c r="R579" s="1">
        <v>4</v>
      </c>
      <c r="S579" s="1">
        <v>5</v>
      </c>
      <c r="T579" s="1" t="s">
        <v>45</v>
      </c>
      <c r="U579" s="1" t="s">
        <v>45</v>
      </c>
      <c r="V579" s="1" t="s">
        <v>45</v>
      </c>
      <c r="W579" s="1" t="s">
        <v>45</v>
      </c>
      <c r="X579" s="1">
        <v>3</v>
      </c>
      <c r="Y579" s="1">
        <v>4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 t="s">
        <v>45</v>
      </c>
      <c r="AF579" s="1" t="s">
        <v>45</v>
      </c>
      <c r="AG579" s="1" t="s">
        <v>45</v>
      </c>
      <c r="AH579" s="1" t="s">
        <v>45</v>
      </c>
      <c r="AI579" s="1" t="s">
        <v>45</v>
      </c>
      <c r="AJ579" s="1" t="s">
        <v>45</v>
      </c>
      <c r="AK579" s="1" t="s">
        <v>45</v>
      </c>
      <c r="AL579" s="1" t="s">
        <v>45</v>
      </c>
      <c r="AM579" s="1" t="s">
        <v>45</v>
      </c>
      <c r="AN579" s="1" t="s">
        <v>45</v>
      </c>
      <c r="AO579" s="22" t="s">
        <v>45</v>
      </c>
      <c r="AP579" s="1" t="s">
        <v>57</v>
      </c>
      <c r="AQ579" s="1">
        <v>2</v>
      </c>
      <c r="AR579" s="23" t="s">
        <v>14</v>
      </c>
      <c r="AS579" s="34" t="s">
        <v>45</v>
      </c>
      <c r="AT579" s="34" t="s">
        <v>844</v>
      </c>
      <c r="AU579" s="8">
        <f t="shared" si="56"/>
        <v>-1.8274604568410304</v>
      </c>
      <c r="AV579" s="8">
        <f t="shared" si="57"/>
        <v>-1.3819657061039585</v>
      </c>
      <c r="AW579">
        <f t="shared" si="58"/>
        <v>2</v>
      </c>
      <c r="AX579">
        <f t="shared" si="59"/>
        <v>0</v>
      </c>
      <c r="AY579" s="6">
        <f>VLOOKUP(AP579,COND!$A$10:$B$32,2,FALSE)</f>
        <v>1</v>
      </c>
      <c r="AZ579" s="8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84.57043409722499</v>
      </c>
      <c r="BA579" s="26">
        <f t="shared" si="60"/>
        <v>-1.5156436305969598</v>
      </c>
      <c r="BB579" t="str">
        <f t="shared" si="61"/>
        <v>RP</v>
      </c>
      <c r="BC579">
        <v>800</v>
      </c>
      <c r="BD579">
        <v>800</v>
      </c>
      <c r="BF579" t="str">
        <f t="shared" si="62"/>
        <v>Unlikely</v>
      </c>
      <c r="BH579" t="str">
        <f>IF(VLOOKUP($A579,'Draft List'!$D$4:$AC$1177,BH$3,FALSE)&lt;&gt;0,VLOOKUP($A579,'Draft List'!$D$4:$AC$1177,BH$3,FALSE),"")</f>
        <v/>
      </c>
      <c r="BI579" t="str">
        <f>IF(VLOOKUP($A579,'Draft List'!$D$4:$AC$1177,BI$3,FALSE)&lt;&gt;0,VLOOKUP($A579,'Draft List'!$D$4:$AC$1177,BI$3,FALSE),"")</f>
        <v/>
      </c>
      <c r="BJ579" t="str">
        <f>IF(VLOOKUP($A579,'Draft List'!$D$4:$AC$1177,BJ$3,FALSE)&lt;&gt;0,VLOOKUP($A579,'Draft List'!$D$4:$AC$1177,BJ$3,FALSE),"")</f>
        <v/>
      </c>
      <c r="BK579" t="str">
        <f>IF(VLOOKUP($A579,'Draft List'!$D$4:$AC$1177,BK$3,FALSE)&lt;&gt;0,VLOOKUP($A579,'Draft List'!$D$4:$AC$1177,BK$3,FALSE),"")</f>
        <v/>
      </c>
      <c r="BL579" t="e">
        <f>IF(OR(B579="SP",B579="MR",B579="CL"),"P",VLOOKUP(#REF!,Bat!$A$4:$AR$581,42,FALSE))</f>
        <v>#REF!</v>
      </c>
    </row>
    <row r="580" spans="1:64" ht="15" customHeight="1" x14ac:dyDescent="0.3">
      <c r="A580" s="1">
        <v>11367</v>
      </c>
      <c r="B580" s="1" t="s">
        <v>468</v>
      </c>
      <c r="C580" s="1" t="s">
        <v>1673</v>
      </c>
      <c r="D580" s="1" t="s">
        <v>1672</v>
      </c>
      <c r="E580" s="1">
        <v>21</v>
      </c>
      <c r="F580" s="1" t="s">
        <v>54</v>
      </c>
      <c r="G580" s="1" t="s">
        <v>54</v>
      </c>
      <c r="H580" s="22" t="s">
        <v>878</v>
      </c>
      <c r="I580" s="45" t="s">
        <v>43</v>
      </c>
      <c r="J580" s="1" t="s">
        <v>43</v>
      </c>
      <c r="K580" s="22" t="s">
        <v>43</v>
      </c>
      <c r="L580" s="1">
        <v>2</v>
      </c>
      <c r="M580" s="1">
        <v>1</v>
      </c>
      <c r="N580" s="22">
        <v>2</v>
      </c>
      <c r="O580" s="1">
        <v>4</v>
      </c>
      <c r="P580" s="1">
        <v>1</v>
      </c>
      <c r="Q580" s="22">
        <v>2</v>
      </c>
      <c r="R580" s="1">
        <v>4</v>
      </c>
      <c r="S580" s="1">
        <v>6</v>
      </c>
      <c r="T580" s="1" t="s">
        <v>45</v>
      </c>
      <c r="U580" s="1" t="s">
        <v>45</v>
      </c>
      <c r="V580" s="1" t="s">
        <v>45</v>
      </c>
      <c r="W580" s="1" t="s">
        <v>45</v>
      </c>
      <c r="X580" s="1" t="s">
        <v>45</v>
      </c>
      <c r="Y580" s="1" t="s">
        <v>45</v>
      </c>
      <c r="Z580" s="1" t="s">
        <v>45</v>
      </c>
      <c r="AA580" s="1" t="s">
        <v>45</v>
      </c>
      <c r="AB580" s="1">
        <v>3</v>
      </c>
      <c r="AC580" s="1">
        <v>5</v>
      </c>
      <c r="AD580" s="1" t="s">
        <v>45</v>
      </c>
      <c r="AE580" s="1" t="s">
        <v>45</v>
      </c>
      <c r="AF580" s="1" t="s">
        <v>45</v>
      </c>
      <c r="AG580" s="1" t="s">
        <v>45</v>
      </c>
      <c r="AH580" s="1" t="s">
        <v>45</v>
      </c>
      <c r="AI580" s="1" t="s">
        <v>45</v>
      </c>
      <c r="AJ580" s="1" t="s">
        <v>45</v>
      </c>
      <c r="AK580" s="1" t="s">
        <v>45</v>
      </c>
      <c r="AL580" s="1" t="s">
        <v>45</v>
      </c>
      <c r="AM580" s="1" t="s">
        <v>45</v>
      </c>
      <c r="AN580" s="1" t="s">
        <v>45</v>
      </c>
      <c r="AO580" s="22" t="s">
        <v>45</v>
      </c>
      <c r="AP580" s="1" t="s">
        <v>58</v>
      </c>
      <c r="AQ580" s="1">
        <v>2</v>
      </c>
      <c r="AR580" s="23" t="s">
        <v>14</v>
      </c>
      <c r="AS580" s="34" t="s">
        <v>45</v>
      </c>
      <c r="AT580" s="34" t="s">
        <v>844</v>
      </c>
      <c r="AU580" s="8">
        <f t="shared" si="56"/>
        <v>-2.2644723474043147</v>
      </c>
      <c r="AV580" s="8">
        <f t="shared" si="57"/>
        <v>-1.4295949476488956</v>
      </c>
      <c r="AW580">
        <f t="shared" si="58"/>
        <v>2</v>
      </c>
      <c r="AX580">
        <f t="shared" si="59"/>
        <v>1</v>
      </c>
      <c r="AY580" s="6">
        <f>VLOOKUP(AP580,COND!$A$10:$B$32,2,FALSE)</f>
        <v>1</v>
      </c>
      <c r="AZ580" s="8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84.544946248664161</v>
      </c>
      <c r="BA580" s="26">
        <f t="shared" si="60"/>
        <v>-1.5179950544881786</v>
      </c>
      <c r="BB580" t="str">
        <f t="shared" si="61"/>
        <v>RP</v>
      </c>
      <c r="BC580">
        <v>800</v>
      </c>
      <c r="BD580">
        <v>800</v>
      </c>
      <c r="BF580" t="str">
        <f t="shared" si="62"/>
        <v>Unlikely</v>
      </c>
      <c r="BH580" t="str">
        <f>IF(VLOOKUP($A580,'Draft List'!$D$4:$AC$1177,BH$3,FALSE)&lt;&gt;0,VLOOKUP($A580,'Draft List'!$D$4:$AC$1177,BH$3,FALSE),"")</f>
        <v/>
      </c>
      <c r="BI580" t="str">
        <f>IF(VLOOKUP($A580,'Draft List'!$D$4:$AC$1177,BI$3,FALSE)&lt;&gt;0,VLOOKUP($A580,'Draft List'!$D$4:$AC$1177,BI$3,FALSE),"")</f>
        <v/>
      </c>
      <c r="BJ580" t="str">
        <f>IF(VLOOKUP($A580,'Draft List'!$D$4:$AC$1177,BJ$3,FALSE)&lt;&gt;0,VLOOKUP($A580,'Draft List'!$D$4:$AC$1177,BJ$3,FALSE),"")</f>
        <v/>
      </c>
      <c r="BK580" t="str">
        <f>IF(VLOOKUP($A580,'Draft List'!$D$4:$AC$1177,BK$3,FALSE)&lt;&gt;0,VLOOKUP($A580,'Draft List'!$D$4:$AC$1177,BK$3,FALSE),"")</f>
        <v/>
      </c>
      <c r="BL580" t="e">
        <f>IF(OR(B580="SP",B580="MR",B580="CL"),"P",VLOOKUP(#REF!,Bat!$A$4:$AR$581,42,FALSE))</f>
        <v>#REF!</v>
      </c>
    </row>
    <row r="581" spans="1:64" ht="15" customHeight="1" x14ac:dyDescent="0.3">
      <c r="A581" s="1">
        <v>10024</v>
      </c>
      <c r="B581" s="1" t="s">
        <v>468</v>
      </c>
      <c r="C581" s="1" t="s">
        <v>1644</v>
      </c>
      <c r="D581" s="1" t="s">
        <v>1645</v>
      </c>
      <c r="E581" s="1">
        <v>21</v>
      </c>
      <c r="F581" s="1" t="s">
        <v>42</v>
      </c>
      <c r="G581" s="1" t="s">
        <v>42</v>
      </c>
      <c r="H581" s="22" t="s">
        <v>878</v>
      </c>
      <c r="I581" s="45" t="s">
        <v>43</v>
      </c>
      <c r="J581" s="1" t="s">
        <v>43</v>
      </c>
      <c r="K581" s="22" t="s">
        <v>48</v>
      </c>
      <c r="L581" s="1">
        <v>2</v>
      </c>
      <c r="M581" s="1">
        <v>2</v>
      </c>
      <c r="N581" s="22">
        <v>1</v>
      </c>
      <c r="O581" s="1">
        <v>3</v>
      </c>
      <c r="P581" s="1">
        <v>2</v>
      </c>
      <c r="Q581" s="22">
        <v>2</v>
      </c>
      <c r="R581" s="1">
        <v>4</v>
      </c>
      <c r="S581" s="1">
        <v>5</v>
      </c>
      <c r="T581" s="1" t="s">
        <v>45</v>
      </c>
      <c r="U581" s="1" t="s">
        <v>45</v>
      </c>
      <c r="V581" s="1" t="s">
        <v>45</v>
      </c>
      <c r="W581" s="1" t="s">
        <v>45</v>
      </c>
      <c r="X581" s="1" t="s">
        <v>45</v>
      </c>
      <c r="Y581" s="1" t="s">
        <v>45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45</v>
      </c>
      <c r="AF581" s="1" t="s">
        <v>45</v>
      </c>
      <c r="AG581" s="1" t="s">
        <v>45</v>
      </c>
      <c r="AH581" s="1" t="s">
        <v>45</v>
      </c>
      <c r="AI581" s="1" t="s">
        <v>45</v>
      </c>
      <c r="AJ581" s="1">
        <v>2</v>
      </c>
      <c r="AK581" s="1">
        <v>4</v>
      </c>
      <c r="AL581" s="1" t="s">
        <v>45</v>
      </c>
      <c r="AM581" s="1" t="s">
        <v>45</v>
      </c>
      <c r="AN581" s="1" t="s">
        <v>45</v>
      </c>
      <c r="AO581" s="22" t="s">
        <v>45</v>
      </c>
      <c r="AP581" s="1" t="s">
        <v>373</v>
      </c>
      <c r="AQ581" s="1">
        <v>2</v>
      </c>
      <c r="AR581" s="23" t="s">
        <v>371</v>
      </c>
      <c r="AS581" s="34" t="s">
        <v>45</v>
      </c>
      <c r="AT581" s="34" t="s">
        <v>844</v>
      </c>
      <c r="AU581" s="8">
        <f t="shared" ref="AU581:AU590" si="63">($O$3*(L581-$O$1)/$O$2+$P$3*(M581-$P$1)/$P$2+$Q$3*(N581-$P$1)/$Q$2)/SUM($O$3:$Q$3)</f>
        <v>-2.311361197028369</v>
      </c>
      <c r="AV581" s="8">
        <f t="shared" ref="AV581:AV590" si="64">($O$3*(O581-$O$1)/$O$2+$P$3*(P581-$P$1)/$P$2+$Q$3*(Q581-$Q$1)/$Q$2)/SUM($O$3:$Q$3)</f>
        <v>-1.4288545557280135</v>
      </c>
      <c r="AW581">
        <f t="shared" ref="AW581:AW590" si="65">COUNT(R581:AO581)/2</f>
        <v>2</v>
      </c>
      <c r="AX581">
        <f t="shared" ref="AX581:AX590" si="66"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0</v>
      </c>
      <c r="AY581" s="6">
        <f>VLOOKUP(AP581,COND!$A$10:$B$32,2,FALSE)</f>
        <v>1</v>
      </c>
      <c r="AZ581" s="8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84.362604813732361</v>
      </c>
      <c r="BA581" s="26">
        <f t="shared" ref="BA581:BA644" si="67">STANDARDIZE(AZ581,AVERAGE($AZ$5:$AZ$818),STDEVP($AZ$5:$AZ$818))</f>
        <v>-1.5348172670587867</v>
      </c>
      <c r="BB581" t="str">
        <f t="shared" ref="BB581:BB590" si="68">IF(OR(AND(AQ581&gt;7,AX581&gt;1),AND(AQ581&gt;4,AW581&gt;2)),"SP","RP")</f>
        <v>RP</v>
      </c>
      <c r="BC581">
        <v>800</v>
      </c>
      <c r="BD581">
        <v>800</v>
      </c>
      <c r="BF581" t="str">
        <f t="shared" ref="BF581:BF590" si="69">IF(AVERAGE($O581:$Q581)&gt;=6,"Likely",IF(AVERAGE($O581:$Q581)&gt;=4,"Possible","Unlikely"))</f>
        <v>Unlikely</v>
      </c>
      <c r="BH581" t="str">
        <f>IF(VLOOKUP($A581,'Draft List'!$D$4:$AC$1177,BH$3,FALSE)&lt;&gt;0,VLOOKUP($A581,'Draft List'!$D$4:$AC$1177,BH$3,FALSE),"")</f>
        <v/>
      </c>
      <c r="BI581" t="str">
        <f>IF(VLOOKUP($A581,'Draft List'!$D$4:$AC$1177,BI$3,FALSE)&lt;&gt;0,VLOOKUP($A581,'Draft List'!$D$4:$AC$1177,BI$3,FALSE),"")</f>
        <v/>
      </c>
      <c r="BJ581" t="str">
        <f>IF(VLOOKUP($A581,'Draft List'!$D$4:$AC$1177,BJ$3,FALSE)&lt;&gt;0,VLOOKUP($A581,'Draft List'!$D$4:$AC$1177,BJ$3,FALSE),"")</f>
        <v/>
      </c>
      <c r="BK581" t="str">
        <f>IF(VLOOKUP($A581,'Draft List'!$D$4:$AC$1177,BK$3,FALSE)&lt;&gt;0,VLOOKUP($A581,'Draft List'!$D$4:$AC$1177,BK$3,FALSE),"")</f>
        <v/>
      </c>
      <c r="BL581" t="e">
        <f>IF(OR(B581="SP",B581="MR",B581="CL"),"P",VLOOKUP(#REF!,Bat!$A$4:$AR$581,42,FALSE))</f>
        <v>#REF!</v>
      </c>
    </row>
    <row r="582" spans="1:64" ht="15" customHeight="1" x14ac:dyDescent="0.3">
      <c r="A582" s="1">
        <v>18058</v>
      </c>
      <c r="B582" s="1" t="s">
        <v>24</v>
      </c>
      <c r="C582" s="1" t="s">
        <v>195</v>
      </c>
      <c r="D582" s="1" t="s">
        <v>1049</v>
      </c>
      <c r="E582" s="1">
        <v>21</v>
      </c>
      <c r="F582" s="1" t="s">
        <v>54</v>
      </c>
      <c r="G582" s="1" t="s">
        <v>54</v>
      </c>
      <c r="H582" s="22" t="s">
        <v>878</v>
      </c>
      <c r="I582" s="45" t="s">
        <v>43</v>
      </c>
      <c r="J582" s="1" t="s">
        <v>44</v>
      </c>
      <c r="K582" s="22" t="s">
        <v>44</v>
      </c>
      <c r="L582" s="1">
        <v>2</v>
      </c>
      <c r="M582" s="1">
        <v>1</v>
      </c>
      <c r="N582" s="22">
        <v>1</v>
      </c>
      <c r="O582" s="1">
        <v>4</v>
      </c>
      <c r="P582" s="1">
        <v>1</v>
      </c>
      <c r="Q582" s="22">
        <v>1</v>
      </c>
      <c r="R582" s="1">
        <v>3</v>
      </c>
      <c r="S582" s="1">
        <v>4</v>
      </c>
      <c r="T582" s="1">
        <v>1</v>
      </c>
      <c r="U582" s="1">
        <v>5</v>
      </c>
      <c r="V582" s="1" t="s">
        <v>45</v>
      </c>
      <c r="W582" s="1" t="s">
        <v>45</v>
      </c>
      <c r="X582" s="1">
        <v>2</v>
      </c>
      <c r="Y582" s="1">
        <v>5</v>
      </c>
      <c r="Z582" s="1" t="s">
        <v>45</v>
      </c>
      <c r="AA582" s="1" t="s">
        <v>45</v>
      </c>
      <c r="AB582" s="1">
        <v>3</v>
      </c>
      <c r="AC582" s="1">
        <v>4</v>
      </c>
      <c r="AD582" s="1" t="s">
        <v>45</v>
      </c>
      <c r="AE582" s="1" t="s">
        <v>45</v>
      </c>
      <c r="AF582" s="1">
        <v>3</v>
      </c>
      <c r="AG582" s="1">
        <v>5</v>
      </c>
      <c r="AH582" s="1" t="s">
        <v>45</v>
      </c>
      <c r="AI582" s="1" t="s">
        <v>45</v>
      </c>
      <c r="AJ582" s="1" t="s">
        <v>45</v>
      </c>
      <c r="AK582" s="1" t="s">
        <v>45</v>
      </c>
      <c r="AL582" s="1" t="s">
        <v>45</v>
      </c>
      <c r="AM582" s="1" t="s">
        <v>45</v>
      </c>
      <c r="AN582" s="1" t="s">
        <v>45</v>
      </c>
      <c r="AO582" s="22" t="s">
        <v>45</v>
      </c>
      <c r="AP582" s="1" t="s">
        <v>374</v>
      </c>
      <c r="AQ582" s="1">
        <v>6</v>
      </c>
      <c r="AR582" s="23" t="s">
        <v>14</v>
      </c>
      <c r="AS582" s="34" t="s">
        <v>882</v>
      </c>
      <c r="AT582" s="34" t="s">
        <v>48</v>
      </c>
      <c r="AU582" s="8">
        <f t="shared" si="63"/>
        <v>-2.5067929134584248</v>
      </c>
      <c r="AV582" s="8">
        <f t="shared" si="64"/>
        <v>-1.671915513703006</v>
      </c>
      <c r="AW582">
        <f t="shared" si="65"/>
        <v>5</v>
      </c>
      <c r="AX582">
        <f t="shared" si="66"/>
        <v>0</v>
      </c>
      <c r="AY582" s="6">
        <f>VLOOKUP(AP582,COND!$A$10:$B$32,2,FALSE)</f>
        <v>1</v>
      </c>
      <c r="AZ582" s="8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84.346322864666988</v>
      </c>
      <c r="BA582" s="26">
        <f t="shared" si="67"/>
        <v>-1.5363193853696577</v>
      </c>
      <c r="BB582" t="str">
        <f t="shared" si="68"/>
        <v>SP</v>
      </c>
      <c r="BC582">
        <v>800</v>
      </c>
      <c r="BD582">
        <v>800</v>
      </c>
      <c r="BF582" t="str">
        <f t="shared" si="69"/>
        <v>Unlikely</v>
      </c>
      <c r="BH582" t="str">
        <f>IF(VLOOKUP($A582,'Draft List'!$D$4:$AC$1177,BH$3,FALSE)&lt;&gt;0,VLOOKUP($A582,'Draft List'!$D$4:$AC$1177,BH$3,FALSE),"")</f>
        <v/>
      </c>
      <c r="BI582" t="str">
        <f>IF(VLOOKUP($A582,'Draft List'!$D$4:$AC$1177,BI$3,FALSE)&lt;&gt;0,VLOOKUP($A582,'Draft List'!$D$4:$AC$1177,BI$3,FALSE),"")</f>
        <v/>
      </c>
      <c r="BJ582" t="str">
        <f>IF(VLOOKUP($A582,'Draft List'!$D$4:$AC$1177,BJ$3,FALSE)&lt;&gt;0,VLOOKUP($A582,'Draft List'!$D$4:$AC$1177,BJ$3,FALSE),"")</f>
        <v/>
      </c>
      <c r="BK582" t="str">
        <f>IF(VLOOKUP($A582,'Draft List'!$D$4:$AC$1177,BK$3,FALSE)&lt;&gt;0,VLOOKUP($A582,'Draft List'!$D$4:$AC$1177,BK$3,FALSE),"")</f>
        <v/>
      </c>
      <c r="BL582" t="str">
        <f>IF(OR(B582="SP",B582="MR",B582="CL"),"P",VLOOKUP(#REF!,Bat!$A$4:$AR$581,42,FALSE))</f>
        <v>P</v>
      </c>
    </row>
    <row r="583" spans="1:64" ht="15" customHeight="1" x14ac:dyDescent="0.3">
      <c r="A583" s="1">
        <v>18053</v>
      </c>
      <c r="B583" s="1" t="s">
        <v>468</v>
      </c>
      <c r="C583" s="1" t="s">
        <v>1052</v>
      </c>
      <c r="D583" s="1" t="s">
        <v>1708</v>
      </c>
      <c r="E583" s="1">
        <v>21</v>
      </c>
      <c r="F583" s="1" t="s">
        <v>42</v>
      </c>
      <c r="G583" s="1" t="s">
        <v>42</v>
      </c>
      <c r="H583" s="22" t="s">
        <v>878</v>
      </c>
      <c r="I583" s="45" t="s">
        <v>43</v>
      </c>
      <c r="J583" s="1" t="s">
        <v>43</v>
      </c>
      <c r="K583" s="22" t="s">
        <v>44</v>
      </c>
      <c r="L583" s="1">
        <v>2</v>
      </c>
      <c r="M583" s="1">
        <v>1</v>
      </c>
      <c r="N583" s="22">
        <v>1</v>
      </c>
      <c r="O583" s="1">
        <v>4</v>
      </c>
      <c r="P583" s="1">
        <v>1</v>
      </c>
      <c r="Q583" s="22">
        <v>1</v>
      </c>
      <c r="R583" s="1">
        <v>4</v>
      </c>
      <c r="S583" s="1">
        <v>5</v>
      </c>
      <c r="T583" s="1">
        <v>1</v>
      </c>
      <c r="U583" s="1">
        <v>3</v>
      </c>
      <c r="V583" s="1" t="s">
        <v>45</v>
      </c>
      <c r="W583" s="1" t="s">
        <v>45</v>
      </c>
      <c r="X583" s="1">
        <v>2</v>
      </c>
      <c r="Y583" s="1">
        <v>4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 t="s">
        <v>45</v>
      </c>
      <c r="AF583" s="1">
        <v>4</v>
      </c>
      <c r="AG583" s="1">
        <v>5</v>
      </c>
      <c r="AH583" s="1" t="s">
        <v>45</v>
      </c>
      <c r="AI583" s="1" t="s">
        <v>45</v>
      </c>
      <c r="AJ583" s="1" t="s">
        <v>45</v>
      </c>
      <c r="AK583" s="1" t="s">
        <v>45</v>
      </c>
      <c r="AL583" s="1" t="s">
        <v>45</v>
      </c>
      <c r="AM583" s="1" t="s">
        <v>45</v>
      </c>
      <c r="AN583" s="1" t="s">
        <v>45</v>
      </c>
      <c r="AO583" s="22" t="s">
        <v>45</v>
      </c>
      <c r="AP583" s="1" t="s">
        <v>58</v>
      </c>
      <c r="AQ583" s="1">
        <v>10</v>
      </c>
      <c r="AR583" s="23" t="s">
        <v>14</v>
      </c>
      <c r="AS583" s="34" t="s">
        <v>874</v>
      </c>
      <c r="AT583" s="34" t="s">
        <v>48</v>
      </c>
      <c r="AU583" s="8">
        <f t="shared" si="63"/>
        <v>-2.5067929134584248</v>
      </c>
      <c r="AV583" s="8">
        <f t="shared" si="64"/>
        <v>-1.671915513703006</v>
      </c>
      <c r="AW583">
        <f t="shared" si="65"/>
        <v>4</v>
      </c>
      <c r="AX583">
        <f t="shared" si="66"/>
        <v>0</v>
      </c>
      <c r="AY583" s="6">
        <f>VLOOKUP(AP583,COND!$A$10:$B$32,2,FALSE)</f>
        <v>1</v>
      </c>
      <c r="AZ583" s="8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84.060331143248192</v>
      </c>
      <c r="BA583" s="26">
        <f t="shared" si="67"/>
        <v>-1.5627040276367352</v>
      </c>
      <c r="BB583" t="str">
        <f t="shared" si="68"/>
        <v>SP</v>
      </c>
      <c r="BC583">
        <v>800</v>
      </c>
      <c r="BD583">
        <v>800</v>
      </c>
      <c r="BF583" t="str">
        <f t="shared" si="69"/>
        <v>Unlikely</v>
      </c>
      <c r="BH583" t="str">
        <f>IF(VLOOKUP($A583,'Draft List'!$D$4:$AC$1177,BH$3,FALSE)&lt;&gt;0,VLOOKUP($A583,'Draft List'!$D$4:$AC$1177,BH$3,FALSE),"")</f>
        <v/>
      </c>
      <c r="BI583" t="str">
        <f>IF(VLOOKUP($A583,'Draft List'!$D$4:$AC$1177,BI$3,FALSE)&lt;&gt;0,VLOOKUP($A583,'Draft List'!$D$4:$AC$1177,BI$3,FALSE),"")</f>
        <v/>
      </c>
      <c r="BJ583" t="str">
        <f>IF(VLOOKUP($A583,'Draft List'!$D$4:$AC$1177,BJ$3,FALSE)&lt;&gt;0,VLOOKUP($A583,'Draft List'!$D$4:$AC$1177,BJ$3,FALSE),"")</f>
        <v/>
      </c>
      <c r="BK583" t="str">
        <f>IF(VLOOKUP($A583,'Draft List'!$D$4:$AC$1177,BK$3,FALSE)&lt;&gt;0,VLOOKUP($A583,'Draft List'!$D$4:$AC$1177,BK$3,FALSE),"")</f>
        <v/>
      </c>
      <c r="BL583" t="e">
        <f>IF(OR(B583="SP",B583="MR",B583="CL"),"P",VLOOKUP(#REF!,Bat!$A$4:$AR$581,42,FALSE))</f>
        <v>#REF!</v>
      </c>
    </row>
    <row r="584" spans="1:64" ht="15" customHeight="1" x14ac:dyDescent="0.3">
      <c r="A584" s="1">
        <v>13156</v>
      </c>
      <c r="B584" s="1" t="s">
        <v>468</v>
      </c>
      <c r="C584" s="1" t="s">
        <v>1323</v>
      </c>
      <c r="D584" s="1" t="s">
        <v>310</v>
      </c>
      <c r="E584" s="1">
        <v>21</v>
      </c>
      <c r="F584" s="1" t="s">
        <v>42</v>
      </c>
      <c r="G584" s="1" t="s">
        <v>42</v>
      </c>
      <c r="H584" s="22" t="s">
        <v>878</v>
      </c>
      <c r="I584" s="45" t="s">
        <v>43</v>
      </c>
      <c r="J584" s="1" t="s">
        <v>44</v>
      </c>
      <c r="K584" s="22" t="s">
        <v>43</v>
      </c>
      <c r="L584" s="1">
        <v>3</v>
      </c>
      <c r="M584" s="1">
        <v>2</v>
      </c>
      <c r="N584" s="22">
        <v>1</v>
      </c>
      <c r="O584" s="1">
        <v>3</v>
      </c>
      <c r="P584" s="1">
        <v>2</v>
      </c>
      <c r="Q584" s="22">
        <v>1</v>
      </c>
      <c r="R584" s="1">
        <v>4</v>
      </c>
      <c r="S584" s="1">
        <v>4</v>
      </c>
      <c r="T584" s="1">
        <v>4</v>
      </c>
      <c r="U584" s="1">
        <v>5</v>
      </c>
      <c r="V584" s="1" t="s">
        <v>45</v>
      </c>
      <c r="W584" s="1" t="s">
        <v>45</v>
      </c>
      <c r="X584" s="1">
        <v>2</v>
      </c>
      <c r="Y584" s="1">
        <v>3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45</v>
      </c>
      <c r="AF584" s="1" t="s">
        <v>45</v>
      </c>
      <c r="AG584" s="1" t="s">
        <v>45</v>
      </c>
      <c r="AH584" s="1" t="s">
        <v>45</v>
      </c>
      <c r="AI584" s="1" t="s">
        <v>45</v>
      </c>
      <c r="AJ584" s="1" t="s">
        <v>45</v>
      </c>
      <c r="AK584" s="1" t="s">
        <v>45</v>
      </c>
      <c r="AL584" s="1" t="s">
        <v>45</v>
      </c>
      <c r="AM584" s="1" t="s">
        <v>45</v>
      </c>
      <c r="AN584" s="1" t="s">
        <v>45</v>
      </c>
      <c r="AO584" s="22" t="s">
        <v>45</v>
      </c>
      <c r="AP584" s="1" t="s">
        <v>374</v>
      </c>
      <c r="AQ584" s="1">
        <v>4</v>
      </c>
      <c r="AR584" s="23" t="s">
        <v>371</v>
      </c>
      <c r="AS584" s="34" t="s">
        <v>874</v>
      </c>
      <c r="AT584" s="34" t="s">
        <v>48</v>
      </c>
      <c r="AU584" s="8">
        <f t="shared" si="63"/>
        <v>-2.1166698725191955</v>
      </c>
      <c r="AV584" s="8">
        <f t="shared" si="64"/>
        <v>-1.6711751217821238</v>
      </c>
      <c r="AW584">
        <f t="shared" si="65"/>
        <v>3</v>
      </c>
      <c r="AX584">
        <f t="shared" si="66"/>
        <v>0</v>
      </c>
      <c r="AY584" s="6">
        <f>VLOOKUP(AP584,COND!$A$10:$B$32,2,FALSE)</f>
        <v>1</v>
      </c>
      <c r="AZ584" s="8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83.270505410360997</v>
      </c>
      <c r="BA584" s="26">
        <f t="shared" si="67"/>
        <v>-1.6355707152183832</v>
      </c>
      <c r="BB584" t="str">
        <f t="shared" si="68"/>
        <v>RP</v>
      </c>
      <c r="BC584">
        <v>800</v>
      </c>
      <c r="BD584">
        <v>800</v>
      </c>
      <c r="BF584" t="str">
        <f t="shared" si="69"/>
        <v>Unlikely</v>
      </c>
      <c r="BH584" t="str">
        <f>IF(VLOOKUP($A584,'Draft List'!$D$4:$AC$1177,BH$3,FALSE)&lt;&gt;0,VLOOKUP($A584,'Draft List'!$D$4:$AC$1177,BH$3,FALSE),"")</f>
        <v/>
      </c>
      <c r="BI584" t="str">
        <f>IF(VLOOKUP($A584,'Draft List'!$D$4:$AC$1177,BI$3,FALSE)&lt;&gt;0,VLOOKUP($A584,'Draft List'!$D$4:$AC$1177,BI$3,FALSE),"")</f>
        <v/>
      </c>
      <c r="BJ584" t="str">
        <f>IF(VLOOKUP($A584,'Draft List'!$D$4:$AC$1177,BJ$3,FALSE)&lt;&gt;0,VLOOKUP($A584,'Draft List'!$D$4:$AC$1177,BJ$3,FALSE),"")</f>
        <v/>
      </c>
      <c r="BK584" t="str">
        <f>IF(VLOOKUP($A584,'Draft List'!$D$4:$AC$1177,BK$3,FALSE)&lt;&gt;0,VLOOKUP($A584,'Draft List'!$D$4:$AC$1177,BK$3,FALSE),"")</f>
        <v/>
      </c>
      <c r="BL584" t="e">
        <f>IF(OR(B584="SP",B584="MR",B584="CL"),"P",VLOOKUP(#REF!,Bat!$A$4:$AR$581,42,FALSE))</f>
        <v>#REF!</v>
      </c>
    </row>
    <row r="585" spans="1:64" ht="15" customHeight="1" x14ac:dyDescent="0.3">
      <c r="A585" s="1">
        <v>11558</v>
      </c>
      <c r="B585" s="1" t="s">
        <v>468</v>
      </c>
      <c r="C585" s="1" t="s">
        <v>1690</v>
      </c>
      <c r="D585" s="1" t="s">
        <v>767</v>
      </c>
      <c r="E585" s="1">
        <v>21</v>
      </c>
      <c r="F585" s="1" t="s">
        <v>54</v>
      </c>
      <c r="G585" s="1" t="s">
        <v>54</v>
      </c>
      <c r="H585" s="22" t="s">
        <v>878</v>
      </c>
      <c r="I585" s="45" t="s">
        <v>43</v>
      </c>
      <c r="J585" s="1" t="s">
        <v>43</v>
      </c>
      <c r="K585" s="22" t="s">
        <v>43</v>
      </c>
      <c r="L585" s="1">
        <v>2</v>
      </c>
      <c r="M585" s="1">
        <v>1</v>
      </c>
      <c r="N585" s="22">
        <v>1</v>
      </c>
      <c r="O585" s="1">
        <v>3</v>
      </c>
      <c r="P585" s="1">
        <v>1</v>
      </c>
      <c r="Q585" s="22">
        <v>1</v>
      </c>
      <c r="R585" s="1">
        <v>3</v>
      </c>
      <c r="S585" s="1">
        <v>4</v>
      </c>
      <c r="T585" s="1">
        <v>2</v>
      </c>
      <c r="U585" s="1">
        <v>4</v>
      </c>
      <c r="V585" s="1" t="s">
        <v>45</v>
      </c>
      <c r="W585" s="1" t="s">
        <v>45</v>
      </c>
      <c r="X585" s="1">
        <v>3</v>
      </c>
      <c r="Y585" s="1">
        <v>3</v>
      </c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 t="s">
        <v>45</v>
      </c>
      <c r="AF585" s="1">
        <v>3</v>
      </c>
      <c r="AG585" s="1">
        <v>3</v>
      </c>
      <c r="AH585" s="1" t="s">
        <v>45</v>
      </c>
      <c r="AI585" s="1" t="s">
        <v>45</v>
      </c>
      <c r="AJ585" s="1" t="s">
        <v>45</v>
      </c>
      <c r="AK585" s="1" t="s">
        <v>45</v>
      </c>
      <c r="AL585" s="1" t="s">
        <v>45</v>
      </c>
      <c r="AM585" s="1" t="s">
        <v>45</v>
      </c>
      <c r="AN585" s="1" t="s">
        <v>45</v>
      </c>
      <c r="AO585" s="22" t="s">
        <v>45</v>
      </c>
      <c r="AP585" s="1" t="s">
        <v>69</v>
      </c>
      <c r="AQ585" s="1">
        <v>3</v>
      </c>
      <c r="AR585" s="23" t="s">
        <v>14</v>
      </c>
      <c r="AS585" s="34" t="s">
        <v>45</v>
      </c>
      <c r="AT585" s="34" t="s">
        <v>844</v>
      </c>
      <c r="AU585" s="8">
        <f t="shared" si="63"/>
        <v>-2.5067929134584248</v>
      </c>
      <c r="AV585" s="8">
        <f t="shared" si="64"/>
        <v>-1.8666068382121794</v>
      </c>
      <c r="AW585">
        <f t="shared" si="65"/>
        <v>4</v>
      </c>
      <c r="AX585">
        <f t="shared" si="66"/>
        <v>0</v>
      </c>
      <c r="AY585" s="6">
        <f>VLOOKUP(AP585,COND!$A$10:$B$32,2,FALSE)</f>
        <v>0.95</v>
      </c>
      <c r="AZ585" s="8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82.660270449390907</v>
      </c>
      <c r="BA585" s="26">
        <f t="shared" si="67"/>
        <v>-1.6918689572240755</v>
      </c>
      <c r="BB585" t="str">
        <f t="shared" si="68"/>
        <v>RP</v>
      </c>
      <c r="BC585">
        <v>800</v>
      </c>
      <c r="BD585">
        <v>800</v>
      </c>
      <c r="BF585" t="str">
        <f t="shared" si="69"/>
        <v>Unlikely</v>
      </c>
      <c r="BH585" t="str">
        <f>IF(VLOOKUP($A585,'Draft List'!$D$4:$AC$1177,BH$3,FALSE)&lt;&gt;0,VLOOKUP($A585,'Draft List'!$D$4:$AC$1177,BH$3,FALSE),"")</f>
        <v/>
      </c>
      <c r="BI585" t="str">
        <f>IF(VLOOKUP($A585,'Draft List'!$D$4:$AC$1177,BI$3,FALSE)&lt;&gt;0,VLOOKUP($A585,'Draft List'!$D$4:$AC$1177,BI$3,FALSE),"")</f>
        <v/>
      </c>
      <c r="BJ585" t="str">
        <f>IF(VLOOKUP($A585,'Draft List'!$D$4:$AC$1177,BJ$3,FALSE)&lt;&gt;0,VLOOKUP($A585,'Draft List'!$D$4:$AC$1177,BJ$3,FALSE),"")</f>
        <v/>
      </c>
      <c r="BK585" t="str">
        <f>IF(VLOOKUP($A585,'Draft List'!$D$4:$AC$1177,BK$3,FALSE)&lt;&gt;0,VLOOKUP($A585,'Draft List'!$D$4:$AC$1177,BK$3,FALSE),"")</f>
        <v/>
      </c>
      <c r="BL585" t="e">
        <f>IF(OR(B585="SP",B585="MR",B585="CL"),"P",VLOOKUP(#REF!,Bat!$A$4:$AR$581,42,FALSE))</f>
        <v>#REF!</v>
      </c>
    </row>
    <row r="586" spans="1:64" ht="15" customHeight="1" x14ac:dyDescent="0.3">
      <c r="A586" s="1">
        <v>14756</v>
      </c>
      <c r="B586" s="1" t="s">
        <v>468</v>
      </c>
      <c r="C586" s="1" t="s">
        <v>1671</v>
      </c>
      <c r="D586" s="1" t="s">
        <v>450</v>
      </c>
      <c r="E586" s="1">
        <v>22</v>
      </c>
      <c r="F586" s="1" t="s">
        <v>42</v>
      </c>
      <c r="G586" s="1" t="s">
        <v>42</v>
      </c>
      <c r="H586" s="22" t="s">
        <v>878</v>
      </c>
      <c r="I586" s="45" t="s">
        <v>43</v>
      </c>
      <c r="J586" s="1" t="s">
        <v>44</v>
      </c>
      <c r="K586" s="22" t="s">
        <v>43</v>
      </c>
      <c r="L586" s="1">
        <v>4</v>
      </c>
      <c r="M586" s="1">
        <v>1</v>
      </c>
      <c r="N586" s="22">
        <v>1</v>
      </c>
      <c r="O586" s="1">
        <v>5</v>
      </c>
      <c r="P586" s="1">
        <v>1</v>
      </c>
      <c r="Q586" s="22">
        <v>1</v>
      </c>
      <c r="R586" s="1">
        <v>5</v>
      </c>
      <c r="S586" s="1">
        <v>6</v>
      </c>
      <c r="T586" s="1" t="s">
        <v>45</v>
      </c>
      <c r="U586" s="1" t="s">
        <v>45</v>
      </c>
      <c r="V586" s="1">
        <v>5</v>
      </c>
      <c r="W586" s="1">
        <v>7</v>
      </c>
      <c r="X586" s="1" t="s">
        <v>45</v>
      </c>
      <c r="Y586" s="1" t="s">
        <v>45</v>
      </c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 t="s">
        <v>45</v>
      </c>
      <c r="AF586" s="1" t="s">
        <v>45</v>
      </c>
      <c r="AG586" s="1" t="s">
        <v>45</v>
      </c>
      <c r="AH586" s="1" t="s">
        <v>45</v>
      </c>
      <c r="AI586" s="1" t="s">
        <v>45</v>
      </c>
      <c r="AJ586" s="1" t="s">
        <v>45</v>
      </c>
      <c r="AK586" s="1" t="s">
        <v>45</v>
      </c>
      <c r="AL586" s="1" t="s">
        <v>45</v>
      </c>
      <c r="AM586" s="1" t="s">
        <v>45</v>
      </c>
      <c r="AN586" s="1" t="s">
        <v>45</v>
      </c>
      <c r="AO586" s="22" t="s">
        <v>45</v>
      </c>
      <c r="AP586" s="1" t="s">
        <v>373</v>
      </c>
      <c r="AQ586" s="1">
        <v>7</v>
      </c>
      <c r="AR586" s="23" t="s">
        <v>375</v>
      </c>
      <c r="AS586" s="34" t="s">
        <v>45</v>
      </c>
      <c r="AT586" s="34" t="s">
        <v>48</v>
      </c>
      <c r="AU586" s="8">
        <f t="shared" si="63"/>
        <v>-2.1174102644400774</v>
      </c>
      <c r="AV586" s="8">
        <f t="shared" si="64"/>
        <v>-1.4772241891938322</v>
      </c>
      <c r="AW586">
        <f t="shared" si="65"/>
        <v>2</v>
      </c>
      <c r="AX586">
        <f t="shared" si="66"/>
        <v>2</v>
      </c>
      <c r="AY586" s="6">
        <f>VLOOKUP(AP586,COND!$A$10:$B$32,2,FALSE)</f>
        <v>1</v>
      </c>
      <c r="AZ586" s="8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82.532034163235338</v>
      </c>
      <c r="BA586" s="26">
        <f t="shared" si="67"/>
        <v>-1.703699609241162</v>
      </c>
      <c r="BB586" t="str">
        <f t="shared" si="68"/>
        <v>RP</v>
      </c>
      <c r="BC586">
        <v>800</v>
      </c>
      <c r="BD586">
        <v>800</v>
      </c>
      <c r="BF586" t="str">
        <f t="shared" si="69"/>
        <v>Unlikely</v>
      </c>
      <c r="BH586" t="str">
        <f>IF(VLOOKUP($A586,'Draft List'!$D$4:$AC$1177,BH$3,FALSE)&lt;&gt;0,VLOOKUP($A586,'Draft List'!$D$4:$AC$1177,BH$3,FALSE),"")</f>
        <v/>
      </c>
      <c r="BI586" t="str">
        <f>IF(VLOOKUP($A586,'Draft List'!$D$4:$AC$1177,BI$3,FALSE)&lt;&gt;0,VLOOKUP($A586,'Draft List'!$D$4:$AC$1177,BI$3,FALSE),"")</f>
        <v/>
      </c>
      <c r="BJ586" t="str">
        <f>IF(VLOOKUP($A586,'Draft List'!$D$4:$AC$1177,BJ$3,FALSE)&lt;&gt;0,VLOOKUP($A586,'Draft List'!$D$4:$AC$1177,BJ$3,FALSE),"")</f>
        <v/>
      </c>
      <c r="BK586" t="str">
        <f>IF(VLOOKUP($A586,'Draft List'!$D$4:$AC$1177,BK$3,FALSE)&lt;&gt;0,VLOOKUP($A586,'Draft List'!$D$4:$AC$1177,BK$3,FALSE),"")</f>
        <v/>
      </c>
      <c r="BL586" t="e">
        <f>IF(OR(B586="SP",B586="MR",B586="CL"),"P",VLOOKUP(#REF!,Bat!$A$4:$AR$581,42,FALSE))</f>
        <v>#REF!</v>
      </c>
    </row>
    <row r="587" spans="1:64" ht="15" customHeight="1" x14ac:dyDescent="0.3">
      <c r="A587" s="1">
        <v>10573</v>
      </c>
      <c r="B587" s="1" t="s">
        <v>468</v>
      </c>
      <c r="C587" s="1" t="s">
        <v>1023</v>
      </c>
      <c r="D587" s="1" t="s">
        <v>1180</v>
      </c>
      <c r="E587" s="1">
        <v>21</v>
      </c>
      <c r="F587" s="1" t="s">
        <v>42</v>
      </c>
      <c r="G587" s="1" t="s">
        <v>42</v>
      </c>
      <c r="H587" s="22" t="s">
        <v>878</v>
      </c>
      <c r="I587" s="45" t="s">
        <v>43</v>
      </c>
      <c r="J587" s="1" t="s">
        <v>43</v>
      </c>
      <c r="K587" s="22" t="s">
        <v>43</v>
      </c>
      <c r="L587" s="1">
        <v>1</v>
      </c>
      <c r="M587" s="1">
        <v>1</v>
      </c>
      <c r="N587" s="22">
        <v>1</v>
      </c>
      <c r="O587" s="1">
        <v>3</v>
      </c>
      <c r="P587" s="1">
        <v>1</v>
      </c>
      <c r="Q587" s="22">
        <v>2</v>
      </c>
      <c r="R587" s="1">
        <v>3</v>
      </c>
      <c r="S587" s="1">
        <v>4</v>
      </c>
      <c r="T587" s="1" t="s">
        <v>45</v>
      </c>
      <c r="U587" s="1" t="s">
        <v>45</v>
      </c>
      <c r="V587" s="1" t="s">
        <v>45</v>
      </c>
      <c r="W587" s="1" t="s">
        <v>45</v>
      </c>
      <c r="X587" s="1">
        <v>2</v>
      </c>
      <c r="Y587" s="1">
        <v>5</v>
      </c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 t="s">
        <v>45</v>
      </c>
      <c r="AF587" s="1" t="s">
        <v>45</v>
      </c>
      <c r="AG587" s="1" t="s">
        <v>45</v>
      </c>
      <c r="AH587" s="1" t="s">
        <v>45</v>
      </c>
      <c r="AI587" s="1" t="s">
        <v>45</v>
      </c>
      <c r="AJ587" s="1" t="s">
        <v>45</v>
      </c>
      <c r="AK587" s="1" t="s">
        <v>45</v>
      </c>
      <c r="AL587" s="1" t="s">
        <v>45</v>
      </c>
      <c r="AM587" s="1" t="s">
        <v>45</v>
      </c>
      <c r="AN587" s="1" t="s">
        <v>45</v>
      </c>
      <c r="AO587" s="22" t="s">
        <v>45</v>
      </c>
      <c r="AP587" s="1" t="s">
        <v>69</v>
      </c>
      <c r="AQ587" s="1">
        <v>4</v>
      </c>
      <c r="AR587" s="23" t="s">
        <v>14</v>
      </c>
      <c r="AS587" s="34" t="s">
        <v>882</v>
      </c>
      <c r="AT587" s="34" t="s">
        <v>844</v>
      </c>
      <c r="AU587" s="8">
        <f t="shared" si="63"/>
        <v>-2.7014842379675978</v>
      </c>
      <c r="AV587" s="8">
        <f t="shared" si="64"/>
        <v>-1.6242862721580691</v>
      </c>
      <c r="AW587">
        <f t="shared" si="65"/>
        <v>2</v>
      </c>
      <c r="AX587">
        <f t="shared" si="66"/>
        <v>0</v>
      </c>
      <c r="AY587" s="6">
        <f>VLOOKUP(AP587,COND!$A$10:$B$32,2,FALSE)</f>
        <v>0.95</v>
      </c>
      <c r="AZ587" s="8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81.096514882593709</v>
      </c>
      <c r="BA587" s="26">
        <f t="shared" si="67"/>
        <v>-1.8361358297699315</v>
      </c>
      <c r="BB587" t="str">
        <f t="shared" si="68"/>
        <v>RP</v>
      </c>
      <c r="BC587">
        <v>800</v>
      </c>
      <c r="BD587">
        <v>800</v>
      </c>
      <c r="BF587" t="str">
        <f t="shared" si="69"/>
        <v>Unlikely</v>
      </c>
      <c r="BH587" t="str">
        <f>IF(VLOOKUP($A587,'Draft List'!$D$4:$AC$1177,BH$3,FALSE)&lt;&gt;0,VLOOKUP($A587,'Draft List'!$D$4:$AC$1177,BH$3,FALSE),"")</f>
        <v/>
      </c>
      <c r="BI587" t="str">
        <f>IF(VLOOKUP($A587,'Draft List'!$D$4:$AC$1177,BI$3,FALSE)&lt;&gt;0,VLOOKUP($A587,'Draft List'!$D$4:$AC$1177,BI$3,FALSE),"")</f>
        <v/>
      </c>
      <c r="BJ587" t="str">
        <f>IF(VLOOKUP($A587,'Draft List'!$D$4:$AC$1177,BJ$3,FALSE)&lt;&gt;0,VLOOKUP($A587,'Draft List'!$D$4:$AC$1177,BJ$3,FALSE),"")</f>
        <v/>
      </c>
      <c r="BK587" t="str">
        <f>IF(VLOOKUP($A587,'Draft List'!$D$4:$AC$1177,BK$3,FALSE)&lt;&gt;0,VLOOKUP($A587,'Draft List'!$D$4:$AC$1177,BK$3,FALSE),"")</f>
        <v/>
      </c>
      <c r="BL587" t="e">
        <f>IF(OR(B587="SP",B587="MR",B587="CL"),"P",VLOOKUP(#REF!,Bat!$A$4:$AR$581,42,FALSE))</f>
        <v>#REF!</v>
      </c>
    </row>
    <row r="588" spans="1:64" ht="15" customHeight="1" x14ac:dyDescent="0.3">
      <c r="A588" s="1">
        <v>5066</v>
      </c>
      <c r="B588" s="1" t="s">
        <v>24</v>
      </c>
      <c r="C588" s="1" t="s">
        <v>401</v>
      </c>
      <c r="D588" s="1" t="s">
        <v>306</v>
      </c>
      <c r="E588" s="1">
        <v>18</v>
      </c>
      <c r="F588" s="1" t="s">
        <v>54</v>
      </c>
      <c r="G588" s="1" t="s">
        <v>42</v>
      </c>
      <c r="H588" s="22" t="s">
        <v>878</v>
      </c>
      <c r="I588" s="45" t="s">
        <v>43</v>
      </c>
      <c r="J588" s="1" t="s">
        <v>48</v>
      </c>
      <c r="K588" s="22" t="s">
        <v>43</v>
      </c>
      <c r="L588" s="1">
        <v>1</v>
      </c>
      <c r="M588" s="1">
        <v>2</v>
      </c>
      <c r="N588" s="22">
        <v>1</v>
      </c>
      <c r="O588" s="1">
        <v>4</v>
      </c>
      <c r="P588" s="1">
        <v>2</v>
      </c>
      <c r="Q588" s="22">
        <v>2</v>
      </c>
      <c r="R588" s="1">
        <v>4</v>
      </c>
      <c r="S588" s="1">
        <v>5</v>
      </c>
      <c r="T588" s="1">
        <v>1</v>
      </c>
      <c r="U588" s="1">
        <v>6</v>
      </c>
      <c r="V588" s="1" t="s">
        <v>45</v>
      </c>
      <c r="W588" s="1" t="s">
        <v>45</v>
      </c>
      <c r="X588" s="1">
        <v>2</v>
      </c>
      <c r="Y588" s="1">
        <v>5</v>
      </c>
      <c r="Z588" s="1" t="s">
        <v>45</v>
      </c>
      <c r="AA588" s="1" t="s">
        <v>45</v>
      </c>
      <c r="AB588" s="1" t="s">
        <v>45</v>
      </c>
      <c r="AC588" s="1" t="s">
        <v>45</v>
      </c>
      <c r="AD588" s="1" t="s">
        <v>45</v>
      </c>
      <c r="AE588" s="1" t="s">
        <v>45</v>
      </c>
      <c r="AF588" s="1" t="s">
        <v>45</v>
      </c>
      <c r="AG588" s="1" t="s">
        <v>45</v>
      </c>
      <c r="AH588" s="1" t="s">
        <v>45</v>
      </c>
      <c r="AI588" s="1" t="s">
        <v>45</v>
      </c>
      <c r="AJ588" s="1" t="s">
        <v>45</v>
      </c>
      <c r="AK588" s="1" t="s">
        <v>45</v>
      </c>
      <c r="AL588" s="1" t="s">
        <v>45</v>
      </c>
      <c r="AM588" s="1" t="s">
        <v>45</v>
      </c>
      <c r="AN588" s="1" t="s">
        <v>45</v>
      </c>
      <c r="AO588" s="22" t="s">
        <v>45</v>
      </c>
      <c r="AP588" s="1" t="s">
        <v>58</v>
      </c>
      <c r="AQ588" s="1">
        <v>8</v>
      </c>
      <c r="AR588" s="23" t="s">
        <v>371</v>
      </c>
      <c r="AS588" s="34" t="s">
        <v>467</v>
      </c>
      <c r="AT588" s="34" t="s">
        <v>48</v>
      </c>
      <c r="AU588" s="8">
        <f t="shared" si="63"/>
        <v>-2.5060525215375429</v>
      </c>
      <c r="AV588" s="8">
        <f t="shared" si="64"/>
        <v>-1.23416323121884</v>
      </c>
      <c r="AW588">
        <f t="shared" si="65"/>
        <v>3</v>
      </c>
      <c r="AX588">
        <f t="shared" si="66"/>
        <v>1</v>
      </c>
      <c r="AY588" s="6">
        <f>VLOOKUP(AP588,COND!$A$10:$B$32,2,FALSE)</f>
        <v>1</v>
      </c>
      <c r="AZ588" s="8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100.56552487131569</v>
      </c>
      <c r="BA588" s="26">
        <f t="shared" si="67"/>
        <v>-3.998990883828081E-2</v>
      </c>
      <c r="BB588" t="str">
        <f t="shared" si="68"/>
        <v>SP</v>
      </c>
      <c r="BC588">
        <v>9999</v>
      </c>
      <c r="BD588">
        <v>9999</v>
      </c>
      <c r="BF588" t="str">
        <f t="shared" si="69"/>
        <v>Unlikely</v>
      </c>
      <c r="BH588" t="str">
        <f>IF(VLOOKUP($A588,'Draft List'!$D$4:$AC$1177,BH$3,FALSE)&lt;&gt;0,VLOOKUP($A588,'Draft List'!$D$4:$AC$1177,BH$3,FALSE),"")</f>
        <v/>
      </c>
      <c r="BI588" t="str">
        <f>IF(VLOOKUP($A588,'Draft List'!$D$4:$AC$1177,BI$3,FALSE)&lt;&gt;0,VLOOKUP($A588,'Draft List'!$D$4:$AC$1177,BI$3,FALSE),"")</f>
        <v/>
      </c>
      <c r="BJ588" t="str">
        <f>IF(VLOOKUP($A588,'Draft List'!$D$4:$AC$1177,BJ$3,FALSE)&lt;&gt;0,VLOOKUP($A588,'Draft List'!$D$4:$AC$1177,BJ$3,FALSE),"")</f>
        <v/>
      </c>
      <c r="BK588" t="str">
        <f>IF(VLOOKUP($A588,'Draft List'!$D$4:$AC$1177,BK$3,FALSE)&lt;&gt;0,VLOOKUP($A588,'Draft List'!$D$4:$AC$1177,BK$3,FALSE),"")</f>
        <v/>
      </c>
      <c r="BL588" t="str">
        <f>IF(OR(B588="SP",B588="MR",B588="CL"),"P",VLOOKUP(#REF!,Bat!$A$4:$AR$581,42,FALSE))</f>
        <v>P</v>
      </c>
    </row>
    <row r="589" spans="1:64" ht="15" customHeight="1" x14ac:dyDescent="0.3">
      <c r="A589" s="1">
        <v>15679</v>
      </c>
      <c r="B589" s="1" t="s">
        <v>468</v>
      </c>
      <c r="C589" s="1" t="s">
        <v>1540</v>
      </c>
      <c r="D589" s="1" t="s">
        <v>1541</v>
      </c>
      <c r="E589" s="1">
        <v>18</v>
      </c>
      <c r="F589" s="1" t="s">
        <v>42</v>
      </c>
      <c r="G589" s="1" t="s">
        <v>42</v>
      </c>
      <c r="H589" s="22" t="s">
        <v>878</v>
      </c>
      <c r="I589" s="45" t="s">
        <v>43</v>
      </c>
      <c r="J589" s="1" t="s">
        <v>44</v>
      </c>
      <c r="K589" s="22" t="s">
        <v>43</v>
      </c>
      <c r="L589" s="1">
        <v>2</v>
      </c>
      <c r="M589" s="1">
        <v>2</v>
      </c>
      <c r="N589" s="22">
        <v>1</v>
      </c>
      <c r="O589" s="1">
        <v>3</v>
      </c>
      <c r="P589" s="1">
        <v>2</v>
      </c>
      <c r="Q589" s="22">
        <v>3</v>
      </c>
      <c r="R589" s="1">
        <v>3</v>
      </c>
      <c r="S589" s="1">
        <v>4</v>
      </c>
      <c r="T589" s="1" t="s">
        <v>45</v>
      </c>
      <c r="U589" s="1" t="s">
        <v>45</v>
      </c>
      <c r="V589" s="1" t="s">
        <v>45</v>
      </c>
      <c r="W589" s="1" t="s">
        <v>45</v>
      </c>
      <c r="X589" s="1">
        <v>2</v>
      </c>
      <c r="Y589" s="1">
        <v>4</v>
      </c>
      <c r="Z589" s="1">
        <v>2</v>
      </c>
      <c r="AA589" s="1">
        <v>4</v>
      </c>
      <c r="AB589" s="1" t="s">
        <v>45</v>
      </c>
      <c r="AC589" s="1" t="s">
        <v>45</v>
      </c>
      <c r="AD589" s="1" t="s">
        <v>45</v>
      </c>
      <c r="AE589" s="1" t="s">
        <v>45</v>
      </c>
      <c r="AF589" s="1" t="s">
        <v>45</v>
      </c>
      <c r="AG589" s="1" t="s">
        <v>45</v>
      </c>
      <c r="AH589" s="1" t="s">
        <v>45</v>
      </c>
      <c r="AI589" s="1" t="s">
        <v>45</v>
      </c>
      <c r="AJ589" s="1" t="s">
        <v>45</v>
      </c>
      <c r="AK589" s="1" t="s">
        <v>45</v>
      </c>
      <c r="AL589" s="1" t="s">
        <v>45</v>
      </c>
      <c r="AM589" s="1" t="s">
        <v>45</v>
      </c>
      <c r="AN589" s="1" t="s">
        <v>45</v>
      </c>
      <c r="AO589" s="22" t="s">
        <v>45</v>
      </c>
      <c r="AP589" s="1" t="s">
        <v>65</v>
      </c>
      <c r="AQ589" s="1">
        <v>4</v>
      </c>
      <c r="AR589" s="23" t="s">
        <v>371</v>
      </c>
      <c r="AS589" s="34" t="s">
        <v>473</v>
      </c>
      <c r="AT589" s="34" t="s">
        <v>48</v>
      </c>
      <c r="AU589" s="8">
        <f t="shared" si="63"/>
        <v>-2.311361197028369</v>
      </c>
      <c r="AV589" s="8">
        <f t="shared" si="64"/>
        <v>-1.1865339896739031</v>
      </c>
      <c r="AW589">
        <f t="shared" si="65"/>
        <v>3</v>
      </c>
      <c r="AX589">
        <f t="shared" si="66"/>
        <v>0</v>
      </c>
      <c r="AY589" s="6">
        <f>VLOOKUP(AP589,COND!$A$10:$B$32,2,FALSE)</f>
        <v>1</v>
      </c>
      <c r="AZ589" s="8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97.441695568760451</v>
      </c>
      <c r="BA589" s="26">
        <f t="shared" si="67"/>
        <v>-0.32818398047939712</v>
      </c>
      <c r="BB589" t="str">
        <f t="shared" si="68"/>
        <v>RP</v>
      </c>
      <c r="BC589">
        <v>9999</v>
      </c>
      <c r="BD589">
        <v>9999</v>
      </c>
      <c r="BF589" t="str">
        <f t="shared" si="69"/>
        <v>Unlikely</v>
      </c>
      <c r="BH589" t="str">
        <f>IF(VLOOKUP($A589,'Draft List'!$D$4:$AC$1177,BH$3,FALSE)&lt;&gt;0,VLOOKUP($A589,'Draft List'!$D$4:$AC$1177,BH$3,FALSE),"")</f>
        <v/>
      </c>
      <c r="BI589" t="str">
        <f>IF(VLOOKUP($A589,'Draft List'!$D$4:$AC$1177,BI$3,FALSE)&lt;&gt;0,VLOOKUP($A589,'Draft List'!$D$4:$AC$1177,BI$3,FALSE),"")</f>
        <v/>
      </c>
      <c r="BJ589" t="str">
        <f>IF(VLOOKUP($A589,'Draft List'!$D$4:$AC$1177,BJ$3,FALSE)&lt;&gt;0,VLOOKUP($A589,'Draft List'!$D$4:$AC$1177,BJ$3,FALSE),"")</f>
        <v/>
      </c>
      <c r="BK589" t="str">
        <f>IF(VLOOKUP($A589,'Draft List'!$D$4:$AC$1177,BK$3,FALSE)&lt;&gt;0,VLOOKUP($A589,'Draft List'!$D$4:$AC$1177,BK$3,FALSE),"")</f>
        <v/>
      </c>
      <c r="BL589" t="e">
        <f>IF(OR(B589="SP",B589="MR",B589="CL"),"P",VLOOKUP(#REF!,Bat!$A$4:$AR$581,42,FALSE))</f>
        <v>#REF!</v>
      </c>
    </row>
    <row r="590" spans="1:64" ht="15" customHeight="1" x14ac:dyDescent="0.3">
      <c r="A590" s="1">
        <v>11140</v>
      </c>
      <c r="B590" s="1" t="s">
        <v>468</v>
      </c>
      <c r="C590" s="1" t="s">
        <v>1569</v>
      </c>
      <c r="D590" s="1" t="s">
        <v>891</v>
      </c>
      <c r="E590" s="1">
        <v>18</v>
      </c>
      <c r="F590" s="1" t="s">
        <v>54</v>
      </c>
      <c r="G590" s="1" t="s">
        <v>42</v>
      </c>
      <c r="H590" s="22" t="s">
        <v>878</v>
      </c>
      <c r="I590" s="45" t="s">
        <v>43</v>
      </c>
      <c r="J590" s="1" t="s">
        <v>44</v>
      </c>
      <c r="K590" s="22" t="s">
        <v>48</v>
      </c>
      <c r="L590" s="1">
        <v>1</v>
      </c>
      <c r="M590" s="1">
        <v>1</v>
      </c>
      <c r="N590" s="22">
        <v>1</v>
      </c>
      <c r="O590" s="1">
        <v>2</v>
      </c>
      <c r="P590" s="1">
        <v>2</v>
      </c>
      <c r="Q590" s="22">
        <v>2</v>
      </c>
      <c r="R590" s="1">
        <v>2</v>
      </c>
      <c r="S590" s="1">
        <v>3</v>
      </c>
      <c r="T590" s="1" t="s">
        <v>45</v>
      </c>
      <c r="U590" s="1" t="s">
        <v>45</v>
      </c>
      <c r="V590" s="1">
        <v>2</v>
      </c>
      <c r="W590" s="1">
        <v>4</v>
      </c>
      <c r="X590" s="1">
        <v>2</v>
      </c>
      <c r="Y590" s="1">
        <v>3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 t="s">
        <v>45</v>
      </c>
      <c r="AF590" s="1" t="s">
        <v>45</v>
      </c>
      <c r="AG590" s="1" t="s">
        <v>45</v>
      </c>
      <c r="AH590" s="1" t="s">
        <v>45</v>
      </c>
      <c r="AI590" s="1" t="s">
        <v>45</v>
      </c>
      <c r="AJ590" s="1" t="s">
        <v>45</v>
      </c>
      <c r="AK590" s="1" t="s">
        <v>45</v>
      </c>
      <c r="AL590" s="1" t="s">
        <v>45</v>
      </c>
      <c r="AM590" s="1" t="s">
        <v>45</v>
      </c>
      <c r="AN590" s="1" t="s">
        <v>45</v>
      </c>
      <c r="AO590" s="22" t="s">
        <v>45</v>
      </c>
      <c r="AP590" s="1" t="s">
        <v>71</v>
      </c>
      <c r="AQ590" s="1">
        <v>7</v>
      </c>
      <c r="AR590" s="23" t="s">
        <v>371</v>
      </c>
      <c r="AS590" s="34" t="s">
        <v>472</v>
      </c>
      <c r="AT590" s="34" t="s">
        <v>48</v>
      </c>
      <c r="AU590" s="8">
        <f t="shared" si="63"/>
        <v>-2.7014842379675978</v>
      </c>
      <c r="AV590" s="8">
        <f t="shared" si="64"/>
        <v>-1.6235458802371869</v>
      </c>
      <c r="AW590">
        <f t="shared" si="65"/>
        <v>3</v>
      </c>
      <c r="AX590">
        <f t="shared" si="66"/>
        <v>0</v>
      </c>
      <c r="AY590" s="6">
        <f>VLOOKUP(AP590,COND!$A$10:$B$32,2,FALSE)</f>
        <v>0.9</v>
      </c>
      <c r="AZ590" s="8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93.639906992896471</v>
      </c>
      <c r="BA590" s="26">
        <f t="shared" si="67"/>
        <v>-0.67892431328205605</v>
      </c>
      <c r="BB590" t="str">
        <f t="shared" si="68"/>
        <v>SP</v>
      </c>
      <c r="BC590">
        <v>9999</v>
      </c>
      <c r="BD590">
        <v>9999</v>
      </c>
      <c r="BF590" t="str">
        <f t="shared" si="69"/>
        <v>Unlikely</v>
      </c>
      <c r="BH590" t="str">
        <f>IF(VLOOKUP($A590,'Draft List'!$D$4:$AC$1177,BH$3,FALSE)&lt;&gt;0,VLOOKUP($A590,'Draft List'!$D$4:$AC$1177,BH$3,FALSE),"")</f>
        <v/>
      </c>
      <c r="BI590" t="str">
        <f>IF(VLOOKUP($A590,'Draft List'!$D$4:$AC$1177,BI$3,FALSE)&lt;&gt;0,VLOOKUP($A590,'Draft List'!$D$4:$AC$1177,BI$3,FALSE),"")</f>
        <v/>
      </c>
      <c r="BJ590" t="str">
        <f>IF(VLOOKUP($A590,'Draft List'!$D$4:$AC$1177,BJ$3,FALSE)&lt;&gt;0,VLOOKUP($A590,'Draft List'!$D$4:$AC$1177,BJ$3,FALSE),"")</f>
        <v/>
      </c>
      <c r="BK590" t="str">
        <f>IF(VLOOKUP($A590,'Draft List'!$D$4:$AC$1177,BK$3,FALSE)&lt;&gt;0,VLOOKUP($A590,'Draft List'!$D$4:$AC$1177,BK$3,FALSE),"")</f>
        <v/>
      </c>
      <c r="BL590" t="e">
        <f>IF(OR(B590="SP",B590="MR",B590="CL"),"P",VLOOKUP(#REF!,Bat!$A$4:$AR$581,42,FALSE))</f>
        <v>#REF!</v>
      </c>
    </row>
    <row r="591" spans="1:64" ht="15" customHeight="1" x14ac:dyDescent="0.3">
      <c r="A591" s="1"/>
      <c r="B591" s="1"/>
      <c r="C591" s="1"/>
      <c r="D591" s="1"/>
      <c r="E591" s="1"/>
      <c r="F591" s="1" t="s">
        <v>42</v>
      </c>
      <c r="G591" s="1"/>
      <c r="H591" s="22"/>
      <c r="I591" s="45"/>
      <c r="J591" s="1"/>
      <c r="K591" s="22"/>
      <c r="L591" s="1"/>
      <c r="M591" s="1"/>
      <c r="N591" s="22"/>
      <c r="O591" s="1"/>
      <c r="P591" s="1"/>
      <c r="Q591" s="2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22"/>
      <c r="AP591" s="1"/>
      <c r="AQ591" s="1"/>
      <c r="AR591" s="23"/>
      <c r="AS591" s="34"/>
      <c r="AT591" s="34"/>
      <c r="AU591" s="8"/>
      <c r="AV591" s="8"/>
      <c r="AZ591" s="8"/>
      <c r="BA591" s="26"/>
      <c r="BC591">
        <v>800</v>
      </c>
      <c r="BD591">
        <v>800</v>
      </c>
    </row>
    <row r="592" spans="1:64" ht="15" customHeight="1" x14ac:dyDescent="0.3">
      <c r="A592" s="1"/>
      <c r="B592" s="1"/>
      <c r="C592" s="1"/>
      <c r="D592" s="1"/>
      <c r="E592" s="1"/>
      <c r="F592" s="1" t="s">
        <v>42</v>
      </c>
      <c r="G592" s="1"/>
      <c r="H592" s="22"/>
      <c r="I592" s="45"/>
      <c r="J592" s="1"/>
      <c r="K592" s="22"/>
      <c r="L592" s="1"/>
      <c r="M592" s="1"/>
      <c r="N592" s="22"/>
      <c r="O592" s="1"/>
      <c r="P592" s="1"/>
      <c r="Q592" s="2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22"/>
      <c r="AP592" s="1"/>
      <c r="AQ592" s="1"/>
      <c r="AR592" s="23"/>
      <c r="AS592" s="34"/>
      <c r="AT592" s="34"/>
      <c r="AU592" s="8"/>
      <c r="AV592" s="8"/>
      <c r="AZ592" s="8"/>
      <c r="BA592" s="26"/>
      <c r="BC592">
        <v>800</v>
      </c>
      <c r="BD592">
        <v>800</v>
      </c>
    </row>
    <row r="593" spans="1:57" ht="15" customHeight="1" x14ac:dyDescent="0.3">
      <c r="A593" s="1"/>
      <c r="B593" s="1"/>
      <c r="C593" s="1"/>
      <c r="D593" s="1"/>
      <c r="E593" s="1"/>
      <c r="F593" s="1" t="s">
        <v>42</v>
      </c>
      <c r="G593" s="1"/>
      <c r="H593" s="22"/>
      <c r="I593" s="45"/>
      <c r="J593" s="1"/>
      <c r="K593" s="22"/>
      <c r="L593" s="1"/>
      <c r="M593" s="1"/>
      <c r="N593" s="22"/>
      <c r="O593" s="1"/>
      <c r="P593" s="1"/>
      <c r="Q593" s="2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22"/>
      <c r="AP593" s="1"/>
      <c r="AQ593" s="1"/>
      <c r="AR593" s="23"/>
      <c r="AS593" s="34"/>
      <c r="AT593" s="34"/>
      <c r="AU593" s="8"/>
      <c r="AV593" s="8"/>
      <c r="AZ593" s="8"/>
      <c r="BA593" s="26"/>
      <c r="BC593">
        <v>800</v>
      </c>
      <c r="BD593">
        <v>800</v>
      </c>
    </row>
    <row r="594" spans="1:57" ht="15" customHeight="1" x14ac:dyDescent="0.3">
      <c r="A594" s="1"/>
      <c r="B594" s="1"/>
      <c r="C594" s="1"/>
      <c r="D594" s="1"/>
      <c r="E594" s="1"/>
      <c r="F594" s="1" t="s">
        <v>54</v>
      </c>
      <c r="G594" s="1"/>
      <c r="H594" s="22"/>
      <c r="I594" s="45"/>
      <c r="J594" s="1"/>
      <c r="K594" s="22"/>
      <c r="L594" s="1"/>
      <c r="M594" s="1"/>
      <c r="N594" s="22"/>
      <c r="O594" s="1"/>
      <c r="P594" s="1"/>
      <c r="Q594" s="2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22"/>
      <c r="AP594" s="1"/>
      <c r="AQ594" s="1"/>
      <c r="AR594" s="23"/>
      <c r="AS594" s="34"/>
      <c r="AT594" s="34"/>
      <c r="AU594" s="8"/>
      <c r="AV594" s="8"/>
      <c r="AZ594" s="8"/>
      <c r="BA594" s="26"/>
      <c r="BC594">
        <v>800</v>
      </c>
      <c r="BD594">
        <v>800</v>
      </c>
    </row>
    <row r="595" spans="1:57" ht="15" customHeight="1" x14ac:dyDescent="0.3">
      <c r="A595" s="1"/>
      <c r="B595" s="1"/>
      <c r="C595" s="1"/>
      <c r="D595" s="1"/>
      <c r="E595" s="1"/>
      <c r="F595" s="1" t="s">
        <v>63</v>
      </c>
      <c r="G595" s="1"/>
      <c r="H595" s="22"/>
      <c r="I595" s="45"/>
      <c r="J595" s="1"/>
      <c r="K595" s="22"/>
      <c r="L595" s="1"/>
      <c r="M595" s="1"/>
      <c r="N595" s="22"/>
      <c r="O595" s="1"/>
      <c r="P595" s="1"/>
      <c r="Q595" s="2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22"/>
      <c r="AP595" s="1"/>
      <c r="AQ595" s="1"/>
      <c r="AR595" s="23"/>
      <c r="AS595" s="34"/>
      <c r="AT595" s="34"/>
      <c r="AU595" s="8"/>
      <c r="AV595" s="8"/>
      <c r="AZ595" s="8"/>
      <c r="BA595" s="26"/>
      <c r="BC595">
        <v>800</v>
      </c>
      <c r="BD595">
        <v>800</v>
      </c>
    </row>
    <row r="596" spans="1:57" ht="15" customHeight="1" x14ac:dyDescent="0.3">
      <c r="A596" s="1"/>
      <c r="B596" s="1"/>
      <c r="C596" s="1"/>
      <c r="D596" s="1"/>
      <c r="E596" s="1"/>
      <c r="F596" s="1" t="s">
        <v>42</v>
      </c>
      <c r="G596" s="1"/>
      <c r="H596" s="22"/>
      <c r="I596" s="45"/>
      <c r="J596" s="1"/>
      <c r="K596" s="22"/>
      <c r="L596" s="1"/>
      <c r="M596" s="1"/>
      <c r="N596" s="22"/>
      <c r="O596" s="1"/>
      <c r="P596" s="1"/>
      <c r="Q596" s="2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22"/>
      <c r="AP596" s="1"/>
      <c r="AQ596" s="1"/>
      <c r="AR596" s="23"/>
      <c r="AS596" s="34"/>
      <c r="AT596" s="34"/>
      <c r="AU596" s="8"/>
      <c r="AV596" s="8"/>
      <c r="AZ596" s="8"/>
      <c r="BA596" s="26"/>
      <c r="BC596">
        <v>800</v>
      </c>
      <c r="BD596">
        <v>800</v>
      </c>
    </row>
    <row r="597" spans="1:57" ht="15" customHeight="1" x14ac:dyDescent="0.3">
      <c r="A597" s="1"/>
      <c r="B597" s="1"/>
      <c r="C597" s="1"/>
      <c r="D597" s="1"/>
      <c r="E597" s="1"/>
      <c r="F597" s="1" t="s">
        <v>42</v>
      </c>
      <c r="G597" s="1"/>
      <c r="H597" s="22"/>
      <c r="I597" s="45"/>
      <c r="J597" s="1"/>
      <c r="K597" s="22"/>
      <c r="L597" s="1"/>
      <c r="M597" s="1"/>
      <c r="N597" s="22"/>
      <c r="O597" s="1"/>
      <c r="P597" s="1"/>
      <c r="Q597" s="2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22"/>
      <c r="AP597" s="1"/>
      <c r="AQ597" s="1"/>
      <c r="AR597" s="23"/>
      <c r="AS597" s="34"/>
      <c r="AT597" s="34"/>
      <c r="AU597" s="8"/>
      <c r="AV597" s="8"/>
      <c r="AZ597" s="8"/>
      <c r="BA597" s="26"/>
      <c r="BC597">
        <v>800</v>
      </c>
      <c r="BD597">
        <v>800</v>
      </c>
    </row>
    <row r="598" spans="1:57" ht="15" customHeight="1" x14ac:dyDescent="0.3">
      <c r="A598" s="1"/>
      <c r="B598" s="1"/>
      <c r="C598" s="1"/>
      <c r="D598" s="1"/>
      <c r="E598" s="1"/>
      <c r="F598" s="1" t="s">
        <v>54</v>
      </c>
      <c r="G598" s="1"/>
      <c r="H598" s="22"/>
      <c r="I598" s="45"/>
      <c r="J598" s="1"/>
      <c r="K598" s="22"/>
      <c r="L598" s="1"/>
      <c r="M598" s="1"/>
      <c r="N598" s="22"/>
      <c r="O598" s="1"/>
      <c r="P598" s="1"/>
      <c r="Q598" s="2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22"/>
      <c r="AP598" s="1"/>
      <c r="AQ598" s="1"/>
      <c r="AR598" s="23"/>
      <c r="AS598" s="34"/>
      <c r="AT598" s="34"/>
      <c r="AU598" s="8"/>
      <c r="AV598" s="8"/>
      <c r="AZ598" s="8"/>
      <c r="BA598" s="26"/>
      <c r="BC598">
        <v>800</v>
      </c>
      <c r="BD598">
        <v>800</v>
      </c>
    </row>
    <row r="599" spans="1:57" ht="15" customHeight="1" x14ac:dyDescent="0.3">
      <c r="A599" s="1"/>
      <c r="B599" s="1"/>
      <c r="C599" s="1"/>
      <c r="D599" s="1"/>
      <c r="E599" s="1"/>
      <c r="F599" s="1" t="s">
        <v>42</v>
      </c>
      <c r="G599" s="1"/>
      <c r="H599" s="22"/>
      <c r="I599" s="45"/>
      <c r="J599" s="1"/>
      <c r="K599" s="22"/>
      <c r="L599" s="1"/>
      <c r="M599" s="1"/>
      <c r="N599" s="22"/>
      <c r="O599" s="1"/>
      <c r="P599" s="1"/>
      <c r="Q599" s="2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22"/>
      <c r="AP599" s="1"/>
      <c r="AQ599" s="1"/>
      <c r="AR599" s="23"/>
      <c r="AS599" s="34"/>
      <c r="AT599" s="34"/>
      <c r="AU599" s="8"/>
      <c r="AV599" s="8"/>
      <c r="AZ599" s="8"/>
      <c r="BA599" s="26"/>
      <c r="BC599">
        <v>800</v>
      </c>
      <c r="BD599">
        <v>800</v>
      </c>
    </row>
    <row r="600" spans="1:57" ht="15" customHeight="1" x14ac:dyDescent="0.3">
      <c r="A600" s="1"/>
      <c r="B600" s="1"/>
      <c r="C600" s="1"/>
      <c r="D600" s="1"/>
      <c r="E600" s="1"/>
      <c r="F600" s="1" t="s">
        <v>42</v>
      </c>
      <c r="G600" s="1"/>
      <c r="H600" s="22"/>
      <c r="I600" s="45"/>
      <c r="J600" s="1"/>
      <c r="K600" s="22"/>
      <c r="L600" s="1"/>
      <c r="M600" s="1"/>
      <c r="N600" s="22"/>
      <c r="O600" s="1"/>
      <c r="P600" s="1"/>
      <c r="Q600" s="2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22"/>
      <c r="AP600" s="1"/>
      <c r="AQ600" s="1"/>
      <c r="AR600" s="23"/>
      <c r="AS600" s="34"/>
      <c r="AT600" s="34"/>
      <c r="AU600" s="8"/>
      <c r="AV600" s="8"/>
      <c r="AZ600" s="8"/>
      <c r="BA600" s="26"/>
      <c r="BC600">
        <v>800</v>
      </c>
      <c r="BD600">
        <v>800</v>
      </c>
    </row>
    <row r="601" spans="1:57" ht="15" customHeight="1" x14ac:dyDescent="0.3">
      <c r="B601" s="1"/>
      <c r="C601" s="1"/>
      <c r="D601" s="1"/>
      <c r="E601" s="1"/>
      <c r="F601" s="1"/>
      <c r="G601" s="1"/>
      <c r="H601" s="22"/>
      <c r="I601" s="45"/>
      <c r="J601" s="1"/>
      <c r="K601" s="22"/>
      <c r="L601" s="1"/>
      <c r="M601" s="1"/>
      <c r="N601" s="22"/>
      <c r="O601" s="1"/>
      <c r="P601" s="1"/>
      <c r="Q601" s="2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22"/>
      <c r="AP601" s="1"/>
      <c r="AQ601" s="1"/>
      <c r="AR601" s="23"/>
      <c r="AS601" s="34"/>
      <c r="AT601" s="34"/>
      <c r="AU601" s="8"/>
      <c r="AV601" s="8"/>
      <c r="AZ601" s="8"/>
      <c r="BA601" s="26"/>
      <c r="BC601">
        <v>800</v>
      </c>
      <c r="BD601">
        <v>800</v>
      </c>
      <c r="BE601" s="49"/>
    </row>
    <row r="602" spans="1:57" ht="15" customHeight="1" x14ac:dyDescent="0.3">
      <c r="B602" s="1"/>
      <c r="C602" s="1"/>
      <c r="D602" s="1"/>
      <c r="E602" s="1"/>
      <c r="F602" s="1"/>
      <c r="G602" s="1"/>
      <c r="H602" s="22"/>
      <c r="I602" s="45"/>
      <c r="J602" s="1"/>
      <c r="K602" s="22"/>
      <c r="L602" s="1"/>
      <c r="M602" s="1"/>
      <c r="N602" s="22"/>
      <c r="O602" s="1"/>
      <c r="P602" s="1"/>
      <c r="Q602" s="2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22"/>
      <c r="AP602" s="1"/>
      <c r="AQ602" s="1"/>
      <c r="AR602" s="23"/>
      <c r="AS602" s="34"/>
      <c r="AT602" s="34"/>
      <c r="AU602" s="8"/>
      <c r="AV602" s="8"/>
      <c r="AZ602" s="8"/>
      <c r="BA602" s="26"/>
      <c r="BC602">
        <v>800</v>
      </c>
      <c r="BD602">
        <v>800</v>
      </c>
      <c r="BE602" s="49"/>
    </row>
    <row r="603" spans="1:57" ht="15" customHeight="1" x14ac:dyDescent="0.3">
      <c r="B603" s="1"/>
      <c r="C603" s="1"/>
      <c r="D603" s="1"/>
      <c r="E603" s="1"/>
      <c r="F603" s="1"/>
      <c r="G603" s="1"/>
      <c r="H603" s="22"/>
      <c r="I603" s="45"/>
      <c r="J603" s="1"/>
      <c r="K603" s="22"/>
      <c r="L603" s="1"/>
      <c r="M603" s="1"/>
      <c r="N603" s="22"/>
      <c r="O603" s="1"/>
      <c r="P603" s="1"/>
      <c r="Q603" s="2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22"/>
      <c r="AP603" s="1"/>
      <c r="AQ603" s="1"/>
      <c r="AR603" s="23"/>
      <c r="AS603" s="34"/>
      <c r="AT603" s="34"/>
      <c r="AU603" s="8"/>
      <c r="AV603" s="8"/>
      <c r="AZ603" s="8"/>
      <c r="BA603" s="26"/>
      <c r="BC603">
        <v>800</v>
      </c>
      <c r="BD603">
        <v>800</v>
      </c>
      <c r="BE603" s="49"/>
    </row>
    <row r="604" spans="1:57" ht="15" customHeight="1" x14ac:dyDescent="0.3">
      <c r="B604" s="1"/>
      <c r="C604" s="1"/>
      <c r="D604" s="1"/>
      <c r="E604" s="1"/>
      <c r="F604" s="1"/>
      <c r="G604" s="1"/>
      <c r="H604" s="22"/>
      <c r="I604" s="45"/>
      <c r="J604" s="1"/>
      <c r="K604" s="22"/>
      <c r="L604" s="1"/>
      <c r="M604" s="1"/>
      <c r="N604" s="22"/>
      <c r="O604" s="1"/>
      <c r="P604" s="1"/>
      <c r="Q604" s="2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22"/>
      <c r="AP604" s="1"/>
      <c r="AQ604" s="1"/>
      <c r="AR604" s="23"/>
      <c r="AS604" s="34"/>
      <c r="AT604" s="34"/>
      <c r="AU604" s="8"/>
      <c r="AV604" s="8"/>
      <c r="AZ604" s="8"/>
      <c r="BA604" s="26"/>
      <c r="BC604">
        <v>800</v>
      </c>
      <c r="BD604">
        <v>800</v>
      </c>
      <c r="BE604" s="49"/>
    </row>
    <row r="605" spans="1:57" ht="15" customHeight="1" x14ac:dyDescent="0.3">
      <c r="B605" s="1"/>
      <c r="C605" s="1"/>
      <c r="D605" s="1"/>
      <c r="E605" s="1"/>
      <c r="F605" s="1"/>
      <c r="G605" s="1"/>
      <c r="H605" s="22"/>
      <c r="I605" s="45"/>
      <c r="J605" s="1"/>
      <c r="K605" s="22"/>
      <c r="L605" s="1"/>
      <c r="M605" s="1"/>
      <c r="N605" s="22"/>
      <c r="O605" s="1"/>
      <c r="P605" s="1"/>
      <c r="Q605" s="2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22"/>
      <c r="AP605" s="1"/>
      <c r="AQ605" s="1"/>
      <c r="AR605" s="23"/>
      <c r="AS605" s="34"/>
      <c r="AT605" s="34"/>
      <c r="AU605" s="8"/>
      <c r="AV605" s="8"/>
      <c r="AZ605" s="8"/>
      <c r="BA605" s="26"/>
      <c r="BC605">
        <v>800</v>
      </c>
      <c r="BD605">
        <v>800</v>
      </c>
      <c r="BE605" s="49"/>
    </row>
    <row r="606" spans="1:57" ht="15" customHeight="1" x14ac:dyDescent="0.3">
      <c r="B606" s="1"/>
      <c r="C606" s="1"/>
      <c r="D606" s="1"/>
      <c r="E606" s="1"/>
      <c r="F606" s="1"/>
      <c r="G606" s="1"/>
      <c r="H606" s="22"/>
      <c r="I606" s="45"/>
      <c r="J606" s="1"/>
      <c r="K606" s="22"/>
      <c r="L606" s="1"/>
      <c r="M606" s="1"/>
      <c r="N606" s="22"/>
      <c r="O606" s="1"/>
      <c r="P606" s="1"/>
      <c r="Q606" s="2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22"/>
      <c r="AP606" s="1"/>
      <c r="AQ606" s="1"/>
      <c r="AR606" s="23"/>
      <c r="AS606" s="34"/>
      <c r="AT606" s="34"/>
      <c r="AU606" s="8"/>
      <c r="AV606" s="8"/>
      <c r="AZ606" s="8"/>
      <c r="BA606" s="26"/>
      <c r="BC606">
        <v>800</v>
      </c>
      <c r="BD606">
        <v>800</v>
      </c>
      <c r="BE606" s="49"/>
    </row>
    <row r="607" spans="1:57" ht="15" customHeight="1" x14ac:dyDescent="0.3">
      <c r="B607" s="1"/>
      <c r="C607" s="1"/>
      <c r="D607" s="1"/>
      <c r="E607" s="1"/>
      <c r="F607" s="1"/>
      <c r="G607" s="1"/>
      <c r="H607" s="22"/>
      <c r="I607" s="45"/>
      <c r="J607" s="1"/>
      <c r="K607" s="22"/>
      <c r="L607" s="1"/>
      <c r="M607" s="1"/>
      <c r="N607" s="22"/>
      <c r="O607" s="1"/>
      <c r="P607" s="1"/>
      <c r="Q607" s="2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22"/>
      <c r="AP607" s="1"/>
      <c r="AQ607" s="1"/>
      <c r="AR607" s="23"/>
      <c r="AS607" s="34"/>
      <c r="AT607" s="34"/>
      <c r="AU607" s="8"/>
      <c r="AV607" s="8"/>
      <c r="AZ607" s="8"/>
      <c r="BA607" s="26"/>
      <c r="BC607">
        <v>800</v>
      </c>
      <c r="BD607">
        <v>800</v>
      </c>
      <c r="BE607" s="49"/>
    </row>
    <row r="608" spans="1:57" ht="15" customHeight="1" x14ac:dyDescent="0.3">
      <c r="B608" s="1"/>
      <c r="C608" s="1"/>
      <c r="D608" s="1"/>
      <c r="E608" s="1"/>
      <c r="F608" s="1"/>
      <c r="G608" s="1"/>
      <c r="H608" s="22"/>
      <c r="I608" s="45"/>
      <c r="J608" s="1"/>
      <c r="K608" s="22"/>
      <c r="L608" s="1"/>
      <c r="M608" s="1"/>
      <c r="N608" s="22"/>
      <c r="O608" s="1"/>
      <c r="P608" s="1"/>
      <c r="Q608" s="2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22"/>
      <c r="AP608" s="1"/>
      <c r="AQ608" s="1"/>
      <c r="AR608" s="23"/>
      <c r="AS608" s="34"/>
      <c r="AT608" s="34"/>
      <c r="AU608" s="8"/>
      <c r="AV608" s="8"/>
      <c r="AZ608" s="8"/>
      <c r="BA608" s="26"/>
      <c r="BC608">
        <v>800</v>
      </c>
      <c r="BD608">
        <v>800</v>
      </c>
      <c r="BE608" s="49"/>
    </row>
    <row r="609" spans="2:57" ht="15" customHeight="1" x14ac:dyDescent="0.3">
      <c r="B609" s="1"/>
      <c r="C609" s="1"/>
      <c r="D609" s="1"/>
      <c r="E609" s="1"/>
      <c r="F609" s="1"/>
      <c r="G609" s="1"/>
      <c r="H609" s="22"/>
      <c r="I609" s="45"/>
      <c r="J609" s="1"/>
      <c r="K609" s="22"/>
      <c r="L609" s="1"/>
      <c r="M609" s="1"/>
      <c r="N609" s="22"/>
      <c r="O609" s="1"/>
      <c r="P609" s="1"/>
      <c r="Q609" s="2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22"/>
      <c r="AP609" s="1"/>
      <c r="AQ609" s="1"/>
      <c r="AR609" s="23"/>
      <c r="AS609" s="34"/>
      <c r="AT609" s="34"/>
      <c r="AU609" s="8"/>
      <c r="AV609" s="8"/>
      <c r="AZ609" s="8"/>
      <c r="BA609" s="26"/>
      <c r="BC609">
        <v>800</v>
      </c>
      <c r="BD609">
        <v>800</v>
      </c>
      <c r="BE609" s="49"/>
    </row>
    <row r="610" spans="2:57" ht="15" customHeight="1" x14ac:dyDescent="0.3">
      <c r="B610" s="1"/>
      <c r="C610" s="1"/>
      <c r="D610" s="1"/>
      <c r="E610" s="1"/>
      <c r="F610" s="1"/>
      <c r="G610" s="1"/>
      <c r="H610" s="22"/>
      <c r="I610" s="45"/>
      <c r="J610" s="1"/>
      <c r="K610" s="22"/>
      <c r="L610" s="1"/>
      <c r="M610" s="1"/>
      <c r="N610" s="22"/>
      <c r="O610" s="1"/>
      <c r="P610" s="1"/>
      <c r="Q610" s="2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22"/>
      <c r="AP610" s="1"/>
      <c r="AQ610" s="1"/>
      <c r="AR610" s="23"/>
      <c r="AS610" s="34"/>
      <c r="AT610" s="34"/>
      <c r="AU610" s="8"/>
      <c r="AV610" s="8"/>
      <c r="AZ610" s="8"/>
      <c r="BA610" s="26"/>
      <c r="BC610">
        <v>800</v>
      </c>
      <c r="BD610">
        <v>800</v>
      </c>
      <c r="BE610" s="49"/>
    </row>
    <row r="611" spans="2:57" x14ac:dyDescent="0.3">
      <c r="B611" s="1"/>
      <c r="C611" s="1"/>
      <c r="D611" s="1"/>
      <c r="E611" s="1"/>
      <c r="F611" s="1"/>
      <c r="G611" s="1"/>
      <c r="H611" s="22"/>
      <c r="I611" s="45"/>
      <c r="J611" s="1"/>
      <c r="K611" s="22"/>
      <c r="L611" s="1"/>
      <c r="M611" s="1"/>
      <c r="N611" s="22"/>
      <c r="O611" s="1"/>
      <c r="P611" s="1"/>
      <c r="Q611" s="2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22"/>
      <c r="AP611" s="1"/>
      <c r="AQ611" s="1"/>
      <c r="AR611" s="23"/>
      <c r="AS611" s="34"/>
      <c r="AT611" s="34"/>
      <c r="AU611" s="8"/>
      <c r="AV611" s="8"/>
      <c r="AZ611" s="8"/>
      <c r="BA611" s="26"/>
      <c r="BC611">
        <v>800</v>
      </c>
      <c r="BD611">
        <v>800</v>
      </c>
      <c r="BE611" s="49"/>
    </row>
    <row r="612" spans="2:57" x14ac:dyDescent="0.3">
      <c r="B612" s="1"/>
      <c r="C612" s="1"/>
      <c r="D612" s="1"/>
      <c r="E612" s="1"/>
      <c r="F612" s="1"/>
      <c r="G612" s="1"/>
      <c r="H612" s="22"/>
      <c r="I612" s="45"/>
      <c r="J612" s="1"/>
      <c r="K612" s="22"/>
      <c r="L612" s="1"/>
      <c r="M612" s="1"/>
      <c r="N612" s="22"/>
      <c r="O612" s="1"/>
      <c r="P612" s="1"/>
      <c r="Q612" s="2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22"/>
      <c r="AP612" s="1"/>
      <c r="AQ612" s="1"/>
      <c r="AR612" s="23"/>
      <c r="AS612" s="34"/>
      <c r="AT612" s="34"/>
      <c r="AU612" s="8"/>
      <c r="AV612" s="8"/>
      <c r="AZ612" s="8"/>
      <c r="BA612" s="26"/>
      <c r="BC612">
        <v>800</v>
      </c>
      <c r="BD612">
        <v>800</v>
      </c>
      <c r="BE612" s="49"/>
    </row>
    <row r="613" spans="2:57" x14ac:dyDescent="0.3">
      <c r="B613" s="1"/>
      <c r="C613" s="1"/>
      <c r="D613" s="1"/>
      <c r="E613" s="1"/>
      <c r="F613" s="1"/>
      <c r="G613" s="1"/>
      <c r="H613" s="22"/>
      <c r="I613" s="45"/>
      <c r="J613" s="1"/>
      <c r="K613" s="22"/>
      <c r="L613" s="1"/>
      <c r="M613" s="1"/>
      <c r="N613" s="22"/>
      <c r="O613" s="1"/>
      <c r="P613" s="1"/>
      <c r="Q613" s="2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22"/>
      <c r="AP613" s="1"/>
      <c r="AQ613" s="1"/>
      <c r="AR613" s="23"/>
      <c r="AS613" s="34"/>
      <c r="AT613" s="34"/>
      <c r="AU613" s="8"/>
      <c r="AV613" s="8"/>
      <c r="AZ613" s="8"/>
      <c r="BA613" s="26"/>
      <c r="BC613">
        <v>800</v>
      </c>
      <c r="BD613">
        <v>800</v>
      </c>
      <c r="BE613" s="49"/>
    </row>
    <row r="614" spans="2:57" x14ac:dyDescent="0.3">
      <c r="B614" s="1"/>
      <c r="C614" s="1"/>
      <c r="D614" s="1"/>
      <c r="E614" s="1"/>
      <c r="F614" s="1"/>
      <c r="G614" s="1"/>
      <c r="H614" s="22"/>
      <c r="I614" s="45"/>
      <c r="J614" s="1"/>
      <c r="K614" s="22"/>
      <c r="L614" s="1"/>
      <c r="M614" s="1"/>
      <c r="N614" s="22"/>
      <c r="O614" s="1"/>
      <c r="P614" s="1"/>
      <c r="Q614" s="2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22"/>
      <c r="AP614" s="1"/>
      <c r="AQ614" s="1"/>
      <c r="AR614" s="23"/>
      <c r="AS614" s="34"/>
      <c r="AT614" s="34"/>
      <c r="AU614" s="8"/>
      <c r="AV614" s="8"/>
      <c r="AZ614" s="8"/>
      <c r="BA614" s="26"/>
      <c r="BC614">
        <v>800</v>
      </c>
      <c r="BD614">
        <v>800</v>
      </c>
      <c r="BE614" s="49"/>
    </row>
    <row r="615" spans="2:57" x14ac:dyDescent="0.3">
      <c r="B615" s="1"/>
      <c r="C615" s="1"/>
      <c r="D615" s="1"/>
      <c r="E615" s="1"/>
      <c r="F615" s="1"/>
      <c r="G615" s="1"/>
      <c r="H615" s="22"/>
      <c r="I615" s="45"/>
      <c r="J615" s="1"/>
      <c r="K615" s="22"/>
      <c r="L615" s="1"/>
      <c r="M615" s="1"/>
      <c r="N615" s="22"/>
      <c r="O615" s="1"/>
      <c r="P615" s="1"/>
      <c r="Q615" s="2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22"/>
      <c r="AP615" s="1"/>
      <c r="AQ615" s="1"/>
      <c r="AR615" s="23"/>
      <c r="AS615" s="34"/>
      <c r="AT615" s="34"/>
      <c r="AU615" s="8"/>
      <c r="AV615" s="8"/>
      <c r="AZ615" s="8"/>
      <c r="BA615" s="26"/>
      <c r="BC615">
        <v>800</v>
      </c>
      <c r="BD615">
        <v>800</v>
      </c>
      <c r="BE615" s="49"/>
    </row>
    <row r="616" spans="2:57" x14ac:dyDescent="0.3">
      <c r="B616" s="1"/>
      <c r="C616" s="1"/>
      <c r="D616" s="1"/>
      <c r="E616" s="1"/>
      <c r="F616" s="1"/>
      <c r="G616" s="1"/>
      <c r="H616" s="22"/>
      <c r="I616" s="45"/>
      <c r="J616" s="1"/>
      <c r="K616" s="22"/>
      <c r="L616" s="1"/>
      <c r="M616" s="1"/>
      <c r="N616" s="22"/>
      <c r="O616" s="1"/>
      <c r="P616" s="1"/>
      <c r="Q616" s="2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22"/>
      <c r="AP616" s="1"/>
      <c r="AQ616" s="1"/>
      <c r="AR616" s="23"/>
      <c r="AS616" s="34"/>
      <c r="AT616" s="34"/>
      <c r="AU616" s="8"/>
      <c r="AV616" s="8"/>
      <c r="AZ616" s="8"/>
      <c r="BA616" s="26"/>
      <c r="BC616">
        <v>800</v>
      </c>
      <c r="BD616">
        <v>800</v>
      </c>
      <c r="BE616" s="49"/>
    </row>
    <row r="617" spans="2:57" x14ac:dyDescent="0.3">
      <c r="B617" s="1"/>
      <c r="C617" s="1"/>
      <c r="D617" s="1"/>
      <c r="E617" s="1"/>
      <c r="F617" s="1"/>
      <c r="G617" s="1"/>
      <c r="H617" s="22"/>
      <c r="I617" s="45"/>
      <c r="J617" s="1"/>
      <c r="K617" s="22"/>
      <c r="L617" s="1"/>
      <c r="M617" s="1"/>
      <c r="N617" s="22"/>
      <c r="O617" s="1"/>
      <c r="P617" s="1"/>
      <c r="Q617" s="2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22"/>
      <c r="AP617" s="1"/>
      <c r="AQ617" s="1"/>
      <c r="AR617" s="23"/>
      <c r="AS617" s="34"/>
      <c r="AT617" s="34"/>
      <c r="AU617" s="8"/>
      <c r="AV617" s="8"/>
      <c r="AZ617" s="8"/>
      <c r="BA617" s="26"/>
      <c r="BC617">
        <v>800</v>
      </c>
      <c r="BD617">
        <v>800</v>
      </c>
      <c r="BE617" s="49"/>
    </row>
    <row r="618" spans="2:57" x14ac:dyDescent="0.3">
      <c r="B618" s="1"/>
      <c r="C618" s="1"/>
      <c r="D618" s="1"/>
      <c r="E618" s="1"/>
      <c r="F618" s="1"/>
      <c r="G618" s="1"/>
      <c r="H618" s="22"/>
      <c r="I618" s="45"/>
      <c r="J618" s="1"/>
      <c r="K618" s="22"/>
      <c r="L618" s="1"/>
      <c r="M618" s="1"/>
      <c r="N618" s="22"/>
      <c r="O618" s="1"/>
      <c r="P618" s="1"/>
      <c r="Q618" s="2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22"/>
      <c r="AP618" s="1"/>
      <c r="AQ618" s="1"/>
      <c r="AR618" s="23"/>
      <c r="AS618" s="34"/>
      <c r="AT618" s="34"/>
      <c r="AU618" s="8"/>
      <c r="AV618" s="8"/>
      <c r="AZ618" s="8"/>
      <c r="BA618" s="26"/>
      <c r="BC618">
        <v>800</v>
      </c>
      <c r="BD618">
        <v>800</v>
      </c>
      <c r="BE618" s="49"/>
    </row>
    <row r="619" spans="2:57" x14ac:dyDescent="0.3">
      <c r="B619" s="1"/>
      <c r="C619" s="1"/>
      <c r="D619" s="1"/>
      <c r="E619" s="1"/>
      <c r="F619" s="1"/>
      <c r="G619" s="1"/>
      <c r="H619" s="22"/>
      <c r="I619" s="45"/>
      <c r="J619" s="1"/>
      <c r="K619" s="22"/>
      <c r="L619" s="1"/>
      <c r="M619" s="1"/>
      <c r="N619" s="22"/>
      <c r="O619" s="1"/>
      <c r="P619" s="1"/>
      <c r="Q619" s="2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22"/>
      <c r="AP619" s="1"/>
      <c r="AQ619" s="1"/>
      <c r="AR619" s="23"/>
      <c r="AS619" s="34"/>
      <c r="AT619" s="34"/>
      <c r="AU619" s="8"/>
      <c r="AV619" s="8"/>
      <c r="AZ619" s="8"/>
      <c r="BA619" s="26"/>
      <c r="BC619">
        <v>800</v>
      </c>
      <c r="BD619">
        <v>800</v>
      </c>
      <c r="BE619" s="49"/>
    </row>
    <row r="620" spans="2:57" x14ac:dyDescent="0.3">
      <c r="B620" s="1"/>
      <c r="C620" s="1"/>
      <c r="D620" s="1"/>
      <c r="E620" s="1"/>
      <c r="F620" s="1"/>
      <c r="G620" s="1"/>
      <c r="H620" s="22"/>
      <c r="I620" s="45"/>
      <c r="J620" s="1"/>
      <c r="K620" s="22"/>
      <c r="L620" s="1"/>
      <c r="M620" s="1"/>
      <c r="N620" s="22"/>
      <c r="O620" s="1"/>
      <c r="P620" s="1"/>
      <c r="Q620" s="2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22"/>
      <c r="AP620" s="1"/>
      <c r="AQ620" s="1"/>
      <c r="AR620" s="23"/>
      <c r="AS620" s="34"/>
      <c r="AT620" s="34"/>
      <c r="AU620" s="8"/>
      <c r="AV620" s="8"/>
      <c r="AZ620" s="8"/>
      <c r="BA620" s="26"/>
      <c r="BC620">
        <v>800</v>
      </c>
      <c r="BD620">
        <v>800</v>
      </c>
      <c r="BE620" s="49"/>
    </row>
    <row r="621" spans="2:57" x14ac:dyDescent="0.3">
      <c r="B621" s="1"/>
      <c r="C621" s="1"/>
      <c r="D621" s="1"/>
      <c r="E621" s="1"/>
      <c r="F621" s="1"/>
      <c r="G621" s="1"/>
      <c r="H621" s="22"/>
      <c r="I621" s="45"/>
      <c r="J621" s="1"/>
      <c r="K621" s="22"/>
      <c r="L621" s="1"/>
      <c r="M621" s="1"/>
      <c r="N621" s="22"/>
      <c r="O621" s="1"/>
      <c r="P621" s="1"/>
      <c r="Q621" s="2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22"/>
      <c r="AP621" s="1"/>
      <c r="AQ621" s="1"/>
      <c r="AR621" s="23"/>
      <c r="AS621" s="34"/>
      <c r="AT621" s="34"/>
      <c r="AU621" s="8"/>
      <c r="AV621" s="8"/>
      <c r="AZ621" s="8"/>
      <c r="BA621" s="26"/>
      <c r="BC621">
        <v>800</v>
      </c>
      <c r="BD621">
        <v>800</v>
      </c>
      <c r="BE621" s="49"/>
    </row>
    <row r="622" spans="2:57" x14ac:dyDescent="0.3">
      <c r="B622" s="1"/>
      <c r="C622" s="1"/>
      <c r="D622" s="1"/>
      <c r="E622" s="1"/>
      <c r="F622" s="1"/>
      <c r="G622" s="1"/>
      <c r="H622" s="22"/>
      <c r="I622" s="45"/>
      <c r="J622" s="1"/>
      <c r="K622" s="22"/>
      <c r="L622" s="1"/>
      <c r="M622" s="1"/>
      <c r="N622" s="22"/>
      <c r="O622" s="1"/>
      <c r="P622" s="1"/>
      <c r="Q622" s="2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22"/>
      <c r="AP622" s="1"/>
      <c r="AQ622" s="1"/>
      <c r="AR622" s="23"/>
      <c r="AS622" s="34"/>
      <c r="AT622" s="34"/>
      <c r="AU622" s="8"/>
      <c r="AV622" s="8"/>
      <c r="AZ622" s="8"/>
      <c r="BA622" s="26"/>
      <c r="BC622">
        <v>800</v>
      </c>
      <c r="BD622">
        <v>800</v>
      </c>
      <c r="BE622" s="49"/>
    </row>
    <row r="623" spans="2:57" x14ac:dyDescent="0.3">
      <c r="B623" s="1"/>
      <c r="C623" s="1"/>
      <c r="D623" s="1"/>
      <c r="E623" s="1"/>
      <c r="F623" s="1"/>
      <c r="G623" s="1"/>
      <c r="H623" s="22"/>
      <c r="I623" s="45"/>
      <c r="J623" s="1"/>
      <c r="K623" s="22"/>
      <c r="L623" s="1"/>
      <c r="M623" s="1"/>
      <c r="N623" s="22"/>
      <c r="O623" s="1"/>
      <c r="P623" s="1"/>
      <c r="Q623" s="2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22"/>
      <c r="AP623" s="1"/>
      <c r="AQ623" s="1"/>
      <c r="AR623" s="23"/>
      <c r="AS623" s="34"/>
      <c r="AT623" s="34"/>
      <c r="AU623" s="8"/>
      <c r="AV623" s="8"/>
      <c r="AZ623" s="8"/>
      <c r="BA623" s="26"/>
      <c r="BC623">
        <v>800</v>
      </c>
      <c r="BD623">
        <v>800</v>
      </c>
      <c r="BE623" s="49"/>
    </row>
    <row r="624" spans="2:57" x14ac:dyDescent="0.3">
      <c r="B624" s="1"/>
      <c r="C624" s="1"/>
      <c r="D624" s="1"/>
      <c r="E624" s="1"/>
      <c r="F624" s="1"/>
      <c r="G624" s="1"/>
      <c r="H624" s="22"/>
      <c r="I624" s="45"/>
      <c r="J624" s="1"/>
      <c r="K624" s="22"/>
      <c r="L624" s="1"/>
      <c r="M624" s="1"/>
      <c r="N624" s="22"/>
      <c r="O624" s="1"/>
      <c r="P624" s="1"/>
      <c r="Q624" s="2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22"/>
      <c r="AP624" s="1"/>
      <c r="AQ624" s="1"/>
      <c r="AR624" s="23"/>
      <c r="AS624" s="34"/>
      <c r="AT624" s="34"/>
      <c r="AU624" s="8"/>
      <c r="AV624" s="8"/>
      <c r="AZ624" s="8"/>
      <c r="BA624" s="26"/>
      <c r="BC624">
        <v>800</v>
      </c>
      <c r="BD624">
        <v>800</v>
      </c>
      <c r="BE624" s="49"/>
    </row>
    <row r="625" spans="2:57" x14ac:dyDescent="0.3">
      <c r="B625" s="1"/>
      <c r="C625" s="1"/>
      <c r="D625" s="1"/>
      <c r="E625" s="1"/>
      <c r="F625" s="1"/>
      <c r="G625" s="1"/>
      <c r="H625" s="22"/>
      <c r="I625" s="45"/>
      <c r="J625" s="1"/>
      <c r="K625" s="22"/>
      <c r="L625" s="1"/>
      <c r="M625" s="1"/>
      <c r="N625" s="22"/>
      <c r="O625" s="1"/>
      <c r="P625" s="1"/>
      <c r="Q625" s="2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22"/>
      <c r="AP625" s="1"/>
      <c r="AQ625" s="1"/>
      <c r="AR625" s="23"/>
      <c r="AS625" s="34"/>
      <c r="AT625" s="34"/>
      <c r="AU625" s="8"/>
      <c r="AV625" s="8"/>
      <c r="AZ625" s="8"/>
      <c r="BA625" s="26"/>
      <c r="BC625">
        <v>800</v>
      </c>
      <c r="BD625">
        <v>800</v>
      </c>
      <c r="BE625" s="49"/>
    </row>
    <row r="626" spans="2:57" x14ac:dyDescent="0.3">
      <c r="B626" s="1"/>
      <c r="C626" s="1"/>
      <c r="D626" s="1"/>
      <c r="E626" s="1"/>
      <c r="F626" s="1"/>
      <c r="G626" s="1"/>
      <c r="H626" s="22"/>
      <c r="I626" s="45"/>
      <c r="J626" s="1"/>
      <c r="K626" s="22"/>
      <c r="L626" s="1"/>
      <c r="M626" s="1"/>
      <c r="N626" s="22"/>
      <c r="O626" s="1"/>
      <c r="P626" s="1"/>
      <c r="Q626" s="2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22"/>
      <c r="AP626" s="1"/>
      <c r="AQ626" s="1"/>
      <c r="AR626" s="23"/>
      <c r="AS626" s="34"/>
      <c r="AT626" s="34"/>
      <c r="AU626" s="8"/>
      <c r="AV626" s="8"/>
      <c r="AZ626" s="8"/>
      <c r="BA626" s="26"/>
      <c r="BC626">
        <v>800</v>
      </c>
      <c r="BD626">
        <v>800</v>
      </c>
      <c r="BE626" s="49"/>
    </row>
    <row r="627" spans="2:57" x14ac:dyDescent="0.3">
      <c r="B627" s="1"/>
      <c r="C627" s="1"/>
      <c r="D627" s="1"/>
      <c r="E627" s="1"/>
      <c r="F627" s="1"/>
      <c r="G627" s="1"/>
      <c r="H627" s="22"/>
      <c r="I627" s="45"/>
      <c r="J627" s="1"/>
      <c r="K627" s="22"/>
      <c r="L627" s="1"/>
      <c r="M627" s="1"/>
      <c r="N627" s="22"/>
      <c r="O627" s="1"/>
      <c r="P627" s="1"/>
      <c r="Q627" s="2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22"/>
      <c r="AP627" s="1"/>
      <c r="AQ627" s="1"/>
      <c r="AR627" s="23"/>
      <c r="AS627" s="34"/>
      <c r="AT627" s="34"/>
      <c r="AU627" s="8"/>
      <c r="AV627" s="8"/>
      <c r="AZ627" s="8"/>
      <c r="BA627" s="26"/>
      <c r="BC627">
        <v>800</v>
      </c>
      <c r="BD627">
        <v>800</v>
      </c>
      <c r="BE627" s="49"/>
    </row>
    <row r="628" spans="2:57" x14ac:dyDescent="0.3">
      <c r="B628" s="1"/>
      <c r="C628" s="1"/>
      <c r="D628" s="1"/>
      <c r="E628" s="1"/>
      <c r="F628" s="1"/>
      <c r="G628" s="1"/>
      <c r="H628" s="22"/>
      <c r="I628" s="45"/>
      <c r="J628" s="1"/>
      <c r="K628" s="22"/>
      <c r="L628" s="1"/>
      <c r="M628" s="1"/>
      <c r="N628" s="22"/>
      <c r="O628" s="1"/>
      <c r="P628" s="1"/>
      <c r="Q628" s="2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22"/>
      <c r="AP628" s="1"/>
      <c r="AQ628" s="1"/>
      <c r="AR628" s="23"/>
      <c r="AS628" s="34"/>
      <c r="AT628" s="34"/>
      <c r="AU628" s="8"/>
      <c r="AV628" s="8"/>
      <c r="AZ628" s="8"/>
      <c r="BA628" s="26"/>
      <c r="BC628">
        <v>800</v>
      </c>
      <c r="BD628">
        <v>800</v>
      </c>
      <c r="BE628" s="49"/>
    </row>
    <row r="629" spans="2:57" x14ac:dyDescent="0.3">
      <c r="B629" s="1"/>
      <c r="C629" s="1"/>
      <c r="D629" s="1"/>
      <c r="E629" s="1"/>
      <c r="F629" s="1"/>
      <c r="G629" s="1"/>
      <c r="H629" s="22"/>
      <c r="I629" s="45"/>
      <c r="J629" s="1"/>
      <c r="K629" s="22"/>
      <c r="L629" s="1"/>
      <c r="M629" s="1"/>
      <c r="N629" s="22"/>
      <c r="O629" s="1"/>
      <c r="P629" s="1"/>
      <c r="Q629" s="2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22"/>
      <c r="AP629" s="1"/>
      <c r="AQ629" s="1"/>
      <c r="AR629" s="23"/>
      <c r="AS629" s="34"/>
      <c r="AT629" s="34"/>
      <c r="AU629" s="8"/>
      <c r="AV629" s="8"/>
      <c r="AZ629" s="8"/>
      <c r="BA629" s="26"/>
      <c r="BC629">
        <v>800</v>
      </c>
      <c r="BD629">
        <v>800</v>
      </c>
      <c r="BE629" s="49"/>
    </row>
    <row r="630" spans="2:57" x14ac:dyDescent="0.3">
      <c r="B630" s="1"/>
      <c r="C630" s="1"/>
      <c r="D630" s="1"/>
      <c r="E630" s="1"/>
      <c r="F630" s="1"/>
      <c r="G630" s="1"/>
      <c r="H630" s="22"/>
      <c r="I630" s="45"/>
      <c r="J630" s="1"/>
      <c r="K630" s="22"/>
      <c r="L630" s="1"/>
      <c r="M630" s="1"/>
      <c r="N630" s="22"/>
      <c r="O630" s="1"/>
      <c r="P630" s="1"/>
      <c r="Q630" s="2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22"/>
      <c r="AP630" s="1"/>
      <c r="AQ630" s="1"/>
      <c r="AR630" s="23"/>
      <c r="AS630" s="34"/>
      <c r="AT630" s="34"/>
      <c r="AU630" s="8"/>
      <c r="AV630" s="8"/>
      <c r="AZ630" s="8"/>
      <c r="BA630" s="26"/>
      <c r="BC630">
        <v>800</v>
      </c>
      <c r="BD630">
        <v>800</v>
      </c>
      <c r="BE630" s="49"/>
    </row>
    <row r="631" spans="2:57" x14ac:dyDescent="0.3">
      <c r="B631" s="1"/>
      <c r="C631" s="1"/>
      <c r="D631" s="1"/>
      <c r="E631" s="1"/>
      <c r="F631" s="1"/>
      <c r="G631" s="1"/>
      <c r="H631" s="22"/>
      <c r="I631" s="45"/>
      <c r="J631" s="1"/>
      <c r="K631" s="22"/>
      <c r="L631" s="1"/>
      <c r="M631" s="1"/>
      <c r="N631" s="22"/>
      <c r="O631" s="1"/>
      <c r="P631" s="1"/>
      <c r="Q631" s="2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22"/>
      <c r="AP631" s="1"/>
      <c r="AQ631" s="1"/>
      <c r="AR631" s="23"/>
      <c r="AS631" s="34"/>
      <c r="AT631" s="34"/>
      <c r="AU631" s="8"/>
      <c r="AV631" s="8"/>
      <c r="AZ631" s="8"/>
      <c r="BA631" s="26"/>
      <c r="BC631">
        <v>800</v>
      </c>
      <c r="BD631">
        <v>800</v>
      </c>
      <c r="BE631" s="49"/>
    </row>
    <row r="632" spans="2:57" x14ac:dyDescent="0.3">
      <c r="B632" s="1"/>
      <c r="C632" s="1"/>
      <c r="D632" s="1"/>
      <c r="E632" s="1"/>
      <c r="F632" s="1"/>
      <c r="G632" s="1"/>
      <c r="H632" s="22"/>
      <c r="I632" s="45"/>
      <c r="J632" s="1"/>
      <c r="K632" s="22"/>
      <c r="L632" s="1"/>
      <c r="M632" s="1"/>
      <c r="N632" s="22"/>
      <c r="O632" s="1"/>
      <c r="P632" s="1"/>
      <c r="Q632" s="2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22"/>
      <c r="AP632" s="1"/>
      <c r="AQ632" s="1"/>
      <c r="AR632" s="23"/>
      <c r="AS632" s="34"/>
      <c r="AT632" s="34"/>
      <c r="AU632" s="8"/>
      <c r="AV632" s="8"/>
      <c r="AZ632" s="8"/>
      <c r="BA632" s="26"/>
      <c r="BC632">
        <v>800</v>
      </c>
      <c r="BD632">
        <v>800</v>
      </c>
      <c r="BE632" s="49"/>
    </row>
    <row r="633" spans="2:57" x14ac:dyDescent="0.3">
      <c r="B633" s="1"/>
      <c r="C633" s="1"/>
      <c r="D633" s="1"/>
      <c r="E633" s="1"/>
      <c r="F633" s="1"/>
      <c r="G633" s="1"/>
      <c r="H633" s="22"/>
      <c r="I633" s="45"/>
      <c r="J633" s="1"/>
      <c r="K633" s="22"/>
      <c r="L633" s="1"/>
      <c r="M633" s="1"/>
      <c r="N633" s="22"/>
      <c r="O633" s="1"/>
      <c r="P633" s="1"/>
      <c r="Q633" s="2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22"/>
      <c r="AP633" s="1"/>
      <c r="AQ633" s="1"/>
      <c r="AR633" s="23"/>
      <c r="AS633" s="34"/>
      <c r="AT633" s="34"/>
      <c r="AU633" s="8"/>
      <c r="AV633" s="8"/>
      <c r="AZ633" s="8"/>
      <c r="BA633" s="26"/>
      <c r="BC633">
        <v>800</v>
      </c>
      <c r="BD633">
        <v>800</v>
      </c>
      <c r="BE633" s="49"/>
    </row>
    <row r="634" spans="2:57" x14ac:dyDescent="0.3">
      <c r="B634" s="1"/>
      <c r="C634" s="1"/>
      <c r="D634" s="1"/>
      <c r="E634" s="1"/>
      <c r="F634" s="1"/>
      <c r="G634" s="1"/>
      <c r="H634" s="22"/>
      <c r="I634" s="45"/>
      <c r="J634" s="1"/>
      <c r="K634" s="22"/>
      <c r="L634" s="1"/>
      <c r="M634" s="1"/>
      <c r="N634" s="22"/>
      <c r="O634" s="1"/>
      <c r="P634" s="1"/>
      <c r="Q634" s="2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22"/>
      <c r="AP634" s="1"/>
      <c r="AQ634" s="1"/>
      <c r="AR634" s="23"/>
      <c r="AS634" s="34"/>
      <c r="AT634" s="34"/>
      <c r="AU634" s="8"/>
      <c r="AV634" s="8"/>
      <c r="AZ634" s="8"/>
      <c r="BA634" s="26"/>
      <c r="BC634">
        <v>800</v>
      </c>
      <c r="BD634">
        <v>800</v>
      </c>
      <c r="BE634" s="49"/>
    </row>
    <row r="635" spans="2:57" x14ac:dyDescent="0.3">
      <c r="B635" s="1"/>
      <c r="C635" s="1"/>
      <c r="D635" s="1"/>
      <c r="E635" s="1"/>
      <c r="F635" s="1"/>
      <c r="G635" s="1"/>
      <c r="H635" s="22"/>
      <c r="I635" s="45"/>
      <c r="J635" s="1"/>
      <c r="K635" s="22"/>
      <c r="L635" s="1"/>
      <c r="M635" s="1"/>
      <c r="N635" s="22"/>
      <c r="O635" s="1"/>
      <c r="P635" s="1"/>
      <c r="Q635" s="2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22"/>
      <c r="AP635" s="1"/>
      <c r="AQ635" s="1"/>
      <c r="AR635" s="23"/>
      <c r="AS635" s="34"/>
      <c r="AT635" s="34"/>
      <c r="AU635" s="8"/>
      <c r="AV635" s="8"/>
      <c r="AZ635" s="8"/>
      <c r="BA635" s="26"/>
      <c r="BC635">
        <v>800</v>
      </c>
      <c r="BD635">
        <v>800</v>
      </c>
      <c r="BE635" s="49"/>
    </row>
    <row r="636" spans="2:57" x14ac:dyDescent="0.3">
      <c r="B636" s="1"/>
      <c r="C636" s="1"/>
      <c r="D636" s="1"/>
      <c r="E636" s="1"/>
      <c r="F636" s="1"/>
      <c r="G636" s="1"/>
      <c r="H636" s="22"/>
      <c r="I636" s="45"/>
      <c r="J636" s="1"/>
      <c r="K636" s="22"/>
      <c r="L636" s="1"/>
      <c r="M636" s="1"/>
      <c r="N636" s="22"/>
      <c r="O636" s="1"/>
      <c r="P636" s="1"/>
      <c r="Q636" s="2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22"/>
      <c r="AP636" s="1"/>
      <c r="AQ636" s="1"/>
      <c r="AR636" s="23"/>
      <c r="AS636" s="34"/>
      <c r="AT636" s="34"/>
      <c r="AU636" s="8"/>
      <c r="AV636" s="8"/>
      <c r="AZ636" s="8"/>
      <c r="BA636" s="26"/>
      <c r="BC636">
        <v>800</v>
      </c>
      <c r="BD636">
        <v>800</v>
      </c>
      <c r="BE636" s="49"/>
    </row>
    <row r="637" spans="2:57" x14ac:dyDescent="0.3">
      <c r="B637" s="1"/>
      <c r="C637" s="1"/>
      <c r="D637" s="1"/>
      <c r="E637" s="1"/>
      <c r="F637" s="1"/>
      <c r="G637" s="1"/>
      <c r="H637" s="22"/>
      <c r="I637" s="45"/>
      <c r="J637" s="1"/>
      <c r="K637" s="22"/>
      <c r="L637" s="1"/>
      <c r="M637" s="1"/>
      <c r="N637" s="22"/>
      <c r="O637" s="1"/>
      <c r="P637" s="1"/>
      <c r="Q637" s="2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22"/>
      <c r="AP637" s="1"/>
      <c r="AQ637" s="1"/>
      <c r="AR637" s="23"/>
      <c r="AS637" s="34"/>
      <c r="AT637" s="34"/>
      <c r="AU637" s="8"/>
      <c r="AV637" s="8"/>
      <c r="AZ637" s="8"/>
      <c r="BA637" s="26"/>
      <c r="BC637">
        <v>800</v>
      </c>
      <c r="BD637">
        <v>800</v>
      </c>
      <c r="BE637" s="49"/>
    </row>
    <row r="638" spans="2:57" x14ac:dyDescent="0.3">
      <c r="B638" s="1"/>
      <c r="C638" s="1"/>
      <c r="D638" s="1"/>
      <c r="E638" s="1"/>
      <c r="F638" s="1"/>
      <c r="G638" s="1"/>
      <c r="H638" s="22"/>
      <c r="I638" s="45"/>
      <c r="J638" s="1"/>
      <c r="K638" s="22"/>
      <c r="L638" s="1"/>
      <c r="M638" s="1"/>
      <c r="N638" s="22"/>
      <c r="O638" s="1"/>
      <c r="P638" s="1"/>
      <c r="Q638" s="2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22"/>
      <c r="AP638" s="1"/>
      <c r="AQ638" s="1"/>
      <c r="AR638" s="23"/>
      <c r="AS638" s="34"/>
      <c r="AT638" s="34"/>
      <c r="AU638" s="8"/>
      <c r="AV638" s="8"/>
      <c r="AZ638" s="8"/>
      <c r="BA638" s="26"/>
      <c r="BC638">
        <v>800</v>
      </c>
      <c r="BD638">
        <v>800</v>
      </c>
      <c r="BE638" s="49"/>
    </row>
    <row r="639" spans="2:57" x14ac:dyDescent="0.3">
      <c r="B639" s="1"/>
      <c r="C639" s="1"/>
      <c r="D639" s="1"/>
      <c r="E639" s="1"/>
      <c r="F639" s="1"/>
      <c r="G639" s="1"/>
      <c r="H639" s="22"/>
      <c r="I639" s="45"/>
      <c r="J639" s="1"/>
      <c r="K639" s="22"/>
      <c r="L639" s="1"/>
      <c r="M639" s="1"/>
      <c r="N639" s="22"/>
      <c r="O639" s="1"/>
      <c r="P639" s="1"/>
      <c r="Q639" s="2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22"/>
      <c r="AP639" s="1"/>
      <c r="AQ639" s="1"/>
      <c r="AR639" s="23"/>
      <c r="AS639" s="34"/>
      <c r="AT639" s="34"/>
      <c r="AU639" s="8"/>
      <c r="AV639" s="8"/>
      <c r="AZ639" s="8"/>
      <c r="BA639" s="26"/>
      <c r="BC639">
        <v>800</v>
      </c>
      <c r="BD639">
        <v>800</v>
      </c>
      <c r="BE639" s="49"/>
    </row>
    <row r="640" spans="2:57" x14ac:dyDescent="0.3">
      <c r="B640" s="1"/>
      <c r="C640" s="1"/>
      <c r="D640" s="1"/>
      <c r="E640" s="1"/>
      <c r="F640" s="1"/>
      <c r="G640" s="1"/>
      <c r="H640" s="22"/>
      <c r="I640" s="45"/>
      <c r="J640" s="1"/>
      <c r="K640" s="22"/>
      <c r="L640" s="1"/>
      <c r="M640" s="1"/>
      <c r="N640" s="22"/>
      <c r="O640" s="1"/>
      <c r="P640" s="1"/>
      <c r="Q640" s="2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22"/>
      <c r="AP640" s="1"/>
      <c r="AQ640" s="1"/>
      <c r="AR640" s="23"/>
      <c r="AS640" s="34"/>
      <c r="AT640" s="34"/>
      <c r="AU640" s="8"/>
      <c r="AV640" s="8"/>
      <c r="AZ640" s="8"/>
      <c r="BA640" s="26"/>
      <c r="BC640">
        <v>800</v>
      </c>
      <c r="BD640">
        <v>800</v>
      </c>
      <c r="BE640" s="49"/>
    </row>
    <row r="641" spans="2:57" x14ac:dyDescent="0.3">
      <c r="B641" s="1"/>
      <c r="C641" s="1"/>
      <c r="D641" s="1"/>
      <c r="E641" s="1"/>
      <c r="F641" s="1"/>
      <c r="G641" s="1"/>
      <c r="H641" s="22"/>
      <c r="I641" s="45"/>
      <c r="J641" s="1"/>
      <c r="K641" s="22"/>
      <c r="L641" s="1"/>
      <c r="M641" s="1"/>
      <c r="N641" s="22"/>
      <c r="O641" s="1"/>
      <c r="P641" s="1"/>
      <c r="Q641" s="2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22"/>
      <c r="AP641" s="1"/>
      <c r="AQ641" s="1"/>
      <c r="AR641" s="23"/>
      <c r="AS641" s="34"/>
      <c r="AT641" s="34"/>
      <c r="AU641" s="8"/>
      <c r="AV641" s="8"/>
      <c r="AZ641" s="8"/>
      <c r="BA641" s="26"/>
      <c r="BC641">
        <v>800</v>
      </c>
      <c r="BD641">
        <v>800</v>
      </c>
      <c r="BE641" s="49"/>
    </row>
    <row r="642" spans="2:57" x14ac:dyDescent="0.3">
      <c r="B642" s="1"/>
      <c r="C642" s="1"/>
      <c r="D642" s="1"/>
      <c r="E642" s="1"/>
      <c r="F642" s="1"/>
      <c r="G642" s="1"/>
      <c r="H642" s="22"/>
      <c r="I642" s="45"/>
      <c r="J642" s="1"/>
      <c r="K642" s="22"/>
      <c r="L642" s="1"/>
      <c r="M642" s="1"/>
      <c r="N642" s="22"/>
      <c r="O642" s="1"/>
      <c r="P642" s="1"/>
      <c r="Q642" s="2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22"/>
      <c r="AP642" s="1"/>
      <c r="AQ642" s="1"/>
      <c r="AR642" s="23"/>
      <c r="AS642" s="34"/>
      <c r="AT642" s="34"/>
      <c r="AU642" s="8"/>
      <c r="AV642" s="8"/>
      <c r="AZ642" s="8"/>
      <c r="BA642" s="26"/>
      <c r="BC642">
        <v>800</v>
      </c>
      <c r="BD642">
        <v>800</v>
      </c>
      <c r="BE642" s="49"/>
    </row>
    <row r="643" spans="2:57" x14ac:dyDescent="0.3">
      <c r="B643" s="1"/>
      <c r="C643" s="1"/>
      <c r="D643" s="1"/>
      <c r="E643" s="1"/>
      <c r="F643" s="1"/>
      <c r="G643" s="1"/>
      <c r="H643" s="22"/>
      <c r="I643" s="45"/>
      <c r="J643" s="1"/>
      <c r="K643" s="22"/>
      <c r="L643" s="1"/>
      <c r="M643" s="1"/>
      <c r="N643" s="22"/>
      <c r="O643" s="1"/>
      <c r="P643" s="1"/>
      <c r="Q643" s="2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22"/>
      <c r="AP643" s="1"/>
      <c r="AQ643" s="1"/>
      <c r="AR643" s="23"/>
      <c r="AS643" s="34"/>
      <c r="AT643" s="34"/>
      <c r="AU643" s="8"/>
      <c r="AV643" s="8"/>
      <c r="AZ643" s="8"/>
      <c r="BA643" s="26"/>
      <c r="BC643">
        <v>800</v>
      </c>
      <c r="BD643">
        <v>800</v>
      </c>
      <c r="BE643" s="49"/>
    </row>
    <row r="644" spans="2:57" x14ac:dyDescent="0.3">
      <c r="B644" s="1"/>
      <c r="C644" s="1"/>
      <c r="D644" s="1"/>
      <c r="E644" s="1"/>
      <c r="F644" s="1"/>
      <c r="G644" s="1"/>
      <c r="H644" s="22"/>
      <c r="I644" s="45"/>
      <c r="J644" s="1"/>
      <c r="K644" s="22"/>
      <c r="L644" s="1"/>
      <c r="M644" s="1"/>
      <c r="N644" s="22"/>
      <c r="O644" s="1"/>
      <c r="P644" s="1"/>
      <c r="Q644" s="2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22"/>
      <c r="AP644" s="1"/>
      <c r="AQ644" s="1"/>
      <c r="AR644" s="23"/>
      <c r="AS644" s="34"/>
      <c r="AT644" s="34"/>
      <c r="AU644" s="8"/>
      <c r="AV644" s="8"/>
      <c r="AZ644" s="8"/>
      <c r="BA644" s="26"/>
      <c r="BC644">
        <v>800</v>
      </c>
      <c r="BD644">
        <v>800</v>
      </c>
      <c r="BE644" s="49"/>
    </row>
    <row r="645" spans="2:57" x14ac:dyDescent="0.3">
      <c r="B645" s="1"/>
      <c r="C645" s="1"/>
      <c r="D645" s="1"/>
      <c r="E645" s="1"/>
      <c r="F645" s="1"/>
      <c r="G645" s="1"/>
      <c r="H645" s="22"/>
      <c r="I645" s="45"/>
      <c r="J645" s="1"/>
      <c r="K645" s="22"/>
      <c r="L645" s="1"/>
      <c r="M645" s="1"/>
      <c r="N645" s="22"/>
      <c r="O645" s="1"/>
      <c r="P645" s="1"/>
      <c r="Q645" s="2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22"/>
      <c r="AP645" s="1"/>
      <c r="AQ645" s="1"/>
      <c r="AR645" s="23"/>
      <c r="AS645" s="34"/>
      <c r="AT645" s="34"/>
      <c r="AU645" s="8"/>
      <c r="AV645" s="8"/>
      <c r="AZ645" s="8"/>
      <c r="BA645" s="26"/>
      <c r="BC645">
        <v>800</v>
      </c>
      <c r="BD645">
        <v>800</v>
      </c>
      <c r="BE645" s="49"/>
    </row>
    <row r="646" spans="2:57" x14ac:dyDescent="0.3">
      <c r="B646" s="1"/>
      <c r="C646" s="1"/>
      <c r="D646" s="1"/>
      <c r="E646" s="1"/>
      <c r="F646" s="1"/>
      <c r="G646" s="1"/>
      <c r="H646" s="22"/>
      <c r="I646" s="45"/>
      <c r="J646" s="1"/>
      <c r="K646" s="22"/>
      <c r="L646" s="1"/>
      <c r="M646" s="1"/>
      <c r="N646" s="22"/>
      <c r="O646" s="1"/>
      <c r="P646" s="1"/>
      <c r="Q646" s="2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22"/>
      <c r="AP646" s="1"/>
      <c r="AQ646" s="1"/>
      <c r="AR646" s="23"/>
      <c r="AS646" s="34"/>
      <c r="AT646" s="34"/>
      <c r="AU646" s="8"/>
      <c r="AV646" s="8"/>
      <c r="AZ646" s="8"/>
      <c r="BA646" s="26"/>
      <c r="BC646">
        <v>800</v>
      </c>
      <c r="BD646">
        <v>800</v>
      </c>
      <c r="BE646" s="49"/>
    </row>
    <row r="647" spans="2:57" x14ac:dyDescent="0.3">
      <c r="B647" s="1"/>
      <c r="C647" s="1"/>
      <c r="D647" s="1"/>
      <c r="E647" s="1"/>
      <c r="F647" s="1"/>
      <c r="G647" s="1"/>
      <c r="H647" s="22"/>
      <c r="I647" s="45"/>
      <c r="J647" s="1"/>
      <c r="K647" s="22"/>
      <c r="L647" s="1"/>
      <c r="M647" s="1"/>
      <c r="N647" s="22"/>
      <c r="O647" s="1"/>
      <c r="P647" s="1"/>
      <c r="Q647" s="2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22"/>
      <c r="AP647" s="1"/>
      <c r="AQ647" s="1"/>
      <c r="AR647" s="23"/>
      <c r="AS647" s="34"/>
      <c r="AT647" s="34"/>
      <c r="AU647" s="8"/>
      <c r="AV647" s="8"/>
      <c r="AZ647" s="8"/>
      <c r="BA647" s="26"/>
      <c r="BC647">
        <v>800</v>
      </c>
      <c r="BD647">
        <v>800</v>
      </c>
      <c r="BE647" s="49"/>
    </row>
    <row r="648" spans="2:57" x14ac:dyDescent="0.3">
      <c r="B648" s="1"/>
      <c r="C648" s="1"/>
      <c r="D648" s="1"/>
      <c r="E648" s="1"/>
      <c r="F648" s="1"/>
      <c r="G648" s="1"/>
      <c r="H648" s="22"/>
      <c r="I648" s="45"/>
      <c r="J648" s="1"/>
      <c r="K648" s="22"/>
      <c r="L648" s="1"/>
      <c r="M648" s="1"/>
      <c r="N648" s="22"/>
      <c r="O648" s="1"/>
      <c r="P648" s="1"/>
      <c r="Q648" s="2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22"/>
      <c r="AP648" s="1"/>
      <c r="AQ648" s="1"/>
      <c r="AR648" s="23"/>
      <c r="AS648" s="34"/>
      <c r="AT648" s="34"/>
      <c r="AU648" s="8"/>
      <c r="AV648" s="8"/>
      <c r="AZ648" s="8"/>
      <c r="BA648" s="26"/>
      <c r="BC648">
        <v>800</v>
      </c>
      <c r="BD648">
        <v>800</v>
      </c>
      <c r="BE648" s="49"/>
    </row>
    <row r="649" spans="2:57" x14ac:dyDescent="0.3">
      <c r="B649" s="1"/>
      <c r="C649" s="1"/>
      <c r="D649" s="1"/>
      <c r="E649" s="1"/>
      <c r="F649" s="1"/>
      <c r="G649" s="1"/>
      <c r="H649" s="22"/>
      <c r="I649" s="45"/>
      <c r="J649" s="1"/>
      <c r="K649" s="22"/>
      <c r="L649" s="1"/>
      <c r="M649" s="1"/>
      <c r="N649" s="22"/>
      <c r="O649" s="1"/>
      <c r="P649" s="1"/>
      <c r="Q649" s="2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22"/>
      <c r="AP649" s="1"/>
      <c r="AQ649" s="1"/>
      <c r="AR649" s="23"/>
      <c r="AS649" s="34"/>
      <c r="AT649" s="34"/>
      <c r="AU649" s="8"/>
      <c r="AV649" s="8"/>
      <c r="AZ649" s="8"/>
      <c r="BA649" s="26"/>
      <c r="BC649">
        <v>800</v>
      </c>
      <c r="BD649">
        <v>800</v>
      </c>
      <c r="BE649" s="49"/>
    </row>
    <row r="650" spans="2:57" x14ac:dyDescent="0.3">
      <c r="B650" s="1"/>
      <c r="C650" s="1"/>
      <c r="D650" s="1"/>
      <c r="E650" s="1"/>
      <c r="F650" s="1"/>
      <c r="G650" s="1"/>
      <c r="H650" s="22"/>
      <c r="I650" s="45"/>
      <c r="J650" s="1"/>
      <c r="K650" s="22"/>
      <c r="L650" s="1"/>
      <c r="M650" s="1"/>
      <c r="N650" s="22"/>
      <c r="O650" s="1"/>
      <c r="P650" s="1"/>
      <c r="Q650" s="2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22"/>
      <c r="AP650" s="1"/>
      <c r="AQ650" s="1"/>
      <c r="AR650" s="23"/>
      <c r="AS650" s="34"/>
      <c r="AT650" s="34"/>
      <c r="AU650" s="8"/>
      <c r="AV650" s="8"/>
      <c r="AZ650" s="8"/>
      <c r="BA650" s="26"/>
      <c r="BC650">
        <v>800</v>
      </c>
      <c r="BD650">
        <v>800</v>
      </c>
      <c r="BE650" s="49"/>
    </row>
    <row r="651" spans="2:57" x14ac:dyDescent="0.3">
      <c r="B651" s="1"/>
      <c r="C651" s="1"/>
      <c r="D651" s="1"/>
      <c r="E651" s="1"/>
      <c r="F651" s="1"/>
      <c r="G651" s="1"/>
      <c r="H651" s="22"/>
      <c r="I651" s="45"/>
      <c r="J651" s="1"/>
      <c r="K651" s="22"/>
      <c r="L651" s="1"/>
      <c r="M651" s="1"/>
      <c r="N651" s="22"/>
      <c r="O651" s="1"/>
      <c r="P651" s="1"/>
      <c r="Q651" s="2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22"/>
      <c r="AP651" s="1"/>
      <c r="AQ651" s="1"/>
      <c r="AR651" s="23"/>
      <c r="AS651" s="34"/>
      <c r="AT651" s="34"/>
      <c r="AU651" s="8"/>
      <c r="AV651" s="8"/>
      <c r="AZ651" s="8"/>
      <c r="BA651" s="26"/>
      <c r="BC651">
        <v>800</v>
      </c>
      <c r="BD651">
        <v>800</v>
      </c>
      <c r="BE651" s="49"/>
    </row>
    <row r="652" spans="2:57" x14ac:dyDescent="0.3">
      <c r="B652" s="1"/>
      <c r="C652" s="1"/>
      <c r="D652" s="1"/>
      <c r="E652" s="1"/>
      <c r="F652" s="1"/>
      <c r="G652" s="1"/>
      <c r="H652" s="22"/>
      <c r="I652" s="45"/>
      <c r="J652" s="1"/>
      <c r="K652" s="22"/>
      <c r="L652" s="1"/>
      <c r="M652" s="1"/>
      <c r="N652" s="22"/>
      <c r="O652" s="1"/>
      <c r="P652" s="1"/>
      <c r="Q652" s="2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22"/>
      <c r="AP652" s="1"/>
      <c r="AQ652" s="1"/>
      <c r="AR652" s="23"/>
      <c r="AS652" s="34"/>
      <c r="AT652" s="34"/>
      <c r="AU652" s="8"/>
      <c r="AV652" s="8"/>
      <c r="AZ652" s="8"/>
      <c r="BA652" s="26"/>
      <c r="BC652">
        <v>800</v>
      </c>
      <c r="BD652">
        <v>800</v>
      </c>
      <c r="BE652" s="49"/>
    </row>
    <row r="653" spans="2:57" x14ac:dyDescent="0.3">
      <c r="B653" s="1"/>
      <c r="C653" s="1"/>
      <c r="D653" s="1"/>
      <c r="E653" s="1"/>
      <c r="F653" s="1"/>
      <c r="G653" s="1"/>
      <c r="H653" s="22"/>
      <c r="I653" s="45"/>
      <c r="J653" s="1"/>
      <c r="K653" s="22"/>
      <c r="L653" s="1"/>
      <c r="M653" s="1"/>
      <c r="N653" s="22"/>
      <c r="O653" s="1"/>
      <c r="P653" s="1"/>
      <c r="Q653" s="2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22"/>
      <c r="AP653" s="1"/>
      <c r="AQ653" s="1"/>
      <c r="AR653" s="23"/>
      <c r="AS653" s="34"/>
      <c r="AT653" s="34"/>
      <c r="AU653" s="8"/>
      <c r="AV653" s="8"/>
      <c r="AZ653" s="8"/>
      <c r="BA653" s="26"/>
      <c r="BC653">
        <v>800</v>
      </c>
      <c r="BD653">
        <v>800</v>
      </c>
      <c r="BE653" s="49"/>
    </row>
    <row r="654" spans="2:57" x14ac:dyDescent="0.3">
      <c r="B654" s="1"/>
      <c r="C654" s="1"/>
      <c r="D654" s="1"/>
      <c r="E654" s="1"/>
      <c r="F654" s="1"/>
      <c r="G654" s="1"/>
      <c r="H654" s="22"/>
      <c r="I654" s="45"/>
      <c r="J654" s="1"/>
      <c r="K654" s="22"/>
      <c r="L654" s="1"/>
      <c r="M654" s="1"/>
      <c r="N654" s="22"/>
      <c r="O654" s="1"/>
      <c r="P654" s="1"/>
      <c r="Q654" s="2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22"/>
      <c r="AP654" s="1"/>
      <c r="AQ654" s="1"/>
      <c r="AR654" s="23"/>
      <c r="AS654" s="34"/>
      <c r="AT654" s="34"/>
      <c r="AU654" s="8"/>
      <c r="AV654" s="8"/>
      <c r="AZ654" s="8"/>
      <c r="BA654" s="26"/>
      <c r="BC654">
        <v>800</v>
      </c>
      <c r="BD654">
        <v>800</v>
      </c>
      <c r="BE654" s="49"/>
    </row>
    <row r="655" spans="2:57" x14ac:dyDescent="0.3">
      <c r="B655" s="1"/>
      <c r="C655" s="1"/>
      <c r="D655" s="1"/>
      <c r="E655" s="1"/>
      <c r="F655" s="1"/>
      <c r="G655" s="1"/>
      <c r="H655" s="22"/>
      <c r="I655" s="45"/>
      <c r="J655" s="1"/>
      <c r="K655" s="22"/>
      <c r="L655" s="1"/>
      <c r="M655" s="1"/>
      <c r="N655" s="22"/>
      <c r="O655" s="1"/>
      <c r="P655" s="1"/>
      <c r="Q655" s="2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22"/>
      <c r="AP655" s="1"/>
      <c r="AQ655" s="1"/>
      <c r="AR655" s="23"/>
      <c r="AS655" s="34"/>
      <c r="AT655" s="34"/>
      <c r="AU655" s="8"/>
      <c r="AV655" s="8"/>
      <c r="AZ655" s="8"/>
      <c r="BA655" s="26"/>
      <c r="BC655">
        <v>800</v>
      </c>
      <c r="BD655">
        <v>800</v>
      </c>
      <c r="BE655" s="49"/>
    </row>
    <row r="656" spans="2:57" x14ac:dyDescent="0.3">
      <c r="B656" s="1"/>
      <c r="C656" s="1"/>
      <c r="D656" s="1"/>
      <c r="E656" s="1"/>
      <c r="F656" s="1"/>
      <c r="G656" s="1"/>
      <c r="H656" s="22"/>
      <c r="I656" s="45"/>
      <c r="J656" s="1"/>
      <c r="K656" s="22"/>
      <c r="L656" s="1"/>
      <c r="M656" s="1"/>
      <c r="N656" s="22"/>
      <c r="O656" s="1"/>
      <c r="P656" s="1"/>
      <c r="Q656" s="2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22"/>
      <c r="AP656" s="1"/>
      <c r="AQ656" s="1"/>
      <c r="AR656" s="23"/>
      <c r="AS656" s="34"/>
      <c r="AT656" s="34"/>
      <c r="AU656" s="8"/>
      <c r="AV656" s="8"/>
      <c r="AZ656" s="8"/>
      <c r="BA656" s="26"/>
      <c r="BC656">
        <v>800</v>
      </c>
      <c r="BD656">
        <v>800</v>
      </c>
      <c r="BE656" s="49"/>
    </row>
    <row r="657" spans="2:57" x14ac:dyDescent="0.3">
      <c r="B657" s="1"/>
      <c r="C657" s="1"/>
      <c r="D657" s="1"/>
      <c r="E657" s="1"/>
      <c r="F657" s="1"/>
      <c r="G657" s="1"/>
      <c r="H657" s="22"/>
      <c r="I657" s="45"/>
      <c r="J657" s="1"/>
      <c r="K657" s="22"/>
      <c r="L657" s="1"/>
      <c r="M657" s="1"/>
      <c r="N657" s="22"/>
      <c r="O657" s="1"/>
      <c r="P657" s="1"/>
      <c r="Q657" s="2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22"/>
      <c r="AP657" s="1"/>
      <c r="AQ657" s="1"/>
      <c r="AR657" s="23"/>
      <c r="AS657" s="34"/>
      <c r="AT657" s="34"/>
      <c r="AU657" s="8"/>
      <c r="AV657" s="8"/>
      <c r="AZ657" s="8"/>
      <c r="BA657" s="26"/>
      <c r="BC657">
        <v>800</v>
      </c>
      <c r="BD657">
        <v>800</v>
      </c>
      <c r="BE657" s="49"/>
    </row>
    <row r="658" spans="2:57" x14ac:dyDescent="0.3">
      <c r="B658" s="1"/>
      <c r="C658" s="1"/>
      <c r="D658" s="1"/>
      <c r="E658" s="1"/>
      <c r="F658" s="1"/>
      <c r="G658" s="1"/>
      <c r="H658" s="22"/>
      <c r="I658" s="45"/>
      <c r="J658" s="1"/>
      <c r="K658" s="22"/>
      <c r="L658" s="1"/>
      <c r="M658" s="1"/>
      <c r="N658" s="22"/>
      <c r="O658" s="1"/>
      <c r="P658" s="1"/>
      <c r="Q658" s="2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22"/>
      <c r="AP658" s="1"/>
      <c r="AQ658" s="1"/>
      <c r="AR658" s="23"/>
      <c r="AS658" s="34"/>
      <c r="AT658" s="34"/>
      <c r="AU658" s="8"/>
      <c r="AV658" s="8"/>
      <c r="AZ658" s="8"/>
      <c r="BA658" s="26"/>
      <c r="BC658">
        <v>800</v>
      </c>
      <c r="BD658">
        <v>800</v>
      </c>
      <c r="BE658" s="49"/>
    </row>
    <row r="659" spans="2:57" x14ac:dyDescent="0.3">
      <c r="B659" s="1"/>
      <c r="C659" s="1"/>
      <c r="D659" s="1"/>
      <c r="E659" s="1"/>
      <c r="F659" s="1"/>
      <c r="G659" s="1"/>
      <c r="H659" s="22"/>
      <c r="I659" s="45"/>
      <c r="J659" s="1"/>
      <c r="K659" s="22"/>
      <c r="L659" s="1"/>
      <c r="M659" s="1"/>
      <c r="N659" s="22"/>
      <c r="O659" s="1"/>
      <c r="P659" s="1"/>
      <c r="Q659" s="2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22"/>
      <c r="AP659" s="1"/>
      <c r="AQ659" s="1"/>
      <c r="AR659" s="23"/>
      <c r="AS659" s="34"/>
      <c r="AT659" s="34"/>
      <c r="AU659" s="8"/>
      <c r="AV659" s="8"/>
      <c r="AZ659" s="8"/>
      <c r="BA659" s="26"/>
      <c r="BC659">
        <v>800</v>
      </c>
      <c r="BD659">
        <v>800</v>
      </c>
      <c r="BE659" s="49"/>
    </row>
    <row r="660" spans="2:57" x14ac:dyDescent="0.3">
      <c r="B660" s="1"/>
      <c r="C660" s="1"/>
      <c r="D660" s="1"/>
      <c r="E660" s="1"/>
      <c r="F660" s="1"/>
      <c r="G660" s="1"/>
      <c r="H660" s="22"/>
      <c r="I660" s="45"/>
      <c r="J660" s="1"/>
      <c r="K660" s="22"/>
      <c r="L660" s="1"/>
      <c r="M660" s="1"/>
      <c r="N660" s="22"/>
      <c r="O660" s="1"/>
      <c r="P660" s="1"/>
      <c r="Q660" s="2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22"/>
      <c r="AP660" s="1"/>
      <c r="AQ660" s="1"/>
      <c r="AR660" s="23"/>
      <c r="AS660" s="34"/>
      <c r="AT660" s="34"/>
      <c r="AU660" s="8"/>
      <c r="AV660" s="8"/>
      <c r="AZ660" s="8"/>
      <c r="BA660" s="26"/>
      <c r="BC660">
        <v>800</v>
      </c>
      <c r="BD660">
        <v>800</v>
      </c>
      <c r="BE660" s="49"/>
    </row>
    <row r="661" spans="2:57" x14ac:dyDescent="0.3">
      <c r="B661" s="1"/>
      <c r="C661" s="1"/>
      <c r="D661" s="1"/>
      <c r="E661" s="1"/>
      <c r="F661" s="1"/>
      <c r="G661" s="1"/>
      <c r="H661" s="22"/>
      <c r="I661" s="45"/>
      <c r="J661" s="1"/>
      <c r="K661" s="22"/>
      <c r="L661" s="1"/>
      <c r="M661" s="1"/>
      <c r="N661" s="22"/>
      <c r="O661" s="1"/>
      <c r="P661" s="1"/>
      <c r="Q661" s="2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22"/>
      <c r="AP661" s="1"/>
      <c r="AQ661" s="1"/>
      <c r="AR661" s="23"/>
      <c r="AS661" s="34"/>
      <c r="AT661" s="34"/>
      <c r="AU661" s="8"/>
      <c r="AV661" s="8"/>
      <c r="AZ661" s="8"/>
      <c r="BA661" s="26"/>
      <c r="BC661">
        <v>800</v>
      </c>
      <c r="BD661">
        <v>800</v>
      </c>
      <c r="BE661" s="49"/>
    </row>
    <row r="662" spans="2:57" x14ac:dyDescent="0.3">
      <c r="B662" s="1"/>
      <c r="C662" s="1"/>
      <c r="D662" s="1"/>
      <c r="E662" s="1"/>
      <c r="F662" s="1"/>
      <c r="G662" s="1"/>
      <c r="H662" s="22"/>
      <c r="I662" s="45"/>
      <c r="J662" s="1"/>
      <c r="K662" s="22"/>
      <c r="L662" s="1"/>
      <c r="M662" s="1"/>
      <c r="N662" s="22"/>
      <c r="O662" s="1"/>
      <c r="P662" s="1"/>
      <c r="Q662" s="2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22"/>
      <c r="AP662" s="1"/>
      <c r="AQ662" s="1"/>
      <c r="AR662" s="23"/>
      <c r="AS662" s="34"/>
      <c r="AT662" s="34"/>
      <c r="AU662" s="8"/>
      <c r="AV662" s="8"/>
      <c r="AZ662" s="8"/>
      <c r="BA662" s="26"/>
      <c r="BC662">
        <v>800</v>
      </c>
      <c r="BD662">
        <v>800</v>
      </c>
      <c r="BE662" s="49"/>
    </row>
    <row r="663" spans="2:57" x14ac:dyDescent="0.3">
      <c r="B663" s="1"/>
      <c r="C663" s="1"/>
      <c r="D663" s="1"/>
      <c r="E663" s="1"/>
      <c r="F663" s="1"/>
      <c r="G663" s="1"/>
      <c r="H663" s="22"/>
      <c r="I663" s="45"/>
      <c r="J663" s="1"/>
      <c r="K663" s="22"/>
      <c r="L663" s="1"/>
      <c r="M663" s="1"/>
      <c r="N663" s="22"/>
      <c r="O663" s="1"/>
      <c r="P663" s="1"/>
      <c r="Q663" s="2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22"/>
      <c r="AP663" s="1"/>
      <c r="AQ663" s="1"/>
      <c r="AR663" s="23"/>
      <c r="AS663" s="34"/>
      <c r="AT663" s="34"/>
      <c r="AU663" s="8"/>
      <c r="AV663" s="8"/>
      <c r="AZ663" s="8"/>
      <c r="BA663" s="26"/>
      <c r="BC663">
        <v>800</v>
      </c>
      <c r="BD663">
        <v>800</v>
      </c>
      <c r="BE663" s="49"/>
    </row>
    <row r="664" spans="2:57" x14ac:dyDescent="0.3">
      <c r="B664" s="1"/>
      <c r="C664" s="1"/>
      <c r="D664" s="1"/>
      <c r="E664" s="1"/>
      <c r="F664" s="1"/>
      <c r="G664" s="1"/>
      <c r="H664" s="22"/>
      <c r="I664" s="45"/>
      <c r="J664" s="1"/>
      <c r="K664" s="22"/>
      <c r="L664" s="1"/>
      <c r="M664" s="1"/>
      <c r="N664" s="22"/>
      <c r="O664" s="1"/>
      <c r="P664" s="1"/>
      <c r="Q664" s="2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22"/>
      <c r="AP664" s="1"/>
      <c r="AQ664" s="1"/>
      <c r="AR664" s="23"/>
      <c r="AS664" s="34"/>
      <c r="AT664" s="34"/>
      <c r="AU664" s="8"/>
      <c r="AV664" s="8"/>
      <c r="AZ664" s="8"/>
      <c r="BA664" s="26"/>
      <c r="BC664">
        <v>800</v>
      </c>
      <c r="BD664">
        <v>800</v>
      </c>
      <c r="BE664" s="49"/>
    </row>
    <row r="665" spans="2:57" x14ac:dyDescent="0.3">
      <c r="B665" s="1"/>
      <c r="C665" s="1"/>
      <c r="D665" s="1"/>
      <c r="E665" s="1"/>
      <c r="F665" s="1"/>
      <c r="G665" s="1"/>
      <c r="H665" s="22"/>
      <c r="I665" s="45"/>
      <c r="J665" s="1"/>
      <c r="K665" s="22"/>
      <c r="L665" s="1"/>
      <c r="M665" s="1"/>
      <c r="N665" s="22"/>
      <c r="O665" s="1"/>
      <c r="P665" s="1"/>
      <c r="Q665" s="2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22"/>
      <c r="AP665" s="1"/>
      <c r="AQ665" s="1"/>
      <c r="AR665" s="23"/>
      <c r="AS665" s="34"/>
      <c r="AT665" s="34"/>
      <c r="AU665" s="8"/>
      <c r="AV665" s="8"/>
      <c r="AZ665" s="8"/>
      <c r="BA665" s="26"/>
      <c r="BC665">
        <v>800</v>
      </c>
      <c r="BD665">
        <v>800</v>
      </c>
      <c r="BE665" s="49"/>
    </row>
    <row r="666" spans="2:57" x14ac:dyDescent="0.3">
      <c r="B666" s="1"/>
      <c r="C666" s="1"/>
      <c r="D666" s="1"/>
      <c r="E666" s="1"/>
      <c r="F666" s="1"/>
      <c r="G666" s="1"/>
      <c r="H666" s="22"/>
      <c r="I666" s="45"/>
      <c r="J666" s="1"/>
      <c r="K666" s="22"/>
      <c r="L666" s="1"/>
      <c r="M666" s="1"/>
      <c r="N666" s="22"/>
      <c r="O666" s="1"/>
      <c r="P666" s="1"/>
      <c r="Q666" s="2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22"/>
      <c r="AP666" s="1"/>
      <c r="AQ666" s="1"/>
      <c r="AR666" s="23"/>
      <c r="AS666" s="34"/>
      <c r="AT666" s="34"/>
      <c r="AU666" s="8"/>
      <c r="AV666" s="8"/>
      <c r="AZ666" s="8"/>
      <c r="BA666" s="26"/>
      <c r="BC666">
        <v>800</v>
      </c>
      <c r="BD666">
        <v>800</v>
      </c>
      <c r="BE666" s="49"/>
    </row>
    <row r="667" spans="2:57" x14ac:dyDescent="0.3">
      <c r="B667" s="1"/>
      <c r="C667" s="1"/>
      <c r="D667" s="1"/>
      <c r="E667" s="1"/>
      <c r="F667" s="1"/>
      <c r="G667" s="1"/>
      <c r="H667" s="22"/>
      <c r="I667" s="45"/>
      <c r="J667" s="1"/>
      <c r="K667" s="22"/>
      <c r="L667" s="1"/>
      <c r="M667" s="1"/>
      <c r="N667" s="22"/>
      <c r="O667" s="1"/>
      <c r="P667" s="1"/>
      <c r="Q667" s="2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22"/>
      <c r="AP667" s="1"/>
      <c r="AQ667" s="1"/>
      <c r="AR667" s="23"/>
      <c r="AS667" s="34"/>
      <c r="AT667" s="34"/>
      <c r="AU667" s="8"/>
      <c r="AV667" s="8"/>
      <c r="AZ667" s="8"/>
      <c r="BA667" s="26"/>
      <c r="BC667">
        <v>800</v>
      </c>
      <c r="BD667">
        <v>800</v>
      </c>
      <c r="BE667" s="49"/>
    </row>
    <row r="668" spans="2:57" x14ac:dyDescent="0.3">
      <c r="B668" s="1"/>
      <c r="C668" s="1"/>
      <c r="D668" s="1"/>
      <c r="E668" s="1"/>
      <c r="F668" s="1"/>
      <c r="G668" s="1"/>
      <c r="H668" s="22"/>
      <c r="I668" s="45"/>
      <c r="J668" s="1"/>
      <c r="K668" s="22"/>
      <c r="L668" s="1"/>
      <c r="M668" s="1"/>
      <c r="N668" s="22"/>
      <c r="O668" s="1"/>
      <c r="P668" s="1"/>
      <c r="Q668" s="2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22"/>
      <c r="AP668" s="1"/>
      <c r="AQ668" s="1"/>
      <c r="AR668" s="23"/>
      <c r="AS668" s="34"/>
      <c r="AT668" s="34"/>
      <c r="AU668" s="8"/>
      <c r="AV668" s="8"/>
      <c r="AZ668" s="8"/>
      <c r="BA668" s="26"/>
      <c r="BC668">
        <v>800</v>
      </c>
      <c r="BD668">
        <v>800</v>
      </c>
      <c r="BE668" s="49"/>
    </row>
    <row r="669" spans="2:57" x14ac:dyDescent="0.3">
      <c r="B669" s="1"/>
      <c r="C669" s="1"/>
      <c r="D669" s="1"/>
      <c r="E669" s="1"/>
      <c r="F669" s="1"/>
      <c r="G669" s="1"/>
      <c r="H669" s="22"/>
      <c r="I669" s="45"/>
      <c r="J669" s="1"/>
      <c r="K669" s="22"/>
      <c r="L669" s="1"/>
      <c r="M669" s="1"/>
      <c r="N669" s="22"/>
      <c r="O669" s="1"/>
      <c r="P669" s="1"/>
      <c r="Q669" s="2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22"/>
      <c r="AP669" s="1"/>
      <c r="AQ669" s="1"/>
      <c r="AR669" s="23"/>
      <c r="AS669" s="34"/>
      <c r="AT669" s="34"/>
      <c r="AU669" s="8"/>
      <c r="AV669" s="8"/>
      <c r="AZ669" s="8"/>
      <c r="BA669" s="26"/>
      <c r="BC669">
        <v>800</v>
      </c>
      <c r="BD669">
        <v>800</v>
      </c>
      <c r="BE669" s="49"/>
    </row>
    <row r="670" spans="2:57" x14ac:dyDescent="0.3">
      <c r="B670" s="1"/>
      <c r="C670" s="1"/>
      <c r="D670" s="1"/>
      <c r="E670" s="1"/>
      <c r="F670" s="1"/>
      <c r="G670" s="1"/>
      <c r="H670" s="22"/>
      <c r="I670" s="45"/>
      <c r="J670" s="1"/>
      <c r="K670" s="22"/>
      <c r="L670" s="1"/>
      <c r="M670" s="1"/>
      <c r="N670" s="22"/>
      <c r="O670" s="1"/>
      <c r="P670" s="1"/>
      <c r="Q670" s="2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22"/>
      <c r="AP670" s="1"/>
      <c r="AQ670" s="1"/>
      <c r="AR670" s="23"/>
      <c r="AS670" s="34"/>
      <c r="AT670" s="34"/>
      <c r="AU670" s="8"/>
      <c r="AV670" s="8"/>
      <c r="AZ670" s="8"/>
      <c r="BA670" s="26"/>
      <c r="BC670">
        <v>800</v>
      </c>
      <c r="BD670">
        <v>800</v>
      </c>
      <c r="BE670" s="49"/>
    </row>
    <row r="671" spans="2:57" x14ac:dyDescent="0.3">
      <c r="B671" s="1"/>
      <c r="C671" s="1"/>
      <c r="D671" s="1"/>
      <c r="E671" s="1"/>
      <c r="F671" s="1"/>
      <c r="G671" s="1"/>
      <c r="H671" s="22"/>
      <c r="I671" s="45"/>
      <c r="J671" s="1"/>
      <c r="K671" s="22"/>
      <c r="L671" s="1"/>
      <c r="M671" s="1"/>
      <c r="N671" s="22"/>
      <c r="O671" s="1"/>
      <c r="P671" s="1"/>
      <c r="Q671" s="2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22"/>
      <c r="AP671" s="1"/>
      <c r="AQ671" s="1"/>
      <c r="AR671" s="23"/>
      <c r="AS671" s="34"/>
      <c r="AT671" s="34"/>
      <c r="AU671" s="8"/>
      <c r="AV671" s="8"/>
      <c r="AZ671" s="8"/>
      <c r="BA671" s="26"/>
      <c r="BC671">
        <v>800</v>
      </c>
      <c r="BD671">
        <v>800</v>
      </c>
      <c r="BE671" s="49"/>
    </row>
    <row r="672" spans="2:57" x14ac:dyDescent="0.3">
      <c r="B672" s="1"/>
      <c r="C672" s="1"/>
      <c r="D672" s="1"/>
      <c r="E672" s="1"/>
      <c r="F672" s="1"/>
      <c r="G672" s="1"/>
      <c r="H672" s="22"/>
      <c r="I672" s="45"/>
      <c r="J672" s="1"/>
      <c r="K672" s="22"/>
      <c r="L672" s="1"/>
      <c r="M672" s="1"/>
      <c r="N672" s="22"/>
      <c r="O672" s="1"/>
      <c r="P672" s="1"/>
      <c r="Q672" s="2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22"/>
      <c r="AP672" s="1"/>
      <c r="AQ672" s="1"/>
      <c r="AR672" s="23"/>
      <c r="AS672" s="34"/>
      <c r="AT672" s="34"/>
      <c r="AU672" s="8"/>
      <c r="AV672" s="8"/>
      <c r="AZ672" s="8"/>
      <c r="BA672" s="26"/>
      <c r="BC672">
        <v>800</v>
      </c>
      <c r="BD672">
        <v>800</v>
      </c>
      <c r="BE672" s="49"/>
    </row>
    <row r="673" spans="2:57" x14ac:dyDescent="0.3">
      <c r="B673" s="1"/>
      <c r="C673" s="1"/>
      <c r="D673" s="1"/>
      <c r="E673" s="1"/>
      <c r="F673" s="1"/>
      <c r="G673" s="1"/>
      <c r="H673" s="22"/>
      <c r="I673" s="45"/>
      <c r="J673" s="1"/>
      <c r="K673" s="22"/>
      <c r="L673" s="1"/>
      <c r="M673" s="1"/>
      <c r="N673" s="22"/>
      <c r="O673" s="1"/>
      <c r="P673" s="1"/>
      <c r="Q673" s="2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22"/>
      <c r="AP673" s="1"/>
      <c r="AQ673" s="1"/>
      <c r="AR673" s="23"/>
      <c r="AS673" s="34"/>
      <c r="AT673" s="34"/>
      <c r="AU673" s="8"/>
      <c r="AV673" s="8"/>
      <c r="AZ673" s="8"/>
      <c r="BA673" s="26"/>
      <c r="BC673">
        <v>800</v>
      </c>
      <c r="BD673">
        <v>800</v>
      </c>
      <c r="BE673" s="49"/>
    </row>
    <row r="674" spans="2:57" x14ac:dyDescent="0.3">
      <c r="B674" s="1"/>
      <c r="C674" s="1"/>
      <c r="D674" s="1"/>
      <c r="E674" s="1"/>
      <c r="F674" s="1"/>
      <c r="G674" s="1"/>
      <c r="H674" s="22"/>
      <c r="I674" s="45"/>
      <c r="J674" s="1"/>
      <c r="K674" s="22"/>
      <c r="L674" s="1"/>
      <c r="M674" s="1"/>
      <c r="N674" s="22"/>
      <c r="O674" s="1"/>
      <c r="P674" s="1"/>
      <c r="Q674" s="2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22"/>
      <c r="AP674" s="1"/>
      <c r="AQ674" s="1"/>
      <c r="AR674" s="23"/>
      <c r="AS674" s="34"/>
      <c r="AT674" s="34"/>
      <c r="AU674" s="8"/>
      <c r="AV674" s="8"/>
      <c r="AZ674" s="8"/>
      <c r="BA674" s="26"/>
      <c r="BC674">
        <v>800</v>
      </c>
      <c r="BD674">
        <v>800</v>
      </c>
      <c r="BE674" s="49"/>
    </row>
    <row r="675" spans="2:57" x14ac:dyDescent="0.3">
      <c r="B675" s="1"/>
      <c r="C675" s="1"/>
      <c r="D675" s="1"/>
      <c r="E675" s="1"/>
      <c r="F675" s="1"/>
      <c r="G675" s="1"/>
      <c r="H675" s="22"/>
      <c r="I675" s="45"/>
      <c r="J675" s="1"/>
      <c r="K675" s="22"/>
      <c r="L675" s="1"/>
      <c r="M675" s="1"/>
      <c r="N675" s="22"/>
      <c r="O675" s="1"/>
      <c r="P675" s="1"/>
      <c r="Q675" s="2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22"/>
      <c r="AP675" s="1"/>
      <c r="AQ675" s="1"/>
      <c r="AR675" s="23"/>
      <c r="AS675" s="34"/>
      <c r="AT675" s="34"/>
      <c r="AU675" s="8"/>
      <c r="AV675" s="8"/>
      <c r="AZ675" s="8"/>
      <c r="BA675" s="26"/>
      <c r="BC675">
        <v>800</v>
      </c>
      <c r="BD675">
        <v>800</v>
      </c>
      <c r="BE675" s="49"/>
    </row>
    <row r="676" spans="2:57" x14ac:dyDescent="0.3">
      <c r="B676" s="1"/>
      <c r="C676" s="1"/>
      <c r="D676" s="1"/>
      <c r="E676" s="1"/>
      <c r="F676" s="1"/>
      <c r="G676" s="1"/>
      <c r="H676" s="22"/>
      <c r="I676" s="45"/>
      <c r="J676" s="1"/>
      <c r="K676" s="22"/>
      <c r="L676" s="1"/>
      <c r="M676" s="1"/>
      <c r="N676" s="22"/>
      <c r="O676" s="1"/>
      <c r="P676" s="1"/>
      <c r="Q676" s="2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22"/>
      <c r="AP676" s="1"/>
      <c r="AQ676" s="1"/>
      <c r="AR676" s="23"/>
      <c r="AS676" s="34"/>
      <c r="AT676" s="34"/>
      <c r="AU676" s="8"/>
      <c r="AV676" s="8"/>
      <c r="AZ676" s="8"/>
      <c r="BA676" s="26"/>
      <c r="BC676">
        <v>800</v>
      </c>
      <c r="BD676">
        <v>800</v>
      </c>
      <c r="BE676" s="49"/>
    </row>
    <row r="677" spans="2:57" x14ac:dyDescent="0.3">
      <c r="B677" s="1"/>
      <c r="C677" s="1"/>
      <c r="D677" s="1"/>
      <c r="E677" s="1"/>
      <c r="F677" s="1"/>
      <c r="G677" s="1"/>
      <c r="H677" s="22"/>
      <c r="I677" s="45"/>
      <c r="J677" s="1"/>
      <c r="K677" s="22"/>
      <c r="L677" s="1"/>
      <c r="M677" s="1"/>
      <c r="N677" s="22"/>
      <c r="O677" s="1"/>
      <c r="P677" s="1"/>
      <c r="Q677" s="2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22"/>
      <c r="AP677" s="1"/>
      <c r="AQ677" s="1"/>
      <c r="AR677" s="23"/>
      <c r="AS677" s="34"/>
      <c r="AT677" s="34"/>
      <c r="AU677" s="8"/>
      <c r="AV677" s="8"/>
      <c r="AZ677" s="8"/>
      <c r="BA677" s="26"/>
      <c r="BC677">
        <v>800</v>
      </c>
      <c r="BD677">
        <v>800</v>
      </c>
      <c r="BE677" s="49"/>
    </row>
    <row r="678" spans="2:57" x14ac:dyDescent="0.3">
      <c r="B678" s="1"/>
      <c r="C678" s="1"/>
      <c r="D678" s="1"/>
      <c r="E678" s="1"/>
      <c r="F678" s="1"/>
      <c r="G678" s="1"/>
      <c r="H678" s="22"/>
      <c r="I678" s="45"/>
      <c r="J678" s="1"/>
      <c r="K678" s="22"/>
      <c r="L678" s="1"/>
      <c r="M678" s="1"/>
      <c r="N678" s="22"/>
      <c r="O678" s="1"/>
      <c r="P678" s="1"/>
      <c r="Q678" s="2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22"/>
      <c r="AP678" s="1"/>
      <c r="AQ678" s="1"/>
      <c r="AR678" s="23"/>
      <c r="AS678" s="34"/>
      <c r="AT678" s="34"/>
      <c r="AU678" s="8"/>
      <c r="AV678" s="8"/>
      <c r="AZ678" s="8"/>
      <c r="BA678" s="26"/>
      <c r="BC678">
        <v>800</v>
      </c>
      <c r="BD678">
        <v>800</v>
      </c>
      <c r="BE678" s="49"/>
    </row>
    <row r="679" spans="2:57" x14ac:dyDescent="0.3">
      <c r="B679" s="1"/>
      <c r="C679" s="1"/>
      <c r="D679" s="1"/>
      <c r="E679" s="1"/>
      <c r="F679" s="1"/>
      <c r="G679" s="1"/>
      <c r="H679" s="22"/>
      <c r="I679" s="45"/>
      <c r="J679" s="1"/>
      <c r="K679" s="22"/>
      <c r="L679" s="1"/>
      <c r="M679" s="1"/>
      <c r="N679" s="22"/>
      <c r="O679" s="1"/>
      <c r="P679" s="1"/>
      <c r="Q679" s="2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22"/>
      <c r="AP679" s="1"/>
      <c r="AQ679" s="1"/>
      <c r="AR679" s="23"/>
      <c r="AS679" s="34"/>
      <c r="AT679" s="34"/>
      <c r="AU679" s="8"/>
      <c r="AV679" s="8"/>
      <c r="AZ679" s="8"/>
      <c r="BA679" s="26"/>
      <c r="BC679">
        <v>800</v>
      </c>
      <c r="BD679">
        <v>800</v>
      </c>
      <c r="BE679" s="49"/>
    </row>
    <row r="680" spans="2:57" x14ac:dyDescent="0.3">
      <c r="B680" s="1"/>
      <c r="C680" s="1"/>
      <c r="D680" s="1"/>
      <c r="E680" s="1"/>
      <c r="F680" s="1"/>
      <c r="G680" s="1"/>
      <c r="H680" s="22"/>
      <c r="I680" s="45"/>
      <c r="J680" s="1"/>
      <c r="K680" s="22"/>
      <c r="L680" s="1"/>
      <c r="M680" s="1"/>
      <c r="N680" s="22"/>
      <c r="O680" s="1"/>
      <c r="P680" s="1"/>
      <c r="Q680" s="2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22"/>
      <c r="AP680" s="1"/>
      <c r="AQ680" s="1"/>
      <c r="AR680" s="23"/>
      <c r="AS680" s="34"/>
      <c r="AT680" s="34"/>
      <c r="AU680" s="8"/>
      <c r="AV680" s="8"/>
      <c r="AZ680" s="8"/>
      <c r="BA680" s="26"/>
      <c r="BC680">
        <v>800</v>
      </c>
      <c r="BD680">
        <v>800</v>
      </c>
      <c r="BE680" s="49"/>
    </row>
    <row r="681" spans="2:57" x14ac:dyDescent="0.3">
      <c r="B681" s="1"/>
      <c r="C681" s="1"/>
      <c r="D681" s="1"/>
      <c r="E681" s="1"/>
      <c r="F681" s="1"/>
      <c r="G681" s="1"/>
      <c r="H681" s="22"/>
      <c r="I681" s="45"/>
      <c r="J681" s="1"/>
      <c r="K681" s="22"/>
      <c r="L681" s="1"/>
      <c r="M681" s="1"/>
      <c r="N681" s="22"/>
      <c r="O681" s="1"/>
      <c r="P681" s="1"/>
      <c r="Q681" s="2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22"/>
      <c r="AP681" s="1"/>
      <c r="AQ681" s="1"/>
      <c r="AR681" s="23"/>
      <c r="AS681" s="34"/>
      <c r="AT681" s="34"/>
      <c r="AU681" s="8"/>
      <c r="AV681" s="8"/>
      <c r="AZ681" s="8"/>
      <c r="BA681" s="26"/>
      <c r="BC681">
        <v>800</v>
      </c>
      <c r="BD681">
        <v>800</v>
      </c>
      <c r="BE681" s="49"/>
    </row>
    <row r="682" spans="2:57" x14ac:dyDescent="0.3">
      <c r="B682" s="1"/>
      <c r="C682" s="1"/>
      <c r="D682" s="1"/>
      <c r="E682" s="1"/>
      <c r="F682" s="1"/>
      <c r="G682" s="1"/>
      <c r="H682" s="22"/>
      <c r="I682" s="45"/>
      <c r="J682" s="1"/>
      <c r="K682" s="22"/>
      <c r="L682" s="1"/>
      <c r="M682" s="1"/>
      <c r="N682" s="22"/>
      <c r="O682" s="1"/>
      <c r="P682" s="1"/>
      <c r="Q682" s="2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22"/>
      <c r="AP682" s="1"/>
      <c r="AQ682" s="1"/>
      <c r="AR682" s="23"/>
      <c r="AS682" s="34"/>
      <c r="AT682" s="34"/>
      <c r="AU682" s="8"/>
      <c r="AV682" s="8"/>
      <c r="AZ682" s="8"/>
      <c r="BA682" s="26"/>
      <c r="BC682">
        <v>800</v>
      </c>
      <c r="BD682">
        <v>800</v>
      </c>
      <c r="BE682" s="49"/>
    </row>
    <row r="683" spans="2:57" x14ac:dyDescent="0.3">
      <c r="B683" s="1"/>
      <c r="C683" s="1"/>
      <c r="D683" s="1"/>
      <c r="E683" s="1"/>
      <c r="F683" s="1"/>
      <c r="G683" s="1"/>
      <c r="H683" s="22"/>
      <c r="I683" s="45"/>
      <c r="J683" s="1"/>
      <c r="K683" s="22"/>
      <c r="L683" s="1"/>
      <c r="M683" s="1"/>
      <c r="N683" s="22"/>
      <c r="O683" s="1"/>
      <c r="P683" s="1"/>
      <c r="Q683" s="2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22"/>
      <c r="AP683" s="1"/>
      <c r="AQ683" s="1"/>
      <c r="AR683" s="23"/>
      <c r="AS683" s="34"/>
      <c r="AT683" s="34"/>
      <c r="AU683" s="8"/>
      <c r="AV683" s="8"/>
      <c r="AZ683" s="8"/>
      <c r="BA683" s="26"/>
      <c r="BC683">
        <v>800</v>
      </c>
      <c r="BD683">
        <v>800</v>
      </c>
      <c r="BE683" s="49"/>
    </row>
    <row r="684" spans="2:57" x14ac:dyDescent="0.3">
      <c r="B684" s="1"/>
      <c r="C684" s="1"/>
      <c r="D684" s="1"/>
      <c r="E684" s="1"/>
      <c r="F684" s="1"/>
      <c r="G684" s="1"/>
      <c r="H684" s="22"/>
      <c r="I684" s="45"/>
      <c r="J684" s="1"/>
      <c r="K684" s="22"/>
      <c r="L684" s="1"/>
      <c r="M684" s="1"/>
      <c r="N684" s="22"/>
      <c r="O684" s="1"/>
      <c r="P684" s="1"/>
      <c r="Q684" s="2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22"/>
      <c r="AP684" s="1"/>
      <c r="AQ684" s="1"/>
      <c r="AR684" s="23"/>
      <c r="AS684" s="34"/>
      <c r="AT684" s="34"/>
      <c r="AU684" s="8"/>
      <c r="AV684" s="8"/>
      <c r="AZ684" s="8"/>
      <c r="BA684" s="26"/>
      <c r="BC684">
        <v>800</v>
      </c>
      <c r="BD684">
        <v>800</v>
      </c>
      <c r="BE684" s="49"/>
    </row>
    <row r="685" spans="2:57" x14ac:dyDescent="0.3">
      <c r="B685" s="1"/>
      <c r="C685" s="1"/>
      <c r="D685" s="1"/>
      <c r="E685" s="1"/>
      <c r="F685" s="1"/>
      <c r="G685" s="1"/>
      <c r="H685" s="22"/>
      <c r="I685" s="45"/>
      <c r="J685" s="1"/>
      <c r="K685" s="22"/>
      <c r="L685" s="1"/>
      <c r="M685" s="1"/>
      <c r="N685" s="22"/>
      <c r="O685" s="1"/>
      <c r="P685" s="1"/>
      <c r="Q685" s="2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22"/>
      <c r="AP685" s="1"/>
      <c r="AQ685" s="1"/>
      <c r="AR685" s="23"/>
      <c r="AS685" s="34"/>
      <c r="AT685" s="34"/>
      <c r="AU685" s="8"/>
      <c r="AV685" s="8"/>
      <c r="AZ685" s="8"/>
      <c r="BA685" s="26"/>
      <c r="BC685">
        <v>800</v>
      </c>
      <c r="BD685">
        <v>800</v>
      </c>
      <c r="BE685" s="49"/>
    </row>
    <row r="686" spans="2:57" x14ac:dyDescent="0.3">
      <c r="B686" s="1"/>
      <c r="C686" s="1"/>
      <c r="D686" s="1"/>
      <c r="E686" s="1"/>
      <c r="F686" s="1"/>
      <c r="G686" s="1"/>
      <c r="H686" s="22"/>
      <c r="I686" s="45"/>
      <c r="J686" s="1"/>
      <c r="K686" s="22"/>
      <c r="L686" s="1"/>
      <c r="M686" s="1"/>
      <c r="N686" s="22"/>
      <c r="O686" s="1"/>
      <c r="P686" s="1"/>
      <c r="Q686" s="2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22"/>
      <c r="AP686" s="1"/>
      <c r="AQ686" s="1"/>
      <c r="AR686" s="23"/>
      <c r="AS686" s="34"/>
      <c r="AT686" s="34"/>
      <c r="AU686" s="8"/>
      <c r="AV686" s="8"/>
      <c r="AZ686" s="8"/>
      <c r="BA686" s="26"/>
      <c r="BC686">
        <v>800</v>
      </c>
      <c r="BD686">
        <v>800</v>
      </c>
      <c r="BE686" s="49"/>
    </row>
    <row r="687" spans="2:57" x14ac:dyDescent="0.3">
      <c r="B687" s="1"/>
      <c r="C687" s="1"/>
      <c r="D687" s="1"/>
      <c r="E687" s="1"/>
      <c r="F687" s="1"/>
      <c r="G687" s="1"/>
      <c r="H687" s="22"/>
      <c r="I687" s="45"/>
      <c r="J687" s="1"/>
      <c r="K687" s="22"/>
      <c r="L687" s="1"/>
      <c r="M687" s="1"/>
      <c r="N687" s="22"/>
      <c r="O687" s="1"/>
      <c r="P687" s="1"/>
      <c r="Q687" s="2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22"/>
      <c r="AP687" s="1"/>
      <c r="AQ687" s="1"/>
      <c r="AR687" s="23"/>
      <c r="AS687" s="34"/>
      <c r="AT687" s="34"/>
      <c r="AU687" s="8"/>
      <c r="AV687" s="8"/>
      <c r="AZ687" s="8"/>
      <c r="BA687" s="26"/>
      <c r="BC687">
        <v>800</v>
      </c>
      <c r="BD687">
        <v>800</v>
      </c>
      <c r="BE687" s="49"/>
    </row>
    <row r="688" spans="2:57" x14ac:dyDescent="0.3">
      <c r="B688" s="1"/>
      <c r="C688" s="1"/>
      <c r="D688" s="1"/>
      <c r="E688" s="1"/>
      <c r="F688" s="1"/>
      <c r="G688" s="1"/>
      <c r="H688" s="22"/>
      <c r="I688" s="45"/>
      <c r="J688" s="1"/>
      <c r="K688" s="22"/>
      <c r="L688" s="1"/>
      <c r="M688" s="1"/>
      <c r="N688" s="22"/>
      <c r="O688" s="1"/>
      <c r="P688" s="1"/>
      <c r="Q688" s="2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22"/>
      <c r="AP688" s="1"/>
      <c r="AQ688" s="1"/>
      <c r="AR688" s="23"/>
      <c r="AS688" s="34"/>
      <c r="AT688" s="34"/>
      <c r="AU688" s="8"/>
      <c r="AV688" s="8"/>
      <c r="AZ688" s="8"/>
      <c r="BA688" s="26"/>
      <c r="BC688">
        <v>800</v>
      </c>
      <c r="BD688">
        <v>800</v>
      </c>
      <c r="BE688" s="49"/>
    </row>
    <row r="689" spans="2:57" x14ac:dyDescent="0.3">
      <c r="B689" s="1"/>
      <c r="C689" s="1"/>
      <c r="D689" s="1"/>
      <c r="E689" s="1"/>
      <c r="F689" s="1"/>
      <c r="G689" s="1"/>
      <c r="H689" s="22"/>
      <c r="I689" s="45"/>
      <c r="J689" s="1"/>
      <c r="K689" s="22"/>
      <c r="L689" s="1"/>
      <c r="M689" s="1"/>
      <c r="N689" s="22"/>
      <c r="O689" s="1"/>
      <c r="P689" s="1"/>
      <c r="Q689" s="2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22"/>
      <c r="AP689" s="1"/>
      <c r="AQ689" s="1"/>
      <c r="AR689" s="23"/>
      <c r="AS689" s="34"/>
      <c r="AT689" s="34"/>
      <c r="AU689" s="8"/>
      <c r="AV689" s="8"/>
      <c r="AZ689" s="8"/>
      <c r="BA689" s="26"/>
      <c r="BC689">
        <v>800</v>
      </c>
      <c r="BD689">
        <v>800</v>
      </c>
      <c r="BE689" s="49"/>
    </row>
    <row r="690" spans="2:57" x14ac:dyDescent="0.3">
      <c r="B690" s="1"/>
      <c r="C690" s="1"/>
      <c r="D690" s="1"/>
      <c r="E690" s="1"/>
      <c r="F690" s="1"/>
      <c r="G690" s="1"/>
      <c r="H690" s="22"/>
      <c r="I690" s="45"/>
      <c r="J690" s="1"/>
      <c r="K690" s="22"/>
      <c r="L690" s="1"/>
      <c r="M690" s="1"/>
      <c r="N690" s="22"/>
      <c r="O690" s="1"/>
      <c r="P690" s="1"/>
      <c r="Q690" s="2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22"/>
      <c r="AP690" s="1"/>
      <c r="AQ690" s="1"/>
      <c r="AR690" s="23"/>
      <c r="AS690" s="34"/>
      <c r="AT690" s="34"/>
      <c r="AU690" s="8"/>
      <c r="AV690" s="8"/>
      <c r="AZ690" s="8"/>
      <c r="BA690" s="26"/>
      <c r="BC690">
        <v>800</v>
      </c>
      <c r="BD690">
        <v>800</v>
      </c>
      <c r="BE690" s="49"/>
    </row>
    <row r="691" spans="2:57" x14ac:dyDescent="0.3">
      <c r="B691" s="1"/>
      <c r="C691" s="1"/>
      <c r="D691" s="1"/>
      <c r="E691" s="1"/>
      <c r="F691" s="1"/>
      <c r="G691" s="1"/>
      <c r="H691" s="22"/>
      <c r="I691" s="45"/>
      <c r="J691" s="1"/>
      <c r="K691" s="22"/>
      <c r="L691" s="1"/>
      <c r="M691" s="1"/>
      <c r="N691" s="22"/>
      <c r="O691" s="1"/>
      <c r="P691" s="1"/>
      <c r="Q691" s="2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22"/>
      <c r="AP691" s="1"/>
      <c r="AQ691" s="1"/>
      <c r="AR691" s="23"/>
      <c r="AS691" s="34"/>
      <c r="AT691" s="34"/>
      <c r="AU691" s="8"/>
      <c r="AV691" s="8"/>
      <c r="AZ691" s="8"/>
      <c r="BA691" s="26"/>
      <c r="BC691">
        <v>800</v>
      </c>
      <c r="BD691">
        <v>800</v>
      </c>
      <c r="BE691" s="49"/>
    </row>
    <row r="692" spans="2:57" x14ac:dyDescent="0.3">
      <c r="B692" s="1"/>
      <c r="C692" s="1"/>
      <c r="D692" s="1"/>
      <c r="E692" s="1"/>
      <c r="F692" s="1"/>
      <c r="G692" s="1"/>
      <c r="H692" s="22"/>
      <c r="I692" s="45"/>
      <c r="J692" s="1"/>
      <c r="K692" s="22"/>
      <c r="L692" s="1"/>
      <c r="M692" s="1"/>
      <c r="N692" s="22"/>
      <c r="O692" s="1"/>
      <c r="P692" s="1"/>
      <c r="Q692" s="2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22"/>
      <c r="AP692" s="1"/>
      <c r="AQ692" s="1"/>
      <c r="AR692" s="23"/>
      <c r="AS692" s="34"/>
      <c r="AT692" s="34"/>
      <c r="AU692" s="8"/>
      <c r="AV692" s="8"/>
      <c r="AZ692" s="8"/>
      <c r="BA692" s="26"/>
      <c r="BC692">
        <v>800</v>
      </c>
      <c r="BD692">
        <v>800</v>
      </c>
      <c r="BE692" s="49"/>
    </row>
    <row r="693" spans="2:57" x14ac:dyDescent="0.3">
      <c r="B693" s="1"/>
      <c r="C693" s="1"/>
      <c r="D693" s="1"/>
      <c r="E693" s="1"/>
      <c r="F693" s="1"/>
      <c r="G693" s="1"/>
      <c r="H693" s="22"/>
      <c r="I693" s="45"/>
      <c r="J693" s="1"/>
      <c r="K693" s="22"/>
      <c r="L693" s="1"/>
      <c r="M693" s="1"/>
      <c r="N693" s="22"/>
      <c r="O693" s="1"/>
      <c r="P693" s="1"/>
      <c r="Q693" s="2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22"/>
      <c r="AP693" s="1"/>
      <c r="AQ693" s="1"/>
      <c r="AR693" s="23"/>
      <c r="AS693" s="34"/>
      <c r="AT693" s="34"/>
      <c r="AU693" s="8"/>
      <c r="AV693" s="8"/>
      <c r="AZ693" s="8"/>
      <c r="BA693" s="26"/>
      <c r="BC693">
        <v>800</v>
      </c>
      <c r="BD693">
        <v>800</v>
      </c>
      <c r="BE693" s="49"/>
    </row>
    <row r="694" spans="2:57" x14ac:dyDescent="0.3">
      <c r="B694" s="1"/>
      <c r="C694" s="1"/>
      <c r="D694" s="1"/>
      <c r="E694" s="1"/>
      <c r="F694" s="1"/>
      <c r="G694" s="1"/>
      <c r="H694" s="22"/>
      <c r="I694" s="45"/>
      <c r="J694" s="1"/>
      <c r="K694" s="22"/>
      <c r="L694" s="1"/>
      <c r="M694" s="1"/>
      <c r="N694" s="22"/>
      <c r="O694" s="1"/>
      <c r="P694" s="1"/>
      <c r="Q694" s="2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22"/>
      <c r="AP694" s="1"/>
      <c r="AQ694" s="1"/>
      <c r="AR694" s="23"/>
      <c r="AS694" s="34"/>
      <c r="AT694" s="34"/>
      <c r="AU694" s="8"/>
      <c r="AV694" s="8"/>
      <c r="AZ694" s="8"/>
      <c r="BA694" s="26"/>
      <c r="BC694">
        <v>800</v>
      </c>
      <c r="BD694">
        <v>800</v>
      </c>
      <c r="BE694" s="49"/>
    </row>
    <row r="695" spans="2:57" x14ac:dyDescent="0.3">
      <c r="B695" s="1"/>
      <c r="C695" s="1"/>
      <c r="D695" s="1"/>
      <c r="E695" s="1"/>
      <c r="F695" s="1"/>
      <c r="G695" s="1"/>
      <c r="H695" s="22"/>
      <c r="I695" s="45"/>
      <c r="J695" s="1"/>
      <c r="K695" s="22"/>
      <c r="L695" s="1"/>
      <c r="M695" s="1"/>
      <c r="N695" s="22"/>
      <c r="O695" s="1"/>
      <c r="P695" s="1"/>
      <c r="Q695" s="2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22"/>
      <c r="AP695" s="1"/>
      <c r="AQ695" s="1"/>
      <c r="AR695" s="23"/>
      <c r="AS695" s="34"/>
      <c r="AT695" s="34"/>
      <c r="AU695" s="8"/>
      <c r="AV695" s="8"/>
      <c r="AZ695" s="8"/>
      <c r="BA695" s="26"/>
      <c r="BC695">
        <v>800</v>
      </c>
      <c r="BD695">
        <v>800</v>
      </c>
      <c r="BE695" s="49"/>
    </row>
    <row r="696" spans="2:57" x14ac:dyDescent="0.3">
      <c r="B696" s="1"/>
      <c r="C696" s="1"/>
      <c r="D696" s="1"/>
      <c r="E696" s="1"/>
      <c r="F696" s="1"/>
      <c r="G696" s="1"/>
      <c r="H696" s="22"/>
      <c r="I696" s="45"/>
      <c r="J696" s="1"/>
      <c r="K696" s="22"/>
      <c r="L696" s="1"/>
      <c r="M696" s="1"/>
      <c r="N696" s="22"/>
      <c r="O696" s="1"/>
      <c r="P696" s="1"/>
      <c r="Q696" s="2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22"/>
      <c r="AP696" s="1"/>
      <c r="AQ696" s="1"/>
      <c r="AR696" s="23"/>
      <c r="AS696" s="34"/>
      <c r="AT696" s="34"/>
      <c r="AU696" s="8"/>
      <c r="AV696" s="8"/>
      <c r="AZ696" s="8"/>
      <c r="BA696" s="26"/>
      <c r="BC696">
        <v>800</v>
      </c>
      <c r="BD696">
        <v>800</v>
      </c>
      <c r="BE696" s="49"/>
    </row>
    <row r="697" spans="2:57" x14ac:dyDescent="0.3">
      <c r="B697" s="1"/>
      <c r="C697" s="1"/>
      <c r="D697" s="1"/>
      <c r="E697" s="1"/>
      <c r="F697" s="1"/>
      <c r="G697" s="1"/>
      <c r="H697" s="22"/>
      <c r="I697" s="45"/>
      <c r="J697" s="1"/>
      <c r="K697" s="22"/>
      <c r="L697" s="1"/>
      <c r="M697" s="1"/>
      <c r="N697" s="22"/>
      <c r="O697" s="1"/>
      <c r="P697" s="1"/>
      <c r="Q697" s="2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22"/>
      <c r="AP697" s="1"/>
      <c r="AQ697" s="1"/>
      <c r="AR697" s="23"/>
      <c r="AS697" s="34"/>
      <c r="AT697" s="34"/>
      <c r="AU697" s="8"/>
      <c r="AV697" s="8"/>
      <c r="AZ697" s="8"/>
      <c r="BA697" s="26"/>
      <c r="BC697">
        <v>800</v>
      </c>
      <c r="BD697">
        <v>800</v>
      </c>
      <c r="BE697" s="49"/>
    </row>
    <row r="698" spans="2:57" x14ac:dyDescent="0.3">
      <c r="B698" s="1"/>
      <c r="C698" s="1"/>
      <c r="D698" s="1"/>
      <c r="E698" s="1"/>
      <c r="F698" s="1"/>
      <c r="G698" s="1"/>
      <c r="H698" s="22"/>
      <c r="I698" s="45"/>
      <c r="J698" s="1"/>
      <c r="K698" s="22"/>
      <c r="L698" s="1"/>
      <c r="M698" s="1"/>
      <c r="N698" s="22"/>
      <c r="O698" s="1"/>
      <c r="P698" s="1"/>
      <c r="Q698" s="2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22"/>
      <c r="AP698" s="1"/>
      <c r="AQ698" s="1"/>
      <c r="AR698" s="23"/>
      <c r="AS698" s="34"/>
      <c r="AT698" s="34"/>
      <c r="AU698" s="8"/>
      <c r="AV698" s="8"/>
      <c r="AZ698" s="8"/>
      <c r="BA698" s="26"/>
      <c r="BC698">
        <v>800</v>
      </c>
      <c r="BD698">
        <v>800</v>
      </c>
      <c r="BE698" s="49"/>
    </row>
    <row r="699" spans="2:57" x14ac:dyDescent="0.3">
      <c r="B699" s="1"/>
      <c r="C699" s="1"/>
      <c r="D699" s="1"/>
      <c r="E699" s="1"/>
      <c r="F699" s="1"/>
      <c r="G699" s="1"/>
      <c r="H699" s="22"/>
      <c r="I699" s="45"/>
      <c r="J699" s="1"/>
      <c r="K699" s="22"/>
      <c r="L699" s="1"/>
      <c r="M699" s="1"/>
      <c r="N699" s="22"/>
      <c r="O699" s="1"/>
      <c r="P699" s="1"/>
      <c r="Q699" s="2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22"/>
      <c r="AP699" s="1"/>
      <c r="AQ699" s="1"/>
      <c r="AR699" s="23"/>
      <c r="AS699" s="34"/>
      <c r="AT699" s="34"/>
      <c r="AU699" s="8"/>
      <c r="AV699" s="8"/>
      <c r="AZ699" s="8"/>
      <c r="BA699" s="26"/>
      <c r="BC699">
        <v>800</v>
      </c>
      <c r="BD699">
        <v>800</v>
      </c>
      <c r="BE699" s="49"/>
    </row>
    <row r="700" spans="2:57" x14ac:dyDescent="0.3">
      <c r="B700" s="1"/>
      <c r="C700" s="1"/>
      <c r="D700" s="1"/>
      <c r="E700" s="1"/>
      <c r="F700" s="1"/>
      <c r="G700" s="1"/>
      <c r="H700" s="22"/>
      <c r="I700" s="45"/>
      <c r="J700" s="1"/>
      <c r="K700" s="22"/>
      <c r="L700" s="1"/>
      <c r="M700" s="1"/>
      <c r="N700" s="22"/>
      <c r="O700" s="1"/>
      <c r="P700" s="1"/>
      <c r="Q700" s="2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22"/>
      <c r="AP700" s="1"/>
      <c r="AQ700" s="1"/>
      <c r="AR700" s="23"/>
      <c r="AS700" s="34"/>
      <c r="AT700" s="34"/>
      <c r="AU700" s="8"/>
      <c r="AV700" s="8"/>
      <c r="AZ700" s="8"/>
      <c r="BA700" s="26"/>
      <c r="BC700">
        <v>800</v>
      </c>
      <c r="BD700">
        <v>800</v>
      </c>
      <c r="BE700" s="49"/>
    </row>
    <row r="701" spans="2:57" x14ac:dyDescent="0.3">
      <c r="B701" s="1"/>
      <c r="C701" s="1"/>
      <c r="D701" s="1"/>
      <c r="E701" s="1"/>
      <c r="F701" s="1"/>
      <c r="G701" s="1"/>
      <c r="H701" s="22"/>
      <c r="I701" s="45"/>
      <c r="J701" s="1"/>
      <c r="K701" s="22"/>
      <c r="L701" s="1"/>
      <c r="M701" s="1"/>
      <c r="N701" s="22"/>
      <c r="O701" s="1"/>
      <c r="P701" s="1"/>
      <c r="Q701" s="2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22"/>
      <c r="AP701" s="1"/>
      <c r="AQ701" s="1"/>
      <c r="AR701" s="23"/>
      <c r="AS701" s="34"/>
      <c r="AT701" s="34"/>
      <c r="AU701" s="8"/>
      <c r="AV701" s="8"/>
      <c r="AZ701" s="8"/>
      <c r="BA701" s="26"/>
      <c r="BC701">
        <v>800</v>
      </c>
      <c r="BD701">
        <v>800</v>
      </c>
      <c r="BE701" s="49"/>
    </row>
    <row r="702" spans="2:57" x14ac:dyDescent="0.3">
      <c r="B702" s="1"/>
      <c r="C702" s="1"/>
      <c r="D702" s="1"/>
      <c r="E702" s="1"/>
      <c r="F702" s="1"/>
      <c r="G702" s="1"/>
      <c r="H702" s="22"/>
      <c r="I702" s="45"/>
      <c r="J702" s="1"/>
      <c r="K702" s="22"/>
      <c r="L702" s="1"/>
      <c r="M702" s="1"/>
      <c r="N702" s="22"/>
      <c r="O702" s="1"/>
      <c r="P702" s="1"/>
      <c r="Q702" s="2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22"/>
      <c r="AP702" s="1"/>
      <c r="AQ702" s="1"/>
      <c r="AR702" s="23"/>
      <c r="AS702" s="34"/>
      <c r="AT702" s="34"/>
      <c r="AU702" s="8"/>
      <c r="AV702" s="8"/>
      <c r="AZ702" s="8"/>
      <c r="BA702" s="26"/>
      <c r="BC702">
        <v>800</v>
      </c>
      <c r="BD702">
        <v>800</v>
      </c>
      <c r="BE702" s="49"/>
    </row>
    <row r="703" spans="2:57" x14ac:dyDescent="0.3">
      <c r="B703" s="1"/>
      <c r="C703" s="1"/>
      <c r="D703" s="1"/>
      <c r="E703" s="1"/>
      <c r="F703" s="1"/>
      <c r="G703" s="1"/>
      <c r="H703" s="22"/>
      <c r="I703" s="45"/>
      <c r="J703" s="1"/>
      <c r="K703" s="22"/>
      <c r="L703" s="1"/>
      <c r="M703" s="1"/>
      <c r="N703" s="22"/>
      <c r="O703" s="1"/>
      <c r="P703" s="1"/>
      <c r="Q703" s="2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22"/>
      <c r="AP703" s="1"/>
      <c r="AQ703" s="1"/>
      <c r="AR703" s="23"/>
      <c r="AS703" s="34"/>
      <c r="AT703" s="34"/>
      <c r="AU703" s="8"/>
      <c r="AV703" s="8"/>
      <c r="AZ703" s="8"/>
      <c r="BA703" s="26"/>
      <c r="BC703">
        <v>800</v>
      </c>
      <c r="BD703">
        <v>800</v>
      </c>
      <c r="BE703" s="49"/>
    </row>
    <row r="704" spans="2:57" x14ac:dyDescent="0.3">
      <c r="B704" s="1"/>
      <c r="C704" s="1"/>
      <c r="D704" s="1"/>
      <c r="E704" s="1"/>
      <c r="F704" s="1"/>
      <c r="G704" s="1"/>
      <c r="H704" s="22"/>
      <c r="I704" s="45"/>
      <c r="J704" s="1"/>
      <c r="K704" s="22"/>
      <c r="L704" s="1"/>
      <c r="M704" s="1"/>
      <c r="N704" s="22"/>
      <c r="O704" s="1"/>
      <c r="P704" s="1"/>
      <c r="Q704" s="2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22"/>
      <c r="AP704" s="1"/>
      <c r="AQ704" s="1"/>
      <c r="AR704" s="23"/>
      <c r="AS704" s="34"/>
      <c r="AT704" s="34"/>
      <c r="AU704" s="8"/>
      <c r="AV704" s="8"/>
      <c r="AZ704" s="8"/>
      <c r="BA704" s="26"/>
      <c r="BC704">
        <v>800</v>
      </c>
      <c r="BD704">
        <v>800</v>
      </c>
      <c r="BE704" s="49"/>
    </row>
    <row r="705" spans="2:57" x14ac:dyDescent="0.3">
      <c r="B705" s="1"/>
      <c r="C705" s="1"/>
      <c r="D705" s="1"/>
      <c r="E705" s="1"/>
      <c r="F705" s="1"/>
      <c r="G705" s="1"/>
      <c r="H705" s="22"/>
      <c r="I705" s="45"/>
      <c r="J705" s="1"/>
      <c r="K705" s="22"/>
      <c r="L705" s="1"/>
      <c r="M705" s="1"/>
      <c r="N705" s="22"/>
      <c r="O705" s="1"/>
      <c r="P705" s="1"/>
      <c r="Q705" s="2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22"/>
      <c r="AP705" s="1"/>
      <c r="AQ705" s="1"/>
      <c r="AR705" s="23"/>
      <c r="AS705" s="34"/>
      <c r="AT705" s="34"/>
      <c r="AU705" s="8"/>
      <c r="AV705" s="8"/>
      <c r="AZ705" s="8"/>
      <c r="BA705" s="26"/>
      <c r="BC705">
        <v>800</v>
      </c>
      <c r="BD705">
        <v>800</v>
      </c>
      <c r="BE705" s="49"/>
    </row>
    <row r="706" spans="2:57" x14ac:dyDescent="0.3">
      <c r="B706" s="1"/>
      <c r="C706" s="1"/>
      <c r="D706" s="1"/>
      <c r="E706" s="1"/>
      <c r="F706" s="1"/>
      <c r="G706" s="1"/>
      <c r="H706" s="22"/>
      <c r="I706" s="45"/>
      <c r="J706" s="1"/>
      <c r="K706" s="22"/>
      <c r="L706" s="1"/>
      <c r="M706" s="1"/>
      <c r="N706" s="22"/>
      <c r="O706" s="1"/>
      <c r="P706" s="1"/>
      <c r="Q706" s="2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22"/>
      <c r="AP706" s="1"/>
      <c r="AQ706" s="1"/>
      <c r="AR706" s="23"/>
      <c r="AS706" s="34"/>
      <c r="AT706" s="34"/>
      <c r="AU706" s="8"/>
      <c r="AV706" s="8"/>
      <c r="AZ706" s="8"/>
      <c r="BA706" s="26"/>
      <c r="BC706">
        <v>800</v>
      </c>
      <c r="BD706">
        <v>800</v>
      </c>
      <c r="BE706" s="49"/>
    </row>
    <row r="707" spans="2:57" x14ac:dyDescent="0.3">
      <c r="B707" s="1"/>
      <c r="C707" s="1"/>
      <c r="D707" s="1"/>
      <c r="E707" s="1"/>
      <c r="F707" s="1"/>
      <c r="G707" s="1"/>
      <c r="H707" s="22"/>
      <c r="I707" s="45"/>
      <c r="J707" s="1"/>
      <c r="K707" s="22"/>
      <c r="L707" s="1"/>
      <c r="M707" s="1"/>
      <c r="N707" s="22"/>
      <c r="O707" s="1"/>
      <c r="P707" s="1"/>
      <c r="Q707" s="2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22"/>
      <c r="AP707" s="1"/>
      <c r="AQ707" s="1"/>
      <c r="AR707" s="23"/>
      <c r="AS707" s="34"/>
      <c r="AT707" s="34"/>
      <c r="AU707" s="8"/>
      <c r="AV707" s="8"/>
      <c r="AZ707" s="8"/>
      <c r="BA707" s="26"/>
      <c r="BC707">
        <v>800</v>
      </c>
      <c r="BD707">
        <v>800</v>
      </c>
      <c r="BE707" s="49"/>
    </row>
    <row r="708" spans="2:57" x14ac:dyDescent="0.3">
      <c r="B708" s="1"/>
      <c r="C708" s="1"/>
      <c r="D708" s="1"/>
      <c r="E708" s="1"/>
      <c r="F708" s="1"/>
      <c r="G708" s="1"/>
      <c r="H708" s="22"/>
      <c r="I708" s="45"/>
      <c r="J708" s="1"/>
      <c r="K708" s="22"/>
      <c r="L708" s="1"/>
      <c r="M708" s="1"/>
      <c r="N708" s="22"/>
      <c r="O708" s="1"/>
      <c r="P708" s="1"/>
      <c r="Q708" s="2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22"/>
      <c r="AP708" s="1"/>
      <c r="AQ708" s="1"/>
      <c r="AR708" s="23"/>
      <c r="AS708" s="34"/>
      <c r="AT708" s="34"/>
      <c r="AU708" s="8"/>
      <c r="AV708" s="8"/>
      <c r="AZ708" s="8"/>
      <c r="BA708" s="26"/>
      <c r="BC708">
        <v>800</v>
      </c>
      <c r="BD708">
        <v>800</v>
      </c>
      <c r="BE708" s="49"/>
    </row>
    <row r="709" spans="2:57" x14ac:dyDescent="0.3">
      <c r="B709" s="1"/>
      <c r="C709" s="1"/>
      <c r="D709" s="1"/>
      <c r="E709" s="1"/>
      <c r="F709" s="1"/>
      <c r="G709" s="1"/>
      <c r="H709" s="22"/>
      <c r="I709" s="45"/>
      <c r="J709" s="1"/>
      <c r="K709" s="22"/>
      <c r="L709" s="1"/>
      <c r="M709" s="1"/>
      <c r="N709" s="22"/>
      <c r="O709" s="1"/>
      <c r="P709" s="1"/>
      <c r="Q709" s="2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22"/>
      <c r="AP709" s="1"/>
      <c r="AQ709" s="1"/>
      <c r="AR709" s="23"/>
      <c r="AS709" s="34"/>
      <c r="AT709" s="34"/>
      <c r="AU709" s="8"/>
      <c r="AV709" s="8"/>
      <c r="AZ709" s="8"/>
      <c r="BA709" s="26"/>
      <c r="BC709">
        <v>800</v>
      </c>
      <c r="BD709">
        <v>800</v>
      </c>
      <c r="BE709" s="49"/>
    </row>
    <row r="710" spans="2:57" x14ac:dyDescent="0.3">
      <c r="B710" s="1"/>
      <c r="C710" s="1"/>
      <c r="D710" s="1"/>
      <c r="E710" s="1"/>
      <c r="F710" s="1"/>
      <c r="G710" s="1"/>
      <c r="H710" s="22"/>
      <c r="I710" s="45"/>
      <c r="J710" s="1"/>
      <c r="K710" s="22"/>
      <c r="L710" s="1"/>
      <c r="M710" s="1"/>
      <c r="N710" s="22"/>
      <c r="O710" s="1"/>
      <c r="P710" s="1"/>
      <c r="Q710" s="2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22"/>
      <c r="AP710" s="1"/>
      <c r="AQ710" s="1"/>
      <c r="AR710" s="23"/>
      <c r="AS710" s="34"/>
      <c r="AT710" s="34"/>
      <c r="AU710" s="8"/>
      <c r="AV710" s="8"/>
      <c r="AZ710" s="8"/>
      <c r="BA710" s="26"/>
      <c r="BC710">
        <v>800</v>
      </c>
      <c r="BD710">
        <v>800</v>
      </c>
      <c r="BE710" s="49"/>
    </row>
    <row r="711" spans="2:57" x14ac:dyDescent="0.3">
      <c r="B711" s="1"/>
      <c r="C711" s="1"/>
      <c r="D711" s="1"/>
      <c r="E711" s="1"/>
      <c r="F711" s="1"/>
      <c r="G711" s="1"/>
      <c r="H711" s="22"/>
      <c r="I711" s="45"/>
      <c r="J711" s="1"/>
      <c r="K711" s="22"/>
      <c r="L711" s="1"/>
      <c r="M711" s="1"/>
      <c r="N711" s="22"/>
      <c r="O711" s="1"/>
      <c r="P711" s="1"/>
      <c r="Q711" s="2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22"/>
      <c r="AP711" s="1"/>
      <c r="AQ711" s="1"/>
      <c r="AR711" s="23"/>
      <c r="AS711" s="34"/>
      <c r="AT711" s="34"/>
      <c r="AU711" s="8"/>
      <c r="AV711" s="8"/>
      <c r="AZ711" s="8"/>
      <c r="BA711" s="26"/>
      <c r="BC711">
        <v>800</v>
      </c>
      <c r="BD711">
        <v>800</v>
      </c>
      <c r="BE711" s="49"/>
    </row>
    <row r="712" spans="2:57" x14ac:dyDescent="0.3">
      <c r="B712" s="1"/>
      <c r="C712" s="1"/>
      <c r="D712" s="1"/>
      <c r="E712" s="1"/>
      <c r="F712" s="1"/>
      <c r="G712" s="1"/>
      <c r="H712" s="22"/>
      <c r="I712" s="45"/>
      <c r="J712" s="1"/>
      <c r="K712" s="22"/>
      <c r="L712" s="1"/>
      <c r="M712" s="1"/>
      <c r="N712" s="22"/>
      <c r="O712" s="1"/>
      <c r="P712" s="1"/>
      <c r="Q712" s="2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22"/>
      <c r="AP712" s="1"/>
      <c r="AQ712" s="1"/>
      <c r="AR712" s="23"/>
      <c r="AS712" s="34"/>
      <c r="AT712" s="34"/>
      <c r="AU712" s="8"/>
      <c r="AV712" s="8"/>
      <c r="AZ712" s="8"/>
      <c r="BA712" s="26"/>
      <c r="BC712">
        <v>800</v>
      </c>
      <c r="BD712">
        <v>800</v>
      </c>
      <c r="BE712" s="49"/>
    </row>
    <row r="713" spans="2:57" x14ac:dyDescent="0.3">
      <c r="B713" s="1"/>
      <c r="C713" s="1"/>
      <c r="D713" s="1"/>
      <c r="E713" s="1"/>
      <c r="F713" s="1"/>
      <c r="G713" s="1"/>
      <c r="H713" s="22"/>
      <c r="I713" s="45"/>
      <c r="J713" s="1"/>
      <c r="K713" s="22"/>
      <c r="L713" s="1"/>
      <c r="M713" s="1"/>
      <c r="N713" s="22"/>
      <c r="O713" s="1"/>
      <c r="P713" s="1"/>
      <c r="Q713" s="2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22"/>
      <c r="AP713" s="1"/>
      <c r="AQ713" s="1"/>
      <c r="AR713" s="23"/>
      <c r="AS713" s="34"/>
      <c r="AT713" s="34"/>
      <c r="AU713" s="8"/>
      <c r="AV713" s="8"/>
      <c r="AZ713" s="8"/>
      <c r="BA713" s="26"/>
      <c r="BC713">
        <v>800</v>
      </c>
      <c r="BD713">
        <v>800</v>
      </c>
      <c r="BE713" s="49"/>
    </row>
    <row r="714" spans="2:57" x14ac:dyDescent="0.3">
      <c r="B714" s="1"/>
      <c r="C714" s="1"/>
      <c r="D714" s="1"/>
      <c r="E714" s="1"/>
      <c r="F714" s="1"/>
      <c r="G714" s="1"/>
      <c r="H714" s="22"/>
      <c r="I714" s="45"/>
      <c r="J714" s="1"/>
      <c r="K714" s="22"/>
      <c r="L714" s="1"/>
      <c r="M714" s="1"/>
      <c r="N714" s="22"/>
      <c r="O714" s="1"/>
      <c r="P714" s="1"/>
      <c r="Q714" s="2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22"/>
      <c r="AP714" s="1"/>
      <c r="AQ714" s="1"/>
      <c r="AR714" s="23"/>
      <c r="AS714" s="34"/>
      <c r="AT714" s="34"/>
      <c r="AU714" s="8"/>
      <c r="AV714" s="8"/>
      <c r="AZ714" s="8"/>
      <c r="BA714" s="26"/>
      <c r="BC714">
        <v>800</v>
      </c>
      <c r="BD714">
        <v>800</v>
      </c>
      <c r="BE714" s="49"/>
    </row>
    <row r="715" spans="2:57" x14ac:dyDescent="0.3">
      <c r="B715" s="1"/>
      <c r="C715" s="1"/>
      <c r="D715" s="1"/>
      <c r="E715" s="1"/>
      <c r="F715" s="1"/>
      <c r="G715" s="1"/>
      <c r="H715" s="22"/>
      <c r="I715" s="45"/>
      <c r="J715" s="1"/>
      <c r="K715" s="22"/>
      <c r="L715" s="1"/>
      <c r="M715" s="1"/>
      <c r="N715" s="22"/>
      <c r="O715" s="1"/>
      <c r="P715" s="1"/>
      <c r="Q715" s="2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22"/>
      <c r="AP715" s="1"/>
      <c r="AQ715" s="1"/>
      <c r="AR715" s="23"/>
      <c r="AS715" s="34"/>
      <c r="AT715" s="34"/>
      <c r="AU715" s="8"/>
      <c r="AV715" s="8"/>
      <c r="AZ715" s="8"/>
      <c r="BA715" s="26"/>
      <c r="BC715">
        <v>800</v>
      </c>
      <c r="BD715">
        <v>800</v>
      </c>
      <c r="BE715" s="49"/>
    </row>
    <row r="716" spans="2:57" x14ac:dyDescent="0.3">
      <c r="B716" s="1"/>
      <c r="C716" s="1"/>
      <c r="D716" s="1"/>
      <c r="E716" s="1"/>
      <c r="F716" s="1"/>
      <c r="G716" s="1"/>
      <c r="H716" s="22"/>
      <c r="I716" s="45"/>
      <c r="J716" s="1"/>
      <c r="K716" s="22"/>
      <c r="L716" s="1"/>
      <c r="M716" s="1"/>
      <c r="N716" s="22"/>
      <c r="O716" s="1"/>
      <c r="P716" s="1"/>
      <c r="Q716" s="2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22"/>
      <c r="AP716" s="1"/>
      <c r="AQ716" s="1"/>
      <c r="AR716" s="23"/>
      <c r="AS716" s="34"/>
      <c r="AT716" s="34"/>
      <c r="AU716" s="8"/>
      <c r="AV716" s="8"/>
      <c r="AZ716" s="8"/>
      <c r="BA716" s="26"/>
      <c r="BC716">
        <v>800</v>
      </c>
      <c r="BD716">
        <v>800</v>
      </c>
      <c r="BE716" s="49"/>
    </row>
    <row r="717" spans="2:57" x14ac:dyDescent="0.3">
      <c r="B717" s="1"/>
      <c r="C717" s="1"/>
      <c r="D717" s="1"/>
      <c r="E717" s="1"/>
      <c r="F717" s="1"/>
      <c r="G717" s="1"/>
      <c r="H717" s="22"/>
      <c r="I717" s="45"/>
      <c r="J717" s="1"/>
      <c r="K717" s="22"/>
      <c r="L717" s="1"/>
      <c r="M717" s="1"/>
      <c r="N717" s="22"/>
      <c r="O717" s="1"/>
      <c r="P717" s="1"/>
      <c r="Q717" s="2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22"/>
      <c r="AP717" s="1"/>
      <c r="AQ717" s="1"/>
      <c r="AR717" s="23"/>
      <c r="AS717" s="34"/>
      <c r="AT717" s="34"/>
      <c r="AU717" s="8"/>
      <c r="AV717" s="8"/>
      <c r="AZ717" s="8"/>
      <c r="BA717" s="26"/>
      <c r="BC717">
        <v>800</v>
      </c>
      <c r="BD717">
        <v>800</v>
      </c>
      <c r="BE717" s="49"/>
    </row>
    <row r="718" spans="2:57" x14ac:dyDescent="0.3">
      <c r="B718" s="1"/>
      <c r="C718" s="1"/>
      <c r="D718" s="1"/>
      <c r="E718" s="1"/>
      <c r="F718" s="1"/>
      <c r="G718" s="1"/>
      <c r="H718" s="22"/>
      <c r="I718" s="45"/>
      <c r="J718" s="1"/>
      <c r="K718" s="22"/>
      <c r="L718" s="1"/>
      <c r="M718" s="1"/>
      <c r="N718" s="22"/>
      <c r="O718" s="1"/>
      <c r="P718" s="1"/>
      <c r="Q718" s="2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22"/>
      <c r="AP718" s="1"/>
      <c r="AQ718" s="1"/>
      <c r="AR718" s="23"/>
      <c r="AS718" s="34"/>
      <c r="AT718" s="34"/>
      <c r="AU718" s="8"/>
      <c r="AV718" s="8"/>
      <c r="AZ718" s="8"/>
      <c r="BA718" s="26"/>
      <c r="BC718">
        <v>800</v>
      </c>
      <c r="BD718">
        <v>800</v>
      </c>
      <c r="BE718" s="49"/>
    </row>
    <row r="719" spans="2:57" x14ac:dyDescent="0.3">
      <c r="B719" s="1"/>
      <c r="C719" s="1"/>
      <c r="D719" s="1"/>
      <c r="E719" s="1"/>
      <c r="F719" s="1"/>
      <c r="G719" s="1"/>
      <c r="H719" s="22"/>
      <c r="I719" s="45"/>
      <c r="J719" s="1"/>
      <c r="K719" s="22"/>
      <c r="L719" s="1"/>
      <c r="M719" s="1"/>
      <c r="N719" s="22"/>
      <c r="O719" s="1"/>
      <c r="P719" s="1"/>
      <c r="Q719" s="2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22"/>
      <c r="AP719" s="1"/>
      <c r="AQ719" s="1"/>
      <c r="AR719" s="23"/>
      <c r="AS719" s="34"/>
      <c r="AT719" s="34"/>
      <c r="AU719" s="8"/>
      <c r="AV719" s="8"/>
      <c r="AZ719" s="8"/>
      <c r="BA719" s="26"/>
      <c r="BC719">
        <v>800</v>
      </c>
      <c r="BD719">
        <v>800</v>
      </c>
      <c r="BE719" s="49"/>
    </row>
    <row r="720" spans="2:57" x14ac:dyDescent="0.3">
      <c r="B720" s="1"/>
      <c r="C720" s="1"/>
      <c r="D720" s="1"/>
      <c r="E720" s="1"/>
      <c r="F720" s="1"/>
      <c r="G720" s="1"/>
      <c r="H720" s="22"/>
      <c r="I720" s="45"/>
      <c r="J720" s="1"/>
      <c r="K720" s="22"/>
      <c r="L720" s="1"/>
      <c r="M720" s="1"/>
      <c r="N720" s="22"/>
      <c r="O720" s="1"/>
      <c r="P720" s="1"/>
      <c r="Q720" s="2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22"/>
      <c r="AP720" s="1"/>
      <c r="AQ720" s="1"/>
      <c r="AR720" s="23"/>
      <c r="AS720" s="34"/>
      <c r="AT720" s="34"/>
      <c r="AU720" s="8"/>
      <c r="AV720" s="8"/>
      <c r="AZ720" s="8"/>
      <c r="BA720" s="26"/>
      <c r="BC720">
        <v>800</v>
      </c>
      <c r="BD720">
        <v>800</v>
      </c>
      <c r="BE720" s="49"/>
    </row>
    <row r="721" spans="2:57" x14ac:dyDescent="0.3">
      <c r="B721" s="1"/>
      <c r="C721" s="1"/>
      <c r="D721" s="1"/>
      <c r="E721" s="1"/>
      <c r="F721" s="1"/>
      <c r="G721" s="1"/>
      <c r="H721" s="22"/>
      <c r="I721" s="45"/>
      <c r="J721" s="1"/>
      <c r="K721" s="22"/>
      <c r="L721" s="1"/>
      <c r="M721" s="1"/>
      <c r="N721" s="22"/>
      <c r="O721" s="1"/>
      <c r="P721" s="1"/>
      <c r="Q721" s="2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22"/>
      <c r="AP721" s="1"/>
      <c r="AQ721" s="1"/>
      <c r="AR721" s="23"/>
      <c r="AS721" s="34"/>
      <c r="AT721" s="34"/>
      <c r="AU721" s="8"/>
      <c r="AV721" s="8"/>
      <c r="AZ721" s="8"/>
      <c r="BA721" s="26"/>
      <c r="BC721">
        <v>800</v>
      </c>
      <c r="BD721">
        <v>800</v>
      </c>
      <c r="BE721" s="49"/>
    </row>
    <row r="722" spans="2:57" x14ac:dyDescent="0.3">
      <c r="B722" s="1"/>
      <c r="C722" s="1"/>
      <c r="D722" s="1"/>
      <c r="E722" s="1"/>
      <c r="F722" s="1"/>
      <c r="G722" s="1"/>
      <c r="H722" s="22"/>
      <c r="I722" s="45"/>
      <c r="J722" s="1"/>
      <c r="K722" s="22"/>
      <c r="L722" s="1"/>
      <c r="M722" s="1"/>
      <c r="N722" s="22"/>
      <c r="O722" s="1"/>
      <c r="P722" s="1"/>
      <c r="Q722" s="2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22"/>
      <c r="AP722" s="1"/>
      <c r="AQ722" s="1"/>
      <c r="AR722" s="23"/>
      <c r="AS722" s="34"/>
      <c r="AT722" s="34"/>
      <c r="AU722" s="8"/>
      <c r="AV722" s="8"/>
      <c r="AZ722" s="8"/>
      <c r="BA722" s="26"/>
      <c r="BC722">
        <v>800</v>
      </c>
      <c r="BD722">
        <v>800</v>
      </c>
      <c r="BE722" s="49"/>
    </row>
    <row r="723" spans="2:57" x14ac:dyDescent="0.3">
      <c r="B723" s="1"/>
      <c r="C723" s="1"/>
      <c r="D723" s="1"/>
      <c r="E723" s="1"/>
      <c r="F723" s="1"/>
      <c r="G723" s="1"/>
      <c r="H723" s="22"/>
      <c r="I723" s="45"/>
      <c r="J723" s="1"/>
      <c r="K723" s="22"/>
      <c r="L723" s="1"/>
      <c r="M723" s="1"/>
      <c r="N723" s="22"/>
      <c r="O723" s="1"/>
      <c r="P723" s="1"/>
      <c r="Q723" s="2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22"/>
      <c r="AP723" s="1"/>
      <c r="AQ723" s="1"/>
      <c r="AR723" s="23"/>
      <c r="AS723" s="34"/>
      <c r="AT723" s="34"/>
      <c r="AU723" s="8"/>
      <c r="AV723" s="8"/>
      <c r="AZ723" s="8"/>
      <c r="BA723" s="26"/>
      <c r="BC723">
        <v>800</v>
      </c>
      <c r="BD723">
        <v>800</v>
      </c>
      <c r="BE723" s="49"/>
    </row>
    <row r="724" spans="2:57" x14ac:dyDescent="0.3">
      <c r="B724" s="1"/>
      <c r="C724" s="1"/>
      <c r="D724" s="1"/>
      <c r="E724" s="1"/>
      <c r="F724" s="1"/>
      <c r="G724" s="1"/>
      <c r="H724" s="22"/>
      <c r="I724" s="45"/>
      <c r="J724" s="1"/>
      <c r="K724" s="22"/>
      <c r="L724" s="1"/>
      <c r="M724" s="1"/>
      <c r="N724" s="22"/>
      <c r="O724" s="1"/>
      <c r="P724" s="1"/>
      <c r="Q724" s="2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22"/>
      <c r="AP724" s="1"/>
      <c r="AQ724" s="1"/>
      <c r="AR724" s="23"/>
      <c r="AS724" s="34"/>
      <c r="AT724" s="34"/>
      <c r="AU724" s="8"/>
      <c r="AV724" s="8"/>
      <c r="AZ724" s="8"/>
      <c r="BA724" s="26"/>
      <c r="BC724">
        <v>800</v>
      </c>
      <c r="BD724">
        <v>800</v>
      </c>
      <c r="BE724" s="49"/>
    </row>
    <row r="725" spans="2:57" x14ac:dyDescent="0.3">
      <c r="B725" s="1"/>
      <c r="C725" s="1"/>
      <c r="D725" s="1"/>
      <c r="E725" s="1"/>
      <c r="F725" s="1"/>
      <c r="G725" s="1"/>
      <c r="H725" s="22"/>
      <c r="I725" s="45"/>
      <c r="J725" s="1"/>
      <c r="K725" s="22"/>
      <c r="L725" s="1"/>
      <c r="M725" s="1"/>
      <c r="N725" s="22"/>
      <c r="O725" s="1"/>
      <c r="P725" s="1"/>
      <c r="Q725" s="2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22"/>
      <c r="AP725" s="1"/>
      <c r="AQ725" s="1"/>
      <c r="AR725" s="23"/>
      <c r="AS725" s="34"/>
      <c r="AT725" s="34"/>
      <c r="AU725" s="8"/>
      <c r="AV725" s="8"/>
      <c r="AZ725" s="8"/>
      <c r="BA725" s="26"/>
      <c r="BC725">
        <v>800</v>
      </c>
      <c r="BD725">
        <v>800</v>
      </c>
      <c r="BE725" s="49"/>
    </row>
    <row r="726" spans="2:57" x14ac:dyDescent="0.3">
      <c r="B726" s="1"/>
      <c r="C726" s="1"/>
      <c r="D726" s="1"/>
      <c r="E726" s="1"/>
      <c r="F726" s="1"/>
      <c r="G726" s="1"/>
      <c r="H726" s="22"/>
      <c r="I726" s="45"/>
      <c r="J726" s="1"/>
      <c r="K726" s="22"/>
      <c r="L726" s="1"/>
      <c r="M726" s="1"/>
      <c r="N726" s="22"/>
      <c r="O726" s="1"/>
      <c r="P726" s="1"/>
      <c r="Q726" s="2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22"/>
      <c r="AP726" s="1"/>
      <c r="AQ726" s="1"/>
      <c r="AR726" s="23"/>
      <c r="AS726" s="34"/>
      <c r="AT726" s="34"/>
      <c r="AU726" s="8"/>
      <c r="AV726" s="8"/>
      <c r="AZ726" s="8"/>
      <c r="BA726" s="26"/>
      <c r="BC726">
        <v>800</v>
      </c>
      <c r="BD726">
        <v>800</v>
      </c>
      <c r="BE726" s="49"/>
    </row>
    <row r="727" spans="2:57" x14ac:dyDescent="0.3">
      <c r="B727" s="1"/>
      <c r="C727" s="1"/>
      <c r="D727" s="1"/>
      <c r="E727" s="1"/>
      <c r="F727" s="1"/>
      <c r="G727" s="1"/>
      <c r="H727" s="22"/>
      <c r="I727" s="45"/>
      <c r="J727" s="1"/>
      <c r="K727" s="22"/>
      <c r="L727" s="1"/>
      <c r="M727" s="1"/>
      <c r="N727" s="22"/>
      <c r="O727" s="1"/>
      <c r="P727" s="1"/>
      <c r="Q727" s="2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22"/>
      <c r="AP727" s="1"/>
      <c r="AQ727" s="1"/>
      <c r="AR727" s="23"/>
      <c r="AS727" s="34"/>
      <c r="AT727" s="34"/>
      <c r="AU727" s="8"/>
      <c r="AV727" s="8"/>
      <c r="AZ727" s="8"/>
      <c r="BA727" s="26"/>
      <c r="BC727">
        <v>800</v>
      </c>
      <c r="BD727">
        <v>800</v>
      </c>
      <c r="BE727" s="49"/>
    </row>
    <row r="728" spans="2:57" x14ac:dyDescent="0.3">
      <c r="B728" s="1"/>
      <c r="C728" s="1"/>
      <c r="D728" s="1"/>
      <c r="E728" s="1"/>
      <c r="F728" s="1"/>
      <c r="G728" s="1"/>
      <c r="H728" s="22"/>
      <c r="I728" s="45"/>
      <c r="J728" s="1"/>
      <c r="K728" s="22"/>
      <c r="L728" s="1"/>
      <c r="M728" s="1"/>
      <c r="N728" s="22"/>
      <c r="O728" s="1"/>
      <c r="P728" s="1"/>
      <c r="Q728" s="2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22"/>
      <c r="AP728" s="1"/>
      <c r="AQ728" s="1"/>
      <c r="AR728" s="23"/>
      <c r="AS728" s="34"/>
      <c r="AT728" s="34"/>
      <c r="AU728" s="8"/>
      <c r="AV728" s="8"/>
      <c r="AZ728" s="8"/>
      <c r="BA728" s="26"/>
      <c r="BC728">
        <v>800</v>
      </c>
      <c r="BD728">
        <v>800</v>
      </c>
      <c r="BE728" s="49"/>
    </row>
    <row r="729" spans="2:57" x14ac:dyDescent="0.3">
      <c r="B729" s="1"/>
      <c r="C729" s="1"/>
      <c r="D729" s="1"/>
      <c r="E729" s="1"/>
      <c r="F729" s="1"/>
      <c r="G729" s="1"/>
      <c r="H729" s="22"/>
      <c r="I729" s="45"/>
      <c r="J729" s="1"/>
      <c r="K729" s="22"/>
      <c r="L729" s="1"/>
      <c r="M729" s="1"/>
      <c r="N729" s="22"/>
      <c r="O729" s="1"/>
      <c r="P729" s="1"/>
      <c r="Q729" s="2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22"/>
      <c r="AP729" s="1"/>
      <c r="AQ729" s="1"/>
      <c r="AR729" s="23"/>
      <c r="AS729" s="34"/>
      <c r="AT729" s="34"/>
      <c r="AU729" s="8"/>
      <c r="AV729" s="8"/>
      <c r="AZ729" s="8"/>
      <c r="BA729" s="26"/>
      <c r="BC729">
        <v>800</v>
      </c>
      <c r="BD729">
        <v>800</v>
      </c>
      <c r="BE729" s="49"/>
    </row>
    <row r="730" spans="2:57" x14ac:dyDescent="0.3">
      <c r="B730" s="1"/>
      <c r="C730" s="1"/>
      <c r="D730" s="1"/>
      <c r="E730" s="1"/>
      <c r="F730" s="1"/>
      <c r="G730" s="1"/>
      <c r="H730" s="22"/>
      <c r="I730" s="45"/>
      <c r="J730" s="1"/>
      <c r="K730" s="22"/>
      <c r="L730" s="1"/>
      <c r="M730" s="1"/>
      <c r="N730" s="22"/>
      <c r="O730" s="1"/>
      <c r="P730" s="1"/>
      <c r="Q730" s="2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22"/>
      <c r="AP730" s="1"/>
      <c r="AQ730" s="1"/>
      <c r="AR730" s="23"/>
      <c r="AS730" s="34"/>
      <c r="AT730" s="34"/>
      <c r="AU730" s="8"/>
      <c r="AV730" s="8"/>
      <c r="AZ730" s="8"/>
      <c r="BA730" s="26"/>
      <c r="BC730">
        <v>800</v>
      </c>
      <c r="BD730">
        <v>800</v>
      </c>
      <c r="BE730" s="49"/>
    </row>
    <row r="731" spans="2:57" x14ac:dyDescent="0.3">
      <c r="B731" s="1"/>
      <c r="C731" s="1"/>
      <c r="D731" s="1"/>
      <c r="E731" s="1"/>
      <c r="F731" s="1"/>
      <c r="G731" s="1"/>
      <c r="H731" s="22"/>
      <c r="I731" s="45"/>
      <c r="J731" s="1"/>
      <c r="K731" s="22"/>
      <c r="L731" s="1"/>
      <c r="M731" s="1"/>
      <c r="N731" s="22"/>
      <c r="O731" s="1"/>
      <c r="P731" s="1"/>
      <c r="Q731" s="2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22"/>
      <c r="AP731" s="1"/>
      <c r="AQ731" s="1"/>
      <c r="AR731" s="23"/>
      <c r="AS731" s="34"/>
      <c r="AT731" s="34"/>
      <c r="AU731" s="8"/>
      <c r="AV731" s="8"/>
      <c r="AZ731" s="8"/>
      <c r="BA731" s="26"/>
      <c r="BC731">
        <v>800</v>
      </c>
      <c r="BD731">
        <v>800</v>
      </c>
      <c r="BE731" s="49"/>
    </row>
    <row r="732" spans="2:57" x14ac:dyDescent="0.3">
      <c r="B732" s="1"/>
      <c r="C732" s="1"/>
      <c r="D732" s="1"/>
      <c r="E732" s="1"/>
      <c r="F732" s="1"/>
      <c r="G732" s="1"/>
      <c r="H732" s="22"/>
      <c r="I732" s="45"/>
      <c r="J732" s="1"/>
      <c r="K732" s="22"/>
      <c r="L732" s="1"/>
      <c r="M732" s="1"/>
      <c r="N732" s="22"/>
      <c r="O732" s="1"/>
      <c r="P732" s="1"/>
      <c r="Q732" s="2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22"/>
      <c r="AP732" s="1"/>
      <c r="AQ732" s="1"/>
      <c r="AR732" s="23"/>
      <c r="AS732" s="34"/>
      <c r="AT732" s="34"/>
      <c r="AU732" s="8"/>
      <c r="AV732" s="8"/>
      <c r="AZ732" s="8"/>
      <c r="BA732" s="26"/>
      <c r="BC732">
        <v>800</v>
      </c>
      <c r="BD732">
        <v>800</v>
      </c>
      <c r="BE732" s="49"/>
    </row>
    <row r="733" spans="2:57" x14ac:dyDescent="0.3">
      <c r="B733" s="1"/>
      <c r="C733" s="1"/>
      <c r="D733" s="1"/>
      <c r="E733" s="1"/>
      <c r="F733" s="1"/>
      <c r="G733" s="1"/>
      <c r="H733" s="22"/>
      <c r="I733" s="45"/>
      <c r="J733" s="1"/>
      <c r="K733" s="22"/>
      <c r="L733" s="1"/>
      <c r="M733" s="1"/>
      <c r="N733" s="22"/>
      <c r="O733" s="1"/>
      <c r="P733" s="1"/>
      <c r="Q733" s="2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22"/>
      <c r="AP733" s="1"/>
      <c r="AQ733" s="1"/>
      <c r="AR733" s="23"/>
      <c r="AS733" s="34"/>
      <c r="AT733" s="34"/>
      <c r="AU733" s="8"/>
      <c r="AV733" s="8"/>
      <c r="AZ733" s="8"/>
      <c r="BA733" s="26"/>
      <c r="BC733">
        <v>800</v>
      </c>
      <c r="BD733">
        <v>800</v>
      </c>
      <c r="BE733" s="49"/>
    </row>
    <row r="734" spans="2:57" x14ac:dyDescent="0.3">
      <c r="B734" s="1"/>
      <c r="C734" s="1"/>
      <c r="D734" s="1"/>
      <c r="E734" s="1"/>
      <c r="F734" s="1"/>
      <c r="G734" s="1"/>
      <c r="H734" s="22"/>
      <c r="I734" s="45"/>
      <c r="J734" s="1"/>
      <c r="K734" s="22"/>
      <c r="L734" s="1"/>
      <c r="M734" s="1"/>
      <c r="N734" s="22"/>
      <c r="O734" s="1"/>
      <c r="P734" s="1"/>
      <c r="Q734" s="2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22"/>
      <c r="AP734" s="1"/>
      <c r="AQ734" s="1"/>
      <c r="AR734" s="23"/>
      <c r="AS734" s="34"/>
      <c r="AT734" s="34"/>
      <c r="AU734" s="8"/>
      <c r="AV734" s="8"/>
      <c r="AZ734" s="8"/>
      <c r="BA734" s="26"/>
      <c r="BC734">
        <v>800</v>
      </c>
      <c r="BD734">
        <v>800</v>
      </c>
      <c r="BE734" s="49"/>
    </row>
    <row r="735" spans="2:57" x14ac:dyDescent="0.3">
      <c r="B735" s="1"/>
      <c r="C735" s="1"/>
      <c r="D735" s="1"/>
      <c r="E735" s="1"/>
      <c r="F735" s="1"/>
      <c r="G735" s="1"/>
      <c r="H735" s="22"/>
      <c r="I735" s="45"/>
      <c r="J735" s="1"/>
      <c r="K735" s="22"/>
      <c r="L735" s="1"/>
      <c r="M735" s="1"/>
      <c r="N735" s="22"/>
      <c r="O735" s="1"/>
      <c r="P735" s="1"/>
      <c r="Q735" s="2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22"/>
      <c r="AP735" s="1"/>
      <c r="AQ735" s="1"/>
      <c r="AR735" s="23"/>
      <c r="AS735" s="34"/>
      <c r="AT735" s="34"/>
      <c r="AU735" s="8"/>
      <c r="AV735" s="8"/>
      <c r="AZ735" s="8"/>
      <c r="BA735" s="26"/>
      <c r="BC735">
        <v>800</v>
      </c>
      <c r="BD735">
        <v>800</v>
      </c>
      <c r="BE735" s="49"/>
    </row>
    <row r="736" spans="2:57" x14ac:dyDescent="0.3">
      <c r="B736" s="1"/>
      <c r="C736" s="1"/>
      <c r="D736" s="1"/>
      <c r="E736" s="1"/>
      <c r="F736" s="1"/>
      <c r="G736" s="1"/>
      <c r="H736" s="22"/>
      <c r="I736" s="45"/>
      <c r="J736" s="1"/>
      <c r="K736" s="22"/>
      <c r="L736" s="1"/>
      <c r="M736" s="1"/>
      <c r="N736" s="22"/>
      <c r="O736" s="1"/>
      <c r="P736" s="1"/>
      <c r="Q736" s="2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22"/>
      <c r="AP736" s="1"/>
      <c r="AQ736" s="1"/>
      <c r="AR736" s="23"/>
      <c r="AS736" s="34"/>
      <c r="AT736" s="34"/>
      <c r="AU736" s="8"/>
      <c r="AV736" s="8"/>
      <c r="AZ736" s="8"/>
      <c r="BA736" s="26"/>
      <c r="BC736">
        <v>800</v>
      </c>
      <c r="BD736">
        <v>800</v>
      </c>
      <c r="BE736" s="49"/>
    </row>
    <row r="737" spans="2:57" x14ac:dyDescent="0.3">
      <c r="B737" s="1"/>
      <c r="C737" s="1"/>
      <c r="D737" s="1"/>
      <c r="E737" s="1"/>
      <c r="F737" s="1"/>
      <c r="G737" s="1"/>
      <c r="H737" s="22"/>
      <c r="I737" s="45"/>
      <c r="J737" s="1"/>
      <c r="K737" s="22"/>
      <c r="L737" s="1"/>
      <c r="M737" s="1"/>
      <c r="N737" s="22"/>
      <c r="O737" s="1"/>
      <c r="P737" s="1"/>
      <c r="Q737" s="2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22"/>
      <c r="AP737" s="1"/>
      <c r="AQ737" s="1"/>
      <c r="AR737" s="23"/>
      <c r="AS737" s="34"/>
      <c r="AT737" s="34"/>
      <c r="AU737" s="8"/>
      <c r="AV737" s="8"/>
      <c r="AZ737" s="8"/>
      <c r="BA737" s="26"/>
      <c r="BC737">
        <v>800</v>
      </c>
      <c r="BD737">
        <v>800</v>
      </c>
      <c r="BE737" s="49"/>
    </row>
    <row r="738" spans="2:57" x14ac:dyDescent="0.3">
      <c r="B738" s="1"/>
      <c r="C738" s="1"/>
      <c r="D738" s="1"/>
      <c r="E738" s="1"/>
      <c r="F738" s="1"/>
      <c r="G738" s="1"/>
      <c r="H738" s="22"/>
      <c r="I738" s="45"/>
      <c r="J738" s="1"/>
      <c r="K738" s="22"/>
      <c r="L738" s="1"/>
      <c r="M738" s="1"/>
      <c r="N738" s="22"/>
      <c r="O738" s="1"/>
      <c r="P738" s="1"/>
      <c r="Q738" s="2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22"/>
      <c r="AP738" s="1"/>
      <c r="AQ738" s="1"/>
      <c r="AR738" s="23"/>
      <c r="AS738" s="34"/>
      <c r="AT738" s="34"/>
      <c r="AU738" s="8"/>
      <c r="AV738" s="8"/>
      <c r="AZ738" s="8"/>
      <c r="BA738" s="26"/>
      <c r="BC738">
        <v>800</v>
      </c>
      <c r="BD738">
        <v>800</v>
      </c>
      <c r="BE738" s="49"/>
    </row>
    <row r="739" spans="2:57" x14ac:dyDescent="0.3">
      <c r="B739" s="1"/>
      <c r="C739" s="1"/>
      <c r="D739" s="1"/>
      <c r="E739" s="1"/>
      <c r="F739" s="1"/>
      <c r="G739" s="1"/>
      <c r="H739" s="22"/>
      <c r="I739" s="45"/>
      <c r="J739" s="1"/>
      <c r="K739" s="22"/>
      <c r="L739" s="1"/>
      <c r="M739" s="1"/>
      <c r="N739" s="22"/>
      <c r="O739" s="1"/>
      <c r="P739" s="1"/>
      <c r="Q739" s="2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22"/>
      <c r="AP739" s="1"/>
      <c r="AQ739" s="1"/>
      <c r="AR739" s="23"/>
      <c r="AS739" s="34"/>
      <c r="AT739" s="34"/>
      <c r="AU739" s="8"/>
      <c r="AV739" s="8"/>
      <c r="AZ739" s="8"/>
      <c r="BA739" s="26"/>
      <c r="BC739">
        <v>800</v>
      </c>
      <c r="BD739">
        <v>800</v>
      </c>
      <c r="BE739" s="49"/>
    </row>
    <row r="740" spans="2:57" x14ac:dyDescent="0.3">
      <c r="B740" s="1"/>
      <c r="C740" s="1"/>
      <c r="D740" s="1"/>
      <c r="E740" s="1"/>
      <c r="F740" s="1"/>
      <c r="G740" s="1"/>
      <c r="H740" s="22"/>
      <c r="I740" s="45"/>
      <c r="J740" s="1"/>
      <c r="K740" s="22"/>
      <c r="L740" s="1"/>
      <c r="M740" s="1"/>
      <c r="N740" s="22"/>
      <c r="O740" s="1"/>
      <c r="P740" s="1"/>
      <c r="Q740" s="2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22"/>
      <c r="AP740" s="1"/>
      <c r="AQ740" s="1"/>
      <c r="AR740" s="23"/>
      <c r="AS740" s="34"/>
      <c r="AT740" s="34"/>
      <c r="AU740" s="8"/>
      <c r="AV740" s="8"/>
      <c r="AZ740" s="8"/>
      <c r="BA740" s="26"/>
      <c r="BC740">
        <v>800</v>
      </c>
      <c r="BD740">
        <v>800</v>
      </c>
      <c r="BE740" s="49"/>
    </row>
    <row r="741" spans="2:57" x14ac:dyDescent="0.3">
      <c r="B741" s="1"/>
      <c r="C741" s="1"/>
      <c r="D741" s="1"/>
      <c r="E741" s="1"/>
      <c r="F741" s="1"/>
      <c r="G741" s="1"/>
      <c r="H741" s="22"/>
      <c r="I741" s="45"/>
      <c r="J741" s="1"/>
      <c r="K741" s="22"/>
      <c r="L741" s="1"/>
      <c r="M741" s="1"/>
      <c r="N741" s="22"/>
      <c r="O741" s="1"/>
      <c r="P741" s="1"/>
      <c r="Q741" s="2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22"/>
      <c r="AP741" s="1"/>
      <c r="AQ741" s="1"/>
      <c r="AR741" s="23"/>
      <c r="AS741" s="34"/>
      <c r="AT741" s="34"/>
      <c r="AU741" s="8"/>
      <c r="AV741" s="8"/>
      <c r="AZ741" s="8"/>
      <c r="BA741" s="26"/>
      <c r="BC741">
        <v>800</v>
      </c>
      <c r="BD741">
        <v>800</v>
      </c>
      <c r="BE741" s="49"/>
    </row>
    <row r="742" spans="2:57" x14ac:dyDescent="0.3">
      <c r="B742" s="1"/>
      <c r="C742" s="1"/>
      <c r="D742" s="1"/>
      <c r="E742" s="1"/>
      <c r="F742" s="1"/>
      <c r="G742" s="1"/>
      <c r="H742" s="22"/>
      <c r="I742" s="45"/>
      <c r="J742" s="1"/>
      <c r="K742" s="22"/>
      <c r="L742" s="1"/>
      <c r="M742" s="1"/>
      <c r="N742" s="22"/>
      <c r="O742" s="1"/>
      <c r="P742" s="1"/>
      <c r="Q742" s="2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22"/>
      <c r="AP742" s="1"/>
      <c r="AQ742" s="1"/>
      <c r="AR742" s="23"/>
      <c r="AS742" s="34"/>
      <c r="AT742" s="34"/>
      <c r="AU742" s="8"/>
      <c r="AV742" s="8"/>
      <c r="AZ742" s="8"/>
      <c r="BA742" s="26"/>
      <c r="BC742">
        <v>800</v>
      </c>
      <c r="BD742">
        <v>800</v>
      </c>
      <c r="BE742" s="49"/>
    </row>
    <row r="743" spans="2:57" x14ac:dyDescent="0.3">
      <c r="B743" s="1"/>
      <c r="C743" s="1"/>
      <c r="D743" s="1"/>
      <c r="E743" s="1"/>
      <c r="F743" s="1"/>
      <c r="G743" s="1"/>
      <c r="H743" s="22"/>
      <c r="I743" s="45"/>
      <c r="J743" s="1"/>
      <c r="K743" s="22"/>
      <c r="L743" s="1"/>
      <c r="M743" s="1"/>
      <c r="N743" s="22"/>
      <c r="O743" s="1"/>
      <c r="P743" s="1"/>
      <c r="Q743" s="2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22"/>
      <c r="AP743" s="1"/>
      <c r="AQ743" s="1"/>
      <c r="AR743" s="23"/>
      <c r="AS743" s="34"/>
      <c r="AT743" s="34"/>
      <c r="AU743" s="8"/>
      <c r="AV743" s="8"/>
      <c r="AZ743" s="8"/>
      <c r="BA743" s="26"/>
      <c r="BC743">
        <v>800</v>
      </c>
      <c r="BD743">
        <v>800</v>
      </c>
      <c r="BE743" s="49"/>
    </row>
    <row r="744" spans="2:57" x14ac:dyDescent="0.3">
      <c r="B744" s="1"/>
      <c r="C744" s="1"/>
      <c r="D744" s="1"/>
      <c r="E744" s="1"/>
      <c r="F744" s="1"/>
      <c r="G744" s="1"/>
      <c r="H744" s="22"/>
      <c r="I744" s="45"/>
      <c r="J744" s="1"/>
      <c r="K744" s="22"/>
      <c r="L744" s="1"/>
      <c r="M744" s="1"/>
      <c r="N744" s="22"/>
      <c r="O744" s="1"/>
      <c r="P744" s="1"/>
      <c r="Q744" s="2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22"/>
      <c r="AP744" s="1"/>
      <c r="AQ744" s="1"/>
      <c r="AR744" s="23"/>
      <c r="AS744" s="34"/>
      <c r="AT744" s="34"/>
      <c r="AU744" s="8"/>
      <c r="AV744" s="8"/>
      <c r="AZ744" s="8"/>
      <c r="BA744" s="26"/>
      <c r="BC744">
        <v>800</v>
      </c>
      <c r="BD744">
        <v>800</v>
      </c>
      <c r="BE744" s="49"/>
    </row>
    <row r="745" spans="2:57" x14ac:dyDescent="0.3">
      <c r="B745" s="1"/>
      <c r="C745" s="1"/>
      <c r="D745" s="1"/>
      <c r="E745" s="1"/>
      <c r="F745" s="1"/>
      <c r="G745" s="1"/>
      <c r="H745" s="22"/>
      <c r="I745" s="45"/>
      <c r="J745" s="1"/>
      <c r="K745" s="22"/>
      <c r="L745" s="1"/>
      <c r="M745" s="1"/>
      <c r="N745" s="22"/>
      <c r="O745" s="1"/>
      <c r="P745" s="1"/>
      <c r="Q745" s="2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22"/>
      <c r="AP745" s="1"/>
      <c r="AQ745" s="1"/>
      <c r="AR745" s="23"/>
      <c r="AS745" s="34"/>
      <c r="AT745" s="34"/>
      <c r="AU745" s="8"/>
      <c r="AV745" s="8"/>
      <c r="AZ745" s="8"/>
      <c r="BA745" s="26"/>
      <c r="BC745">
        <v>800</v>
      </c>
      <c r="BD745">
        <v>800</v>
      </c>
      <c r="BE745" s="49"/>
    </row>
    <row r="746" spans="2:57" x14ac:dyDescent="0.3">
      <c r="B746" s="1"/>
      <c r="C746" s="1"/>
      <c r="D746" s="1"/>
      <c r="E746" s="1"/>
      <c r="F746" s="1"/>
      <c r="G746" s="1"/>
      <c r="H746" s="22"/>
      <c r="I746" s="45"/>
      <c r="J746" s="1"/>
      <c r="K746" s="22"/>
      <c r="L746" s="1"/>
      <c r="M746" s="1"/>
      <c r="N746" s="22"/>
      <c r="O746" s="1"/>
      <c r="P746" s="1"/>
      <c r="Q746" s="2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22"/>
      <c r="AP746" s="1"/>
      <c r="AQ746" s="1"/>
      <c r="AR746" s="23"/>
      <c r="AS746" s="34"/>
      <c r="AT746" s="34"/>
      <c r="AU746" s="8"/>
      <c r="AV746" s="8"/>
      <c r="AZ746" s="8"/>
      <c r="BA746" s="26"/>
      <c r="BC746">
        <v>800</v>
      </c>
      <c r="BD746">
        <v>800</v>
      </c>
      <c r="BE746" s="49"/>
    </row>
    <row r="747" spans="2:57" x14ac:dyDescent="0.3">
      <c r="B747" s="1"/>
      <c r="C747" s="1"/>
      <c r="D747" s="1"/>
      <c r="E747" s="1"/>
      <c r="F747" s="1"/>
      <c r="G747" s="1"/>
      <c r="H747" s="22"/>
      <c r="I747" s="45"/>
      <c r="J747" s="1"/>
      <c r="K747" s="22"/>
      <c r="L747" s="1"/>
      <c r="M747" s="1"/>
      <c r="N747" s="22"/>
      <c r="O747" s="1"/>
      <c r="P747" s="1"/>
      <c r="Q747" s="2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22"/>
      <c r="AP747" s="1"/>
      <c r="AQ747" s="1"/>
      <c r="AR747" s="23"/>
      <c r="AS747" s="34"/>
      <c r="AT747" s="34"/>
      <c r="AU747" s="8"/>
      <c r="AV747" s="8"/>
      <c r="AZ747" s="8"/>
      <c r="BA747" s="26"/>
      <c r="BC747">
        <v>800</v>
      </c>
      <c r="BD747">
        <v>800</v>
      </c>
      <c r="BE747" s="49"/>
    </row>
    <row r="748" spans="2:57" x14ac:dyDescent="0.3">
      <c r="B748" s="1"/>
      <c r="C748" s="1"/>
      <c r="D748" s="1"/>
      <c r="E748" s="1"/>
      <c r="F748" s="1"/>
      <c r="G748" s="1"/>
      <c r="H748" s="22"/>
      <c r="I748" s="45"/>
      <c r="J748" s="1"/>
      <c r="K748" s="22"/>
      <c r="L748" s="1"/>
      <c r="M748" s="1"/>
      <c r="N748" s="22"/>
      <c r="O748" s="1"/>
      <c r="P748" s="1"/>
      <c r="Q748" s="2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22"/>
      <c r="AP748" s="1"/>
      <c r="AQ748" s="1"/>
      <c r="AR748" s="23"/>
      <c r="AS748" s="34"/>
      <c r="AT748" s="34"/>
      <c r="AU748" s="8"/>
      <c r="AV748" s="8"/>
      <c r="AZ748" s="8"/>
      <c r="BA748" s="26"/>
      <c r="BC748">
        <v>800</v>
      </c>
      <c r="BD748">
        <v>800</v>
      </c>
      <c r="BE748" s="49"/>
    </row>
    <row r="749" spans="2:57" x14ac:dyDescent="0.3">
      <c r="B749" s="1"/>
      <c r="C749" s="1"/>
      <c r="D749" s="1"/>
      <c r="E749" s="1"/>
      <c r="F749" s="1"/>
      <c r="G749" s="1"/>
      <c r="H749" s="22"/>
      <c r="I749" s="45"/>
      <c r="J749" s="1"/>
      <c r="K749" s="22"/>
      <c r="L749" s="1"/>
      <c r="M749" s="1"/>
      <c r="N749" s="22"/>
      <c r="O749" s="1"/>
      <c r="P749" s="1"/>
      <c r="Q749" s="2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22"/>
      <c r="AP749" s="1"/>
      <c r="AQ749" s="1"/>
      <c r="AR749" s="23"/>
      <c r="AS749" s="34"/>
      <c r="AT749" s="34"/>
      <c r="AU749" s="8"/>
      <c r="AV749" s="8"/>
      <c r="AZ749" s="8"/>
      <c r="BA749" s="26"/>
      <c r="BC749">
        <v>800</v>
      </c>
      <c r="BD749">
        <v>800</v>
      </c>
      <c r="BE749" s="49"/>
    </row>
    <row r="750" spans="2:57" x14ac:dyDescent="0.3">
      <c r="B750" s="1"/>
      <c r="C750" s="1"/>
      <c r="D750" s="1"/>
      <c r="E750" s="1"/>
      <c r="F750" s="1"/>
      <c r="G750" s="1"/>
      <c r="H750" s="22"/>
      <c r="I750" s="45"/>
      <c r="J750" s="1"/>
      <c r="K750" s="22"/>
      <c r="L750" s="1"/>
      <c r="M750" s="1"/>
      <c r="N750" s="22"/>
      <c r="O750" s="1"/>
      <c r="P750" s="1"/>
      <c r="Q750" s="2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22"/>
      <c r="AP750" s="1"/>
      <c r="AQ750" s="1"/>
      <c r="AR750" s="23"/>
      <c r="AS750" s="34"/>
      <c r="AT750" s="34"/>
      <c r="AU750" s="8"/>
      <c r="AV750" s="8"/>
      <c r="AZ750" s="8"/>
      <c r="BA750" s="26"/>
      <c r="BC750">
        <v>800</v>
      </c>
      <c r="BD750">
        <v>800</v>
      </c>
      <c r="BE750" s="49"/>
    </row>
    <row r="751" spans="2:57" x14ac:dyDescent="0.3">
      <c r="B751" s="1"/>
      <c r="C751" s="1"/>
      <c r="D751" s="1"/>
      <c r="E751" s="1"/>
      <c r="F751" s="1"/>
      <c r="G751" s="1"/>
      <c r="H751" s="22"/>
      <c r="I751" s="45"/>
      <c r="J751" s="1"/>
      <c r="K751" s="22"/>
      <c r="L751" s="1"/>
      <c r="M751" s="1"/>
      <c r="N751" s="22"/>
      <c r="O751" s="1"/>
      <c r="P751" s="1"/>
      <c r="Q751" s="2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22"/>
      <c r="AP751" s="1"/>
      <c r="AQ751" s="1"/>
      <c r="AR751" s="23"/>
      <c r="AS751" s="34"/>
      <c r="AT751" s="34"/>
      <c r="AU751" s="8"/>
      <c r="AV751" s="8"/>
      <c r="AZ751" s="8"/>
      <c r="BA751" s="26"/>
      <c r="BC751">
        <v>800</v>
      </c>
      <c r="BD751">
        <v>800</v>
      </c>
      <c r="BE751" s="49"/>
    </row>
    <row r="752" spans="2:57" x14ac:dyDescent="0.3">
      <c r="B752" s="1"/>
      <c r="C752" s="1"/>
      <c r="D752" s="1"/>
      <c r="E752" s="1"/>
      <c r="F752" s="1"/>
      <c r="G752" s="1"/>
      <c r="H752" s="22"/>
      <c r="I752" s="45"/>
      <c r="J752" s="1"/>
      <c r="K752" s="22"/>
      <c r="L752" s="1"/>
      <c r="M752" s="1"/>
      <c r="N752" s="22"/>
      <c r="O752" s="1"/>
      <c r="P752" s="1"/>
      <c r="Q752" s="2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22"/>
      <c r="AP752" s="1"/>
      <c r="AQ752" s="1"/>
      <c r="AR752" s="23"/>
      <c r="AS752" s="34"/>
      <c r="AT752" s="34"/>
      <c r="AU752" s="8"/>
      <c r="AV752" s="8"/>
      <c r="AZ752" s="8"/>
      <c r="BA752" s="26"/>
      <c r="BC752">
        <v>800</v>
      </c>
      <c r="BD752">
        <v>800</v>
      </c>
      <c r="BE752" s="49"/>
    </row>
    <row r="753" spans="2:57" x14ac:dyDescent="0.3">
      <c r="B753" s="1"/>
      <c r="C753" s="1"/>
      <c r="D753" s="1"/>
      <c r="E753" s="1"/>
      <c r="F753" s="1"/>
      <c r="G753" s="1"/>
      <c r="H753" s="22"/>
      <c r="I753" s="45"/>
      <c r="J753" s="1"/>
      <c r="K753" s="22"/>
      <c r="L753" s="1"/>
      <c r="M753" s="1"/>
      <c r="N753" s="22"/>
      <c r="O753" s="1"/>
      <c r="P753" s="1"/>
      <c r="Q753" s="2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22"/>
      <c r="AP753" s="1"/>
      <c r="AQ753" s="1"/>
      <c r="AR753" s="23"/>
      <c r="AS753" s="34"/>
      <c r="AT753" s="34"/>
      <c r="AU753" s="8"/>
      <c r="AV753" s="8"/>
      <c r="AZ753" s="8"/>
      <c r="BA753" s="26"/>
      <c r="BC753">
        <v>800</v>
      </c>
      <c r="BD753">
        <v>800</v>
      </c>
      <c r="BE753" s="49"/>
    </row>
    <row r="754" spans="2:57" x14ac:dyDescent="0.3">
      <c r="B754" s="1"/>
      <c r="C754" s="1"/>
      <c r="D754" s="1"/>
      <c r="E754" s="1"/>
      <c r="F754" s="1"/>
      <c r="G754" s="1"/>
      <c r="H754" s="22"/>
      <c r="I754" s="45"/>
      <c r="J754" s="1"/>
      <c r="K754" s="22"/>
      <c r="L754" s="1"/>
      <c r="M754" s="1"/>
      <c r="N754" s="22"/>
      <c r="O754" s="1"/>
      <c r="P754" s="1"/>
      <c r="Q754" s="2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22"/>
      <c r="AP754" s="1"/>
      <c r="AQ754" s="1"/>
      <c r="AR754" s="23"/>
      <c r="AS754" s="34"/>
      <c r="AT754" s="34"/>
      <c r="AU754" s="8"/>
      <c r="AV754" s="8"/>
      <c r="AZ754" s="8"/>
      <c r="BA754" s="26"/>
      <c r="BC754">
        <v>800</v>
      </c>
      <c r="BD754">
        <v>800</v>
      </c>
      <c r="BE754" s="49"/>
    </row>
    <row r="755" spans="2:57" x14ac:dyDescent="0.3">
      <c r="B755" s="1"/>
      <c r="C755" s="1"/>
      <c r="D755" s="1"/>
      <c r="E755" s="1"/>
      <c r="F755" s="1"/>
      <c r="G755" s="1"/>
      <c r="H755" s="22"/>
      <c r="I755" s="45"/>
      <c r="J755" s="1"/>
      <c r="K755" s="22"/>
      <c r="L755" s="1"/>
      <c r="M755" s="1"/>
      <c r="N755" s="22"/>
      <c r="O755" s="1"/>
      <c r="P755" s="1"/>
      <c r="Q755" s="2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22"/>
      <c r="AP755" s="1"/>
      <c r="AQ755" s="1"/>
      <c r="AR755" s="23"/>
      <c r="AS755" s="34"/>
      <c r="AT755" s="34"/>
      <c r="AU755" s="8"/>
      <c r="AV755" s="8"/>
      <c r="AZ755" s="8"/>
      <c r="BA755" s="26"/>
      <c r="BC755">
        <v>800</v>
      </c>
      <c r="BD755">
        <v>800</v>
      </c>
      <c r="BE755" s="49"/>
    </row>
    <row r="756" spans="2:57" x14ac:dyDescent="0.3">
      <c r="B756" s="1"/>
      <c r="C756" s="1"/>
      <c r="D756" s="1"/>
      <c r="E756" s="1"/>
      <c r="F756" s="1"/>
      <c r="G756" s="1"/>
      <c r="H756" s="22"/>
      <c r="I756" s="45"/>
      <c r="J756" s="1"/>
      <c r="K756" s="22"/>
      <c r="L756" s="1"/>
      <c r="M756" s="1"/>
      <c r="N756" s="22"/>
      <c r="O756" s="1"/>
      <c r="P756" s="1"/>
      <c r="Q756" s="2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22"/>
      <c r="AP756" s="1"/>
      <c r="AQ756" s="1"/>
      <c r="AR756" s="23"/>
      <c r="AS756" s="34"/>
      <c r="AT756" s="34"/>
      <c r="AU756" s="8"/>
      <c r="AV756" s="8"/>
      <c r="AZ756" s="8"/>
      <c r="BA756" s="26"/>
      <c r="BC756">
        <v>800</v>
      </c>
      <c r="BD756">
        <v>800</v>
      </c>
      <c r="BE756" s="49"/>
    </row>
    <row r="757" spans="2:57" x14ac:dyDescent="0.3">
      <c r="B757" s="1"/>
      <c r="C757" s="1"/>
      <c r="D757" s="1"/>
      <c r="E757" s="1"/>
      <c r="F757" s="1"/>
      <c r="G757" s="1"/>
      <c r="H757" s="22"/>
      <c r="I757" s="45"/>
      <c r="J757" s="1"/>
      <c r="K757" s="22"/>
      <c r="L757" s="1"/>
      <c r="M757" s="1"/>
      <c r="N757" s="22"/>
      <c r="O757" s="1"/>
      <c r="P757" s="1"/>
      <c r="Q757" s="2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22"/>
      <c r="AP757" s="1"/>
      <c r="AQ757" s="1"/>
      <c r="AR757" s="23"/>
      <c r="AS757" s="34"/>
      <c r="AT757" s="34"/>
      <c r="AU757" s="8"/>
      <c r="AV757" s="8"/>
      <c r="AZ757" s="8"/>
      <c r="BA757" s="26"/>
      <c r="BC757">
        <v>800</v>
      </c>
      <c r="BD757">
        <v>800</v>
      </c>
      <c r="BE757" s="49"/>
    </row>
    <row r="758" spans="2:57" x14ac:dyDescent="0.3">
      <c r="B758" s="1"/>
      <c r="C758" s="1"/>
      <c r="D758" s="1"/>
      <c r="E758" s="1"/>
      <c r="F758" s="1"/>
      <c r="G758" s="1"/>
      <c r="H758" s="22"/>
      <c r="I758" s="45"/>
      <c r="J758" s="1"/>
      <c r="K758" s="22"/>
      <c r="L758" s="1"/>
      <c r="M758" s="1"/>
      <c r="N758" s="22"/>
      <c r="O758" s="1"/>
      <c r="P758" s="1"/>
      <c r="Q758" s="2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22"/>
      <c r="AP758" s="1"/>
      <c r="AQ758" s="1"/>
      <c r="AR758" s="23"/>
      <c r="AS758" s="34"/>
      <c r="AT758" s="34"/>
      <c r="AU758" s="8"/>
      <c r="AV758" s="8"/>
      <c r="AZ758" s="8"/>
      <c r="BA758" s="26"/>
      <c r="BC758">
        <v>800</v>
      </c>
      <c r="BD758">
        <v>800</v>
      </c>
      <c r="BE758" s="49"/>
    </row>
    <row r="759" spans="2:57" x14ac:dyDescent="0.3">
      <c r="B759" s="1"/>
      <c r="C759" s="1"/>
      <c r="D759" s="1"/>
      <c r="E759" s="1"/>
      <c r="F759" s="1"/>
      <c r="G759" s="1"/>
      <c r="H759" s="22"/>
      <c r="I759" s="45"/>
      <c r="J759" s="1"/>
      <c r="K759" s="22"/>
      <c r="L759" s="1"/>
      <c r="M759" s="1"/>
      <c r="N759" s="22"/>
      <c r="O759" s="1"/>
      <c r="P759" s="1"/>
      <c r="Q759" s="2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22"/>
      <c r="AP759" s="1"/>
      <c r="AQ759" s="1"/>
      <c r="AR759" s="23"/>
      <c r="AS759" s="34"/>
      <c r="AT759" s="34"/>
      <c r="AU759" s="8"/>
      <c r="AV759" s="8"/>
      <c r="AZ759" s="8"/>
      <c r="BA759" s="26"/>
      <c r="BC759">
        <v>800</v>
      </c>
      <c r="BD759">
        <v>800</v>
      </c>
      <c r="BE759" s="49"/>
    </row>
    <row r="760" spans="2:57" x14ac:dyDescent="0.3">
      <c r="B760" s="1"/>
      <c r="C760" s="1"/>
      <c r="D760" s="1"/>
      <c r="E760" s="1"/>
      <c r="F760" s="1"/>
      <c r="G760" s="1"/>
      <c r="H760" s="22"/>
      <c r="I760" s="45"/>
      <c r="J760" s="1"/>
      <c r="K760" s="22"/>
      <c r="L760" s="1"/>
      <c r="M760" s="1"/>
      <c r="N760" s="22"/>
      <c r="O760" s="1"/>
      <c r="P760" s="1"/>
      <c r="Q760" s="2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22"/>
      <c r="AP760" s="1"/>
      <c r="AQ760" s="1"/>
      <c r="AR760" s="23"/>
      <c r="AS760" s="34"/>
      <c r="AT760" s="34"/>
      <c r="AU760" s="8"/>
      <c r="AV760" s="8"/>
      <c r="AZ760" s="8"/>
      <c r="BA760" s="26"/>
      <c r="BC760">
        <v>800</v>
      </c>
      <c r="BD760">
        <v>800</v>
      </c>
      <c r="BE760" s="49"/>
    </row>
    <row r="761" spans="2:57" x14ac:dyDescent="0.3">
      <c r="B761" s="1"/>
      <c r="C761" s="1"/>
      <c r="D761" s="1"/>
      <c r="E761" s="1"/>
      <c r="F761" s="1"/>
      <c r="G761" s="1"/>
      <c r="H761" s="22"/>
      <c r="I761" s="45"/>
      <c r="J761" s="1"/>
      <c r="K761" s="22"/>
      <c r="L761" s="1"/>
      <c r="M761" s="1"/>
      <c r="N761" s="22"/>
      <c r="O761" s="1"/>
      <c r="P761" s="1"/>
      <c r="Q761" s="2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22"/>
      <c r="AP761" s="1"/>
      <c r="AQ761" s="1"/>
      <c r="AR761" s="23"/>
      <c r="AS761" s="34"/>
      <c r="AT761" s="34"/>
      <c r="AU761" s="8"/>
      <c r="AV761" s="8"/>
      <c r="AZ761" s="8"/>
      <c r="BA761" s="26"/>
      <c r="BC761">
        <v>800</v>
      </c>
      <c r="BD761">
        <v>800</v>
      </c>
      <c r="BE761" s="49"/>
    </row>
    <row r="762" spans="2:57" x14ac:dyDescent="0.3">
      <c r="B762" s="1"/>
      <c r="C762" s="1"/>
      <c r="D762" s="1"/>
      <c r="E762" s="1"/>
      <c r="F762" s="1"/>
      <c r="G762" s="1"/>
      <c r="H762" s="22"/>
      <c r="I762" s="45"/>
      <c r="J762" s="1"/>
      <c r="K762" s="22"/>
      <c r="L762" s="1"/>
      <c r="M762" s="1"/>
      <c r="N762" s="22"/>
      <c r="O762" s="1"/>
      <c r="P762" s="1"/>
      <c r="Q762" s="2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22"/>
      <c r="AP762" s="1"/>
      <c r="AQ762" s="1"/>
      <c r="AR762" s="23"/>
      <c r="AS762" s="34"/>
      <c r="AT762" s="34"/>
      <c r="AU762" s="8"/>
      <c r="AV762" s="8"/>
      <c r="AZ762" s="8"/>
      <c r="BA762" s="26"/>
      <c r="BC762">
        <v>800</v>
      </c>
      <c r="BD762">
        <v>800</v>
      </c>
      <c r="BE762" s="49"/>
    </row>
    <row r="763" spans="2:57" x14ac:dyDescent="0.3">
      <c r="B763" s="1"/>
      <c r="C763" s="1"/>
      <c r="D763" s="1"/>
      <c r="E763" s="1"/>
      <c r="F763" s="1"/>
      <c r="G763" s="1"/>
      <c r="H763" s="22"/>
      <c r="I763" s="45"/>
      <c r="J763" s="1"/>
      <c r="K763" s="22"/>
      <c r="L763" s="1"/>
      <c r="M763" s="1"/>
      <c r="N763" s="22"/>
      <c r="O763" s="1"/>
      <c r="P763" s="1"/>
      <c r="Q763" s="2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22"/>
      <c r="AP763" s="1"/>
      <c r="AQ763" s="1"/>
      <c r="AR763" s="23"/>
      <c r="AS763" s="34"/>
      <c r="AT763" s="34"/>
      <c r="AU763" s="8"/>
      <c r="AV763" s="8"/>
      <c r="AZ763" s="8"/>
      <c r="BA763" s="26"/>
      <c r="BC763">
        <v>800</v>
      </c>
      <c r="BD763">
        <v>800</v>
      </c>
      <c r="BE763" s="49"/>
    </row>
    <row r="764" spans="2:57" x14ac:dyDescent="0.3">
      <c r="B764" s="1"/>
      <c r="C764" s="1"/>
      <c r="D764" s="1"/>
      <c r="E764" s="1"/>
      <c r="F764" s="1"/>
      <c r="G764" s="1"/>
      <c r="H764" s="22"/>
      <c r="I764" s="45"/>
      <c r="J764" s="1"/>
      <c r="K764" s="22"/>
      <c r="L764" s="1"/>
      <c r="M764" s="1"/>
      <c r="N764" s="22"/>
      <c r="O764" s="1"/>
      <c r="P764" s="1"/>
      <c r="Q764" s="2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22"/>
      <c r="AP764" s="1"/>
      <c r="AQ764" s="1"/>
      <c r="AR764" s="23"/>
      <c r="AS764" s="34"/>
      <c r="AT764" s="34"/>
      <c r="AU764" s="8"/>
      <c r="AV764" s="8"/>
      <c r="AZ764" s="8"/>
      <c r="BA764" s="26"/>
      <c r="BC764">
        <v>800</v>
      </c>
      <c r="BD764">
        <v>800</v>
      </c>
      <c r="BE764" s="49"/>
    </row>
    <row r="765" spans="2:57" x14ac:dyDescent="0.3">
      <c r="B765" s="1"/>
      <c r="C765" s="1"/>
      <c r="D765" s="1"/>
      <c r="E765" s="1"/>
      <c r="F765" s="1"/>
      <c r="G765" s="1"/>
      <c r="H765" s="22"/>
      <c r="I765" s="45"/>
      <c r="J765" s="1"/>
      <c r="K765" s="22"/>
      <c r="L765" s="1"/>
      <c r="M765" s="1"/>
      <c r="N765" s="22"/>
      <c r="O765" s="1"/>
      <c r="P765" s="1"/>
      <c r="Q765" s="2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22"/>
      <c r="AP765" s="1"/>
      <c r="AQ765" s="1"/>
      <c r="AR765" s="23"/>
      <c r="AS765" s="34"/>
      <c r="AT765" s="34"/>
      <c r="AU765" s="8"/>
      <c r="AV765" s="8"/>
      <c r="AZ765" s="8"/>
      <c r="BA765" s="26"/>
      <c r="BC765">
        <v>800</v>
      </c>
      <c r="BD765">
        <v>800</v>
      </c>
      <c r="BE765" s="49"/>
    </row>
    <row r="766" spans="2:57" x14ac:dyDescent="0.3">
      <c r="B766" s="1"/>
      <c r="C766" s="1"/>
      <c r="D766" s="1"/>
      <c r="E766" s="1"/>
      <c r="F766" s="1"/>
      <c r="G766" s="1"/>
      <c r="H766" s="22"/>
      <c r="I766" s="45"/>
      <c r="J766" s="1"/>
      <c r="K766" s="22"/>
      <c r="L766" s="1"/>
      <c r="M766" s="1"/>
      <c r="N766" s="22"/>
      <c r="O766" s="1"/>
      <c r="P766" s="1"/>
      <c r="Q766" s="2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22"/>
      <c r="AP766" s="1"/>
      <c r="AQ766" s="1"/>
      <c r="AR766" s="23"/>
      <c r="AS766" s="34"/>
      <c r="AT766" s="34"/>
      <c r="AU766" s="8"/>
      <c r="AV766" s="8"/>
      <c r="AZ766" s="8"/>
      <c r="BA766" s="26"/>
      <c r="BC766">
        <v>800</v>
      </c>
      <c r="BD766">
        <v>800</v>
      </c>
      <c r="BE766" s="49"/>
    </row>
    <row r="767" spans="2:57" x14ac:dyDescent="0.3">
      <c r="B767" s="1"/>
      <c r="C767" s="1"/>
      <c r="D767" s="1"/>
      <c r="E767" s="1"/>
      <c r="F767" s="1"/>
      <c r="G767" s="1"/>
      <c r="H767" s="22"/>
      <c r="I767" s="45"/>
      <c r="J767" s="1"/>
      <c r="K767" s="22"/>
      <c r="L767" s="1"/>
      <c r="M767" s="1"/>
      <c r="N767" s="22"/>
      <c r="O767" s="1"/>
      <c r="P767" s="1"/>
      <c r="Q767" s="2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22"/>
      <c r="AP767" s="1"/>
      <c r="AQ767" s="1"/>
      <c r="AR767" s="23"/>
      <c r="AS767" s="34"/>
      <c r="AT767" s="34"/>
      <c r="AU767" s="8"/>
      <c r="AV767" s="8"/>
      <c r="AZ767" s="8"/>
      <c r="BA767" s="26"/>
      <c r="BC767">
        <v>800</v>
      </c>
      <c r="BD767">
        <v>800</v>
      </c>
      <c r="BE767" s="49"/>
    </row>
    <row r="768" spans="2:57" x14ac:dyDescent="0.3">
      <c r="B768" s="1"/>
      <c r="C768" s="1"/>
      <c r="D768" s="1"/>
      <c r="E768" s="1"/>
      <c r="F768" s="1"/>
      <c r="G768" s="1"/>
      <c r="H768" s="22"/>
      <c r="I768" s="45"/>
      <c r="J768" s="1"/>
      <c r="K768" s="22"/>
      <c r="L768" s="1"/>
      <c r="M768" s="1"/>
      <c r="N768" s="22"/>
      <c r="O768" s="1"/>
      <c r="P768" s="1"/>
      <c r="Q768" s="2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22"/>
      <c r="AP768" s="1"/>
      <c r="AQ768" s="1"/>
      <c r="AR768" s="23"/>
      <c r="AS768" s="34"/>
      <c r="AT768" s="34"/>
      <c r="AU768" s="8"/>
      <c r="AV768" s="8"/>
      <c r="AZ768" s="8"/>
      <c r="BA768" s="26"/>
      <c r="BC768">
        <v>800</v>
      </c>
      <c r="BD768">
        <v>800</v>
      </c>
      <c r="BE768" s="49"/>
    </row>
    <row r="769" spans="2:57" x14ac:dyDescent="0.3">
      <c r="B769" s="1"/>
      <c r="C769" s="1"/>
      <c r="D769" s="1"/>
      <c r="E769" s="1"/>
      <c r="F769" s="1"/>
      <c r="G769" s="1"/>
      <c r="H769" s="22"/>
      <c r="I769" s="45"/>
      <c r="J769" s="1"/>
      <c r="K769" s="22"/>
      <c r="L769" s="1"/>
      <c r="M769" s="1"/>
      <c r="N769" s="22"/>
      <c r="O769" s="1"/>
      <c r="P769" s="1"/>
      <c r="Q769" s="2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22"/>
      <c r="AP769" s="1"/>
      <c r="AQ769" s="1"/>
      <c r="AR769" s="23"/>
      <c r="AS769" s="34"/>
      <c r="AT769" s="34"/>
      <c r="AU769" s="8"/>
      <c r="AV769" s="8"/>
      <c r="AZ769" s="8"/>
      <c r="BA769" s="26"/>
      <c r="BC769">
        <v>800</v>
      </c>
      <c r="BD769">
        <v>800</v>
      </c>
      <c r="BE769" s="49"/>
    </row>
    <row r="770" spans="2:57" x14ac:dyDescent="0.3">
      <c r="B770" s="1"/>
      <c r="C770" s="1"/>
      <c r="D770" s="1"/>
      <c r="E770" s="1"/>
      <c r="F770" s="1"/>
      <c r="G770" s="1"/>
      <c r="H770" s="22"/>
      <c r="I770" s="45"/>
      <c r="J770" s="1"/>
      <c r="K770" s="22"/>
      <c r="L770" s="1"/>
      <c r="M770" s="1"/>
      <c r="N770" s="22"/>
      <c r="O770" s="1"/>
      <c r="P770" s="1"/>
      <c r="Q770" s="2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22"/>
      <c r="AP770" s="1"/>
      <c r="AQ770" s="1"/>
      <c r="AR770" s="23"/>
      <c r="AS770" s="34"/>
      <c r="AT770" s="34"/>
      <c r="AU770" s="8"/>
      <c r="AV770" s="8"/>
      <c r="AZ770" s="8"/>
      <c r="BA770" s="26"/>
      <c r="BC770">
        <v>800</v>
      </c>
      <c r="BD770">
        <v>800</v>
      </c>
      <c r="BE770" s="49"/>
    </row>
    <row r="771" spans="2:57" x14ac:dyDescent="0.3">
      <c r="B771" s="1"/>
      <c r="C771" s="1"/>
      <c r="D771" s="1"/>
      <c r="E771" s="1"/>
      <c r="F771" s="1"/>
      <c r="G771" s="1"/>
      <c r="H771" s="22"/>
      <c r="I771" s="45"/>
      <c r="J771" s="1"/>
      <c r="K771" s="22"/>
      <c r="L771" s="1"/>
      <c r="M771" s="1"/>
      <c r="N771" s="22"/>
      <c r="O771" s="1"/>
      <c r="P771" s="1"/>
      <c r="Q771" s="2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22"/>
      <c r="AP771" s="1"/>
      <c r="AQ771" s="1"/>
      <c r="AR771" s="23"/>
      <c r="AS771" s="34"/>
      <c r="AT771" s="34"/>
      <c r="AU771" s="8"/>
      <c r="AV771" s="8"/>
      <c r="AZ771" s="8"/>
      <c r="BA771" s="26"/>
      <c r="BC771">
        <v>800</v>
      </c>
      <c r="BD771">
        <v>800</v>
      </c>
      <c r="BE771" s="49"/>
    </row>
    <row r="772" spans="2:57" x14ac:dyDescent="0.3">
      <c r="B772" s="1"/>
      <c r="C772" s="1"/>
      <c r="D772" s="1"/>
      <c r="E772" s="1"/>
      <c r="F772" s="1"/>
      <c r="G772" s="1"/>
      <c r="H772" s="22"/>
      <c r="I772" s="45"/>
      <c r="J772" s="1"/>
      <c r="K772" s="22"/>
      <c r="L772" s="1"/>
      <c r="M772" s="1"/>
      <c r="N772" s="22"/>
      <c r="O772" s="1"/>
      <c r="P772" s="1"/>
      <c r="Q772" s="2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22"/>
      <c r="AP772" s="1"/>
      <c r="AQ772" s="1"/>
      <c r="AR772" s="23"/>
      <c r="AS772" s="34"/>
      <c r="AT772" s="34"/>
      <c r="AU772" s="8"/>
      <c r="AV772" s="8"/>
      <c r="AZ772" s="8"/>
      <c r="BA772" s="26"/>
      <c r="BC772">
        <v>800</v>
      </c>
      <c r="BD772">
        <v>800</v>
      </c>
      <c r="BE772" s="49"/>
    </row>
    <row r="773" spans="2:57" x14ac:dyDescent="0.3">
      <c r="B773" s="1"/>
      <c r="C773" s="1"/>
      <c r="D773" s="1"/>
      <c r="E773" s="1"/>
      <c r="F773" s="1"/>
      <c r="G773" s="1"/>
      <c r="H773" s="22"/>
      <c r="I773" s="45"/>
      <c r="J773" s="1"/>
      <c r="K773" s="22"/>
      <c r="L773" s="1"/>
      <c r="M773" s="1"/>
      <c r="N773" s="22"/>
      <c r="O773" s="1"/>
      <c r="P773" s="1"/>
      <c r="Q773" s="2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22"/>
      <c r="AP773" s="1"/>
      <c r="AQ773" s="1"/>
      <c r="AR773" s="23"/>
      <c r="AS773" s="34"/>
      <c r="AT773" s="34"/>
      <c r="AU773" s="8"/>
      <c r="AV773" s="8"/>
      <c r="AZ773" s="8"/>
      <c r="BA773" s="26"/>
      <c r="BC773">
        <v>800</v>
      </c>
      <c r="BD773">
        <v>800</v>
      </c>
      <c r="BE773" s="49"/>
    </row>
    <row r="774" spans="2:57" x14ac:dyDescent="0.3">
      <c r="B774" s="1"/>
      <c r="C774" s="1"/>
      <c r="D774" s="1"/>
      <c r="E774" s="1"/>
      <c r="F774" s="1"/>
      <c r="G774" s="1"/>
      <c r="H774" s="22"/>
      <c r="I774" s="45"/>
      <c r="J774" s="1"/>
      <c r="K774" s="22"/>
      <c r="L774" s="1"/>
      <c r="M774" s="1"/>
      <c r="N774" s="22"/>
      <c r="O774" s="1"/>
      <c r="P774" s="1"/>
      <c r="Q774" s="2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22"/>
      <c r="AP774" s="1"/>
      <c r="AQ774" s="1"/>
      <c r="AR774" s="23"/>
      <c r="AS774" s="34"/>
      <c r="AT774" s="34"/>
      <c r="AU774" s="8"/>
      <c r="AV774" s="8"/>
      <c r="AZ774" s="8"/>
      <c r="BA774" s="26"/>
      <c r="BC774">
        <v>800</v>
      </c>
      <c r="BD774">
        <v>800</v>
      </c>
      <c r="BE774" s="49"/>
    </row>
    <row r="775" spans="2:57" x14ac:dyDescent="0.3">
      <c r="B775" s="1"/>
      <c r="C775" s="1"/>
      <c r="D775" s="1"/>
      <c r="E775" s="1"/>
      <c r="F775" s="1"/>
      <c r="G775" s="1"/>
      <c r="H775" s="22"/>
      <c r="I775" s="45"/>
      <c r="J775" s="1"/>
      <c r="K775" s="22"/>
      <c r="L775" s="1"/>
      <c r="M775" s="1"/>
      <c r="N775" s="22"/>
      <c r="O775" s="1"/>
      <c r="P775" s="1"/>
      <c r="Q775" s="2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22"/>
      <c r="AP775" s="1"/>
      <c r="AQ775" s="1"/>
      <c r="AR775" s="23"/>
      <c r="AS775" s="34"/>
      <c r="AT775" s="34"/>
      <c r="AU775" s="8"/>
      <c r="AV775" s="8"/>
      <c r="AZ775" s="8"/>
      <c r="BA775" s="26"/>
      <c r="BC775">
        <v>800</v>
      </c>
      <c r="BD775">
        <v>800</v>
      </c>
      <c r="BE775" s="49"/>
    </row>
    <row r="776" spans="2:57" x14ac:dyDescent="0.3">
      <c r="B776" s="1"/>
      <c r="C776" s="1"/>
      <c r="D776" s="1"/>
      <c r="E776" s="1"/>
      <c r="F776" s="1"/>
      <c r="G776" s="1"/>
      <c r="H776" s="22"/>
      <c r="I776" s="45"/>
      <c r="J776" s="1"/>
      <c r="K776" s="22"/>
      <c r="L776" s="1"/>
      <c r="M776" s="1"/>
      <c r="N776" s="22"/>
      <c r="O776" s="1"/>
      <c r="P776" s="1"/>
      <c r="Q776" s="2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22"/>
      <c r="AP776" s="1"/>
      <c r="AQ776" s="1"/>
      <c r="AR776" s="23"/>
      <c r="AS776" s="34"/>
      <c r="AT776" s="34"/>
      <c r="AU776" s="8"/>
      <c r="AV776" s="8"/>
      <c r="AZ776" s="8"/>
      <c r="BA776" s="26"/>
      <c r="BC776">
        <v>800</v>
      </c>
      <c r="BD776">
        <v>800</v>
      </c>
      <c r="BE776" s="49"/>
    </row>
    <row r="777" spans="2:57" x14ac:dyDescent="0.3">
      <c r="B777" s="1"/>
      <c r="C777" s="1"/>
      <c r="D777" s="1"/>
      <c r="E777" s="1"/>
      <c r="F777" s="1"/>
      <c r="G777" s="1"/>
      <c r="H777" s="22"/>
      <c r="I777" s="45"/>
      <c r="J777" s="1"/>
      <c r="K777" s="22"/>
      <c r="L777" s="1"/>
      <c r="M777" s="1"/>
      <c r="N777" s="22"/>
      <c r="O777" s="1"/>
      <c r="P777" s="1"/>
      <c r="Q777" s="2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22"/>
      <c r="AP777" s="1"/>
      <c r="AQ777" s="1"/>
      <c r="AR777" s="23"/>
      <c r="AS777" s="34"/>
      <c r="AT777" s="34"/>
      <c r="AU777" s="8"/>
      <c r="AV777" s="8"/>
      <c r="AZ777" s="8"/>
      <c r="BA777" s="26"/>
      <c r="BC777">
        <v>800</v>
      </c>
      <c r="BD777">
        <v>800</v>
      </c>
      <c r="BE777" s="49"/>
    </row>
    <row r="778" spans="2:57" x14ac:dyDescent="0.3">
      <c r="B778" s="1"/>
      <c r="C778" s="1"/>
      <c r="D778" s="1"/>
      <c r="E778" s="1"/>
      <c r="F778" s="1"/>
      <c r="G778" s="1"/>
      <c r="H778" s="22"/>
      <c r="I778" s="45"/>
      <c r="J778" s="1"/>
      <c r="K778" s="22"/>
      <c r="L778" s="1"/>
      <c r="M778" s="1"/>
      <c r="N778" s="22"/>
      <c r="O778" s="1"/>
      <c r="P778" s="1"/>
      <c r="Q778" s="2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22"/>
      <c r="AP778" s="1"/>
      <c r="AQ778" s="1"/>
      <c r="AR778" s="23"/>
      <c r="AS778" s="34"/>
      <c r="AT778" s="34"/>
      <c r="AU778" s="8"/>
      <c r="AV778" s="8"/>
      <c r="AZ778" s="8"/>
      <c r="BA778" s="26"/>
      <c r="BC778">
        <v>800</v>
      </c>
      <c r="BD778">
        <v>800</v>
      </c>
      <c r="BE778" s="49"/>
    </row>
    <row r="779" spans="2:57" x14ac:dyDescent="0.3">
      <c r="B779" s="1"/>
      <c r="C779" s="1"/>
      <c r="D779" s="1"/>
      <c r="E779" s="1"/>
      <c r="F779" s="1"/>
      <c r="G779" s="1"/>
      <c r="H779" s="22"/>
      <c r="I779" s="45"/>
      <c r="J779" s="1"/>
      <c r="K779" s="22"/>
      <c r="L779" s="1"/>
      <c r="M779" s="1"/>
      <c r="N779" s="22"/>
      <c r="O779" s="1"/>
      <c r="P779" s="1"/>
      <c r="Q779" s="2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22"/>
      <c r="AP779" s="1"/>
      <c r="AQ779" s="1"/>
      <c r="AR779" s="23"/>
      <c r="AS779" s="34"/>
      <c r="AT779" s="34"/>
      <c r="AU779" s="8"/>
      <c r="AV779" s="8"/>
      <c r="AZ779" s="8"/>
      <c r="BA779" s="26"/>
      <c r="BC779">
        <v>800</v>
      </c>
      <c r="BD779">
        <v>800</v>
      </c>
      <c r="BE779" s="49"/>
    </row>
    <row r="780" spans="2:57" x14ac:dyDescent="0.3">
      <c r="B780" s="1"/>
      <c r="C780" s="1"/>
      <c r="D780" s="1"/>
      <c r="E780" s="1"/>
      <c r="F780" s="1"/>
      <c r="G780" s="1"/>
      <c r="H780" s="22"/>
      <c r="I780" s="45"/>
      <c r="J780" s="1"/>
      <c r="K780" s="22"/>
      <c r="L780" s="1"/>
      <c r="M780" s="1"/>
      <c r="N780" s="22"/>
      <c r="O780" s="1"/>
      <c r="P780" s="1"/>
      <c r="Q780" s="2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22"/>
      <c r="AP780" s="1"/>
      <c r="AQ780" s="1"/>
      <c r="AR780" s="23"/>
      <c r="AS780" s="34"/>
      <c r="AT780" s="34"/>
      <c r="AU780" s="8"/>
      <c r="AV780" s="8"/>
      <c r="AZ780" s="8"/>
      <c r="BA780" s="26"/>
      <c r="BC780">
        <v>800</v>
      </c>
      <c r="BD780">
        <v>800</v>
      </c>
      <c r="BE780" s="49"/>
    </row>
    <row r="781" spans="2:57" x14ac:dyDescent="0.3">
      <c r="B781" s="1"/>
      <c r="C781" s="1"/>
      <c r="D781" s="1"/>
      <c r="E781" s="1"/>
      <c r="F781" s="1"/>
      <c r="G781" s="1"/>
      <c r="H781" s="22"/>
      <c r="I781" s="45"/>
      <c r="J781" s="1"/>
      <c r="K781" s="22"/>
      <c r="L781" s="1"/>
      <c r="M781" s="1"/>
      <c r="N781" s="22"/>
      <c r="O781" s="1"/>
      <c r="P781" s="1"/>
      <c r="Q781" s="2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22"/>
      <c r="AP781" s="1"/>
      <c r="AQ781" s="1"/>
      <c r="AR781" s="23"/>
      <c r="AS781" s="34"/>
      <c r="AT781" s="34"/>
      <c r="AU781" s="8"/>
      <c r="AV781" s="8"/>
      <c r="AZ781" s="8"/>
      <c r="BA781" s="26"/>
      <c r="BC781">
        <v>800</v>
      </c>
      <c r="BD781">
        <v>800</v>
      </c>
      <c r="BE781" s="49"/>
    </row>
    <row r="782" spans="2:57" x14ac:dyDescent="0.3">
      <c r="B782" s="1"/>
      <c r="C782" s="1"/>
      <c r="D782" s="1"/>
      <c r="E782" s="1"/>
      <c r="F782" s="1"/>
      <c r="G782" s="1"/>
      <c r="H782" s="22"/>
      <c r="I782" s="45"/>
      <c r="J782" s="1"/>
      <c r="K782" s="22"/>
      <c r="L782" s="1"/>
      <c r="M782" s="1"/>
      <c r="N782" s="22"/>
      <c r="O782" s="1"/>
      <c r="P782" s="1"/>
      <c r="Q782" s="2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22"/>
      <c r="AP782" s="1"/>
      <c r="AQ782" s="1"/>
      <c r="AR782" s="23"/>
      <c r="AS782" s="34"/>
      <c r="AT782" s="34"/>
      <c r="AU782" s="8"/>
      <c r="AV782" s="8"/>
      <c r="AZ782" s="8"/>
      <c r="BA782" s="26"/>
      <c r="BC782">
        <v>800</v>
      </c>
      <c r="BD782">
        <v>800</v>
      </c>
      <c r="BE782" s="49"/>
    </row>
    <row r="783" spans="2:57" x14ac:dyDescent="0.3">
      <c r="B783" s="1"/>
      <c r="C783" s="1"/>
      <c r="D783" s="1"/>
      <c r="E783" s="1"/>
      <c r="F783" s="1"/>
      <c r="G783" s="1"/>
      <c r="H783" s="22"/>
      <c r="I783" s="45"/>
      <c r="J783" s="1"/>
      <c r="K783" s="22"/>
      <c r="L783" s="1"/>
      <c r="M783" s="1"/>
      <c r="N783" s="22"/>
      <c r="O783" s="1"/>
      <c r="P783" s="1"/>
      <c r="Q783" s="2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22"/>
      <c r="AP783" s="1"/>
      <c r="AQ783" s="1"/>
      <c r="AR783" s="23"/>
      <c r="AS783" s="34"/>
      <c r="AT783" s="34"/>
      <c r="AU783" s="8"/>
      <c r="AV783" s="8"/>
      <c r="AZ783" s="8"/>
      <c r="BA783" s="26"/>
      <c r="BC783">
        <v>800</v>
      </c>
      <c r="BD783">
        <v>800</v>
      </c>
      <c r="BE783" s="49"/>
    </row>
    <row r="784" spans="2:57" x14ac:dyDescent="0.3">
      <c r="B784" s="1"/>
      <c r="C784" s="1"/>
      <c r="D784" s="1"/>
      <c r="E784" s="1"/>
      <c r="F784" s="1"/>
      <c r="G784" s="1"/>
      <c r="H784" s="22"/>
      <c r="I784" s="45"/>
      <c r="J784" s="1"/>
      <c r="K784" s="22"/>
      <c r="L784" s="1"/>
      <c r="M784" s="1"/>
      <c r="N784" s="22"/>
      <c r="O784" s="1"/>
      <c r="P784" s="1"/>
      <c r="Q784" s="2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22"/>
      <c r="AP784" s="1"/>
      <c r="AQ784" s="1"/>
      <c r="AR784" s="23"/>
      <c r="AS784" s="34"/>
      <c r="AT784" s="34"/>
      <c r="AU784" s="8"/>
      <c r="AV784" s="8"/>
      <c r="AZ784" s="8"/>
      <c r="BA784" s="26"/>
      <c r="BC784">
        <v>800</v>
      </c>
      <c r="BD784">
        <v>800</v>
      </c>
      <c r="BE784" s="49"/>
    </row>
    <row r="785" spans="2:57" x14ac:dyDescent="0.3">
      <c r="B785" s="1"/>
      <c r="C785" s="1"/>
      <c r="D785" s="1"/>
      <c r="E785" s="1"/>
      <c r="F785" s="1"/>
      <c r="G785" s="1"/>
      <c r="H785" s="22"/>
      <c r="I785" s="45"/>
      <c r="J785" s="1"/>
      <c r="K785" s="22"/>
      <c r="L785" s="1"/>
      <c r="M785" s="1"/>
      <c r="N785" s="22"/>
      <c r="O785" s="1"/>
      <c r="P785" s="1"/>
      <c r="Q785" s="2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22"/>
      <c r="AP785" s="1"/>
      <c r="AQ785" s="1"/>
      <c r="AR785" s="23"/>
      <c r="AS785" s="34"/>
      <c r="AT785" s="34"/>
      <c r="AU785" s="8"/>
      <c r="AV785" s="8"/>
      <c r="AZ785" s="8"/>
      <c r="BA785" s="26"/>
      <c r="BC785">
        <v>800</v>
      </c>
      <c r="BD785">
        <v>800</v>
      </c>
      <c r="BE785" s="49"/>
    </row>
    <row r="786" spans="2:57" x14ac:dyDescent="0.3">
      <c r="B786" s="1"/>
      <c r="C786" s="1"/>
      <c r="D786" s="1"/>
      <c r="E786" s="1"/>
      <c r="F786" s="1"/>
      <c r="G786" s="1"/>
      <c r="H786" s="22"/>
      <c r="I786" s="45"/>
      <c r="J786" s="1"/>
      <c r="K786" s="22"/>
      <c r="L786" s="1"/>
      <c r="M786" s="1"/>
      <c r="N786" s="22"/>
      <c r="O786" s="1"/>
      <c r="P786" s="1"/>
      <c r="Q786" s="2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22"/>
      <c r="AP786" s="1"/>
      <c r="AQ786" s="1"/>
      <c r="AR786" s="23"/>
      <c r="AS786" s="34"/>
      <c r="AT786" s="34"/>
      <c r="AU786" s="8"/>
      <c r="AV786" s="8"/>
      <c r="AZ786" s="8"/>
      <c r="BA786" s="26"/>
      <c r="BC786">
        <v>800</v>
      </c>
      <c r="BD786">
        <v>800</v>
      </c>
      <c r="BE786" s="49"/>
    </row>
    <row r="787" spans="2:57" x14ac:dyDescent="0.3">
      <c r="B787" s="1"/>
      <c r="C787" s="1"/>
      <c r="D787" s="1"/>
      <c r="E787" s="1"/>
      <c r="F787" s="1"/>
      <c r="G787" s="1"/>
      <c r="H787" s="22"/>
      <c r="I787" s="45"/>
      <c r="J787" s="1"/>
      <c r="K787" s="22"/>
      <c r="L787" s="1"/>
      <c r="M787" s="1"/>
      <c r="N787" s="22"/>
      <c r="O787" s="1"/>
      <c r="P787" s="1"/>
      <c r="Q787" s="2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22"/>
      <c r="AP787" s="1"/>
      <c r="AQ787" s="1"/>
      <c r="AR787" s="23"/>
      <c r="AS787" s="34"/>
      <c r="AT787" s="34"/>
      <c r="AU787" s="8"/>
      <c r="AV787" s="8"/>
      <c r="AZ787" s="8"/>
      <c r="BA787" s="26"/>
      <c r="BC787">
        <v>800</v>
      </c>
      <c r="BD787">
        <v>800</v>
      </c>
      <c r="BE787" s="49"/>
    </row>
    <row r="788" spans="2:57" x14ac:dyDescent="0.3">
      <c r="B788" s="1"/>
      <c r="C788" s="1"/>
      <c r="D788" s="1"/>
      <c r="E788" s="1"/>
      <c r="F788" s="1"/>
      <c r="G788" s="1"/>
      <c r="H788" s="22"/>
      <c r="I788" s="45"/>
      <c r="J788" s="1"/>
      <c r="K788" s="22"/>
      <c r="L788" s="1"/>
      <c r="M788" s="1"/>
      <c r="N788" s="22"/>
      <c r="O788" s="1"/>
      <c r="P788" s="1"/>
      <c r="Q788" s="2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22"/>
      <c r="AP788" s="1"/>
      <c r="AQ788" s="1"/>
      <c r="AR788" s="23"/>
      <c r="AS788" s="34"/>
      <c r="AT788" s="34"/>
      <c r="AU788" s="8"/>
      <c r="AV788" s="8"/>
      <c r="AZ788" s="8"/>
      <c r="BA788" s="26"/>
      <c r="BC788">
        <v>800</v>
      </c>
      <c r="BD788">
        <v>800</v>
      </c>
      <c r="BE788" s="49"/>
    </row>
    <row r="789" spans="2:57" x14ac:dyDescent="0.3">
      <c r="B789" s="1"/>
      <c r="C789" s="1"/>
      <c r="D789" s="1"/>
      <c r="E789" s="1"/>
      <c r="F789" s="1"/>
      <c r="G789" s="1"/>
      <c r="H789" s="22"/>
      <c r="I789" s="45"/>
      <c r="J789" s="1"/>
      <c r="K789" s="22"/>
      <c r="L789" s="1"/>
      <c r="M789" s="1"/>
      <c r="N789" s="22"/>
      <c r="O789" s="1"/>
      <c r="P789" s="1"/>
      <c r="Q789" s="2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22"/>
      <c r="AP789" s="1"/>
      <c r="AQ789" s="1"/>
      <c r="AR789" s="23"/>
      <c r="AS789" s="34"/>
      <c r="AT789" s="34"/>
      <c r="AU789" s="8"/>
      <c r="AV789" s="8"/>
      <c r="AZ789" s="8"/>
      <c r="BA789" s="26"/>
      <c r="BC789">
        <v>800</v>
      </c>
      <c r="BD789">
        <v>800</v>
      </c>
      <c r="BE789" s="49"/>
    </row>
    <row r="790" spans="2:57" x14ac:dyDescent="0.3">
      <c r="B790" s="1"/>
      <c r="C790" s="1"/>
      <c r="D790" s="1"/>
      <c r="E790" s="1"/>
      <c r="F790" s="1"/>
      <c r="G790" s="1"/>
      <c r="H790" s="22"/>
      <c r="I790" s="45"/>
      <c r="J790" s="1"/>
      <c r="K790" s="22"/>
      <c r="L790" s="1"/>
      <c r="M790" s="1"/>
      <c r="N790" s="22"/>
      <c r="O790" s="1"/>
      <c r="P790" s="1"/>
      <c r="Q790" s="2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22"/>
      <c r="AP790" s="1"/>
      <c r="AQ790" s="1"/>
      <c r="AR790" s="23"/>
      <c r="AS790" s="34"/>
      <c r="AT790" s="34"/>
      <c r="AU790" s="8"/>
      <c r="AV790" s="8"/>
      <c r="AZ790" s="8"/>
      <c r="BA790" s="26"/>
      <c r="BC790">
        <v>800</v>
      </c>
      <c r="BD790">
        <v>800</v>
      </c>
      <c r="BE790" s="49"/>
    </row>
    <row r="791" spans="2:57" x14ac:dyDescent="0.3">
      <c r="B791" s="1"/>
      <c r="C791" s="1"/>
      <c r="D791" s="1"/>
      <c r="E791" s="1"/>
      <c r="F791" s="1"/>
      <c r="G791" s="1"/>
      <c r="H791" s="22"/>
      <c r="I791" s="45"/>
      <c r="J791" s="1"/>
      <c r="K791" s="22"/>
      <c r="L791" s="1"/>
      <c r="M791" s="1"/>
      <c r="N791" s="22"/>
      <c r="O791" s="1"/>
      <c r="P791" s="1"/>
      <c r="Q791" s="2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22"/>
      <c r="AP791" s="1"/>
      <c r="AQ791" s="1"/>
      <c r="AR791" s="23"/>
      <c r="AS791" s="34"/>
      <c r="AT791" s="34"/>
      <c r="AU791" s="8"/>
      <c r="AV791" s="8"/>
      <c r="AZ791" s="8"/>
      <c r="BA791" s="26"/>
      <c r="BC791">
        <v>800</v>
      </c>
      <c r="BD791">
        <v>800</v>
      </c>
      <c r="BE791" s="49"/>
    </row>
    <row r="792" spans="2:57" x14ac:dyDescent="0.3">
      <c r="B792" s="1"/>
      <c r="C792" s="1"/>
      <c r="D792" s="1"/>
      <c r="E792" s="1"/>
      <c r="F792" s="1"/>
      <c r="G792" s="1"/>
      <c r="H792" s="22"/>
      <c r="I792" s="45"/>
      <c r="J792" s="1"/>
      <c r="K792" s="22"/>
      <c r="L792" s="1"/>
      <c r="M792" s="1"/>
      <c r="N792" s="22"/>
      <c r="O792" s="1"/>
      <c r="P792" s="1"/>
      <c r="Q792" s="2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22"/>
      <c r="AP792" s="1"/>
      <c r="AQ792" s="1"/>
      <c r="AR792" s="23"/>
      <c r="AS792" s="34"/>
      <c r="AT792" s="34"/>
      <c r="AU792" s="8"/>
      <c r="AV792" s="8"/>
      <c r="AZ792" s="8"/>
      <c r="BA792" s="26"/>
      <c r="BC792">
        <v>800</v>
      </c>
      <c r="BD792">
        <v>800</v>
      </c>
      <c r="BE792" s="49"/>
    </row>
    <row r="793" spans="2:57" x14ac:dyDescent="0.3">
      <c r="B793" s="1"/>
      <c r="C793" s="1"/>
      <c r="D793" s="1"/>
      <c r="E793" s="1"/>
      <c r="F793" s="1"/>
      <c r="G793" s="1"/>
      <c r="H793" s="22"/>
      <c r="I793" s="45"/>
      <c r="J793" s="1"/>
      <c r="K793" s="22"/>
      <c r="L793" s="1"/>
      <c r="M793" s="1"/>
      <c r="N793" s="22"/>
      <c r="O793" s="1"/>
      <c r="P793" s="1"/>
      <c r="Q793" s="2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22"/>
      <c r="AP793" s="1"/>
      <c r="AQ793" s="1"/>
      <c r="AR793" s="23"/>
      <c r="AS793" s="34"/>
      <c r="AT793" s="34"/>
      <c r="AU793" s="8"/>
      <c r="AV793" s="8"/>
      <c r="AZ793" s="8"/>
      <c r="BA793" s="26"/>
      <c r="BC793">
        <v>800</v>
      </c>
      <c r="BD793">
        <v>800</v>
      </c>
      <c r="BE793" s="49"/>
    </row>
    <row r="794" spans="2:57" x14ac:dyDescent="0.3">
      <c r="B794" s="1"/>
      <c r="C794" s="1"/>
      <c r="D794" s="1"/>
      <c r="E794" s="1"/>
      <c r="F794" s="1"/>
      <c r="G794" s="1"/>
      <c r="H794" s="22"/>
      <c r="I794" s="45"/>
      <c r="J794" s="1"/>
      <c r="K794" s="22"/>
      <c r="L794" s="1"/>
      <c r="M794" s="1"/>
      <c r="N794" s="22"/>
      <c r="O794" s="1"/>
      <c r="P794" s="1"/>
      <c r="Q794" s="2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22"/>
      <c r="AP794" s="1"/>
      <c r="AQ794" s="1"/>
      <c r="AR794" s="23"/>
      <c r="AS794" s="34"/>
      <c r="AT794" s="34"/>
      <c r="AU794" s="8"/>
      <c r="AV794" s="8"/>
      <c r="AZ794" s="8"/>
      <c r="BA794" s="26"/>
      <c r="BC794">
        <v>800</v>
      </c>
      <c r="BD794">
        <v>800</v>
      </c>
      <c r="BE794" s="49"/>
    </row>
    <row r="795" spans="2:57" x14ac:dyDescent="0.3">
      <c r="B795" s="1"/>
      <c r="C795" s="1"/>
      <c r="D795" s="1"/>
      <c r="E795" s="1"/>
      <c r="F795" s="1"/>
      <c r="G795" s="1"/>
      <c r="H795" s="22"/>
      <c r="I795" s="45"/>
      <c r="J795" s="1"/>
      <c r="K795" s="22"/>
      <c r="L795" s="1"/>
      <c r="M795" s="1"/>
      <c r="N795" s="22"/>
      <c r="O795" s="1"/>
      <c r="P795" s="1"/>
      <c r="Q795" s="2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22"/>
      <c r="AP795" s="1"/>
      <c r="AQ795" s="1"/>
      <c r="AR795" s="23"/>
      <c r="AS795" s="34"/>
      <c r="AT795" s="34"/>
      <c r="AU795" s="8"/>
      <c r="AV795" s="8"/>
      <c r="AZ795" s="8"/>
      <c r="BA795" s="26"/>
      <c r="BC795">
        <v>800</v>
      </c>
      <c r="BD795">
        <v>800</v>
      </c>
      <c r="BE795" s="49"/>
    </row>
    <row r="796" spans="2:57" x14ac:dyDescent="0.3">
      <c r="B796" s="1"/>
      <c r="C796" s="1"/>
      <c r="D796" s="1"/>
      <c r="E796" s="1"/>
      <c r="F796" s="1"/>
      <c r="G796" s="1"/>
      <c r="H796" s="22"/>
      <c r="I796" s="45"/>
      <c r="J796" s="1"/>
      <c r="K796" s="22"/>
      <c r="L796" s="1"/>
      <c r="M796" s="1"/>
      <c r="N796" s="22"/>
      <c r="O796" s="1"/>
      <c r="P796" s="1"/>
      <c r="Q796" s="2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22"/>
      <c r="AP796" s="1"/>
      <c r="AQ796" s="1"/>
      <c r="AR796" s="23"/>
      <c r="AS796" s="34"/>
      <c r="AT796" s="34"/>
      <c r="AU796" s="8"/>
      <c r="AV796" s="8"/>
      <c r="AZ796" s="8"/>
      <c r="BA796" s="26"/>
      <c r="BC796">
        <v>800</v>
      </c>
      <c r="BD796">
        <v>800</v>
      </c>
      <c r="BE796" s="49"/>
    </row>
    <row r="797" spans="2:57" x14ac:dyDescent="0.3">
      <c r="B797" s="1"/>
      <c r="C797" s="1"/>
      <c r="D797" s="1"/>
      <c r="E797" s="1"/>
      <c r="F797" s="1"/>
      <c r="G797" s="1"/>
      <c r="H797" s="22"/>
      <c r="I797" s="45"/>
      <c r="J797" s="1"/>
      <c r="K797" s="22"/>
      <c r="L797" s="1"/>
      <c r="M797" s="1"/>
      <c r="N797" s="22"/>
      <c r="O797" s="1"/>
      <c r="P797" s="1"/>
      <c r="Q797" s="2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22"/>
      <c r="AP797" s="1"/>
      <c r="AQ797" s="1"/>
      <c r="AR797" s="23"/>
      <c r="AS797" s="34"/>
      <c r="AT797" s="34"/>
      <c r="AU797" s="8"/>
      <c r="AV797" s="8"/>
      <c r="AZ797" s="8"/>
      <c r="BA797" s="26"/>
      <c r="BC797">
        <v>800</v>
      </c>
      <c r="BD797">
        <v>800</v>
      </c>
      <c r="BE797" s="49"/>
    </row>
    <row r="798" spans="2:57" x14ac:dyDescent="0.3">
      <c r="B798" s="1"/>
      <c r="C798" s="1"/>
      <c r="D798" s="1"/>
      <c r="E798" s="1"/>
      <c r="F798" s="1"/>
      <c r="G798" s="1"/>
      <c r="H798" s="22"/>
      <c r="I798" s="45"/>
      <c r="J798" s="1"/>
      <c r="K798" s="22"/>
      <c r="L798" s="1"/>
      <c r="M798" s="1"/>
      <c r="N798" s="22"/>
      <c r="O798" s="1"/>
      <c r="P798" s="1"/>
      <c r="Q798" s="2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22"/>
      <c r="AP798" s="1"/>
      <c r="AQ798" s="1"/>
      <c r="AR798" s="23"/>
      <c r="AS798" s="34"/>
      <c r="AT798" s="34"/>
      <c r="AU798" s="8"/>
      <c r="AV798" s="8"/>
      <c r="AZ798" s="8"/>
      <c r="BA798" s="26"/>
      <c r="BC798">
        <v>800</v>
      </c>
      <c r="BD798">
        <v>800</v>
      </c>
      <c r="BE798" s="49"/>
    </row>
    <row r="799" spans="2:57" x14ac:dyDescent="0.3">
      <c r="B799" s="1"/>
      <c r="C799" s="1"/>
      <c r="D799" s="1"/>
      <c r="E799" s="1"/>
      <c r="F799" s="1"/>
      <c r="G799" s="1"/>
      <c r="H799" s="22"/>
      <c r="I799" s="45"/>
      <c r="J799" s="1"/>
      <c r="K799" s="22"/>
      <c r="L799" s="1"/>
      <c r="M799" s="1"/>
      <c r="N799" s="22"/>
      <c r="O799" s="1"/>
      <c r="P799" s="1"/>
      <c r="Q799" s="2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22"/>
      <c r="AP799" s="1"/>
      <c r="AQ799" s="1"/>
      <c r="AR799" s="23"/>
      <c r="AS799" s="34"/>
      <c r="AT799" s="34"/>
      <c r="AU799" s="8"/>
      <c r="AV799" s="8"/>
      <c r="AZ799" s="8"/>
      <c r="BA799" s="26"/>
      <c r="BC799">
        <v>800</v>
      </c>
      <c r="BD799">
        <v>800</v>
      </c>
      <c r="BE799" s="49"/>
    </row>
    <row r="800" spans="2:57" x14ac:dyDescent="0.3">
      <c r="B800" s="1"/>
      <c r="C800" s="1"/>
      <c r="D800" s="1"/>
      <c r="E800" s="1"/>
      <c r="F800" s="1"/>
      <c r="G800" s="1"/>
      <c r="H800" s="22"/>
      <c r="I800" s="45"/>
      <c r="J800" s="1"/>
      <c r="K800" s="22"/>
      <c r="L800" s="1"/>
      <c r="M800" s="1"/>
      <c r="N800" s="22"/>
      <c r="O800" s="1"/>
      <c r="P800" s="1"/>
      <c r="Q800" s="2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22"/>
      <c r="AP800" s="1"/>
      <c r="AQ800" s="1"/>
      <c r="AR800" s="23"/>
      <c r="AS800" s="34"/>
      <c r="AT800" s="34"/>
      <c r="AU800" s="8"/>
      <c r="AV800" s="8"/>
      <c r="AZ800" s="8"/>
      <c r="BA800" s="26"/>
      <c r="BC800">
        <v>800</v>
      </c>
      <c r="BD800">
        <v>800</v>
      </c>
      <c r="BE800" s="49"/>
    </row>
    <row r="801" spans="2:57" x14ac:dyDescent="0.3">
      <c r="B801" s="1"/>
      <c r="C801" s="1"/>
      <c r="D801" s="1"/>
      <c r="E801" s="1"/>
      <c r="F801" s="1"/>
      <c r="G801" s="1"/>
      <c r="H801" s="22"/>
      <c r="I801" s="45"/>
      <c r="J801" s="1"/>
      <c r="K801" s="22"/>
      <c r="L801" s="1"/>
      <c r="M801" s="1"/>
      <c r="N801" s="22"/>
      <c r="O801" s="1"/>
      <c r="P801" s="1"/>
      <c r="Q801" s="2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22"/>
      <c r="AP801" s="1"/>
      <c r="AQ801" s="1"/>
      <c r="AR801" s="23"/>
      <c r="AS801" s="34"/>
      <c r="AT801" s="34"/>
      <c r="AU801" s="8"/>
      <c r="AV801" s="8"/>
      <c r="AZ801" s="8"/>
      <c r="BA801" s="26"/>
      <c r="BC801">
        <v>800</v>
      </c>
      <c r="BD801">
        <v>800</v>
      </c>
      <c r="BE801" s="49"/>
    </row>
    <row r="802" spans="2:57" x14ac:dyDescent="0.3">
      <c r="B802" s="1"/>
      <c r="C802" s="1"/>
      <c r="D802" s="1"/>
      <c r="E802" s="1"/>
      <c r="F802" s="1"/>
      <c r="G802" s="1"/>
      <c r="H802" s="22"/>
      <c r="I802" s="45"/>
      <c r="J802" s="1"/>
      <c r="K802" s="22"/>
      <c r="L802" s="1"/>
      <c r="M802" s="1"/>
      <c r="N802" s="22"/>
      <c r="O802" s="1"/>
      <c r="P802" s="1"/>
      <c r="Q802" s="2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22"/>
      <c r="AP802" s="1"/>
      <c r="AQ802" s="1"/>
      <c r="AR802" s="23"/>
      <c r="AS802" s="34"/>
      <c r="AT802" s="34"/>
      <c r="AU802" s="8"/>
      <c r="AV802" s="8"/>
      <c r="AZ802" s="8"/>
      <c r="BA802" s="26"/>
      <c r="BC802">
        <v>800</v>
      </c>
      <c r="BD802">
        <v>800</v>
      </c>
      <c r="BE802" s="49"/>
    </row>
    <row r="803" spans="2:57" x14ac:dyDescent="0.3">
      <c r="B803" s="1"/>
      <c r="C803" s="1"/>
      <c r="D803" s="1"/>
      <c r="E803" s="1"/>
      <c r="F803" s="1"/>
      <c r="G803" s="1"/>
      <c r="H803" s="22"/>
      <c r="I803" s="45"/>
      <c r="J803" s="1"/>
      <c r="K803" s="22"/>
      <c r="L803" s="1"/>
      <c r="M803" s="1"/>
      <c r="N803" s="22"/>
      <c r="O803" s="1"/>
      <c r="P803" s="1"/>
      <c r="Q803" s="2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22"/>
      <c r="AP803" s="1"/>
      <c r="AQ803" s="1"/>
      <c r="AR803" s="23"/>
      <c r="AS803" s="34"/>
      <c r="AT803" s="34"/>
      <c r="AU803" s="8"/>
      <c r="AV803" s="8"/>
      <c r="AZ803" s="8"/>
      <c r="BA803" s="26"/>
      <c r="BC803">
        <v>800</v>
      </c>
      <c r="BD803">
        <v>800</v>
      </c>
      <c r="BE803" s="49"/>
    </row>
    <row r="804" spans="2:57" x14ac:dyDescent="0.3">
      <c r="B804" s="1"/>
      <c r="C804" s="1"/>
      <c r="D804" s="1"/>
      <c r="E804" s="1"/>
      <c r="F804" s="1"/>
      <c r="G804" s="1"/>
      <c r="H804" s="22"/>
      <c r="I804" s="45"/>
      <c r="J804" s="1"/>
      <c r="K804" s="22"/>
      <c r="L804" s="1"/>
      <c r="M804" s="1"/>
      <c r="N804" s="22"/>
      <c r="O804" s="1"/>
      <c r="P804" s="1"/>
      <c r="Q804" s="2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22"/>
      <c r="AP804" s="1"/>
      <c r="AQ804" s="1"/>
      <c r="AR804" s="23"/>
      <c r="AS804" s="34"/>
      <c r="AT804" s="34"/>
      <c r="AU804" s="8"/>
      <c r="AV804" s="8"/>
      <c r="AZ804" s="8"/>
      <c r="BA804" s="26"/>
      <c r="BC804">
        <v>800</v>
      </c>
      <c r="BD804">
        <v>800</v>
      </c>
      <c r="BE804" s="49"/>
    </row>
    <row r="805" spans="2:57" x14ac:dyDescent="0.3">
      <c r="B805" s="1"/>
      <c r="C805" s="1"/>
      <c r="D805" s="1"/>
      <c r="E805" s="1"/>
      <c r="F805" s="1"/>
      <c r="G805" s="1"/>
      <c r="H805" s="22"/>
      <c r="I805" s="45"/>
      <c r="J805" s="1"/>
      <c r="K805" s="22"/>
      <c r="L805" s="1"/>
      <c r="M805" s="1"/>
      <c r="N805" s="22"/>
      <c r="O805" s="1"/>
      <c r="P805" s="1"/>
      <c r="Q805" s="2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22"/>
      <c r="AP805" s="1"/>
      <c r="AQ805" s="1"/>
      <c r="AR805" s="23"/>
      <c r="AS805" s="34"/>
      <c r="AT805" s="34"/>
      <c r="AU805" s="8"/>
      <c r="AV805" s="8"/>
      <c r="AZ805" s="8"/>
      <c r="BA805" s="26"/>
      <c r="BC805">
        <v>800</v>
      </c>
      <c r="BD805">
        <v>800</v>
      </c>
      <c r="BE805" s="49"/>
    </row>
    <row r="806" spans="2:57" x14ac:dyDescent="0.3">
      <c r="B806" s="1"/>
      <c r="C806" s="1"/>
      <c r="D806" s="1"/>
      <c r="E806" s="1"/>
      <c r="F806" s="1"/>
      <c r="G806" s="1"/>
      <c r="H806" s="22"/>
      <c r="I806" s="45"/>
      <c r="J806" s="1"/>
      <c r="K806" s="22"/>
      <c r="L806" s="1"/>
      <c r="M806" s="1"/>
      <c r="N806" s="22"/>
      <c r="O806" s="1"/>
      <c r="P806" s="1"/>
      <c r="Q806" s="2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22"/>
      <c r="AP806" s="1"/>
      <c r="AQ806" s="1"/>
      <c r="AR806" s="23"/>
      <c r="AS806" s="34"/>
      <c r="AT806" s="34"/>
      <c r="AU806" s="8"/>
      <c r="AV806" s="8"/>
      <c r="AZ806" s="8"/>
      <c r="BA806" s="26"/>
      <c r="BC806">
        <v>800</v>
      </c>
      <c r="BD806">
        <v>800</v>
      </c>
      <c r="BE806" s="49"/>
    </row>
    <row r="807" spans="2:57" x14ac:dyDescent="0.3">
      <c r="B807" s="1"/>
      <c r="C807" s="1"/>
      <c r="D807" s="1"/>
      <c r="E807" s="1"/>
      <c r="F807" s="1"/>
      <c r="G807" s="1"/>
      <c r="H807" s="22"/>
      <c r="I807" s="45"/>
      <c r="J807" s="1"/>
      <c r="K807" s="22"/>
      <c r="L807" s="1"/>
      <c r="M807" s="1"/>
      <c r="N807" s="22"/>
      <c r="O807" s="1"/>
      <c r="P807" s="1"/>
      <c r="Q807" s="2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22"/>
      <c r="AP807" s="1"/>
      <c r="AQ807" s="1"/>
      <c r="AR807" s="23"/>
      <c r="AS807" s="34"/>
      <c r="AT807" s="34"/>
      <c r="AU807" s="8"/>
      <c r="AV807" s="8"/>
      <c r="AZ807" s="8"/>
      <c r="BA807" s="26"/>
      <c r="BC807">
        <v>800</v>
      </c>
      <c r="BD807">
        <v>800</v>
      </c>
      <c r="BE807" s="49"/>
    </row>
    <row r="808" spans="2:57" x14ac:dyDescent="0.3">
      <c r="B808" s="1"/>
      <c r="C808" s="1"/>
      <c r="D808" s="1"/>
      <c r="E808" s="1"/>
      <c r="F808" s="1"/>
      <c r="G808" s="1"/>
      <c r="H808" s="22"/>
      <c r="I808" s="45"/>
      <c r="J808" s="1"/>
      <c r="K808" s="22"/>
      <c r="L808" s="1"/>
      <c r="M808" s="1"/>
      <c r="N808" s="22"/>
      <c r="O808" s="1"/>
      <c r="P808" s="1"/>
      <c r="Q808" s="2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22"/>
      <c r="AP808" s="1"/>
      <c r="AQ808" s="1"/>
      <c r="AR808" s="23"/>
      <c r="AS808" s="34"/>
      <c r="AT808" s="34"/>
      <c r="AU808" s="8"/>
      <c r="AV808" s="8"/>
      <c r="AZ808" s="8"/>
      <c r="BA808" s="26"/>
      <c r="BC808">
        <v>800</v>
      </c>
      <c r="BD808">
        <v>800</v>
      </c>
      <c r="BE808" s="49"/>
    </row>
    <row r="809" spans="2:57" x14ac:dyDescent="0.3">
      <c r="B809" s="1"/>
      <c r="C809" s="1"/>
      <c r="D809" s="1"/>
      <c r="E809" s="1"/>
      <c r="F809" s="1"/>
      <c r="G809" s="1"/>
      <c r="H809" s="22"/>
      <c r="I809" s="45"/>
      <c r="J809" s="1"/>
      <c r="K809" s="22"/>
      <c r="L809" s="1"/>
      <c r="M809" s="1"/>
      <c r="N809" s="22"/>
      <c r="O809" s="1"/>
      <c r="P809" s="1"/>
      <c r="Q809" s="2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22"/>
      <c r="AP809" s="1"/>
      <c r="AQ809" s="1"/>
      <c r="AR809" s="23"/>
      <c r="AS809" s="34"/>
      <c r="AT809" s="34"/>
      <c r="AU809" s="8"/>
      <c r="AV809" s="8"/>
      <c r="AZ809" s="8"/>
      <c r="BA809" s="26"/>
      <c r="BC809">
        <v>800</v>
      </c>
      <c r="BD809">
        <v>800</v>
      </c>
      <c r="BE809" s="49"/>
    </row>
    <row r="810" spans="2:57" x14ac:dyDescent="0.3">
      <c r="B810" s="1"/>
      <c r="C810" s="1"/>
      <c r="D810" s="1"/>
      <c r="E810" s="1"/>
      <c r="F810" s="1"/>
      <c r="G810" s="1"/>
      <c r="H810" s="22"/>
      <c r="I810" s="45"/>
      <c r="J810" s="1"/>
      <c r="K810" s="22"/>
      <c r="L810" s="1"/>
      <c r="M810" s="1"/>
      <c r="N810" s="22"/>
      <c r="O810" s="1"/>
      <c r="P810" s="1"/>
      <c r="Q810" s="2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22"/>
      <c r="AP810" s="1"/>
      <c r="AQ810" s="1"/>
      <c r="AR810" s="23"/>
      <c r="AS810" s="34"/>
      <c r="AT810" s="34"/>
      <c r="AU810" s="8"/>
      <c r="AV810" s="8"/>
      <c r="AZ810" s="8"/>
      <c r="BA810" s="26"/>
      <c r="BC810">
        <v>800</v>
      </c>
      <c r="BD810">
        <v>800</v>
      </c>
      <c r="BE810" s="49"/>
    </row>
    <row r="811" spans="2:57" x14ac:dyDescent="0.3">
      <c r="B811" s="1"/>
      <c r="C811" s="1"/>
      <c r="D811" s="1"/>
      <c r="E811" s="1"/>
      <c r="F811" s="1"/>
      <c r="G811" s="1"/>
      <c r="H811" s="22"/>
      <c r="I811" s="45"/>
      <c r="J811" s="1"/>
      <c r="K811" s="22"/>
      <c r="L811" s="1"/>
      <c r="M811" s="1"/>
      <c r="N811" s="22"/>
      <c r="O811" s="1"/>
      <c r="P811" s="1"/>
      <c r="Q811" s="2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22"/>
      <c r="AP811" s="1"/>
      <c r="AQ811" s="1"/>
      <c r="AR811" s="23"/>
      <c r="AS811" s="34"/>
      <c r="AT811" s="34"/>
      <c r="AU811" s="8"/>
      <c r="AV811" s="8"/>
      <c r="AZ811" s="8"/>
      <c r="BA811" s="26"/>
      <c r="BC811">
        <v>800</v>
      </c>
      <c r="BD811">
        <v>800</v>
      </c>
      <c r="BE811" s="49"/>
    </row>
    <row r="812" spans="2:57" x14ac:dyDescent="0.3">
      <c r="B812" s="1"/>
      <c r="C812" s="1"/>
      <c r="D812" s="1"/>
      <c r="E812" s="1"/>
      <c r="F812" s="1"/>
      <c r="G812" s="1"/>
      <c r="H812" s="22"/>
      <c r="I812" s="45"/>
      <c r="J812" s="1"/>
      <c r="K812" s="22"/>
      <c r="L812" s="1"/>
      <c r="M812" s="1"/>
      <c r="N812" s="22"/>
      <c r="O812" s="1"/>
      <c r="P812" s="1"/>
      <c r="Q812" s="2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22"/>
      <c r="AP812" s="1"/>
      <c r="AQ812" s="1"/>
      <c r="AR812" s="23"/>
      <c r="AS812" s="34"/>
      <c r="AT812" s="34"/>
      <c r="AU812" s="8"/>
      <c r="AV812" s="8"/>
      <c r="AZ812" s="8"/>
      <c r="BA812" s="26"/>
      <c r="BC812">
        <v>800</v>
      </c>
      <c r="BD812">
        <v>800</v>
      </c>
      <c r="BE812" s="49"/>
    </row>
    <row r="813" spans="2:57" x14ac:dyDescent="0.3">
      <c r="B813" s="1"/>
      <c r="C813" s="1"/>
      <c r="D813" s="1"/>
      <c r="E813" s="1"/>
      <c r="F813" s="1"/>
      <c r="G813" s="1"/>
      <c r="H813" s="22"/>
      <c r="I813" s="45"/>
      <c r="J813" s="1"/>
      <c r="K813" s="22"/>
      <c r="L813" s="1"/>
      <c r="M813" s="1"/>
      <c r="N813" s="22"/>
      <c r="O813" s="1"/>
      <c r="P813" s="1"/>
      <c r="Q813" s="2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22"/>
      <c r="AP813" s="1"/>
      <c r="AQ813" s="1"/>
      <c r="AR813" s="23"/>
      <c r="AS813" s="34"/>
      <c r="AT813" s="34"/>
      <c r="AU813" s="8"/>
      <c r="AV813" s="8"/>
      <c r="AZ813" s="8"/>
      <c r="BA813" s="26"/>
      <c r="BC813">
        <v>800</v>
      </c>
      <c r="BD813">
        <v>800</v>
      </c>
      <c r="BE813" s="49"/>
    </row>
    <row r="814" spans="2:57" x14ac:dyDescent="0.3">
      <c r="B814" s="1"/>
      <c r="C814" s="1"/>
      <c r="D814" s="1"/>
      <c r="E814" s="1"/>
      <c r="F814" s="1"/>
      <c r="G814" s="1"/>
      <c r="H814" s="22"/>
      <c r="I814" s="45"/>
      <c r="J814" s="1"/>
      <c r="K814" s="22"/>
      <c r="L814" s="1"/>
      <c r="M814" s="1"/>
      <c r="N814" s="22"/>
      <c r="O814" s="1"/>
      <c r="P814" s="1"/>
      <c r="Q814" s="2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22"/>
      <c r="AP814" s="1"/>
      <c r="AQ814" s="1"/>
      <c r="AR814" s="23"/>
      <c r="AS814" s="34"/>
      <c r="AT814" s="34"/>
      <c r="AU814" s="8"/>
      <c r="AV814" s="8"/>
      <c r="AZ814" s="8"/>
      <c r="BA814" s="26"/>
      <c r="BC814">
        <v>800</v>
      </c>
      <c r="BD814">
        <v>800</v>
      </c>
      <c r="BE814" s="49"/>
    </row>
    <row r="815" spans="2:57" x14ac:dyDescent="0.3">
      <c r="B815" s="1"/>
      <c r="C815" s="1"/>
      <c r="D815" s="1"/>
      <c r="E815" s="1"/>
      <c r="F815" s="1"/>
      <c r="G815" s="1"/>
      <c r="H815" s="22"/>
      <c r="I815" s="45"/>
      <c r="J815" s="1"/>
      <c r="K815" s="22"/>
      <c r="L815" s="1"/>
      <c r="M815" s="1"/>
      <c r="N815" s="22"/>
      <c r="O815" s="1"/>
      <c r="P815" s="1"/>
      <c r="Q815" s="2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22"/>
      <c r="AP815" s="1"/>
      <c r="AQ815" s="1"/>
      <c r="AR815" s="23"/>
      <c r="AS815" s="34"/>
      <c r="AT815" s="34"/>
      <c r="AU815" s="8"/>
      <c r="AV815" s="8"/>
      <c r="AZ815" s="8"/>
      <c r="BA815" s="26"/>
      <c r="BC815">
        <v>800</v>
      </c>
      <c r="BD815">
        <v>800</v>
      </c>
      <c r="BE815" s="49"/>
    </row>
    <row r="816" spans="2:57" x14ac:dyDescent="0.3">
      <c r="B816" s="1"/>
      <c r="C816" s="1"/>
      <c r="D816" s="1"/>
      <c r="E816" s="1"/>
      <c r="F816" s="1"/>
      <c r="G816" s="1"/>
      <c r="H816" s="22"/>
      <c r="I816" s="45"/>
      <c r="J816" s="1"/>
      <c r="K816" s="22"/>
      <c r="L816" s="1"/>
      <c r="M816" s="1"/>
      <c r="N816" s="22"/>
      <c r="O816" s="1"/>
      <c r="P816" s="1"/>
      <c r="Q816" s="2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22"/>
      <c r="AP816" s="1"/>
      <c r="AQ816" s="1"/>
      <c r="AR816" s="23"/>
      <c r="AS816" s="34"/>
      <c r="AT816" s="34"/>
      <c r="AU816" s="8"/>
      <c r="AV816" s="8"/>
      <c r="AZ816" s="8"/>
      <c r="BA816" s="26"/>
      <c r="BC816">
        <v>800</v>
      </c>
      <c r="BD816">
        <v>800</v>
      </c>
      <c r="BE816" s="49"/>
    </row>
    <row r="817" spans="2:57" x14ac:dyDescent="0.3">
      <c r="B817" s="1"/>
      <c r="C817" s="1"/>
      <c r="D817" s="1"/>
      <c r="E817" s="1"/>
      <c r="F817" s="1"/>
      <c r="G817" s="1"/>
      <c r="H817" s="22"/>
      <c r="I817" s="45"/>
      <c r="J817" s="1"/>
      <c r="K817" s="22"/>
      <c r="L817" s="1"/>
      <c r="M817" s="1"/>
      <c r="N817" s="22"/>
      <c r="O817" s="1"/>
      <c r="P817" s="1"/>
      <c r="Q817" s="2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22"/>
      <c r="AP817" s="1"/>
      <c r="AQ817" s="1"/>
      <c r="AR817" s="23"/>
      <c r="AS817" s="34"/>
      <c r="AT817" s="34"/>
      <c r="AU817" s="8"/>
      <c r="AV817" s="8"/>
      <c r="AZ817" s="8"/>
      <c r="BA817" s="26"/>
      <c r="BC817">
        <v>800</v>
      </c>
      <c r="BD817">
        <v>800</v>
      </c>
      <c r="BE817" s="49"/>
    </row>
    <row r="818" spans="2:57" x14ac:dyDescent="0.3">
      <c r="B818" s="1"/>
      <c r="C818" s="1"/>
      <c r="D818" s="1"/>
      <c r="E818" s="1"/>
      <c r="F818" s="1"/>
      <c r="G818" s="1"/>
      <c r="H818" s="22"/>
      <c r="I818" s="45"/>
      <c r="J818" s="1"/>
      <c r="K818" s="22"/>
      <c r="L818" s="1"/>
      <c r="M818" s="1"/>
      <c r="N818" s="22"/>
      <c r="O818" s="1"/>
      <c r="P818" s="1"/>
      <c r="Q818" s="2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22"/>
      <c r="AP818" s="1"/>
      <c r="AQ818" s="1"/>
      <c r="AR818" s="23"/>
      <c r="AS818" s="34"/>
      <c r="AT818" s="34"/>
      <c r="AU818" s="8"/>
      <c r="AV818" s="8"/>
      <c r="AZ818" s="8"/>
      <c r="BA818" s="26"/>
      <c r="BC818">
        <v>800</v>
      </c>
      <c r="BD818">
        <v>800</v>
      </c>
      <c r="BE818" s="49"/>
    </row>
    <row r="819" spans="2:57" x14ac:dyDescent="0.3">
      <c r="B819" s="1"/>
      <c r="C819" s="1"/>
      <c r="D819" s="1"/>
      <c r="E819" s="1"/>
      <c r="F819" s="1"/>
      <c r="G819" s="1"/>
      <c r="H819" s="22"/>
      <c r="I819" s="45"/>
      <c r="J819" s="1"/>
      <c r="K819" s="22"/>
      <c r="L819" s="1"/>
      <c r="M819" s="1"/>
      <c r="N819" s="22"/>
      <c r="O819" s="1"/>
      <c r="P819" s="1"/>
      <c r="Q819" s="2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22"/>
      <c r="AP819" s="1"/>
      <c r="AQ819" s="1"/>
      <c r="AR819" s="23"/>
      <c r="AS819" s="34"/>
      <c r="AT819" s="34"/>
      <c r="AU819" s="8"/>
      <c r="AV819" s="8"/>
      <c r="AZ819" s="8"/>
      <c r="BA819" s="26"/>
      <c r="BC819">
        <v>800</v>
      </c>
      <c r="BD819">
        <v>800</v>
      </c>
      <c r="BE819" s="49"/>
    </row>
    <row r="820" spans="2:57" x14ac:dyDescent="0.3">
      <c r="B820" s="1"/>
      <c r="C820" s="1"/>
      <c r="D820" s="1"/>
      <c r="E820" s="1"/>
      <c r="F820" s="1"/>
      <c r="G820" s="1"/>
      <c r="H820" s="22"/>
      <c r="I820" s="45"/>
      <c r="J820" s="1"/>
      <c r="K820" s="22"/>
      <c r="L820" s="1"/>
      <c r="M820" s="1"/>
      <c r="N820" s="22"/>
      <c r="O820" s="1"/>
      <c r="P820" s="1"/>
      <c r="Q820" s="2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22"/>
      <c r="AP820" s="1"/>
      <c r="AQ820" s="1"/>
      <c r="AR820" s="23"/>
      <c r="AS820" s="34"/>
      <c r="AT820" s="34"/>
      <c r="AU820" s="8"/>
      <c r="AV820" s="8"/>
      <c r="AZ820" s="8"/>
      <c r="BA820" s="26"/>
      <c r="BC820">
        <v>800</v>
      </c>
      <c r="BD820">
        <v>800</v>
      </c>
      <c r="BE820" s="49"/>
    </row>
    <row r="821" spans="2:57" x14ac:dyDescent="0.3">
      <c r="B821" s="1"/>
      <c r="C821" s="1"/>
      <c r="D821" s="1"/>
      <c r="E821" s="1"/>
      <c r="F821" s="1"/>
      <c r="G821" s="1"/>
      <c r="H821" s="22"/>
      <c r="I821" s="45"/>
      <c r="J821" s="1"/>
      <c r="K821" s="22"/>
      <c r="L821" s="1"/>
      <c r="M821" s="1"/>
      <c r="N821" s="22"/>
      <c r="O821" s="1"/>
      <c r="P821" s="1"/>
      <c r="Q821" s="2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22"/>
      <c r="AP821" s="1"/>
      <c r="AQ821" s="1"/>
      <c r="AR821" s="23"/>
      <c r="AS821" s="34"/>
      <c r="AT821" s="34"/>
      <c r="AU821" s="8"/>
      <c r="AV821" s="8"/>
      <c r="AZ821" s="8"/>
      <c r="BA821" s="26"/>
      <c r="BC821">
        <v>800</v>
      </c>
      <c r="BD821">
        <v>800</v>
      </c>
      <c r="BE821" s="49"/>
    </row>
    <row r="822" spans="2:57" x14ac:dyDescent="0.3">
      <c r="B822" s="1"/>
      <c r="C822" s="1"/>
      <c r="D822" s="1"/>
      <c r="E822" s="1"/>
      <c r="F822" s="1"/>
      <c r="G822" s="1"/>
      <c r="H822" s="22"/>
      <c r="I822" s="45"/>
      <c r="J822" s="1"/>
      <c r="K822" s="22"/>
      <c r="L822" s="1"/>
      <c r="M822" s="1"/>
      <c r="N822" s="22"/>
      <c r="O822" s="1"/>
      <c r="P822" s="1"/>
      <c r="Q822" s="2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22"/>
      <c r="AP822" s="1"/>
      <c r="AQ822" s="1"/>
      <c r="AR822" s="23"/>
      <c r="AS822" s="34"/>
      <c r="AT822" s="34"/>
      <c r="AU822" s="8"/>
      <c r="AV822" s="8"/>
      <c r="AZ822" s="8"/>
      <c r="BA822" s="26"/>
      <c r="BC822">
        <v>800</v>
      </c>
      <c r="BD822">
        <v>800</v>
      </c>
      <c r="BE822" s="49"/>
    </row>
    <row r="823" spans="2:57" x14ac:dyDescent="0.3">
      <c r="B823" s="1"/>
      <c r="C823" s="1"/>
      <c r="D823" s="1"/>
      <c r="E823" s="1"/>
      <c r="F823" s="1"/>
      <c r="G823" s="1"/>
      <c r="H823" s="22"/>
      <c r="I823" s="45"/>
      <c r="J823" s="1"/>
      <c r="K823" s="22"/>
      <c r="L823" s="1"/>
      <c r="M823" s="1"/>
      <c r="N823" s="22"/>
      <c r="O823" s="1"/>
      <c r="P823" s="1"/>
      <c r="Q823" s="2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22"/>
      <c r="AP823" s="1"/>
      <c r="AQ823" s="1"/>
      <c r="AR823" s="23"/>
      <c r="AS823" s="34"/>
      <c r="AT823" s="34"/>
      <c r="AU823" s="8"/>
      <c r="AV823" s="8"/>
      <c r="AZ823" s="8"/>
      <c r="BA823" s="26"/>
      <c r="BC823">
        <v>800</v>
      </c>
      <c r="BD823">
        <v>800</v>
      </c>
      <c r="BE823" s="49"/>
    </row>
    <row r="824" spans="2:57" x14ac:dyDescent="0.3">
      <c r="B824" s="1"/>
      <c r="C824" s="1"/>
      <c r="D824" s="1"/>
      <c r="E824" s="1"/>
      <c r="F824" s="1"/>
      <c r="G824" s="1"/>
      <c r="H824" s="22"/>
      <c r="I824" s="45"/>
      <c r="J824" s="1"/>
      <c r="K824" s="22"/>
      <c r="L824" s="1"/>
      <c r="M824" s="1"/>
      <c r="N824" s="22"/>
      <c r="O824" s="1"/>
      <c r="P824" s="1"/>
      <c r="Q824" s="2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22"/>
      <c r="AP824" s="1"/>
      <c r="AQ824" s="1"/>
      <c r="AR824" s="23"/>
      <c r="AS824" s="34"/>
      <c r="AT824" s="34"/>
      <c r="AU824" s="8"/>
      <c r="AV824" s="8"/>
      <c r="AZ824" s="8"/>
      <c r="BA824" s="26"/>
      <c r="BC824">
        <v>800</v>
      </c>
      <c r="BD824">
        <v>800</v>
      </c>
      <c r="BE824" s="49"/>
    </row>
    <row r="825" spans="2:57" x14ac:dyDescent="0.3">
      <c r="B825" s="1"/>
      <c r="C825" s="1"/>
      <c r="D825" s="1"/>
      <c r="E825" s="1"/>
      <c r="F825" s="1"/>
      <c r="G825" s="1"/>
      <c r="H825" s="22"/>
      <c r="I825" s="45"/>
      <c r="J825" s="1"/>
      <c r="K825" s="22"/>
      <c r="L825" s="1"/>
      <c r="M825" s="1"/>
      <c r="N825" s="22"/>
      <c r="O825" s="1"/>
      <c r="P825" s="1"/>
      <c r="Q825" s="2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22"/>
      <c r="AP825" s="1"/>
      <c r="AQ825" s="1"/>
      <c r="AR825" s="23"/>
      <c r="AS825" s="34"/>
      <c r="AT825" s="34"/>
      <c r="AU825" s="8"/>
      <c r="AV825" s="8"/>
      <c r="AZ825" s="8"/>
      <c r="BA825" s="26"/>
      <c r="BC825">
        <v>800</v>
      </c>
      <c r="BD825">
        <v>800</v>
      </c>
      <c r="BE825" s="49"/>
    </row>
    <row r="826" spans="2:57" x14ac:dyDescent="0.3">
      <c r="B826" s="1"/>
      <c r="C826" s="1"/>
      <c r="D826" s="1"/>
      <c r="E826" s="1"/>
      <c r="F826" s="1"/>
      <c r="G826" s="1"/>
      <c r="H826" s="22"/>
      <c r="I826" s="45"/>
      <c r="J826" s="1"/>
      <c r="K826" s="22"/>
      <c r="L826" s="1"/>
      <c r="M826" s="1"/>
      <c r="N826" s="22"/>
      <c r="O826" s="1"/>
      <c r="P826" s="1"/>
      <c r="Q826" s="2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22"/>
      <c r="AP826" s="1"/>
      <c r="AQ826" s="1"/>
      <c r="AR826" s="23"/>
      <c r="AS826" s="34"/>
      <c r="AT826" s="34"/>
      <c r="AU826" s="8"/>
      <c r="AV826" s="8"/>
      <c r="AZ826" s="8"/>
      <c r="BA826" s="26"/>
      <c r="BC826">
        <v>800</v>
      </c>
      <c r="BD826">
        <v>800</v>
      </c>
      <c r="BE826" s="49"/>
    </row>
    <row r="827" spans="2:57" x14ac:dyDescent="0.3">
      <c r="B827" s="1"/>
      <c r="C827" s="1"/>
      <c r="D827" s="1"/>
      <c r="E827" s="1"/>
      <c r="F827" s="1"/>
      <c r="G827" s="1"/>
      <c r="H827" s="22"/>
      <c r="I827" s="45"/>
      <c r="J827" s="1"/>
      <c r="K827" s="22"/>
      <c r="L827" s="1"/>
      <c r="M827" s="1"/>
      <c r="N827" s="22"/>
      <c r="O827" s="1"/>
      <c r="P827" s="1"/>
      <c r="Q827" s="2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22"/>
      <c r="AP827" s="1"/>
      <c r="AQ827" s="1"/>
      <c r="AR827" s="23"/>
      <c r="AS827" s="34"/>
      <c r="AT827" s="34"/>
      <c r="AU827" s="8"/>
      <c r="AV827" s="8"/>
      <c r="AZ827" s="8"/>
      <c r="BA827" s="26"/>
      <c r="BC827">
        <v>800</v>
      </c>
      <c r="BD827">
        <v>800</v>
      </c>
      <c r="BE827" s="49"/>
    </row>
    <row r="828" spans="2:57" x14ac:dyDescent="0.3">
      <c r="B828" s="1"/>
      <c r="C828" s="1"/>
      <c r="D828" s="1"/>
      <c r="E828" s="1"/>
      <c r="F828" s="1"/>
      <c r="G828" s="1"/>
      <c r="H828" s="22"/>
      <c r="I828" s="45"/>
      <c r="J828" s="1"/>
      <c r="K828" s="22"/>
      <c r="L828" s="1"/>
      <c r="M828" s="1"/>
      <c r="N828" s="22"/>
      <c r="O828" s="1"/>
      <c r="P828" s="1"/>
      <c r="Q828" s="2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22"/>
      <c r="AP828" s="1"/>
      <c r="AQ828" s="1"/>
      <c r="AR828" s="23"/>
      <c r="AS828" s="34"/>
      <c r="AT828" s="34"/>
      <c r="AU828" s="8"/>
      <c r="AV828" s="8"/>
      <c r="AZ828" s="8"/>
      <c r="BA828" s="26"/>
      <c r="BC828">
        <v>800</v>
      </c>
      <c r="BD828">
        <v>800</v>
      </c>
      <c r="BE828" s="49"/>
    </row>
    <row r="829" spans="2:57" x14ac:dyDescent="0.3">
      <c r="B829" s="1"/>
      <c r="C829" s="1"/>
      <c r="D829" s="1"/>
      <c r="E829" s="1"/>
      <c r="F829" s="1"/>
      <c r="G829" s="1"/>
      <c r="H829" s="22"/>
      <c r="I829" s="45"/>
      <c r="J829" s="1"/>
      <c r="K829" s="22"/>
      <c r="L829" s="1"/>
      <c r="M829" s="1"/>
      <c r="N829" s="22"/>
      <c r="O829" s="1"/>
      <c r="P829" s="1"/>
      <c r="Q829" s="2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22"/>
      <c r="AP829" s="1"/>
      <c r="AQ829" s="1"/>
      <c r="AR829" s="23"/>
      <c r="AS829" s="34"/>
      <c r="AT829" s="34"/>
      <c r="AU829" s="8"/>
      <c r="AV829" s="8"/>
      <c r="AZ829" s="8"/>
      <c r="BA829" s="26"/>
      <c r="BC829">
        <v>800</v>
      </c>
      <c r="BD829">
        <v>800</v>
      </c>
      <c r="BE829" s="49"/>
    </row>
    <row r="830" spans="2:57" x14ac:dyDescent="0.3">
      <c r="B830" s="1"/>
      <c r="C830" s="1"/>
      <c r="D830" s="1"/>
      <c r="E830" s="1"/>
      <c r="F830" s="1"/>
      <c r="G830" s="1"/>
      <c r="H830" s="22"/>
      <c r="I830" s="45"/>
      <c r="J830" s="1"/>
      <c r="K830" s="22"/>
      <c r="L830" s="1"/>
      <c r="M830" s="1"/>
      <c r="N830" s="22"/>
      <c r="O830" s="1"/>
      <c r="P830" s="1"/>
      <c r="Q830" s="2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22"/>
      <c r="AP830" s="1"/>
      <c r="AQ830" s="1"/>
      <c r="AR830" s="23"/>
      <c r="AS830" s="34"/>
      <c r="AT830" s="34"/>
      <c r="AU830" s="8"/>
      <c r="AV830" s="8"/>
      <c r="AZ830" s="8"/>
      <c r="BA830" s="26"/>
      <c r="BC830">
        <v>800</v>
      </c>
      <c r="BD830">
        <v>800</v>
      </c>
      <c r="BE830" s="49"/>
    </row>
    <row r="831" spans="2:57" x14ac:dyDescent="0.3">
      <c r="B831" s="1"/>
      <c r="C831" s="1"/>
      <c r="D831" s="1"/>
      <c r="E831" s="1"/>
      <c r="F831" s="1"/>
      <c r="G831" s="1"/>
      <c r="H831" s="22"/>
      <c r="I831" s="45"/>
      <c r="J831" s="1"/>
      <c r="K831" s="22"/>
      <c r="L831" s="1"/>
      <c r="M831" s="1"/>
      <c r="N831" s="22"/>
      <c r="O831" s="1"/>
      <c r="P831" s="1"/>
      <c r="Q831" s="2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22"/>
      <c r="AP831" s="1"/>
      <c r="AQ831" s="1"/>
      <c r="AR831" s="23"/>
      <c r="AS831" s="34"/>
      <c r="AT831" s="34"/>
      <c r="AU831" s="8"/>
      <c r="AV831" s="8"/>
      <c r="AZ831" s="8"/>
      <c r="BA831" s="26"/>
      <c r="BC831">
        <v>800</v>
      </c>
      <c r="BD831">
        <v>800</v>
      </c>
      <c r="BE831" s="49"/>
    </row>
  </sheetData>
  <autoFilter ref="A4:BL831" xr:uid="{00000000-0009-0000-0000-000002000000}">
    <filterColumn colId="60">
      <filters blank="1"/>
    </filterColumn>
  </autoFilter>
  <sortState xmlns:xlrd2="http://schemas.microsoft.com/office/spreadsheetml/2017/richdata2" ref="A160:BL590">
    <sortCondition ref="BH5:BH590"/>
    <sortCondition ref="BD5:BD590"/>
    <sortCondition ref="BC5:BC590"/>
    <sortCondition ref="BE5:BE590"/>
    <sortCondition descending="1" ref="BA5:BA590"/>
    <sortCondition ref="D5:D590"/>
    <sortCondition ref="C5:C590"/>
  </sortState>
  <conditionalFormatting sqref="BM5:XFD52 A611:A831 B611:AT821 B822:BB831 AU601:BB821 BF601:XFD821 BM564:XFD600 A5:AT610">
    <cfRule type="expression" dxfId="30" priority="46">
      <formula>IF(MOD(ROW(),2)=1,1,0)</formula>
    </cfRule>
  </conditionalFormatting>
  <conditionalFormatting sqref="AQ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822:XFD831">
    <cfRule type="expression" dxfId="29" priority="35">
      <formula>IF(MOD(ROW(),2)=1,1,0)</formula>
    </cfRule>
  </conditionalFormatting>
  <conditionalFormatting sqref="AU5:BC5 BE5:BL600 AU591:BB600 BC35:BC831 BA35:BB590 BA6:BC34 AU6:AZ590 AZ5:AZ590">
    <cfRule type="expression" dxfId="28" priority="26">
      <formula>IF(MOD(ROW(),2)=1,1,0)</formula>
    </cfRule>
  </conditionalFormatting>
  <conditionalFormatting sqref="O5:O52 O564:O83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52 P564:P83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52 Q564:Q831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:AQ52 AQ564:AQ831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52 O564:O81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52 P564:P8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52 Q564:Q81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5:AQ52 AQ564:AQ8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1:BB818 A611:A831 BF601:BG818 BE601:BE831 A5:BG5 A591:BB610 BD35:BG600 BC35:BC831 BD19:BD831 BA35:BB590 BA6:BG34 A6:AZ590 AZ5:AZ590">
    <cfRule type="expression" dxfId="27" priority="21">
      <formula>IF($BI5&lt;&gt;"",1,0)</formula>
    </cfRule>
  </conditionalFormatting>
  <conditionalFormatting sqref="BD5:BD831">
    <cfRule type="expression" dxfId="26" priority="20">
      <formula>IF(MOD(ROW(),2)=1,1,0)</formula>
    </cfRule>
  </conditionalFormatting>
  <conditionalFormatting sqref="BD601:BD831">
    <cfRule type="expression" dxfId="25" priority="19">
      <formula>IF($BI601&lt;&gt;"",1,0)</formula>
    </cfRule>
  </conditionalFormatting>
  <conditionalFormatting sqref="BM53:XFD563">
    <cfRule type="expression" dxfId="24" priority="12">
      <formula>IF(MOD(ROW(),2)=1,1,0)</formula>
    </cfRule>
  </conditionalFormatting>
  <conditionalFormatting sqref="BE601:BE831">
    <cfRule type="expression" dxfId="23" priority="11">
      <formula>IF(MOD(ROW(),2)=1,1,0)</formula>
    </cfRule>
  </conditionalFormatting>
  <conditionalFormatting sqref="O53:O56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3:P56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3:Q56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53:AQ56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3:O5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3:P5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3:Q56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53:AQ56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585:BD831">
    <cfRule type="expression" dxfId="22" priority="1">
      <formula>IF(MOD(ROW(),2)=1,1,0)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F1177"/>
  <sheetViews>
    <sheetView tabSelected="1" workbookViewId="0">
      <pane xSplit="10" ySplit="4" topLeftCell="K5" activePane="bottomRight" state="frozenSplit"/>
      <selection pane="topRight" activeCell="J1" sqref="J1"/>
      <selection pane="bottomLeft" activeCell="A5" sqref="A5"/>
      <selection pane="bottomRight" activeCell="G292" sqref="G292"/>
    </sheetView>
  </sheetViews>
  <sheetFormatPr defaultRowHeight="14.4" x14ac:dyDescent="0.3"/>
  <cols>
    <col min="1" max="1" width="8.44140625" customWidth="1"/>
    <col min="2" max="2" width="4.5546875" customWidth="1"/>
    <col min="3" max="3" width="5.33203125" customWidth="1"/>
    <col min="4" max="4" width="6" bestFit="1" customWidth="1"/>
    <col min="5" max="5" width="6.6640625" style="10" bestFit="1" customWidth="1"/>
    <col min="6" max="6" width="15" style="11" customWidth="1"/>
    <col min="7" max="7" width="16" style="11" customWidth="1"/>
    <col min="8" max="8" width="6.6640625" style="11" bestFit="1" customWidth="1"/>
    <col min="9" max="9" width="4.44140625" style="11" bestFit="1" customWidth="1"/>
    <col min="10" max="10" width="4.33203125" style="6" bestFit="1" customWidth="1"/>
    <col min="11" max="11" width="9.5546875" bestFit="1" customWidth="1"/>
    <col min="12" max="12" width="9.5546875" style="6" bestFit="1" customWidth="1"/>
    <col min="13" max="13" width="4.44140625" bestFit="1" customWidth="1"/>
    <col min="14" max="14" width="5" bestFit="1" customWidth="1"/>
    <col min="15" max="15" width="4.88671875" bestFit="1" customWidth="1"/>
    <col min="16" max="16" width="11.109375" bestFit="1" customWidth="1"/>
    <col min="17" max="17" width="4.44140625" style="6" bestFit="1" customWidth="1"/>
    <col min="18" max="18" width="7.33203125" bestFit="1" customWidth="1"/>
    <col min="19" max="19" width="6.6640625" style="6" bestFit="1" customWidth="1"/>
    <col min="20" max="20" width="12.5546875" style="24" bestFit="1" customWidth="1"/>
    <col min="21" max="21" width="10.5546875" customWidth="1"/>
    <col min="23" max="23" width="5.88671875" style="11" bestFit="1" customWidth="1"/>
    <col min="25" max="25" width="9.109375" style="6"/>
    <col min="26" max="26" width="6.44140625" bestFit="1" customWidth="1"/>
    <col min="27" max="27" width="6.6640625" bestFit="1" customWidth="1"/>
    <col min="28" max="28" width="6.88671875" bestFit="1" customWidth="1"/>
    <col min="29" max="29" width="29.33203125" bestFit="1" customWidth="1"/>
    <col min="30" max="30" width="11.44140625" bestFit="1" customWidth="1"/>
    <col min="31" max="31" width="11.5546875" bestFit="1" customWidth="1"/>
    <col min="32" max="32" width="10.109375" bestFit="1" customWidth="1"/>
  </cols>
  <sheetData>
    <row r="1" spans="1:32" x14ac:dyDescent="0.3">
      <c r="A1" s="4" t="s">
        <v>553</v>
      </c>
      <c r="B1">
        <v>0</v>
      </c>
      <c r="C1" t="s">
        <v>831</v>
      </c>
      <c r="D1">
        <v>1</v>
      </c>
      <c r="E1" s="10">
        <v>2</v>
      </c>
      <c r="F1" s="11">
        <v>3</v>
      </c>
      <c r="G1" s="42">
        <v>4</v>
      </c>
      <c r="H1" s="11">
        <v>5</v>
      </c>
      <c r="I1" s="11">
        <v>6</v>
      </c>
      <c r="J1" s="6">
        <v>7</v>
      </c>
      <c r="K1">
        <v>10</v>
      </c>
      <c r="L1" s="6">
        <v>11</v>
      </c>
      <c r="M1">
        <v>17</v>
      </c>
      <c r="N1">
        <v>18</v>
      </c>
      <c r="O1">
        <v>19</v>
      </c>
      <c r="P1">
        <v>20</v>
      </c>
      <c r="Q1" s="6">
        <v>21</v>
      </c>
      <c r="R1">
        <v>43</v>
      </c>
      <c r="S1" s="6">
        <v>44</v>
      </c>
      <c r="T1" s="24">
        <v>37</v>
      </c>
      <c r="U1" t="s">
        <v>314</v>
      </c>
      <c r="V1">
        <v>560</v>
      </c>
      <c r="Z1">
        <v>3</v>
      </c>
      <c r="AA1">
        <v>4</v>
      </c>
      <c r="AB1">
        <v>6</v>
      </c>
      <c r="AC1">
        <v>7</v>
      </c>
      <c r="AD1" t="s">
        <v>225</v>
      </c>
      <c r="AE1" s="9" t="e">
        <f>AVERAGE(AE5:AE683)</f>
        <v>#DIV/0!</v>
      </c>
    </row>
    <row r="2" spans="1:32" x14ac:dyDescent="0.3">
      <c r="A2" s="4" t="s">
        <v>1740</v>
      </c>
      <c r="B2">
        <v>1</v>
      </c>
      <c r="D2">
        <v>1</v>
      </c>
      <c r="E2" s="10">
        <v>2</v>
      </c>
      <c r="F2" s="11">
        <v>3</v>
      </c>
      <c r="G2" s="42">
        <v>4</v>
      </c>
      <c r="H2" s="11">
        <v>5</v>
      </c>
      <c r="I2" s="11">
        <v>6</v>
      </c>
      <c r="J2" s="6">
        <v>7</v>
      </c>
      <c r="K2">
        <v>10</v>
      </c>
      <c r="L2" s="6">
        <v>11</v>
      </c>
      <c r="M2">
        <v>15</v>
      </c>
      <c r="N2">
        <v>16</v>
      </c>
      <c r="O2">
        <v>17</v>
      </c>
      <c r="P2">
        <v>42</v>
      </c>
      <c r="Q2" s="6">
        <v>43</v>
      </c>
      <c r="R2">
        <v>52</v>
      </c>
      <c r="S2" s="6">
        <v>53</v>
      </c>
      <c r="T2" s="24">
        <v>45</v>
      </c>
      <c r="X2" s="4" t="s">
        <v>1742</v>
      </c>
    </row>
    <row r="3" spans="1:32" x14ac:dyDescent="0.3">
      <c r="A3" s="4" t="s">
        <v>1741</v>
      </c>
      <c r="B3">
        <v>0.2</v>
      </c>
      <c r="G3" s="11">
        <f>COUNTIF(H5:H1177,"&lt;20")</f>
        <v>462</v>
      </c>
      <c r="H3" s="11">
        <f>COUNTIF(H5:H1177,"&gt;19")</f>
        <v>660</v>
      </c>
      <c r="M3" t="s">
        <v>226</v>
      </c>
      <c r="N3" t="s">
        <v>227</v>
      </c>
      <c r="O3" t="s">
        <v>228</v>
      </c>
      <c r="P3" t="s">
        <v>229</v>
      </c>
      <c r="Q3" s="6" t="s">
        <v>230</v>
      </c>
      <c r="T3" s="46">
        <v>4000000</v>
      </c>
      <c r="X3" t="s">
        <v>45</v>
      </c>
      <c r="Z3">
        <v>24</v>
      </c>
      <c r="AA3">
        <v>8</v>
      </c>
      <c r="AD3" t="s">
        <v>231</v>
      </c>
      <c r="AE3" s="9" t="e">
        <f>MEDIAN(AE5:AE683)</f>
        <v>#NUM!</v>
      </c>
    </row>
    <row r="4" spans="1:32" s="4" customFormat="1" x14ac:dyDescent="0.3">
      <c r="A4" s="4" t="s">
        <v>223</v>
      </c>
      <c r="B4" s="4" t="s">
        <v>247</v>
      </c>
      <c r="C4" s="4" t="s">
        <v>232</v>
      </c>
      <c r="D4" s="4" t="s">
        <v>223</v>
      </c>
      <c r="E4" s="12" t="s">
        <v>125</v>
      </c>
      <c r="F4" s="13" t="s">
        <v>456</v>
      </c>
      <c r="G4" s="13" t="s">
        <v>457</v>
      </c>
      <c r="H4" s="13" t="s">
        <v>2</v>
      </c>
      <c r="I4" s="13" t="s">
        <v>3</v>
      </c>
      <c r="J4" s="7" t="s">
        <v>4</v>
      </c>
      <c r="K4" s="4" t="s">
        <v>6</v>
      </c>
      <c r="L4" s="7" t="s">
        <v>7</v>
      </c>
      <c r="M4" s="4" t="s">
        <v>233</v>
      </c>
      <c r="N4" s="4" t="s">
        <v>234</v>
      </c>
      <c r="O4" s="4" t="s">
        <v>226</v>
      </c>
      <c r="P4" s="4" t="s">
        <v>96</v>
      </c>
      <c r="Q4" s="7" t="s">
        <v>235</v>
      </c>
      <c r="R4" s="4" t="s">
        <v>97</v>
      </c>
      <c r="S4" s="7" t="s">
        <v>98</v>
      </c>
      <c r="T4" s="47" t="s">
        <v>236</v>
      </c>
      <c r="U4" s="4" t="s">
        <v>313</v>
      </c>
      <c r="V4" s="4" t="s">
        <v>830</v>
      </c>
      <c r="W4" s="13" t="s">
        <v>829</v>
      </c>
      <c r="X4" s="4" t="s">
        <v>382</v>
      </c>
      <c r="Y4" s="7" t="s">
        <v>383</v>
      </c>
      <c r="Z4" s="4" t="s">
        <v>240</v>
      </c>
      <c r="AA4" s="4" t="s">
        <v>241</v>
      </c>
      <c r="AB4" s="4" t="s">
        <v>242</v>
      </c>
      <c r="AC4" s="4" t="s">
        <v>243</v>
      </c>
      <c r="AD4" s="4" t="s">
        <v>244</v>
      </c>
      <c r="AE4" s="4" t="s">
        <v>273</v>
      </c>
      <c r="AF4" s="4" t="s">
        <v>274</v>
      </c>
    </row>
    <row r="5" spans="1:32" s="14" customFormat="1" hidden="1" x14ac:dyDescent="0.3">
      <c r="A5" s="14">
        <v>9516</v>
      </c>
      <c r="B5" s="14">
        <f t="shared" ref="B5:B68" si="0">COUNTIF($A$5:$A$598,A5)</f>
        <v>1</v>
      </c>
      <c r="C5" s="14" t="str">
        <f>IF(ISNUMBER(IFERROR(VLOOKUP($A5,Pit!$A$4:$A$600,1,FALSE),"B")),"P","B")</f>
        <v>P</v>
      </c>
      <c r="D5" s="15">
        <f>IF($C5="B",VLOOKUP($A5,Bat!$A$4:$BG$1500,D$1,FALSE),VLOOKUP($A5,Pit!$A$4:$BA$1686,D$2,FALSE))</f>
        <v>9516</v>
      </c>
      <c r="E5" s="14" t="str">
        <f>IF($C5="B",VLOOKUP($A5,Bat!$A$4:$BG$1500,E$1,FALSE),VLOOKUP($A5,Pit!$A$4:$BA$1686,E$2,FALSE))</f>
        <v>SP</v>
      </c>
      <c r="F5" s="14" t="str">
        <f>IF($C5="B",VLOOKUP($A5,Bat!$A$4:$BG$1500,F$1,FALSE),VLOOKUP($A5,Pit!$A$4:$BA$1686,F$2,FALSE))</f>
        <v>Kevin</v>
      </c>
      <c r="G5" s="14" t="str">
        <f>IF($C5="B",VLOOKUP($A5,Bat!$A$4:$BG$1500,G$1,FALSE),VLOOKUP($A5,Pit!$A$4:$BA$1686,G$2,FALSE))</f>
        <v>Willis</v>
      </c>
      <c r="H5" s="14">
        <f>IF($C5="B",VLOOKUP($A5,Bat!$A$4:$BG$1500,H$1,FALSE),VLOOKUP($A5,Pit!$A$4:$BA$1686,H$2,FALSE))</f>
        <v>21</v>
      </c>
      <c r="I5" s="14" t="str">
        <f>IF($C5="B",VLOOKUP($A5,Bat!$A$4:$BG$1500,I$1,FALSE),VLOOKUP($A5,Pit!$A$4:$BA$1686,I$2,FALSE))</f>
        <v>R</v>
      </c>
      <c r="J5" s="14" t="str">
        <f>IF($C5="B",VLOOKUP($A5,Bat!$A$4:$BG$1500,J$1,FALSE),VLOOKUP($A5,Pit!$A$4:$BA$1686,J$2,FALSE))</f>
        <v>R</v>
      </c>
      <c r="K5" s="14" t="str">
        <f>IF($C5="B",VLOOKUP($A5,Bat!$A$4:$BG$1500,K$1,FALSE),VLOOKUP($A5,Pit!$A$4:$BA$1686,K$2,FALSE))</f>
        <v>Normal</v>
      </c>
      <c r="L5" s="15" t="str">
        <f>IF($C5="B",VLOOKUP($A5,Bat!$A$4:$BG$1500,L$1,FALSE),VLOOKUP($A5,Pit!$A$4:$BA$1686,L$2,FALSE))</f>
        <v>Low</v>
      </c>
      <c r="M5" s="14">
        <f>IF($C5="B",VLOOKUP($A5,Bat!$A$4:$BG$1500,M$1,FALSE),VLOOKUP($A5,Pit!$A$4:$BA$1686,M$2,FALSE))</f>
        <v>8</v>
      </c>
      <c r="N5" s="14">
        <f>IF($C5="B",VLOOKUP($A5,Bat!$A$4:$BG$1500,N$1,FALSE),VLOOKUP($A5,Pit!$A$4:$BA$1686,N$2,FALSE))</f>
        <v>5</v>
      </c>
      <c r="O5" s="14">
        <f>IF($C5="B",VLOOKUP($A5,Bat!$A$4:$BG$1500,O$1,FALSE),VLOOKUP($A5,Pit!$A$4:$BA$1686,O$2,FALSE))</f>
        <v>4</v>
      </c>
      <c r="P5" s="14" t="str">
        <f>IF($C5="B",VLOOKUP($A5,Bat!$A$4:$BG$1500,P$1,FALSE),VLOOKUP($A5,Pit!$A$4:$BA$1686,P$2,FALSE))</f>
        <v>99-101 Mph</v>
      </c>
      <c r="Q5" s="15">
        <f>IF($C5="B",VLOOKUP($A5,Bat!$A$4:$BG$1500,Q$1,FALSE),VLOOKUP($A5,Pit!$A$4:$BA$1686,Q$2,FALSE))</f>
        <v>9</v>
      </c>
      <c r="R5" s="16">
        <f>IF($C5="B",VLOOKUP($A5,Bat!$A$4:$BG$1500,R$1,FALSE),VLOOKUP($A5,Pit!$A$4:$BA$1686,R$2,FALSE))</f>
        <v>134.51669802052865</v>
      </c>
      <c r="S5" s="17">
        <f>IF($C5="B",VLOOKUP($A5,Bat!$A$4:$BG$1500,S$1,FALSE),VLOOKUP($A5,Pit!$A$4:$BA$1686,S$2,FALSE))</f>
        <v>3.0922320787269992</v>
      </c>
      <c r="T5" s="48" t="str">
        <f>IF($C5="B",VLOOKUP($A5,Bat!$A$4:$BG$1500,T$1,FALSE),VLOOKUP($A5,Pit!$A$4:$BA$1686,T$2,FALSE))</f>
        <v>$3.2m</v>
      </c>
      <c r="U5" s="19">
        <f>IF($C5="B",VLOOKUP($A5,Bat!$A$4:$AU$1464,46,FALSE),VLOOKUP($A5,Pit!$A$4:$BD$1664,55,FALSE))</f>
        <v>3</v>
      </c>
      <c r="V5" s="19">
        <f>IF($C5="B",VLOOKUP($A5,Bat!$A$4:$BA$1464,47,FALSE),VLOOKUP($A5,Pit!$A$4:$BF$1664,56,FALSE))</f>
        <v>3</v>
      </c>
      <c r="W5" s="19">
        <f>IF($C5="B",VLOOKUP($A5,Bat!$A$4:$BA$1464,48,FALSE),VLOOKUP($A5,Pit!$A$4:$BF$1664,57,FALSE))</f>
        <v>1</v>
      </c>
      <c r="X5" s="14">
        <f t="shared" ref="X5:X68" si="1">U5+Y5+IF($X$3&lt;&gt;$C5,50,0)</f>
        <v>61</v>
      </c>
      <c r="Y5" s="15">
        <f t="shared" ref="Y5:Y68" si="2">RANK(S5,$S$5:$S$1177)</f>
        <v>8</v>
      </c>
      <c r="Z5" s="14">
        <f>IFERROR(VLOOKUP($D5,Results37!$F$3:$L$1396,Z$1,FALSE),"")</f>
        <v>1</v>
      </c>
      <c r="AA5" s="43">
        <f>IF(ISERROR(VLOOKUP(D5,Results37!$F$3:$O$1399,AA$1,FALSE)),"",IF(VLOOKUP(D5,Results37!$F$3:$O$1399,AA$1+1,FALSE)=1,"S"&amp;VLOOKUP(D5,Results37!$F$3:$O$1399,AA$1,FALSE),VLOOKUP(D5,Results37!$F$3:$O$1399,AA$1,FALSE)))</f>
        <v>1</v>
      </c>
      <c r="AB5" s="14">
        <f>IFERROR(VLOOKUP($D5,Results37!$F$3:$L$1396,AB$1,FALSE),"")</f>
        <v>1</v>
      </c>
      <c r="AC5" s="14" t="str">
        <f>IFERROR(VLOOKUP($D5,Results37!$F$3:$L$1396,AC$1,FALSE),"")</f>
        <v>Yuma Arroyos</v>
      </c>
      <c r="AD5" s="14">
        <f t="shared" ref="AD5:AD68" si="3">IF(X5="","",X5-Z5)</f>
        <v>60</v>
      </c>
      <c r="AE5" s="18" t="str">
        <f>IF(ISERROR(VLOOKUP($AC5&amp;"-"&amp;$F5&amp;" "&amp;G5,Bonuses!$B$1:$G$1006,4,FALSE)),"",INT(VLOOKUP($AC5&amp;"-"&amp;$F5&amp;" "&amp;$G5,Bonuses!$B$1:$G$1006,4,FALSE)))</f>
        <v/>
      </c>
      <c r="AF5" s="14" t="str">
        <f>AA5&amp;"."&amp;AB5&amp;" ("&amp;Z5&amp;") - "&amp;E5&amp;" "&amp;F5&amp;" "&amp;G5</f>
        <v>1.1 (1) - SP Kevin Willis</v>
      </c>
    </row>
    <row r="6" spans="1:32" s="19" customFormat="1" hidden="1" x14ac:dyDescent="0.3">
      <c r="A6" s="19">
        <v>11692</v>
      </c>
      <c r="B6" s="19">
        <f t="shared" si="0"/>
        <v>1</v>
      </c>
      <c r="C6" s="14" t="str">
        <f>IF(ISNUMBER(IFERROR(VLOOKUP($A6,Pit!$A$4:$A$600,1,FALSE),"B")),"P","B")</f>
        <v>B</v>
      </c>
      <c r="D6" s="15">
        <f>IF($C6="B",VLOOKUP($A6,Bat!$A$4:$BG$1500,D$1,FALSE),VLOOKUP($A6,Pit!$A$4:$BA$1686,D$2,FALSE))</f>
        <v>11692</v>
      </c>
      <c r="E6" s="14" t="str">
        <f>IF($C6="B",VLOOKUP($A6,Bat!$A$4:$BG$1500,E$1,FALSE),VLOOKUP($A6,Pit!$A$4:$BA$1686,E$2,FALSE))</f>
        <v>RF</v>
      </c>
      <c r="F6" s="14" t="str">
        <f>IF($C6="B",VLOOKUP($A6,Bat!$A$4:$BG$1500,F$1,FALSE),VLOOKUP($A6,Pit!$A$4:$BA$1686,F$2,FALSE))</f>
        <v>Jacob</v>
      </c>
      <c r="G6" s="14" t="str">
        <f>IF($C6="B",VLOOKUP($A6,Bat!$A$4:$BG$1500,G$1,FALSE),VLOOKUP($A6,Pit!$A$4:$BA$1686,G$2,FALSE))</f>
        <v>Gill</v>
      </c>
      <c r="H6" s="14">
        <f>IF($C6="B",VLOOKUP($A6,Bat!$A$4:$BG$1500,H$1,FALSE),VLOOKUP($A6,Pit!$A$4:$BA$1686,H$2,FALSE))</f>
        <v>21</v>
      </c>
      <c r="I6" s="14" t="str">
        <f>IF($C6="B",VLOOKUP($A6,Bat!$A$4:$BG$1500,I$1,FALSE),VLOOKUP($A6,Pit!$A$4:$BA$1686,I$2,FALSE))</f>
        <v>L</v>
      </c>
      <c r="J6" s="14" t="str">
        <f>IF($C6="B",VLOOKUP($A6,Bat!$A$4:$BG$1500,J$1,FALSE),VLOOKUP($A6,Pit!$A$4:$BA$1686,J$2,FALSE))</f>
        <v>L</v>
      </c>
      <c r="K6" s="14" t="str">
        <f>IF($C6="B",VLOOKUP($A6,Bat!$A$4:$BG$1500,K$1,FALSE),VLOOKUP($A6,Pit!$A$4:$BA$1686,K$2,FALSE))</f>
        <v>Normal</v>
      </c>
      <c r="L6" s="15" t="str">
        <f>IF($C6="B",VLOOKUP($A6,Bat!$A$4:$BG$1500,L$1,FALSE),VLOOKUP($A6,Pit!$A$4:$BA$1686,L$2,FALSE))</f>
        <v>Normal</v>
      </c>
      <c r="M6" s="14">
        <f>IF($C6="B",VLOOKUP($A6,Bat!$A$4:$BG$1500,M$1,FALSE),VLOOKUP($A6,Pit!$A$4:$BA$1686,M$2,FALSE))</f>
        <v>7</v>
      </c>
      <c r="N6" s="14">
        <f>IF($C6="B",VLOOKUP($A6,Bat!$A$4:$BG$1500,N$1,FALSE),VLOOKUP($A6,Pit!$A$4:$BA$1686,N$2,FALSE))</f>
        <v>7</v>
      </c>
      <c r="O6" s="14">
        <f>IF($C6="B",VLOOKUP($A6,Bat!$A$4:$BG$1500,O$1,FALSE),VLOOKUP($A6,Pit!$A$4:$BA$1686,O$2,FALSE))</f>
        <v>7</v>
      </c>
      <c r="P6" s="14">
        <f>IF($C6="B",VLOOKUP($A6,Bat!$A$4:$BG$1500,P$1,FALSE),VLOOKUP($A6,Pit!$A$4:$BA$1686,P$2,FALSE))</f>
        <v>7</v>
      </c>
      <c r="Q6" s="15">
        <f>IF($C6="B",VLOOKUP($A6,Bat!$A$4:$BG$1500,Q$1,FALSE),VLOOKUP($A6,Pit!$A$4:$BA$1686,Q$2,FALSE))</f>
        <v>6</v>
      </c>
      <c r="R6" s="16">
        <f>IF($C6="B",VLOOKUP($A6,Bat!$A$4:$BG$1500,R$1,FALSE),VLOOKUP($A6,Pit!$A$4:$BA$1686,R$2,FALSE))</f>
        <v>132.35019512954466</v>
      </c>
      <c r="S6" s="17">
        <f>IF($C6="B",VLOOKUP($A6,Bat!$A$4:$BG$1500,S$1,FALSE),VLOOKUP($A6,Pit!$A$4:$BA$1686,S$2,FALSE))</f>
        <v>5.0639246842799261</v>
      </c>
      <c r="T6" s="48" t="str">
        <f>IF($C6="B",VLOOKUP($A6,Bat!$A$4:$BG$1500,T$1,FALSE),VLOOKUP($A6,Pit!$A$4:$BA$1686,T$2,FALSE))</f>
        <v>$1.5m</v>
      </c>
      <c r="U6" s="19">
        <f>IF($C6="B",VLOOKUP($A6,Bat!$A$4:$AU$1464,46,FALSE),VLOOKUP($A6,Pit!$A$4:$BD$1664,55,FALSE))</f>
        <v>1</v>
      </c>
      <c r="V6" s="19">
        <f>IF($C6="B",VLOOKUP($A6,Bat!$A$4:$BA$1464,47,FALSE),VLOOKUP($A6,Pit!$A$4:$BF$1664,56,FALSE))</f>
        <v>1</v>
      </c>
      <c r="W6" s="19">
        <f>IF($C6="B",VLOOKUP($A6,Bat!$A$4:$BA$1464,48,FALSE),VLOOKUP($A6,Pit!$A$4:$BF$1664,57,FALSE))</f>
        <v>1</v>
      </c>
      <c r="X6" s="14">
        <f t="shared" si="1"/>
        <v>52</v>
      </c>
      <c r="Y6" s="20">
        <f t="shared" si="2"/>
        <v>1</v>
      </c>
      <c r="Z6" s="14">
        <f>IFERROR(VLOOKUP($D6,Results37!$F$3:$L$1396,Z$1,FALSE),"")</f>
        <v>2</v>
      </c>
      <c r="AA6" s="43">
        <f>IF(ISERROR(VLOOKUP(D6,Results37!$F$3:$O$1399,AA$1,FALSE)),"",IF(VLOOKUP(D6,Results37!$F$3:$O$1399,AA$1+1,FALSE)=1,"S"&amp;VLOOKUP(D6,Results37!$F$3:$O$1399,AA$1,FALSE),VLOOKUP(D6,Results37!$F$3:$O$1399,AA$1,FALSE)))</f>
        <v>1</v>
      </c>
      <c r="AB6" s="14">
        <f>IFERROR(VLOOKUP($D6,Results37!$F$3:$L$1396,AB$1,FALSE),"")</f>
        <v>2</v>
      </c>
      <c r="AC6" s="14" t="str">
        <f>IFERROR(VLOOKUP($D6,Results37!$F$3:$L$1396,AC$1,FALSE),"")</f>
        <v>Duluth Warriors</v>
      </c>
      <c r="AD6" s="14">
        <f t="shared" si="3"/>
        <v>50</v>
      </c>
      <c r="AE6" s="18" t="str">
        <f>IF(ISERROR(VLOOKUP($AC6&amp;"-"&amp;$F6&amp;" "&amp;G6,Bonuses!$B$1:$G$1006,4,FALSE)),"",INT(VLOOKUP($AC6&amp;"-"&amp;$F6&amp;" "&amp;$G6,Bonuses!$B$1:$G$1006,4,FALSE)))</f>
        <v/>
      </c>
      <c r="AF6" s="14" t="str">
        <f>AA6&amp;"."&amp;AB6&amp;" ("&amp;Z6&amp;") - "&amp;E6&amp;" "&amp;F6&amp;" "&amp;G6</f>
        <v>1.2 (2) - RF Jacob Gill</v>
      </c>
    </row>
    <row r="7" spans="1:32" s="19" customFormat="1" hidden="1" x14ac:dyDescent="0.3">
      <c r="A7" s="19">
        <v>11315</v>
      </c>
      <c r="B7" s="19">
        <f t="shared" si="0"/>
        <v>1</v>
      </c>
      <c r="C7" s="14" t="str">
        <f>IF(ISNUMBER(IFERROR(VLOOKUP($A7,Pit!$A$4:$A$600,1,FALSE),"B")),"P","B")</f>
        <v>P</v>
      </c>
      <c r="D7" s="15">
        <f>IF($C7="B",VLOOKUP($A7,Bat!$A$4:$BG$1500,D$1,FALSE),VLOOKUP($A7,Pit!$A$4:$BA$1686,D$2,FALSE))</f>
        <v>11315</v>
      </c>
      <c r="E7" s="14" t="str">
        <f>IF($C7="B",VLOOKUP($A7,Bat!$A$4:$BG$1500,E$1,FALSE),VLOOKUP($A7,Pit!$A$4:$BA$1686,E$2,FALSE))</f>
        <v>SP</v>
      </c>
      <c r="F7" s="14" t="str">
        <f>IF($C7="B",VLOOKUP($A7,Bat!$A$4:$BG$1500,F$1,FALSE),VLOOKUP($A7,Pit!$A$4:$BA$1686,F$2,FALSE))</f>
        <v>Álex</v>
      </c>
      <c r="G7" s="14" t="str">
        <f>IF($C7="B",VLOOKUP($A7,Bat!$A$4:$BG$1500,G$1,FALSE),VLOOKUP($A7,Pit!$A$4:$BA$1686,G$2,FALSE))</f>
        <v>Gutiérrez</v>
      </c>
      <c r="H7" s="14">
        <f>IF($C7="B",VLOOKUP($A7,Bat!$A$4:$BG$1500,H$1,FALSE),VLOOKUP($A7,Pit!$A$4:$BA$1686,H$2,FALSE))</f>
        <v>21</v>
      </c>
      <c r="I7" s="14" t="str">
        <f>IF($C7="B",VLOOKUP($A7,Bat!$A$4:$BG$1500,I$1,FALSE),VLOOKUP($A7,Pit!$A$4:$BA$1686,I$2,FALSE))</f>
        <v>L</v>
      </c>
      <c r="J7" s="14" t="str">
        <f>IF($C7="B",VLOOKUP($A7,Bat!$A$4:$BG$1500,J$1,FALSE),VLOOKUP($A7,Pit!$A$4:$BA$1686,J$2,FALSE))</f>
        <v>L</v>
      </c>
      <c r="K7" s="14" t="str">
        <f>IF($C7="B",VLOOKUP($A7,Bat!$A$4:$BG$1500,K$1,FALSE),VLOOKUP($A7,Pit!$A$4:$BA$1686,K$2,FALSE))</f>
        <v>Normal</v>
      </c>
      <c r="L7" s="15" t="str">
        <f>IF($C7="B",VLOOKUP($A7,Bat!$A$4:$BG$1500,L$1,FALSE),VLOOKUP($A7,Pit!$A$4:$BA$1686,L$2,FALSE))</f>
        <v>Normal</v>
      </c>
      <c r="M7" s="14">
        <f>IF($C7="B",VLOOKUP($A7,Bat!$A$4:$BG$1500,M$1,FALSE),VLOOKUP($A7,Pit!$A$4:$BA$1686,M$2,FALSE))</f>
        <v>6</v>
      </c>
      <c r="N7" s="14">
        <f>IF($C7="B",VLOOKUP($A7,Bat!$A$4:$BG$1500,N$1,FALSE),VLOOKUP($A7,Pit!$A$4:$BA$1686,N$2,FALSE))</f>
        <v>6</v>
      </c>
      <c r="O7" s="14">
        <f>IF($C7="B",VLOOKUP($A7,Bat!$A$4:$BG$1500,O$1,FALSE),VLOOKUP($A7,Pit!$A$4:$BA$1686,O$2,FALSE))</f>
        <v>6</v>
      </c>
      <c r="P7" s="14" t="str">
        <f>IF($C7="B",VLOOKUP($A7,Bat!$A$4:$BG$1500,P$1,FALSE),VLOOKUP($A7,Pit!$A$4:$BA$1686,P$2,FALSE))</f>
        <v>94-96 Mph</v>
      </c>
      <c r="Q7" s="15">
        <f>IF($C7="B",VLOOKUP($A7,Bat!$A$4:$BG$1500,Q$1,FALSE),VLOOKUP($A7,Pit!$A$4:$BA$1686,Q$2,FALSE))</f>
        <v>8</v>
      </c>
      <c r="R7" s="16">
        <f>IF($C7="B",VLOOKUP($A7,Bat!$A$4:$BG$1500,R$1,FALSE),VLOOKUP($A7,Pit!$A$4:$BA$1686,R$2,FALSE))</f>
        <v>140.6644328386754</v>
      </c>
      <c r="S7" s="17">
        <f>IF($C7="B",VLOOKUP($A7,Bat!$A$4:$BG$1500,S$1,FALSE),VLOOKUP($A7,Pit!$A$4:$BA$1686,S$2,FALSE))</f>
        <v>3.659401586728706</v>
      </c>
      <c r="T7" s="48" t="str">
        <f>IF($C7="B",VLOOKUP($A7,Bat!$A$4:$BG$1500,T$1,FALSE),VLOOKUP($A7,Pit!$A$4:$BA$1686,T$2,FALSE))</f>
        <v>$2.8m</v>
      </c>
      <c r="U7" s="19">
        <f>IF($C7="B",VLOOKUP($A7,Bat!$A$4:$AU$1464,46,FALSE),VLOOKUP($A7,Pit!$A$4:$BD$1664,55,FALSE))</f>
        <v>2</v>
      </c>
      <c r="V7" s="19">
        <f>IF($C7="B",VLOOKUP($A7,Bat!$A$4:$BA$1464,47,FALSE),VLOOKUP($A7,Pit!$A$4:$BF$1664,56,FALSE))</f>
        <v>2</v>
      </c>
      <c r="W7" s="19">
        <f>IF($C7="B",VLOOKUP($A7,Bat!$A$4:$BA$1464,48,FALSE),VLOOKUP($A7,Pit!$A$4:$BF$1664,57,FALSE))</f>
        <v>1</v>
      </c>
      <c r="X7" s="14">
        <f t="shared" si="1"/>
        <v>55</v>
      </c>
      <c r="Y7" s="20">
        <f t="shared" si="2"/>
        <v>3</v>
      </c>
      <c r="Z7" s="14">
        <f>IFERROR(VLOOKUP($D7,Results37!$F$3:$L$1396,Z$1,FALSE),"")</f>
        <v>3</v>
      </c>
      <c r="AA7" s="43">
        <f>IF(ISERROR(VLOOKUP(D7,Results37!$F$3:$O$1399,AA$1,FALSE)),"",IF(VLOOKUP(D7,Results37!$F$3:$O$1399,AA$1+1,FALSE)=1,"S"&amp;VLOOKUP(D7,Results37!$F$3:$O$1399,AA$1,FALSE),VLOOKUP(D7,Results37!$F$3:$O$1399,AA$1,FALSE)))</f>
        <v>1</v>
      </c>
      <c r="AB7" s="14">
        <f>IFERROR(VLOOKUP($D7,Results37!$F$3:$L$1396,AB$1,FALSE),"")</f>
        <v>3</v>
      </c>
      <c r="AC7" s="14" t="str">
        <f>IFERROR(VLOOKUP($D7,Results37!$F$3:$L$1396,AC$1,FALSE),"")</f>
        <v>Arlington Bureaucrats</v>
      </c>
      <c r="AD7" s="14">
        <f t="shared" si="3"/>
        <v>52</v>
      </c>
      <c r="AE7" s="18" t="str">
        <f>IF(ISERROR(VLOOKUP($AC7&amp;"-"&amp;$F7&amp;" "&amp;G7,Bonuses!$B$1:$G$1006,4,FALSE)),"",INT(VLOOKUP($AC7&amp;"-"&amp;$F7&amp;" "&amp;$G7,Bonuses!$B$1:$G$1006,4,FALSE)))</f>
        <v/>
      </c>
      <c r="AF7" s="14" t="str">
        <f>IF(ISERROR(VLOOKUP($AC7&amp;"-"&amp;$F7,Bonuses!$B$1:$G$1006,5,FALSE)),"",IF(VLOOKUP($AC7&amp;"-"&amp;$F7,Bonuses!$B$1:$G$1006,5,FALSE)="","",VLOOKUP($AC7&amp;"-"&amp;$F7,Bonuses!$B$1:$G$1006,6,FALSE)&amp;" yrs, "&amp;VLOOKUP($AC7&amp;"-"&amp;$F7,Bonuses!$B$1:$G$1006,5,FALSE)))</f>
        <v/>
      </c>
    </row>
    <row r="8" spans="1:32" s="19" customFormat="1" hidden="1" x14ac:dyDescent="0.3">
      <c r="A8" s="19">
        <v>6435</v>
      </c>
      <c r="B8" s="19">
        <f t="shared" si="0"/>
        <v>1</v>
      </c>
      <c r="C8" s="14" t="str">
        <f>IF(ISNUMBER(IFERROR(VLOOKUP($A8,Pit!$A$4:$A$600,1,FALSE),"B")),"P","B")</f>
        <v>P</v>
      </c>
      <c r="D8" s="15">
        <f>IF($C8="B",VLOOKUP($A8,Bat!$A$4:$BG$1500,D$1,FALSE),VLOOKUP($A8,Pit!$A$4:$BA$1686,D$2,FALSE))</f>
        <v>6435</v>
      </c>
      <c r="E8" s="14" t="str">
        <f>IF($C8="B",VLOOKUP($A8,Bat!$A$4:$BG$1500,E$1,FALSE),VLOOKUP($A8,Pit!$A$4:$BA$1686,E$2,FALSE))</f>
        <v>SP</v>
      </c>
      <c r="F8" s="14" t="str">
        <f>IF($C8="B",VLOOKUP($A8,Bat!$A$4:$BG$1500,F$1,FALSE),VLOOKUP($A8,Pit!$A$4:$BA$1686,F$2,FALSE))</f>
        <v>Connor</v>
      </c>
      <c r="G8" s="14" t="str">
        <f>IF($C8="B",VLOOKUP($A8,Bat!$A$4:$BG$1500,G$1,FALSE),VLOOKUP($A8,Pit!$A$4:$BA$1686,G$2,FALSE))</f>
        <v>Leith</v>
      </c>
      <c r="H8" s="14">
        <f>IF($C8="B",VLOOKUP($A8,Bat!$A$4:$BG$1500,H$1,FALSE),VLOOKUP($A8,Pit!$A$4:$BA$1686,H$2,FALSE))</f>
        <v>21</v>
      </c>
      <c r="I8" s="14" t="str">
        <f>IF($C8="B",VLOOKUP($A8,Bat!$A$4:$BG$1500,I$1,FALSE),VLOOKUP($A8,Pit!$A$4:$BA$1686,I$2,FALSE))</f>
        <v>L</v>
      </c>
      <c r="J8" s="14" t="str">
        <f>IF($C8="B",VLOOKUP($A8,Bat!$A$4:$BG$1500,J$1,FALSE),VLOOKUP($A8,Pit!$A$4:$BA$1686,J$2,FALSE))</f>
        <v>L</v>
      </c>
      <c r="K8" s="14" t="str">
        <f>IF($C8="B",VLOOKUP($A8,Bat!$A$4:$BG$1500,K$1,FALSE),VLOOKUP($A8,Pit!$A$4:$BA$1686,K$2,FALSE))</f>
        <v>Normal</v>
      </c>
      <c r="L8" s="15" t="str">
        <f>IF($C8="B",VLOOKUP($A8,Bat!$A$4:$BG$1500,L$1,FALSE),VLOOKUP($A8,Pit!$A$4:$BA$1686,L$2,FALSE))</f>
        <v>Normal</v>
      </c>
      <c r="M8" s="14">
        <f>IF($C8="B",VLOOKUP($A8,Bat!$A$4:$BG$1500,M$1,FALSE),VLOOKUP($A8,Pit!$A$4:$BA$1686,M$2,FALSE))</f>
        <v>7</v>
      </c>
      <c r="N8" s="14">
        <f>IF($C8="B",VLOOKUP($A8,Bat!$A$4:$BG$1500,N$1,FALSE),VLOOKUP($A8,Pit!$A$4:$BA$1686,N$2,FALSE))</f>
        <v>6</v>
      </c>
      <c r="O8" s="14">
        <f>IF($C8="B",VLOOKUP($A8,Bat!$A$4:$BG$1500,O$1,FALSE),VLOOKUP($A8,Pit!$A$4:$BA$1686,O$2,FALSE))</f>
        <v>4</v>
      </c>
      <c r="P8" s="14" t="str">
        <f>IF($C8="B",VLOOKUP($A8,Bat!$A$4:$BG$1500,P$1,FALSE),VLOOKUP($A8,Pit!$A$4:$BA$1686,P$2,FALSE))</f>
        <v>99-101 Mph</v>
      </c>
      <c r="Q8" s="15">
        <f>IF($C8="B",VLOOKUP($A8,Bat!$A$4:$BG$1500,Q$1,FALSE),VLOOKUP($A8,Pit!$A$4:$BA$1686,Q$2,FALSE))</f>
        <v>6</v>
      </c>
      <c r="R8" s="16">
        <f>IF($C8="B",VLOOKUP($A8,Bat!$A$4:$BG$1500,R$1,FALSE),VLOOKUP($A8,Pit!$A$4:$BA$1686,R$2,FALSE))</f>
        <v>135.20203223142931</v>
      </c>
      <c r="S8" s="17">
        <f>IF($C8="B",VLOOKUP($A8,Bat!$A$4:$BG$1500,S$1,FALSE),VLOOKUP($A8,Pit!$A$4:$BA$1686,S$2,FALSE))</f>
        <v>3.1554587270310068</v>
      </c>
      <c r="T8" s="48" t="str">
        <f>IF($C8="B",VLOOKUP($A8,Bat!$A$4:$BG$1500,T$1,FALSE),VLOOKUP($A8,Pit!$A$4:$BA$1686,T$2,FALSE))</f>
        <v>$3.6m</v>
      </c>
      <c r="U8" s="19">
        <f>IF($C8="B",VLOOKUP($A8,Bat!$A$4:$AU$1464,46,FALSE),VLOOKUP($A8,Pit!$A$4:$BD$1664,55,FALSE))</f>
        <v>1</v>
      </c>
      <c r="V8" s="19">
        <f>IF($C8="B",VLOOKUP($A8,Bat!$A$4:$BA$1464,47,FALSE),VLOOKUP($A8,Pit!$A$4:$BF$1664,56,FALSE))</f>
        <v>1</v>
      </c>
      <c r="W8" s="19">
        <f>IF($C8="B",VLOOKUP($A8,Bat!$A$4:$BA$1464,48,FALSE),VLOOKUP($A8,Pit!$A$4:$BF$1664,57,FALSE))</f>
        <v>1</v>
      </c>
      <c r="X8" s="14">
        <f t="shared" si="1"/>
        <v>58</v>
      </c>
      <c r="Y8" s="20">
        <f t="shared" si="2"/>
        <v>7</v>
      </c>
      <c r="Z8" s="14">
        <f>IFERROR(VLOOKUP($D8,Results37!$F$3:$L$1396,Z$1,FALSE),"")</f>
        <v>4</v>
      </c>
      <c r="AA8" s="43">
        <f>IF(ISERROR(VLOOKUP(D8,Results37!$F$3:$O$1399,AA$1,FALSE)),"",IF(VLOOKUP(D8,Results37!$F$3:$O$1399,AA$1+1,FALSE)=1,"S"&amp;VLOOKUP(D8,Results37!$F$3:$O$1399,AA$1,FALSE),VLOOKUP(D8,Results37!$F$3:$O$1399,AA$1,FALSE)))</f>
        <v>1</v>
      </c>
      <c r="AB8" s="14">
        <f>IFERROR(VLOOKUP($D8,Results37!$F$3:$L$1396,AB$1,FALSE),"")</f>
        <v>4</v>
      </c>
      <c r="AC8" s="14" t="str">
        <f>IFERROR(VLOOKUP($D8,Results37!$F$3:$L$1396,AC$1,FALSE),"")</f>
        <v>Niihama-shi Ghosts</v>
      </c>
      <c r="AD8" s="14">
        <f t="shared" si="3"/>
        <v>54</v>
      </c>
      <c r="AE8" s="18" t="str">
        <f>IF(ISERROR(VLOOKUP($AC8&amp;"-"&amp;$F8&amp;" "&amp;G8,Bonuses!$B$1:$G$1006,4,FALSE)),"",INT(VLOOKUP($AC8&amp;"-"&amp;$F8&amp;" "&amp;$G8,Bonuses!$B$1:$G$1006,4,FALSE)))</f>
        <v/>
      </c>
      <c r="AF8" s="14" t="str">
        <f>IF(ISERROR(VLOOKUP($AC8&amp;"-"&amp;$F8,Bonuses!$B$1:$G$1006,5,FALSE)),"",IF(VLOOKUP($AC8&amp;"-"&amp;$F8,Bonuses!$B$1:$G$1006,5,FALSE)="","",VLOOKUP($AC8&amp;"-"&amp;$F8,Bonuses!$B$1:$G$1006,6,FALSE)&amp;" yrs, "&amp;VLOOKUP($AC8&amp;"-"&amp;$F8,Bonuses!$B$1:$G$1006,5,FALSE)))</f>
        <v/>
      </c>
    </row>
    <row r="9" spans="1:32" s="19" customFormat="1" hidden="1" x14ac:dyDescent="0.3">
      <c r="A9" s="19">
        <v>6203</v>
      </c>
      <c r="B9" s="19">
        <f t="shared" si="0"/>
        <v>1</v>
      </c>
      <c r="C9" s="14" t="str">
        <f>IF(ISNUMBER(IFERROR(VLOOKUP($A9,Pit!$A$4:$A$600,1,FALSE),"B")),"P","B")</f>
        <v>P</v>
      </c>
      <c r="D9" s="15">
        <f>IF($C9="B",VLOOKUP($A9,Bat!$A$4:$BG$1500,D$1,FALSE),VLOOKUP($A9,Pit!$A$4:$BA$1686,D$2,FALSE))</f>
        <v>6203</v>
      </c>
      <c r="E9" s="14" t="str">
        <f>IF($C9="B",VLOOKUP($A9,Bat!$A$4:$BG$1500,E$1,FALSE),VLOOKUP($A9,Pit!$A$4:$BA$1686,E$2,FALSE))</f>
        <v>SP</v>
      </c>
      <c r="F9" s="14" t="str">
        <f>IF($C9="B",VLOOKUP($A9,Bat!$A$4:$BG$1500,F$1,FALSE),VLOOKUP($A9,Pit!$A$4:$BA$1686,F$2,FALSE))</f>
        <v>Donnie</v>
      </c>
      <c r="G9" s="14" t="str">
        <f>IF($C9="B",VLOOKUP($A9,Bat!$A$4:$BG$1500,G$1,FALSE),VLOOKUP($A9,Pit!$A$4:$BA$1686,G$2,FALSE))</f>
        <v>Wheeler</v>
      </c>
      <c r="H9" s="14">
        <f>IF($C9="B",VLOOKUP($A9,Bat!$A$4:$BG$1500,H$1,FALSE),VLOOKUP($A9,Pit!$A$4:$BA$1686,H$2,FALSE))</f>
        <v>18</v>
      </c>
      <c r="I9" s="14" t="str">
        <f>IF($C9="B",VLOOKUP($A9,Bat!$A$4:$BG$1500,I$1,FALSE),VLOOKUP($A9,Pit!$A$4:$BA$1686,I$2,FALSE))</f>
        <v>R</v>
      </c>
      <c r="J9" s="14" t="str">
        <f>IF($C9="B",VLOOKUP($A9,Bat!$A$4:$BG$1500,J$1,FALSE),VLOOKUP($A9,Pit!$A$4:$BA$1686,J$2,FALSE))</f>
        <v>R</v>
      </c>
      <c r="K9" s="14" t="str">
        <f>IF($C9="B",VLOOKUP($A9,Bat!$A$4:$BG$1500,K$1,FALSE),VLOOKUP($A9,Pit!$A$4:$BA$1686,K$2,FALSE))</f>
        <v>Normal</v>
      </c>
      <c r="L9" s="15" t="str">
        <f>IF($C9="B",VLOOKUP($A9,Bat!$A$4:$BG$1500,L$1,FALSE),VLOOKUP($A9,Pit!$A$4:$BA$1686,L$2,FALSE))</f>
        <v>Normal</v>
      </c>
      <c r="M9" s="14">
        <f>IF($C9="B",VLOOKUP($A9,Bat!$A$4:$BG$1500,M$1,FALSE),VLOOKUP($A9,Pit!$A$4:$BA$1686,M$2,FALSE))</f>
        <v>5</v>
      </c>
      <c r="N9" s="14">
        <f>IF($C9="B",VLOOKUP($A9,Bat!$A$4:$BG$1500,N$1,FALSE),VLOOKUP($A9,Pit!$A$4:$BA$1686,N$2,FALSE))</f>
        <v>5</v>
      </c>
      <c r="O9" s="14">
        <f>IF($C9="B",VLOOKUP($A9,Bat!$A$4:$BG$1500,O$1,FALSE),VLOOKUP($A9,Pit!$A$4:$BA$1686,O$2,FALSE))</f>
        <v>6</v>
      </c>
      <c r="P9" s="14" t="str">
        <f>IF($C9="B",VLOOKUP($A9,Bat!$A$4:$BG$1500,P$1,FALSE),VLOOKUP($A9,Pit!$A$4:$BA$1686,P$2,FALSE))</f>
        <v>92-94 Mph</v>
      </c>
      <c r="Q9" s="15">
        <f>IF($C9="B",VLOOKUP($A9,Bat!$A$4:$BG$1500,Q$1,FALSE),VLOOKUP($A9,Pit!$A$4:$BA$1686,Q$2,FALSE))</f>
        <v>9</v>
      </c>
      <c r="R9" s="16">
        <f>IF($C9="B",VLOOKUP($A9,Bat!$A$4:$BG$1500,R$1,FALSE),VLOOKUP($A9,Pit!$A$4:$BA$1686,R$2,FALSE))</f>
        <v>137.2067661229548</v>
      </c>
      <c r="S9" s="17">
        <f>IF($C9="B",VLOOKUP($A9,Bat!$A$4:$BG$1500,S$1,FALSE),VLOOKUP($A9,Pit!$A$4:$BA$1686,S$2,FALSE))</f>
        <v>3.3404087888935674</v>
      </c>
      <c r="T9" s="48" t="str">
        <f>IF($C9="B",VLOOKUP($A9,Bat!$A$4:$BG$1500,T$1,FALSE),VLOOKUP($A9,Pit!$A$4:$BA$1686,T$2,FALSE))</f>
        <v>$3.8m</v>
      </c>
      <c r="U9" s="19">
        <f>IF($C9="B",VLOOKUP($A9,Bat!$A$4:$AU$1464,46,FALSE),VLOOKUP($A9,Pit!$A$4:$BD$1664,55,FALSE))</f>
        <v>6</v>
      </c>
      <c r="V9" s="19">
        <f>IF($C9="B",VLOOKUP($A9,Bat!$A$4:$BA$1464,47,FALSE),VLOOKUP($A9,Pit!$A$4:$BF$1664,56,FALSE))</f>
        <v>6</v>
      </c>
      <c r="W9" s="19">
        <f>IF($C9="B",VLOOKUP($A9,Bat!$A$4:$BA$1464,48,FALSE),VLOOKUP($A9,Pit!$A$4:$BF$1664,57,FALSE))</f>
        <v>1</v>
      </c>
      <c r="X9" s="14">
        <f t="shared" si="1"/>
        <v>62</v>
      </c>
      <c r="Y9" s="20">
        <f t="shared" si="2"/>
        <v>6</v>
      </c>
      <c r="Z9" s="14">
        <f>IFERROR(VLOOKUP($D9,Results37!$F$3:$L$1396,Z$1,FALSE),"")</f>
        <v>5</v>
      </c>
      <c r="AA9" s="43">
        <f>IF(ISERROR(VLOOKUP(D9,Results37!$F$3:$O$1399,AA$1,FALSE)),"",IF(VLOOKUP(D9,Results37!$F$3:$O$1399,AA$1+1,FALSE)=1,"S"&amp;VLOOKUP(D9,Results37!$F$3:$O$1399,AA$1,FALSE),VLOOKUP(D9,Results37!$F$3:$O$1399,AA$1,FALSE)))</f>
        <v>1</v>
      </c>
      <c r="AB9" s="14">
        <f>IFERROR(VLOOKUP($D9,Results37!$F$3:$L$1396,AB$1,FALSE),"")</f>
        <v>5</v>
      </c>
      <c r="AC9" s="14" t="str">
        <f>IFERROR(VLOOKUP($D9,Results37!$F$3:$L$1396,AC$1,FALSE),"")</f>
        <v>Charleston Statesmen</v>
      </c>
      <c r="AD9" s="14">
        <f t="shared" si="3"/>
        <v>57</v>
      </c>
      <c r="AE9" s="18" t="str">
        <f>IF(ISERROR(VLOOKUP($AC9&amp;"-"&amp;$F9&amp;" "&amp;G9,Bonuses!$B$1:$G$1006,4,FALSE)),"",INT(VLOOKUP($AC9&amp;"-"&amp;$F9&amp;" "&amp;$G9,Bonuses!$B$1:$G$1006,4,FALSE)))</f>
        <v/>
      </c>
      <c r="AF9" s="14" t="str">
        <f>IF(ISERROR(VLOOKUP($AC9&amp;"-"&amp;$F9,Bonuses!$B$1:$G$1006,5,FALSE)),"",IF(VLOOKUP($AC9&amp;"-"&amp;$F9,Bonuses!$B$1:$G$1006,5,FALSE)="","",VLOOKUP($AC9&amp;"-"&amp;$F9,Bonuses!$B$1:$G$1006,6,FALSE)&amp;" yrs, "&amp;VLOOKUP($AC9&amp;"-"&amp;$F9,Bonuses!$B$1:$G$1006,5,FALSE)))</f>
        <v/>
      </c>
    </row>
    <row r="10" spans="1:32" s="19" customFormat="1" hidden="1" x14ac:dyDescent="0.3">
      <c r="A10" s="19">
        <v>10825</v>
      </c>
      <c r="B10" s="19">
        <f t="shared" si="0"/>
        <v>1</v>
      </c>
      <c r="C10" s="14" t="str">
        <f>IF(ISNUMBER(IFERROR(VLOOKUP($A10,Pit!$A$4:$A$600,1,FALSE),"B")),"P","B")</f>
        <v>P</v>
      </c>
      <c r="D10" s="15">
        <f>IF($C10="B",VLOOKUP($A10,Bat!$A$4:$BG$1500,D$1,FALSE),VLOOKUP($A10,Pit!$A$4:$BA$1686,D$2,FALSE))</f>
        <v>10825</v>
      </c>
      <c r="E10" s="14" t="str">
        <f>IF($C10="B",VLOOKUP($A10,Bat!$A$4:$BG$1500,E$1,FALSE),VLOOKUP($A10,Pit!$A$4:$BA$1686,E$2,FALSE))</f>
        <v>SP</v>
      </c>
      <c r="F10" s="14" t="str">
        <f>IF($C10="B",VLOOKUP($A10,Bat!$A$4:$BG$1500,F$1,FALSE),VLOOKUP($A10,Pit!$A$4:$BA$1686,F$2,FALSE))</f>
        <v>Rich</v>
      </c>
      <c r="G10" s="14" t="str">
        <f>IF($C10="B",VLOOKUP($A10,Bat!$A$4:$BG$1500,G$1,FALSE),VLOOKUP($A10,Pit!$A$4:$BA$1686,G$2,FALSE))</f>
        <v>Raymond</v>
      </c>
      <c r="H10" s="14">
        <f>IF($C10="B",VLOOKUP($A10,Bat!$A$4:$BG$1500,H$1,FALSE),VLOOKUP($A10,Pit!$A$4:$BA$1686,H$2,FALSE))</f>
        <v>18</v>
      </c>
      <c r="I10" s="14" t="str">
        <f>IF($C10="B",VLOOKUP($A10,Bat!$A$4:$BG$1500,I$1,FALSE),VLOOKUP($A10,Pit!$A$4:$BA$1686,I$2,FALSE))</f>
        <v>R</v>
      </c>
      <c r="J10" s="14" t="str">
        <f>IF($C10="B",VLOOKUP($A10,Bat!$A$4:$BG$1500,J$1,FALSE),VLOOKUP($A10,Pit!$A$4:$BA$1686,J$2,FALSE))</f>
        <v>R</v>
      </c>
      <c r="K10" s="14" t="str">
        <f>IF($C10="B",VLOOKUP($A10,Bat!$A$4:$BG$1500,K$1,FALSE),VLOOKUP($A10,Pit!$A$4:$BA$1686,K$2,FALSE))</f>
        <v>Normal</v>
      </c>
      <c r="L10" s="15" t="str">
        <f>IF($C10="B",VLOOKUP($A10,Bat!$A$4:$BG$1500,L$1,FALSE),VLOOKUP($A10,Pit!$A$4:$BA$1686,L$2,FALSE))</f>
        <v>Normal</v>
      </c>
      <c r="M10" s="14">
        <f>IF($C10="B",VLOOKUP($A10,Bat!$A$4:$BG$1500,M$1,FALSE),VLOOKUP($A10,Pit!$A$4:$BA$1686,M$2,FALSE))</f>
        <v>7</v>
      </c>
      <c r="N10" s="14">
        <f>IF($C10="B",VLOOKUP($A10,Bat!$A$4:$BG$1500,N$1,FALSE),VLOOKUP($A10,Pit!$A$4:$BA$1686,N$2,FALSE))</f>
        <v>8</v>
      </c>
      <c r="O10" s="14">
        <f>IF($C10="B",VLOOKUP($A10,Bat!$A$4:$BG$1500,O$1,FALSE),VLOOKUP($A10,Pit!$A$4:$BA$1686,O$2,FALSE))</f>
        <v>3</v>
      </c>
      <c r="P10" s="14" t="str">
        <f>IF($C10="B",VLOOKUP($A10,Bat!$A$4:$BG$1500,P$1,FALSE),VLOOKUP($A10,Pit!$A$4:$BA$1686,P$2,FALSE))</f>
        <v>97-99 Mph</v>
      </c>
      <c r="Q10" s="15">
        <f>IF($C10="B",VLOOKUP($A10,Bat!$A$4:$BG$1500,Q$1,FALSE),VLOOKUP($A10,Pit!$A$4:$BA$1686,Q$2,FALSE))</f>
        <v>6</v>
      </c>
      <c r="R10" s="16">
        <f>IF($C10="B",VLOOKUP($A10,Bat!$A$4:$BG$1500,R$1,FALSE),VLOOKUP($A10,Pit!$A$4:$BA$1686,R$2,FALSE))</f>
        <v>141.95310158233352</v>
      </c>
      <c r="S10" s="17">
        <f>IF($C10="B",VLOOKUP($A10,Bat!$A$4:$BG$1500,S$1,FALSE),VLOOKUP($A10,Pit!$A$4:$BA$1686,S$2,FALSE))</f>
        <v>3.7782898665485054</v>
      </c>
      <c r="T10" s="48" t="str">
        <f>IF($C10="B",VLOOKUP($A10,Bat!$A$4:$BG$1500,T$1,FALSE),VLOOKUP($A10,Pit!$A$4:$BA$1686,T$2,FALSE))</f>
        <v>$3.8m</v>
      </c>
      <c r="U10" s="19">
        <f>IF($C10="B",VLOOKUP($A10,Bat!$A$4:$AU$1464,46,FALSE),VLOOKUP($A10,Pit!$A$4:$BD$1664,55,FALSE))</f>
        <v>8</v>
      </c>
      <c r="V10" s="19">
        <f>IF($C10="B",VLOOKUP($A10,Bat!$A$4:$BA$1464,47,FALSE),VLOOKUP($A10,Pit!$A$4:$BF$1664,56,FALSE))</f>
        <v>11</v>
      </c>
      <c r="W10" s="19">
        <f>IF($C10="B",VLOOKUP($A10,Bat!$A$4:$BA$1464,48,FALSE),VLOOKUP($A10,Pit!$A$4:$BF$1664,57,FALSE))</f>
        <v>1</v>
      </c>
      <c r="X10" s="14">
        <f t="shared" si="1"/>
        <v>60</v>
      </c>
      <c r="Y10" s="20">
        <f t="shared" si="2"/>
        <v>2</v>
      </c>
      <c r="Z10" s="14">
        <f>IFERROR(VLOOKUP($D10,Results37!$F$3:$L$1396,Z$1,FALSE),"")</f>
        <v>6</v>
      </c>
      <c r="AA10" s="43">
        <f>IF(ISERROR(VLOOKUP(D10,Results37!$F$3:$O$1399,AA$1,FALSE)),"",IF(VLOOKUP(D10,Results37!$F$3:$O$1399,AA$1+1,FALSE)=1,"S"&amp;VLOOKUP(D10,Results37!$F$3:$O$1399,AA$1,FALSE),VLOOKUP(D10,Results37!$F$3:$O$1399,AA$1,FALSE)))</f>
        <v>1</v>
      </c>
      <c r="AB10" s="14">
        <f>IFERROR(VLOOKUP($D10,Results37!$F$3:$L$1396,AB$1,FALSE),"")</f>
        <v>6</v>
      </c>
      <c r="AC10" s="14" t="str">
        <f>IFERROR(VLOOKUP($D10,Results37!$F$3:$L$1396,AC$1,FALSE),"")</f>
        <v>Scottish Claymores</v>
      </c>
      <c r="AD10" s="14">
        <f t="shared" si="3"/>
        <v>54</v>
      </c>
      <c r="AE10" s="18" t="str">
        <f>IF(ISERROR(VLOOKUP($AC10&amp;"-"&amp;$F10&amp;" "&amp;G10,Bonuses!$B$1:$G$1006,4,FALSE)),"",INT(VLOOKUP($AC10&amp;"-"&amp;$F10&amp;" "&amp;$G10,Bonuses!$B$1:$G$1006,4,FALSE)))</f>
        <v/>
      </c>
      <c r="AF10" s="14" t="str">
        <f t="shared" ref="AF10:AF15" si="4">AA10&amp;"."&amp;AB10&amp;" ("&amp;Z10&amp;") - "&amp;E10&amp;" "&amp;F10&amp;" "&amp;G10</f>
        <v>1.6 (6) - SP Rich Raymond</v>
      </c>
    </row>
    <row r="11" spans="1:32" s="19" customFormat="1" hidden="1" x14ac:dyDescent="0.3">
      <c r="A11" s="19">
        <v>11322</v>
      </c>
      <c r="B11" s="19">
        <f t="shared" si="0"/>
        <v>1</v>
      </c>
      <c r="C11" s="14" t="str">
        <f>IF(ISNUMBER(IFERROR(VLOOKUP($A11,Pit!$A$4:$A$600,1,FALSE),"B")),"P","B")</f>
        <v>B</v>
      </c>
      <c r="D11" s="15">
        <f>IF($C11="B",VLOOKUP($A11,Bat!$A$4:$BG$1500,D$1,FALSE),VLOOKUP($A11,Pit!$A$4:$BA$1686,D$2,FALSE))</f>
        <v>11322</v>
      </c>
      <c r="E11" s="14" t="str">
        <f>IF($C11="B",VLOOKUP($A11,Bat!$A$4:$BG$1500,E$1,FALSE),VLOOKUP($A11,Pit!$A$4:$BA$1686,E$2,FALSE))</f>
        <v>RF</v>
      </c>
      <c r="F11" s="14" t="str">
        <f>IF($C11="B",VLOOKUP($A11,Bat!$A$4:$BG$1500,F$1,FALSE),VLOOKUP($A11,Pit!$A$4:$BA$1686,F$2,FALSE))</f>
        <v>Denis</v>
      </c>
      <c r="G11" s="14" t="str">
        <f>IF($C11="B",VLOOKUP($A11,Bat!$A$4:$BG$1500,G$1,FALSE),VLOOKUP($A11,Pit!$A$4:$BA$1686,G$2,FALSE))</f>
        <v>Johnson</v>
      </c>
      <c r="H11" s="14">
        <f>IF($C11="B",VLOOKUP($A11,Bat!$A$4:$BG$1500,H$1,FALSE),VLOOKUP($A11,Pit!$A$4:$BA$1686,H$2,FALSE))</f>
        <v>21</v>
      </c>
      <c r="I11" s="14" t="str">
        <f>IF($C11="B",VLOOKUP($A11,Bat!$A$4:$BG$1500,I$1,FALSE),VLOOKUP($A11,Pit!$A$4:$BA$1686,I$2,FALSE))</f>
        <v>L</v>
      </c>
      <c r="J11" s="14" t="str">
        <f>IF($C11="B",VLOOKUP($A11,Bat!$A$4:$BG$1500,J$1,FALSE),VLOOKUP($A11,Pit!$A$4:$BA$1686,J$2,FALSE))</f>
        <v>L</v>
      </c>
      <c r="K11" s="14" t="str">
        <f>IF($C11="B",VLOOKUP($A11,Bat!$A$4:$BG$1500,K$1,FALSE),VLOOKUP($A11,Pit!$A$4:$BA$1686,K$2,FALSE))</f>
        <v>Normal</v>
      </c>
      <c r="L11" s="15" t="str">
        <f>IF($C11="B",VLOOKUP($A11,Bat!$A$4:$BG$1500,L$1,FALSE),VLOOKUP($A11,Pit!$A$4:$BA$1686,L$2,FALSE))</f>
        <v>Low</v>
      </c>
      <c r="M11" s="14">
        <f>IF($C11="B",VLOOKUP($A11,Bat!$A$4:$BG$1500,M$1,FALSE),VLOOKUP($A11,Pit!$A$4:$BA$1686,M$2,FALSE))</f>
        <v>6</v>
      </c>
      <c r="N11" s="14">
        <f>IF($C11="B",VLOOKUP($A11,Bat!$A$4:$BG$1500,N$1,FALSE),VLOOKUP($A11,Pit!$A$4:$BA$1686,N$2,FALSE))</f>
        <v>6</v>
      </c>
      <c r="O11" s="14">
        <f>IF($C11="B",VLOOKUP($A11,Bat!$A$4:$BG$1500,O$1,FALSE),VLOOKUP($A11,Pit!$A$4:$BA$1686,O$2,FALSE))</f>
        <v>6</v>
      </c>
      <c r="P11" s="14">
        <f>IF($C11="B",VLOOKUP($A11,Bat!$A$4:$BG$1500,P$1,FALSE),VLOOKUP($A11,Pit!$A$4:$BA$1686,P$2,FALSE))</f>
        <v>6</v>
      </c>
      <c r="Q11" s="15">
        <f>IF($C11="B",VLOOKUP($A11,Bat!$A$4:$BG$1500,Q$1,FALSE),VLOOKUP($A11,Pit!$A$4:$BA$1686,Q$2,FALSE))</f>
        <v>5</v>
      </c>
      <c r="R11" s="16">
        <f>IF($C11="B",VLOOKUP($A11,Bat!$A$4:$BG$1500,R$1,FALSE),VLOOKUP($A11,Pit!$A$4:$BA$1686,R$2,FALSE))</f>
        <v>124.48082197749429</v>
      </c>
      <c r="S11" s="17">
        <f>IF($C11="B",VLOOKUP($A11,Bat!$A$4:$BG$1500,S$1,FALSE),VLOOKUP($A11,Pit!$A$4:$BA$1686,S$2,FALSE))</f>
        <v>3.420100956613398</v>
      </c>
      <c r="T11" s="48" t="str">
        <f>IF($C11="B",VLOOKUP($A11,Bat!$A$4:$BG$1500,T$1,FALSE),VLOOKUP($A11,Pit!$A$4:$BA$1686,T$2,FALSE))</f>
        <v>$2.2m</v>
      </c>
      <c r="U11" s="19">
        <f>IF($C11="B",VLOOKUP($A11,Bat!$A$4:$AU$1464,46,FALSE),VLOOKUP($A11,Pit!$A$4:$BD$1664,55,FALSE))</f>
        <v>2</v>
      </c>
      <c r="V11" s="19">
        <f>IF($C11="B",VLOOKUP($A11,Bat!$A$4:$BA$1464,47,FALSE),VLOOKUP($A11,Pit!$A$4:$BF$1664,56,FALSE))</f>
        <v>2</v>
      </c>
      <c r="W11" s="19">
        <f>IF($C11="B",VLOOKUP($A11,Bat!$A$4:$BA$1464,48,FALSE),VLOOKUP($A11,Pit!$A$4:$BF$1664,57,FALSE))</f>
        <v>1</v>
      </c>
      <c r="X11" s="14">
        <f t="shared" si="1"/>
        <v>57</v>
      </c>
      <c r="Y11" s="20">
        <f t="shared" si="2"/>
        <v>5</v>
      </c>
      <c r="Z11" s="14">
        <f>IFERROR(VLOOKUP($D11,Results37!$F$3:$L$1396,Z$1,FALSE),"")</f>
        <v>7</v>
      </c>
      <c r="AA11" s="43">
        <f>IF(ISERROR(VLOOKUP(D11,Results37!$F$3:$O$1399,AA$1,FALSE)),"",IF(VLOOKUP(D11,Results37!$F$3:$O$1399,AA$1+1,FALSE)=1,"S"&amp;VLOOKUP(D11,Results37!$F$3:$O$1399,AA$1,FALSE),VLOOKUP(D11,Results37!$F$3:$O$1399,AA$1,FALSE)))</f>
        <v>1</v>
      </c>
      <c r="AB11" s="14">
        <f>IFERROR(VLOOKUP($D11,Results37!$F$3:$L$1396,AB$1,FALSE),"")</f>
        <v>7</v>
      </c>
      <c r="AC11" s="14" t="str">
        <f>IFERROR(VLOOKUP($D11,Results37!$F$3:$L$1396,AC$1,FALSE),"")</f>
        <v>Madison Malts</v>
      </c>
      <c r="AD11" s="14">
        <f t="shared" si="3"/>
        <v>50</v>
      </c>
      <c r="AE11" s="18" t="str">
        <f>IF(ISERROR(VLOOKUP($AC11&amp;"-"&amp;$F11&amp;" "&amp;G11,Bonuses!$B$1:$G$1006,4,FALSE)),"",INT(VLOOKUP($AC11&amp;"-"&amp;$F11&amp;" "&amp;$G11,Bonuses!$B$1:$G$1006,4,FALSE)))</f>
        <v/>
      </c>
      <c r="AF11" s="14" t="str">
        <f t="shared" si="4"/>
        <v>1.7 (7) - RF Denis Johnson</v>
      </c>
    </row>
    <row r="12" spans="1:32" s="19" customFormat="1" hidden="1" x14ac:dyDescent="0.3">
      <c r="A12" s="19">
        <v>6423</v>
      </c>
      <c r="B12" s="19">
        <f t="shared" si="0"/>
        <v>1</v>
      </c>
      <c r="C12" s="14" t="str">
        <f>IF(ISNUMBER(IFERROR(VLOOKUP($A12,Pit!$A$4:$A$600,1,FALSE),"B")),"P","B")</f>
        <v>P</v>
      </c>
      <c r="D12" s="15">
        <f>IF($C12="B",VLOOKUP($A12,Bat!$A$4:$BG$1500,D$1,FALSE),VLOOKUP($A12,Pit!$A$4:$BA$1686,D$2,FALSE))</f>
        <v>6423</v>
      </c>
      <c r="E12" s="14" t="str">
        <f>IF($C12="B",VLOOKUP($A12,Bat!$A$4:$BG$1500,E$1,FALSE),VLOOKUP($A12,Pit!$A$4:$BA$1686,E$2,FALSE))</f>
        <v>CL</v>
      </c>
      <c r="F12" s="14" t="str">
        <f>IF($C12="B",VLOOKUP($A12,Bat!$A$4:$BG$1500,F$1,FALSE),VLOOKUP($A12,Pit!$A$4:$BA$1686,F$2,FALSE))</f>
        <v>Mitsuhide</v>
      </c>
      <c r="G12" s="14" t="str">
        <f>IF($C12="B",VLOOKUP($A12,Bat!$A$4:$BG$1500,G$1,FALSE),VLOOKUP($A12,Pit!$A$4:$BA$1686,G$2,FALSE))</f>
        <v>Kamimura</v>
      </c>
      <c r="H12" s="14">
        <f>IF($C12="B",VLOOKUP($A12,Bat!$A$4:$BG$1500,H$1,FALSE),VLOOKUP($A12,Pit!$A$4:$BA$1686,H$2,FALSE))</f>
        <v>21</v>
      </c>
      <c r="I12" s="14" t="str">
        <f>IF($C12="B",VLOOKUP($A12,Bat!$A$4:$BG$1500,I$1,FALSE),VLOOKUP($A12,Pit!$A$4:$BA$1686,I$2,FALSE))</f>
        <v>R</v>
      </c>
      <c r="J12" s="14" t="str">
        <f>IF($C12="B",VLOOKUP($A12,Bat!$A$4:$BG$1500,J$1,FALSE),VLOOKUP($A12,Pit!$A$4:$BA$1686,J$2,FALSE))</f>
        <v>R</v>
      </c>
      <c r="K12" s="14" t="str">
        <f>IF($C12="B",VLOOKUP($A12,Bat!$A$4:$BG$1500,K$1,FALSE),VLOOKUP($A12,Pit!$A$4:$BA$1686,K$2,FALSE))</f>
        <v>Normal</v>
      </c>
      <c r="L12" s="15" t="str">
        <f>IF($C12="B",VLOOKUP($A12,Bat!$A$4:$BG$1500,L$1,FALSE),VLOOKUP($A12,Pit!$A$4:$BA$1686,L$2,FALSE))</f>
        <v>Low</v>
      </c>
      <c r="M12" s="14">
        <f>IF($C12="B",VLOOKUP($A12,Bat!$A$4:$BG$1500,M$1,FALSE),VLOOKUP($A12,Pit!$A$4:$BA$1686,M$2,FALSE))</f>
        <v>7</v>
      </c>
      <c r="N12" s="14">
        <f>IF($C12="B",VLOOKUP($A12,Bat!$A$4:$BG$1500,N$1,FALSE),VLOOKUP($A12,Pit!$A$4:$BA$1686,N$2,FALSE))</f>
        <v>6</v>
      </c>
      <c r="O12" s="14">
        <f>IF($C12="B",VLOOKUP($A12,Bat!$A$4:$BG$1500,O$1,FALSE),VLOOKUP($A12,Pit!$A$4:$BA$1686,O$2,FALSE))</f>
        <v>4</v>
      </c>
      <c r="P12" s="14" t="str">
        <f>IF($C12="B",VLOOKUP($A12,Bat!$A$4:$BG$1500,P$1,FALSE),VLOOKUP($A12,Pit!$A$4:$BA$1686,P$2,FALSE))</f>
        <v>96-98 Mph</v>
      </c>
      <c r="Q12" s="15">
        <f>IF($C12="B",VLOOKUP($A12,Bat!$A$4:$BG$1500,Q$1,FALSE),VLOOKUP($A12,Pit!$A$4:$BA$1686,Q$2,FALSE))</f>
        <v>7</v>
      </c>
      <c r="R12" s="16">
        <f>IF($C12="B",VLOOKUP($A12,Bat!$A$4:$BG$1500,R$1,FALSE),VLOOKUP($A12,Pit!$A$4:$BA$1686,R$2,FALSE))</f>
        <v>125.52990716390943</v>
      </c>
      <c r="S12" s="17">
        <f>IF($C12="B",VLOOKUP($A12,Bat!$A$4:$BG$1500,S$1,FALSE),VLOOKUP($A12,Pit!$A$4:$BA$1686,S$2,FALSE))</f>
        <v>2.2631407305417048</v>
      </c>
      <c r="T12" s="48" t="str">
        <f>IF($C12="B",VLOOKUP($A12,Bat!$A$4:$BG$1500,T$1,FALSE),VLOOKUP($A12,Pit!$A$4:$BA$1686,T$2,FALSE))</f>
        <v>$120k</v>
      </c>
      <c r="U12" s="19">
        <f>IF($C12="B",VLOOKUP($A12,Bat!$A$4:$AU$1464,46,FALSE),VLOOKUP($A12,Pit!$A$4:$BD$1664,55,FALSE))</f>
        <v>3</v>
      </c>
      <c r="V12" s="19">
        <f>IF($C12="B",VLOOKUP($A12,Bat!$A$4:$BA$1464,47,FALSE),VLOOKUP($A12,Pit!$A$4:$BF$1664,56,FALSE))</f>
        <v>10</v>
      </c>
      <c r="W12" s="19">
        <f>IF($C12="B",VLOOKUP($A12,Bat!$A$4:$BA$1464,48,FALSE),VLOOKUP($A12,Pit!$A$4:$BF$1664,57,FALSE))</f>
        <v>1</v>
      </c>
      <c r="X12" s="14">
        <f t="shared" si="1"/>
        <v>92</v>
      </c>
      <c r="Y12" s="20">
        <f t="shared" si="2"/>
        <v>39</v>
      </c>
      <c r="Z12" s="14">
        <f>IFERROR(VLOOKUP($D12,Results37!$F$3:$L$1396,Z$1,FALSE),"")</f>
        <v>8</v>
      </c>
      <c r="AA12" s="43">
        <f>IF(ISERROR(VLOOKUP(D12,Results37!$F$3:$O$1399,AA$1,FALSE)),"",IF(VLOOKUP(D12,Results37!$F$3:$O$1399,AA$1+1,FALSE)=1,"S"&amp;VLOOKUP(D12,Results37!$F$3:$O$1399,AA$1,FALSE),VLOOKUP(D12,Results37!$F$3:$O$1399,AA$1,FALSE)))</f>
        <v>1</v>
      </c>
      <c r="AB12" s="14">
        <f>IFERROR(VLOOKUP($D12,Results37!$F$3:$L$1396,AB$1,FALSE),"")</f>
        <v>8</v>
      </c>
      <c r="AC12" s="14" t="str">
        <f>IFERROR(VLOOKUP($D12,Results37!$F$3:$L$1396,AC$1,FALSE),"")</f>
        <v>San Antonio Calzones of Laredo</v>
      </c>
      <c r="AD12" s="14">
        <f t="shared" si="3"/>
        <v>84</v>
      </c>
      <c r="AE12" s="18" t="str">
        <f>IF(ISERROR(VLOOKUP($AC12&amp;"-"&amp;$F12&amp;" "&amp;G12,Bonuses!$B$1:$G$1006,4,FALSE)),"",INT(VLOOKUP($AC12&amp;"-"&amp;$F12&amp;" "&amp;$G12,Bonuses!$B$1:$G$1006,4,FALSE)))</f>
        <v/>
      </c>
      <c r="AF12" s="14" t="str">
        <f t="shared" si="4"/>
        <v>1.8 (8) - CL Mitsuhide Kamimura</v>
      </c>
    </row>
    <row r="13" spans="1:32" s="19" customFormat="1" hidden="1" x14ac:dyDescent="0.3">
      <c r="A13" s="19">
        <v>10115</v>
      </c>
      <c r="B13" s="19">
        <f t="shared" si="0"/>
        <v>1</v>
      </c>
      <c r="C13" s="14" t="str">
        <f>IF(ISNUMBER(IFERROR(VLOOKUP($A13,Pit!$A$4:$A$600,1,FALSE),"B")),"P","B")</f>
        <v>P</v>
      </c>
      <c r="D13" s="15">
        <f>IF($C13="B",VLOOKUP($A13,Bat!$A$4:$BG$1500,D$1,FALSE),VLOOKUP($A13,Pit!$A$4:$BA$1686,D$2,FALSE))</f>
        <v>10115</v>
      </c>
      <c r="E13" s="14" t="str">
        <f>IF($C13="B",VLOOKUP($A13,Bat!$A$4:$BG$1500,E$1,FALSE),VLOOKUP($A13,Pit!$A$4:$BA$1686,E$2,FALSE))</f>
        <v>CL</v>
      </c>
      <c r="F13" s="14" t="str">
        <f>IF($C13="B",VLOOKUP($A13,Bat!$A$4:$BG$1500,F$1,FALSE),VLOOKUP($A13,Pit!$A$4:$BA$1686,F$2,FALSE))</f>
        <v>Earl</v>
      </c>
      <c r="G13" s="14" t="str">
        <f>IF($C13="B",VLOOKUP($A13,Bat!$A$4:$BG$1500,G$1,FALSE),VLOOKUP($A13,Pit!$A$4:$BA$1686,G$2,FALSE))</f>
        <v>Lucas</v>
      </c>
      <c r="H13" s="14">
        <f>IF($C13="B",VLOOKUP($A13,Bat!$A$4:$BG$1500,H$1,FALSE),VLOOKUP($A13,Pit!$A$4:$BA$1686,H$2,FALSE))</f>
        <v>21</v>
      </c>
      <c r="I13" s="14" t="str">
        <f>IF($C13="B",VLOOKUP($A13,Bat!$A$4:$BG$1500,I$1,FALSE),VLOOKUP($A13,Pit!$A$4:$BA$1686,I$2,FALSE))</f>
        <v>R</v>
      </c>
      <c r="J13" s="14" t="str">
        <f>IF($C13="B",VLOOKUP($A13,Bat!$A$4:$BG$1500,J$1,FALSE),VLOOKUP($A13,Pit!$A$4:$BA$1686,J$2,FALSE))</f>
        <v>R</v>
      </c>
      <c r="K13" s="14" t="str">
        <f>IF($C13="B",VLOOKUP($A13,Bat!$A$4:$BG$1500,K$1,FALSE),VLOOKUP($A13,Pit!$A$4:$BA$1686,K$2,FALSE))</f>
        <v>Normal</v>
      </c>
      <c r="L13" s="15" t="str">
        <f>IF($C13="B",VLOOKUP($A13,Bat!$A$4:$BG$1500,L$1,FALSE),VLOOKUP($A13,Pit!$A$4:$BA$1686,L$2,FALSE))</f>
        <v>Low</v>
      </c>
      <c r="M13" s="14">
        <f>IF($C13="B",VLOOKUP($A13,Bat!$A$4:$BG$1500,M$1,FALSE),VLOOKUP($A13,Pit!$A$4:$BA$1686,M$2,FALSE))</f>
        <v>10</v>
      </c>
      <c r="N13" s="14">
        <f>IF($C13="B",VLOOKUP($A13,Bat!$A$4:$BG$1500,N$1,FALSE),VLOOKUP($A13,Pit!$A$4:$BA$1686,N$2,FALSE))</f>
        <v>7</v>
      </c>
      <c r="O13" s="14">
        <f>IF($C13="B",VLOOKUP($A13,Bat!$A$4:$BG$1500,O$1,FALSE),VLOOKUP($A13,Pit!$A$4:$BA$1686,O$2,FALSE))</f>
        <v>2</v>
      </c>
      <c r="P13" s="14" t="str">
        <f>IF($C13="B",VLOOKUP($A13,Bat!$A$4:$BG$1500,P$1,FALSE),VLOOKUP($A13,Pit!$A$4:$BA$1686,P$2,FALSE))</f>
        <v>99-101 Mph</v>
      </c>
      <c r="Q13" s="15">
        <f>IF($C13="B",VLOOKUP($A13,Bat!$A$4:$BG$1500,Q$1,FALSE),VLOOKUP($A13,Pit!$A$4:$BA$1686,Q$2,FALSE))</f>
        <v>5</v>
      </c>
      <c r="R13" s="16">
        <f>IF($C13="B",VLOOKUP($A13,Bat!$A$4:$BG$1500,R$1,FALSE),VLOOKUP($A13,Pit!$A$4:$BA$1686,R$2,FALSE))</f>
        <v>131.48813104692849</v>
      </c>
      <c r="S13" s="17">
        <f>IF($C13="B",VLOOKUP($A13,Bat!$A$4:$BG$1500,S$1,FALSE),VLOOKUP($A13,Pit!$A$4:$BA$1686,S$2,FALSE))</f>
        <v>2.812826591799241</v>
      </c>
      <c r="T13" s="48" t="str">
        <f>IF($C13="B",VLOOKUP($A13,Bat!$A$4:$BG$1500,T$1,FALSE),VLOOKUP($A13,Pit!$A$4:$BA$1686,T$2,FALSE))</f>
        <v>$1.7m</v>
      </c>
      <c r="U13" s="19">
        <f>IF($C13="B",VLOOKUP($A13,Bat!$A$4:$AU$1464,46,FALSE),VLOOKUP($A13,Pit!$A$4:$BD$1664,55,FALSE))</f>
        <v>9</v>
      </c>
      <c r="V13" s="19">
        <f>IF($C13="B",VLOOKUP($A13,Bat!$A$4:$BA$1464,47,FALSE),VLOOKUP($A13,Pit!$A$4:$BF$1664,56,FALSE))</f>
        <v>12</v>
      </c>
      <c r="W13" s="19">
        <f>IF($C13="B",VLOOKUP($A13,Bat!$A$4:$BA$1464,48,FALSE),VLOOKUP($A13,Pit!$A$4:$BF$1664,57,FALSE))</f>
        <v>1</v>
      </c>
      <c r="X13" s="14">
        <f t="shared" si="1"/>
        <v>76</v>
      </c>
      <c r="Y13" s="20">
        <f t="shared" si="2"/>
        <v>17</v>
      </c>
      <c r="Z13" s="14">
        <f>IFERROR(VLOOKUP($D13,Results37!$F$3:$L$1396,Z$1,FALSE),"")</f>
        <v>9</v>
      </c>
      <c r="AA13" s="43">
        <f>IF(ISERROR(VLOOKUP(D13,Results37!$F$3:$O$1399,AA$1,FALSE)),"",IF(VLOOKUP(D13,Results37!$F$3:$O$1399,AA$1+1,FALSE)=1,"S"&amp;VLOOKUP(D13,Results37!$F$3:$O$1399,AA$1,FALSE),VLOOKUP(D13,Results37!$F$3:$O$1399,AA$1,FALSE)))</f>
        <v>1</v>
      </c>
      <c r="AB13" s="14">
        <f>IFERROR(VLOOKUP($D13,Results37!$F$3:$L$1396,AB$1,FALSE),"")</f>
        <v>9</v>
      </c>
      <c r="AC13" s="14" t="str">
        <f>IFERROR(VLOOKUP($D13,Results37!$F$3:$L$1396,AC$1,FALSE),"")</f>
        <v>Niihama-shi Ghosts</v>
      </c>
      <c r="AD13" s="14">
        <f t="shared" si="3"/>
        <v>67</v>
      </c>
      <c r="AE13" s="18" t="str">
        <f>IF(ISERROR(VLOOKUP($AC13&amp;"-"&amp;$F13&amp;" "&amp;G13,Bonuses!$B$1:$G$1006,4,FALSE)),"",INT(VLOOKUP($AC13&amp;"-"&amp;$F13&amp;" "&amp;$G13,Bonuses!$B$1:$G$1006,4,FALSE)))</f>
        <v/>
      </c>
      <c r="AF13" s="14" t="str">
        <f t="shared" si="4"/>
        <v>1.9 (9) - CL Earl Lucas</v>
      </c>
    </row>
    <row r="14" spans="1:32" s="19" customFormat="1" hidden="1" x14ac:dyDescent="0.3">
      <c r="A14" s="19">
        <v>11795</v>
      </c>
      <c r="B14" s="19">
        <f t="shared" si="0"/>
        <v>1</v>
      </c>
      <c r="C14" s="14" t="str">
        <f>IF(ISNUMBER(IFERROR(VLOOKUP($A14,Pit!$A$4:$A$600,1,FALSE),"B")),"P","B")</f>
        <v>P</v>
      </c>
      <c r="D14" s="15">
        <f>IF($C14="B",VLOOKUP($A14,Bat!$A$4:$BG$1500,D$1,FALSE),VLOOKUP($A14,Pit!$A$4:$BA$1686,D$2,FALSE))</f>
        <v>11795</v>
      </c>
      <c r="E14" s="14" t="str">
        <f>IF($C14="B",VLOOKUP($A14,Bat!$A$4:$BG$1500,E$1,FALSE),VLOOKUP($A14,Pit!$A$4:$BA$1686,E$2,FALSE))</f>
        <v>SP</v>
      </c>
      <c r="F14" s="14" t="str">
        <f>IF($C14="B",VLOOKUP($A14,Bat!$A$4:$BG$1500,F$1,FALSE),VLOOKUP($A14,Pit!$A$4:$BA$1686,F$2,FALSE))</f>
        <v>Lewis</v>
      </c>
      <c r="G14" s="14" t="str">
        <f>IF($C14="B",VLOOKUP($A14,Bat!$A$4:$BG$1500,G$1,FALSE),VLOOKUP($A14,Pit!$A$4:$BA$1686,G$2,FALSE))</f>
        <v>Bedser</v>
      </c>
      <c r="H14" s="14">
        <f>IF($C14="B",VLOOKUP($A14,Bat!$A$4:$BG$1500,H$1,FALSE),VLOOKUP($A14,Pit!$A$4:$BA$1686,H$2,FALSE))</f>
        <v>21</v>
      </c>
      <c r="I14" s="14" t="str">
        <f>IF($C14="B",VLOOKUP($A14,Bat!$A$4:$BG$1500,I$1,FALSE),VLOOKUP($A14,Pit!$A$4:$BA$1686,I$2,FALSE))</f>
        <v>R</v>
      </c>
      <c r="J14" s="14" t="str">
        <f>IF($C14="B",VLOOKUP($A14,Bat!$A$4:$BG$1500,J$1,FALSE),VLOOKUP($A14,Pit!$A$4:$BA$1686,J$2,FALSE))</f>
        <v>R</v>
      </c>
      <c r="K14" s="14" t="str">
        <f>IF($C14="B",VLOOKUP($A14,Bat!$A$4:$BG$1500,K$1,FALSE),VLOOKUP($A14,Pit!$A$4:$BA$1686,K$2,FALSE))</f>
        <v>Normal</v>
      </c>
      <c r="L14" s="15" t="str">
        <f>IF($C14="B",VLOOKUP($A14,Bat!$A$4:$BG$1500,L$1,FALSE),VLOOKUP($A14,Pit!$A$4:$BA$1686,L$2,FALSE))</f>
        <v>High</v>
      </c>
      <c r="M14" s="14">
        <f>IF($C14="B",VLOOKUP($A14,Bat!$A$4:$BG$1500,M$1,FALSE),VLOOKUP($A14,Pit!$A$4:$BA$1686,M$2,FALSE))</f>
        <v>6</v>
      </c>
      <c r="N14" s="14">
        <f>IF($C14="B",VLOOKUP($A14,Bat!$A$4:$BG$1500,N$1,FALSE),VLOOKUP($A14,Pit!$A$4:$BA$1686,N$2,FALSE))</f>
        <v>5</v>
      </c>
      <c r="O14" s="14">
        <f>IF($C14="B",VLOOKUP($A14,Bat!$A$4:$BG$1500,O$1,FALSE),VLOOKUP($A14,Pit!$A$4:$BA$1686,O$2,FALSE))</f>
        <v>5</v>
      </c>
      <c r="P14" s="14" t="str">
        <f>IF($C14="B",VLOOKUP($A14,Bat!$A$4:$BG$1500,P$1,FALSE),VLOOKUP($A14,Pit!$A$4:$BA$1686,P$2,FALSE))</f>
        <v>94-96 Mph</v>
      </c>
      <c r="Q14" s="15">
        <f>IF($C14="B",VLOOKUP($A14,Bat!$A$4:$BG$1500,Q$1,FALSE),VLOOKUP($A14,Pit!$A$4:$BA$1686,Q$2,FALSE))</f>
        <v>8</v>
      </c>
      <c r="R14" s="16">
        <f>IF($C14="B",VLOOKUP($A14,Bat!$A$4:$BG$1500,R$1,FALSE),VLOOKUP($A14,Pit!$A$4:$BA$1686,R$2,FALSE))</f>
        <v>132.65059932622563</v>
      </c>
      <c r="S14" s="17">
        <f>IF($C14="B",VLOOKUP($A14,Bat!$A$4:$BG$1500,S$1,FALSE),VLOOKUP($A14,Pit!$A$4:$BA$1686,S$2,FALSE))</f>
        <v>2.9200720377300571</v>
      </c>
      <c r="T14" s="48" t="str">
        <f>IF($C14="B",VLOOKUP($A14,Bat!$A$4:$BG$1500,T$1,FALSE),VLOOKUP($A14,Pit!$A$4:$BA$1686,T$2,FALSE))</f>
        <v>$1.5m</v>
      </c>
      <c r="U14" s="19">
        <f>IF($C14="B",VLOOKUP($A14,Bat!$A$4:$AU$1464,46,FALSE),VLOOKUP($A14,Pit!$A$4:$BD$1664,55,FALSE))</f>
        <v>5</v>
      </c>
      <c r="V14" s="19">
        <f>IF($C14="B",VLOOKUP($A14,Bat!$A$4:$BA$1464,47,FALSE),VLOOKUP($A14,Pit!$A$4:$BF$1664,56,FALSE))</f>
        <v>5</v>
      </c>
      <c r="W14" s="19">
        <f>IF($C14="B",VLOOKUP($A14,Bat!$A$4:$BA$1464,48,FALSE),VLOOKUP($A14,Pit!$A$4:$BF$1664,57,FALSE))</f>
        <v>1</v>
      </c>
      <c r="X14" s="14">
        <f t="shared" si="1"/>
        <v>66</v>
      </c>
      <c r="Y14" s="20">
        <f t="shared" si="2"/>
        <v>11</v>
      </c>
      <c r="Z14" s="14">
        <f>IFERROR(VLOOKUP($D14,Results37!$F$3:$L$1396,Z$1,FALSE),"")</f>
        <v>10</v>
      </c>
      <c r="AA14" s="43">
        <f>IF(ISERROR(VLOOKUP(D14,Results37!$F$3:$O$1399,AA$1,FALSE)),"",IF(VLOOKUP(D14,Results37!$F$3:$O$1399,AA$1+1,FALSE)=1,"S"&amp;VLOOKUP(D14,Results37!$F$3:$O$1399,AA$1,FALSE),VLOOKUP(D14,Results37!$F$3:$O$1399,AA$1,FALSE)))</f>
        <v>1</v>
      </c>
      <c r="AB14" s="14">
        <f>IFERROR(VLOOKUP($D14,Results37!$F$3:$L$1396,AB$1,FALSE),"")</f>
        <v>10</v>
      </c>
      <c r="AC14" s="14" t="str">
        <f>IFERROR(VLOOKUP($D14,Results37!$F$3:$L$1396,AC$1,FALSE),"")</f>
        <v>Tempe Knights</v>
      </c>
      <c r="AD14" s="14">
        <f t="shared" si="3"/>
        <v>56</v>
      </c>
      <c r="AE14" s="18" t="str">
        <f>IF(ISERROR(VLOOKUP($AC14&amp;"-"&amp;$F14&amp;" "&amp;G14,Bonuses!$B$1:$G$1006,4,FALSE)),"",INT(VLOOKUP($AC14&amp;"-"&amp;$F14&amp;" "&amp;$G14,Bonuses!$B$1:$G$1006,4,FALSE)))</f>
        <v/>
      </c>
      <c r="AF14" s="14" t="str">
        <f t="shared" si="4"/>
        <v>1.10 (10) - SP Lewis Bedser</v>
      </c>
    </row>
    <row r="15" spans="1:32" s="19" customFormat="1" x14ac:dyDescent="0.3">
      <c r="A15" s="19">
        <v>4673</v>
      </c>
      <c r="B15" s="19">
        <f t="shared" si="0"/>
        <v>1</v>
      </c>
      <c r="C15" s="14" t="str">
        <f>IF(ISNUMBER(IFERROR(VLOOKUP($A15,Pit!$A$4:$A$600,1,FALSE),"B")),"P","B")</f>
        <v>P</v>
      </c>
      <c r="D15" s="15">
        <f>IF($C15="B",VLOOKUP($A15,Bat!$A$4:$BG$1500,D$1,FALSE),VLOOKUP($A15,Pit!$A$4:$BA$1686,D$2,FALSE))</f>
        <v>4673</v>
      </c>
      <c r="E15" s="14" t="str">
        <f>IF($C15="B",VLOOKUP($A15,Bat!$A$4:$BG$1500,E$1,FALSE),VLOOKUP($A15,Pit!$A$4:$BA$1686,E$2,FALSE))</f>
        <v>SP</v>
      </c>
      <c r="F15" s="14" t="str">
        <f>IF($C15="B",VLOOKUP($A15,Bat!$A$4:$BG$1500,F$1,FALSE),VLOOKUP($A15,Pit!$A$4:$BA$1686,F$2,FALSE))</f>
        <v>Brian</v>
      </c>
      <c r="G15" s="14" t="str">
        <f>IF($C15="B",VLOOKUP($A15,Bat!$A$4:$BG$1500,G$1,FALSE),VLOOKUP($A15,Pit!$A$4:$BA$1686,G$2,FALSE))</f>
        <v>Rouhan</v>
      </c>
      <c r="H15" s="14">
        <f>IF($C15="B",VLOOKUP($A15,Bat!$A$4:$BG$1500,H$1,FALSE),VLOOKUP($A15,Pit!$A$4:$BA$1686,H$2,FALSE))</f>
        <v>21</v>
      </c>
      <c r="I15" s="14" t="str">
        <f>IF($C15="B",VLOOKUP($A15,Bat!$A$4:$BG$1500,I$1,FALSE),VLOOKUP($A15,Pit!$A$4:$BA$1686,I$2,FALSE))</f>
        <v>R</v>
      </c>
      <c r="J15" s="14" t="str">
        <f>IF($C15="B",VLOOKUP($A15,Bat!$A$4:$BG$1500,J$1,FALSE),VLOOKUP($A15,Pit!$A$4:$BA$1686,J$2,FALSE))</f>
        <v>R</v>
      </c>
      <c r="K15" s="14" t="str">
        <f>IF($C15="B",VLOOKUP($A15,Bat!$A$4:$BG$1500,K$1,FALSE),VLOOKUP($A15,Pit!$A$4:$BA$1686,K$2,FALSE))</f>
        <v>Normal</v>
      </c>
      <c r="L15" s="15" t="str">
        <f>IF($C15="B",VLOOKUP($A15,Bat!$A$4:$BG$1500,L$1,FALSE),VLOOKUP($A15,Pit!$A$4:$BA$1686,L$2,FALSE))</f>
        <v>High</v>
      </c>
      <c r="M15" s="14">
        <f>IF($C15="B",VLOOKUP($A15,Bat!$A$4:$BG$1500,M$1,FALSE),VLOOKUP($A15,Pit!$A$4:$BA$1686,M$2,FALSE))</f>
        <v>6</v>
      </c>
      <c r="N15" s="14">
        <f>IF($C15="B",VLOOKUP($A15,Bat!$A$4:$BG$1500,N$1,FALSE),VLOOKUP($A15,Pit!$A$4:$BA$1686,N$2,FALSE))</f>
        <v>5</v>
      </c>
      <c r="O15" s="14">
        <f>IF($C15="B",VLOOKUP($A15,Bat!$A$4:$BG$1500,O$1,FALSE),VLOOKUP($A15,Pit!$A$4:$BA$1686,O$2,FALSE))</f>
        <v>5</v>
      </c>
      <c r="P15" s="14" t="str">
        <f>IF($C15="B",VLOOKUP($A15,Bat!$A$4:$BG$1500,P$1,FALSE),VLOOKUP($A15,Pit!$A$4:$BA$1686,P$2,FALSE))</f>
        <v>97-99 Mph</v>
      </c>
      <c r="Q15" s="15">
        <f>IF($C15="B",VLOOKUP($A15,Bat!$A$4:$BG$1500,Q$1,FALSE),VLOOKUP($A15,Pit!$A$4:$BA$1686,Q$2,FALSE))</f>
        <v>6</v>
      </c>
      <c r="R15" s="16">
        <f>IF($C15="B",VLOOKUP($A15,Bat!$A$4:$BG$1500,R$1,FALSE),VLOOKUP($A15,Pit!$A$4:$BA$1686,R$2,FALSE))</f>
        <v>132.63258114643565</v>
      </c>
      <c r="S15" s="17">
        <f>IF($C15="B",VLOOKUP($A15,Bat!$A$4:$BG$1500,S$1,FALSE),VLOOKUP($A15,Pit!$A$4:$BA$1686,S$2,FALSE))</f>
        <v>2.9184097405638876</v>
      </c>
      <c r="T15" s="48" t="str">
        <f>IF($C15="B",VLOOKUP($A15,Bat!$A$4:$BG$1500,T$1,FALSE),VLOOKUP($A15,Pit!$A$4:$BA$1686,T$2,FALSE))</f>
        <v>$1.6m</v>
      </c>
      <c r="U15" s="19">
        <f>IF($C15="B",VLOOKUP($A15,Bat!$A$4:$AU$1464,46,FALSE),VLOOKUP($A15,Pit!$A$4:$BD$1664,55,FALSE))</f>
        <v>4</v>
      </c>
      <c r="V15" s="19">
        <f>IF($C15="B",VLOOKUP($A15,Bat!$A$4:$BA$1464,47,FALSE),VLOOKUP($A15,Pit!$A$4:$BF$1664,56,FALSE))</f>
        <v>4</v>
      </c>
      <c r="W15" s="19">
        <f>IF($C15="B",VLOOKUP($A15,Bat!$A$4:$BA$1464,48,FALSE),VLOOKUP($A15,Pit!$A$4:$BF$1664,57,FALSE))</f>
        <v>1</v>
      </c>
      <c r="X15" s="14">
        <f t="shared" si="1"/>
        <v>66</v>
      </c>
      <c r="Y15" s="20">
        <f t="shared" si="2"/>
        <v>12</v>
      </c>
      <c r="Z15" s="14">
        <f>IFERROR(VLOOKUP($D15,Results37!$F$3:$L$1396,Z$1,FALSE),"")</f>
        <v>11</v>
      </c>
      <c r="AA15" s="43">
        <f>IF(ISERROR(VLOOKUP(D15,Results37!$F$3:$O$1399,AA$1,FALSE)),"",IF(VLOOKUP(D15,Results37!$F$3:$O$1399,AA$1+1,FALSE)=1,"S"&amp;VLOOKUP(D15,Results37!$F$3:$O$1399,AA$1,FALSE),VLOOKUP(D15,Results37!$F$3:$O$1399,AA$1,FALSE)))</f>
        <v>1</v>
      </c>
      <c r="AB15" s="14">
        <f>IFERROR(VLOOKUP($D15,Results37!$F$3:$L$1396,AB$1,FALSE),"")</f>
        <v>11</v>
      </c>
      <c r="AC15" s="14" t="str">
        <f>IFERROR(VLOOKUP($D15,Results37!$F$3:$L$1396,AC$1,FALSE),"")</f>
        <v>Amsterdam Lions</v>
      </c>
      <c r="AD15" s="14">
        <f t="shared" si="3"/>
        <v>55</v>
      </c>
      <c r="AE15" s="18" t="str">
        <f>IF(ISERROR(VLOOKUP($AC15&amp;"-"&amp;$F15&amp;" "&amp;G15,Bonuses!$B$1:$G$1006,4,FALSE)),"",INT(VLOOKUP($AC15&amp;"-"&amp;$F15&amp;" "&amp;$G15,Bonuses!$B$1:$G$1006,4,FALSE)))</f>
        <v/>
      </c>
      <c r="AF15" s="14" t="str">
        <f t="shared" si="4"/>
        <v>1.11 (11) - SP Brian Rouhan</v>
      </c>
    </row>
    <row r="16" spans="1:32" s="19" customFormat="1" hidden="1" x14ac:dyDescent="0.3">
      <c r="A16" s="19">
        <v>6338</v>
      </c>
      <c r="B16" s="19">
        <f t="shared" si="0"/>
        <v>1</v>
      </c>
      <c r="C16" s="14" t="str">
        <f>IF(ISNUMBER(IFERROR(VLOOKUP($A16,Pit!$A$4:$A$600,1,FALSE),"B")),"P","B")</f>
        <v>P</v>
      </c>
      <c r="D16" s="15">
        <f>IF($C16="B",VLOOKUP($A16,Bat!$A$4:$BG$1500,D$1,FALSE),VLOOKUP($A16,Pit!$A$4:$BA$1686,D$2,FALSE))</f>
        <v>6338</v>
      </c>
      <c r="E16" s="14" t="str">
        <f>IF($C16="B",VLOOKUP($A16,Bat!$A$4:$BG$1500,E$1,FALSE),VLOOKUP($A16,Pit!$A$4:$BA$1686,E$2,FALSE))</f>
        <v>CL</v>
      </c>
      <c r="F16" s="14" t="str">
        <f>IF($C16="B",VLOOKUP($A16,Bat!$A$4:$BG$1500,F$1,FALSE),VLOOKUP($A16,Pit!$A$4:$BA$1686,F$2,FALSE))</f>
        <v>Frank</v>
      </c>
      <c r="G16" s="14" t="str">
        <f>IF($C16="B",VLOOKUP($A16,Bat!$A$4:$BG$1500,G$1,FALSE),VLOOKUP($A16,Pit!$A$4:$BA$1686,G$2,FALSE))</f>
        <v>Coombes</v>
      </c>
      <c r="H16" s="14">
        <f>IF($C16="B",VLOOKUP($A16,Bat!$A$4:$BG$1500,H$1,FALSE),VLOOKUP($A16,Pit!$A$4:$BA$1686,H$2,FALSE))</f>
        <v>21</v>
      </c>
      <c r="I16" s="14" t="str">
        <f>IF($C16="B",VLOOKUP($A16,Bat!$A$4:$BG$1500,I$1,FALSE),VLOOKUP($A16,Pit!$A$4:$BA$1686,I$2,FALSE))</f>
        <v>L</v>
      </c>
      <c r="J16" s="14" t="str">
        <f>IF($C16="B",VLOOKUP($A16,Bat!$A$4:$BG$1500,J$1,FALSE),VLOOKUP($A16,Pit!$A$4:$BA$1686,J$2,FALSE))</f>
        <v>R</v>
      </c>
      <c r="K16" s="14" t="str">
        <f>IF($C16="B",VLOOKUP($A16,Bat!$A$4:$BG$1500,K$1,FALSE),VLOOKUP($A16,Pit!$A$4:$BA$1686,K$2,FALSE))</f>
        <v>Normal</v>
      </c>
      <c r="L16" s="15" t="str">
        <f>IF($C16="B",VLOOKUP($A16,Bat!$A$4:$BG$1500,L$1,FALSE),VLOOKUP($A16,Pit!$A$4:$BA$1686,L$2,FALSE))</f>
        <v>Normal</v>
      </c>
      <c r="M16" s="14">
        <f>IF($C16="B",VLOOKUP($A16,Bat!$A$4:$BG$1500,M$1,FALSE),VLOOKUP($A16,Pit!$A$4:$BA$1686,M$2,FALSE))</f>
        <v>10</v>
      </c>
      <c r="N16" s="14">
        <f>IF($C16="B",VLOOKUP($A16,Bat!$A$4:$BG$1500,N$1,FALSE),VLOOKUP($A16,Pit!$A$4:$BA$1686,N$2,FALSE))</f>
        <v>5</v>
      </c>
      <c r="O16" s="14">
        <f>IF($C16="B",VLOOKUP($A16,Bat!$A$4:$BG$1500,O$1,FALSE),VLOOKUP($A16,Pit!$A$4:$BA$1686,O$2,FALSE))</f>
        <v>4</v>
      </c>
      <c r="P16" s="14" t="str">
        <f>IF($C16="B",VLOOKUP($A16,Bat!$A$4:$BG$1500,P$1,FALSE),VLOOKUP($A16,Pit!$A$4:$BA$1686,P$2,FALSE))</f>
        <v>99-101 Mph</v>
      </c>
      <c r="Q16" s="15">
        <f>IF($C16="B",VLOOKUP($A16,Bat!$A$4:$BG$1500,Q$1,FALSE),VLOOKUP($A16,Pit!$A$4:$BA$1686,Q$2,FALSE))</f>
        <v>2</v>
      </c>
      <c r="R16" s="16">
        <f>IF($C16="B",VLOOKUP($A16,Bat!$A$4:$BG$1500,R$1,FALSE),VLOOKUP($A16,Pit!$A$4:$BA$1686,R$2,FALSE))</f>
        <v>133.89556987996608</v>
      </c>
      <c r="S16" s="17">
        <f>IF($C16="B",VLOOKUP($A16,Bat!$A$4:$BG$1500,S$1,FALSE),VLOOKUP($A16,Pit!$A$4:$BA$1686,S$2,FALSE))</f>
        <v>3.034928868307281</v>
      </c>
      <c r="T16" s="48" t="str">
        <f>IF($C16="B",VLOOKUP($A16,Bat!$A$4:$BG$1500,T$1,FALSE),VLOOKUP($A16,Pit!$A$4:$BA$1686,T$2,FALSE))</f>
        <v>$390k</v>
      </c>
      <c r="U16" s="19">
        <f>IF($C16="B",VLOOKUP($A16,Bat!$A$4:$AU$1464,46,FALSE),VLOOKUP($A16,Pit!$A$4:$BD$1664,55,FALSE))</f>
        <v>1</v>
      </c>
      <c r="V16" s="19">
        <f>IF($C16="B",VLOOKUP($A16,Bat!$A$4:$BA$1464,47,FALSE),VLOOKUP($A16,Pit!$A$4:$BF$1664,56,FALSE))</f>
        <v>800</v>
      </c>
      <c r="W16" s="19">
        <f>IF($C16="B",VLOOKUP($A16,Bat!$A$4:$BA$1464,48,FALSE),VLOOKUP($A16,Pit!$A$4:$BF$1664,57,FALSE))</f>
        <v>1</v>
      </c>
      <c r="X16" s="14">
        <f t="shared" si="1"/>
        <v>61</v>
      </c>
      <c r="Y16" s="20">
        <f t="shared" si="2"/>
        <v>10</v>
      </c>
      <c r="Z16" s="14">
        <f>IFERROR(VLOOKUP($D16,Results37!$F$3:$L$1396,Z$1,FALSE),"")</f>
        <v>12</v>
      </c>
      <c r="AA16" s="43">
        <f>IF(ISERROR(VLOOKUP(D16,Results37!$F$3:$O$1399,AA$1,FALSE)),"",IF(VLOOKUP(D16,Results37!$F$3:$O$1399,AA$1+1,FALSE)=1,"S"&amp;VLOOKUP(D16,Results37!$F$3:$O$1399,AA$1,FALSE),VLOOKUP(D16,Results37!$F$3:$O$1399,AA$1,FALSE)))</f>
        <v>1</v>
      </c>
      <c r="AB16" s="14">
        <f>IFERROR(VLOOKUP($D16,Results37!$F$3:$L$1396,AB$1,FALSE),"")</f>
        <v>12</v>
      </c>
      <c r="AC16" s="14" t="str">
        <f>IFERROR(VLOOKUP($D16,Results37!$F$3:$L$1396,AC$1,FALSE),"")</f>
        <v>West Virginia Alleghenies</v>
      </c>
      <c r="AD16" s="14">
        <f t="shared" si="3"/>
        <v>49</v>
      </c>
      <c r="AE16" s="18" t="str">
        <f>IF(ISERROR(VLOOKUP($AC16&amp;"-"&amp;$F16&amp;" "&amp;G16,Bonuses!$B$1:$G$1006,4,FALSE)),"",INT(VLOOKUP($AC16&amp;"-"&amp;$F16&amp;" "&amp;$G16,Bonuses!$B$1:$G$1006,4,FALSE)))</f>
        <v/>
      </c>
      <c r="AF16" s="14" t="str">
        <f>IF(ISERROR(VLOOKUP($AC16&amp;"-"&amp;$F16,Bonuses!$B$1:$G$1006,5,FALSE)),"",IF(VLOOKUP($AC16&amp;"-"&amp;$F16,Bonuses!$B$1:$G$1006,5,FALSE)="","",VLOOKUP($AC16&amp;"-"&amp;$F16,Bonuses!$B$1:$G$1006,6,FALSE)&amp;" yrs, "&amp;VLOOKUP($AC16&amp;"-"&amp;$F16,Bonuses!$B$1:$G$1006,5,FALSE)))</f>
        <v/>
      </c>
    </row>
    <row r="17" spans="1:32" s="19" customFormat="1" hidden="1" x14ac:dyDescent="0.3">
      <c r="A17" s="19">
        <v>11060</v>
      </c>
      <c r="B17" s="19">
        <f t="shared" si="0"/>
        <v>1</v>
      </c>
      <c r="C17" s="14" t="str">
        <f>IF(ISNUMBER(IFERROR(VLOOKUP($A17,Pit!$A$4:$A$600,1,FALSE),"B")),"P","B")</f>
        <v>P</v>
      </c>
      <c r="D17" s="15">
        <f>IF($C17="B",VLOOKUP($A17,Bat!$A$4:$BG$1500,D$1,FALSE),VLOOKUP($A17,Pit!$A$4:$BA$1686,D$2,FALSE))</f>
        <v>11060</v>
      </c>
      <c r="E17" s="14" t="str">
        <f>IF($C17="B",VLOOKUP($A17,Bat!$A$4:$BG$1500,E$1,FALSE),VLOOKUP($A17,Pit!$A$4:$BA$1686,E$2,FALSE))</f>
        <v>CL</v>
      </c>
      <c r="F17" s="14" t="str">
        <f>IF($C17="B",VLOOKUP($A17,Bat!$A$4:$BG$1500,F$1,FALSE),VLOOKUP($A17,Pit!$A$4:$BA$1686,F$2,FALSE))</f>
        <v>César</v>
      </c>
      <c r="G17" s="14" t="str">
        <f>IF($C17="B",VLOOKUP($A17,Bat!$A$4:$BG$1500,G$1,FALSE),VLOOKUP($A17,Pit!$A$4:$BA$1686,G$2,FALSE))</f>
        <v>Castillo</v>
      </c>
      <c r="H17" s="14">
        <f>IF($C17="B",VLOOKUP($A17,Bat!$A$4:$BG$1500,H$1,FALSE),VLOOKUP($A17,Pit!$A$4:$BA$1686,H$2,FALSE))</f>
        <v>21</v>
      </c>
      <c r="I17" s="14" t="str">
        <f>IF($C17="B",VLOOKUP($A17,Bat!$A$4:$BG$1500,I$1,FALSE),VLOOKUP($A17,Pit!$A$4:$BA$1686,I$2,FALSE))</f>
        <v>S</v>
      </c>
      <c r="J17" s="14" t="str">
        <f>IF($C17="B",VLOOKUP($A17,Bat!$A$4:$BG$1500,J$1,FALSE),VLOOKUP($A17,Pit!$A$4:$BA$1686,J$2,FALSE))</f>
        <v>R</v>
      </c>
      <c r="K17" s="14" t="str">
        <f>IF($C17="B",VLOOKUP($A17,Bat!$A$4:$BG$1500,K$1,FALSE),VLOOKUP($A17,Pit!$A$4:$BA$1686,K$2,FALSE))</f>
        <v>Normal</v>
      </c>
      <c r="L17" s="15" t="str">
        <f>IF($C17="B",VLOOKUP($A17,Bat!$A$4:$BG$1500,L$1,FALSE),VLOOKUP($A17,Pit!$A$4:$BA$1686,L$2,FALSE))</f>
        <v>Normal</v>
      </c>
      <c r="M17" s="14">
        <f>IF($C17="B",VLOOKUP($A17,Bat!$A$4:$BG$1500,M$1,FALSE),VLOOKUP($A17,Pit!$A$4:$BA$1686,M$2,FALSE))</f>
        <v>10</v>
      </c>
      <c r="N17" s="14">
        <f>IF($C17="B",VLOOKUP($A17,Bat!$A$4:$BG$1500,N$1,FALSE),VLOOKUP($A17,Pit!$A$4:$BA$1686,N$2,FALSE))</f>
        <v>5</v>
      </c>
      <c r="O17" s="14">
        <f>IF($C17="B",VLOOKUP($A17,Bat!$A$4:$BG$1500,O$1,FALSE),VLOOKUP($A17,Pit!$A$4:$BA$1686,O$2,FALSE))</f>
        <v>3</v>
      </c>
      <c r="P17" s="14" t="str">
        <f>IF($C17="B",VLOOKUP($A17,Bat!$A$4:$BG$1500,P$1,FALSE),VLOOKUP($A17,Pit!$A$4:$BA$1686,P$2,FALSE))</f>
        <v>99-101 Mph</v>
      </c>
      <c r="Q17" s="15">
        <f>IF($C17="B",VLOOKUP($A17,Bat!$A$4:$BG$1500,Q$1,FALSE),VLOOKUP($A17,Pit!$A$4:$BA$1686,Q$2,FALSE))</f>
        <v>4</v>
      </c>
      <c r="R17" s="16">
        <f>IF($C17="B",VLOOKUP($A17,Bat!$A$4:$BG$1500,R$1,FALSE),VLOOKUP($A17,Pit!$A$4:$BA$1686,R$2,FALSE))</f>
        <v>129.10237302257303</v>
      </c>
      <c r="S17" s="17">
        <f>IF($C17="B",VLOOKUP($A17,Bat!$A$4:$BG$1500,S$1,FALSE),VLOOKUP($A17,Pit!$A$4:$BA$1686,S$2,FALSE))</f>
        <v>2.5927245143819344</v>
      </c>
      <c r="T17" s="48" t="str">
        <f>IF($C17="B",VLOOKUP($A17,Bat!$A$4:$BG$1500,T$1,FALSE),VLOOKUP($A17,Pit!$A$4:$BA$1686,T$2,FALSE))</f>
        <v>$1.5m</v>
      </c>
      <c r="U17" s="19">
        <f>IF($C17="B",VLOOKUP($A17,Bat!$A$4:$AU$1464,46,FALSE),VLOOKUP($A17,Pit!$A$4:$BD$1664,55,FALSE))</f>
        <v>2</v>
      </c>
      <c r="V17" s="19">
        <f>IF($C17="B",VLOOKUP($A17,Bat!$A$4:$BA$1464,47,FALSE),VLOOKUP($A17,Pit!$A$4:$BF$1664,56,FALSE))</f>
        <v>800</v>
      </c>
      <c r="W17" s="19">
        <f>IF($C17="B",VLOOKUP($A17,Bat!$A$4:$BA$1464,48,FALSE),VLOOKUP($A17,Pit!$A$4:$BF$1664,57,FALSE))</f>
        <v>1</v>
      </c>
      <c r="X17" s="14">
        <f t="shared" si="1"/>
        <v>76</v>
      </c>
      <c r="Y17" s="20">
        <f t="shared" si="2"/>
        <v>24</v>
      </c>
      <c r="Z17" s="14">
        <f>IFERROR(VLOOKUP($D17,Results37!$F$3:$L$1396,Z$1,FALSE),"")</f>
        <v>13</v>
      </c>
      <c r="AA17" s="43">
        <f>IF(ISERROR(VLOOKUP(D17,Results37!$F$3:$O$1399,AA$1,FALSE)),"",IF(VLOOKUP(D17,Results37!$F$3:$O$1399,AA$1+1,FALSE)=1,"S"&amp;VLOOKUP(D17,Results37!$F$3:$O$1399,AA$1,FALSE),VLOOKUP(D17,Results37!$F$3:$O$1399,AA$1,FALSE)))</f>
        <v>1</v>
      </c>
      <c r="AB17" s="14">
        <f>IFERROR(VLOOKUP($D17,Results37!$F$3:$L$1396,AB$1,FALSE),"")</f>
        <v>13</v>
      </c>
      <c r="AC17" s="14" t="str">
        <f>IFERROR(VLOOKUP($D17,Results37!$F$3:$L$1396,AC$1,FALSE),"")</f>
        <v>Toyama Wind Dancers</v>
      </c>
      <c r="AD17" s="14">
        <f t="shared" si="3"/>
        <v>63</v>
      </c>
      <c r="AE17" s="18" t="str">
        <f>IF(ISERROR(VLOOKUP($AC17&amp;"-"&amp;$F17&amp;" "&amp;G17,Bonuses!$B$1:$G$1006,4,FALSE)),"",INT(VLOOKUP($AC17&amp;"-"&amp;$F17&amp;" "&amp;$G17,Bonuses!$B$1:$G$1006,4,FALSE)))</f>
        <v/>
      </c>
      <c r="AF17" s="14" t="str">
        <f>AA17&amp;"."&amp;AB17&amp;" ("&amp;Z17&amp;") - "&amp;E17&amp;" "&amp;F17&amp;" "&amp;G17</f>
        <v>1.13 (13) - CL César Castillo</v>
      </c>
    </row>
    <row r="18" spans="1:32" s="19" customFormat="1" hidden="1" x14ac:dyDescent="0.3">
      <c r="A18" s="19">
        <v>11859</v>
      </c>
      <c r="B18" s="19">
        <f t="shared" si="0"/>
        <v>1</v>
      </c>
      <c r="C18" s="14" t="str">
        <f>IF(ISNUMBER(IFERROR(VLOOKUP($A18,Pit!$A$4:$A$600,1,FALSE),"B")),"P","B")</f>
        <v>P</v>
      </c>
      <c r="D18" s="15">
        <f>IF($C18="B",VLOOKUP($A18,Bat!$A$4:$BG$1500,D$1,FALSE),VLOOKUP($A18,Pit!$A$4:$BA$1686,D$2,FALSE))</f>
        <v>11859</v>
      </c>
      <c r="E18" s="14" t="str">
        <f>IF($C18="B",VLOOKUP($A18,Bat!$A$4:$BG$1500,E$1,FALSE),VLOOKUP($A18,Pit!$A$4:$BA$1686,E$2,FALSE))</f>
        <v>CL</v>
      </c>
      <c r="F18" s="14" t="str">
        <f>IF($C18="B",VLOOKUP($A18,Bat!$A$4:$BG$1500,F$1,FALSE),VLOOKUP($A18,Pit!$A$4:$BA$1686,F$2,FALSE))</f>
        <v>Jimmy</v>
      </c>
      <c r="G18" s="14" t="str">
        <f>IF($C18="B",VLOOKUP($A18,Bat!$A$4:$BG$1500,G$1,FALSE),VLOOKUP($A18,Pit!$A$4:$BA$1686,G$2,FALSE))</f>
        <v>Campbell</v>
      </c>
      <c r="H18" s="14">
        <f>IF($C18="B",VLOOKUP($A18,Bat!$A$4:$BG$1500,H$1,FALSE),VLOOKUP($A18,Pit!$A$4:$BA$1686,H$2,FALSE))</f>
        <v>21</v>
      </c>
      <c r="I18" s="14" t="str">
        <f>IF($C18="B",VLOOKUP($A18,Bat!$A$4:$BG$1500,I$1,FALSE),VLOOKUP($A18,Pit!$A$4:$BA$1686,I$2,FALSE))</f>
        <v>R</v>
      </c>
      <c r="J18" s="14" t="str">
        <f>IF($C18="B",VLOOKUP($A18,Bat!$A$4:$BG$1500,J$1,FALSE),VLOOKUP($A18,Pit!$A$4:$BA$1686,J$2,FALSE))</f>
        <v>R</v>
      </c>
      <c r="K18" s="14" t="str">
        <f>IF($C18="B",VLOOKUP($A18,Bat!$A$4:$BG$1500,K$1,FALSE),VLOOKUP($A18,Pit!$A$4:$BA$1686,K$2,FALSE))</f>
        <v>Normal</v>
      </c>
      <c r="L18" s="15" t="str">
        <f>IF($C18="B",VLOOKUP($A18,Bat!$A$4:$BG$1500,L$1,FALSE),VLOOKUP($A18,Pit!$A$4:$BA$1686,L$2,FALSE))</f>
        <v>Normal</v>
      </c>
      <c r="M18" s="14">
        <f>IF($C18="B",VLOOKUP($A18,Bat!$A$4:$BG$1500,M$1,FALSE),VLOOKUP($A18,Pit!$A$4:$BA$1686,M$2,FALSE))</f>
        <v>7</v>
      </c>
      <c r="N18" s="14">
        <f>IF($C18="B",VLOOKUP($A18,Bat!$A$4:$BG$1500,N$1,FALSE),VLOOKUP($A18,Pit!$A$4:$BA$1686,N$2,FALSE))</f>
        <v>6</v>
      </c>
      <c r="O18" s="14">
        <f>IF($C18="B",VLOOKUP($A18,Bat!$A$4:$BG$1500,O$1,FALSE),VLOOKUP($A18,Pit!$A$4:$BA$1686,O$2,FALSE))</f>
        <v>4</v>
      </c>
      <c r="P18" s="14" t="str">
        <f>IF($C18="B",VLOOKUP($A18,Bat!$A$4:$BG$1500,P$1,FALSE),VLOOKUP($A18,Pit!$A$4:$BA$1686,P$2,FALSE))</f>
        <v>96-98 Mph</v>
      </c>
      <c r="Q18" s="15">
        <f>IF($C18="B",VLOOKUP($A18,Bat!$A$4:$BG$1500,Q$1,FALSE),VLOOKUP($A18,Pit!$A$4:$BA$1686,Q$2,FALSE))</f>
        <v>7</v>
      </c>
      <c r="R18" s="16">
        <f>IF($C18="B",VLOOKUP($A18,Bat!$A$4:$BG$1500,R$1,FALSE),VLOOKUP($A18,Pit!$A$4:$BA$1686,R$2,FALSE))</f>
        <v>133.92209400644083</v>
      </c>
      <c r="S18" s="17">
        <f>IF($C18="B",VLOOKUP($A18,Bat!$A$4:$BG$1500,S$1,FALSE),VLOOKUP($A18,Pit!$A$4:$BA$1686,S$2,FALSE))</f>
        <v>3.0373758957422408</v>
      </c>
      <c r="T18" s="48" t="str">
        <f>IF($C18="B",VLOOKUP($A18,Bat!$A$4:$BG$1500,T$1,FALSE),VLOOKUP($A18,Pit!$A$4:$BA$1686,T$2,FALSE))</f>
        <v>$390k</v>
      </c>
      <c r="U18" s="19">
        <f>IF($C18="B",VLOOKUP($A18,Bat!$A$4:$AU$1464,46,FALSE),VLOOKUP($A18,Pit!$A$4:$BD$1664,55,FALSE))</f>
        <v>2</v>
      </c>
      <c r="V18" s="19">
        <f>IF($C18="B",VLOOKUP($A18,Bat!$A$4:$BA$1464,47,FALSE),VLOOKUP($A18,Pit!$A$4:$BF$1664,56,FALSE))</f>
        <v>9</v>
      </c>
      <c r="W18" s="19">
        <f>IF($C18="B",VLOOKUP($A18,Bat!$A$4:$BA$1464,48,FALSE),VLOOKUP($A18,Pit!$A$4:$BF$1664,57,FALSE))</f>
        <v>1</v>
      </c>
      <c r="X18" s="14">
        <f t="shared" si="1"/>
        <v>61</v>
      </c>
      <c r="Y18" s="20">
        <f t="shared" si="2"/>
        <v>9</v>
      </c>
      <c r="Z18" s="14">
        <f>IFERROR(VLOOKUP($D18,Results37!$F$3:$L$1396,Z$1,FALSE),"")</f>
        <v>14</v>
      </c>
      <c r="AA18" s="43">
        <f>IF(ISERROR(VLOOKUP(D18,Results37!$F$3:$O$1399,AA$1,FALSE)),"",IF(VLOOKUP(D18,Results37!$F$3:$O$1399,AA$1+1,FALSE)=1,"S"&amp;VLOOKUP(D18,Results37!$F$3:$O$1399,AA$1,FALSE),VLOOKUP(D18,Results37!$F$3:$O$1399,AA$1,FALSE)))</f>
        <v>1</v>
      </c>
      <c r="AB18" s="14">
        <f>IFERROR(VLOOKUP($D18,Results37!$F$3:$L$1396,AB$1,FALSE),"")</f>
        <v>14</v>
      </c>
      <c r="AC18" s="14" t="str">
        <f>IFERROR(VLOOKUP($D18,Results37!$F$3:$L$1396,AC$1,FALSE),"")</f>
        <v>Palm Springs Codgers</v>
      </c>
      <c r="AD18" s="14">
        <f t="shared" si="3"/>
        <v>47</v>
      </c>
      <c r="AE18" s="18" t="str">
        <f>IF(ISERROR(VLOOKUP($AC18&amp;"-"&amp;$F18&amp;" "&amp;G18,Bonuses!$B$1:$G$1006,4,FALSE)),"",INT(VLOOKUP($AC18&amp;"-"&amp;$F18&amp;" "&amp;$G18,Bonuses!$B$1:$G$1006,4,FALSE)))</f>
        <v/>
      </c>
      <c r="AF18" s="14" t="str">
        <f>AA18&amp;"."&amp;AB18&amp;" ("&amp;Z18&amp;") - "&amp;E18&amp;" "&amp;F18&amp;" "&amp;G18</f>
        <v>1.14 (14) - CL Jimmy Campbell</v>
      </c>
    </row>
    <row r="19" spans="1:32" s="19" customFormat="1" hidden="1" x14ac:dyDescent="0.3">
      <c r="A19" s="19">
        <v>11368</v>
      </c>
      <c r="B19" s="19">
        <f t="shared" si="0"/>
        <v>1</v>
      </c>
      <c r="C19" s="14" t="str">
        <f>IF(ISNUMBER(IFERROR(VLOOKUP($A19,Pit!$A$4:$A$600,1,FALSE),"B")),"P","B")</f>
        <v>P</v>
      </c>
      <c r="D19" s="15">
        <f>IF($C19="B",VLOOKUP($A19,Bat!$A$4:$BG$1500,D$1,FALSE),VLOOKUP($A19,Pit!$A$4:$BA$1686,D$2,FALSE))</f>
        <v>11368</v>
      </c>
      <c r="E19" s="14" t="str">
        <f>IF($C19="B",VLOOKUP($A19,Bat!$A$4:$BG$1500,E$1,FALSE),VLOOKUP($A19,Pit!$A$4:$BA$1686,E$2,FALSE))</f>
        <v>CL</v>
      </c>
      <c r="F19" s="14" t="str">
        <f>IF($C19="B",VLOOKUP($A19,Bat!$A$4:$BG$1500,F$1,FALSE),VLOOKUP($A19,Pit!$A$4:$BA$1686,F$2,FALSE))</f>
        <v>Dave</v>
      </c>
      <c r="G19" s="14" t="str">
        <f>IF($C19="B",VLOOKUP($A19,Bat!$A$4:$BG$1500,G$1,FALSE),VLOOKUP($A19,Pit!$A$4:$BA$1686,G$2,FALSE))</f>
        <v>Robertson</v>
      </c>
      <c r="H19" s="14">
        <f>IF($C19="B",VLOOKUP($A19,Bat!$A$4:$BG$1500,H$1,FALSE),VLOOKUP($A19,Pit!$A$4:$BA$1686,H$2,FALSE))</f>
        <v>21</v>
      </c>
      <c r="I19" s="14" t="str">
        <f>IF($C19="B",VLOOKUP($A19,Bat!$A$4:$BG$1500,I$1,FALSE),VLOOKUP($A19,Pit!$A$4:$BA$1686,I$2,FALSE))</f>
        <v>R</v>
      </c>
      <c r="J19" s="14" t="str">
        <f>IF($C19="B",VLOOKUP($A19,Bat!$A$4:$BG$1500,J$1,FALSE),VLOOKUP($A19,Pit!$A$4:$BA$1686,J$2,FALSE))</f>
        <v>R</v>
      </c>
      <c r="K19" s="14" t="str">
        <f>IF($C19="B",VLOOKUP($A19,Bat!$A$4:$BG$1500,K$1,FALSE),VLOOKUP($A19,Pit!$A$4:$BA$1686,K$2,FALSE))</f>
        <v>Normal</v>
      </c>
      <c r="L19" s="15" t="str">
        <f>IF($C19="B",VLOOKUP($A19,Bat!$A$4:$BG$1500,L$1,FALSE),VLOOKUP($A19,Pit!$A$4:$BA$1686,L$2,FALSE))</f>
        <v>High</v>
      </c>
      <c r="M19" s="14">
        <f>IF($C19="B",VLOOKUP($A19,Bat!$A$4:$BG$1500,M$1,FALSE),VLOOKUP($A19,Pit!$A$4:$BA$1686,M$2,FALSE))</f>
        <v>8</v>
      </c>
      <c r="N19" s="14">
        <f>IF($C19="B",VLOOKUP($A19,Bat!$A$4:$BG$1500,N$1,FALSE),VLOOKUP($A19,Pit!$A$4:$BA$1686,N$2,FALSE))</f>
        <v>6</v>
      </c>
      <c r="O19" s="14">
        <f>IF($C19="B",VLOOKUP($A19,Bat!$A$4:$BG$1500,O$1,FALSE),VLOOKUP($A19,Pit!$A$4:$BA$1686,O$2,FALSE))</f>
        <v>4</v>
      </c>
      <c r="P19" s="14" t="str">
        <f>IF($C19="B",VLOOKUP($A19,Bat!$A$4:$BG$1500,P$1,FALSE),VLOOKUP($A19,Pit!$A$4:$BA$1686,P$2,FALSE))</f>
        <v>96-98 Mph</v>
      </c>
      <c r="Q19" s="15">
        <f>IF($C19="B",VLOOKUP($A19,Bat!$A$4:$BG$1500,Q$1,FALSE),VLOOKUP($A19,Pit!$A$4:$BA$1686,Q$2,FALSE))</f>
        <v>7</v>
      </c>
      <c r="R19" s="16">
        <f>IF($C19="B",VLOOKUP($A19,Bat!$A$4:$BG$1500,R$1,FALSE),VLOOKUP($A19,Pit!$A$4:$BA$1686,R$2,FALSE))</f>
        <v>138.85060968040904</v>
      </c>
      <c r="S19" s="17">
        <f>IF($C19="B",VLOOKUP($A19,Bat!$A$4:$BG$1500,S$1,FALSE),VLOOKUP($A19,Pit!$A$4:$BA$1686,S$2,FALSE))</f>
        <v>3.4920643123167703</v>
      </c>
      <c r="T19" s="48" t="str">
        <f>IF($C19="B",VLOOKUP($A19,Bat!$A$4:$BG$1500,T$1,FALSE),VLOOKUP($A19,Pit!$A$4:$BA$1686,T$2,FALSE))</f>
        <v>$320k</v>
      </c>
      <c r="U19" s="19">
        <f>IF($C19="B",VLOOKUP($A19,Bat!$A$4:$AU$1464,46,FALSE),VLOOKUP($A19,Pit!$A$4:$BD$1664,55,FALSE))</f>
        <v>1</v>
      </c>
      <c r="V19" s="19">
        <f>IF($C19="B",VLOOKUP($A19,Bat!$A$4:$BA$1464,47,FALSE),VLOOKUP($A19,Pit!$A$4:$BF$1664,56,FALSE))</f>
        <v>8</v>
      </c>
      <c r="W19" s="19">
        <f>IF($C19="B",VLOOKUP($A19,Bat!$A$4:$BA$1464,48,FALSE),VLOOKUP($A19,Pit!$A$4:$BF$1664,57,FALSE))</f>
        <v>1</v>
      </c>
      <c r="X19" s="14">
        <f t="shared" si="1"/>
        <v>55</v>
      </c>
      <c r="Y19" s="20">
        <f t="shared" si="2"/>
        <v>4</v>
      </c>
      <c r="Z19" s="14">
        <f>IFERROR(VLOOKUP($D19,Results37!$F$3:$L$1396,Z$1,FALSE),"")</f>
        <v>15</v>
      </c>
      <c r="AA19" s="43">
        <f>IF(ISERROR(VLOOKUP(D19,Results37!$F$3:$O$1399,AA$1,FALSE)),"",IF(VLOOKUP(D19,Results37!$F$3:$O$1399,AA$1+1,FALSE)=1,"S"&amp;VLOOKUP(D19,Results37!$F$3:$O$1399,AA$1,FALSE),VLOOKUP(D19,Results37!$F$3:$O$1399,AA$1,FALSE)))</f>
        <v>1</v>
      </c>
      <c r="AB19" s="14">
        <f>IFERROR(VLOOKUP($D19,Results37!$F$3:$L$1396,AB$1,FALSE),"")</f>
        <v>15</v>
      </c>
      <c r="AC19" s="14" t="str">
        <f>IFERROR(VLOOKUP($D19,Results37!$F$3:$L$1396,AC$1,FALSE),"")</f>
        <v>London Underground</v>
      </c>
      <c r="AD19" s="14">
        <f t="shared" si="3"/>
        <v>40</v>
      </c>
      <c r="AE19" s="18" t="str">
        <f>IF(ISERROR(VLOOKUP($AC19&amp;"-"&amp;$F19&amp;" "&amp;G19,Bonuses!$B$1:$G$1006,4,FALSE)),"",INT(VLOOKUP($AC19&amp;"-"&amp;$F19&amp;" "&amp;$G19,Bonuses!$B$1:$G$1006,4,FALSE)))</f>
        <v/>
      </c>
      <c r="AF19" s="14" t="str">
        <f>IF(ISERROR(VLOOKUP($AC19&amp;"-"&amp;$F19,Bonuses!$B$1:$G$1006,5,FALSE)),"",IF(VLOOKUP($AC19&amp;"-"&amp;$F19,Bonuses!$B$1:$G$1006,5,FALSE)="","",VLOOKUP($AC19&amp;"-"&amp;$F19,Bonuses!$B$1:$G$1006,6,FALSE)&amp;" yrs, "&amp;VLOOKUP($AC19&amp;"-"&amp;$F19,Bonuses!$B$1:$G$1006,5,FALSE)))</f>
        <v/>
      </c>
    </row>
    <row r="20" spans="1:32" s="19" customFormat="1" hidden="1" x14ac:dyDescent="0.3">
      <c r="A20" s="19">
        <v>11335</v>
      </c>
      <c r="B20" s="19">
        <f t="shared" si="0"/>
        <v>1</v>
      </c>
      <c r="C20" s="14" t="str">
        <f>IF(ISNUMBER(IFERROR(VLOOKUP($A20,Pit!$A$4:$A$600,1,FALSE),"B")),"P","B")</f>
        <v>B</v>
      </c>
      <c r="D20" s="15">
        <f>IF($C20="B",VLOOKUP($A20,Bat!$A$4:$BG$1500,D$1,FALSE),VLOOKUP($A20,Pit!$A$4:$BA$1686,D$2,FALSE))</f>
        <v>11335</v>
      </c>
      <c r="E20" s="14" t="str">
        <f>IF($C20="B",VLOOKUP($A20,Bat!$A$4:$BG$1500,E$1,FALSE),VLOOKUP($A20,Pit!$A$4:$BA$1686,E$2,FALSE))</f>
        <v>2B</v>
      </c>
      <c r="F20" s="14" t="str">
        <f>IF($C20="B",VLOOKUP($A20,Bat!$A$4:$BG$1500,F$1,FALSE),VLOOKUP($A20,Pit!$A$4:$BA$1686,F$2,FALSE))</f>
        <v>Ernesto</v>
      </c>
      <c r="G20" s="14" t="str">
        <f>IF($C20="B",VLOOKUP($A20,Bat!$A$4:$BG$1500,G$1,FALSE),VLOOKUP($A20,Pit!$A$4:$BA$1686,G$2,FALSE))</f>
        <v>Montéz</v>
      </c>
      <c r="H20" s="14">
        <f>IF($C20="B",VLOOKUP($A20,Bat!$A$4:$BG$1500,H$1,FALSE),VLOOKUP($A20,Pit!$A$4:$BA$1686,H$2,FALSE))</f>
        <v>21</v>
      </c>
      <c r="I20" s="14" t="str">
        <f>IF($C20="B",VLOOKUP($A20,Bat!$A$4:$BG$1500,I$1,FALSE),VLOOKUP($A20,Pit!$A$4:$BA$1686,I$2,FALSE))</f>
        <v>R</v>
      </c>
      <c r="J20" s="14" t="str">
        <f>IF($C20="B",VLOOKUP($A20,Bat!$A$4:$BG$1500,J$1,FALSE),VLOOKUP($A20,Pit!$A$4:$BA$1686,J$2,FALSE))</f>
        <v>R</v>
      </c>
      <c r="K20" s="14" t="str">
        <f>IF($C20="B",VLOOKUP($A20,Bat!$A$4:$BG$1500,K$1,FALSE),VLOOKUP($A20,Pit!$A$4:$BA$1686,K$2,FALSE))</f>
        <v>High</v>
      </c>
      <c r="L20" s="15" t="str">
        <f>IF($C20="B",VLOOKUP($A20,Bat!$A$4:$BG$1500,L$1,FALSE),VLOOKUP($A20,Pit!$A$4:$BA$1686,L$2,FALSE))</f>
        <v>Normal</v>
      </c>
      <c r="M20" s="14">
        <f>IF($C20="B",VLOOKUP($A20,Bat!$A$4:$BG$1500,M$1,FALSE),VLOOKUP($A20,Pit!$A$4:$BA$1686,M$2,FALSE))</f>
        <v>4</v>
      </c>
      <c r="N20" s="14">
        <f>IF($C20="B",VLOOKUP($A20,Bat!$A$4:$BG$1500,N$1,FALSE),VLOOKUP($A20,Pit!$A$4:$BA$1686,N$2,FALSE))</f>
        <v>6</v>
      </c>
      <c r="O20" s="14">
        <f>IF($C20="B",VLOOKUP($A20,Bat!$A$4:$BG$1500,O$1,FALSE),VLOOKUP($A20,Pit!$A$4:$BA$1686,O$2,FALSE))</f>
        <v>7</v>
      </c>
      <c r="P20" s="14">
        <f>IF($C20="B",VLOOKUP($A20,Bat!$A$4:$BG$1500,P$1,FALSE),VLOOKUP($A20,Pit!$A$4:$BA$1686,P$2,FALSE))</f>
        <v>6</v>
      </c>
      <c r="Q20" s="15">
        <f>IF($C20="B",VLOOKUP($A20,Bat!$A$4:$BG$1500,Q$1,FALSE),VLOOKUP($A20,Pit!$A$4:$BA$1686,Q$2,FALSE))</f>
        <v>3</v>
      </c>
      <c r="R20" s="16">
        <f>IF($C20="B",VLOOKUP($A20,Bat!$A$4:$BG$1500,R$1,FALSE),VLOOKUP($A20,Pit!$A$4:$BA$1686,R$2,FALSE))</f>
        <v>119.13940661283138</v>
      </c>
      <c r="S20" s="17">
        <f>IF($C20="B",VLOOKUP($A20,Bat!$A$4:$BG$1500,S$1,FALSE),VLOOKUP($A20,Pit!$A$4:$BA$1686,S$2,FALSE))</f>
        <v>2.3043392375916332</v>
      </c>
      <c r="T20" s="48" t="str">
        <f>IF($C20="B",VLOOKUP($A20,Bat!$A$4:$BG$1500,T$1,FALSE),VLOOKUP($A20,Pit!$A$4:$BA$1686,T$2,FALSE))</f>
        <v>$1.7m</v>
      </c>
      <c r="U20" s="19">
        <f>IF($C20="B",VLOOKUP($A20,Bat!$A$4:$AU$1464,46,FALSE),VLOOKUP($A20,Pit!$A$4:$BD$1664,55,FALSE))</f>
        <v>3</v>
      </c>
      <c r="V20" s="19">
        <f>IF($C20="B",VLOOKUP($A20,Bat!$A$4:$BA$1464,47,FALSE),VLOOKUP($A20,Pit!$A$4:$BF$1664,56,FALSE))</f>
        <v>3</v>
      </c>
      <c r="W20" s="19">
        <f>IF($C20="B",VLOOKUP($A20,Bat!$A$4:$BA$1464,48,FALSE),VLOOKUP($A20,Pit!$A$4:$BF$1664,57,FALSE))</f>
        <v>1</v>
      </c>
      <c r="X20" s="14">
        <f t="shared" si="1"/>
        <v>87</v>
      </c>
      <c r="Y20" s="20">
        <f t="shared" si="2"/>
        <v>34</v>
      </c>
      <c r="Z20" s="14">
        <f>IFERROR(VLOOKUP($D20,Results37!$F$3:$L$1396,Z$1,FALSE),"")</f>
        <v>16</v>
      </c>
      <c r="AA20" s="43">
        <f>IF(ISERROR(VLOOKUP(D20,Results37!$F$3:$O$1399,AA$1,FALSE)),"",IF(VLOOKUP(D20,Results37!$F$3:$O$1399,AA$1+1,FALSE)=1,"S"&amp;VLOOKUP(D20,Results37!$F$3:$O$1399,AA$1,FALSE),VLOOKUP(D20,Results37!$F$3:$O$1399,AA$1,FALSE)))</f>
        <v>1</v>
      </c>
      <c r="AB20" s="14">
        <f>IFERROR(VLOOKUP($D20,Results37!$F$3:$L$1396,AB$1,FALSE),"")</f>
        <v>16</v>
      </c>
      <c r="AC20" s="14" t="str">
        <f>IFERROR(VLOOKUP($D20,Results37!$F$3:$L$1396,AC$1,FALSE),"")</f>
        <v>Reno Zephyrs</v>
      </c>
      <c r="AD20" s="14">
        <f t="shared" si="3"/>
        <v>71</v>
      </c>
      <c r="AE20" s="18" t="str">
        <f>IF(ISERROR(VLOOKUP($AC20&amp;"-"&amp;$F20&amp;" "&amp;G20,Bonuses!$B$1:$G$1006,4,FALSE)),"",INT(VLOOKUP($AC20&amp;"-"&amp;$F20&amp;" "&amp;$G20,Bonuses!$B$1:$G$1006,4,FALSE)))</f>
        <v/>
      </c>
      <c r="AF20" s="14" t="str">
        <f>IF(ISERROR(VLOOKUP($AC20&amp;"-"&amp;$F20,Bonuses!$B$1:$G$1006,5,FALSE)),"",IF(VLOOKUP($AC20&amp;"-"&amp;$F20,Bonuses!$B$1:$G$1006,5,FALSE)="","",VLOOKUP($AC20&amp;"-"&amp;$F20,Bonuses!$B$1:$G$1006,6,FALSE)&amp;" yrs, "&amp;VLOOKUP($AC20&amp;"-"&amp;$F20,Bonuses!$B$1:$G$1006,5,FALSE)))</f>
        <v/>
      </c>
    </row>
    <row r="21" spans="1:32" s="19" customFormat="1" hidden="1" x14ac:dyDescent="0.3">
      <c r="A21" s="19">
        <v>6229</v>
      </c>
      <c r="B21" s="19">
        <f t="shared" si="0"/>
        <v>1</v>
      </c>
      <c r="C21" s="14" t="str">
        <f>IF(ISNUMBER(IFERROR(VLOOKUP($A21,Pit!$A$4:$A$600,1,FALSE),"B")),"P","B")</f>
        <v>B</v>
      </c>
      <c r="D21" s="15">
        <f>IF($C21="B",VLOOKUP($A21,Bat!$A$4:$BG$1500,D$1,FALSE),VLOOKUP($A21,Pit!$A$4:$BA$1686,D$2,FALSE))</f>
        <v>6229</v>
      </c>
      <c r="E21" s="14" t="str">
        <f>IF($C21="B",VLOOKUP($A21,Bat!$A$4:$BG$1500,E$1,FALSE),VLOOKUP($A21,Pit!$A$4:$BA$1686,E$2,FALSE))</f>
        <v>RF</v>
      </c>
      <c r="F21" s="14" t="str">
        <f>IF($C21="B",VLOOKUP($A21,Bat!$A$4:$BG$1500,F$1,FALSE),VLOOKUP($A21,Pit!$A$4:$BA$1686,F$2,FALSE))</f>
        <v>Rintaro</v>
      </c>
      <c r="G21" s="14" t="str">
        <f>IF($C21="B",VLOOKUP($A21,Bat!$A$4:$BG$1500,G$1,FALSE),VLOOKUP($A21,Pit!$A$4:$BA$1686,G$2,FALSE))</f>
        <v>Kawai</v>
      </c>
      <c r="H21" s="14">
        <f>IF($C21="B",VLOOKUP($A21,Bat!$A$4:$BG$1500,H$1,FALSE),VLOOKUP($A21,Pit!$A$4:$BA$1686,H$2,FALSE))</f>
        <v>21</v>
      </c>
      <c r="I21" s="14" t="str">
        <f>IF($C21="B",VLOOKUP($A21,Bat!$A$4:$BG$1500,I$1,FALSE),VLOOKUP($A21,Pit!$A$4:$BA$1686,I$2,FALSE))</f>
        <v>R</v>
      </c>
      <c r="J21" s="14" t="str">
        <f>IF($C21="B",VLOOKUP($A21,Bat!$A$4:$BG$1500,J$1,FALSE),VLOOKUP($A21,Pit!$A$4:$BA$1686,J$2,FALSE))</f>
        <v>R</v>
      </c>
      <c r="K21" s="14" t="str">
        <f>IF($C21="B",VLOOKUP($A21,Bat!$A$4:$BG$1500,K$1,FALSE),VLOOKUP($A21,Pit!$A$4:$BA$1686,K$2,FALSE))</f>
        <v>Normal</v>
      </c>
      <c r="L21" s="15" t="str">
        <f>IF($C21="B",VLOOKUP($A21,Bat!$A$4:$BG$1500,L$1,FALSE),VLOOKUP($A21,Pit!$A$4:$BA$1686,L$2,FALSE))</f>
        <v>High</v>
      </c>
      <c r="M21" s="14">
        <f>IF($C21="B",VLOOKUP($A21,Bat!$A$4:$BG$1500,M$1,FALSE),VLOOKUP($A21,Pit!$A$4:$BA$1686,M$2,FALSE))</f>
        <v>4</v>
      </c>
      <c r="N21" s="14">
        <f>IF($C21="B",VLOOKUP($A21,Bat!$A$4:$BG$1500,N$1,FALSE),VLOOKUP($A21,Pit!$A$4:$BA$1686,N$2,FALSE))</f>
        <v>5</v>
      </c>
      <c r="O21" s="14">
        <f>IF($C21="B",VLOOKUP($A21,Bat!$A$4:$BG$1500,O$1,FALSE),VLOOKUP($A21,Pit!$A$4:$BA$1686,O$2,FALSE))</f>
        <v>5</v>
      </c>
      <c r="P21" s="14">
        <f>IF($C21="B",VLOOKUP($A21,Bat!$A$4:$BG$1500,P$1,FALSE),VLOOKUP($A21,Pit!$A$4:$BA$1686,P$2,FALSE))</f>
        <v>7</v>
      </c>
      <c r="Q21" s="15">
        <f>IF($C21="B",VLOOKUP($A21,Bat!$A$4:$BG$1500,Q$1,FALSE),VLOOKUP($A21,Pit!$A$4:$BA$1686,Q$2,FALSE))</f>
        <v>4</v>
      </c>
      <c r="R21" s="16">
        <f>IF($C21="B",VLOOKUP($A21,Bat!$A$4:$BG$1500,R$1,FALSE),VLOOKUP($A21,Pit!$A$4:$BA$1686,R$2,FALSE))</f>
        <v>118.19092184491663</v>
      </c>
      <c r="S21" s="17">
        <f>IF($C21="B",VLOOKUP($A21,Bat!$A$4:$BG$1500,S$1,FALSE),VLOOKUP($A21,Pit!$A$4:$BA$1686,S$2,FALSE))</f>
        <v>2.1062114151204989</v>
      </c>
      <c r="T21" s="48" t="str">
        <f>IF($C21="B",VLOOKUP($A21,Bat!$A$4:$BG$1500,T$1,FALSE),VLOOKUP($A21,Pit!$A$4:$BA$1686,T$2,FALSE))</f>
        <v>$550k</v>
      </c>
      <c r="U21" s="19">
        <f>IF($C21="B",VLOOKUP($A21,Bat!$A$4:$AU$1464,46,FALSE),VLOOKUP($A21,Pit!$A$4:$BD$1664,55,FALSE))</f>
        <v>9</v>
      </c>
      <c r="V21" s="19">
        <f>IF($C21="B",VLOOKUP($A21,Bat!$A$4:$BA$1464,47,FALSE),VLOOKUP($A21,Pit!$A$4:$BF$1664,56,FALSE))</f>
        <v>9</v>
      </c>
      <c r="W21" s="19">
        <f>IF($C21="B",VLOOKUP($A21,Bat!$A$4:$BA$1464,48,FALSE),VLOOKUP($A21,Pit!$A$4:$BF$1664,57,FALSE))</f>
        <v>1</v>
      </c>
      <c r="X21" s="14">
        <f t="shared" si="1"/>
        <v>111</v>
      </c>
      <c r="Y21" s="20">
        <f t="shared" si="2"/>
        <v>52</v>
      </c>
      <c r="Z21" s="14">
        <f>IFERROR(VLOOKUP($D21,Results37!$F$3:$L$1396,Z$1,FALSE),"")</f>
        <v>17</v>
      </c>
      <c r="AA21" s="43">
        <f>IF(ISERROR(VLOOKUP(D21,Results37!$F$3:$O$1399,AA$1,FALSE)),"",IF(VLOOKUP(D21,Results37!$F$3:$O$1399,AA$1+1,FALSE)=1,"S"&amp;VLOOKUP(D21,Results37!$F$3:$O$1399,AA$1,FALSE),VLOOKUP(D21,Results37!$F$3:$O$1399,AA$1,FALSE)))</f>
        <v>1</v>
      </c>
      <c r="AB21" s="14">
        <f>IFERROR(VLOOKUP($D21,Results37!$F$3:$L$1396,AB$1,FALSE),"")</f>
        <v>17</v>
      </c>
      <c r="AC21" s="14" t="str">
        <f>IFERROR(VLOOKUP($D21,Results37!$F$3:$L$1396,AC$1,FALSE),"")</f>
        <v>London Underground</v>
      </c>
      <c r="AD21" s="14">
        <f t="shared" si="3"/>
        <v>94</v>
      </c>
      <c r="AE21" s="18" t="str">
        <f>IF(ISERROR(VLOOKUP($AC21&amp;"-"&amp;$F21&amp;" "&amp;G21,Bonuses!$B$1:$G$1006,4,FALSE)),"",INT(VLOOKUP($AC21&amp;"-"&amp;$F21&amp;" "&amp;$G21,Bonuses!$B$1:$G$1006,4,FALSE)))</f>
        <v/>
      </c>
      <c r="AF21" s="14" t="str">
        <f>IF(ISERROR(VLOOKUP($AC21&amp;"-"&amp;$F21,Bonuses!$B$1:$G$1006,5,FALSE)),"",IF(VLOOKUP($AC21&amp;"-"&amp;$F21,Bonuses!$B$1:$G$1006,5,FALSE)="","",VLOOKUP($AC21&amp;"-"&amp;$F21,Bonuses!$B$1:$G$1006,6,FALSE)&amp;" yrs, "&amp;VLOOKUP($AC21&amp;"-"&amp;$F21,Bonuses!$B$1:$G$1006,5,FALSE)))</f>
        <v/>
      </c>
    </row>
    <row r="22" spans="1:32" s="19" customFormat="1" hidden="1" x14ac:dyDescent="0.3">
      <c r="A22" s="19">
        <v>9848</v>
      </c>
      <c r="B22" s="19">
        <f t="shared" si="0"/>
        <v>1</v>
      </c>
      <c r="C22" s="14" t="str">
        <f>IF(ISNUMBER(IFERROR(VLOOKUP($A22,Pit!$A$4:$A$600,1,FALSE),"B")),"P","B")</f>
        <v>B</v>
      </c>
      <c r="D22" s="15">
        <f>IF($C22="B",VLOOKUP($A22,Bat!$A$4:$BG$1500,D$1,FALSE),VLOOKUP($A22,Pit!$A$4:$BA$1686,D$2,FALSE))</f>
        <v>9848</v>
      </c>
      <c r="E22" s="14" t="str">
        <f>IF($C22="B",VLOOKUP($A22,Bat!$A$4:$BG$1500,E$1,FALSE),VLOOKUP($A22,Pit!$A$4:$BA$1686,E$2,FALSE))</f>
        <v>2B</v>
      </c>
      <c r="F22" s="14" t="str">
        <f>IF($C22="B",VLOOKUP($A22,Bat!$A$4:$BG$1500,F$1,FALSE),VLOOKUP($A22,Pit!$A$4:$BA$1686,F$2,FALSE))</f>
        <v>Dave</v>
      </c>
      <c r="G22" s="14" t="str">
        <f>IF($C22="B",VLOOKUP($A22,Bat!$A$4:$BG$1500,G$1,FALSE),VLOOKUP($A22,Pit!$A$4:$BA$1686,G$2,FALSE))</f>
        <v>Hoffman</v>
      </c>
      <c r="H22" s="14">
        <f>IF($C22="B",VLOOKUP($A22,Bat!$A$4:$BG$1500,H$1,FALSE),VLOOKUP($A22,Pit!$A$4:$BA$1686,H$2,FALSE))</f>
        <v>21</v>
      </c>
      <c r="I22" s="14" t="str">
        <f>IF($C22="B",VLOOKUP($A22,Bat!$A$4:$BG$1500,I$1,FALSE),VLOOKUP($A22,Pit!$A$4:$BA$1686,I$2,FALSE))</f>
        <v>R</v>
      </c>
      <c r="J22" s="14" t="str">
        <f>IF($C22="B",VLOOKUP($A22,Bat!$A$4:$BG$1500,J$1,FALSE),VLOOKUP($A22,Pit!$A$4:$BA$1686,J$2,FALSE))</f>
        <v>R</v>
      </c>
      <c r="K22" s="14" t="str">
        <f>IF($C22="B",VLOOKUP($A22,Bat!$A$4:$BG$1500,K$1,FALSE),VLOOKUP($A22,Pit!$A$4:$BA$1686,K$2,FALSE))</f>
        <v>Normal</v>
      </c>
      <c r="L22" s="15" t="str">
        <f>IF($C22="B",VLOOKUP($A22,Bat!$A$4:$BG$1500,L$1,FALSE),VLOOKUP($A22,Pit!$A$4:$BA$1686,L$2,FALSE))</f>
        <v>Low</v>
      </c>
      <c r="M22" s="14">
        <f>IF($C22="B",VLOOKUP($A22,Bat!$A$4:$BG$1500,M$1,FALSE),VLOOKUP($A22,Pit!$A$4:$BA$1686,M$2,FALSE))</f>
        <v>5</v>
      </c>
      <c r="N22" s="14">
        <f>IF($C22="B",VLOOKUP($A22,Bat!$A$4:$BG$1500,N$1,FALSE),VLOOKUP($A22,Pit!$A$4:$BA$1686,N$2,FALSE))</f>
        <v>6</v>
      </c>
      <c r="O22" s="14">
        <f>IF($C22="B",VLOOKUP($A22,Bat!$A$4:$BG$1500,O$1,FALSE),VLOOKUP($A22,Pit!$A$4:$BA$1686,O$2,FALSE))</f>
        <v>4</v>
      </c>
      <c r="P22" s="14">
        <f>IF($C22="B",VLOOKUP($A22,Bat!$A$4:$BG$1500,P$1,FALSE),VLOOKUP($A22,Pit!$A$4:$BA$1686,P$2,FALSE))</f>
        <v>3</v>
      </c>
      <c r="Q22" s="15">
        <f>IF($C22="B",VLOOKUP($A22,Bat!$A$4:$BG$1500,Q$1,FALSE),VLOOKUP($A22,Pit!$A$4:$BA$1686,Q$2,FALSE))</f>
        <v>6</v>
      </c>
      <c r="R22" s="16">
        <f>IF($C22="B",VLOOKUP($A22,Bat!$A$4:$BG$1500,R$1,FALSE),VLOOKUP($A22,Pit!$A$4:$BA$1686,R$2,FALSE))</f>
        <v>115.5834940758903</v>
      </c>
      <c r="S22" s="17">
        <f>IF($C22="B",VLOOKUP($A22,Bat!$A$4:$BG$1500,S$1,FALSE),VLOOKUP($A22,Pit!$A$4:$BA$1686,S$2,FALSE))</f>
        <v>1.5615490192617743</v>
      </c>
      <c r="T22" s="48" t="str">
        <f>IF($C22="B",VLOOKUP($A22,Bat!$A$4:$BG$1500,T$1,FALSE),VLOOKUP($A22,Pit!$A$4:$BA$1686,T$2,FALSE))</f>
        <v>$500k</v>
      </c>
      <c r="U22" s="19">
        <f>IF($C22="B",VLOOKUP($A22,Bat!$A$4:$AU$1464,46,FALSE),VLOOKUP($A22,Pit!$A$4:$BD$1664,55,FALSE))</f>
        <v>14</v>
      </c>
      <c r="V22" s="19">
        <f>IF($C22="B",VLOOKUP($A22,Bat!$A$4:$BA$1464,47,FALSE),VLOOKUP($A22,Pit!$A$4:$BF$1664,56,FALSE))</f>
        <v>14</v>
      </c>
      <c r="W22" s="19">
        <f>IF($C22="B",VLOOKUP($A22,Bat!$A$4:$BA$1464,48,FALSE),VLOOKUP($A22,Pit!$A$4:$BF$1664,57,FALSE))</f>
        <v>2</v>
      </c>
      <c r="X22" s="14">
        <f t="shared" si="1"/>
        <v>162</v>
      </c>
      <c r="Y22" s="20">
        <f t="shared" si="2"/>
        <v>98</v>
      </c>
      <c r="Z22" s="14">
        <f>IFERROR(VLOOKUP($D22,Results37!$F$3:$L$1396,Z$1,FALSE),"")</f>
        <v>18</v>
      </c>
      <c r="AA22" s="43">
        <f>IF(ISERROR(VLOOKUP(D22,Results37!$F$3:$O$1399,AA$1,FALSE)),"",IF(VLOOKUP(D22,Results37!$F$3:$O$1399,AA$1+1,FALSE)=1,"S"&amp;VLOOKUP(D22,Results37!$F$3:$O$1399,AA$1,FALSE),VLOOKUP(D22,Results37!$F$3:$O$1399,AA$1,FALSE)))</f>
        <v>1</v>
      </c>
      <c r="AB22" s="14">
        <f>IFERROR(VLOOKUP($D22,Results37!$F$3:$L$1396,AB$1,FALSE),"")</f>
        <v>18</v>
      </c>
      <c r="AC22" s="14" t="str">
        <f>IFERROR(VLOOKUP($D22,Results37!$F$3:$L$1396,AC$1,FALSE),"")</f>
        <v>Aurora Borealis</v>
      </c>
      <c r="AD22" s="14">
        <f t="shared" si="3"/>
        <v>144</v>
      </c>
      <c r="AE22" s="18" t="str">
        <f>IF(ISERROR(VLOOKUP($AC22&amp;"-"&amp;$F22&amp;" "&amp;G22,Bonuses!$B$1:$G$1006,4,FALSE)),"",INT(VLOOKUP($AC22&amp;"-"&amp;$F22&amp;" "&amp;$G22,Bonuses!$B$1:$G$1006,4,FALSE)))</f>
        <v/>
      </c>
      <c r="AF22" s="14" t="str">
        <f>AA22&amp;"."&amp;AB22&amp;" ("&amp;Z22&amp;") - "&amp;E22&amp;" "&amp;F22&amp;" "&amp;G22</f>
        <v>1.18 (18) - 2B Dave Hoffman</v>
      </c>
    </row>
    <row r="23" spans="1:32" s="19" customFormat="1" hidden="1" x14ac:dyDescent="0.3">
      <c r="A23" s="19">
        <v>13056</v>
      </c>
      <c r="B23" s="19">
        <f t="shared" si="0"/>
        <v>1</v>
      </c>
      <c r="C23" s="14" t="str">
        <f>IF(ISNUMBER(IFERROR(VLOOKUP($A23,Pit!$A$4:$A$600,1,FALSE),"B")),"P","B")</f>
        <v>B</v>
      </c>
      <c r="D23" s="15">
        <f>IF($C23="B",VLOOKUP($A23,Bat!$A$4:$BG$1500,D$1,FALSE),VLOOKUP($A23,Pit!$A$4:$BA$1686,D$2,FALSE))</f>
        <v>13056</v>
      </c>
      <c r="E23" s="14" t="str">
        <f>IF($C23="B",VLOOKUP($A23,Bat!$A$4:$BG$1500,E$1,FALSE),VLOOKUP($A23,Pit!$A$4:$BA$1686,E$2,FALSE))</f>
        <v>C</v>
      </c>
      <c r="F23" s="14" t="str">
        <f>IF($C23="B",VLOOKUP($A23,Bat!$A$4:$BG$1500,F$1,FALSE),VLOOKUP($A23,Pit!$A$4:$BA$1686,F$2,FALSE))</f>
        <v>Pedro</v>
      </c>
      <c r="G23" s="14" t="str">
        <f>IF($C23="B",VLOOKUP($A23,Bat!$A$4:$BG$1500,G$1,FALSE),VLOOKUP($A23,Pit!$A$4:$BA$1686,G$2,FALSE))</f>
        <v>Hernández</v>
      </c>
      <c r="H23" s="14">
        <f>IF($C23="B",VLOOKUP($A23,Bat!$A$4:$BG$1500,H$1,FALSE),VLOOKUP($A23,Pit!$A$4:$BA$1686,H$2,FALSE))</f>
        <v>18</v>
      </c>
      <c r="I23" s="14" t="str">
        <f>IF($C23="B",VLOOKUP($A23,Bat!$A$4:$BG$1500,I$1,FALSE),VLOOKUP($A23,Pit!$A$4:$BA$1686,I$2,FALSE))</f>
        <v>S</v>
      </c>
      <c r="J23" s="14" t="str">
        <f>IF($C23="B",VLOOKUP($A23,Bat!$A$4:$BG$1500,J$1,FALSE),VLOOKUP($A23,Pit!$A$4:$BA$1686,J$2,FALSE))</f>
        <v>R</v>
      </c>
      <c r="K23" s="14" t="str">
        <f>IF($C23="B",VLOOKUP($A23,Bat!$A$4:$BG$1500,K$1,FALSE),VLOOKUP($A23,Pit!$A$4:$BA$1686,K$2,FALSE))</f>
        <v>Normal</v>
      </c>
      <c r="L23" s="15" t="str">
        <f>IF($C23="B",VLOOKUP($A23,Bat!$A$4:$BG$1500,L$1,FALSE),VLOOKUP($A23,Pit!$A$4:$BA$1686,L$2,FALSE))</f>
        <v>Normal</v>
      </c>
      <c r="M23" s="14">
        <f>IF($C23="B",VLOOKUP($A23,Bat!$A$4:$BG$1500,M$1,FALSE),VLOOKUP($A23,Pit!$A$4:$BA$1686,M$2,FALSE))</f>
        <v>4</v>
      </c>
      <c r="N23" s="14">
        <f>IF($C23="B",VLOOKUP($A23,Bat!$A$4:$BG$1500,N$1,FALSE),VLOOKUP($A23,Pit!$A$4:$BA$1686,N$2,FALSE))</f>
        <v>7</v>
      </c>
      <c r="O23" s="14">
        <f>IF($C23="B",VLOOKUP($A23,Bat!$A$4:$BG$1500,O$1,FALSE),VLOOKUP($A23,Pit!$A$4:$BA$1686,O$2,FALSE))</f>
        <v>6</v>
      </c>
      <c r="P23" s="14">
        <f>IF($C23="B",VLOOKUP($A23,Bat!$A$4:$BG$1500,P$1,FALSE),VLOOKUP($A23,Pit!$A$4:$BA$1686,P$2,FALSE))</f>
        <v>5</v>
      </c>
      <c r="Q23" s="15">
        <f>IF($C23="B",VLOOKUP($A23,Bat!$A$4:$BG$1500,Q$1,FALSE),VLOOKUP($A23,Pit!$A$4:$BA$1686,Q$2,FALSE))</f>
        <v>3</v>
      </c>
      <c r="R23" s="16">
        <f>IF($C23="B",VLOOKUP($A23,Bat!$A$4:$BG$1500,R$1,FALSE),VLOOKUP($A23,Pit!$A$4:$BA$1686,R$2,FALSE))</f>
        <v>121.33642522575943</v>
      </c>
      <c r="S23" s="17">
        <f>IF($C23="B",VLOOKUP($A23,Bat!$A$4:$BG$1500,S$1,FALSE),VLOOKUP($A23,Pit!$A$4:$BA$1686,S$2,FALSE))</f>
        <v>2.7632717670670139</v>
      </c>
      <c r="T23" s="48" t="str">
        <f>IF($C23="B",VLOOKUP($A23,Bat!$A$4:$BG$1500,T$1,FALSE),VLOOKUP($A23,Pit!$A$4:$BA$1686,T$2,FALSE))</f>
        <v>$3.0m</v>
      </c>
      <c r="U23" s="19">
        <f>IF($C23="B",VLOOKUP($A23,Bat!$A$4:$AU$1464,46,FALSE),VLOOKUP($A23,Pit!$A$4:$BD$1664,55,FALSE))</f>
        <v>8</v>
      </c>
      <c r="V23" s="19">
        <f>IF($C23="B",VLOOKUP($A23,Bat!$A$4:$BA$1464,47,FALSE),VLOOKUP($A23,Pit!$A$4:$BF$1664,56,FALSE))</f>
        <v>8</v>
      </c>
      <c r="W23" s="19">
        <f>IF($C23="B",VLOOKUP($A23,Bat!$A$4:$BA$1464,48,FALSE),VLOOKUP($A23,Pit!$A$4:$BF$1664,57,FALSE))</f>
        <v>1</v>
      </c>
      <c r="X23" s="14">
        <f t="shared" si="1"/>
        <v>76</v>
      </c>
      <c r="Y23" s="20">
        <f t="shared" si="2"/>
        <v>18</v>
      </c>
      <c r="Z23" s="14">
        <f>IFERROR(VLOOKUP($D23,Results37!$F$3:$L$1396,Z$1,FALSE),"")</f>
        <v>19</v>
      </c>
      <c r="AA23" s="43">
        <f>IF(ISERROR(VLOOKUP(D23,Results37!$F$3:$O$1399,AA$1,FALSE)),"",IF(VLOOKUP(D23,Results37!$F$3:$O$1399,AA$1+1,FALSE)=1,"S"&amp;VLOOKUP(D23,Results37!$F$3:$O$1399,AA$1,FALSE),VLOOKUP(D23,Results37!$F$3:$O$1399,AA$1,FALSE)))</f>
        <v>1</v>
      </c>
      <c r="AB23" s="14">
        <f>IFERROR(VLOOKUP($D23,Results37!$F$3:$L$1396,AB$1,FALSE),"")</f>
        <v>19</v>
      </c>
      <c r="AC23" s="14" t="str">
        <f>IFERROR(VLOOKUP($D23,Results37!$F$3:$L$1396,AC$1,FALSE),"")</f>
        <v>Okinawa Shisa</v>
      </c>
      <c r="AD23" s="14">
        <f t="shared" si="3"/>
        <v>57</v>
      </c>
      <c r="AE23" s="18" t="str">
        <f>IF(ISERROR(VLOOKUP($AC23&amp;"-"&amp;$F23&amp;" "&amp;G23,Bonuses!$B$1:$G$1006,4,FALSE)),"",INT(VLOOKUP($AC23&amp;"-"&amp;$F23&amp;" "&amp;$G23,Bonuses!$B$1:$G$1006,4,FALSE)))</f>
        <v/>
      </c>
      <c r="AF23" s="14" t="str">
        <f>AA23&amp;"."&amp;AB23&amp;" ("&amp;Z23&amp;") - "&amp;E23&amp;" "&amp;F23&amp;" "&amp;G23</f>
        <v>1.19 (19) - C Pedro Hernández</v>
      </c>
    </row>
    <row r="24" spans="1:32" s="19" customFormat="1" hidden="1" x14ac:dyDescent="0.3">
      <c r="A24" s="19">
        <v>15995</v>
      </c>
      <c r="B24" s="19">
        <f t="shared" si="0"/>
        <v>1</v>
      </c>
      <c r="C24" s="14" t="str">
        <f>IF(ISNUMBER(IFERROR(VLOOKUP($A24,Pit!$A$4:$A$600,1,FALSE),"B")),"P","B")</f>
        <v>P</v>
      </c>
      <c r="D24" s="15">
        <f>IF($C24="B",VLOOKUP($A24,Bat!$A$4:$BG$1500,D$1,FALSE),VLOOKUP($A24,Pit!$A$4:$BA$1686,D$2,FALSE))</f>
        <v>15995</v>
      </c>
      <c r="E24" s="14" t="str">
        <f>IF($C24="B",VLOOKUP($A24,Bat!$A$4:$BG$1500,E$1,FALSE),VLOOKUP($A24,Pit!$A$4:$BA$1686,E$2,FALSE))</f>
        <v>SP</v>
      </c>
      <c r="F24" s="14" t="str">
        <f>IF($C24="B",VLOOKUP($A24,Bat!$A$4:$BG$1500,F$1,FALSE),VLOOKUP($A24,Pit!$A$4:$BA$1686,F$2,FALSE))</f>
        <v>José</v>
      </c>
      <c r="G24" s="14" t="str">
        <f>IF($C24="B",VLOOKUP($A24,Bat!$A$4:$BG$1500,G$1,FALSE),VLOOKUP($A24,Pit!$A$4:$BA$1686,G$2,FALSE))</f>
        <v>Espinosa</v>
      </c>
      <c r="H24" s="14">
        <f>IF($C24="B",VLOOKUP($A24,Bat!$A$4:$BG$1500,H$1,FALSE),VLOOKUP($A24,Pit!$A$4:$BA$1686,H$2,FALSE))</f>
        <v>18</v>
      </c>
      <c r="I24" s="14" t="str">
        <f>IF($C24="B",VLOOKUP($A24,Bat!$A$4:$BG$1500,I$1,FALSE),VLOOKUP($A24,Pit!$A$4:$BA$1686,I$2,FALSE))</f>
        <v>L</v>
      </c>
      <c r="J24" s="14" t="str">
        <f>IF($C24="B",VLOOKUP($A24,Bat!$A$4:$BG$1500,J$1,FALSE),VLOOKUP($A24,Pit!$A$4:$BA$1686,J$2,FALSE))</f>
        <v>L</v>
      </c>
      <c r="K24" s="14" t="str">
        <f>IF($C24="B",VLOOKUP($A24,Bat!$A$4:$BG$1500,K$1,FALSE),VLOOKUP($A24,Pit!$A$4:$BA$1686,K$2,FALSE))</f>
        <v>Normal</v>
      </c>
      <c r="L24" s="15" t="str">
        <f>IF($C24="B",VLOOKUP($A24,Bat!$A$4:$BG$1500,L$1,FALSE),VLOOKUP($A24,Pit!$A$4:$BA$1686,L$2,FALSE))</f>
        <v>Normal</v>
      </c>
      <c r="M24" s="14">
        <f>IF($C24="B",VLOOKUP($A24,Bat!$A$4:$BG$1500,M$1,FALSE),VLOOKUP($A24,Pit!$A$4:$BA$1686,M$2,FALSE))</f>
        <v>5</v>
      </c>
      <c r="N24" s="14">
        <f>IF($C24="B",VLOOKUP($A24,Bat!$A$4:$BG$1500,N$1,FALSE),VLOOKUP($A24,Pit!$A$4:$BA$1686,N$2,FALSE))</f>
        <v>6</v>
      </c>
      <c r="O24" s="14">
        <f>IF($C24="B",VLOOKUP($A24,Bat!$A$4:$BG$1500,O$1,FALSE),VLOOKUP($A24,Pit!$A$4:$BA$1686,O$2,FALSE))</f>
        <v>4</v>
      </c>
      <c r="P24" s="14" t="str">
        <f>IF($C24="B",VLOOKUP($A24,Bat!$A$4:$BG$1500,P$1,FALSE),VLOOKUP($A24,Pit!$A$4:$BA$1686,P$2,FALSE))</f>
        <v>93-95 Mph</v>
      </c>
      <c r="Q24" s="15">
        <f>IF($C24="B",VLOOKUP($A24,Bat!$A$4:$BG$1500,Q$1,FALSE),VLOOKUP($A24,Pit!$A$4:$BA$1686,Q$2,FALSE))</f>
        <v>8</v>
      </c>
      <c r="R24" s="16">
        <f>IF($C24="B",VLOOKUP($A24,Bat!$A$4:$BG$1500,R$1,FALSE),VLOOKUP($A24,Pit!$A$4:$BA$1686,R$2,FALSE))</f>
        <v>131.60846653858519</v>
      </c>
      <c r="S24" s="17">
        <f>IF($C24="B",VLOOKUP($A24,Bat!$A$4:$BG$1500,S$1,FALSE),VLOOKUP($A24,Pit!$A$4:$BA$1686,S$2,FALSE))</f>
        <v>2.8239283428696704</v>
      </c>
      <c r="T24" s="48" t="str">
        <f>IF($C24="B",VLOOKUP($A24,Bat!$A$4:$BG$1500,T$1,FALSE),VLOOKUP($A24,Pit!$A$4:$BA$1686,T$2,FALSE))</f>
        <v>$2.8m</v>
      </c>
      <c r="U24" s="19">
        <f>IF($C24="B",VLOOKUP($A24,Bat!$A$4:$AU$1464,46,FALSE),VLOOKUP($A24,Pit!$A$4:$BD$1664,55,FALSE))</f>
        <v>11</v>
      </c>
      <c r="V24" s="19">
        <f>IF($C24="B",VLOOKUP($A24,Bat!$A$4:$BA$1464,47,FALSE),VLOOKUP($A24,Pit!$A$4:$BF$1664,56,FALSE))</f>
        <v>800</v>
      </c>
      <c r="W24" s="19">
        <f>IF($C24="B",VLOOKUP($A24,Bat!$A$4:$BA$1464,48,FALSE),VLOOKUP($A24,Pit!$A$4:$BF$1664,57,FALSE))</f>
        <v>1</v>
      </c>
      <c r="X24" s="14">
        <f t="shared" si="1"/>
        <v>77</v>
      </c>
      <c r="Y24" s="20">
        <f t="shared" si="2"/>
        <v>16</v>
      </c>
      <c r="Z24" s="14">
        <f>IFERROR(VLOOKUP($D24,Results37!$F$3:$L$1396,Z$1,FALSE),"")</f>
        <v>20</v>
      </c>
      <c r="AA24" s="43">
        <f>IF(ISERROR(VLOOKUP(D24,Results37!$F$3:$O$1399,AA$1,FALSE)),"",IF(VLOOKUP(D24,Results37!$F$3:$O$1399,AA$1+1,FALSE)=1,"S"&amp;VLOOKUP(D24,Results37!$F$3:$O$1399,AA$1,FALSE),VLOOKUP(D24,Results37!$F$3:$O$1399,AA$1,FALSE)))</f>
        <v>1</v>
      </c>
      <c r="AB24" s="14">
        <f>IFERROR(VLOOKUP($D24,Results37!$F$3:$L$1396,AB$1,FALSE),"")</f>
        <v>20</v>
      </c>
      <c r="AC24" s="14" t="str">
        <f>IFERROR(VLOOKUP($D24,Results37!$F$3:$L$1396,AC$1,FALSE),"")</f>
        <v>West Virginia Alleghenies</v>
      </c>
      <c r="AD24" s="14">
        <f t="shared" si="3"/>
        <v>57</v>
      </c>
      <c r="AE24" s="18" t="str">
        <f>IF(ISERROR(VLOOKUP($AC24&amp;"-"&amp;$F24&amp;" "&amp;G24,Bonuses!$B$1:$G$1006,4,FALSE)),"",INT(VLOOKUP($AC24&amp;"-"&amp;$F24&amp;" "&amp;$G24,Bonuses!$B$1:$G$1006,4,FALSE)))</f>
        <v/>
      </c>
      <c r="AF24" s="14" t="str">
        <f>AA24&amp;"."&amp;AB24&amp;" ("&amp;Z24&amp;" overall) - "&amp;IF(C24="B",E24,J24&amp;"HP")&amp;" [url=http://www.pebabaseball.com/reports/news/html/players/player_"&amp;D24&amp;".html]"&amp;F24&amp;" "&amp;G24&amp;"[/url]"</f>
        <v>1.20 (20 overall) - LHP [url=http://www.pebabaseball.com/reports/news/html/players/player_15995.html]José Espinosa[/url]</v>
      </c>
    </row>
    <row r="25" spans="1:32" s="19" customFormat="1" hidden="1" x14ac:dyDescent="0.3">
      <c r="A25" s="19">
        <v>10740</v>
      </c>
      <c r="B25" s="19">
        <f t="shared" si="0"/>
        <v>1</v>
      </c>
      <c r="C25" s="14" t="str">
        <f>IF(ISNUMBER(IFERROR(VLOOKUP($A25,Pit!$A$4:$A$600,1,FALSE),"B")),"P","B")</f>
        <v>P</v>
      </c>
      <c r="D25" s="15">
        <f>IF($C25="B",VLOOKUP($A25,Bat!$A$4:$BG$1500,D$1,FALSE),VLOOKUP($A25,Pit!$A$4:$BA$1686,D$2,FALSE))</f>
        <v>10740</v>
      </c>
      <c r="E25" s="14" t="str">
        <f>IF($C25="B",VLOOKUP($A25,Bat!$A$4:$BG$1500,E$1,FALSE),VLOOKUP($A25,Pit!$A$4:$BA$1686,E$2,FALSE))</f>
        <v>SP</v>
      </c>
      <c r="F25" s="14" t="str">
        <f>IF($C25="B",VLOOKUP($A25,Bat!$A$4:$BG$1500,F$1,FALSE),VLOOKUP($A25,Pit!$A$4:$BA$1686,F$2,FALSE))</f>
        <v>Alfonso</v>
      </c>
      <c r="G25" s="14" t="str">
        <f>IF($C25="B",VLOOKUP($A25,Bat!$A$4:$BG$1500,G$1,FALSE),VLOOKUP($A25,Pit!$A$4:$BA$1686,G$2,FALSE))</f>
        <v>Maldonado</v>
      </c>
      <c r="H25" s="14">
        <f>IF($C25="B",VLOOKUP($A25,Bat!$A$4:$BG$1500,H$1,FALSE),VLOOKUP($A25,Pit!$A$4:$BA$1686,H$2,FALSE))</f>
        <v>21</v>
      </c>
      <c r="I25" s="14" t="str">
        <f>IF($C25="B",VLOOKUP($A25,Bat!$A$4:$BG$1500,I$1,FALSE),VLOOKUP($A25,Pit!$A$4:$BA$1686,I$2,FALSE))</f>
        <v>L</v>
      </c>
      <c r="J25" s="14" t="str">
        <f>IF($C25="B",VLOOKUP($A25,Bat!$A$4:$BG$1500,J$1,FALSE),VLOOKUP($A25,Pit!$A$4:$BA$1686,J$2,FALSE))</f>
        <v>L</v>
      </c>
      <c r="K25" s="14" t="str">
        <f>IF($C25="B",VLOOKUP($A25,Bat!$A$4:$BG$1500,K$1,FALSE),VLOOKUP($A25,Pit!$A$4:$BA$1686,K$2,FALSE))</f>
        <v>Normal</v>
      </c>
      <c r="L25" s="15" t="str">
        <f>IF($C25="B",VLOOKUP($A25,Bat!$A$4:$BG$1500,L$1,FALSE),VLOOKUP($A25,Pit!$A$4:$BA$1686,L$2,FALSE))</f>
        <v>Normal</v>
      </c>
      <c r="M25" s="14">
        <f>IF($C25="B",VLOOKUP($A25,Bat!$A$4:$BG$1500,M$1,FALSE),VLOOKUP($A25,Pit!$A$4:$BA$1686,M$2,FALSE))</f>
        <v>6</v>
      </c>
      <c r="N25" s="14">
        <f>IF($C25="B",VLOOKUP($A25,Bat!$A$4:$BG$1500,N$1,FALSE),VLOOKUP($A25,Pit!$A$4:$BA$1686,N$2,FALSE))</f>
        <v>5</v>
      </c>
      <c r="O25" s="14">
        <f>IF($C25="B",VLOOKUP($A25,Bat!$A$4:$BG$1500,O$1,FALSE),VLOOKUP($A25,Pit!$A$4:$BA$1686,O$2,FALSE))</f>
        <v>4</v>
      </c>
      <c r="P25" s="14" t="str">
        <f>IF($C25="B",VLOOKUP($A25,Bat!$A$4:$BG$1500,P$1,FALSE),VLOOKUP($A25,Pit!$A$4:$BA$1686,P$2,FALSE))</f>
        <v>94-96 Mph</v>
      </c>
      <c r="Q25" s="15">
        <f>IF($C25="B",VLOOKUP($A25,Bat!$A$4:$BG$1500,Q$1,FALSE),VLOOKUP($A25,Pit!$A$4:$BA$1686,Q$2,FALSE))</f>
        <v>9</v>
      </c>
      <c r="R25" s="16">
        <f>IF($C25="B",VLOOKUP($A25,Bat!$A$4:$BG$1500,R$1,FALSE),VLOOKUP($A25,Pit!$A$4:$BA$1686,R$2,FALSE))</f>
        <v>126.63320022573149</v>
      </c>
      <c r="S25" s="17">
        <f>IF($C25="B",VLOOKUP($A25,Bat!$A$4:$BG$1500,S$1,FALSE),VLOOKUP($A25,Pit!$A$4:$BA$1686,S$2,FALSE))</f>
        <v>2.3649268682925109</v>
      </c>
      <c r="T25" s="48" t="str">
        <f>IF($C25="B",VLOOKUP($A25,Bat!$A$4:$BG$1500,T$1,FALSE),VLOOKUP($A25,Pit!$A$4:$BA$1686,T$2,FALSE))</f>
        <v>$1.3m</v>
      </c>
      <c r="U25" s="19">
        <f>IF($C25="B",VLOOKUP($A25,Bat!$A$4:$AU$1464,46,FALSE),VLOOKUP($A25,Pit!$A$4:$BD$1664,55,FALSE))</f>
        <v>10</v>
      </c>
      <c r="V25" s="19">
        <f>IF($C25="B",VLOOKUP($A25,Bat!$A$4:$BA$1464,47,FALSE),VLOOKUP($A25,Pit!$A$4:$BF$1664,56,FALSE))</f>
        <v>800</v>
      </c>
      <c r="W25" s="19">
        <f>IF($C25="B",VLOOKUP($A25,Bat!$A$4:$BA$1464,48,FALSE),VLOOKUP($A25,Pit!$A$4:$BF$1664,57,FALSE))</f>
        <v>1</v>
      </c>
      <c r="X25" s="14">
        <f t="shared" si="1"/>
        <v>91</v>
      </c>
      <c r="Y25" s="20">
        <f t="shared" si="2"/>
        <v>31</v>
      </c>
      <c r="Z25" s="14">
        <f>IFERROR(VLOOKUP($D25,Results37!$F$3:$L$1396,Z$1,FALSE),"")</f>
        <v>21</v>
      </c>
      <c r="AA25" s="43">
        <f>IF(ISERROR(VLOOKUP(D25,Results37!$F$3:$O$1399,AA$1,FALSE)),"",IF(VLOOKUP(D25,Results37!$F$3:$O$1399,AA$1+1,FALSE)=1,"S"&amp;VLOOKUP(D25,Results37!$F$3:$O$1399,AA$1,FALSE),VLOOKUP(D25,Results37!$F$3:$O$1399,AA$1,FALSE)))</f>
        <v>1</v>
      </c>
      <c r="AB25" s="14">
        <f>IFERROR(VLOOKUP($D25,Results37!$F$3:$L$1396,AB$1,FALSE),"")</f>
        <v>21</v>
      </c>
      <c r="AC25" s="14" t="str">
        <f>IFERROR(VLOOKUP($D25,Results37!$F$3:$L$1396,AC$1,FALSE),"")</f>
        <v>Fargo Dinosaurs</v>
      </c>
      <c r="AD25" s="14">
        <f t="shared" si="3"/>
        <v>70</v>
      </c>
      <c r="AE25" s="18" t="str">
        <f>IF(ISERROR(VLOOKUP($AC25&amp;"-"&amp;$F25&amp;" "&amp;G25,Bonuses!$B$1:$G$1006,4,FALSE)),"",INT(VLOOKUP($AC25&amp;"-"&amp;$F25&amp;" "&amp;$G25,Bonuses!$B$1:$G$1006,4,FALSE)))</f>
        <v/>
      </c>
      <c r="AF25" s="14" t="str">
        <f>IF(ISERROR(VLOOKUP($AC25&amp;"-"&amp;$F25,Bonuses!$B$1:$G$1006,5,FALSE)),"",IF(VLOOKUP($AC25&amp;"-"&amp;$F25,Bonuses!$B$1:$G$1006,5,FALSE)="","",VLOOKUP($AC25&amp;"-"&amp;$F25,Bonuses!$B$1:$G$1006,6,FALSE)&amp;" yrs, "&amp;VLOOKUP($AC25&amp;"-"&amp;$F25,Bonuses!$B$1:$G$1006,5,FALSE)))</f>
        <v/>
      </c>
    </row>
    <row r="26" spans="1:32" s="19" customFormat="1" hidden="1" x14ac:dyDescent="0.3">
      <c r="A26" s="19">
        <v>6394</v>
      </c>
      <c r="B26" s="19">
        <f t="shared" si="0"/>
        <v>1</v>
      </c>
      <c r="C26" s="14" t="str">
        <f>IF(ISNUMBER(IFERROR(VLOOKUP($A26,Pit!$A$4:$A$600,1,FALSE),"B")),"P","B")</f>
        <v>P</v>
      </c>
      <c r="D26" s="15">
        <f>IF($C26="B",VLOOKUP($A26,Bat!$A$4:$BG$1500,D$1,FALSE),VLOOKUP($A26,Pit!$A$4:$BA$1686,D$2,FALSE))</f>
        <v>6394</v>
      </c>
      <c r="E26" s="14" t="str">
        <f>IF($C26="B",VLOOKUP($A26,Bat!$A$4:$BG$1500,E$1,FALSE),VLOOKUP($A26,Pit!$A$4:$BA$1686,E$2,FALSE))</f>
        <v>SP</v>
      </c>
      <c r="F26" s="14" t="str">
        <f>IF($C26="B",VLOOKUP($A26,Bat!$A$4:$BG$1500,F$1,FALSE),VLOOKUP($A26,Pit!$A$4:$BA$1686,F$2,FALSE))</f>
        <v>Héctor</v>
      </c>
      <c r="G26" s="14" t="str">
        <f>IF($C26="B",VLOOKUP($A26,Bat!$A$4:$BG$1500,G$1,FALSE),VLOOKUP($A26,Pit!$A$4:$BA$1686,G$2,FALSE))</f>
        <v>Gutiérrez</v>
      </c>
      <c r="H26" s="14">
        <f>IF($C26="B",VLOOKUP($A26,Bat!$A$4:$BG$1500,H$1,FALSE),VLOOKUP($A26,Pit!$A$4:$BA$1686,H$2,FALSE))</f>
        <v>21</v>
      </c>
      <c r="I26" s="14" t="str">
        <f>IF($C26="B",VLOOKUP($A26,Bat!$A$4:$BG$1500,I$1,FALSE),VLOOKUP($A26,Pit!$A$4:$BA$1686,I$2,FALSE))</f>
        <v>L</v>
      </c>
      <c r="J26" s="14" t="str">
        <f>IF($C26="B",VLOOKUP($A26,Bat!$A$4:$BG$1500,J$1,FALSE),VLOOKUP($A26,Pit!$A$4:$BA$1686,J$2,FALSE))</f>
        <v>L</v>
      </c>
      <c r="K26" s="14" t="str">
        <f>IF($C26="B",VLOOKUP($A26,Bat!$A$4:$BG$1500,K$1,FALSE),VLOOKUP($A26,Pit!$A$4:$BA$1686,K$2,FALSE))</f>
        <v>Low</v>
      </c>
      <c r="L26" s="15" t="str">
        <f>IF($C26="B",VLOOKUP($A26,Bat!$A$4:$BG$1500,L$1,FALSE),VLOOKUP($A26,Pit!$A$4:$BA$1686,L$2,FALSE))</f>
        <v>Low</v>
      </c>
      <c r="M26" s="14">
        <f>IF($C26="B",VLOOKUP($A26,Bat!$A$4:$BG$1500,M$1,FALSE),VLOOKUP($A26,Pit!$A$4:$BA$1686,M$2,FALSE))</f>
        <v>7</v>
      </c>
      <c r="N26" s="14">
        <f>IF($C26="B",VLOOKUP($A26,Bat!$A$4:$BG$1500,N$1,FALSE),VLOOKUP($A26,Pit!$A$4:$BA$1686,N$2,FALSE))</f>
        <v>5</v>
      </c>
      <c r="O26" s="14">
        <f>IF($C26="B",VLOOKUP($A26,Bat!$A$4:$BG$1500,O$1,FALSE),VLOOKUP($A26,Pit!$A$4:$BA$1686,O$2,FALSE))</f>
        <v>5</v>
      </c>
      <c r="P26" s="14" t="str">
        <f>IF($C26="B",VLOOKUP($A26,Bat!$A$4:$BG$1500,P$1,FALSE),VLOOKUP($A26,Pit!$A$4:$BA$1686,P$2,FALSE))</f>
        <v>97-99 Mph</v>
      </c>
      <c r="Q26" s="15">
        <f>IF($C26="B",VLOOKUP($A26,Bat!$A$4:$BG$1500,Q$1,FALSE),VLOOKUP($A26,Pit!$A$4:$BA$1686,Q$2,FALSE))</f>
        <v>6</v>
      </c>
      <c r="R26" s="16">
        <f>IF($C26="B",VLOOKUP($A26,Bat!$A$4:$BG$1500,R$1,FALSE),VLOOKUP($A26,Pit!$A$4:$BA$1686,R$2,FALSE))</f>
        <v>124.90720120839327</v>
      </c>
      <c r="S26" s="17">
        <f>IF($C26="B",VLOOKUP($A26,Bat!$A$4:$BG$1500,S$1,FALSE),VLOOKUP($A26,Pit!$A$4:$BA$1686,S$2,FALSE))</f>
        <v>2.2056919561773127</v>
      </c>
      <c r="T26" s="48" t="str">
        <f>IF($C26="B",VLOOKUP($A26,Bat!$A$4:$BG$1500,T$1,FALSE),VLOOKUP($A26,Pit!$A$4:$BA$1686,T$2,FALSE))</f>
        <v>$1.4m</v>
      </c>
      <c r="U26" s="19">
        <f>IF($C26="B",VLOOKUP($A26,Bat!$A$4:$AU$1464,46,FALSE),VLOOKUP($A26,Pit!$A$4:$BD$1664,55,FALSE))</f>
        <v>800</v>
      </c>
      <c r="V26" s="19">
        <f>IF($C26="B",VLOOKUP($A26,Bat!$A$4:$BA$1464,47,FALSE),VLOOKUP($A26,Pit!$A$4:$BF$1664,56,FALSE))</f>
        <v>800</v>
      </c>
      <c r="W26" s="19">
        <f>IF($C26="B",VLOOKUP($A26,Bat!$A$4:$BA$1464,48,FALSE),VLOOKUP($A26,Pit!$A$4:$BF$1664,57,FALSE))</f>
        <v>0</v>
      </c>
      <c r="X26" s="14">
        <f t="shared" si="1"/>
        <v>892</v>
      </c>
      <c r="Y26" s="20">
        <f t="shared" si="2"/>
        <v>42</v>
      </c>
      <c r="Z26" s="14">
        <f>IFERROR(VLOOKUP($D26,Results37!$F$3:$L$1396,Z$1,FALSE),"")</f>
        <v>22</v>
      </c>
      <c r="AA26" s="43">
        <f>IF(ISERROR(VLOOKUP(D26,Results37!$F$3:$O$1399,AA$1,FALSE)),"",IF(VLOOKUP(D26,Results37!$F$3:$O$1399,AA$1+1,FALSE)=1,"S"&amp;VLOOKUP(D26,Results37!$F$3:$O$1399,AA$1,FALSE),VLOOKUP(D26,Results37!$F$3:$O$1399,AA$1,FALSE)))</f>
        <v>1</v>
      </c>
      <c r="AB26" s="14">
        <f>IFERROR(VLOOKUP($D26,Results37!$F$3:$L$1396,AB$1,FALSE),"")</f>
        <v>22</v>
      </c>
      <c r="AC26" s="14" t="str">
        <f>IFERROR(VLOOKUP($D26,Results37!$F$3:$L$1396,AC$1,FALSE),"")</f>
        <v>Aurora Borealis</v>
      </c>
      <c r="AD26" s="14">
        <f t="shared" si="3"/>
        <v>870</v>
      </c>
      <c r="AE26" s="18" t="str">
        <f>IF(ISERROR(VLOOKUP($AC26&amp;"-"&amp;$F26&amp;" "&amp;G26,Bonuses!$B$1:$G$1006,4,FALSE)),"",INT(VLOOKUP($AC26&amp;"-"&amp;$F26&amp;" "&amp;$G26,Bonuses!$B$1:$G$1006,4,FALSE)))</f>
        <v/>
      </c>
      <c r="AF26" s="14" t="str">
        <f>IF(ISERROR(VLOOKUP($AC26&amp;"-"&amp;$F26,Bonuses!$B$1:$G$1006,5,FALSE)),"",IF(VLOOKUP($AC26&amp;"-"&amp;$F26,Bonuses!$B$1:$G$1006,5,FALSE)="","",VLOOKUP($AC26&amp;"-"&amp;$F26,Bonuses!$B$1:$G$1006,6,FALSE)&amp;" yrs, "&amp;VLOOKUP($AC26&amp;"-"&amp;$F26,Bonuses!$B$1:$G$1006,5,FALSE)))</f>
        <v/>
      </c>
    </row>
    <row r="27" spans="1:32" s="19" customFormat="1" hidden="1" x14ac:dyDescent="0.3">
      <c r="A27" s="19">
        <v>6329</v>
      </c>
      <c r="B27" s="19">
        <f t="shared" si="0"/>
        <v>1</v>
      </c>
      <c r="C27" s="14" t="str">
        <f>IF(ISNUMBER(IFERROR(VLOOKUP($A27,Pit!$A$4:$A$600,1,FALSE),"B")),"P","B")</f>
        <v>B</v>
      </c>
      <c r="D27" s="15">
        <f>IF($C27="B",VLOOKUP($A27,Bat!$A$4:$BG$1500,D$1,FALSE),VLOOKUP($A27,Pit!$A$4:$BA$1686,D$2,FALSE))</f>
        <v>6329</v>
      </c>
      <c r="E27" s="14" t="str">
        <f>IF($C27="B",VLOOKUP($A27,Bat!$A$4:$BG$1500,E$1,FALSE),VLOOKUP($A27,Pit!$A$4:$BA$1686,E$2,FALSE))</f>
        <v>LF</v>
      </c>
      <c r="F27" s="14" t="str">
        <f>IF($C27="B",VLOOKUP($A27,Bat!$A$4:$BG$1500,F$1,FALSE),VLOOKUP($A27,Pit!$A$4:$BA$1686,F$2,FALSE))</f>
        <v>Nori</v>
      </c>
      <c r="G27" s="14" t="str">
        <f>IF($C27="B",VLOOKUP($A27,Bat!$A$4:$BG$1500,G$1,FALSE),VLOOKUP($A27,Pit!$A$4:$BA$1686,G$2,FALSE))</f>
        <v>Ozaki</v>
      </c>
      <c r="H27" s="14">
        <f>IF($C27="B",VLOOKUP($A27,Bat!$A$4:$BG$1500,H$1,FALSE),VLOOKUP($A27,Pit!$A$4:$BA$1686,H$2,FALSE))</f>
        <v>21</v>
      </c>
      <c r="I27" s="14" t="str">
        <f>IF($C27="B",VLOOKUP($A27,Bat!$A$4:$BG$1500,I$1,FALSE),VLOOKUP($A27,Pit!$A$4:$BA$1686,I$2,FALSE))</f>
        <v>R</v>
      </c>
      <c r="J27" s="14" t="str">
        <f>IF($C27="B",VLOOKUP($A27,Bat!$A$4:$BG$1500,J$1,FALSE),VLOOKUP($A27,Pit!$A$4:$BA$1686,J$2,FALSE))</f>
        <v>R</v>
      </c>
      <c r="K27" s="14" t="str">
        <f>IF($C27="B",VLOOKUP($A27,Bat!$A$4:$BG$1500,K$1,FALSE),VLOOKUP($A27,Pit!$A$4:$BA$1686,K$2,FALSE))</f>
        <v>Normal</v>
      </c>
      <c r="L27" s="15" t="str">
        <f>IF($C27="B",VLOOKUP($A27,Bat!$A$4:$BG$1500,L$1,FALSE),VLOOKUP($A27,Pit!$A$4:$BA$1686,L$2,FALSE))</f>
        <v>Normal</v>
      </c>
      <c r="M27" s="14">
        <f>IF($C27="B",VLOOKUP($A27,Bat!$A$4:$BG$1500,M$1,FALSE),VLOOKUP($A27,Pit!$A$4:$BA$1686,M$2,FALSE))</f>
        <v>5</v>
      </c>
      <c r="N27" s="14">
        <f>IF($C27="B",VLOOKUP($A27,Bat!$A$4:$BG$1500,N$1,FALSE),VLOOKUP($A27,Pit!$A$4:$BA$1686,N$2,FALSE))</f>
        <v>7</v>
      </c>
      <c r="O27" s="14">
        <f>IF($C27="B",VLOOKUP($A27,Bat!$A$4:$BG$1500,O$1,FALSE),VLOOKUP($A27,Pit!$A$4:$BA$1686,O$2,FALSE))</f>
        <v>5</v>
      </c>
      <c r="P27" s="14">
        <f>IF($C27="B",VLOOKUP($A27,Bat!$A$4:$BG$1500,P$1,FALSE),VLOOKUP($A27,Pit!$A$4:$BA$1686,P$2,FALSE))</f>
        <v>5</v>
      </c>
      <c r="Q27" s="15">
        <f>IF($C27="B",VLOOKUP($A27,Bat!$A$4:$BG$1500,Q$1,FALSE),VLOOKUP($A27,Pit!$A$4:$BA$1686,Q$2,FALSE))</f>
        <v>5</v>
      </c>
      <c r="R27" s="16">
        <f>IF($C27="B",VLOOKUP($A27,Bat!$A$4:$BG$1500,R$1,FALSE),VLOOKUP($A27,Pit!$A$4:$BA$1686,R$2,FALSE))</f>
        <v>120.00503093468058</v>
      </c>
      <c r="S27" s="17">
        <f>IF($C27="B",VLOOKUP($A27,Bat!$A$4:$BG$1500,S$1,FALSE),VLOOKUP($A27,Pit!$A$4:$BA$1686,S$2,FALSE))</f>
        <v>2.485158442883761</v>
      </c>
      <c r="T27" s="48" t="str">
        <f>IF($C27="B",VLOOKUP($A27,Bat!$A$4:$BG$1500,T$1,FALSE),VLOOKUP($A27,Pit!$A$4:$BA$1686,T$2,FALSE))</f>
        <v>$550k</v>
      </c>
      <c r="U27" s="19">
        <f>IF($C27="B",VLOOKUP($A27,Bat!$A$4:$AU$1464,46,FALSE),VLOOKUP($A27,Pit!$A$4:$BD$1664,55,FALSE))</f>
        <v>4</v>
      </c>
      <c r="V27" s="19">
        <f>IF($C27="B",VLOOKUP($A27,Bat!$A$4:$BA$1464,47,FALSE),VLOOKUP($A27,Pit!$A$4:$BF$1664,56,FALSE))</f>
        <v>4</v>
      </c>
      <c r="W27" s="19">
        <f>IF($C27="B",VLOOKUP($A27,Bat!$A$4:$BA$1464,48,FALSE),VLOOKUP($A27,Pit!$A$4:$BF$1664,57,FALSE))</f>
        <v>1</v>
      </c>
      <c r="X27" s="14">
        <f t="shared" si="1"/>
        <v>79</v>
      </c>
      <c r="Y27" s="20">
        <f t="shared" si="2"/>
        <v>25</v>
      </c>
      <c r="Z27" s="14">
        <f>IFERROR(VLOOKUP($D27,Results37!$F$3:$L$1396,Z$1,FALSE),"")</f>
        <v>23</v>
      </c>
      <c r="AA27" s="43">
        <f>IF(ISERROR(VLOOKUP(D27,Results37!$F$3:$O$1399,AA$1,FALSE)),"",IF(VLOOKUP(D27,Results37!$F$3:$O$1399,AA$1+1,FALSE)=1,"S"&amp;VLOOKUP(D27,Results37!$F$3:$O$1399,AA$1,FALSE),VLOOKUP(D27,Results37!$F$3:$O$1399,AA$1,FALSE)))</f>
        <v>1</v>
      </c>
      <c r="AB27" s="14">
        <f>IFERROR(VLOOKUP($D27,Results37!$F$3:$L$1396,AB$1,FALSE),"")</f>
        <v>23</v>
      </c>
      <c r="AC27" s="14" t="str">
        <f>IFERROR(VLOOKUP($D27,Results37!$F$3:$L$1396,AC$1,FALSE),"")</f>
        <v>Havana Leones</v>
      </c>
      <c r="AD27" s="14">
        <f t="shared" si="3"/>
        <v>56</v>
      </c>
      <c r="AE27" s="18" t="str">
        <f>IF(ISERROR(VLOOKUP($AC27&amp;"-"&amp;$F27&amp;" "&amp;G27,Bonuses!$B$1:$G$1006,4,FALSE)),"",INT(VLOOKUP($AC27&amp;"-"&amp;$F27&amp;" "&amp;$G27,Bonuses!$B$1:$G$1006,4,FALSE)))</f>
        <v/>
      </c>
      <c r="AF27" s="14" t="str">
        <f>IF(ISERROR(VLOOKUP($AC27&amp;"-"&amp;$F27,Bonuses!$B$1:$G$1006,5,FALSE)),"",IF(VLOOKUP($AC27&amp;"-"&amp;$F27,Bonuses!$B$1:$G$1006,5,FALSE)="","",VLOOKUP($AC27&amp;"-"&amp;$F27,Bonuses!$B$1:$G$1006,6,FALSE)&amp;" yrs, "&amp;VLOOKUP($AC27&amp;"-"&amp;$F27,Bonuses!$B$1:$G$1006,5,FALSE)))</f>
        <v/>
      </c>
    </row>
    <row r="28" spans="1:32" s="19" customFormat="1" hidden="1" x14ac:dyDescent="0.3">
      <c r="A28" s="19">
        <v>7692</v>
      </c>
      <c r="B28" s="19">
        <f t="shared" si="0"/>
        <v>1</v>
      </c>
      <c r="C28" s="14" t="str">
        <f>IF(ISNUMBER(IFERROR(VLOOKUP($A28,Pit!$A$4:$A$600,1,FALSE),"B")),"P","B")</f>
        <v>P</v>
      </c>
      <c r="D28" s="15">
        <f>IF($C28="B",VLOOKUP($A28,Bat!$A$4:$BG$1500,D$1,FALSE),VLOOKUP($A28,Pit!$A$4:$BA$1686,D$2,FALSE))</f>
        <v>7692</v>
      </c>
      <c r="E28" s="14" t="str">
        <f>IF($C28="B",VLOOKUP($A28,Bat!$A$4:$BG$1500,E$1,FALSE),VLOOKUP($A28,Pit!$A$4:$BA$1686,E$2,FALSE))</f>
        <v>SP</v>
      </c>
      <c r="F28" s="14" t="str">
        <f>IF($C28="B",VLOOKUP($A28,Bat!$A$4:$BG$1500,F$1,FALSE),VLOOKUP($A28,Pit!$A$4:$BA$1686,F$2,FALSE))</f>
        <v>Joaquín</v>
      </c>
      <c r="G28" s="14" t="str">
        <f>IF($C28="B",VLOOKUP($A28,Bat!$A$4:$BG$1500,G$1,FALSE),VLOOKUP($A28,Pit!$A$4:$BA$1686,G$2,FALSE))</f>
        <v>Pesantes</v>
      </c>
      <c r="H28" s="14">
        <f>IF($C28="B",VLOOKUP($A28,Bat!$A$4:$BG$1500,H$1,FALSE),VLOOKUP($A28,Pit!$A$4:$BA$1686,H$2,FALSE))</f>
        <v>18</v>
      </c>
      <c r="I28" s="14" t="str">
        <f>IF($C28="B",VLOOKUP($A28,Bat!$A$4:$BG$1500,I$1,FALSE),VLOOKUP($A28,Pit!$A$4:$BA$1686,I$2,FALSE))</f>
        <v>R</v>
      </c>
      <c r="J28" s="14" t="str">
        <f>IF($C28="B",VLOOKUP($A28,Bat!$A$4:$BG$1500,J$1,FALSE),VLOOKUP($A28,Pit!$A$4:$BA$1686,J$2,FALSE))</f>
        <v>L</v>
      </c>
      <c r="K28" s="14" t="str">
        <f>IF($C28="B",VLOOKUP($A28,Bat!$A$4:$BG$1500,K$1,FALSE),VLOOKUP($A28,Pit!$A$4:$BA$1686,K$2,FALSE))</f>
        <v>Normal</v>
      </c>
      <c r="L28" s="15" t="str">
        <f>IF($C28="B",VLOOKUP($A28,Bat!$A$4:$BG$1500,L$1,FALSE),VLOOKUP($A28,Pit!$A$4:$BA$1686,L$2,FALSE))</f>
        <v>High</v>
      </c>
      <c r="M28" s="14">
        <f>IF($C28="B",VLOOKUP($A28,Bat!$A$4:$BG$1500,M$1,FALSE),VLOOKUP($A28,Pit!$A$4:$BA$1686,M$2,FALSE))</f>
        <v>6</v>
      </c>
      <c r="N28" s="14">
        <f>IF($C28="B",VLOOKUP($A28,Bat!$A$4:$BG$1500,N$1,FALSE),VLOOKUP($A28,Pit!$A$4:$BA$1686,N$2,FALSE))</f>
        <v>5</v>
      </c>
      <c r="O28" s="14">
        <f>IF($C28="B",VLOOKUP($A28,Bat!$A$4:$BG$1500,O$1,FALSE),VLOOKUP($A28,Pit!$A$4:$BA$1686,O$2,FALSE))</f>
        <v>4</v>
      </c>
      <c r="P28" s="14" t="str">
        <f>IF($C28="B",VLOOKUP($A28,Bat!$A$4:$BG$1500,P$1,FALSE),VLOOKUP($A28,Pit!$A$4:$BA$1686,P$2,FALSE))</f>
        <v>88-90 Mph</v>
      </c>
      <c r="Q28" s="15">
        <f>IF($C28="B",VLOOKUP($A28,Bat!$A$4:$BG$1500,Q$1,FALSE),VLOOKUP($A28,Pit!$A$4:$BA$1686,Q$2,FALSE))</f>
        <v>4</v>
      </c>
      <c r="R28" s="16">
        <f>IF($C28="B",VLOOKUP($A28,Bat!$A$4:$BG$1500,R$1,FALSE),VLOOKUP($A28,Pit!$A$4:$BA$1686,R$2,FALSE))</f>
        <v>129.84544033178958</v>
      </c>
      <c r="S28" s="17">
        <f>IF($C28="B",VLOOKUP($A28,Bat!$A$4:$BG$1500,S$1,FALSE),VLOOKUP($A28,Pit!$A$4:$BA$1686,S$2,FALSE))</f>
        <v>2.6612774257626413</v>
      </c>
      <c r="T28" s="48" t="str">
        <f>IF($C28="B",VLOOKUP($A28,Bat!$A$4:$BG$1500,T$1,FALSE),VLOOKUP($A28,Pit!$A$4:$BA$1686,T$2,FALSE))</f>
        <v>$1.1m</v>
      </c>
      <c r="U28" s="19">
        <f>IF($C28="B",VLOOKUP($A28,Bat!$A$4:$AU$1464,46,FALSE),VLOOKUP($A28,Pit!$A$4:$BD$1664,55,FALSE))</f>
        <v>800</v>
      </c>
      <c r="V28" s="19">
        <f>IF($C28="B",VLOOKUP($A28,Bat!$A$4:$BA$1464,47,FALSE),VLOOKUP($A28,Pit!$A$4:$BF$1664,56,FALSE))</f>
        <v>800</v>
      </c>
      <c r="W28" s="19">
        <f>IF($C28="B",VLOOKUP($A28,Bat!$A$4:$BA$1464,48,FALSE),VLOOKUP($A28,Pit!$A$4:$BF$1664,57,FALSE))</f>
        <v>0</v>
      </c>
      <c r="X28" s="14">
        <f t="shared" si="1"/>
        <v>873</v>
      </c>
      <c r="Y28" s="20">
        <f t="shared" si="2"/>
        <v>23</v>
      </c>
      <c r="Z28" s="14">
        <f>IFERROR(VLOOKUP($D28,Results37!$F$3:$L$1396,Z$1,FALSE),"")</f>
        <v>24</v>
      </c>
      <c r="AA28" s="43">
        <f>IF(ISERROR(VLOOKUP(D28,Results37!$F$3:$O$1399,AA$1,FALSE)),"",IF(VLOOKUP(D28,Results37!$F$3:$O$1399,AA$1+1,FALSE)=1,"S"&amp;VLOOKUP(D28,Results37!$F$3:$O$1399,AA$1,FALSE),VLOOKUP(D28,Results37!$F$3:$O$1399,AA$1,FALSE)))</f>
        <v>1</v>
      </c>
      <c r="AB28" s="14">
        <f>IFERROR(VLOOKUP($D28,Results37!$F$3:$L$1396,AB$1,FALSE),"")</f>
        <v>24</v>
      </c>
      <c r="AC28" s="14" t="str">
        <f>IFERROR(VLOOKUP($D28,Results37!$F$3:$L$1396,AC$1,FALSE),"")</f>
        <v>Neo-Tokyo Akira</v>
      </c>
      <c r="AD28" s="14">
        <f t="shared" si="3"/>
        <v>849</v>
      </c>
      <c r="AE28" s="18" t="str">
        <f>IF(ISERROR(VLOOKUP($AC28&amp;"-"&amp;$F28&amp;" "&amp;G28,Bonuses!$B$1:$G$1006,4,FALSE)),"",INT(VLOOKUP($AC28&amp;"-"&amp;$F28&amp;" "&amp;$G28,Bonuses!$B$1:$G$1006,4,FALSE)))</f>
        <v/>
      </c>
      <c r="AF28" s="14" t="str">
        <f>AA28&amp;"."&amp;AB28&amp;" ("&amp;Z28&amp;") - "&amp;E28&amp;" "&amp;F28&amp;" "&amp;G28</f>
        <v>1.24 (24) - SP Joaquín Pesantes</v>
      </c>
    </row>
    <row r="29" spans="1:32" s="19" customFormat="1" hidden="1" x14ac:dyDescent="0.3">
      <c r="A29" s="19">
        <v>8607</v>
      </c>
      <c r="B29" s="19">
        <f t="shared" si="0"/>
        <v>1</v>
      </c>
      <c r="C29" s="14" t="str">
        <f>IF(ISNUMBER(IFERROR(VLOOKUP($A29,Pit!$A$4:$A$600,1,FALSE),"B")),"P","B")</f>
        <v>P</v>
      </c>
      <c r="D29" s="15">
        <f>IF($C29="B",VLOOKUP($A29,Bat!$A$4:$BG$1500,D$1,FALSE),VLOOKUP($A29,Pit!$A$4:$BA$1686,D$2,FALSE))</f>
        <v>8607</v>
      </c>
      <c r="E29" s="14" t="str">
        <f>IF($C29="B",VLOOKUP($A29,Bat!$A$4:$BG$1500,E$1,FALSE),VLOOKUP($A29,Pit!$A$4:$BA$1686,E$2,FALSE))</f>
        <v>SP</v>
      </c>
      <c r="F29" s="14" t="str">
        <f>IF($C29="B",VLOOKUP($A29,Bat!$A$4:$BG$1500,F$1,FALSE),VLOOKUP($A29,Pit!$A$4:$BA$1686,F$2,FALSE))</f>
        <v>Vincente</v>
      </c>
      <c r="G29" s="14" t="str">
        <f>IF($C29="B",VLOOKUP($A29,Bat!$A$4:$BG$1500,G$1,FALSE),VLOOKUP($A29,Pit!$A$4:$BA$1686,G$2,FALSE))</f>
        <v>González</v>
      </c>
      <c r="H29" s="14">
        <f>IF($C29="B",VLOOKUP($A29,Bat!$A$4:$BG$1500,H$1,FALSE),VLOOKUP($A29,Pit!$A$4:$BA$1686,H$2,FALSE))</f>
        <v>21</v>
      </c>
      <c r="I29" s="14" t="str">
        <f>IF($C29="B",VLOOKUP($A29,Bat!$A$4:$BG$1500,I$1,FALSE),VLOOKUP($A29,Pit!$A$4:$BA$1686,I$2,FALSE))</f>
        <v>R</v>
      </c>
      <c r="J29" s="14" t="str">
        <f>IF($C29="B",VLOOKUP($A29,Bat!$A$4:$BG$1500,J$1,FALSE),VLOOKUP($A29,Pit!$A$4:$BA$1686,J$2,FALSE))</f>
        <v>R</v>
      </c>
      <c r="K29" s="14" t="str">
        <f>IF($C29="B",VLOOKUP($A29,Bat!$A$4:$BG$1500,K$1,FALSE),VLOOKUP($A29,Pit!$A$4:$BA$1686,K$2,FALSE))</f>
        <v>Normal</v>
      </c>
      <c r="L29" s="15" t="str">
        <f>IF($C29="B",VLOOKUP($A29,Bat!$A$4:$BG$1500,L$1,FALSE),VLOOKUP($A29,Pit!$A$4:$BA$1686,L$2,FALSE))</f>
        <v>Normal</v>
      </c>
      <c r="M29" s="14">
        <f>IF($C29="B",VLOOKUP($A29,Bat!$A$4:$BG$1500,M$1,FALSE),VLOOKUP($A29,Pit!$A$4:$BA$1686,M$2,FALSE))</f>
        <v>7</v>
      </c>
      <c r="N29" s="14">
        <f>IF($C29="B",VLOOKUP($A29,Bat!$A$4:$BG$1500,N$1,FALSE),VLOOKUP($A29,Pit!$A$4:$BA$1686,N$2,FALSE))</f>
        <v>4</v>
      </c>
      <c r="O29" s="14">
        <f>IF($C29="B",VLOOKUP($A29,Bat!$A$4:$BG$1500,O$1,FALSE),VLOOKUP($A29,Pit!$A$4:$BA$1686,O$2,FALSE))</f>
        <v>4</v>
      </c>
      <c r="P29" s="14" t="str">
        <f>IF($C29="B",VLOOKUP($A29,Bat!$A$4:$BG$1500,P$1,FALSE),VLOOKUP($A29,Pit!$A$4:$BA$1686,P$2,FALSE))</f>
        <v>99-101 Mph</v>
      </c>
      <c r="Q29" s="15">
        <f>IF($C29="B",VLOOKUP($A29,Bat!$A$4:$BG$1500,Q$1,FALSE),VLOOKUP($A29,Pit!$A$4:$BA$1686,Q$2,FALSE))</f>
        <v>9</v>
      </c>
      <c r="R29" s="16">
        <f>IF($C29="B",VLOOKUP($A29,Bat!$A$4:$BG$1500,R$1,FALSE),VLOOKUP($A29,Pit!$A$4:$BA$1686,R$2,FALSE))</f>
        <v>127.17091127510471</v>
      </c>
      <c r="S29" s="17">
        <f>IF($C29="B",VLOOKUP($A29,Bat!$A$4:$BG$1500,S$1,FALSE),VLOOKUP($A29,Pit!$A$4:$BA$1686,S$2,FALSE))</f>
        <v>2.4145342961242844</v>
      </c>
      <c r="T29" s="48" t="str">
        <f>IF($C29="B",VLOOKUP($A29,Bat!$A$4:$BG$1500,T$1,FALSE),VLOOKUP($A29,Pit!$A$4:$BA$1686,T$2,FALSE))</f>
        <v>$2.8m</v>
      </c>
      <c r="U29" s="19">
        <f>IF($C29="B",VLOOKUP($A29,Bat!$A$4:$AU$1464,46,FALSE),VLOOKUP($A29,Pit!$A$4:$BD$1664,55,FALSE))</f>
        <v>30</v>
      </c>
      <c r="V29" s="19">
        <f>IF($C29="B",VLOOKUP($A29,Bat!$A$4:$BA$1464,47,FALSE),VLOOKUP($A29,Pit!$A$4:$BF$1664,56,FALSE))</f>
        <v>800</v>
      </c>
      <c r="W29" s="19">
        <f>IF($C29="B",VLOOKUP($A29,Bat!$A$4:$BA$1464,48,FALSE),VLOOKUP($A29,Pit!$A$4:$BF$1664,57,FALSE))</f>
        <v>1</v>
      </c>
      <c r="X29" s="14">
        <f t="shared" si="1"/>
        <v>108</v>
      </c>
      <c r="Y29" s="20">
        <f t="shared" si="2"/>
        <v>28</v>
      </c>
      <c r="Z29" s="14">
        <f>IFERROR(VLOOKUP($D29,Results37!$F$3:$L$1396,Z$1,FALSE),"")</f>
        <v>25</v>
      </c>
      <c r="AA29" s="43">
        <f>IF(ISERROR(VLOOKUP(D29,Results37!$F$3:$O$1399,AA$1,FALSE)),"",IF(VLOOKUP(D29,Results37!$F$3:$O$1399,AA$1+1,FALSE)=1,"S"&amp;VLOOKUP(D29,Results37!$F$3:$O$1399,AA$1,FALSE),VLOOKUP(D29,Results37!$F$3:$O$1399,AA$1,FALSE)))</f>
        <v>1</v>
      </c>
      <c r="AB29" s="14">
        <f>IFERROR(VLOOKUP($D29,Results37!$F$3:$L$1396,AB$1,FALSE),"")</f>
        <v>25</v>
      </c>
      <c r="AC29" s="14" t="str">
        <f>IFERROR(VLOOKUP($D29,Results37!$F$3:$L$1396,AC$1,FALSE),"")</f>
        <v>Shin Seiki Evas</v>
      </c>
      <c r="AD29" s="14">
        <f t="shared" si="3"/>
        <v>83</v>
      </c>
      <c r="AE29" s="18" t="str">
        <f>IF(ISERROR(VLOOKUP($AC29&amp;"-"&amp;$F29&amp;" "&amp;G29,Bonuses!$B$1:$G$1006,4,FALSE)),"",INT(VLOOKUP($AC29&amp;"-"&amp;$F29&amp;" "&amp;$G29,Bonuses!$B$1:$G$1006,4,FALSE)))</f>
        <v/>
      </c>
      <c r="AF29" s="14" t="str">
        <f>AA29&amp;"."&amp;AB29&amp;" ("&amp;Z29&amp;") - "&amp;E29&amp;" "&amp;F29&amp;" "&amp;G29</f>
        <v>1.25 (25) - SP Vincente González</v>
      </c>
    </row>
    <row r="30" spans="1:32" s="19" customFormat="1" hidden="1" x14ac:dyDescent="0.3">
      <c r="A30" s="19">
        <v>9188</v>
      </c>
      <c r="B30" s="19">
        <f t="shared" si="0"/>
        <v>1</v>
      </c>
      <c r="C30" s="14" t="str">
        <f>IF(ISNUMBER(IFERROR(VLOOKUP($A30,Pit!$A$4:$A$600,1,FALSE),"B")),"P","B")</f>
        <v>B</v>
      </c>
      <c r="D30" s="15">
        <f>IF($C30="B",VLOOKUP($A30,Bat!$A$4:$BG$1500,D$1,FALSE),VLOOKUP($A30,Pit!$A$4:$BA$1686,D$2,FALSE))</f>
        <v>9188</v>
      </c>
      <c r="E30" s="14" t="str">
        <f>IF($C30="B",VLOOKUP($A30,Bat!$A$4:$BG$1500,E$1,FALSE),VLOOKUP($A30,Pit!$A$4:$BA$1686,E$2,FALSE))</f>
        <v>3B</v>
      </c>
      <c r="F30" s="14" t="str">
        <f>IF($C30="B",VLOOKUP($A30,Bat!$A$4:$BG$1500,F$1,FALSE),VLOOKUP($A30,Pit!$A$4:$BA$1686,F$2,FALSE))</f>
        <v>Bill</v>
      </c>
      <c r="G30" s="14" t="str">
        <f>IF($C30="B",VLOOKUP($A30,Bat!$A$4:$BG$1500,G$1,FALSE),VLOOKUP($A30,Pit!$A$4:$BA$1686,G$2,FALSE))</f>
        <v>Phillips</v>
      </c>
      <c r="H30" s="14">
        <f>IF($C30="B",VLOOKUP($A30,Bat!$A$4:$BG$1500,H$1,FALSE),VLOOKUP($A30,Pit!$A$4:$BA$1686,H$2,FALSE))</f>
        <v>21</v>
      </c>
      <c r="I30" s="14" t="str">
        <f>IF($C30="B",VLOOKUP($A30,Bat!$A$4:$BG$1500,I$1,FALSE),VLOOKUP($A30,Pit!$A$4:$BA$1686,I$2,FALSE))</f>
        <v>R</v>
      </c>
      <c r="J30" s="14" t="str">
        <f>IF($C30="B",VLOOKUP($A30,Bat!$A$4:$BG$1500,J$1,FALSE),VLOOKUP($A30,Pit!$A$4:$BA$1686,J$2,FALSE))</f>
        <v>R</v>
      </c>
      <c r="K30" s="14" t="str">
        <f>IF($C30="B",VLOOKUP($A30,Bat!$A$4:$BG$1500,K$1,FALSE),VLOOKUP($A30,Pit!$A$4:$BA$1686,K$2,FALSE))</f>
        <v>High</v>
      </c>
      <c r="L30" s="15" t="str">
        <f>IF($C30="B",VLOOKUP($A30,Bat!$A$4:$BG$1500,L$1,FALSE),VLOOKUP($A30,Pit!$A$4:$BA$1686,L$2,FALSE))</f>
        <v>Normal</v>
      </c>
      <c r="M30" s="14">
        <f>IF($C30="B",VLOOKUP($A30,Bat!$A$4:$BG$1500,M$1,FALSE),VLOOKUP($A30,Pit!$A$4:$BA$1686,M$2,FALSE))</f>
        <v>4</v>
      </c>
      <c r="N30" s="14">
        <f>IF($C30="B",VLOOKUP($A30,Bat!$A$4:$BG$1500,N$1,FALSE),VLOOKUP($A30,Pit!$A$4:$BA$1686,N$2,FALSE))</f>
        <v>7</v>
      </c>
      <c r="O30" s="14">
        <f>IF($C30="B",VLOOKUP($A30,Bat!$A$4:$BG$1500,O$1,FALSE),VLOOKUP($A30,Pit!$A$4:$BA$1686,O$2,FALSE))</f>
        <v>6</v>
      </c>
      <c r="P30" s="14">
        <f>IF($C30="B",VLOOKUP($A30,Bat!$A$4:$BG$1500,P$1,FALSE),VLOOKUP($A30,Pit!$A$4:$BA$1686,P$2,FALSE))</f>
        <v>4</v>
      </c>
      <c r="Q30" s="15">
        <f>IF($C30="B",VLOOKUP($A30,Bat!$A$4:$BG$1500,Q$1,FALSE),VLOOKUP($A30,Pit!$A$4:$BA$1686,Q$2,FALSE))</f>
        <v>4</v>
      </c>
      <c r="R30" s="16">
        <f>IF($C30="B",VLOOKUP($A30,Bat!$A$4:$BG$1500,R$1,FALSE),VLOOKUP($A30,Pit!$A$4:$BA$1686,R$2,FALSE))</f>
        <v>115.84441473440118</v>
      </c>
      <c r="S30" s="17">
        <f>IF($C30="B",VLOOKUP($A30,Bat!$A$4:$BG$1500,S$1,FALSE),VLOOKUP($A30,Pit!$A$4:$BA$1686,S$2,FALSE))</f>
        <v>1.6160524163191134</v>
      </c>
      <c r="T30" s="48" t="str">
        <f>IF($C30="B",VLOOKUP($A30,Bat!$A$4:$BG$1500,T$1,FALSE),VLOOKUP($A30,Pit!$A$4:$BA$1686,T$2,FALSE))</f>
        <v>$1.3m</v>
      </c>
      <c r="U30" s="19">
        <f>IF($C30="B",VLOOKUP($A30,Bat!$A$4:$AU$1464,46,FALSE),VLOOKUP($A30,Pit!$A$4:$BD$1664,55,FALSE))</f>
        <v>800</v>
      </c>
      <c r="V30" s="19">
        <f>IF($C30="B",VLOOKUP($A30,Bat!$A$4:$BA$1464,47,FALSE),VLOOKUP($A30,Pit!$A$4:$BF$1664,56,FALSE))</f>
        <v>800</v>
      </c>
      <c r="W30" s="19">
        <f>IF($C30="B",VLOOKUP($A30,Bat!$A$4:$BA$1464,48,FALSE),VLOOKUP($A30,Pit!$A$4:$BF$1664,57,FALSE))</f>
        <v>0</v>
      </c>
      <c r="X30" s="14">
        <f t="shared" si="1"/>
        <v>941</v>
      </c>
      <c r="Y30" s="20">
        <f t="shared" si="2"/>
        <v>91</v>
      </c>
      <c r="Z30" s="14">
        <f>IFERROR(VLOOKUP($D30,Results37!$F$3:$L$1396,Z$1,FALSE),"")</f>
        <v>26</v>
      </c>
      <c r="AA30" s="43">
        <f>IF(ISERROR(VLOOKUP(D30,Results37!$F$3:$O$1399,AA$1,FALSE)),"",IF(VLOOKUP(D30,Results37!$F$3:$O$1399,AA$1+1,FALSE)=1,"S"&amp;VLOOKUP(D30,Results37!$F$3:$O$1399,AA$1,FALSE),VLOOKUP(D30,Results37!$F$3:$O$1399,AA$1,FALSE)))</f>
        <v>1</v>
      </c>
      <c r="AB30" s="14">
        <f>IFERROR(VLOOKUP($D30,Results37!$F$3:$L$1396,AB$1,FALSE),"")</f>
        <v>26</v>
      </c>
      <c r="AC30" s="14" t="str">
        <f>IFERROR(VLOOKUP($D30,Results37!$F$3:$L$1396,AC$1,FALSE),"")</f>
        <v>Kentucky Thoroughbreds</v>
      </c>
      <c r="AD30" s="14">
        <f t="shared" si="3"/>
        <v>915</v>
      </c>
      <c r="AE30" s="18" t="str">
        <f>IF(ISERROR(VLOOKUP($AC30&amp;"-"&amp;$F30&amp;" "&amp;G30,Bonuses!$B$1:$G$1006,4,FALSE)),"",INT(VLOOKUP($AC30&amp;"-"&amp;$F30&amp;" "&amp;$G30,Bonuses!$B$1:$G$1006,4,FALSE)))</f>
        <v/>
      </c>
      <c r="AF30" s="14" t="str">
        <f>AA30&amp;"."&amp;AB30&amp;" ("&amp;Z30&amp;") - "&amp;E30&amp;" "&amp;F30&amp;" "&amp;G30</f>
        <v>1.26 (26) - 3B Bill Phillips</v>
      </c>
    </row>
    <row r="31" spans="1:32" s="19" customFormat="1" hidden="1" x14ac:dyDescent="0.3">
      <c r="A31" s="19">
        <v>6307</v>
      </c>
      <c r="B31" s="19">
        <f t="shared" si="0"/>
        <v>1</v>
      </c>
      <c r="C31" s="14" t="str">
        <f>IF(ISNUMBER(IFERROR(VLOOKUP($A31,Pit!$A$4:$A$600,1,FALSE),"B")),"P","B")</f>
        <v>P</v>
      </c>
      <c r="D31" s="15">
        <f>IF($C31="B",VLOOKUP($A31,Bat!$A$4:$BG$1500,D$1,FALSE),VLOOKUP($A31,Pit!$A$4:$BA$1686,D$2,FALSE))</f>
        <v>6307</v>
      </c>
      <c r="E31" s="14" t="str">
        <f>IF($C31="B",VLOOKUP($A31,Bat!$A$4:$BG$1500,E$1,FALSE),VLOOKUP($A31,Pit!$A$4:$BA$1686,E$2,FALSE))</f>
        <v>SP</v>
      </c>
      <c r="F31" s="14" t="str">
        <f>IF($C31="B",VLOOKUP($A31,Bat!$A$4:$BG$1500,F$1,FALSE),VLOOKUP($A31,Pit!$A$4:$BA$1686,F$2,FALSE))</f>
        <v>Joel</v>
      </c>
      <c r="G31" s="14" t="str">
        <f>IF($C31="B",VLOOKUP($A31,Bat!$A$4:$BG$1500,G$1,FALSE),VLOOKUP($A31,Pit!$A$4:$BA$1686,G$2,FALSE))</f>
        <v>Carson</v>
      </c>
      <c r="H31" s="14">
        <f>IF($C31="B",VLOOKUP($A31,Bat!$A$4:$BG$1500,H$1,FALSE),VLOOKUP($A31,Pit!$A$4:$BA$1686,H$2,FALSE))</f>
        <v>21</v>
      </c>
      <c r="I31" s="14" t="str">
        <f>IF($C31="B",VLOOKUP($A31,Bat!$A$4:$BG$1500,I$1,FALSE),VLOOKUP($A31,Pit!$A$4:$BA$1686,I$2,FALSE))</f>
        <v>R</v>
      </c>
      <c r="J31" s="14" t="str">
        <f>IF($C31="B",VLOOKUP($A31,Bat!$A$4:$BG$1500,J$1,FALSE),VLOOKUP($A31,Pit!$A$4:$BA$1686,J$2,FALSE))</f>
        <v>R</v>
      </c>
      <c r="K31" s="14" t="str">
        <f>IF($C31="B",VLOOKUP($A31,Bat!$A$4:$BG$1500,K$1,FALSE),VLOOKUP($A31,Pit!$A$4:$BA$1686,K$2,FALSE))</f>
        <v>Low</v>
      </c>
      <c r="L31" s="15" t="str">
        <f>IF($C31="B",VLOOKUP($A31,Bat!$A$4:$BG$1500,L$1,FALSE),VLOOKUP($A31,Pit!$A$4:$BA$1686,L$2,FALSE))</f>
        <v>Normal</v>
      </c>
      <c r="M31" s="14">
        <f>IF($C31="B",VLOOKUP($A31,Bat!$A$4:$BG$1500,M$1,FALSE),VLOOKUP($A31,Pit!$A$4:$BA$1686,M$2,FALSE))</f>
        <v>5</v>
      </c>
      <c r="N31" s="14">
        <f>IF($C31="B",VLOOKUP($A31,Bat!$A$4:$BG$1500,N$1,FALSE),VLOOKUP($A31,Pit!$A$4:$BA$1686,N$2,FALSE))</f>
        <v>6</v>
      </c>
      <c r="O31" s="14">
        <f>IF($C31="B",VLOOKUP($A31,Bat!$A$4:$BG$1500,O$1,FALSE),VLOOKUP($A31,Pit!$A$4:$BA$1686,O$2,FALSE))</f>
        <v>5</v>
      </c>
      <c r="P31" s="14" t="str">
        <f>IF($C31="B",VLOOKUP($A31,Bat!$A$4:$BG$1500,P$1,FALSE),VLOOKUP($A31,Pit!$A$4:$BA$1686,P$2,FALSE))</f>
        <v>95-97 Mph</v>
      </c>
      <c r="Q31" s="15">
        <f>IF($C31="B",VLOOKUP($A31,Bat!$A$4:$BG$1500,Q$1,FALSE),VLOOKUP($A31,Pit!$A$4:$BA$1686,Q$2,FALSE))</f>
        <v>10</v>
      </c>
      <c r="R31" s="16">
        <f>IF($C31="B",VLOOKUP($A31,Bat!$A$4:$BG$1500,R$1,FALSE),VLOOKUP($A31,Pit!$A$4:$BA$1686,R$2,FALSE))</f>
        <v>131.72217758306323</v>
      </c>
      <c r="S31" s="17">
        <f>IF($C31="B",VLOOKUP($A31,Bat!$A$4:$BG$1500,S$1,FALSE),VLOOKUP($A31,Pit!$A$4:$BA$1686,S$2,FALSE))</f>
        <v>2.8344189445398333</v>
      </c>
      <c r="T31" s="48" t="str">
        <f>IF($C31="B",VLOOKUP($A31,Bat!$A$4:$BG$1500,T$1,FALSE),VLOOKUP($A31,Pit!$A$4:$BA$1686,T$2,FALSE))</f>
        <v>$1.8m</v>
      </c>
      <c r="U31" s="19">
        <f>IF($C31="B",VLOOKUP($A31,Bat!$A$4:$AU$1464,46,FALSE),VLOOKUP($A31,Pit!$A$4:$BD$1664,55,FALSE))</f>
        <v>7</v>
      </c>
      <c r="V31" s="19">
        <f>IF($C31="B",VLOOKUP($A31,Bat!$A$4:$BA$1464,47,FALSE),VLOOKUP($A31,Pit!$A$4:$BF$1664,56,FALSE))</f>
        <v>7</v>
      </c>
      <c r="W31" s="19">
        <f>IF($C31="B",VLOOKUP($A31,Bat!$A$4:$BA$1464,48,FALSE),VLOOKUP($A31,Pit!$A$4:$BF$1664,57,FALSE))</f>
        <v>1</v>
      </c>
      <c r="X31" s="14">
        <f t="shared" si="1"/>
        <v>72</v>
      </c>
      <c r="Y31" s="20">
        <f t="shared" si="2"/>
        <v>15</v>
      </c>
      <c r="Z31" s="14">
        <f>IFERROR(VLOOKUP($D31,Results37!$F$3:$L$1396,Z$1,FALSE),"")</f>
        <v>27</v>
      </c>
      <c r="AA31" s="43">
        <f>IF(ISERROR(VLOOKUP(D31,Results37!$F$3:$O$1399,AA$1,FALSE)),"",IF(VLOOKUP(D31,Results37!$F$3:$O$1399,AA$1+1,FALSE)=1,"S"&amp;VLOOKUP(D31,Results37!$F$3:$O$1399,AA$1,FALSE),VLOOKUP(D31,Results37!$F$3:$O$1399,AA$1,FALSE)))</f>
        <v>1</v>
      </c>
      <c r="AB31" s="14">
        <f>IFERROR(VLOOKUP($D31,Results37!$F$3:$L$1396,AB$1,FALSE),"")</f>
        <v>27</v>
      </c>
      <c r="AC31" s="14" t="str">
        <f>IFERROR(VLOOKUP($D31,Results37!$F$3:$L$1396,AC$1,FALSE),"")</f>
        <v>Yuma Arroyos</v>
      </c>
      <c r="AD31" s="14">
        <f t="shared" si="3"/>
        <v>45</v>
      </c>
      <c r="AE31" s="18" t="str">
        <f>IF(ISERROR(VLOOKUP($AC31&amp;"-"&amp;$F31&amp;" "&amp;G31,Bonuses!$B$1:$G$1006,4,FALSE)),"",INT(VLOOKUP($AC31&amp;"-"&amp;$F31&amp;" "&amp;$G31,Bonuses!$B$1:$G$1006,4,FALSE)))</f>
        <v/>
      </c>
      <c r="AF31" s="14" t="str">
        <f>AA31&amp;"."&amp;AB31&amp;" ("&amp;Z31&amp;") - "&amp;E31&amp;" "&amp;F31&amp;" "&amp;G31</f>
        <v>1.27 (27) - SP Joel Carson</v>
      </c>
    </row>
    <row r="32" spans="1:32" s="19" customFormat="1" hidden="1" x14ac:dyDescent="0.3">
      <c r="A32" s="19">
        <v>9818</v>
      </c>
      <c r="B32" s="19">
        <f t="shared" si="0"/>
        <v>1</v>
      </c>
      <c r="C32" s="14" t="str">
        <f>IF(ISNUMBER(IFERROR(VLOOKUP($A32,Pit!$A$4:$A$600,1,FALSE),"B")),"P","B")</f>
        <v>P</v>
      </c>
      <c r="D32" s="15">
        <f>IF($C32="B",VLOOKUP($A32,Bat!$A$4:$BG$1500,D$1,FALSE),VLOOKUP($A32,Pit!$A$4:$BA$1686,D$2,FALSE))</f>
        <v>9818</v>
      </c>
      <c r="E32" s="14" t="str">
        <f>IF($C32="B",VLOOKUP($A32,Bat!$A$4:$BG$1500,E$1,FALSE),VLOOKUP($A32,Pit!$A$4:$BA$1686,E$2,FALSE))</f>
        <v>CL</v>
      </c>
      <c r="F32" s="14" t="str">
        <f>IF($C32="B",VLOOKUP($A32,Bat!$A$4:$BG$1500,F$1,FALSE),VLOOKUP($A32,Pit!$A$4:$BA$1686,F$2,FALSE))</f>
        <v>Luke</v>
      </c>
      <c r="G32" s="14" t="str">
        <f>IF($C32="B",VLOOKUP($A32,Bat!$A$4:$BG$1500,G$1,FALSE),VLOOKUP($A32,Pit!$A$4:$BA$1686,G$2,FALSE))</f>
        <v>Scott</v>
      </c>
      <c r="H32" s="14">
        <f>IF($C32="B",VLOOKUP($A32,Bat!$A$4:$BG$1500,H$1,FALSE),VLOOKUP($A32,Pit!$A$4:$BA$1686,H$2,FALSE))</f>
        <v>18</v>
      </c>
      <c r="I32" s="14" t="str">
        <f>IF($C32="B",VLOOKUP($A32,Bat!$A$4:$BG$1500,I$1,FALSE),VLOOKUP($A32,Pit!$A$4:$BA$1686,I$2,FALSE))</f>
        <v>R</v>
      </c>
      <c r="J32" s="14" t="str">
        <f>IF($C32="B",VLOOKUP($A32,Bat!$A$4:$BG$1500,J$1,FALSE),VLOOKUP($A32,Pit!$A$4:$BA$1686,J$2,FALSE))</f>
        <v>R</v>
      </c>
      <c r="K32" s="14" t="str">
        <f>IF($C32="B",VLOOKUP($A32,Bat!$A$4:$BG$1500,K$1,FALSE),VLOOKUP($A32,Pit!$A$4:$BA$1686,K$2,FALSE))</f>
        <v>High</v>
      </c>
      <c r="L32" s="15" t="str">
        <f>IF($C32="B",VLOOKUP($A32,Bat!$A$4:$BG$1500,L$1,FALSE),VLOOKUP($A32,Pit!$A$4:$BA$1686,L$2,FALSE))</f>
        <v>Normal</v>
      </c>
      <c r="M32" s="14">
        <f>IF($C32="B",VLOOKUP($A32,Bat!$A$4:$BG$1500,M$1,FALSE),VLOOKUP($A32,Pit!$A$4:$BA$1686,M$2,FALSE))</f>
        <v>6</v>
      </c>
      <c r="N32" s="14">
        <f>IF($C32="B",VLOOKUP($A32,Bat!$A$4:$BG$1500,N$1,FALSE),VLOOKUP($A32,Pit!$A$4:$BA$1686,N$2,FALSE))</f>
        <v>4</v>
      </c>
      <c r="O32" s="14">
        <f>IF($C32="B",VLOOKUP($A32,Bat!$A$4:$BG$1500,O$1,FALSE),VLOOKUP($A32,Pit!$A$4:$BA$1686,O$2,FALSE))</f>
        <v>5</v>
      </c>
      <c r="P32" s="14" t="str">
        <f>IF($C32="B",VLOOKUP($A32,Bat!$A$4:$BG$1500,P$1,FALSE),VLOOKUP($A32,Pit!$A$4:$BA$1686,P$2,FALSE))</f>
        <v>90-92 Mph</v>
      </c>
      <c r="Q32" s="15">
        <f>IF($C32="B",VLOOKUP($A32,Bat!$A$4:$BG$1500,Q$1,FALSE),VLOOKUP($A32,Pit!$A$4:$BA$1686,Q$2,FALSE))</f>
        <v>10</v>
      </c>
      <c r="R32" s="16">
        <f>IF($C32="B",VLOOKUP($A32,Bat!$A$4:$BG$1500,R$1,FALSE),VLOOKUP($A32,Pit!$A$4:$BA$1686,R$2,FALSE))</f>
        <v>131.89708285024415</v>
      </c>
      <c r="S32" s="17">
        <f>IF($C32="B",VLOOKUP($A32,Bat!$A$4:$BG$1500,S$1,FALSE),VLOOKUP($A32,Pit!$A$4:$BA$1686,S$2,FALSE))</f>
        <v>2.8505551210777491</v>
      </c>
      <c r="T32" s="48" t="str">
        <f>IF($C32="B",VLOOKUP($A32,Bat!$A$4:$BG$1500,T$1,FALSE),VLOOKUP($A32,Pit!$A$4:$BA$1686,T$2,FALSE))</f>
        <v>$250k</v>
      </c>
      <c r="U32" s="19">
        <f>IF($C32="B",VLOOKUP($A32,Bat!$A$4:$AU$1464,46,FALSE),VLOOKUP($A32,Pit!$A$4:$BD$1664,55,FALSE))</f>
        <v>800</v>
      </c>
      <c r="V32" s="19">
        <f>IF($C32="B",VLOOKUP($A32,Bat!$A$4:$BA$1464,47,FALSE),VLOOKUP($A32,Pit!$A$4:$BF$1664,56,FALSE))</f>
        <v>800</v>
      </c>
      <c r="W32" s="19">
        <f>IF($C32="B",VLOOKUP($A32,Bat!$A$4:$BA$1464,48,FALSE),VLOOKUP($A32,Pit!$A$4:$BF$1664,57,FALSE))</f>
        <v>0</v>
      </c>
      <c r="X32" s="14">
        <f t="shared" si="1"/>
        <v>863</v>
      </c>
      <c r="Y32" s="20">
        <f t="shared" si="2"/>
        <v>13</v>
      </c>
      <c r="Z32" s="14">
        <f>IFERROR(VLOOKUP($D32,Results37!$F$3:$L$1396,Z$1,FALSE),"")</f>
        <v>28</v>
      </c>
      <c r="AA32" s="43" t="str">
        <f>IF(ISERROR(VLOOKUP(D32,Results37!$F$3:$O$1399,AA$1,FALSE)),"",IF(VLOOKUP(D32,Results37!$F$3:$O$1399,AA$1+1,FALSE)=1,"S"&amp;VLOOKUP(D32,Results37!$F$3:$O$1399,AA$1,FALSE),VLOOKUP(D32,Results37!$F$3:$O$1399,AA$1,FALSE)))</f>
        <v>S1</v>
      </c>
      <c r="AB32" s="14">
        <f>IFERROR(VLOOKUP($D32,Results37!$F$3:$L$1396,AB$1,FALSE),"")</f>
        <v>1</v>
      </c>
      <c r="AC32" s="14" t="str">
        <f>IFERROR(VLOOKUP($D32,Results37!$F$3:$L$1396,AC$1,FALSE),"")</f>
        <v>Palm Springs Codgers</v>
      </c>
      <c r="AD32" s="14">
        <f t="shared" si="3"/>
        <v>835</v>
      </c>
      <c r="AE32" s="18" t="str">
        <f>IF(ISERROR(VLOOKUP($AC32&amp;"-"&amp;$F32&amp;" "&amp;G32,Bonuses!$B$1:$G$1006,4,FALSE)),"",INT(VLOOKUP($AC32&amp;"-"&amp;$F32&amp;" "&amp;$G32,Bonuses!$B$1:$G$1006,4,FALSE)))</f>
        <v/>
      </c>
      <c r="AF32" s="14" t="str">
        <f>IF(ISERROR(VLOOKUP($AC32&amp;"-"&amp;$F32,Bonuses!$B$1:$G$1006,5,FALSE)),"",IF(VLOOKUP($AC32&amp;"-"&amp;$F32,Bonuses!$B$1:$G$1006,5,FALSE)="","",VLOOKUP($AC32&amp;"-"&amp;$F32,Bonuses!$B$1:$G$1006,6,FALSE)&amp;" yrs, "&amp;VLOOKUP($AC32&amp;"-"&amp;$F32,Bonuses!$B$1:$G$1006,5,FALSE)))</f>
        <v/>
      </c>
    </row>
    <row r="33" spans="1:32" s="19" customFormat="1" hidden="1" x14ac:dyDescent="0.3">
      <c r="A33" s="19">
        <v>15747</v>
      </c>
      <c r="B33" s="19">
        <f t="shared" si="0"/>
        <v>1</v>
      </c>
      <c r="C33" s="14" t="str">
        <f>IF(ISNUMBER(IFERROR(VLOOKUP($A33,Pit!$A$4:$A$600,1,FALSE),"B")),"P","B")</f>
        <v>B</v>
      </c>
      <c r="D33" s="15">
        <f>IF($C33="B",VLOOKUP($A33,Bat!$A$4:$BG$1500,D$1,FALSE),VLOOKUP($A33,Pit!$A$4:$BA$1686,D$2,FALSE))</f>
        <v>15747</v>
      </c>
      <c r="E33" s="14" t="str">
        <f>IF($C33="B",VLOOKUP($A33,Bat!$A$4:$BG$1500,E$1,FALSE),VLOOKUP($A33,Pit!$A$4:$BA$1686,E$2,FALSE))</f>
        <v>CF</v>
      </c>
      <c r="F33" s="14" t="str">
        <f>IF($C33="B",VLOOKUP($A33,Bat!$A$4:$BG$1500,F$1,FALSE),VLOOKUP($A33,Pit!$A$4:$BA$1686,F$2,FALSE))</f>
        <v>Masami</v>
      </c>
      <c r="G33" s="14" t="str">
        <f>IF($C33="B",VLOOKUP($A33,Bat!$A$4:$BG$1500,G$1,FALSE),VLOOKUP($A33,Pit!$A$4:$BA$1686,G$2,FALSE))</f>
        <v>Sanu</v>
      </c>
      <c r="H33" s="14">
        <f>IF($C33="B",VLOOKUP($A33,Bat!$A$4:$BG$1500,H$1,FALSE),VLOOKUP($A33,Pit!$A$4:$BA$1686,H$2,FALSE))</f>
        <v>18</v>
      </c>
      <c r="I33" s="14" t="str">
        <f>IF($C33="B",VLOOKUP($A33,Bat!$A$4:$BG$1500,I$1,FALSE),VLOOKUP($A33,Pit!$A$4:$BA$1686,I$2,FALSE))</f>
        <v>R</v>
      </c>
      <c r="J33" s="14" t="str">
        <f>IF($C33="B",VLOOKUP($A33,Bat!$A$4:$BG$1500,J$1,FALSE),VLOOKUP($A33,Pit!$A$4:$BA$1686,J$2,FALSE))</f>
        <v>R</v>
      </c>
      <c r="K33" s="14" t="str">
        <f>IF($C33="B",VLOOKUP($A33,Bat!$A$4:$BG$1500,K$1,FALSE),VLOOKUP($A33,Pit!$A$4:$BA$1686,K$2,FALSE))</f>
        <v>Normal</v>
      </c>
      <c r="L33" s="15" t="str">
        <f>IF($C33="B",VLOOKUP($A33,Bat!$A$4:$BG$1500,L$1,FALSE),VLOOKUP($A33,Pit!$A$4:$BA$1686,L$2,FALSE))</f>
        <v>Normal</v>
      </c>
      <c r="M33" s="14">
        <f>IF($C33="B",VLOOKUP($A33,Bat!$A$4:$BG$1500,M$1,FALSE),VLOOKUP($A33,Pit!$A$4:$BA$1686,M$2,FALSE))</f>
        <v>4</v>
      </c>
      <c r="N33" s="14">
        <f>IF($C33="B",VLOOKUP($A33,Bat!$A$4:$BG$1500,N$1,FALSE),VLOOKUP($A33,Pit!$A$4:$BA$1686,N$2,FALSE))</f>
        <v>6</v>
      </c>
      <c r="O33" s="14">
        <f>IF($C33="B",VLOOKUP($A33,Bat!$A$4:$BG$1500,O$1,FALSE),VLOOKUP($A33,Pit!$A$4:$BA$1686,O$2,FALSE))</f>
        <v>6</v>
      </c>
      <c r="P33" s="14">
        <f>IF($C33="B",VLOOKUP($A33,Bat!$A$4:$BG$1500,P$1,FALSE),VLOOKUP($A33,Pit!$A$4:$BA$1686,P$2,FALSE))</f>
        <v>4</v>
      </c>
      <c r="Q33" s="15">
        <f>IF($C33="B",VLOOKUP($A33,Bat!$A$4:$BG$1500,Q$1,FALSE),VLOOKUP($A33,Pit!$A$4:$BA$1686,Q$2,FALSE))</f>
        <v>5</v>
      </c>
      <c r="R33" s="16">
        <f>IF($C33="B",VLOOKUP($A33,Bat!$A$4:$BG$1500,R$1,FALSE),VLOOKUP($A33,Pit!$A$4:$BA$1686,R$2,FALSE))</f>
        <v>119.62265262227305</v>
      </c>
      <c r="S33" s="17">
        <f>IF($C33="B",VLOOKUP($A33,Bat!$A$4:$BG$1500,S$1,FALSE),VLOOKUP($A33,Pit!$A$4:$BA$1686,S$2,FALSE))</f>
        <v>2.4052839051365198</v>
      </c>
      <c r="T33" s="48" t="str">
        <f>IF($C33="B",VLOOKUP($A33,Bat!$A$4:$BG$1500,T$1,FALSE),VLOOKUP($A33,Pit!$A$4:$BA$1686,T$2,FALSE))</f>
        <v>$2.8m</v>
      </c>
      <c r="U33" s="19">
        <f>IF($C33="B",VLOOKUP($A33,Bat!$A$4:$AU$1464,46,FALSE),VLOOKUP($A33,Pit!$A$4:$BD$1664,55,FALSE))</f>
        <v>800</v>
      </c>
      <c r="V33" s="19">
        <f>IF($C33="B",VLOOKUP($A33,Bat!$A$4:$BA$1464,47,FALSE),VLOOKUP($A33,Pit!$A$4:$BF$1664,56,FALSE))</f>
        <v>800</v>
      </c>
      <c r="W33" s="19">
        <f>IF($C33="B",VLOOKUP($A33,Bat!$A$4:$BA$1464,48,FALSE),VLOOKUP($A33,Pit!$A$4:$BF$1664,57,FALSE))</f>
        <v>0</v>
      </c>
      <c r="X33" s="14">
        <f t="shared" si="1"/>
        <v>879</v>
      </c>
      <c r="Y33" s="20">
        <f t="shared" si="2"/>
        <v>29</v>
      </c>
      <c r="Z33" s="14">
        <f>IFERROR(VLOOKUP($D33,Results37!$F$3:$L$1396,Z$1,FALSE),"")</f>
        <v>29</v>
      </c>
      <c r="AA33" s="43" t="str">
        <f>IF(ISERROR(VLOOKUP(D33,Results37!$F$3:$O$1399,AA$1,FALSE)),"",IF(VLOOKUP(D33,Results37!$F$3:$O$1399,AA$1+1,FALSE)=1,"S"&amp;VLOOKUP(D33,Results37!$F$3:$O$1399,AA$1,FALSE),VLOOKUP(D33,Results37!$F$3:$O$1399,AA$1,FALSE)))</f>
        <v>S1</v>
      </c>
      <c r="AB33" s="14">
        <f>IFERROR(VLOOKUP($D33,Results37!$F$3:$L$1396,AB$1,FALSE),"")</f>
        <v>2</v>
      </c>
      <c r="AC33" s="14" t="str">
        <f>IFERROR(VLOOKUP($D33,Results37!$F$3:$L$1396,AC$1,FALSE),"")</f>
        <v>Crystal Lake Sandgnats</v>
      </c>
      <c r="AD33" s="14">
        <f t="shared" si="3"/>
        <v>850</v>
      </c>
      <c r="AE33" s="18" t="str">
        <f>IF(ISERROR(VLOOKUP($AC33&amp;"-"&amp;$F33&amp;" "&amp;G33,Bonuses!$B$1:$G$1006,4,FALSE)),"",INT(VLOOKUP($AC33&amp;"-"&amp;$F33&amp;" "&amp;$G33,Bonuses!$B$1:$G$1006,4,FALSE)))</f>
        <v/>
      </c>
      <c r="AF33" s="14" t="str">
        <f>IF(ISERROR(VLOOKUP($AC33&amp;"-"&amp;$F33,Bonuses!$B$1:$G$1006,5,FALSE)),"",IF(VLOOKUP($AC33&amp;"-"&amp;$F33,Bonuses!$B$1:$G$1006,5,FALSE)="","",VLOOKUP($AC33&amp;"-"&amp;$F33,Bonuses!$B$1:$G$1006,6,FALSE)&amp;" yrs, "&amp;VLOOKUP($AC33&amp;"-"&amp;$F33,Bonuses!$B$1:$G$1006,5,FALSE)))</f>
        <v/>
      </c>
    </row>
    <row r="34" spans="1:32" s="19" customFormat="1" hidden="1" x14ac:dyDescent="0.3">
      <c r="A34" s="19">
        <v>8906</v>
      </c>
      <c r="B34" s="19">
        <f t="shared" si="0"/>
        <v>1</v>
      </c>
      <c r="C34" s="14" t="str">
        <f>IF(ISNUMBER(IFERROR(VLOOKUP($A34,Pit!$A$4:$A$600,1,FALSE),"B")),"P","B")</f>
        <v>B</v>
      </c>
      <c r="D34" s="15">
        <f>IF($C34="B",VLOOKUP($A34,Bat!$A$4:$BG$1500,D$1,FALSE),VLOOKUP($A34,Pit!$A$4:$BA$1686,D$2,FALSE))</f>
        <v>8906</v>
      </c>
      <c r="E34" s="14" t="str">
        <f>IF($C34="B",VLOOKUP($A34,Bat!$A$4:$BG$1500,E$1,FALSE),VLOOKUP($A34,Pit!$A$4:$BA$1686,E$2,FALSE))</f>
        <v>1B</v>
      </c>
      <c r="F34" s="14" t="str">
        <f>IF($C34="B",VLOOKUP($A34,Bat!$A$4:$BG$1500,F$1,FALSE),VLOOKUP($A34,Pit!$A$4:$BA$1686,F$2,FALSE))</f>
        <v>Will</v>
      </c>
      <c r="G34" s="14" t="str">
        <f>IF($C34="B",VLOOKUP($A34,Bat!$A$4:$BG$1500,G$1,FALSE),VLOOKUP($A34,Pit!$A$4:$BA$1686,G$2,FALSE))</f>
        <v>David</v>
      </c>
      <c r="H34" s="14">
        <f>IF($C34="B",VLOOKUP($A34,Bat!$A$4:$BG$1500,H$1,FALSE),VLOOKUP($A34,Pit!$A$4:$BA$1686,H$2,FALSE))</f>
        <v>21</v>
      </c>
      <c r="I34" s="14" t="str">
        <f>IF($C34="B",VLOOKUP($A34,Bat!$A$4:$BG$1500,I$1,FALSE),VLOOKUP($A34,Pit!$A$4:$BA$1686,I$2,FALSE))</f>
        <v>L</v>
      </c>
      <c r="J34" s="14" t="str">
        <f>IF($C34="B",VLOOKUP($A34,Bat!$A$4:$BG$1500,J$1,FALSE),VLOOKUP($A34,Pit!$A$4:$BA$1686,J$2,FALSE))</f>
        <v>R</v>
      </c>
      <c r="K34" s="14" t="str">
        <f>IF($C34="B",VLOOKUP($A34,Bat!$A$4:$BG$1500,K$1,FALSE),VLOOKUP($A34,Pit!$A$4:$BA$1686,K$2,FALSE))</f>
        <v>High</v>
      </c>
      <c r="L34" s="15" t="str">
        <f>IF($C34="B",VLOOKUP($A34,Bat!$A$4:$BG$1500,L$1,FALSE),VLOOKUP($A34,Pit!$A$4:$BA$1686,L$2,FALSE))</f>
        <v>Normal</v>
      </c>
      <c r="M34" s="14">
        <f>IF($C34="B",VLOOKUP($A34,Bat!$A$4:$BG$1500,M$1,FALSE),VLOOKUP($A34,Pit!$A$4:$BA$1686,M$2,FALSE))</f>
        <v>5</v>
      </c>
      <c r="N34" s="14">
        <f>IF($C34="B",VLOOKUP($A34,Bat!$A$4:$BG$1500,N$1,FALSE),VLOOKUP($A34,Pit!$A$4:$BA$1686,N$2,FALSE))</f>
        <v>8</v>
      </c>
      <c r="O34" s="14">
        <f>IF($C34="B",VLOOKUP($A34,Bat!$A$4:$BG$1500,O$1,FALSE),VLOOKUP($A34,Pit!$A$4:$BA$1686,O$2,FALSE))</f>
        <v>6</v>
      </c>
      <c r="P34" s="14">
        <f>IF($C34="B",VLOOKUP($A34,Bat!$A$4:$BG$1500,P$1,FALSE),VLOOKUP($A34,Pit!$A$4:$BA$1686,P$2,FALSE))</f>
        <v>2</v>
      </c>
      <c r="Q34" s="15">
        <f>IF($C34="B",VLOOKUP($A34,Bat!$A$4:$BG$1500,Q$1,FALSE),VLOOKUP($A34,Pit!$A$4:$BA$1686,Q$2,FALSE))</f>
        <v>6</v>
      </c>
      <c r="R34" s="16">
        <f>IF($C34="B",VLOOKUP($A34,Bat!$A$4:$BG$1500,R$1,FALSE),VLOOKUP($A34,Pit!$A$4:$BA$1686,R$2,FALSE))</f>
        <v>118.99441056852399</v>
      </c>
      <c r="S34" s="17">
        <f>IF($C34="B",VLOOKUP($A34,Bat!$A$4:$BG$1500,S$1,FALSE),VLOOKUP($A34,Pit!$A$4:$BA$1686,S$2,FALSE))</f>
        <v>2.2740511913336952</v>
      </c>
      <c r="T34" s="48" t="str">
        <f>IF($C34="B",VLOOKUP($A34,Bat!$A$4:$BG$1500,T$1,FALSE),VLOOKUP($A34,Pit!$A$4:$BA$1686,T$2,FALSE))</f>
        <v>$150k</v>
      </c>
      <c r="U34" s="19">
        <f>IF($C34="B",VLOOKUP($A34,Bat!$A$4:$AU$1464,46,FALSE),VLOOKUP($A34,Pit!$A$4:$BD$1664,55,FALSE))</f>
        <v>26</v>
      </c>
      <c r="V34" s="19">
        <f>IF($C34="B",VLOOKUP($A34,Bat!$A$4:$BA$1464,47,FALSE),VLOOKUP($A34,Pit!$A$4:$BF$1664,56,FALSE))</f>
        <v>26</v>
      </c>
      <c r="W34" s="19">
        <f>IF($C34="B",VLOOKUP($A34,Bat!$A$4:$BA$1464,48,FALSE),VLOOKUP($A34,Pit!$A$4:$BF$1664,57,FALSE))</f>
        <v>3</v>
      </c>
      <c r="X34" s="14">
        <f t="shared" si="1"/>
        <v>114</v>
      </c>
      <c r="Y34" s="20">
        <f t="shared" si="2"/>
        <v>38</v>
      </c>
      <c r="Z34" s="14">
        <f>IFERROR(VLOOKUP($D34,Results37!$F$3:$L$1396,Z$1,FALSE),"")</f>
        <v>30</v>
      </c>
      <c r="AA34" s="43" t="str">
        <f>IF(ISERROR(VLOOKUP(D34,Results37!$F$3:$O$1399,AA$1,FALSE)),"",IF(VLOOKUP(D34,Results37!$F$3:$O$1399,AA$1+1,FALSE)=1,"S"&amp;VLOOKUP(D34,Results37!$F$3:$O$1399,AA$1,FALSE),VLOOKUP(D34,Results37!$F$3:$O$1399,AA$1,FALSE)))</f>
        <v>S1</v>
      </c>
      <c r="AB34" s="14">
        <f>IFERROR(VLOOKUP($D34,Results37!$F$3:$L$1396,AB$1,FALSE),"")</f>
        <v>3</v>
      </c>
      <c r="AC34" s="14" t="str">
        <f>IFERROR(VLOOKUP($D34,Results37!$F$3:$L$1396,AC$1,FALSE),"")</f>
        <v>Crystal Lake Sandgnats</v>
      </c>
      <c r="AD34" s="14">
        <f t="shared" si="3"/>
        <v>84</v>
      </c>
      <c r="AE34" s="18" t="str">
        <f>IF(ISERROR(VLOOKUP($AC34&amp;"-"&amp;$F34&amp;" "&amp;G34,Bonuses!$B$1:$G$1006,4,FALSE)),"",INT(VLOOKUP($AC34&amp;"-"&amp;$F34&amp;" "&amp;$G34,Bonuses!$B$1:$G$1006,4,FALSE)))</f>
        <v/>
      </c>
      <c r="AF34" s="14" t="str">
        <f>IF(ISERROR(VLOOKUP($AC34&amp;"-"&amp;$F34,Bonuses!$B$1:$G$1006,5,FALSE)),"",IF(VLOOKUP($AC34&amp;"-"&amp;$F34,Bonuses!$B$1:$G$1006,5,FALSE)="","",VLOOKUP($AC34&amp;"-"&amp;$F34,Bonuses!$B$1:$G$1006,6,FALSE)&amp;" yrs, "&amp;VLOOKUP($AC34&amp;"-"&amp;$F34,Bonuses!$B$1:$G$1006,5,FALSE)))</f>
        <v/>
      </c>
    </row>
    <row r="35" spans="1:32" s="19" customFormat="1" hidden="1" x14ac:dyDescent="0.3">
      <c r="A35" s="19">
        <v>11154</v>
      </c>
      <c r="B35" s="19">
        <f t="shared" si="0"/>
        <v>1</v>
      </c>
      <c r="C35" s="14" t="str">
        <f>IF(ISNUMBER(IFERROR(VLOOKUP($A35,Pit!$A$4:$A$600,1,FALSE),"B")),"P","B")</f>
        <v>P</v>
      </c>
      <c r="D35" s="15">
        <f>IF($C35="B",VLOOKUP($A35,Bat!$A$4:$BG$1500,D$1,FALSE),VLOOKUP($A35,Pit!$A$4:$BA$1686,D$2,FALSE))</f>
        <v>11154</v>
      </c>
      <c r="E35" s="14" t="str">
        <f>IF($C35="B",VLOOKUP($A35,Bat!$A$4:$BG$1500,E$1,FALSE),VLOOKUP($A35,Pit!$A$4:$BA$1686,E$2,FALSE))</f>
        <v>SP</v>
      </c>
      <c r="F35" s="14" t="str">
        <f>IF($C35="B",VLOOKUP($A35,Bat!$A$4:$BG$1500,F$1,FALSE),VLOOKUP($A35,Pit!$A$4:$BA$1686,F$2,FALSE))</f>
        <v>Derek</v>
      </c>
      <c r="G35" s="14" t="str">
        <f>IF($C35="B",VLOOKUP($A35,Bat!$A$4:$BG$1500,G$1,FALSE),VLOOKUP($A35,Pit!$A$4:$BA$1686,G$2,FALSE))</f>
        <v>Meadmore</v>
      </c>
      <c r="H35" s="14">
        <f>IF($C35="B",VLOOKUP($A35,Bat!$A$4:$BG$1500,H$1,FALSE),VLOOKUP($A35,Pit!$A$4:$BA$1686,H$2,FALSE))</f>
        <v>18</v>
      </c>
      <c r="I35" s="14" t="str">
        <f>IF($C35="B",VLOOKUP($A35,Bat!$A$4:$BG$1500,I$1,FALSE),VLOOKUP($A35,Pit!$A$4:$BA$1686,I$2,FALSE))</f>
        <v>S</v>
      </c>
      <c r="J35" s="14" t="str">
        <f>IF($C35="B",VLOOKUP($A35,Bat!$A$4:$BG$1500,J$1,FALSE),VLOOKUP($A35,Pit!$A$4:$BA$1686,J$2,FALSE))</f>
        <v>L</v>
      </c>
      <c r="K35" s="14" t="str">
        <f>IF($C35="B",VLOOKUP($A35,Bat!$A$4:$BG$1500,K$1,FALSE),VLOOKUP($A35,Pit!$A$4:$BA$1686,K$2,FALSE))</f>
        <v>Normal</v>
      </c>
      <c r="L35" s="15" t="str">
        <f>IF($C35="B",VLOOKUP($A35,Bat!$A$4:$BG$1500,L$1,FALSE),VLOOKUP($A35,Pit!$A$4:$BA$1686,L$2,FALSE))</f>
        <v>Low</v>
      </c>
      <c r="M35" s="14">
        <f>IF($C35="B",VLOOKUP($A35,Bat!$A$4:$BG$1500,M$1,FALSE),VLOOKUP($A35,Pit!$A$4:$BA$1686,M$2,FALSE))</f>
        <v>5</v>
      </c>
      <c r="N35" s="14">
        <f>IF($C35="B",VLOOKUP($A35,Bat!$A$4:$BG$1500,N$1,FALSE),VLOOKUP($A35,Pit!$A$4:$BA$1686,N$2,FALSE))</f>
        <v>4</v>
      </c>
      <c r="O35" s="14">
        <f>IF($C35="B",VLOOKUP($A35,Bat!$A$4:$BG$1500,O$1,FALSE),VLOOKUP($A35,Pit!$A$4:$BA$1686,O$2,FALSE))</f>
        <v>5</v>
      </c>
      <c r="P35" s="14" t="str">
        <f>IF($C35="B",VLOOKUP($A35,Bat!$A$4:$BG$1500,P$1,FALSE),VLOOKUP($A35,Pit!$A$4:$BA$1686,P$2,FALSE))</f>
        <v>91-93 Mph</v>
      </c>
      <c r="Q35" s="15">
        <f>IF($C35="B",VLOOKUP($A35,Bat!$A$4:$BG$1500,Q$1,FALSE),VLOOKUP($A35,Pit!$A$4:$BA$1686,Q$2,FALSE))</f>
        <v>5</v>
      </c>
      <c r="R35" s="16">
        <f>IF($C35="B",VLOOKUP($A35,Bat!$A$4:$BG$1500,R$1,FALSE),VLOOKUP($A35,Pit!$A$4:$BA$1686,R$2,FALSE))</f>
        <v>118.49896014277985</v>
      </c>
      <c r="S35" s="17">
        <f>IF($C35="B",VLOOKUP($A35,Bat!$A$4:$BG$1500,S$1,FALSE),VLOOKUP($A35,Pit!$A$4:$BA$1686,S$2,FALSE))</f>
        <v>1.6144890107262677</v>
      </c>
      <c r="T35" s="48" t="str">
        <f>IF($C35="B",VLOOKUP($A35,Bat!$A$4:$BG$1500,T$1,FALSE),VLOOKUP($A35,Pit!$A$4:$BA$1686,T$2,FALSE))</f>
        <v>$330k</v>
      </c>
      <c r="U35" s="19">
        <f>IF($C35="B",VLOOKUP($A35,Bat!$A$4:$AU$1464,46,FALSE),VLOOKUP($A35,Pit!$A$4:$BD$1664,55,FALSE))</f>
        <v>800</v>
      </c>
      <c r="V35" s="19">
        <f>IF($C35="B",VLOOKUP($A35,Bat!$A$4:$BA$1464,47,FALSE),VLOOKUP($A35,Pit!$A$4:$BF$1664,56,FALSE))</f>
        <v>800</v>
      </c>
      <c r="W35" s="19">
        <f>IF($C35="B",VLOOKUP($A35,Bat!$A$4:$BA$1464,48,FALSE),VLOOKUP($A35,Pit!$A$4:$BF$1664,57,FALSE))</f>
        <v>0</v>
      </c>
      <c r="X35" s="14">
        <f t="shared" si="1"/>
        <v>943</v>
      </c>
      <c r="Y35" s="20">
        <f t="shared" si="2"/>
        <v>93</v>
      </c>
      <c r="Z35" s="14">
        <f>IFERROR(VLOOKUP($D35,Results37!$F$3:$L$1396,Z$1,FALSE),"")</f>
        <v>31</v>
      </c>
      <c r="AA35" s="43" t="str">
        <f>IF(ISERROR(VLOOKUP(D35,Results37!$F$3:$O$1399,AA$1,FALSE)),"",IF(VLOOKUP(D35,Results37!$F$3:$O$1399,AA$1+1,FALSE)=1,"S"&amp;VLOOKUP(D35,Results37!$F$3:$O$1399,AA$1,FALSE),VLOOKUP(D35,Results37!$F$3:$O$1399,AA$1,FALSE)))</f>
        <v>S1</v>
      </c>
      <c r="AB35" s="14">
        <f>IFERROR(VLOOKUP($D35,Results37!$F$3:$L$1396,AB$1,FALSE),"")</f>
        <v>4</v>
      </c>
      <c r="AC35" s="14" t="str">
        <f>IFERROR(VLOOKUP($D35,Results37!$F$3:$L$1396,AC$1,FALSE),"")</f>
        <v>Crystal Lake Sandgnats</v>
      </c>
      <c r="AD35" s="14">
        <f t="shared" si="3"/>
        <v>912</v>
      </c>
      <c r="AE35" s="18" t="str">
        <f>IF(ISERROR(VLOOKUP($AC35&amp;"-"&amp;$F35&amp;" "&amp;G35,Bonuses!$B$1:$G$1006,4,FALSE)),"",INT(VLOOKUP($AC35&amp;"-"&amp;$F35&amp;" "&amp;$G35,Bonuses!$B$1:$G$1006,4,FALSE)))</f>
        <v/>
      </c>
      <c r="AF35" s="14" t="str">
        <f>AA35&amp;"."&amp;AB35&amp;" ("&amp;Z35&amp;") - "&amp;E35&amp;" "&amp;F35&amp;" "&amp;G35</f>
        <v>S1.4 (31) - SP Derek Meadmore</v>
      </c>
    </row>
    <row r="36" spans="1:32" s="19" customFormat="1" hidden="1" x14ac:dyDescent="0.3">
      <c r="A36" s="19">
        <v>12561</v>
      </c>
      <c r="B36" s="19">
        <f t="shared" si="0"/>
        <v>1</v>
      </c>
      <c r="C36" s="14" t="str">
        <f>IF(ISNUMBER(IFERROR(VLOOKUP($A36,Pit!$A$4:$A$600,1,FALSE),"B")),"P","B")</f>
        <v>B</v>
      </c>
      <c r="D36" s="15">
        <f>IF($C36="B",VLOOKUP($A36,Bat!$A$4:$BG$1500,D$1,FALSE),VLOOKUP($A36,Pit!$A$4:$BA$1686,D$2,FALSE))</f>
        <v>12561</v>
      </c>
      <c r="E36" s="14" t="str">
        <f>IF($C36="B",VLOOKUP($A36,Bat!$A$4:$BG$1500,E$1,FALSE),VLOOKUP($A36,Pit!$A$4:$BA$1686,E$2,FALSE))</f>
        <v>3B</v>
      </c>
      <c r="F36" s="14" t="str">
        <f>IF($C36="B",VLOOKUP($A36,Bat!$A$4:$BG$1500,F$1,FALSE),VLOOKUP($A36,Pit!$A$4:$BA$1686,F$2,FALSE))</f>
        <v>Anthony</v>
      </c>
      <c r="G36" s="14" t="str">
        <f>IF($C36="B",VLOOKUP($A36,Bat!$A$4:$BG$1500,G$1,FALSE),VLOOKUP($A36,Pit!$A$4:$BA$1686,G$2,FALSE))</f>
        <v>Hoffman</v>
      </c>
      <c r="H36" s="14">
        <f>IF($C36="B",VLOOKUP($A36,Bat!$A$4:$BG$1500,H$1,FALSE),VLOOKUP($A36,Pit!$A$4:$BA$1686,H$2,FALSE))</f>
        <v>18</v>
      </c>
      <c r="I36" s="14" t="str">
        <f>IF($C36="B",VLOOKUP($A36,Bat!$A$4:$BG$1500,I$1,FALSE),VLOOKUP($A36,Pit!$A$4:$BA$1686,I$2,FALSE))</f>
        <v>R</v>
      </c>
      <c r="J36" s="14" t="str">
        <f>IF($C36="B",VLOOKUP($A36,Bat!$A$4:$BG$1500,J$1,FALSE),VLOOKUP($A36,Pit!$A$4:$BA$1686,J$2,FALSE))</f>
        <v>R</v>
      </c>
      <c r="K36" s="14" t="str">
        <f>IF($C36="B",VLOOKUP($A36,Bat!$A$4:$BG$1500,K$1,FALSE),VLOOKUP($A36,Pit!$A$4:$BA$1686,K$2,FALSE))</f>
        <v>Normal</v>
      </c>
      <c r="L36" s="15" t="str">
        <f>IF($C36="B",VLOOKUP($A36,Bat!$A$4:$BG$1500,L$1,FALSE),VLOOKUP($A36,Pit!$A$4:$BA$1686,L$2,FALSE))</f>
        <v>Normal</v>
      </c>
      <c r="M36" s="14">
        <f>IF($C36="B",VLOOKUP($A36,Bat!$A$4:$BG$1500,M$1,FALSE),VLOOKUP($A36,Pit!$A$4:$BA$1686,M$2,FALSE))</f>
        <v>4</v>
      </c>
      <c r="N36" s="14">
        <f>IF($C36="B",VLOOKUP($A36,Bat!$A$4:$BG$1500,N$1,FALSE),VLOOKUP($A36,Pit!$A$4:$BA$1686,N$2,FALSE))</f>
        <v>5</v>
      </c>
      <c r="O36" s="14">
        <f>IF($C36="B",VLOOKUP($A36,Bat!$A$4:$BG$1500,O$1,FALSE),VLOOKUP($A36,Pit!$A$4:$BA$1686,O$2,FALSE))</f>
        <v>5</v>
      </c>
      <c r="P36" s="14">
        <f>IF($C36="B",VLOOKUP($A36,Bat!$A$4:$BG$1500,P$1,FALSE),VLOOKUP($A36,Pit!$A$4:$BA$1686,P$2,FALSE))</f>
        <v>4</v>
      </c>
      <c r="Q36" s="15">
        <f>IF($C36="B",VLOOKUP($A36,Bat!$A$4:$BG$1500,Q$1,FALSE),VLOOKUP($A36,Pit!$A$4:$BA$1686,Q$2,FALSE))</f>
        <v>4</v>
      </c>
      <c r="R36" s="16">
        <f>IF($C36="B",VLOOKUP($A36,Bat!$A$4:$BG$1500,R$1,FALSE),VLOOKUP($A36,Pit!$A$4:$BA$1686,R$2,FALSE))</f>
        <v>117.50771968839001</v>
      </c>
      <c r="S36" s="17">
        <f>IF($C36="B",VLOOKUP($A36,Bat!$A$4:$BG$1500,S$1,FALSE),VLOOKUP($A36,Pit!$A$4:$BA$1686,S$2,FALSE))</f>
        <v>1.9634981527053368</v>
      </c>
      <c r="T36" s="48" t="str">
        <f>IF($C36="B",VLOOKUP($A36,Bat!$A$4:$BG$1500,T$1,FALSE),VLOOKUP($A36,Pit!$A$4:$BA$1686,T$2,FALSE))</f>
        <v>$430k</v>
      </c>
      <c r="U36" s="19">
        <f>IF($C36="B",VLOOKUP($A36,Bat!$A$4:$AU$1464,46,FALSE),VLOOKUP($A36,Pit!$A$4:$BD$1664,55,FALSE))</f>
        <v>800</v>
      </c>
      <c r="V36" s="19">
        <f>IF($C36="B",VLOOKUP($A36,Bat!$A$4:$BA$1464,47,FALSE),VLOOKUP($A36,Pit!$A$4:$BF$1664,56,FALSE))</f>
        <v>800</v>
      </c>
      <c r="W36" s="19">
        <f>IF($C36="B",VLOOKUP($A36,Bat!$A$4:$BA$1464,48,FALSE),VLOOKUP($A36,Pit!$A$4:$BF$1664,57,FALSE))</f>
        <v>0</v>
      </c>
      <c r="X36" s="14">
        <f t="shared" si="1"/>
        <v>912</v>
      </c>
      <c r="Y36" s="20">
        <f t="shared" si="2"/>
        <v>62</v>
      </c>
      <c r="Z36" s="14">
        <f>IFERROR(VLOOKUP($D36,Results37!$F$3:$L$1396,Z$1,FALSE),"")</f>
        <v>32</v>
      </c>
      <c r="AA36" s="43" t="str">
        <f>IF(ISERROR(VLOOKUP(D36,Results37!$F$3:$O$1399,AA$1,FALSE)),"",IF(VLOOKUP(D36,Results37!$F$3:$O$1399,AA$1+1,FALSE)=1,"S"&amp;VLOOKUP(D36,Results37!$F$3:$O$1399,AA$1,FALSE),VLOOKUP(D36,Results37!$F$3:$O$1399,AA$1,FALSE)))</f>
        <v>S1</v>
      </c>
      <c r="AB36" s="14">
        <f>IFERROR(VLOOKUP($D36,Results37!$F$3:$L$1396,AB$1,FALSE),"")</f>
        <v>5</v>
      </c>
      <c r="AC36" s="14" t="str">
        <f>IFERROR(VLOOKUP($D36,Results37!$F$3:$L$1396,AC$1,FALSE),"")</f>
        <v>Kentucky Thoroughbreds</v>
      </c>
      <c r="AD36" s="14">
        <f t="shared" si="3"/>
        <v>880</v>
      </c>
      <c r="AE36" s="18" t="str">
        <f>IF(ISERROR(VLOOKUP($AC36&amp;"-"&amp;$F36&amp;" "&amp;G36,Bonuses!$B$1:$G$1006,4,FALSE)),"",INT(VLOOKUP($AC36&amp;"-"&amp;$F36&amp;" "&amp;$G36,Bonuses!$B$1:$G$1006,4,FALSE)))</f>
        <v/>
      </c>
      <c r="AF36" s="14" t="str">
        <f>IF(ISERROR(VLOOKUP($AC36&amp;"-"&amp;$F36,Bonuses!$B$1:$G$1006,5,FALSE)),"",IF(VLOOKUP($AC36&amp;"-"&amp;$F36,Bonuses!$B$1:$G$1006,5,FALSE)="","",VLOOKUP($AC36&amp;"-"&amp;$F36,Bonuses!$B$1:$G$1006,6,FALSE)&amp;" yrs, "&amp;VLOOKUP($AC36&amp;"-"&amp;$F36,Bonuses!$B$1:$G$1006,5,FALSE)))</f>
        <v/>
      </c>
    </row>
    <row r="37" spans="1:32" s="19" customFormat="1" hidden="1" x14ac:dyDescent="0.3">
      <c r="A37" s="19">
        <v>13571</v>
      </c>
      <c r="B37" s="19">
        <f t="shared" si="0"/>
        <v>1</v>
      </c>
      <c r="C37" s="14" t="str">
        <f>IF(ISNUMBER(IFERROR(VLOOKUP($A37,Pit!$A$4:$A$600,1,FALSE),"B")),"P","B")</f>
        <v>P</v>
      </c>
      <c r="D37" s="15">
        <f>IF($C37="B",VLOOKUP($A37,Bat!$A$4:$BG$1500,D$1,FALSE),VLOOKUP($A37,Pit!$A$4:$BA$1686,D$2,FALSE))</f>
        <v>13571</v>
      </c>
      <c r="E37" s="14" t="str">
        <f>IF($C37="B",VLOOKUP($A37,Bat!$A$4:$BG$1500,E$1,FALSE),VLOOKUP($A37,Pit!$A$4:$BA$1686,E$2,FALSE))</f>
        <v>SP</v>
      </c>
      <c r="F37" s="14" t="str">
        <f>IF($C37="B",VLOOKUP($A37,Bat!$A$4:$BG$1500,F$1,FALSE),VLOOKUP($A37,Pit!$A$4:$BA$1686,F$2,FALSE))</f>
        <v>Toshikasu</v>
      </c>
      <c r="G37" s="14" t="str">
        <f>IF($C37="B",VLOOKUP($A37,Bat!$A$4:$BG$1500,G$1,FALSE),VLOOKUP($A37,Pit!$A$4:$BA$1686,G$2,FALSE))</f>
        <v>Shibata</v>
      </c>
      <c r="H37" s="14">
        <f>IF($C37="B",VLOOKUP($A37,Bat!$A$4:$BG$1500,H$1,FALSE),VLOOKUP($A37,Pit!$A$4:$BA$1686,H$2,FALSE))</f>
        <v>18</v>
      </c>
      <c r="I37" s="14" t="str">
        <f>IF($C37="B",VLOOKUP($A37,Bat!$A$4:$BG$1500,I$1,FALSE),VLOOKUP($A37,Pit!$A$4:$BA$1686,I$2,FALSE))</f>
        <v>R</v>
      </c>
      <c r="J37" s="14" t="str">
        <f>IF($C37="B",VLOOKUP($A37,Bat!$A$4:$BG$1500,J$1,FALSE),VLOOKUP($A37,Pit!$A$4:$BA$1686,J$2,FALSE))</f>
        <v>R</v>
      </c>
      <c r="K37" s="14" t="str">
        <f>IF($C37="B",VLOOKUP($A37,Bat!$A$4:$BG$1500,K$1,FALSE),VLOOKUP($A37,Pit!$A$4:$BA$1686,K$2,FALSE))</f>
        <v>Normal</v>
      </c>
      <c r="L37" s="15" t="str">
        <f>IF($C37="B",VLOOKUP($A37,Bat!$A$4:$BG$1500,L$1,FALSE),VLOOKUP($A37,Pit!$A$4:$BA$1686,L$2,FALSE))</f>
        <v>Normal</v>
      </c>
      <c r="M37" s="14">
        <f>IF($C37="B",VLOOKUP($A37,Bat!$A$4:$BG$1500,M$1,FALSE),VLOOKUP($A37,Pit!$A$4:$BA$1686,M$2,FALSE))</f>
        <v>4</v>
      </c>
      <c r="N37" s="14">
        <f>IF($C37="B",VLOOKUP($A37,Bat!$A$4:$BG$1500,N$1,FALSE),VLOOKUP($A37,Pit!$A$4:$BA$1686,N$2,FALSE))</f>
        <v>5</v>
      </c>
      <c r="O37" s="14">
        <f>IF($C37="B",VLOOKUP($A37,Bat!$A$4:$BG$1500,O$1,FALSE),VLOOKUP($A37,Pit!$A$4:$BA$1686,O$2,FALSE))</f>
        <v>4</v>
      </c>
      <c r="P37" s="14" t="str">
        <f>IF($C37="B",VLOOKUP($A37,Bat!$A$4:$BG$1500,P$1,FALSE),VLOOKUP($A37,Pit!$A$4:$BA$1686,P$2,FALSE))</f>
        <v>90-92 Mph</v>
      </c>
      <c r="Q37" s="15">
        <f>IF($C37="B",VLOOKUP($A37,Bat!$A$4:$BG$1500,Q$1,FALSE),VLOOKUP($A37,Pit!$A$4:$BA$1686,Q$2,FALSE))</f>
        <v>10</v>
      </c>
      <c r="R37" s="16">
        <f>IF($C37="B",VLOOKUP($A37,Bat!$A$4:$BG$1500,R$1,FALSE),VLOOKUP($A37,Pit!$A$4:$BA$1686,R$2,FALSE))</f>
        <v>122.13271461249425</v>
      </c>
      <c r="S37" s="17">
        <f>IF($C37="B",VLOOKUP($A37,Bat!$A$4:$BG$1500,S$1,FALSE),VLOOKUP($A37,Pit!$A$4:$BA$1686,S$2,FALSE))</f>
        <v>1.9497270773883888</v>
      </c>
      <c r="T37" s="48" t="str">
        <f>IF($C37="B",VLOOKUP($A37,Bat!$A$4:$BG$1500,T$1,FALSE),VLOOKUP($A37,Pit!$A$4:$BA$1686,T$2,FALSE))</f>
        <v>$3.0m</v>
      </c>
      <c r="U37" s="19">
        <f>IF($C37="B",VLOOKUP($A37,Bat!$A$4:$AU$1464,46,FALSE),VLOOKUP($A37,Pit!$A$4:$BD$1664,55,FALSE))</f>
        <v>9999</v>
      </c>
      <c r="V37" s="19">
        <f>IF($C37="B",VLOOKUP($A37,Bat!$A$4:$BA$1464,47,FALSE),VLOOKUP($A37,Pit!$A$4:$BF$1664,56,FALSE))</f>
        <v>9999</v>
      </c>
      <c r="W37" s="19">
        <f>IF($C37="B",VLOOKUP($A37,Bat!$A$4:$BA$1464,48,FALSE),VLOOKUP($A37,Pit!$A$4:$BF$1664,57,FALSE))</f>
        <v>0</v>
      </c>
      <c r="X37" s="14">
        <f t="shared" si="1"/>
        <v>10113</v>
      </c>
      <c r="Y37" s="20">
        <f t="shared" si="2"/>
        <v>64</v>
      </c>
      <c r="Z37" s="14">
        <f>IFERROR(VLOOKUP($D37,Results37!$F$3:$L$1396,Z$1,FALSE),"")</f>
        <v>33</v>
      </c>
      <c r="AA37" s="43" t="str">
        <f>IF(ISERROR(VLOOKUP(D37,Results37!$F$3:$O$1399,AA$1,FALSE)),"",IF(VLOOKUP(D37,Results37!$F$3:$O$1399,AA$1+1,FALSE)=1,"S"&amp;VLOOKUP(D37,Results37!$F$3:$O$1399,AA$1,FALSE),VLOOKUP(D37,Results37!$F$3:$O$1399,AA$1,FALSE)))</f>
        <v>S1</v>
      </c>
      <c r="AB37" s="14">
        <f>IFERROR(VLOOKUP($D37,Results37!$F$3:$L$1396,AB$1,FALSE),"")</f>
        <v>6</v>
      </c>
      <c r="AC37" s="14" t="str">
        <f>IFERROR(VLOOKUP($D37,Results37!$F$3:$L$1396,AC$1,FALSE),"")</f>
        <v>Kentucky Thoroughbreds</v>
      </c>
      <c r="AD37" s="14">
        <f t="shared" si="3"/>
        <v>10080</v>
      </c>
      <c r="AE37" s="18" t="str">
        <f>IF(ISERROR(VLOOKUP($AC37&amp;"-"&amp;$F37&amp;" "&amp;G37,Bonuses!$B$1:$G$1006,4,FALSE)),"",INT(VLOOKUP($AC37&amp;"-"&amp;$F37&amp;" "&amp;$G37,Bonuses!$B$1:$G$1006,4,FALSE)))</f>
        <v/>
      </c>
      <c r="AF37" s="14" t="str">
        <f>IF(ISERROR(VLOOKUP($AC37&amp;"-"&amp;$F37,Bonuses!$B$1:$G$1006,5,FALSE)),"",IF(VLOOKUP($AC37&amp;"-"&amp;$F37,Bonuses!$B$1:$G$1006,5,FALSE)="","",VLOOKUP($AC37&amp;"-"&amp;$F37,Bonuses!$B$1:$G$1006,6,FALSE)&amp;" yrs, "&amp;VLOOKUP($AC37&amp;"-"&amp;$F37,Bonuses!$B$1:$G$1006,5,FALSE)))</f>
        <v/>
      </c>
    </row>
    <row r="38" spans="1:32" s="19" customFormat="1" hidden="1" x14ac:dyDescent="0.3">
      <c r="A38" s="19">
        <v>11259</v>
      </c>
      <c r="B38" s="19">
        <f t="shared" si="0"/>
        <v>1</v>
      </c>
      <c r="C38" s="14" t="str">
        <f>IF(ISNUMBER(IFERROR(VLOOKUP($A38,Pit!$A$4:$A$600,1,FALSE),"B")),"P","B")</f>
        <v>B</v>
      </c>
      <c r="D38" s="15">
        <f>IF($C38="B",VLOOKUP($A38,Bat!$A$4:$BG$1500,D$1,FALSE),VLOOKUP($A38,Pit!$A$4:$BA$1686,D$2,FALSE))</f>
        <v>11259</v>
      </c>
      <c r="E38" s="14" t="str">
        <f>IF($C38="B",VLOOKUP($A38,Bat!$A$4:$BG$1500,E$1,FALSE),VLOOKUP($A38,Pit!$A$4:$BA$1686,E$2,FALSE))</f>
        <v>3B</v>
      </c>
      <c r="F38" s="14" t="str">
        <f>IF($C38="B",VLOOKUP($A38,Bat!$A$4:$BG$1500,F$1,FALSE),VLOOKUP($A38,Pit!$A$4:$BA$1686,F$2,FALSE))</f>
        <v>Jason</v>
      </c>
      <c r="G38" s="14" t="str">
        <f>IF($C38="B",VLOOKUP($A38,Bat!$A$4:$BG$1500,G$1,FALSE),VLOOKUP($A38,Pit!$A$4:$BA$1686,G$2,FALSE))</f>
        <v>Owens</v>
      </c>
      <c r="H38" s="14">
        <f>IF($C38="B",VLOOKUP($A38,Bat!$A$4:$BG$1500,H$1,FALSE),VLOOKUP($A38,Pit!$A$4:$BA$1686,H$2,FALSE))</f>
        <v>21</v>
      </c>
      <c r="I38" s="14" t="str">
        <f>IF($C38="B",VLOOKUP($A38,Bat!$A$4:$BG$1500,I$1,FALSE),VLOOKUP($A38,Pit!$A$4:$BA$1686,I$2,FALSE))</f>
        <v>R</v>
      </c>
      <c r="J38" s="14" t="str">
        <f>IF($C38="B",VLOOKUP($A38,Bat!$A$4:$BG$1500,J$1,FALSE),VLOOKUP($A38,Pit!$A$4:$BA$1686,J$2,FALSE))</f>
        <v>R</v>
      </c>
      <c r="K38" s="14" t="str">
        <f>IF($C38="B",VLOOKUP($A38,Bat!$A$4:$BG$1500,K$1,FALSE),VLOOKUP($A38,Pit!$A$4:$BA$1686,K$2,FALSE))</f>
        <v>Normal</v>
      </c>
      <c r="L38" s="15" t="str">
        <f>IF($C38="B",VLOOKUP($A38,Bat!$A$4:$BG$1500,L$1,FALSE),VLOOKUP($A38,Pit!$A$4:$BA$1686,L$2,FALSE))</f>
        <v>Normal</v>
      </c>
      <c r="M38" s="14">
        <f>IF($C38="B",VLOOKUP($A38,Bat!$A$4:$BG$1500,M$1,FALSE),VLOOKUP($A38,Pit!$A$4:$BA$1686,M$2,FALSE))</f>
        <v>4</v>
      </c>
      <c r="N38" s="14">
        <f>IF($C38="B",VLOOKUP($A38,Bat!$A$4:$BG$1500,N$1,FALSE),VLOOKUP($A38,Pit!$A$4:$BA$1686,N$2,FALSE))</f>
        <v>5</v>
      </c>
      <c r="O38" s="14">
        <f>IF($C38="B",VLOOKUP($A38,Bat!$A$4:$BG$1500,O$1,FALSE),VLOOKUP($A38,Pit!$A$4:$BA$1686,O$2,FALSE))</f>
        <v>6</v>
      </c>
      <c r="P38" s="14">
        <f>IF($C38="B",VLOOKUP($A38,Bat!$A$4:$BG$1500,P$1,FALSE),VLOOKUP($A38,Pit!$A$4:$BA$1686,P$2,FALSE))</f>
        <v>6</v>
      </c>
      <c r="Q38" s="15">
        <f>IF($C38="B",VLOOKUP($A38,Bat!$A$4:$BG$1500,Q$1,FALSE),VLOOKUP($A38,Pit!$A$4:$BA$1686,Q$2,FALSE))</f>
        <v>4</v>
      </c>
      <c r="R38" s="16">
        <f>IF($C38="B",VLOOKUP($A38,Bat!$A$4:$BG$1500,R$1,FALSE),VLOOKUP($A38,Pit!$A$4:$BA$1686,R$2,FALSE))</f>
        <v>116.4925118532209</v>
      </c>
      <c r="S38" s="17">
        <f>IF($C38="B",VLOOKUP($A38,Bat!$A$4:$BG$1500,S$1,FALSE),VLOOKUP($A38,Pit!$A$4:$BA$1686,S$2,FALSE))</f>
        <v>1.7514326303671142</v>
      </c>
      <c r="T38" s="48" t="str">
        <f>IF($C38="B",VLOOKUP($A38,Bat!$A$4:$BG$1500,T$1,FALSE),VLOOKUP($A38,Pit!$A$4:$BA$1686,T$2,FALSE))</f>
        <v>$440k</v>
      </c>
      <c r="U38" s="19">
        <f>IF($C38="B",VLOOKUP($A38,Bat!$A$4:$AU$1464,46,FALSE),VLOOKUP($A38,Pit!$A$4:$BD$1664,55,FALSE))</f>
        <v>10</v>
      </c>
      <c r="V38" s="19">
        <f>IF($C38="B",VLOOKUP($A38,Bat!$A$4:$BA$1464,47,FALSE),VLOOKUP($A38,Pit!$A$4:$BF$1664,56,FALSE))</f>
        <v>10</v>
      </c>
      <c r="W38" s="19">
        <f>IF($C38="B",VLOOKUP($A38,Bat!$A$4:$BA$1464,48,FALSE),VLOOKUP($A38,Pit!$A$4:$BF$1664,57,FALSE))</f>
        <v>1</v>
      </c>
      <c r="X38" s="14">
        <f t="shared" si="1"/>
        <v>140</v>
      </c>
      <c r="Y38" s="20">
        <f t="shared" si="2"/>
        <v>80</v>
      </c>
      <c r="Z38" s="14">
        <f>IFERROR(VLOOKUP($D38,Results37!$F$3:$L$1396,Z$1,FALSE),"")</f>
        <v>34</v>
      </c>
      <c r="AA38" s="43">
        <f>IF(ISERROR(VLOOKUP(D38,Results37!$F$3:$O$1399,AA$1,FALSE)),"",IF(VLOOKUP(D38,Results37!$F$3:$O$1399,AA$1+1,FALSE)=1,"S"&amp;VLOOKUP(D38,Results37!$F$3:$O$1399,AA$1,FALSE),VLOOKUP(D38,Results37!$F$3:$O$1399,AA$1,FALSE)))</f>
        <v>2</v>
      </c>
      <c r="AB38" s="14">
        <f>IFERROR(VLOOKUP($D38,Results37!$F$3:$L$1396,AB$1,FALSE),"")</f>
        <v>1</v>
      </c>
      <c r="AC38" s="14" t="str">
        <f>IFERROR(VLOOKUP($D38,Results37!$F$3:$L$1396,AC$1,FALSE),"")</f>
        <v>Yuma Arroyos</v>
      </c>
      <c r="AD38" s="14">
        <f t="shared" si="3"/>
        <v>106</v>
      </c>
      <c r="AE38" s="18" t="str">
        <f>IF(ISERROR(VLOOKUP($AC38&amp;"-"&amp;$F38&amp;" "&amp;G38,Bonuses!$B$1:$G$1006,4,FALSE)),"",INT(VLOOKUP($AC38&amp;"-"&amp;$F38&amp;" "&amp;$G38,Bonuses!$B$1:$G$1006,4,FALSE)))</f>
        <v/>
      </c>
      <c r="AF38" s="14" t="str">
        <f>IF(ISERROR(VLOOKUP($AC38&amp;"-"&amp;$F38,Bonuses!$B$1:$G$1006,5,FALSE)),"",IF(VLOOKUP($AC38&amp;"-"&amp;$F38,Bonuses!$B$1:$G$1006,5,FALSE)="","",VLOOKUP($AC38&amp;"-"&amp;$F38,Bonuses!$B$1:$G$1006,6,FALSE)&amp;" yrs, "&amp;VLOOKUP($AC38&amp;"-"&amp;$F38,Bonuses!$B$1:$G$1006,5,FALSE)))</f>
        <v/>
      </c>
    </row>
    <row r="39" spans="1:32" s="19" customFormat="1" hidden="1" x14ac:dyDescent="0.3">
      <c r="A39" s="19">
        <v>4966</v>
      </c>
      <c r="B39" s="19">
        <f t="shared" si="0"/>
        <v>1</v>
      </c>
      <c r="C39" s="14" t="str">
        <f>IF(ISNUMBER(IFERROR(VLOOKUP($A39,Pit!$A$4:$A$600,1,FALSE),"B")),"P","B")</f>
        <v>P</v>
      </c>
      <c r="D39" s="15">
        <f>IF($C39="B",VLOOKUP($A39,Bat!$A$4:$BG$1500,D$1,FALSE),VLOOKUP($A39,Pit!$A$4:$BA$1686,D$2,FALSE))</f>
        <v>4966</v>
      </c>
      <c r="E39" s="14" t="str">
        <f>IF($C39="B",VLOOKUP($A39,Bat!$A$4:$BG$1500,E$1,FALSE),VLOOKUP($A39,Pit!$A$4:$BA$1686,E$2,FALSE))</f>
        <v>SP</v>
      </c>
      <c r="F39" s="14" t="str">
        <f>IF($C39="B",VLOOKUP($A39,Bat!$A$4:$BG$1500,F$1,FALSE),VLOOKUP($A39,Pit!$A$4:$BA$1686,F$2,FALSE))</f>
        <v>Richard</v>
      </c>
      <c r="G39" s="14" t="str">
        <f>IF($C39="B",VLOOKUP($A39,Bat!$A$4:$BG$1500,G$1,FALSE),VLOOKUP($A39,Pit!$A$4:$BA$1686,G$2,FALSE))</f>
        <v>González</v>
      </c>
      <c r="H39" s="14">
        <f>IF($C39="B",VLOOKUP($A39,Bat!$A$4:$BG$1500,H$1,FALSE),VLOOKUP($A39,Pit!$A$4:$BA$1686,H$2,FALSE))</f>
        <v>21</v>
      </c>
      <c r="I39" s="14" t="str">
        <f>IF($C39="B",VLOOKUP($A39,Bat!$A$4:$BG$1500,I$1,FALSE),VLOOKUP($A39,Pit!$A$4:$BA$1686,I$2,FALSE))</f>
        <v>L</v>
      </c>
      <c r="J39" s="14" t="str">
        <f>IF($C39="B",VLOOKUP($A39,Bat!$A$4:$BG$1500,J$1,FALSE),VLOOKUP($A39,Pit!$A$4:$BA$1686,J$2,FALSE))</f>
        <v>L</v>
      </c>
      <c r="K39" s="14" t="str">
        <f>IF($C39="B",VLOOKUP($A39,Bat!$A$4:$BG$1500,K$1,FALSE),VLOOKUP($A39,Pit!$A$4:$BA$1686,K$2,FALSE))</f>
        <v>Normal</v>
      </c>
      <c r="L39" s="15" t="str">
        <f>IF($C39="B",VLOOKUP($A39,Bat!$A$4:$BG$1500,L$1,FALSE),VLOOKUP($A39,Pit!$A$4:$BA$1686,L$2,FALSE))</f>
        <v>Low</v>
      </c>
      <c r="M39" s="14">
        <f>IF($C39="B",VLOOKUP($A39,Bat!$A$4:$BG$1500,M$1,FALSE),VLOOKUP($A39,Pit!$A$4:$BA$1686,M$2,FALSE))</f>
        <v>5</v>
      </c>
      <c r="N39" s="14">
        <f>IF($C39="B",VLOOKUP($A39,Bat!$A$4:$BG$1500,N$1,FALSE),VLOOKUP($A39,Pit!$A$4:$BA$1686,N$2,FALSE))</f>
        <v>4</v>
      </c>
      <c r="O39" s="14">
        <f>IF($C39="B",VLOOKUP($A39,Bat!$A$4:$BG$1500,O$1,FALSE),VLOOKUP($A39,Pit!$A$4:$BA$1686,O$2,FALSE))</f>
        <v>3</v>
      </c>
      <c r="P39" s="14" t="str">
        <f>IF($C39="B",VLOOKUP($A39,Bat!$A$4:$BG$1500,P$1,FALSE),VLOOKUP($A39,Pit!$A$4:$BA$1686,P$2,FALSE))</f>
        <v>95-97 Mph</v>
      </c>
      <c r="Q39" s="15">
        <f>IF($C39="B",VLOOKUP($A39,Bat!$A$4:$BG$1500,Q$1,FALSE),VLOOKUP($A39,Pit!$A$4:$BA$1686,Q$2,FALSE))</f>
        <v>9</v>
      </c>
      <c r="R39" s="16">
        <f>IF($C39="B",VLOOKUP($A39,Bat!$A$4:$BG$1500,R$1,FALSE),VLOOKUP($A39,Pit!$A$4:$BA$1686,R$2,FALSE))</f>
        <v>112.54595540379106</v>
      </c>
      <c r="S39" s="17">
        <f>IF($C39="B",VLOOKUP($A39,Bat!$A$4:$BG$1500,S$1,FALSE),VLOOKUP($A39,Pit!$A$4:$BA$1686,S$2,FALSE))</f>
        <v>1.0652846502880406</v>
      </c>
      <c r="T39" s="48" t="str">
        <f>IF($C39="B",VLOOKUP($A39,Bat!$A$4:$BG$1500,T$1,FALSE),VLOOKUP($A39,Pit!$A$4:$BA$1686,T$2,FALSE))</f>
        <v>$2.0m</v>
      </c>
      <c r="U39" s="19">
        <f>IF($C39="B",VLOOKUP($A39,Bat!$A$4:$AU$1464,46,FALSE),VLOOKUP($A39,Pit!$A$4:$BD$1664,55,FALSE))</f>
        <v>9999</v>
      </c>
      <c r="V39" s="19">
        <f>IF($C39="B",VLOOKUP($A39,Bat!$A$4:$BA$1464,47,FALSE),VLOOKUP($A39,Pit!$A$4:$BF$1664,56,FALSE))</f>
        <v>9999</v>
      </c>
      <c r="W39" s="19">
        <f>IF($C39="B",VLOOKUP($A39,Bat!$A$4:$BA$1464,48,FALSE),VLOOKUP($A39,Pit!$A$4:$BF$1664,57,FALSE))</f>
        <v>0</v>
      </c>
      <c r="X39" s="14">
        <f t="shared" si="1"/>
        <v>10196</v>
      </c>
      <c r="Y39" s="20">
        <f t="shared" si="2"/>
        <v>147</v>
      </c>
      <c r="Z39" s="14">
        <f>IFERROR(VLOOKUP($D39,Results37!$F$3:$L$1396,Z$1,FALSE),"")</f>
        <v>35</v>
      </c>
      <c r="AA39" s="43">
        <f>IF(ISERROR(VLOOKUP(D39,Results37!$F$3:$O$1399,AA$1,FALSE)),"",IF(VLOOKUP(D39,Results37!$F$3:$O$1399,AA$1+1,FALSE)=1,"S"&amp;VLOOKUP(D39,Results37!$F$3:$O$1399,AA$1,FALSE),VLOOKUP(D39,Results37!$F$3:$O$1399,AA$1,FALSE)))</f>
        <v>2</v>
      </c>
      <c r="AB39" s="14">
        <f>IFERROR(VLOOKUP($D39,Results37!$F$3:$L$1396,AB$1,FALSE),"")</f>
        <v>2</v>
      </c>
      <c r="AC39" s="14" t="str">
        <f>IFERROR(VLOOKUP($D39,Results37!$F$3:$L$1396,AC$1,FALSE),"")</f>
        <v>Duluth Warriors</v>
      </c>
      <c r="AD39" s="14">
        <f t="shared" si="3"/>
        <v>10161</v>
      </c>
      <c r="AE39" s="18" t="str">
        <f>IF(ISERROR(VLOOKUP($AC39&amp;"-"&amp;$F39&amp;" "&amp;G39,Bonuses!$B$1:$G$1006,4,FALSE)),"",INT(VLOOKUP($AC39&amp;"-"&amp;$F39&amp;" "&amp;$G39,Bonuses!$B$1:$G$1006,4,FALSE)))</f>
        <v/>
      </c>
      <c r="AF39" s="14" t="str">
        <f>IF(ISERROR(VLOOKUP($AC39&amp;"-"&amp;$F39,Bonuses!$B$1:$G$1006,5,FALSE)),"",IF(VLOOKUP($AC39&amp;"-"&amp;$F39,Bonuses!$B$1:$G$1006,5,FALSE)="","",VLOOKUP($AC39&amp;"-"&amp;$F39,Bonuses!$B$1:$G$1006,6,FALSE)&amp;" yrs, "&amp;VLOOKUP($AC39&amp;"-"&amp;$F39,Bonuses!$B$1:$G$1006,5,FALSE)))</f>
        <v/>
      </c>
    </row>
    <row r="40" spans="1:32" s="19" customFormat="1" hidden="1" x14ac:dyDescent="0.3">
      <c r="A40" s="19">
        <v>6301</v>
      </c>
      <c r="B40" s="19">
        <f t="shared" si="0"/>
        <v>1</v>
      </c>
      <c r="C40" s="14" t="str">
        <f>IF(ISNUMBER(IFERROR(VLOOKUP($A40,Pit!$A$4:$A$600,1,FALSE),"B")),"P","B")</f>
        <v>B</v>
      </c>
      <c r="D40" s="15">
        <f>IF($C40="B",VLOOKUP($A40,Bat!$A$4:$BG$1500,D$1,FALSE),VLOOKUP($A40,Pit!$A$4:$BA$1686,D$2,FALSE))</f>
        <v>6301</v>
      </c>
      <c r="E40" s="14" t="str">
        <f>IF($C40="B",VLOOKUP($A40,Bat!$A$4:$BG$1500,E$1,FALSE),VLOOKUP($A40,Pit!$A$4:$BA$1686,E$2,FALSE))</f>
        <v>CF</v>
      </c>
      <c r="F40" s="14" t="str">
        <f>IF($C40="B",VLOOKUP($A40,Bat!$A$4:$BG$1500,F$1,FALSE),VLOOKUP($A40,Pit!$A$4:$BA$1686,F$2,FALSE))</f>
        <v>José</v>
      </c>
      <c r="G40" s="14" t="str">
        <f>IF($C40="B",VLOOKUP($A40,Bat!$A$4:$BG$1500,G$1,FALSE),VLOOKUP($A40,Pit!$A$4:$BA$1686,G$2,FALSE))</f>
        <v>Reyes</v>
      </c>
      <c r="H40" s="14">
        <f>IF($C40="B",VLOOKUP($A40,Bat!$A$4:$BG$1500,H$1,FALSE),VLOOKUP($A40,Pit!$A$4:$BA$1686,H$2,FALSE))</f>
        <v>21</v>
      </c>
      <c r="I40" s="14" t="str">
        <f>IF($C40="B",VLOOKUP($A40,Bat!$A$4:$BG$1500,I$1,FALSE),VLOOKUP($A40,Pit!$A$4:$BA$1686,I$2,FALSE))</f>
        <v>R</v>
      </c>
      <c r="J40" s="14" t="str">
        <f>IF($C40="B",VLOOKUP($A40,Bat!$A$4:$BG$1500,J$1,FALSE),VLOOKUP($A40,Pit!$A$4:$BA$1686,J$2,FALSE))</f>
        <v>R</v>
      </c>
      <c r="K40" s="14" t="str">
        <f>IF($C40="B",VLOOKUP($A40,Bat!$A$4:$BG$1500,K$1,FALSE),VLOOKUP($A40,Pit!$A$4:$BA$1686,K$2,FALSE))</f>
        <v>High</v>
      </c>
      <c r="L40" s="15" t="str">
        <f>IF($C40="B",VLOOKUP($A40,Bat!$A$4:$BG$1500,L$1,FALSE),VLOOKUP($A40,Pit!$A$4:$BA$1686,L$2,FALSE))</f>
        <v>Normal</v>
      </c>
      <c r="M40" s="14">
        <f>IF($C40="B",VLOOKUP($A40,Bat!$A$4:$BG$1500,M$1,FALSE),VLOOKUP($A40,Pit!$A$4:$BA$1686,M$2,FALSE))</f>
        <v>4</v>
      </c>
      <c r="N40" s="14">
        <f>IF($C40="B",VLOOKUP($A40,Bat!$A$4:$BG$1500,N$1,FALSE),VLOOKUP($A40,Pit!$A$4:$BA$1686,N$2,FALSE))</f>
        <v>6</v>
      </c>
      <c r="O40" s="14">
        <f>IF($C40="B",VLOOKUP($A40,Bat!$A$4:$BG$1500,O$1,FALSE),VLOOKUP($A40,Pit!$A$4:$BA$1686,O$2,FALSE))</f>
        <v>4</v>
      </c>
      <c r="P40" s="14">
        <f>IF($C40="B",VLOOKUP($A40,Bat!$A$4:$BG$1500,P$1,FALSE),VLOOKUP($A40,Pit!$A$4:$BA$1686,P$2,FALSE))</f>
        <v>6</v>
      </c>
      <c r="Q40" s="15">
        <f>IF($C40="B",VLOOKUP($A40,Bat!$A$4:$BG$1500,Q$1,FALSE),VLOOKUP($A40,Pit!$A$4:$BA$1686,Q$2,FALSE))</f>
        <v>3</v>
      </c>
      <c r="R40" s="16">
        <f>IF($C40="B",VLOOKUP($A40,Bat!$A$4:$BG$1500,R$1,FALSE),VLOOKUP($A40,Pit!$A$4:$BA$1686,R$2,FALSE))</f>
        <v>117.14340294282655</v>
      </c>
      <c r="S40" s="17">
        <f>IF($C40="B",VLOOKUP($A40,Bat!$A$4:$BG$1500,S$1,FALSE),VLOOKUP($A40,Pit!$A$4:$BA$1686,S$2,FALSE))</f>
        <v>1.8873964735534945</v>
      </c>
      <c r="T40" s="48" t="str">
        <f>IF($C40="B",VLOOKUP($A40,Bat!$A$4:$BG$1500,T$1,FALSE),VLOOKUP($A40,Pit!$A$4:$BA$1686,T$2,FALSE))</f>
        <v>$320k</v>
      </c>
      <c r="U40" s="19">
        <f>IF($C40="B",VLOOKUP($A40,Bat!$A$4:$AU$1464,46,FALSE),VLOOKUP($A40,Pit!$A$4:$BD$1664,55,FALSE))</f>
        <v>6</v>
      </c>
      <c r="V40" s="19">
        <f>IF($C40="B",VLOOKUP($A40,Bat!$A$4:$BA$1464,47,FALSE),VLOOKUP($A40,Pit!$A$4:$BF$1664,56,FALSE))</f>
        <v>6</v>
      </c>
      <c r="W40" s="19">
        <f>IF($C40="B",VLOOKUP($A40,Bat!$A$4:$BA$1464,48,FALSE),VLOOKUP($A40,Pit!$A$4:$BF$1664,57,FALSE))</f>
        <v>1</v>
      </c>
      <c r="X40" s="14">
        <f t="shared" si="1"/>
        <v>125</v>
      </c>
      <c r="Y40" s="20">
        <f t="shared" si="2"/>
        <v>69</v>
      </c>
      <c r="Z40" s="14">
        <f>IFERROR(VLOOKUP($D40,Results37!$F$3:$L$1396,Z$1,FALSE),"")</f>
        <v>36</v>
      </c>
      <c r="AA40" s="43">
        <f>IF(ISERROR(VLOOKUP(D40,Results37!$F$3:$O$1399,AA$1,FALSE)),"",IF(VLOOKUP(D40,Results37!$F$3:$O$1399,AA$1+1,FALSE)=1,"S"&amp;VLOOKUP(D40,Results37!$F$3:$O$1399,AA$1,FALSE),VLOOKUP(D40,Results37!$F$3:$O$1399,AA$1,FALSE)))</f>
        <v>2</v>
      </c>
      <c r="AB40" s="14">
        <f>IFERROR(VLOOKUP($D40,Results37!$F$3:$L$1396,AB$1,FALSE),"")</f>
        <v>3</v>
      </c>
      <c r="AC40" s="14" t="str">
        <f>IFERROR(VLOOKUP($D40,Results37!$F$3:$L$1396,AC$1,FALSE),"")</f>
        <v>Arlington Bureaucrats</v>
      </c>
      <c r="AD40" s="14">
        <f t="shared" si="3"/>
        <v>89</v>
      </c>
      <c r="AE40" s="18" t="str">
        <f>IF(ISERROR(VLOOKUP($AC40&amp;"-"&amp;$F40&amp;" "&amp;G40,Bonuses!$B$1:$G$1006,4,FALSE)),"",INT(VLOOKUP($AC40&amp;"-"&amp;$F40&amp;" "&amp;$G40,Bonuses!$B$1:$G$1006,4,FALSE)))</f>
        <v/>
      </c>
      <c r="AF40" s="14" t="str">
        <f>IF(ISERROR(VLOOKUP($AC40&amp;"-"&amp;$F40,Bonuses!$B$1:$G$1006,5,FALSE)),"",IF(VLOOKUP($AC40&amp;"-"&amp;$F40,Bonuses!$B$1:$G$1006,5,FALSE)="","",VLOOKUP($AC40&amp;"-"&amp;$F40,Bonuses!$B$1:$G$1006,6,FALSE)&amp;" yrs, "&amp;VLOOKUP($AC40&amp;"-"&amp;$F40,Bonuses!$B$1:$G$1006,5,FALSE)))</f>
        <v/>
      </c>
    </row>
    <row r="41" spans="1:32" s="19" customFormat="1" hidden="1" x14ac:dyDescent="0.3">
      <c r="A41" s="19">
        <v>7972</v>
      </c>
      <c r="B41" s="19">
        <f t="shared" si="0"/>
        <v>1</v>
      </c>
      <c r="C41" s="14" t="str">
        <f>IF(ISNUMBER(IFERROR(VLOOKUP($A41,Pit!$A$4:$A$600,1,FALSE),"B")),"P","B")</f>
        <v>B</v>
      </c>
      <c r="D41" s="15">
        <f>IF($C41="B",VLOOKUP($A41,Bat!$A$4:$BG$1500,D$1,FALSE),VLOOKUP($A41,Pit!$A$4:$BA$1686,D$2,FALSE))</f>
        <v>7972</v>
      </c>
      <c r="E41" s="14" t="str">
        <f>IF($C41="B",VLOOKUP($A41,Bat!$A$4:$BG$1500,E$1,FALSE),VLOOKUP($A41,Pit!$A$4:$BA$1686,E$2,FALSE))</f>
        <v>3B</v>
      </c>
      <c r="F41" s="14" t="str">
        <f>IF($C41="B",VLOOKUP($A41,Bat!$A$4:$BG$1500,F$1,FALSE),VLOOKUP($A41,Pit!$A$4:$BA$1686,F$2,FALSE))</f>
        <v>Alec</v>
      </c>
      <c r="G41" s="14" t="str">
        <f>IF($C41="B",VLOOKUP($A41,Bat!$A$4:$BG$1500,G$1,FALSE),VLOOKUP($A41,Pit!$A$4:$BA$1686,G$2,FALSE))</f>
        <v>Griffith</v>
      </c>
      <c r="H41" s="14">
        <f>IF($C41="B",VLOOKUP($A41,Bat!$A$4:$BG$1500,H$1,FALSE),VLOOKUP($A41,Pit!$A$4:$BA$1686,H$2,FALSE))</f>
        <v>18</v>
      </c>
      <c r="I41" s="14" t="str">
        <f>IF($C41="B",VLOOKUP($A41,Bat!$A$4:$BG$1500,I$1,FALSE),VLOOKUP($A41,Pit!$A$4:$BA$1686,I$2,FALSE))</f>
        <v>R</v>
      </c>
      <c r="J41" s="14" t="str">
        <f>IF($C41="B",VLOOKUP($A41,Bat!$A$4:$BG$1500,J$1,FALSE),VLOOKUP($A41,Pit!$A$4:$BA$1686,J$2,FALSE))</f>
        <v>R</v>
      </c>
      <c r="K41" s="14" t="str">
        <f>IF($C41="B",VLOOKUP($A41,Bat!$A$4:$BG$1500,K$1,FALSE),VLOOKUP($A41,Pit!$A$4:$BA$1686,K$2,FALSE))</f>
        <v>High</v>
      </c>
      <c r="L41" s="15" t="str">
        <f>IF($C41="B",VLOOKUP($A41,Bat!$A$4:$BG$1500,L$1,FALSE),VLOOKUP($A41,Pit!$A$4:$BA$1686,L$2,FALSE))</f>
        <v>Low</v>
      </c>
      <c r="M41" s="14">
        <f>IF($C41="B",VLOOKUP($A41,Bat!$A$4:$BG$1500,M$1,FALSE),VLOOKUP($A41,Pit!$A$4:$BA$1686,M$2,FALSE))</f>
        <v>4</v>
      </c>
      <c r="N41" s="14">
        <f>IF($C41="B",VLOOKUP($A41,Bat!$A$4:$BG$1500,N$1,FALSE),VLOOKUP($A41,Pit!$A$4:$BA$1686,N$2,FALSE))</f>
        <v>6</v>
      </c>
      <c r="O41" s="14">
        <f>IF($C41="B",VLOOKUP($A41,Bat!$A$4:$BG$1500,O$1,FALSE),VLOOKUP($A41,Pit!$A$4:$BA$1686,O$2,FALSE))</f>
        <v>6</v>
      </c>
      <c r="P41" s="14">
        <f>IF($C41="B",VLOOKUP($A41,Bat!$A$4:$BG$1500,P$1,FALSE),VLOOKUP($A41,Pit!$A$4:$BA$1686,P$2,FALSE))</f>
        <v>4</v>
      </c>
      <c r="Q41" s="15">
        <f>IF($C41="B",VLOOKUP($A41,Bat!$A$4:$BG$1500,Q$1,FALSE),VLOOKUP($A41,Pit!$A$4:$BA$1686,Q$2,FALSE))</f>
        <v>4</v>
      </c>
      <c r="R41" s="16">
        <f>IF($C41="B",VLOOKUP($A41,Bat!$A$4:$BG$1500,R$1,FALSE),VLOOKUP($A41,Pit!$A$4:$BA$1686,R$2,FALSE))</f>
        <v>119.12628379404487</v>
      </c>
      <c r="S41" s="17">
        <f>IF($C41="B",VLOOKUP($A41,Bat!$A$4:$BG$1500,S$1,FALSE),VLOOKUP($A41,Pit!$A$4:$BA$1686,S$2,FALSE))</f>
        <v>2.3015980280342343</v>
      </c>
      <c r="T41" s="48" t="str">
        <f>IF($C41="B",VLOOKUP($A41,Bat!$A$4:$BG$1500,T$1,FALSE),VLOOKUP($A41,Pit!$A$4:$BA$1686,T$2,FALSE))</f>
        <v>$700k</v>
      </c>
      <c r="U41" s="19">
        <f>IF($C41="B",VLOOKUP($A41,Bat!$A$4:$AU$1464,46,FALSE),VLOOKUP($A41,Pit!$A$4:$BD$1664,55,FALSE))</f>
        <v>800</v>
      </c>
      <c r="V41" s="19">
        <f>IF($C41="B",VLOOKUP($A41,Bat!$A$4:$BA$1464,47,FALSE),VLOOKUP($A41,Pit!$A$4:$BF$1664,56,FALSE))</f>
        <v>800</v>
      </c>
      <c r="W41" s="19">
        <f>IF($C41="B",VLOOKUP($A41,Bat!$A$4:$BA$1464,48,FALSE),VLOOKUP($A41,Pit!$A$4:$BF$1664,57,FALSE))</f>
        <v>0</v>
      </c>
      <c r="X41" s="14">
        <f t="shared" si="1"/>
        <v>886</v>
      </c>
      <c r="Y41" s="20">
        <f t="shared" si="2"/>
        <v>36</v>
      </c>
      <c r="Z41" s="14">
        <f>IFERROR(VLOOKUP($D41,Results37!$F$3:$L$1396,Z$1,FALSE),"")</f>
        <v>37</v>
      </c>
      <c r="AA41" s="43">
        <f>IF(ISERROR(VLOOKUP(D41,Results37!$F$3:$O$1399,AA$1,FALSE)),"",IF(VLOOKUP(D41,Results37!$F$3:$O$1399,AA$1+1,FALSE)=1,"S"&amp;VLOOKUP(D41,Results37!$F$3:$O$1399,AA$1,FALSE),VLOOKUP(D41,Results37!$F$3:$O$1399,AA$1,FALSE)))</f>
        <v>2</v>
      </c>
      <c r="AB41" s="14">
        <f>IFERROR(VLOOKUP($D41,Results37!$F$3:$L$1396,AB$1,FALSE),"")</f>
        <v>4</v>
      </c>
      <c r="AC41" s="14" t="str">
        <f>IFERROR(VLOOKUP($D41,Results37!$F$3:$L$1396,AC$1,FALSE),"")</f>
        <v>Manchester Maulers</v>
      </c>
      <c r="AD41" s="14">
        <f t="shared" si="3"/>
        <v>849</v>
      </c>
      <c r="AE41" s="18" t="str">
        <f>IF(ISERROR(VLOOKUP($AC41&amp;"-"&amp;$F41&amp;" "&amp;G41,Bonuses!$B$1:$G$1006,4,FALSE)),"",INT(VLOOKUP($AC41&amp;"-"&amp;$F41&amp;" "&amp;$G41,Bonuses!$B$1:$G$1006,4,FALSE)))</f>
        <v/>
      </c>
      <c r="AF41" s="14" t="str">
        <f>IF(ISERROR(VLOOKUP($AC41&amp;"-"&amp;$F41,Bonuses!$B$1:$G$1006,5,FALSE)),"",IF(VLOOKUP($AC41&amp;"-"&amp;$F41,Bonuses!$B$1:$G$1006,5,FALSE)="","",VLOOKUP($AC41&amp;"-"&amp;$F41,Bonuses!$B$1:$G$1006,6,FALSE)&amp;" yrs, "&amp;VLOOKUP($AC41&amp;"-"&amp;$F41,Bonuses!$B$1:$G$1006,5,FALSE)))</f>
        <v/>
      </c>
    </row>
    <row r="42" spans="1:32" s="19" customFormat="1" hidden="1" x14ac:dyDescent="0.3">
      <c r="A42" s="19">
        <v>13141</v>
      </c>
      <c r="B42" s="19">
        <f t="shared" si="0"/>
        <v>1</v>
      </c>
      <c r="C42" s="14" t="str">
        <f>IF(ISNUMBER(IFERROR(VLOOKUP($A42,Pit!$A$4:$A$600,1,FALSE),"B")),"P","B")</f>
        <v>P</v>
      </c>
      <c r="D42" s="15">
        <f>IF($C42="B",VLOOKUP($A42,Bat!$A$4:$BG$1500,D$1,FALSE),VLOOKUP($A42,Pit!$A$4:$BA$1686,D$2,FALSE))</f>
        <v>13141</v>
      </c>
      <c r="E42" s="14" t="str">
        <f>IF($C42="B",VLOOKUP($A42,Bat!$A$4:$BG$1500,E$1,FALSE),VLOOKUP($A42,Pit!$A$4:$BA$1686,E$2,FALSE))</f>
        <v>CL</v>
      </c>
      <c r="F42" s="14" t="str">
        <f>IF($C42="B",VLOOKUP($A42,Bat!$A$4:$BG$1500,F$1,FALSE),VLOOKUP($A42,Pit!$A$4:$BA$1686,F$2,FALSE))</f>
        <v>Horiuchi</v>
      </c>
      <c r="G42" s="14" t="str">
        <f>IF($C42="B",VLOOKUP($A42,Bat!$A$4:$BG$1500,G$1,FALSE),VLOOKUP($A42,Pit!$A$4:$BA$1686,G$2,FALSE))</f>
        <v>Shimizu</v>
      </c>
      <c r="H42" s="14">
        <f>IF($C42="B",VLOOKUP($A42,Bat!$A$4:$BG$1500,H$1,FALSE),VLOOKUP($A42,Pit!$A$4:$BA$1686,H$2,FALSE))</f>
        <v>21</v>
      </c>
      <c r="I42" s="14" t="str">
        <f>IF($C42="B",VLOOKUP($A42,Bat!$A$4:$BG$1500,I$1,FALSE),VLOOKUP($A42,Pit!$A$4:$BA$1686,I$2,FALSE))</f>
        <v>R</v>
      </c>
      <c r="J42" s="14" t="str">
        <f>IF($C42="B",VLOOKUP($A42,Bat!$A$4:$BG$1500,J$1,FALSE),VLOOKUP($A42,Pit!$A$4:$BA$1686,J$2,FALSE))</f>
        <v>R</v>
      </c>
      <c r="K42" s="14" t="str">
        <f>IF($C42="B",VLOOKUP($A42,Bat!$A$4:$BG$1500,K$1,FALSE),VLOOKUP($A42,Pit!$A$4:$BA$1686,K$2,FALSE))</f>
        <v>Normal</v>
      </c>
      <c r="L42" s="15" t="str">
        <f>IF($C42="B",VLOOKUP($A42,Bat!$A$4:$BG$1500,L$1,FALSE),VLOOKUP($A42,Pit!$A$4:$BA$1686,L$2,FALSE))</f>
        <v>Normal</v>
      </c>
      <c r="M42" s="14">
        <f>IF($C42="B",VLOOKUP($A42,Bat!$A$4:$BG$1500,M$1,FALSE),VLOOKUP($A42,Pit!$A$4:$BA$1686,M$2,FALSE))</f>
        <v>7</v>
      </c>
      <c r="N42" s="14">
        <f>IF($C42="B",VLOOKUP($A42,Bat!$A$4:$BG$1500,N$1,FALSE),VLOOKUP($A42,Pit!$A$4:$BA$1686,N$2,FALSE))</f>
        <v>4</v>
      </c>
      <c r="O42" s="14">
        <f>IF($C42="B",VLOOKUP($A42,Bat!$A$4:$BG$1500,O$1,FALSE),VLOOKUP($A42,Pit!$A$4:$BA$1686,O$2,FALSE))</f>
        <v>5</v>
      </c>
      <c r="P42" s="14" t="str">
        <f>IF($C42="B",VLOOKUP($A42,Bat!$A$4:$BG$1500,P$1,FALSE),VLOOKUP($A42,Pit!$A$4:$BA$1686,P$2,FALSE))</f>
        <v>94-96 Mph</v>
      </c>
      <c r="Q42" s="15">
        <f>IF($C42="B",VLOOKUP($A42,Bat!$A$4:$BG$1500,Q$1,FALSE),VLOOKUP($A42,Pit!$A$4:$BA$1686,Q$2,FALSE))</f>
        <v>5</v>
      </c>
      <c r="R42" s="16">
        <f>IF($C42="B",VLOOKUP($A42,Bat!$A$4:$BG$1500,R$1,FALSE),VLOOKUP($A42,Pit!$A$4:$BA$1686,R$2,FALSE))</f>
        <v>122.88126309848256</v>
      </c>
      <c r="S42" s="17">
        <f>IF($C42="B",VLOOKUP($A42,Bat!$A$4:$BG$1500,S$1,FALSE),VLOOKUP($A42,Pit!$A$4:$BA$1686,S$2,FALSE))</f>
        <v>2.0187856638551023</v>
      </c>
      <c r="T42" s="48" t="str">
        <f>IF($C42="B",VLOOKUP($A42,Bat!$A$4:$BG$1500,T$1,FALSE),VLOOKUP($A42,Pit!$A$4:$BA$1686,T$2,FALSE))</f>
        <v>$100k</v>
      </c>
      <c r="U42" s="19">
        <f>IF($C42="B",VLOOKUP($A42,Bat!$A$4:$AU$1464,46,FALSE),VLOOKUP($A42,Pit!$A$4:$BD$1664,55,FALSE))</f>
        <v>800</v>
      </c>
      <c r="V42" s="19">
        <f>IF($C42="B",VLOOKUP($A42,Bat!$A$4:$BA$1464,47,FALSE),VLOOKUP($A42,Pit!$A$4:$BF$1664,56,FALSE))</f>
        <v>800</v>
      </c>
      <c r="W42" s="19">
        <f>IF($C42="B",VLOOKUP($A42,Bat!$A$4:$BA$1464,48,FALSE),VLOOKUP($A42,Pit!$A$4:$BF$1664,57,FALSE))</f>
        <v>0</v>
      </c>
      <c r="X42" s="14">
        <f t="shared" si="1"/>
        <v>906</v>
      </c>
      <c r="Y42" s="20">
        <f t="shared" si="2"/>
        <v>56</v>
      </c>
      <c r="Z42" s="14">
        <f>IFERROR(VLOOKUP($D42,Results37!$F$3:$L$1396,Z$1,FALSE),"")</f>
        <v>38</v>
      </c>
      <c r="AA42" s="43">
        <f>IF(ISERROR(VLOOKUP(D42,Results37!$F$3:$O$1399,AA$1,FALSE)),"",IF(VLOOKUP(D42,Results37!$F$3:$O$1399,AA$1+1,FALSE)=1,"S"&amp;VLOOKUP(D42,Results37!$F$3:$O$1399,AA$1,FALSE),VLOOKUP(D42,Results37!$F$3:$O$1399,AA$1,FALSE)))</f>
        <v>2</v>
      </c>
      <c r="AB42" s="14">
        <f>IFERROR(VLOOKUP($D42,Results37!$F$3:$L$1396,AB$1,FALSE),"")</f>
        <v>5</v>
      </c>
      <c r="AC42" s="14" t="str">
        <f>IFERROR(VLOOKUP($D42,Results37!$F$3:$L$1396,AC$1,FALSE),"")</f>
        <v>Charleston Statesmen</v>
      </c>
      <c r="AD42" s="14">
        <f t="shared" si="3"/>
        <v>868</v>
      </c>
      <c r="AE42" s="18" t="str">
        <f>IF(ISERROR(VLOOKUP($AC42&amp;"-"&amp;$F42&amp;" "&amp;G42,Bonuses!$B$1:$G$1006,4,FALSE)),"",INT(VLOOKUP($AC42&amp;"-"&amp;$F42&amp;" "&amp;$G42,Bonuses!$B$1:$G$1006,4,FALSE)))</f>
        <v/>
      </c>
      <c r="AF42" s="14" t="str">
        <f>AA42&amp;"."&amp;AB42&amp;" ("&amp;Z42&amp;") - "&amp;E42&amp;" "&amp;F42&amp;" "&amp;G42</f>
        <v>2.5 (38) - CL Horiuchi Shimizu</v>
      </c>
    </row>
    <row r="43" spans="1:32" s="19" customFormat="1" hidden="1" x14ac:dyDescent="0.3">
      <c r="A43" s="19">
        <v>14418</v>
      </c>
      <c r="B43" s="19">
        <f t="shared" si="0"/>
        <v>1</v>
      </c>
      <c r="C43" s="14" t="str">
        <f>IF(ISNUMBER(IFERROR(VLOOKUP($A43,Pit!$A$4:$A$600,1,FALSE),"B")),"P","B")</f>
        <v>P</v>
      </c>
      <c r="D43" s="15">
        <f>IF($C43="B",VLOOKUP($A43,Bat!$A$4:$BG$1500,D$1,FALSE),VLOOKUP($A43,Pit!$A$4:$BA$1686,D$2,FALSE))</f>
        <v>14418</v>
      </c>
      <c r="E43" s="14" t="str">
        <f>IF($C43="B",VLOOKUP($A43,Bat!$A$4:$BG$1500,E$1,FALSE),VLOOKUP($A43,Pit!$A$4:$BA$1686,E$2,FALSE))</f>
        <v>SP</v>
      </c>
      <c r="F43" s="14" t="str">
        <f>IF($C43="B",VLOOKUP($A43,Bat!$A$4:$BG$1500,F$1,FALSE),VLOOKUP($A43,Pit!$A$4:$BA$1686,F$2,FALSE))</f>
        <v>Gavin</v>
      </c>
      <c r="G43" s="14" t="str">
        <f>IF($C43="B",VLOOKUP($A43,Bat!$A$4:$BG$1500,G$1,FALSE),VLOOKUP($A43,Pit!$A$4:$BA$1686,G$2,FALSE))</f>
        <v>Dunning</v>
      </c>
      <c r="H43" s="14">
        <f>IF($C43="B",VLOOKUP($A43,Bat!$A$4:$BG$1500,H$1,FALSE),VLOOKUP($A43,Pit!$A$4:$BA$1686,H$2,FALSE))</f>
        <v>18</v>
      </c>
      <c r="I43" s="14" t="str">
        <f>IF($C43="B",VLOOKUP($A43,Bat!$A$4:$BG$1500,I$1,FALSE),VLOOKUP($A43,Pit!$A$4:$BA$1686,I$2,FALSE))</f>
        <v>R</v>
      </c>
      <c r="J43" s="14" t="str">
        <f>IF($C43="B",VLOOKUP($A43,Bat!$A$4:$BG$1500,J$1,FALSE),VLOOKUP($A43,Pit!$A$4:$BA$1686,J$2,FALSE))</f>
        <v>R</v>
      </c>
      <c r="K43" s="14" t="str">
        <f>IF($C43="B",VLOOKUP($A43,Bat!$A$4:$BG$1500,K$1,FALSE),VLOOKUP($A43,Pit!$A$4:$BA$1686,K$2,FALSE))</f>
        <v>Normal</v>
      </c>
      <c r="L43" s="15" t="str">
        <f>IF($C43="B",VLOOKUP($A43,Bat!$A$4:$BG$1500,L$1,FALSE),VLOOKUP($A43,Pit!$A$4:$BA$1686,L$2,FALSE))</f>
        <v>Normal</v>
      </c>
      <c r="M43" s="14">
        <f>IF($C43="B",VLOOKUP($A43,Bat!$A$4:$BG$1500,M$1,FALSE),VLOOKUP($A43,Pit!$A$4:$BA$1686,M$2,FALSE))</f>
        <v>6</v>
      </c>
      <c r="N43" s="14">
        <f>IF($C43="B",VLOOKUP($A43,Bat!$A$4:$BG$1500,N$1,FALSE),VLOOKUP($A43,Pit!$A$4:$BA$1686,N$2,FALSE))</f>
        <v>6</v>
      </c>
      <c r="O43" s="14">
        <f>IF($C43="B",VLOOKUP($A43,Bat!$A$4:$BG$1500,O$1,FALSE),VLOOKUP($A43,Pit!$A$4:$BA$1686,O$2,FALSE))</f>
        <v>4</v>
      </c>
      <c r="P43" s="14" t="str">
        <f>IF($C43="B",VLOOKUP($A43,Bat!$A$4:$BG$1500,P$1,FALSE),VLOOKUP($A43,Pit!$A$4:$BA$1686,P$2,FALSE))</f>
        <v>92-94 Mph</v>
      </c>
      <c r="Q43" s="15">
        <f>IF($C43="B",VLOOKUP($A43,Bat!$A$4:$BG$1500,Q$1,FALSE),VLOOKUP($A43,Pit!$A$4:$BA$1686,Q$2,FALSE))</f>
        <v>4</v>
      </c>
      <c r="R43" s="16">
        <f>IF($C43="B",VLOOKUP($A43,Bat!$A$4:$BG$1500,R$1,FALSE),VLOOKUP($A43,Pit!$A$4:$BA$1686,R$2,FALSE))</f>
        <v>125.89614294396061</v>
      </c>
      <c r="S43" s="17">
        <f>IF($C43="B",VLOOKUP($A43,Bat!$A$4:$BG$1500,S$1,FALSE),VLOOKUP($A43,Pit!$A$4:$BA$1686,S$2,FALSE))</f>
        <v>2.2969284219969563</v>
      </c>
      <c r="T43" s="48" t="str">
        <f>IF($C43="B",VLOOKUP($A43,Bat!$A$4:$BG$1500,T$1,FALSE),VLOOKUP($A43,Pit!$A$4:$BA$1686,T$2,FALSE))</f>
        <v>$400k</v>
      </c>
      <c r="U43" s="19">
        <f>IF($C43="B",VLOOKUP($A43,Bat!$A$4:$AU$1464,46,FALSE),VLOOKUP($A43,Pit!$A$4:$BD$1664,55,FALSE))</f>
        <v>800</v>
      </c>
      <c r="V43" s="19">
        <f>IF($C43="B",VLOOKUP($A43,Bat!$A$4:$BA$1464,47,FALSE),VLOOKUP($A43,Pit!$A$4:$BF$1664,56,FALSE))</f>
        <v>800</v>
      </c>
      <c r="W43" s="19">
        <f>IF($C43="B",VLOOKUP($A43,Bat!$A$4:$BA$1464,48,FALSE),VLOOKUP($A43,Pit!$A$4:$BF$1664,57,FALSE))</f>
        <v>0</v>
      </c>
      <c r="X43" s="14">
        <f t="shared" si="1"/>
        <v>887</v>
      </c>
      <c r="Y43" s="20">
        <f t="shared" si="2"/>
        <v>37</v>
      </c>
      <c r="Z43" s="14">
        <f>IFERROR(VLOOKUP($D43,Results37!$F$3:$L$1396,Z$1,FALSE),"")</f>
        <v>39</v>
      </c>
      <c r="AA43" s="43">
        <f>IF(ISERROR(VLOOKUP(D43,Results37!$F$3:$O$1399,AA$1,FALSE)),"",IF(VLOOKUP(D43,Results37!$F$3:$O$1399,AA$1+1,FALSE)=1,"S"&amp;VLOOKUP(D43,Results37!$F$3:$O$1399,AA$1,FALSE),VLOOKUP(D43,Results37!$F$3:$O$1399,AA$1,FALSE)))</f>
        <v>2</v>
      </c>
      <c r="AB43" s="14">
        <f>IFERROR(VLOOKUP($D43,Results37!$F$3:$L$1396,AB$1,FALSE),"")</f>
        <v>6</v>
      </c>
      <c r="AC43" s="14" t="str">
        <f>IFERROR(VLOOKUP($D43,Results37!$F$3:$L$1396,AC$1,FALSE),"")</f>
        <v>Scottish Claymores</v>
      </c>
      <c r="AD43" s="14">
        <f t="shared" si="3"/>
        <v>848</v>
      </c>
      <c r="AE43" s="18" t="str">
        <f>IF(ISERROR(VLOOKUP($AC43&amp;"-"&amp;$F43&amp;" "&amp;G43,Bonuses!$B$1:$G$1006,4,FALSE)),"",INT(VLOOKUP($AC43&amp;"-"&amp;$F43&amp;" "&amp;$G43,Bonuses!$B$1:$G$1006,4,FALSE)))</f>
        <v/>
      </c>
      <c r="AF43" s="14" t="str">
        <f>AA43&amp;"."&amp;AB43&amp;" ("&amp;Z43&amp;") - "&amp;E43&amp;" "&amp;F43&amp;" "&amp;G43</f>
        <v>2.6 (39) - SP Gavin Dunning</v>
      </c>
    </row>
    <row r="44" spans="1:32" s="19" customFormat="1" hidden="1" x14ac:dyDescent="0.3">
      <c r="A44" s="19">
        <v>9744</v>
      </c>
      <c r="B44" s="19">
        <f t="shared" si="0"/>
        <v>1</v>
      </c>
      <c r="C44" s="14" t="str">
        <f>IF(ISNUMBER(IFERROR(VLOOKUP($A44,Pit!$A$4:$A$600,1,FALSE),"B")),"P","B")</f>
        <v>B</v>
      </c>
      <c r="D44" s="15">
        <f>IF($C44="B",VLOOKUP($A44,Bat!$A$4:$BG$1500,D$1,FALSE),VLOOKUP($A44,Pit!$A$4:$BA$1686,D$2,FALSE))</f>
        <v>9744</v>
      </c>
      <c r="E44" s="14" t="str">
        <f>IF($C44="B",VLOOKUP($A44,Bat!$A$4:$BG$1500,E$1,FALSE),VLOOKUP($A44,Pit!$A$4:$BA$1686,E$2,FALSE))</f>
        <v>2B</v>
      </c>
      <c r="F44" s="14" t="str">
        <f>IF($C44="B",VLOOKUP($A44,Bat!$A$4:$BG$1500,F$1,FALSE),VLOOKUP($A44,Pit!$A$4:$BA$1686,F$2,FALSE))</f>
        <v>Ed</v>
      </c>
      <c r="G44" s="14" t="str">
        <f>IF($C44="B",VLOOKUP($A44,Bat!$A$4:$BG$1500,G$1,FALSE),VLOOKUP($A44,Pit!$A$4:$BA$1686,G$2,FALSE))</f>
        <v>Lindner</v>
      </c>
      <c r="H44" s="14">
        <f>IF($C44="B",VLOOKUP($A44,Bat!$A$4:$BG$1500,H$1,FALSE),VLOOKUP($A44,Pit!$A$4:$BA$1686,H$2,FALSE))</f>
        <v>21</v>
      </c>
      <c r="I44" s="14" t="str">
        <f>IF($C44="B",VLOOKUP($A44,Bat!$A$4:$BG$1500,I$1,FALSE),VLOOKUP($A44,Pit!$A$4:$BA$1686,I$2,FALSE))</f>
        <v>R</v>
      </c>
      <c r="J44" s="14" t="str">
        <f>IF($C44="B",VLOOKUP($A44,Bat!$A$4:$BG$1500,J$1,FALSE),VLOOKUP($A44,Pit!$A$4:$BA$1686,J$2,FALSE))</f>
        <v>R</v>
      </c>
      <c r="K44" s="14" t="str">
        <f>IF($C44="B",VLOOKUP($A44,Bat!$A$4:$BG$1500,K$1,FALSE),VLOOKUP($A44,Pit!$A$4:$BA$1686,K$2,FALSE))</f>
        <v>High</v>
      </c>
      <c r="L44" s="15" t="str">
        <f>IF($C44="B",VLOOKUP($A44,Bat!$A$4:$BG$1500,L$1,FALSE),VLOOKUP($A44,Pit!$A$4:$BA$1686,L$2,FALSE))</f>
        <v>Normal</v>
      </c>
      <c r="M44" s="14">
        <f>IF($C44="B",VLOOKUP($A44,Bat!$A$4:$BG$1500,M$1,FALSE),VLOOKUP($A44,Pit!$A$4:$BA$1686,M$2,FALSE))</f>
        <v>4</v>
      </c>
      <c r="N44" s="14">
        <f>IF($C44="B",VLOOKUP($A44,Bat!$A$4:$BG$1500,N$1,FALSE),VLOOKUP($A44,Pit!$A$4:$BA$1686,N$2,FALSE))</f>
        <v>6</v>
      </c>
      <c r="O44" s="14">
        <f>IF($C44="B",VLOOKUP($A44,Bat!$A$4:$BG$1500,O$1,FALSE),VLOOKUP($A44,Pit!$A$4:$BA$1686,O$2,FALSE))</f>
        <v>5</v>
      </c>
      <c r="P44" s="14">
        <f>IF($C44="B",VLOOKUP($A44,Bat!$A$4:$BG$1500,P$1,FALSE),VLOOKUP($A44,Pit!$A$4:$BA$1686,P$2,FALSE))</f>
        <v>6</v>
      </c>
      <c r="Q44" s="15">
        <f>IF($C44="B",VLOOKUP($A44,Bat!$A$4:$BG$1500,Q$1,FALSE),VLOOKUP($A44,Pit!$A$4:$BA$1686,Q$2,FALSE))</f>
        <v>4</v>
      </c>
      <c r="R44" s="16">
        <f>IF($C44="B",VLOOKUP($A44,Bat!$A$4:$BG$1500,R$1,FALSE),VLOOKUP($A44,Pit!$A$4:$BA$1686,R$2,FALSE))</f>
        <v>117.15407790226232</v>
      </c>
      <c r="S44" s="17">
        <f>IF($C44="B",VLOOKUP($A44,Bat!$A$4:$BG$1500,S$1,FALSE),VLOOKUP($A44,Pit!$A$4:$BA$1686,S$2,FALSE))</f>
        <v>1.8896263527666577</v>
      </c>
      <c r="T44" s="48" t="str">
        <f>IF($C44="B",VLOOKUP($A44,Bat!$A$4:$BG$1500,T$1,FALSE),VLOOKUP($A44,Pit!$A$4:$BA$1686,T$2,FALSE))</f>
        <v>$1.3m</v>
      </c>
      <c r="U44" s="19">
        <f>IF($C44="B",VLOOKUP($A44,Bat!$A$4:$AU$1464,46,FALSE),VLOOKUP($A44,Pit!$A$4:$BD$1664,55,FALSE))</f>
        <v>11</v>
      </c>
      <c r="V44" s="19">
        <f>IF($C44="B",VLOOKUP($A44,Bat!$A$4:$BA$1464,47,FALSE),VLOOKUP($A44,Pit!$A$4:$BF$1664,56,FALSE))</f>
        <v>11</v>
      </c>
      <c r="W44" s="19">
        <f>IF($C44="B",VLOOKUP($A44,Bat!$A$4:$BA$1464,48,FALSE),VLOOKUP($A44,Pit!$A$4:$BF$1664,57,FALSE))</f>
        <v>1</v>
      </c>
      <c r="X44" s="14">
        <f t="shared" si="1"/>
        <v>129</v>
      </c>
      <c r="Y44" s="20">
        <f t="shared" si="2"/>
        <v>68</v>
      </c>
      <c r="Z44" s="14">
        <f>IFERROR(VLOOKUP($D44,Results37!$F$3:$L$1396,Z$1,FALSE),"")</f>
        <v>40</v>
      </c>
      <c r="AA44" s="43">
        <f>IF(ISERROR(VLOOKUP(D44,Results37!$F$3:$O$1399,AA$1,FALSE)),"",IF(VLOOKUP(D44,Results37!$F$3:$O$1399,AA$1+1,FALSE)=1,"S"&amp;VLOOKUP(D44,Results37!$F$3:$O$1399,AA$1,FALSE),VLOOKUP(D44,Results37!$F$3:$O$1399,AA$1,FALSE)))</f>
        <v>2</v>
      </c>
      <c r="AB44" s="14">
        <f>IFERROR(VLOOKUP($D44,Results37!$F$3:$L$1396,AB$1,FALSE),"")</f>
        <v>7</v>
      </c>
      <c r="AC44" s="14" t="str">
        <f>IFERROR(VLOOKUP($D44,Results37!$F$3:$L$1396,AC$1,FALSE),"")</f>
        <v>Tempe Knights</v>
      </c>
      <c r="AD44" s="14">
        <f t="shared" si="3"/>
        <v>89</v>
      </c>
      <c r="AE44" s="18" t="str">
        <f>IF(ISERROR(VLOOKUP($AC44&amp;"-"&amp;$F44&amp;" "&amp;G44,Bonuses!$B$1:$G$1006,4,FALSE)),"",INT(VLOOKUP($AC44&amp;"-"&amp;$F44&amp;" "&amp;$G44,Bonuses!$B$1:$G$1006,4,FALSE)))</f>
        <v/>
      </c>
      <c r="AF44" s="14" t="str">
        <f>IF(ISERROR(VLOOKUP($AC44&amp;"-"&amp;$F44,Bonuses!$B$1:$G$1006,5,FALSE)),"",IF(VLOOKUP($AC44&amp;"-"&amp;$F44,Bonuses!$B$1:$G$1006,5,FALSE)="","",VLOOKUP($AC44&amp;"-"&amp;$F44,Bonuses!$B$1:$G$1006,6,FALSE)&amp;" yrs, "&amp;VLOOKUP($AC44&amp;"-"&amp;$F44,Bonuses!$B$1:$G$1006,5,FALSE)))</f>
        <v/>
      </c>
    </row>
    <row r="45" spans="1:32" s="19" customFormat="1" hidden="1" x14ac:dyDescent="0.3">
      <c r="A45" s="19">
        <v>5908</v>
      </c>
      <c r="B45" s="19">
        <f t="shared" si="0"/>
        <v>1</v>
      </c>
      <c r="C45" s="14" t="str">
        <f>IF(ISNUMBER(IFERROR(VLOOKUP($A45,Pit!$A$4:$A$600,1,FALSE),"B")),"P","B")</f>
        <v>B</v>
      </c>
      <c r="D45" s="15">
        <f>IF($C45="B",VLOOKUP($A45,Bat!$A$4:$BG$1500,D$1,FALSE),VLOOKUP($A45,Pit!$A$4:$BA$1686,D$2,FALSE))</f>
        <v>5908</v>
      </c>
      <c r="E45" s="14" t="str">
        <f>IF($C45="B",VLOOKUP($A45,Bat!$A$4:$BG$1500,E$1,FALSE),VLOOKUP($A45,Pit!$A$4:$BA$1686,E$2,FALSE))</f>
        <v>1B</v>
      </c>
      <c r="F45" s="14" t="str">
        <f>IF($C45="B",VLOOKUP($A45,Bat!$A$4:$BG$1500,F$1,FALSE),VLOOKUP($A45,Pit!$A$4:$BA$1686,F$2,FALSE))</f>
        <v>Michihiro</v>
      </c>
      <c r="G45" s="14" t="str">
        <f>IF($C45="B",VLOOKUP($A45,Bat!$A$4:$BG$1500,G$1,FALSE),VLOOKUP($A45,Pit!$A$4:$BA$1686,G$2,FALSE))</f>
        <v>Yamanaka</v>
      </c>
      <c r="H45" s="14">
        <f>IF($C45="B",VLOOKUP($A45,Bat!$A$4:$BG$1500,H$1,FALSE),VLOOKUP($A45,Pit!$A$4:$BA$1686,H$2,FALSE))</f>
        <v>18</v>
      </c>
      <c r="I45" s="14" t="str">
        <f>IF($C45="B",VLOOKUP($A45,Bat!$A$4:$BG$1500,I$1,FALSE),VLOOKUP($A45,Pit!$A$4:$BA$1686,I$2,FALSE))</f>
        <v>R</v>
      </c>
      <c r="J45" s="14" t="str">
        <f>IF($C45="B",VLOOKUP($A45,Bat!$A$4:$BG$1500,J$1,FALSE),VLOOKUP($A45,Pit!$A$4:$BA$1686,J$2,FALSE))</f>
        <v>L</v>
      </c>
      <c r="K45" s="14" t="str">
        <f>IF($C45="B",VLOOKUP($A45,Bat!$A$4:$BG$1500,K$1,FALSE),VLOOKUP($A45,Pit!$A$4:$BA$1686,K$2,FALSE))</f>
        <v>Normal</v>
      </c>
      <c r="L45" s="15" t="str">
        <f>IF($C45="B",VLOOKUP($A45,Bat!$A$4:$BG$1500,L$1,FALSE),VLOOKUP($A45,Pit!$A$4:$BA$1686,L$2,FALSE))</f>
        <v>High</v>
      </c>
      <c r="M45" s="14">
        <f>IF($C45="B",VLOOKUP($A45,Bat!$A$4:$BG$1500,M$1,FALSE),VLOOKUP($A45,Pit!$A$4:$BA$1686,M$2,FALSE))</f>
        <v>4</v>
      </c>
      <c r="N45" s="14">
        <f>IF($C45="B",VLOOKUP($A45,Bat!$A$4:$BG$1500,N$1,FALSE),VLOOKUP($A45,Pit!$A$4:$BA$1686,N$2,FALSE))</f>
        <v>5</v>
      </c>
      <c r="O45" s="14">
        <f>IF($C45="B",VLOOKUP($A45,Bat!$A$4:$BG$1500,O$1,FALSE),VLOOKUP($A45,Pit!$A$4:$BA$1686,O$2,FALSE))</f>
        <v>7</v>
      </c>
      <c r="P45" s="14">
        <f>IF($C45="B",VLOOKUP($A45,Bat!$A$4:$BG$1500,P$1,FALSE),VLOOKUP($A45,Pit!$A$4:$BA$1686,P$2,FALSE))</f>
        <v>5</v>
      </c>
      <c r="Q45" s="15">
        <f>IF($C45="B",VLOOKUP($A45,Bat!$A$4:$BG$1500,Q$1,FALSE),VLOOKUP($A45,Pit!$A$4:$BA$1686,Q$2,FALSE))</f>
        <v>3</v>
      </c>
      <c r="R45" s="16">
        <f>IF($C45="B",VLOOKUP($A45,Bat!$A$4:$BG$1500,R$1,FALSE),VLOOKUP($A45,Pit!$A$4:$BA$1686,R$2,FALSE))</f>
        <v>121.11989715963884</v>
      </c>
      <c r="S45" s="17">
        <f>IF($C45="B",VLOOKUP($A45,Bat!$A$4:$BG$1500,S$1,FALSE),VLOOKUP($A45,Pit!$A$4:$BA$1686,S$2,FALSE))</f>
        <v>2.7180414843091008</v>
      </c>
      <c r="T45" s="48" t="str">
        <f>IF($C45="B",VLOOKUP($A45,Bat!$A$4:$BG$1500,T$1,FALSE),VLOOKUP($A45,Pit!$A$4:$BA$1686,T$2,FALSE))</f>
        <v>$850k</v>
      </c>
      <c r="U45" s="19">
        <f>IF($C45="B",VLOOKUP($A45,Bat!$A$4:$AU$1464,46,FALSE),VLOOKUP($A45,Pit!$A$4:$BD$1664,55,FALSE))</f>
        <v>13</v>
      </c>
      <c r="V45" s="19">
        <f>IF($C45="B",VLOOKUP($A45,Bat!$A$4:$BA$1464,47,FALSE),VLOOKUP($A45,Pit!$A$4:$BF$1664,56,FALSE))</f>
        <v>13</v>
      </c>
      <c r="W45" s="19">
        <f>IF($C45="B",VLOOKUP($A45,Bat!$A$4:$BA$1464,48,FALSE),VLOOKUP($A45,Pit!$A$4:$BF$1664,57,FALSE))</f>
        <v>1</v>
      </c>
      <c r="X45" s="14">
        <f t="shared" si="1"/>
        <v>83</v>
      </c>
      <c r="Y45" s="20">
        <f t="shared" si="2"/>
        <v>20</v>
      </c>
      <c r="Z45" s="14">
        <f>IFERROR(VLOOKUP($D45,Results37!$F$3:$L$1396,Z$1,FALSE),"")</f>
        <v>41</v>
      </c>
      <c r="AA45" s="43">
        <f>IF(ISERROR(VLOOKUP(D45,Results37!$F$3:$O$1399,AA$1,FALSE)),"",IF(VLOOKUP(D45,Results37!$F$3:$O$1399,AA$1+1,FALSE)=1,"S"&amp;VLOOKUP(D45,Results37!$F$3:$O$1399,AA$1,FALSE),VLOOKUP(D45,Results37!$F$3:$O$1399,AA$1,FALSE)))</f>
        <v>2</v>
      </c>
      <c r="AB45" s="14">
        <f>IFERROR(VLOOKUP($D45,Results37!$F$3:$L$1396,AB$1,FALSE),"")</f>
        <v>8</v>
      </c>
      <c r="AC45" s="14" t="str">
        <f>IFERROR(VLOOKUP($D45,Results37!$F$3:$L$1396,AC$1,FALSE),"")</f>
        <v>West Virginia Alleghenies</v>
      </c>
      <c r="AD45" s="14">
        <f t="shared" si="3"/>
        <v>42</v>
      </c>
      <c r="AE45" s="18" t="str">
        <f>IF(ISERROR(VLOOKUP($AC45&amp;"-"&amp;$F45&amp;" "&amp;G45,Bonuses!$B$1:$G$1006,4,FALSE)),"",INT(VLOOKUP($AC45&amp;"-"&amp;$F45&amp;" "&amp;$G45,Bonuses!$B$1:$G$1006,4,FALSE)))</f>
        <v/>
      </c>
      <c r="AF45" s="14" t="str">
        <f>AA45&amp;"."&amp;AB45&amp;" ("&amp;Z45&amp;") - "&amp;E45&amp;" "&amp;F45&amp;" "&amp;G45</f>
        <v>2.8 (41) - 1B Michihiro Yamanaka</v>
      </c>
    </row>
    <row r="46" spans="1:32" s="19" customFormat="1" hidden="1" x14ac:dyDescent="0.3">
      <c r="A46" s="19">
        <v>6400</v>
      </c>
      <c r="B46" s="19">
        <f t="shared" si="0"/>
        <v>1</v>
      </c>
      <c r="C46" s="14" t="str">
        <f>IF(ISNUMBER(IFERROR(VLOOKUP($A46,Pit!$A$4:$A$600,1,FALSE),"B")),"P","B")</f>
        <v>P</v>
      </c>
      <c r="D46" s="15">
        <f>IF($C46="B",VLOOKUP($A46,Bat!$A$4:$BG$1500,D$1,FALSE),VLOOKUP($A46,Pit!$A$4:$BA$1686,D$2,FALSE))</f>
        <v>6400</v>
      </c>
      <c r="E46" s="14" t="str">
        <f>IF($C46="B",VLOOKUP($A46,Bat!$A$4:$BG$1500,E$1,FALSE),VLOOKUP($A46,Pit!$A$4:$BA$1686,E$2,FALSE))</f>
        <v>RP</v>
      </c>
      <c r="F46" s="14" t="str">
        <f>IF($C46="B",VLOOKUP($A46,Bat!$A$4:$BG$1500,F$1,FALSE),VLOOKUP($A46,Pit!$A$4:$BA$1686,F$2,FALSE))</f>
        <v>Tsuruki</v>
      </c>
      <c r="G46" s="14" t="str">
        <f>IF($C46="B",VLOOKUP($A46,Bat!$A$4:$BG$1500,G$1,FALSE),VLOOKUP($A46,Pit!$A$4:$BA$1686,G$2,FALSE))</f>
        <v>Shimizu</v>
      </c>
      <c r="H46" s="14">
        <f>IF($C46="B",VLOOKUP($A46,Bat!$A$4:$BG$1500,H$1,FALSE),VLOOKUP($A46,Pit!$A$4:$BA$1686,H$2,FALSE))</f>
        <v>21</v>
      </c>
      <c r="I46" s="14" t="str">
        <f>IF($C46="B",VLOOKUP($A46,Bat!$A$4:$BG$1500,I$1,FALSE),VLOOKUP($A46,Pit!$A$4:$BA$1686,I$2,FALSE))</f>
        <v>R</v>
      </c>
      <c r="J46" s="14" t="str">
        <f>IF($C46="B",VLOOKUP($A46,Bat!$A$4:$BG$1500,J$1,FALSE),VLOOKUP($A46,Pit!$A$4:$BA$1686,J$2,FALSE))</f>
        <v>R</v>
      </c>
      <c r="K46" s="14" t="str">
        <f>IF($C46="B",VLOOKUP($A46,Bat!$A$4:$BG$1500,K$1,FALSE),VLOOKUP($A46,Pit!$A$4:$BA$1686,K$2,FALSE))</f>
        <v>Normal</v>
      </c>
      <c r="L46" s="15" t="str">
        <f>IF($C46="B",VLOOKUP($A46,Bat!$A$4:$BG$1500,L$1,FALSE),VLOOKUP($A46,Pit!$A$4:$BA$1686,L$2,FALSE))</f>
        <v>Low</v>
      </c>
      <c r="M46" s="14">
        <f>IF($C46="B",VLOOKUP($A46,Bat!$A$4:$BG$1500,M$1,FALSE),VLOOKUP($A46,Pit!$A$4:$BA$1686,M$2,FALSE))</f>
        <v>7</v>
      </c>
      <c r="N46" s="14">
        <f>IF($C46="B",VLOOKUP($A46,Bat!$A$4:$BG$1500,N$1,FALSE),VLOOKUP($A46,Pit!$A$4:$BA$1686,N$2,FALSE))</f>
        <v>7</v>
      </c>
      <c r="O46" s="14">
        <f>IF($C46="B",VLOOKUP($A46,Bat!$A$4:$BG$1500,O$1,FALSE),VLOOKUP($A46,Pit!$A$4:$BA$1686,O$2,FALSE))</f>
        <v>3</v>
      </c>
      <c r="P46" s="14" t="str">
        <f>IF($C46="B",VLOOKUP($A46,Bat!$A$4:$BG$1500,P$1,FALSE),VLOOKUP($A46,Pit!$A$4:$BA$1686,P$2,FALSE))</f>
        <v>97-99 Mph</v>
      </c>
      <c r="Q46" s="15">
        <f>IF($C46="B",VLOOKUP($A46,Bat!$A$4:$BG$1500,Q$1,FALSE),VLOOKUP($A46,Pit!$A$4:$BA$1686,Q$2,FALSE))</f>
        <v>5</v>
      </c>
      <c r="R46" s="16">
        <f>IF($C46="B",VLOOKUP($A46,Bat!$A$4:$BG$1500,R$1,FALSE),VLOOKUP($A46,Pit!$A$4:$BA$1686,R$2,FALSE))</f>
        <v>124.10699515285958</v>
      </c>
      <c r="S46" s="17">
        <f>IF($C46="B",VLOOKUP($A46,Bat!$A$4:$BG$1500,S$1,FALSE),VLOOKUP($A46,Pit!$A$4:$BA$1686,S$2,FALSE))</f>
        <v>2.1318676146527955</v>
      </c>
      <c r="T46" s="48" t="str">
        <f>IF($C46="B",VLOOKUP($A46,Bat!$A$4:$BG$1500,T$1,FALSE),VLOOKUP($A46,Pit!$A$4:$BA$1686,T$2,FALSE))</f>
        <v>$110k</v>
      </c>
      <c r="U46" s="19">
        <f>IF($C46="B",VLOOKUP($A46,Bat!$A$4:$AU$1464,46,FALSE),VLOOKUP($A46,Pit!$A$4:$BD$1664,55,FALSE))</f>
        <v>800</v>
      </c>
      <c r="V46" s="19">
        <f>IF($C46="B",VLOOKUP($A46,Bat!$A$4:$BA$1464,47,FALSE),VLOOKUP($A46,Pit!$A$4:$BF$1664,56,FALSE))</f>
        <v>800</v>
      </c>
      <c r="W46" s="19">
        <f>IF($C46="B",VLOOKUP($A46,Bat!$A$4:$BA$1464,48,FALSE),VLOOKUP($A46,Pit!$A$4:$BF$1664,57,FALSE))</f>
        <v>0</v>
      </c>
      <c r="X46" s="14">
        <f t="shared" si="1"/>
        <v>899</v>
      </c>
      <c r="Y46" s="20">
        <f t="shared" si="2"/>
        <v>49</v>
      </c>
      <c r="Z46" s="14">
        <f>IFERROR(VLOOKUP($D46,Results37!$F$3:$L$1396,Z$1,FALSE),"")</f>
        <v>42</v>
      </c>
      <c r="AA46" s="43">
        <f>IF(ISERROR(VLOOKUP(D46,Results37!$F$3:$O$1399,AA$1,FALSE)),"",IF(VLOOKUP(D46,Results37!$F$3:$O$1399,AA$1+1,FALSE)=1,"S"&amp;VLOOKUP(D46,Results37!$F$3:$O$1399,AA$1,FALSE),VLOOKUP(D46,Results37!$F$3:$O$1399,AA$1,FALSE)))</f>
        <v>2</v>
      </c>
      <c r="AB46" s="14">
        <f>IFERROR(VLOOKUP($D46,Results37!$F$3:$L$1396,AB$1,FALSE),"")</f>
        <v>9</v>
      </c>
      <c r="AC46" s="14" t="str">
        <f>IFERROR(VLOOKUP($D46,Results37!$F$3:$L$1396,AC$1,FALSE),"")</f>
        <v>Niihama-shi Ghosts</v>
      </c>
      <c r="AD46" s="14">
        <f t="shared" si="3"/>
        <v>857</v>
      </c>
      <c r="AE46" s="18" t="str">
        <f>IF(ISERROR(VLOOKUP($AC46&amp;"-"&amp;$F46&amp;" "&amp;G46,Bonuses!$B$1:$G$1006,4,FALSE)),"",INT(VLOOKUP($AC46&amp;"-"&amp;$F46&amp;" "&amp;$G46,Bonuses!$B$1:$G$1006,4,FALSE)))</f>
        <v/>
      </c>
      <c r="AF46" s="14" t="str">
        <f>AA46&amp;"."&amp;AB46&amp;" ("&amp;Z46&amp;") - "&amp;E46&amp;" "&amp;F46&amp;" "&amp;G46</f>
        <v>2.9 (42) - RP Tsuruki Shimizu</v>
      </c>
    </row>
    <row r="47" spans="1:32" s="19" customFormat="1" hidden="1" x14ac:dyDescent="0.3">
      <c r="A47" s="19">
        <v>11813</v>
      </c>
      <c r="B47" s="19">
        <f t="shared" si="0"/>
        <v>1</v>
      </c>
      <c r="C47" s="14" t="str">
        <f>IF(ISNUMBER(IFERROR(VLOOKUP($A47,Pit!$A$4:$A$600,1,FALSE),"B")),"P","B")</f>
        <v>B</v>
      </c>
      <c r="D47" s="15">
        <f>IF($C47="B",VLOOKUP($A47,Bat!$A$4:$BG$1500,D$1,FALSE),VLOOKUP($A47,Pit!$A$4:$BA$1686,D$2,FALSE))</f>
        <v>11813</v>
      </c>
      <c r="E47" s="14" t="str">
        <f>IF($C47="B",VLOOKUP($A47,Bat!$A$4:$BG$1500,E$1,FALSE),VLOOKUP($A47,Pit!$A$4:$BA$1686,E$2,FALSE))</f>
        <v>C</v>
      </c>
      <c r="F47" s="14" t="str">
        <f>IF($C47="B",VLOOKUP($A47,Bat!$A$4:$BG$1500,F$1,FALSE),VLOOKUP($A47,Pit!$A$4:$BA$1686,F$2,FALSE))</f>
        <v>Joseph</v>
      </c>
      <c r="G47" s="14" t="str">
        <f>IF($C47="B",VLOOKUP($A47,Bat!$A$4:$BG$1500,G$1,FALSE),VLOOKUP($A47,Pit!$A$4:$BA$1686,G$2,FALSE))</f>
        <v>Rickart</v>
      </c>
      <c r="H47" s="14">
        <f>IF($C47="B",VLOOKUP($A47,Bat!$A$4:$BG$1500,H$1,FALSE),VLOOKUP($A47,Pit!$A$4:$BA$1686,H$2,FALSE))</f>
        <v>21</v>
      </c>
      <c r="I47" s="14" t="str">
        <f>IF($C47="B",VLOOKUP($A47,Bat!$A$4:$BG$1500,I$1,FALSE),VLOOKUP($A47,Pit!$A$4:$BA$1686,I$2,FALSE))</f>
        <v>S</v>
      </c>
      <c r="J47" s="14" t="str">
        <f>IF($C47="B",VLOOKUP($A47,Bat!$A$4:$BG$1500,J$1,FALSE),VLOOKUP($A47,Pit!$A$4:$BA$1686,J$2,FALSE))</f>
        <v>R</v>
      </c>
      <c r="K47" s="14" t="str">
        <f>IF($C47="B",VLOOKUP($A47,Bat!$A$4:$BG$1500,K$1,FALSE),VLOOKUP($A47,Pit!$A$4:$BA$1686,K$2,FALSE))</f>
        <v>Normal</v>
      </c>
      <c r="L47" s="15" t="str">
        <f>IF($C47="B",VLOOKUP($A47,Bat!$A$4:$BG$1500,L$1,FALSE),VLOOKUP($A47,Pit!$A$4:$BA$1686,L$2,FALSE))</f>
        <v>Normal</v>
      </c>
      <c r="M47" s="14">
        <f>IF($C47="B",VLOOKUP($A47,Bat!$A$4:$BG$1500,M$1,FALSE),VLOOKUP($A47,Pit!$A$4:$BA$1686,M$2,FALSE))</f>
        <v>4</v>
      </c>
      <c r="N47" s="14">
        <f>IF($C47="B",VLOOKUP($A47,Bat!$A$4:$BG$1500,N$1,FALSE),VLOOKUP($A47,Pit!$A$4:$BA$1686,N$2,FALSE))</f>
        <v>5</v>
      </c>
      <c r="O47" s="14">
        <f>IF($C47="B",VLOOKUP($A47,Bat!$A$4:$BG$1500,O$1,FALSE),VLOOKUP($A47,Pit!$A$4:$BA$1686,O$2,FALSE))</f>
        <v>4</v>
      </c>
      <c r="P47" s="14">
        <f>IF($C47="B",VLOOKUP($A47,Bat!$A$4:$BG$1500,P$1,FALSE),VLOOKUP($A47,Pit!$A$4:$BA$1686,P$2,FALSE))</f>
        <v>6</v>
      </c>
      <c r="Q47" s="15">
        <f>IF($C47="B",VLOOKUP($A47,Bat!$A$4:$BG$1500,Q$1,FALSE),VLOOKUP($A47,Pit!$A$4:$BA$1686,Q$2,FALSE))</f>
        <v>4</v>
      </c>
      <c r="R47" s="16">
        <f>IF($C47="B",VLOOKUP($A47,Bat!$A$4:$BG$1500,R$1,FALSE),VLOOKUP($A47,Pit!$A$4:$BA$1686,R$2,FALSE))</f>
        <v>115.13306073984627</v>
      </c>
      <c r="S47" s="17">
        <f>IF($C47="B",VLOOKUP($A47,Bat!$A$4:$BG$1500,S$1,FALSE),VLOOKUP($A47,Pit!$A$4:$BA$1686,S$2,FALSE))</f>
        <v>1.4674585509087461</v>
      </c>
      <c r="T47" s="48" t="str">
        <f>IF($C47="B",VLOOKUP($A47,Bat!$A$4:$BG$1500,T$1,FALSE),VLOOKUP($A47,Pit!$A$4:$BA$1686,T$2,FALSE))</f>
        <v>$320k</v>
      </c>
      <c r="U47" s="19">
        <f>IF($C47="B",VLOOKUP($A47,Bat!$A$4:$AU$1464,46,FALSE),VLOOKUP($A47,Pit!$A$4:$BD$1664,55,FALSE))</f>
        <v>20</v>
      </c>
      <c r="V47" s="19">
        <f>IF($C47="B",VLOOKUP($A47,Bat!$A$4:$BA$1464,47,FALSE),VLOOKUP($A47,Pit!$A$4:$BF$1664,56,FALSE))</f>
        <v>20</v>
      </c>
      <c r="W47" s="19">
        <f>IF($C47="B",VLOOKUP($A47,Bat!$A$4:$BA$1464,48,FALSE),VLOOKUP($A47,Pit!$A$4:$BF$1664,57,FALSE))</f>
        <v>2</v>
      </c>
      <c r="X47" s="14">
        <f t="shared" si="1"/>
        <v>175</v>
      </c>
      <c r="Y47" s="20">
        <f t="shared" si="2"/>
        <v>105</v>
      </c>
      <c r="Z47" s="14">
        <f>IFERROR(VLOOKUP($D47,Results37!$F$3:$L$1396,Z$1,FALSE),"")</f>
        <v>43</v>
      </c>
      <c r="AA47" s="43">
        <f>IF(ISERROR(VLOOKUP(D47,Results37!$F$3:$O$1399,AA$1,FALSE)),"",IF(VLOOKUP(D47,Results37!$F$3:$O$1399,AA$1+1,FALSE)=1,"S"&amp;VLOOKUP(D47,Results37!$F$3:$O$1399,AA$1,FALSE),VLOOKUP(D47,Results37!$F$3:$O$1399,AA$1,FALSE)))</f>
        <v>2</v>
      </c>
      <c r="AB47" s="14">
        <f>IFERROR(VLOOKUP($D47,Results37!$F$3:$L$1396,AB$1,FALSE),"")</f>
        <v>10</v>
      </c>
      <c r="AC47" s="14" t="str">
        <f>IFERROR(VLOOKUP($D47,Results37!$F$3:$L$1396,AC$1,FALSE),"")</f>
        <v>Tempe Knights</v>
      </c>
      <c r="AD47" s="14">
        <f t="shared" si="3"/>
        <v>132</v>
      </c>
      <c r="AE47" s="18" t="str">
        <f>IF(ISERROR(VLOOKUP($AC47&amp;"-"&amp;$F47&amp;" "&amp;G47,Bonuses!$B$1:$G$1006,4,FALSE)),"",INT(VLOOKUP($AC47&amp;"-"&amp;$F47&amp;" "&amp;$G47,Bonuses!$B$1:$G$1006,4,FALSE)))</f>
        <v/>
      </c>
      <c r="AF47" s="14" t="str">
        <f>AA47&amp;"."&amp;AB47&amp;" ("&amp;Z47&amp;") - "&amp;E47&amp;" "&amp;F47&amp;" "&amp;G47</f>
        <v>2.10 (43) - C Joseph Rickart</v>
      </c>
    </row>
    <row r="48" spans="1:32" s="19" customFormat="1" x14ac:dyDescent="0.3">
      <c r="A48" s="19">
        <v>10509</v>
      </c>
      <c r="B48" s="19">
        <f t="shared" si="0"/>
        <v>1</v>
      </c>
      <c r="C48" s="14" t="str">
        <f>IF(ISNUMBER(IFERROR(VLOOKUP($A48,Pit!$A$4:$A$600,1,FALSE),"B")),"P","B")</f>
        <v>B</v>
      </c>
      <c r="D48" s="15">
        <f>IF($C48="B",VLOOKUP($A48,Bat!$A$4:$BG$1500,D$1,FALSE),VLOOKUP($A48,Pit!$A$4:$BA$1686,D$2,FALSE))</f>
        <v>10509</v>
      </c>
      <c r="E48" s="14" t="str">
        <f>IF($C48="B",VLOOKUP($A48,Bat!$A$4:$BG$1500,E$1,FALSE),VLOOKUP($A48,Pit!$A$4:$BA$1686,E$2,FALSE))</f>
        <v>2B</v>
      </c>
      <c r="F48" s="14" t="str">
        <f>IF($C48="B",VLOOKUP($A48,Bat!$A$4:$BG$1500,F$1,FALSE),VLOOKUP($A48,Pit!$A$4:$BA$1686,F$2,FALSE))</f>
        <v>Ron</v>
      </c>
      <c r="G48" s="14" t="str">
        <f>IF($C48="B",VLOOKUP($A48,Bat!$A$4:$BG$1500,G$1,FALSE),VLOOKUP($A48,Pit!$A$4:$BA$1686,G$2,FALSE))</f>
        <v>Medina</v>
      </c>
      <c r="H48" s="14">
        <f>IF($C48="B",VLOOKUP($A48,Bat!$A$4:$BG$1500,H$1,FALSE),VLOOKUP($A48,Pit!$A$4:$BA$1686,H$2,FALSE))</f>
        <v>21</v>
      </c>
      <c r="I48" s="14" t="str">
        <f>IF($C48="B",VLOOKUP($A48,Bat!$A$4:$BG$1500,I$1,FALSE),VLOOKUP($A48,Pit!$A$4:$BA$1686,I$2,FALSE))</f>
        <v>R</v>
      </c>
      <c r="J48" s="14" t="str">
        <f>IF($C48="B",VLOOKUP($A48,Bat!$A$4:$BG$1500,J$1,FALSE),VLOOKUP($A48,Pit!$A$4:$BA$1686,J$2,FALSE))</f>
        <v>R</v>
      </c>
      <c r="K48" s="14" t="str">
        <f>IF($C48="B",VLOOKUP($A48,Bat!$A$4:$BG$1500,K$1,FALSE),VLOOKUP($A48,Pit!$A$4:$BA$1686,K$2,FALSE))</f>
        <v>Normal</v>
      </c>
      <c r="L48" s="15" t="str">
        <f>IF($C48="B",VLOOKUP($A48,Bat!$A$4:$BG$1500,L$1,FALSE),VLOOKUP($A48,Pit!$A$4:$BA$1686,L$2,FALSE))</f>
        <v>Normal</v>
      </c>
      <c r="M48" s="14">
        <f>IF($C48="B",VLOOKUP($A48,Bat!$A$4:$BG$1500,M$1,FALSE),VLOOKUP($A48,Pit!$A$4:$BA$1686,M$2,FALSE))</f>
        <v>5</v>
      </c>
      <c r="N48" s="14">
        <f>IF($C48="B",VLOOKUP($A48,Bat!$A$4:$BG$1500,N$1,FALSE),VLOOKUP($A48,Pit!$A$4:$BA$1686,N$2,FALSE))</f>
        <v>7</v>
      </c>
      <c r="O48" s="14">
        <f>IF($C48="B",VLOOKUP($A48,Bat!$A$4:$BG$1500,O$1,FALSE),VLOOKUP($A48,Pit!$A$4:$BA$1686,O$2,FALSE))</f>
        <v>4</v>
      </c>
      <c r="P48" s="14">
        <f>IF($C48="B",VLOOKUP($A48,Bat!$A$4:$BG$1500,P$1,FALSE),VLOOKUP($A48,Pit!$A$4:$BA$1686,P$2,FALSE))</f>
        <v>4</v>
      </c>
      <c r="Q48" s="15">
        <f>IF($C48="B",VLOOKUP($A48,Bat!$A$4:$BG$1500,Q$1,FALSE),VLOOKUP($A48,Pit!$A$4:$BA$1686,Q$2,FALSE))</f>
        <v>6</v>
      </c>
      <c r="R48" s="16">
        <f>IF($C48="B",VLOOKUP($A48,Bat!$A$4:$BG$1500,R$1,FALSE),VLOOKUP($A48,Pit!$A$4:$BA$1686,R$2,FALSE))</f>
        <v>118.64047164780945</v>
      </c>
      <c r="S48" s="17">
        <f>IF($C48="B",VLOOKUP($A48,Bat!$A$4:$BG$1500,S$1,FALSE),VLOOKUP($A48,Pit!$A$4:$BA$1686,S$2,FALSE))</f>
        <v>2.2001173233147857</v>
      </c>
      <c r="T48" s="48" t="str">
        <f>IF($C48="B",VLOOKUP($A48,Bat!$A$4:$BG$1500,T$1,FALSE),VLOOKUP($A48,Pit!$A$4:$BA$1686,T$2,FALSE))</f>
        <v>$330k</v>
      </c>
      <c r="U48" s="19">
        <f>IF($C48="B",VLOOKUP($A48,Bat!$A$4:$AU$1464,46,FALSE),VLOOKUP($A48,Pit!$A$4:$BD$1664,55,FALSE))</f>
        <v>15</v>
      </c>
      <c r="V48" s="19">
        <f>IF($C48="B",VLOOKUP($A48,Bat!$A$4:$BA$1464,47,FALSE),VLOOKUP($A48,Pit!$A$4:$BF$1664,56,FALSE))</f>
        <v>15</v>
      </c>
      <c r="W48" s="19">
        <f>IF($C48="B",VLOOKUP($A48,Bat!$A$4:$BA$1464,48,FALSE),VLOOKUP($A48,Pit!$A$4:$BF$1664,57,FALSE))</f>
        <v>2</v>
      </c>
      <c r="X48" s="14">
        <f t="shared" si="1"/>
        <v>108</v>
      </c>
      <c r="Y48" s="20">
        <f t="shared" si="2"/>
        <v>43</v>
      </c>
      <c r="Z48" s="14">
        <f>IFERROR(VLOOKUP($D48,Results37!$F$3:$L$1396,Z$1,FALSE),"")</f>
        <v>44</v>
      </c>
      <c r="AA48" s="43">
        <f>IF(ISERROR(VLOOKUP(D48,Results37!$F$3:$O$1399,AA$1,FALSE)),"",IF(VLOOKUP(D48,Results37!$F$3:$O$1399,AA$1+1,FALSE)=1,"S"&amp;VLOOKUP(D48,Results37!$F$3:$O$1399,AA$1,FALSE),VLOOKUP(D48,Results37!$F$3:$O$1399,AA$1,FALSE)))</f>
        <v>2</v>
      </c>
      <c r="AB48" s="14">
        <f>IFERROR(VLOOKUP($D48,Results37!$F$3:$L$1396,AB$1,FALSE),"")</f>
        <v>11</v>
      </c>
      <c r="AC48" s="14" t="str">
        <f>IFERROR(VLOOKUP($D48,Results37!$F$3:$L$1396,AC$1,FALSE),"")</f>
        <v>Amsterdam Lions</v>
      </c>
      <c r="AD48" s="14">
        <f t="shared" si="3"/>
        <v>64</v>
      </c>
      <c r="AE48" s="18" t="str">
        <f>IF(ISERROR(VLOOKUP($AC48&amp;"-"&amp;$F48&amp;" "&amp;G48,Bonuses!$B$1:$G$1006,4,FALSE)),"",INT(VLOOKUP($AC48&amp;"-"&amp;$F48&amp;" "&amp;$G48,Bonuses!$B$1:$G$1006,4,FALSE)))</f>
        <v/>
      </c>
      <c r="AF48" s="14" t="str">
        <f>IF(ISERROR(VLOOKUP($AC48&amp;"-"&amp;$F48,Bonuses!$B$1:$G$1006,5,FALSE)),"",IF(VLOOKUP($AC48&amp;"-"&amp;$F48,Bonuses!$B$1:$G$1006,5,FALSE)="","",VLOOKUP($AC48&amp;"-"&amp;$F48,Bonuses!$B$1:$G$1006,6,FALSE)&amp;" yrs, "&amp;VLOOKUP($AC48&amp;"-"&amp;$F48,Bonuses!$B$1:$G$1006,5,FALSE)))</f>
        <v/>
      </c>
    </row>
    <row r="49" spans="1:32" s="19" customFormat="1" hidden="1" x14ac:dyDescent="0.3">
      <c r="A49" s="19">
        <v>13639</v>
      </c>
      <c r="B49" s="19">
        <f t="shared" si="0"/>
        <v>1</v>
      </c>
      <c r="C49" s="14" t="str">
        <f>IF(ISNUMBER(IFERROR(VLOOKUP($A49,Pit!$A$4:$A$600,1,FALSE),"B")),"P","B")</f>
        <v>B</v>
      </c>
      <c r="D49" s="15">
        <f>IF($C49="B",VLOOKUP($A49,Bat!$A$4:$BG$1500,D$1,FALSE),VLOOKUP($A49,Pit!$A$4:$BA$1686,D$2,FALSE))</f>
        <v>13639</v>
      </c>
      <c r="E49" s="14" t="str">
        <f>IF($C49="B",VLOOKUP($A49,Bat!$A$4:$BG$1500,E$1,FALSE),VLOOKUP($A49,Pit!$A$4:$BA$1686,E$2,FALSE))</f>
        <v>CF</v>
      </c>
      <c r="F49" s="14" t="str">
        <f>IF($C49="B",VLOOKUP($A49,Bat!$A$4:$BG$1500,F$1,FALSE),VLOOKUP($A49,Pit!$A$4:$BA$1686,F$2,FALSE))</f>
        <v>Toki</v>
      </c>
      <c r="G49" s="14" t="str">
        <f>IF($C49="B",VLOOKUP($A49,Bat!$A$4:$BG$1500,G$1,FALSE),VLOOKUP($A49,Pit!$A$4:$BA$1686,G$2,FALSE))</f>
        <v>Wada</v>
      </c>
      <c r="H49" s="14">
        <f>IF($C49="B",VLOOKUP($A49,Bat!$A$4:$BG$1500,H$1,FALSE),VLOOKUP($A49,Pit!$A$4:$BA$1686,H$2,FALSE))</f>
        <v>18</v>
      </c>
      <c r="I49" s="14" t="str">
        <f>IF($C49="B",VLOOKUP($A49,Bat!$A$4:$BG$1500,I$1,FALSE),VLOOKUP($A49,Pit!$A$4:$BA$1686,I$2,FALSE))</f>
        <v>L</v>
      </c>
      <c r="J49" s="14" t="str">
        <f>IF($C49="B",VLOOKUP($A49,Bat!$A$4:$BG$1500,J$1,FALSE),VLOOKUP($A49,Pit!$A$4:$BA$1686,J$2,FALSE))</f>
        <v>L</v>
      </c>
      <c r="K49" s="14" t="str">
        <f>IF($C49="B",VLOOKUP($A49,Bat!$A$4:$BG$1500,K$1,FALSE),VLOOKUP($A49,Pit!$A$4:$BA$1686,K$2,FALSE))</f>
        <v>Normal</v>
      </c>
      <c r="L49" s="15" t="str">
        <f>IF($C49="B",VLOOKUP($A49,Bat!$A$4:$BG$1500,L$1,FALSE),VLOOKUP($A49,Pit!$A$4:$BA$1686,L$2,FALSE))</f>
        <v>Normal</v>
      </c>
      <c r="M49" s="14">
        <f>IF($C49="B",VLOOKUP($A49,Bat!$A$4:$BG$1500,M$1,FALSE),VLOOKUP($A49,Pit!$A$4:$BA$1686,M$2,FALSE))</f>
        <v>4</v>
      </c>
      <c r="N49" s="14">
        <f>IF($C49="B",VLOOKUP($A49,Bat!$A$4:$BG$1500,N$1,FALSE),VLOOKUP($A49,Pit!$A$4:$BA$1686,N$2,FALSE))</f>
        <v>5</v>
      </c>
      <c r="O49" s="14">
        <f>IF($C49="B",VLOOKUP($A49,Bat!$A$4:$BG$1500,O$1,FALSE),VLOOKUP($A49,Pit!$A$4:$BA$1686,O$2,FALSE))</f>
        <v>5</v>
      </c>
      <c r="P49" s="14">
        <f>IF($C49="B",VLOOKUP($A49,Bat!$A$4:$BG$1500,P$1,FALSE),VLOOKUP($A49,Pit!$A$4:$BA$1686,P$2,FALSE))</f>
        <v>6</v>
      </c>
      <c r="Q49" s="15">
        <f>IF($C49="B",VLOOKUP($A49,Bat!$A$4:$BG$1500,Q$1,FALSE),VLOOKUP($A49,Pit!$A$4:$BA$1686,Q$2,FALSE))</f>
        <v>4</v>
      </c>
      <c r="R49" s="16">
        <f>IF($C49="B",VLOOKUP($A49,Bat!$A$4:$BG$1500,R$1,FALSE),VLOOKUP($A49,Pit!$A$4:$BA$1686,R$2,FALSE))</f>
        <v>119.6871336149669</v>
      </c>
      <c r="S49" s="17">
        <f>IF($C49="B",VLOOKUP($A49,Bat!$A$4:$BG$1500,S$1,FALSE),VLOOKUP($A49,Pit!$A$4:$BA$1686,S$2,FALSE))</f>
        <v>2.418753260792379</v>
      </c>
      <c r="T49" s="48" t="str">
        <f>IF($C49="B",VLOOKUP($A49,Bat!$A$4:$BG$1500,T$1,FALSE),VLOOKUP($A49,Pit!$A$4:$BA$1686,T$2,FALSE))</f>
        <v>$1.8m</v>
      </c>
      <c r="U49" s="19">
        <f>IF($C49="B",VLOOKUP($A49,Bat!$A$4:$AU$1464,46,FALSE),VLOOKUP($A49,Pit!$A$4:$BD$1664,55,FALSE))</f>
        <v>800</v>
      </c>
      <c r="V49" s="19">
        <f>IF($C49="B",VLOOKUP($A49,Bat!$A$4:$BA$1464,47,FALSE),VLOOKUP($A49,Pit!$A$4:$BF$1664,56,FALSE))</f>
        <v>800</v>
      </c>
      <c r="W49" s="19">
        <f>IF($C49="B",VLOOKUP($A49,Bat!$A$4:$BA$1464,48,FALSE),VLOOKUP($A49,Pit!$A$4:$BF$1664,57,FALSE))</f>
        <v>0</v>
      </c>
      <c r="X49" s="14">
        <f t="shared" si="1"/>
        <v>877</v>
      </c>
      <c r="Y49" s="20">
        <f t="shared" si="2"/>
        <v>27</v>
      </c>
      <c r="Z49" s="14">
        <f>IFERROR(VLOOKUP($D49,Results37!$F$3:$L$1396,Z$1,FALSE),"")</f>
        <v>45</v>
      </c>
      <c r="AA49" s="43">
        <f>IF(ISERROR(VLOOKUP(D49,Results37!$F$3:$O$1399,AA$1,FALSE)),"",IF(VLOOKUP(D49,Results37!$F$3:$O$1399,AA$1+1,FALSE)=1,"S"&amp;VLOOKUP(D49,Results37!$F$3:$O$1399,AA$1,FALSE),VLOOKUP(D49,Results37!$F$3:$O$1399,AA$1,FALSE)))</f>
        <v>2</v>
      </c>
      <c r="AB49" s="14">
        <f>IFERROR(VLOOKUP($D49,Results37!$F$3:$L$1396,AB$1,FALSE),"")</f>
        <v>12</v>
      </c>
      <c r="AC49" s="14" t="str">
        <f>IFERROR(VLOOKUP($D49,Results37!$F$3:$L$1396,AC$1,FALSE),"")</f>
        <v>West Virginia Alleghenies</v>
      </c>
      <c r="AD49" s="14">
        <f t="shared" si="3"/>
        <v>832</v>
      </c>
      <c r="AE49" s="18" t="str">
        <f>IF(ISERROR(VLOOKUP($AC49&amp;"-"&amp;$F49&amp;" "&amp;G49,Bonuses!$B$1:$G$1006,4,FALSE)),"",INT(VLOOKUP($AC49&amp;"-"&amp;$F49&amp;" "&amp;$G49,Bonuses!$B$1:$G$1006,4,FALSE)))</f>
        <v/>
      </c>
      <c r="AF49" s="14" t="str">
        <f>IF(ISERROR(VLOOKUP($AC49&amp;"-"&amp;$F49,Bonuses!$B$1:$G$1006,5,FALSE)),"",IF(VLOOKUP($AC49&amp;"-"&amp;$F49,Bonuses!$B$1:$G$1006,5,FALSE)="","",VLOOKUP($AC49&amp;"-"&amp;$F49,Bonuses!$B$1:$G$1006,6,FALSE)&amp;" yrs, "&amp;VLOOKUP($AC49&amp;"-"&amp;$F49,Bonuses!$B$1:$G$1006,5,FALSE)))</f>
        <v/>
      </c>
    </row>
    <row r="50" spans="1:32" s="19" customFormat="1" hidden="1" x14ac:dyDescent="0.3">
      <c r="A50" s="19">
        <v>15322</v>
      </c>
      <c r="B50" s="19">
        <f t="shared" si="0"/>
        <v>1</v>
      </c>
      <c r="C50" s="14" t="str">
        <f>IF(ISNUMBER(IFERROR(VLOOKUP($A50,Pit!$A$4:$A$600,1,FALSE),"B")),"P","B")</f>
        <v>B</v>
      </c>
      <c r="D50" s="15">
        <f>IF($C50="B",VLOOKUP($A50,Bat!$A$4:$BG$1500,D$1,FALSE),VLOOKUP($A50,Pit!$A$4:$BA$1686,D$2,FALSE))</f>
        <v>15322</v>
      </c>
      <c r="E50" s="14" t="str">
        <f>IF($C50="B",VLOOKUP($A50,Bat!$A$4:$BG$1500,E$1,FALSE),VLOOKUP($A50,Pit!$A$4:$BA$1686,E$2,FALSE))</f>
        <v>3B</v>
      </c>
      <c r="F50" s="14" t="str">
        <f>IF($C50="B",VLOOKUP($A50,Bat!$A$4:$BG$1500,F$1,FALSE),VLOOKUP($A50,Pit!$A$4:$BA$1686,F$2,FALSE))</f>
        <v>Demy</v>
      </c>
      <c r="G50" s="14" t="str">
        <f>IF($C50="B",VLOOKUP($A50,Bat!$A$4:$BG$1500,G$1,FALSE),VLOOKUP($A50,Pit!$A$4:$BA$1686,G$2,FALSE))</f>
        <v>Liefting</v>
      </c>
      <c r="H50" s="14">
        <f>IF($C50="B",VLOOKUP($A50,Bat!$A$4:$BG$1500,H$1,FALSE),VLOOKUP($A50,Pit!$A$4:$BA$1686,H$2,FALSE))</f>
        <v>18</v>
      </c>
      <c r="I50" s="14" t="str">
        <f>IF($C50="B",VLOOKUP($A50,Bat!$A$4:$BG$1500,I$1,FALSE),VLOOKUP($A50,Pit!$A$4:$BA$1686,I$2,FALSE))</f>
        <v>R</v>
      </c>
      <c r="J50" s="14" t="str">
        <f>IF($C50="B",VLOOKUP($A50,Bat!$A$4:$BG$1500,J$1,FALSE),VLOOKUP($A50,Pit!$A$4:$BA$1686,J$2,FALSE))</f>
        <v>R</v>
      </c>
      <c r="K50" s="14" t="str">
        <f>IF($C50="B",VLOOKUP($A50,Bat!$A$4:$BG$1500,K$1,FALSE),VLOOKUP($A50,Pit!$A$4:$BA$1686,K$2,FALSE))</f>
        <v>Normal</v>
      </c>
      <c r="L50" s="15" t="str">
        <f>IF($C50="B",VLOOKUP($A50,Bat!$A$4:$BG$1500,L$1,FALSE),VLOOKUP($A50,Pit!$A$4:$BA$1686,L$2,FALSE))</f>
        <v>Normal</v>
      </c>
      <c r="M50" s="14">
        <f>IF($C50="B",VLOOKUP($A50,Bat!$A$4:$BG$1500,M$1,FALSE),VLOOKUP($A50,Pit!$A$4:$BA$1686,M$2,FALSE))</f>
        <v>3</v>
      </c>
      <c r="N50" s="14">
        <f>IF($C50="B",VLOOKUP($A50,Bat!$A$4:$BG$1500,N$1,FALSE),VLOOKUP($A50,Pit!$A$4:$BA$1686,N$2,FALSE))</f>
        <v>6</v>
      </c>
      <c r="O50" s="14">
        <f>IF($C50="B",VLOOKUP($A50,Bat!$A$4:$BG$1500,O$1,FALSE),VLOOKUP($A50,Pit!$A$4:$BA$1686,O$2,FALSE))</f>
        <v>6</v>
      </c>
      <c r="P50" s="14">
        <f>IF($C50="B",VLOOKUP($A50,Bat!$A$4:$BG$1500,P$1,FALSE),VLOOKUP($A50,Pit!$A$4:$BA$1686,P$2,FALSE))</f>
        <v>4</v>
      </c>
      <c r="Q50" s="15">
        <f>IF($C50="B",VLOOKUP($A50,Bat!$A$4:$BG$1500,Q$1,FALSE),VLOOKUP($A50,Pit!$A$4:$BA$1686,Q$2,FALSE))</f>
        <v>2</v>
      </c>
      <c r="R50" s="16">
        <f>IF($C50="B",VLOOKUP($A50,Bat!$A$4:$BG$1500,R$1,FALSE),VLOOKUP($A50,Pit!$A$4:$BA$1686,R$2,FALSE))</f>
        <v>114.30339108646253</v>
      </c>
      <c r="S50" s="17">
        <f>IF($C50="B",VLOOKUP($A50,Bat!$A$4:$BG$1500,S$1,FALSE),VLOOKUP($A50,Pit!$A$4:$BA$1686,S$2,FALSE))</f>
        <v>1.2941498723132066</v>
      </c>
      <c r="T50" s="48" t="str">
        <f>IF($C50="B",VLOOKUP($A50,Bat!$A$4:$BG$1500,T$1,FALSE),VLOOKUP($A50,Pit!$A$4:$BA$1686,T$2,FALSE))</f>
        <v>$750k</v>
      </c>
      <c r="U50" s="19">
        <f>IF($C50="B",VLOOKUP($A50,Bat!$A$4:$AU$1464,46,FALSE),VLOOKUP($A50,Pit!$A$4:$BD$1664,55,FALSE))</f>
        <v>800</v>
      </c>
      <c r="V50" s="19">
        <f>IF($C50="B",VLOOKUP($A50,Bat!$A$4:$BA$1464,47,FALSE),VLOOKUP($A50,Pit!$A$4:$BF$1664,56,FALSE))</f>
        <v>800</v>
      </c>
      <c r="W50" s="19">
        <f>IF($C50="B",VLOOKUP($A50,Bat!$A$4:$BA$1464,48,FALSE),VLOOKUP($A50,Pit!$A$4:$BF$1664,57,FALSE))</f>
        <v>0</v>
      </c>
      <c r="X50" s="14">
        <f t="shared" si="1"/>
        <v>969</v>
      </c>
      <c r="Y50" s="20">
        <f t="shared" si="2"/>
        <v>119</v>
      </c>
      <c r="Z50" s="14">
        <f>IFERROR(VLOOKUP($D50,Results37!$F$3:$L$1396,Z$1,FALSE),"")</f>
        <v>46</v>
      </c>
      <c r="AA50" s="43">
        <f>IF(ISERROR(VLOOKUP(D50,Results37!$F$3:$O$1399,AA$1,FALSE)),"",IF(VLOOKUP(D50,Results37!$F$3:$O$1399,AA$1+1,FALSE)=1,"S"&amp;VLOOKUP(D50,Results37!$F$3:$O$1399,AA$1,FALSE),VLOOKUP(D50,Results37!$F$3:$O$1399,AA$1,FALSE)))</f>
        <v>2</v>
      </c>
      <c r="AB50" s="14">
        <f>IFERROR(VLOOKUP($D50,Results37!$F$3:$L$1396,AB$1,FALSE),"")</f>
        <v>13</v>
      </c>
      <c r="AC50" s="14" t="str">
        <f>IFERROR(VLOOKUP($D50,Results37!$F$3:$L$1396,AC$1,FALSE),"")</f>
        <v>Okinawa Shisa</v>
      </c>
      <c r="AD50" s="14">
        <f t="shared" si="3"/>
        <v>923</v>
      </c>
      <c r="AE50" s="18" t="str">
        <f>IF(ISERROR(VLOOKUP($AC50&amp;"-"&amp;$F50&amp;" "&amp;G50,Bonuses!$B$1:$G$1006,4,FALSE)),"",INT(VLOOKUP($AC50&amp;"-"&amp;$F50&amp;" "&amp;$G50,Bonuses!$B$1:$G$1006,4,FALSE)))</f>
        <v/>
      </c>
      <c r="AF50" s="14" t="str">
        <f>AA50&amp;"."&amp;AB50&amp;" ("&amp;Z50&amp;") - "&amp;E50&amp;" "&amp;F50&amp;" "&amp;G50</f>
        <v>2.13 (46) - 3B Demy Liefting</v>
      </c>
    </row>
    <row r="51" spans="1:32" s="19" customFormat="1" hidden="1" x14ac:dyDescent="0.3">
      <c r="A51" s="19">
        <v>6308</v>
      </c>
      <c r="B51" s="19">
        <f t="shared" si="0"/>
        <v>1</v>
      </c>
      <c r="C51" s="14" t="str">
        <f>IF(ISNUMBER(IFERROR(VLOOKUP($A51,Pit!$A$4:$A$600,1,FALSE),"B")),"P","B")</f>
        <v>P</v>
      </c>
      <c r="D51" s="15">
        <f>IF($C51="B",VLOOKUP($A51,Bat!$A$4:$BG$1500,D$1,FALSE),VLOOKUP($A51,Pit!$A$4:$BA$1686,D$2,FALSE))</f>
        <v>6308</v>
      </c>
      <c r="E51" s="14" t="str">
        <f>IF($C51="B",VLOOKUP($A51,Bat!$A$4:$BG$1500,E$1,FALSE),VLOOKUP($A51,Pit!$A$4:$BA$1686,E$2,FALSE))</f>
        <v>CL</v>
      </c>
      <c r="F51" s="14" t="str">
        <f>IF($C51="B",VLOOKUP($A51,Bat!$A$4:$BG$1500,F$1,FALSE),VLOOKUP($A51,Pit!$A$4:$BA$1686,F$2,FALSE))</f>
        <v>Naonobu</v>
      </c>
      <c r="G51" s="14" t="str">
        <f>IF($C51="B",VLOOKUP($A51,Bat!$A$4:$BG$1500,G$1,FALSE),VLOOKUP($A51,Pit!$A$4:$BA$1686,G$2,FALSE))</f>
        <v>Tanaka</v>
      </c>
      <c r="H51" s="14">
        <f>IF($C51="B",VLOOKUP($A51,Bat!$A$4:$BG$1500,H$1,FALSE),VLOOKUP($A51,Pit!$A$4:$BA$1686,H$2,FALSE))</f>
        <v>21</v>
      </c>
      <c r="I51" s="14" t="str">
        <f>IF($C51="B",VLOOKUP($A51,Bat!$A$4:$BG$1500,I$1,FALSE),VLOOKUP($A51,Pit!$A$4:$BA$1686,I$2,FALSE))</f>
        <v>R</v>
      </c>
      <c r="J51" s="14" t="str">
        <f>IF($C51="B",VLOOKUP($A51,Bat!$A$4:$BG$1500,J$1,FALSE),VLOOKUP($A51,Pit!$A$4:$BA$1686,J$2,FALSE))</f>
        <v>R</v>
      </c>
      <c r="K51" s="14" t="str">
        <f>IF($C51="B",VLOOKUP($A51,Bat!$A$4:$BG$1500,K$1,FALSE),VLOOKUP($A51,Pit!$A$4:$BA$1686,K$2,FALSE))</f>
        <v>High</v>
      </c>
      <c r="L51" s="15" t="str">
        <f>IF($C51="B",VLOOKUP($A51,Bat!$A$4:$BG$1500,L$1,FALSE),VLOOKUP($A51,Pit!$A$4:$BA$1686,L$2,FALSE))</f>
        <v>Normal</v>
      </c>
      <c r="M51" s="14">
        <f>IF($C51="B",VLOOKUP($A51,Bat!$A$4:$BG$1500,M$1,FALSE),VLOOKUP($A51,Pit!$A$4:$BA$1686,M$2,FALSE))</f>
        <v>8</v>
      </c>
      <c r="N51" s="14">
        <f>IF($C51="B",VLOOKUP($A51,Bat!$A$4:$BG$1500,N$1,FALSE),VLOOKUP($A51,Pit!$A$4:$BA$1686,N$2,FALSE))</f>
        <v>3</v>
      </c>
      <c r="O51" s="14">
        <f>IF($C51="B",VLOOKUP($A51,Bat!$A$4:$BG$1500,O$1,FALSE),VLOOKUP($A51,Pit!$A$4:$BA$1686,O$2,FALSE))</f>
        <v>4</v>
      </c>
      <c r="P51" s="14" t="str">
        <f>IF($C51="B",VLOOKUP($A51,Bat!$A$4:$BG$1500,P$1,FALSE),VLOOKUP($A51,Pit!$A$4:$BA$1686,P$2,FALSE))</f>
        <v>93-95 Mph</v>
      </c>
      <c r="Q51" s="15">
        <f>IF($C51="B",VLOOKUP($A51,Bat!$A$4:$BG$1500,Q$1,FALSE),VLOOKUP($A51,Pit!$A$4:$BA$1686,Q$2,FALSE))</f>
        <v>4</v>
      </c>
      <c r="R51" s="16">
        <f>IF($C51="B",VLOOKUP($A51,Bat!$A$4:$BG$1500,R$1,FALSE),VLOOKUP($A51,Pit!$A$4:$BA$1686,R$2,FALSE))</f>
        <v>118.58885558050096</v>
      </c>
      <c r="S51" s="17">
        <f>IF($C51="B",VLOOKUP($A51,Bat!$A$4:$BG$1500,S$1,FALSE),VLOOKUP($A51,Pit!$A$4:$BA$1686,S$2,FALSE))</f>
        <v>1.6227824639561277</v>
      </c>
      <c r="T51" s="48" t="str">
        <f>IF($C51="B",VLOOKUP($A51,Bat!$A$4:$BG$1500,T$1,FALSE),VLOOKUP($A51,Pit!$A$4:$BA$1686,T$2,FALSE))</f>
        <v>$95k</v>
      </c>
      <c r="U51" s="19">
        <f>IF($C51="B",VLOOKUP($A51,Bat!$A$4:$AU$1464,46,FALSE),VLOOKUP($A51,Pit!$A$4:$BD$1664,55,FALSE))</f>
        <v>800</v>
      </c>
      <c r="V51" s="19">
        <f>IF($C51="B",VLOOKUP($A51,Bat!$A$4:$BA$1464,47,FALSE),VLOOKUP($A51,Pit!$A$4:$BF$1664,56,FALSE))</f>
        <v>800</v>
      </c>
      <c r="W51" s="19">
        <f>IF($C51="B",VLOOKUP($A51,Bat!$A$4:$BA$1464,48,FALSE),VLOOKUP($A51,Pit!$A$4:$BF$1664,57,FALSE))</f>
        <v>0</v>
      </c>
      <c r="X51" s="14">
        <f t="shared" si="1"/>
        <v>940</v>
      </c>
      <c r="Y51" s="20">
        <f t="shared" si="2"/>
        <v>90</v>
      </c>
      <c r="Z51" s="14">
        <f>IFERROR(VLOOKUP($D51,Results37!$F$3:$L$1396,Z$1,FALSE),"")</f>
        <v>47</v>
      </c>
      <c r="AA51" s="43">
        <f>IF(ISERROR(VLOOKUP(D51,Results37!$F$3:$O$1399,AA$1,FALSE)),"",IF(VLOOKUP(D51,Results37!$F$3:$O$1399,AA$1+1,FALSE)=1,"S"&amp;VLOOKUP(D51,Results37!$F$3:$O$1399,AA$1,FALSE),VLOOKUP(D51,Results37!$F$3:$O$1399,AA$1,FALSE)))</f>
        <v>2</v>
      </c>
      <c r="AB51" s="14">
        <f>IFERROR(VLOOKUP($D51,Results37!$F$3:$L$1396,AB$1,FALSE),"")</f>
        <v>14</v>
      </c>
      <c r="AC51" s="14" t="str">
        <f>IFERROR(VLOOKUP($D51,Results37!$F$3:$L$1396,AC$1,FALSE),"")</f>
        <v>Toyama Wind Dancers</v>
      </c>
      <c r="AD51" s="14">
        <f t="shared" si="3"/>
        <v>893</v>
      </c>
      <c r="AE51" s="18" t="str">
        <f>IF(ISERROR(VLOOKUP($AC51&amp;"-"&amp;$F51&amp;" "&amp;G51,Bonuses!$B$1:$G$1006,4,FALSE)),"",INT(VLOOKUP($AC51&amp;"-"&amp;$F51&amp;" "&amp;$G51,Bonuses!$B$1:$G$1006,4,FALSE)))</f>
        <v/>
      </c>
      <c r="AF51" s="14" t="str">
        <f>AA51&amp;"."&amp;AB51&amp;" ("&amp;Z51&amp;") - "&amp;E51&amp;" "&amp;F51&amp;" "&amp;G51</f>
        <v>2.14 (47) - CL Naonobu Tanaka</v>
      </c>
    </row>
    <row r="52" spans="1:32" s="19" customFormat="1" hidden="1" x14ac:dyDescent="0.3">
      <c r="A52" s="19">
        <v>15733</v>
      </c>
      <c r="B52" s="19">
        <f t="shared" si="0"/>
        <v>1</v>
      </c>
      <c r="C52" s="14" t="str">
        <f>IF(ISNUMBER(IFERROR(VLOOKUP($A52,Pit!$A$4:$A$600,1,FALSE),"B")),"P","B")</f>
        <v>B</v>
      </c>
      <c r="D52" s="15">
        <f>IF($C52="B",VLOOKUP($A52,Bat!$A$4:$BG$1500,D$1,FALSE),VLOOKUP($A52,Pit!$A$4:$BA$1686,D$2,FALSE))</f>
        <v>15733</v>
      </c>
      <c r="E52" s="14" t="str">
        <f>IF($C52="B",VLOOKUP($A52,Bat!$A$4:$BG$1500,E$1,FALSE),VLOOKUP($A52,Pit!$A$4:$BA$1686,E$2,FALSE))</f>
        <v>RF</v>
      </c>
      <c r="F52" s="14" t="str">
        <f>IF($C52="B",VLOOKUP($A52,Bat!$A$4:$BG$1500,F$1,FALSE),VLOOKUP($A52,Pit!$A$4:$BA$1686,F$2,FALSE))</f>
        <v>Edgardo</v>
      </c>
      <c r="G52" s="14" t="str">
        <f>IF($C52="B",VLOOKUP($A52,Bat!$A$4:$BG$1500,G$1,FALSE),VLOOKUP($A52,Pit!$A$4:$BA$1686,G$2,FALSE))</f>
        <v>Longoria</v>
      </c>
      <c r="H52" s="14">
        <f>IF($C52="B",VLOOKUP($A52,Bat!$A$4:$BG$1500,H$1,FALSE),VLOOKUP($A52,Pit!$A$4:$BA$1686,H$2,FALSE))</f>
        <v>18</v>
      </c>
      <c r="I52" s="14" t="str">
        <f>IF($C52="B",VLOOKUP($A52,Bat!$A$4:$BG$1500,I$1,FALSE),VLOOKUP($A52,Pit!$A$4:$BA$1686,I$2,FALSE))</f>
        <v>R</v>
      </c>
      <c r="J52" s="14" t="str">
        <f>IF($C52="B",VLOOKUP($A52,Bat!$A$4:$BG$1500,J$1,FALSE),VLOOKUP($A52,Pit!$A$4:$BA$1686,J$2,FALSE))</f>
        <v>R</v>
      </c>
      <c r="K52" s="14" t="str">
        <f>IF($C52="B",VLOOKUP($A52,Bat!$A$4:$BG$1500,K$1,FALSE),VLOOKUP($A52,Pit!$A$4:$BA$1686,K$2,FALSE))</f>
        <v>High</v>
      </c>
      <c r="L52" s="15" t="str">
        <f>IF($C52="B",VLOOKUP($A52,Bat!$A$4:$BG$1500,L$1,FALSE),VLOOKUP($A52,Pit!$A$4:$BA$1686,L$2,FALSE))</f>
        <v>Normal</v>
      </c>
      <c r="M52" s="14">
        <f>IF($C52="B",VLOOKUP($A52,Bat!$A$4:$BG$1500,M$1,FALSE),VLOOKUP($A52,Pit!$A$4:$BA$1686,M$2,FALSE))</f>
        <v>3</v>
      </c>
      <c r="N52" s="14">
        <f>IF($C52="B",VLOOKUP($A52,Bat!$A$4:$BG$1500,N$1,FALSE),VLOOKUP($A52,Pit!$A$4:$BA$1686,N$2,FALSE))</f>
        <v>6</v>
      </c>
      <c r="O52" s="14">
        <f>IF($C52="B",VLOOKUP($A52,Bat!$A$4:$BG$1500,O$1,FALSE),VLOOKUP($A52,Pit!$A$4:$BA$1686,O$2,FALSE))</f>
        <v>6</v>
      </c>
      <c r="P52" s="14">
        <f>IF($C52="B",VLOOKUP($A52,Bat!$A$4:$BG$1500,P$1,FALSE),VLOOKUP($A52,Pit!$A$4:$BA$1686,P$2,FALSE))</f>
        <v>6</v>
      </c>
      <c r="Q52" s="15">
        <f>IF($C52="B",VLOOKUP($A52,Bat!$A$4:$BG$1500,Q$1,FALSE),VLOOKUP($A52,Pit!$A$4:$BA$1686,Q$2,FALSE))</f>
        <v>2</v>
      </c>
      <c r="R52" s="16">
        <f>IF($C52="B",VLOOKUP($A52,Bat!$A$4:$BG$1500,R$1,FALSE),VLOOKUP($A52,Pit!$A$4:$BA$1686,R$2,FALSE))</f>
        <v>117.45642028669248</v>
      </c>
      <c r="S52" s="17">
        <f>IF($C52="B",VLOOKUP($A52,Bat!$A$4:$BG$1500,S$1,FALSE),VLOOKUP($A52,Pit!$A$4:$BA$1686,S$2,FALSE))</f>
        <v>1.9527822834618593</v>
      </c>
      <c r="T52" s="48" t="str">
        <f>IF($C52="B",VLOOKUP($A52,Bat!$A$4:$BG$1500,T$1,FALSE),VLOOKUP($A52,Pit!$A$4:$BA$1686,T$2,FALSE))</f>
        <v>$480k</v>
      </c>
      <c r="U52" s="19">
        <f>IF($C52="B",VLOOKUP($A52,Bat!$A$4:$AU$1464,46,FALSE),VLOOKUP($A52,Pit!$A$4:$BD$1664,55,FALSE))</f>
        <v>800</v>
      </c>
      <c r="V52" s="19">
        <f>IF($C52="B",VLOOKUP($A52,Bat!$A$4:$BA$1464,47,FALSE),VLOOKUP($A52,Pit!$A$4:$BF$1664,56,FALSE))</f>
        <v>800</v>
      </c>
      <c r="W52" s="19">
        <f>IF($C52="B",VLOOKUP($A52,Bat!$A$4:$BA$1464,48,FALSE),VLOOKUP($A52,Pit!$A$4:$BF$1664,57,FALSE))</f>
        <v>0</v>
      </c>
      <c r="X52" s="14">
        <f t="shared" si="1"/>
        <v>913</v>
      </c>
      <c r="Y52" s="20">
        <f t="shared" si="2"/>
        <v>63</v>
      </c>
      <c r="Z52" s="14">
        <f>IFERROR(VLOOKUP($D52,Results37!$F$3:$L$1396,Z$1,FALSE),"")</f>
        <v>48</v>
      </c>
      <c r="AA52" s="43">
        <f>IF(ISERROR(VLOOKUP(D52,Results37!$F$3:$O$1399,AA$1,FALSE)),"",IF(VLOOKUP(D52,Results37!$F$3:$O$1399,AA$1+1,FALSE)=1,"S"&amp;VLOOKUP(D52,Results37!$F$3:$O$1399,AA$1,FALSE),VLOOKUP(D52,Results37!$F$3:$O$1399,AA$1,FALSE)))</f>
        <v>2</v>
      </c>
      <c r="AB52" s="14">
        <f>IFERROR(VLOOKUP($D52,Results37!$F$3:$L$1396,AB$1,FALSE),"")</f>
        <v>15</v>
      </c>
      <c r="AC52" s="14" t="str">
        <f>IFERROR(VLOOKUP($D52,Results37!$F$3:$L$1396,AC$1,FALSE),"")</f>
        <v>Palm Springs Codgers</v>
      </c>
      <c r="AD52" s="14">
        <f t="shared" si="3"/>
        <v>865</v>
      </c>
      <c r="AE52" s="18" t="str">
        <f>IF(ISERROR(VLOOKUP($AC52&amp;"-"&amp;$F52&amp;" "&amp;G52,Bonuses!$B$1:$G$1006,4,FALSE)),"",INT(VLOOKUP($AC52&amp;"-"&amp;$F52&amp;" "&amp;$G52,Bonuses!$B$1:$G$1006,4,FALSE)))</f>
        <v/>
      </c>
      <c r="AF52" s="14" t="str">
        <f>AA52&amp;"."&amp;AB52&amp;" ("&amp;Z52&amp;") - "&amp;E52&amp;" "&amp;F52&amp;" "&amp;G52</f>
        <v>2.15 (48) - RF Edgardo Longoria</v>
      </c>
    </row>
    <row r="53" spans="1:32" s="19" customFormat="1" hidden="1" x14ac:dyDescent="0.3">
      <c r="A53" s="19">
        <v>6391</v>
      </c>
      <c r="B53" s="19">
        <f t="shared" si="0"/>
        <v>1</v>
      </c>
      <c r="C53" s="14" t="str">
        <f>IF(ISNUMBER(IFERROR(VLOOKUP($A53,Pit!$A$4:$A$600,1,FALSE),"B")),"P","B")</f>
        <v>P</v>
      </c>
      <c r="D53" s="15">
        <f>IF($C53="B",VLOOKUP($A53,Bat!$A$4:$BG$1500,D$1,FALSE),VLOOKUP($A53,Pit!$A$4:$BA$1686,D$2,FALSE))</f>
        <v>6391</v>
      </c>
      <c r="E53" s="14" t="str">
        <f>IF($C53="B",VLOOKUP($A53,Bat!$A$4:$BG$1500,E$1,FALSE),VLOOKUP($A53,Pit!$A$4:$BA$1686,E$2,FALSE))</f>
        <v>RP</v>
      </c>
      <c r="F53" s="14" t="str">
        <f>IF($C53="B",VLOOKUP($A53,Bat!$A$4:$BG$1500,F$1,FALSE),VLOOKUP($A53,Pit!$A$4:$BA$1686,F$2,FALSE))</f>
        <v>Juan</v>
      </c>
      <c r="G53" s="14" t="str">
        <f>IF($C53="B",VLOOKUP($A53,Bat!$A$4:$BG$1500,G$1,FALSE),VLOOKUP($A53,Pit!$A$4:$BA$1686,G$2,FALSE))</f>
        <v>Pérez</v>
      </c>
      <c r="H53" s="14">
        <f>IF($C53="B",VLOOKUP($A53,Bat!$A$4:$BG$1500,H$1,FALSE),VLOOKUP($A53,Pit!$A$4:$BA$1686,H$2,FALSE))</f>
        <v>21</v>
      </c>
      <c r="I53" s="14" t="str">
        <f>IF($C53="B",VLOOKUP($A53,Bat!$A$4:$BG$1500,I$1,FALSE),VLOOKUP($A53,Pit!$A$4:$BA$1686,I$2,FALSE))</f>
        <v>R</v>
      </c>
      <c r="J53" s="14" t="str">
        <f>IF($C53="B",VLOOKUP($A53,Bat!$A$4:$BG$1500,J$1,FALSE),VLOOKUP($A53,Pit!$A$4:$BA$1686,J$2,FALSE))</f>
        <v>L</v>
      </c>
      <c r="K53" s="14" t="str">
        <f>IF($C53="B",VLOOKUP($A53,Bat!$A$4:$BG$1500,K$1,FALSE),VLOOKUP($A53,Pit!$A$4:$BA$1686,K$2,FALSE))</f>
        <v>Normal</v>
      </c>
      <c r="L53" s="15" t="str">
        <f>IF($C53="B",VLOOKUP($A53,Bat!$A$4:$BG$1500,L$1,FALSE),VLOOKUP($A53,Pit!$A$4:$BA$1686,L$2,FALSE))</f>
        <v>Normal</v>
      </c>
      <c r="M53" s="14">
        <f>IF($C53="B",VLOOKUP($A53,Bat!$A$4:$BG$1500,M$1,FALSE),VLOOKUP($A53,Pit!$A$4:$BA$1686,M$2,FALSE))</f>
        <v>8</v>
      </c>
      <c r="N53" s="14">
        <f>IF($C53="B",VLOOKUP($A53,Bat!$A$4:$BG$1500,N$1,FALSE),VLOOKUP($A53,Pit!$A$4:$BA$1686,N$2,FALSE))</f>
        <v>3</v>
      </c>
      <c r="O53" s="14">
        <f>IF($C53="B",VLOOKUP($A53,Bat!$A$4:$BG$1500,O$1,FALSE),VLOOKUP($A53,Pit!$A$4:$BA$1686,O$2,FALSE))</f>
        <v>5</v>
      </c>
      <c r="P53" s="14" t="str">
        <f>IF($C53="B",VLOOKUP($A53,Bat!$A$4:$BG$1500,P$1,FALSE),VLOOKUP($A53,Pit!$A$4:$BA$1686,P$2,FALSE))</f>
        <v>94-96 Mph</v>
      </c>
      <c r="Q53" s="15">
        <f>IF($C53="B",VLOOKUP($A53,Bat!$A$4:$BG$1500,Q$1,FALSE),VLOOKUP($A53,Pit!$A$4:$BA$1686,Q$2,FALSE))</f>
        <v>2</v>
      </c>
      <c r="R53" s="16">
        <f>IF($C53="B",VLOOKUP($A53,Bat!$A$4:$BG$1500,R$1,FALSE),VLOOKUP($A53,Pit!$A$4:$BA$1686,R$2,FALSE))</f>
        <v>122.30804860440476</v>
      </c>
      <c r="S53" s="17">
        <f>IF($C53="B",VLOOKUP($A53,Bat!$A$4:$BG$1500,S$1,FALSE),VLOOKUP($A53,Pit!$A$4:$BA$1686,S$2,FALSE))</f>
        <v>1.9659028066398068</v>
      </c>
      <c r="T53" s="48" t="str">
        <f>IF($C53="B",VLOOKUP($A53,Bat!$A$4:$BG$1500,T$1,FALSE),VLOOKUP($A53,Pit!$A$4:$BA$1686,T$2,FALSE))</f>
        <v>-</v>
      </c>
      <c r="U53" s="19">
        <f>IF($C53="B",VLOOKUP($A53,Bat!$A$4:$AU$1464,46,FALSE),VLOOKUP($A53,Pit!$A$4:$BD$1664,55,FALSE))</f>
        <v>3</v>
      </c>
      <c r="V53" s="19">
        <f>IF($C53="B",VLOOKUP($A53,Bat!$A$4:$BA$1464,47,FALSE),VLOOKUP($A53,Pit!$A$4:$BF$1664,56,FALSE))</f>
        <v>800</v>
      </c>
      <c r="W53" s="19">
        <f>IF($C53="B",VLOOKUP($A53,Bat!$A$4:$BA$1464,48,FALSE),VLOOKUP($A53,Pit!$A$4:$BF$1664,57,FALSE))</f>
        <v>1</v>
      </c>
      <c r="X53" s="14">
        <f t="shared" si="1"/>
        <v>114</v>
      </c>
      <c r="Y53" s="20">
        <f t="shared" si="2"/>
        <v>61</v>
      </c>
      <c r="Z53" s="14">
        <f>IFERROR(VLOOKUP($D53,Results37!$F$3:$L$1396,Z$1,FALSE),"")</f>
        <v>49</v>
      </c>
      <c r="AA53" s="43">
        <f>IF(ISERROR(VLOOKUP(D53,Results37!$F$3:$O$1399,AA$1,FALSE)),"",IF(VLOOKUP(D53,Results37!$F$3:$O$1399,AA$1+1,FALSE)=1,"S"&amp;VLOOKUP(D53,Results37!$F$3:$O$1399,AA$1,FALSE),VLOOKUP(D53,Results37!$F$3:$O$1399,AA$1,FALSE)))</f>
        <v>2</v>
      </c>
      <c r="AB53" s="14">
        <f>IFERROR(VLOOKUP($D53,Results37!$F$3:$L$1396,AB$1,FALSE),"")</f>
        <v>16</v>
      </c>
      <c r="AC53" s="14" t="str">
        <f>IFERROR(VLOOKUP($D53,Results37!$F$3:$L$1396,AC$1,FALSE),"")</f>
        <v>London Underground</v>
      </c>
      <c r="AD53" s="14">
        <f t="shared" si="3"/>
        <v>65</v>
      </c>
      <c r="AE53" s="18" t="str">
        <f>IF(ISERROR(VLOOKUP($AC53&amp;"-"&amp;$F53&amp;" "&amp;G53,Bonuses!$B$1:$G$1006,4,FALSE)),"",INT(VLOOKUP($AC53&amp;"-"&amp;$F53&amp;" "&amp;$G53,Bonuses!$B$1:$G$1006,4,FALSE)))</f>
        <v/>
      </c>
      <c r="AF53" s="14" t="str">
        <f>IF(ISERROR(VLOOKUP($AC53&amp;"-"&amp;$F53,Bonuses!$B$1:$G$1006,5,FALSE)),"",IF(VLOOKUP($AC53&amp;"-"&amp;$F53,Bonuses!$B$1:$G$1006,5,FALSE)="","",VLOOKUP($AC53&amp;"-"&amp;$F53,Bonuses!$B$1:$G$1006,6,FALSE)&amp;" yrs, "&amp;VLOOKUP($AC53&amp;"-"&amp;$F53,Bonuses!$B$1:$G$1006,5,FALSE)))</f>
        <v/>
      </c>
    </row>
    <row r="54" spans="1:32" s="19" customFormat="1" hidden="1" x14ac:dyDescent="0.3">
      <c r="A54" s="19">
        <v>6414</v>
      </c>
      <c r="B54" s="19">
        <f t="shared" si="0"/>
        <v>1</v>
      </c>
      <c r="C54" s="14" t="str">
        <f>IF(ISNUMBER(IFERROR(VLOOKUP($A54,Pit!$A$4:$A$600,1,FALSE),"B")),"P","B")</f>
        <v>P</v>
      </c>
      <c r="D54" s="15">
        <f>IF($C54="B",VLOOKUP($A54,Bat!$A$4:$BG$1500,D$1,FALSE),VLOOKUP($A54,Pit!$A$4:$BA$1686,D$2,FALSE))</f>
        <v>6414</v>
      </c>
      <c r="E54" s="14" t="str">
        <f>IF($C54="B",VLOOKUP($A54,Bat!$A$4:$BG$1500,E$1,FALSE),VLOOKUP($A54,Pit!$A$4:$BA$1686,E$2,FALSE))</f>
        <v>SP</v>
      </c>
      <c r="F54" s="14" t="str">
        <f>IF($C54="B",VLOOKUP($A54,Bat!$A$4:$BG$1500,F$1,FALSE),VLOOKUP($A54,Pit!$A$4:$BA$1686,F$2,FALSE))</f>
        <v>Luca</v>
      </c>
      <c r="G54" s="14" t="str">
        <f>IF($C54="B",VLOOKUP($A54,Bat!$A$4:$BG$1500,G$1,FALSE),VLOOKUP($A54,Pit!$A$4:$BA$1686,G$2,FALSE))</f>
        <v>Whiteway</v>
      </c>
      <c r="H54" s="14">
        <f>IF($C54="B",VLOOKUP($A54,Bat!$A$4:$BG$1500,H$1,FALSE),VLOOKUP($A54,Pit!$A$4:$BA$1686,H$2,FALSE))</f>
        <v>21</v>
      </c>
      <c r="I54" s="14" t="str">
        <f>IF($C54="B",VLOOKUP($A54,Bat!$A$4:$BG$1500,I$1,FALSE),VLOOKUP($A54,Pit!$A$4:$BA$1686,I$2,FALSE))</f>
        <v>L</v>
      </c>
      <c r="J54" s="14" t="str">
        <f>IF($C54="B",VLOOKUP($A54,Bat!$A$4:$BG$1500,J$1,FALSE),VLOOKUP($A54,Pit!$A$4:$BA$1686,J$2,FALSE))</f>
        <v>L</v>
      </c>
      <c r="K54" s="14" t="str">
        <f>IF($C54="B",VLOOKUP($A54,Bat!$A$4:$BG$1500,K$1,FALSE),VLOOKUP($A54,Pit!$A$4:$BA$1686,K$2,FALSE))</f>
        <v>Normal</v>
      </c>
      <c r="L54" s="15" t="str">
        <f>IF($C54="B",VLOOKUP($A54,Bat!$A$4:$BG$1500,L$1,FALSE),VLOOKUP($A54,Pit!$A$4:$BA$1686,L$2,FALSE))</f>
        <v>Normal</v>
      </c>
      <c r="M54" s="14">
        <f>IF($C54="B",VLOOKUP($A54,Bat!$A$4:$BG$1500,M$1,FALSE),VLOOKUP($A54,Pit!$A$4:$BA$1686,M$2,FALSE))</f>
        <v>5</v>
      </c>
      <c r="N54" s="14">
        <f>IF($C54="B",VLOOKUP($A54,Bat!$A$4:$BG$1500,N$1,FALSE),VLOOKUP($A54,Pit!$A$4:$BA$1686,N$2,FALSE))</f>
        <v>4</v>
      </c>
      <c r="O54" s="14">
        <f>IF($C54="B",VLOOKUP($A54,Bat!$A$4:$BG$1500,O$1,FALSE),VLOOKUP($A54,Pit!$A$4:$BA$1686,O$2,FALSE))</f>
        <v>6</v>
      </c>
      <c r="P54" s="14" t="str">
        <f>IF($C54="B",VLOOKUP($A54,Bat!$A$4:$BG$1500,P$1,FALSE),VLOOKUP($A54,Pit!$A$4:$BA$1686,P$2,FALSE))</f>
        <v>95-97 Mph</v>
      </c>
      <c r="Q54" s="15">
        <f>IF($C54="B",VLOOKUP($A54,Bat!$A$4:$BG$1500,Q$1,FALSE),VLOOKUP($A54,Pit!$A$4:$BA$1686,Q$2,FALSE))</f>
        <v>3</v>
      </c>
      <c r="R54" s="16">
        <f>IF($C54="B",VLOOKUP($A54,Bat!$A$4:$BG$1500,R$1,FALSE),VLOOKUP($A54,Pit!$A$4:$BA$1686,R$2,FALSE))</f>
        <v>119.6209473707234</v>
      </c>
      <c r="S54" s="17">
        <f>IF($C54="B",VLOOKUP($A54,Bat!$A$4:$BG$1500,S$1,FALSE),VLOOKUP($A54,Pit!$A$4:$BA$1686,S$2,FALSE))</f>
        <v>1.7179998098873763</v>
      </c>
      <c r="T54" s="48" t="str">
        <f>IF($C54="B",VLOOKUP($A54,Bat!$A$4:$BG$1500,T$1,FALSE),VLOOKUP($A54,Pit!$A$4:$BA$1686,T$2,FALSE))</f>
        <v>$230k</v>
      </c>
      <c r="U54" s="19">
        <f>IF($C54="B",VLOOKUP($A54,Bat!$A$4:$AU$1464,46,FALSE),VLOOKUP($A54,Pit!$A$4:$BD$1664,55,FALSE))</f>
        <v>800</v>
      </c>
      <c r="V54" s="19">
        <f>IF($C54="B",VLOOKUP($A54,Bat!$A$4:$BA$1464,47,FALSE),VLOOKUP($A54,Pit!$A$4:$BF$1664,56,FALSE))</f>
        <v>800</v>
      </c>
      <c r="W54" s="19">
        <f>IF($C54="B",VLOOKUP($A54,Bat!$A$4:$BA$1464,48,FALSE),VLOOKUP($A54,Pit!$A$4:$BF$1664,57,FALSE))</f>
        <v>0</v>
      </c>
      <c r="X54" s="14">
        <f t="shared" si="1"/>
        <v>933</v>
      </c>
      <c r="Y54" s="20">
        <f t="shared" si="2"/>
        <v>83</v>
      </c>
      <c r="Z54" s="14">
        <f>IFERROR(VLOOKUP($D54,Results37!$F$3:$L$1396,Z$1,FALSE),"")</f>
        <v>50</v>
      </c>
      <c r="AA54" s="43">
        <f>IF(ISERROR(VLOOKUP(D54,Results37!$F$3:$O$1399,AA$1,FALSE)),"",IF(VLOOKUP(D54,Results37!$F$3:$O$1399,AA$1+1,FALSE)=1,"S"&amp;VLOOKUP(D54,Results37!$F$3:$O$1399,AA$1,FALSE),VLOOKUP(D54,Results37!$F$3:$O$1399,AA$1,FALSE)))</f>
        <v>2</v>
      </c>
      <c r="AB54" s="14">
        <f>IFERROR(VLOOKUP($D54,Results37!$F$3:$L$1396,AB$1,FALSE),"")</f>
        <v>17</v>
      </c>
      <c r="AC54" s="14" t="str">
        <f>IFERROR(VLOOKUP($D54,Results37!$F$3:$L$1396,AC$1,FALSE),"")</f>
        <v>Reno Zephyrs</v>
      </c>
      <c r="AD54" s="14">
        <f t="shared" si="3"/>
        <v>883</v>
      </c>
      <c r="AE54" s="18" t="str">
        <f>IF(ISERROR(VLOOKUP($AC54&amp;"-"&amp;$F54&amp;" "&amp;G54,Bonuses!$B$1:$G$1006,4,FALSE)),"",INT(VLOOKUP($AC54&amp;"-"&amp;$F54&amp;" "&amp;$G54,Bonuses!$B$1:$G$1006,4,FALSE)))</f>
        <v/>
      </c>
      <c r="AF54" s="14" t="str">
        <f>IF(ISERROR(VLOOKUP($AC54&amp;"-"&amp;$F54,Bonuses!$B$1:$G$1006,5,FALSE)),"",IF(VLOOKUP($AC54&amp;"-"&amp;$F54,Bonuses!$B$1:$G$1006,5,FALSE)="","",VLOOKUP($AC54&amp;"-"&amp;$F54,Bonuses!$B$1:$G$1006,6,FALSE)&amp;" yrs, "&amp;VLOOKUP($AC54&amp;"-"&amp;$F54,Bonuses!$B$1:$G$1006,5,FALSE)))</f>
        <v/>
      </c>
    </row>
    <row r="55" spans="1:32" s="19" customFormat="1" hidden="1" x14ac:dyDescent="0.3">
      <c r="A55" s="19">
        <v>8468</v>
      </c>
      <c r="B55" s="19">
        <f t="shared" si="0"/>
        <v>1</v>
      </c>
      <c r="C55" s="14" t="str">
        <f>IF(ISNUMBER(IFERROR(VLOOKUP($A55,Pit!$A$4:$A$600,1,FALSE),"B")),"P","B")</f>
        <v>P</v>
      </c>
      <c r="D55" s="15">
        <f>IF($C55="B",VLOOKUP($A55,Bat!$A$4:$BG$1500,D$1,FALSE),VLOOKUP($A55,Pit!$A$4:$BA$1686,D$2,FALSE))</f>
        <v>8468</v>
      </c>
      <c r="E55" s="14" t="str">
        <f>IF($C55="B",VLOOKUP($A55,Bat!$A$4:$BG$1500,E$1,FALSE),VLOOKUP($A55,Pit!$A$4:$BA$1686,E$2,FALSE))</f>
        <v>SP</v>
      </c>
      <c r="F55" s="14" t="str">
        <f>IF($C55="B",VLOOKUP($A55,Bat!$A$4:$BG$1500,F$1,FALSE),VLOOKUP($A55,Pit!$A$4:$BA$1686,F$2,FALSE))</f>
        <v>José</v>
      </c>
      <c r="G55" s="14" t="str">
        <f>IF($C55="B",VLOOKUP($A55,Bat!$A$4:$BG$1500,G$1,FALSE),VLOOKUP($A55,Pit!$A$4:$BA$1686,G$2,FALSE))</f>
        <v>Gutiérrez</v>
      </c>
      <c r="H55" s="14">
        <f>IF($C55="B",VLOOKUP($A55,Bat!$A$4:$BG$1500,H$1,FALSE),VLOOKUP($A55,Pit!$A$4:$BA$1686,H$2,FALSE))</f>
        <v>21</v>
      </c>
      <c r="I55" s="14" t="str">
        <f>IF($C55="B",VLOOKUP($A55,Bat!$A$4:$BG$1500,I$1,FALSE),VLOOKUP($A55,Pit!$A$4:$BA$1686,I$2,FALSE))</f>
        <v>R</v>
      </c>
      <c r="J55" s="14" t="str">
        <f>IF($C55="B",VLOOKUP($A55,Bat!$A$4:$BG$1500,J$1,FALSE),VLOOKUP($A55,Pit!$A$4:$BA$1686,J$2,FALSE))</f>
        <v>R</v>
      </c>
      <c r="K55" s="14" t="str">
        <f>IF($C55="B",VLOOKUP($A55,Bat!$A$4:$BG$1500,K$1,FALSE),VLOOKUP($A55,Pit!$A$4:$BA$1686,K$2,FALSE))</f>
        <v>High</v>
      </c>
      <c r="L55" s="15" t="str">
        <f>IF($C55="B",VLOOKUP($A55,Bat!$A$4:$BG$1500,L$1,FALSE),VLOOKUP($A55,Pit!$A$4:$BA$1686,L$2,FALSE))</f>
        <v>Normal</v>
      </c>
      <c r="M55" s="14">
        <f>IF($C55="B",VLOOKUP($A55,Bat!$A$4:$BG$1500,M$1,FALSE),VLOOKUP($A55,Pit!$A$4:$BA$1686,M$2,FALSE))</f>
        <v>6</v>
      </c>
      <c r="N55" s="14">
        <f>IF($C55="B",VLOOKUP($A55,Bat!$A$4:$BG$1500,N$1,FALSE),VLOOKUP($A55,Pit!$A$4:$BA$1686,N$2,FALSE))</f>
        <v>4</v>
      </c>
      <c r="O55" s="14">
        <f>IF($C55="B",VLOOKUP($A55,Bat!$A$4:$BG$1500,O$1,FALSE),VLOOKUP($A55,Pit!$A$4:$BA$1686,O$2,FALSE))</f>
        <v>4</v>
      </c>
      <c r="P55" s="14" t="str">
        <f>IF($C55="B",VLOOKUP($A55,Bat!$A$4:$BG$1500,P$1,FALSE),VLOOKUP($A55,Pit!$A$4:$BA$1686,P$2,FALSE))</f>
        <v>93-95 Mph</v>
      </c>
      <c r="Q55" s="15">
        <f>IF($C55="B",VLOOKUP($A55,Bat!$A$4:$BG$1500,Q$1,FALSE),VLOOKUP($A55,Pit!$A$4:$BA$1686,Q$2,FALSE))</f>
        <v>6</v>
      </c>
      <c r="R55" s="16">
        <f>IF($C55="B",VLOOKUP($A55,Bat!$A$4:$BG$1500,R$1,FALSE),VLOOKUP($A55,Pit!$A$4:$BA$1686,R$2,FALSE))</f>
        <v>124.02478021642874</v>
      </c>
      <c r="S55" s="17">
        <f>IF($C55="B",VLOOKUP($A55,Bat!$A$4:$BG$1500,S$1,FALSE),VLOOKUP($A55,Pit!$A$4:$BA$1686,S$2,FALSE))</f>
        <v>2.1242827388529752</v>
      </c>
      <c r="T55" s="48" t="str">
        <f>IF($C55="B",VLOOKUP($A55,Bat!$A$4:$BG$1500,T$1,FALSE),VLOOKUP($A55,Pit!$A$4:$BA$1686,T$2,FALSE))</f>
        <v>$1.2m</v>
      </c>
      <c r="U55" s="19">
        <f>IF($C55="B",VLOOKUP($A55,Bat!$A$4:$AU$1464,46,FALSE),VLOOKUP($A55,Pit!$A$4:$BD$1664,55,FALSE))</f>
        <v>800</v>
      </c>
      <c r="V55" s="19">
        <f>IF($C55="B",VLOOKUP($A55,Bat!$A$4:$BA$1464,47,FALSE),VLOOKUP($A55,Pit!$A$4:$BF$1664,56,FALSE))</f>
        <v>800</v>
      </c>
      <c r="W55" s="19">
        <f>IF($C55="B",VLOOKUP($A55,Bat!$A$4:$BA$1464,48,FALSE),VLOOKUP($A55,Pit!$A$4:$BF$1664,57,FALSE))</f>
        <v>0</v>
      </c>
      <c r="X55" s="14">
        <f t="shared" si="1"/>
        <v>900</v>
      </c>
      <c r="Y55" s="20">
        <f t="shared" si="2"/>
        <v>50</v>
      </c>
      <c r="Z55" s="14">
        <f>IFERROR(VLOOKUP($D55,Results37!$F$3:$L$1396,Z$1,FALSE),"")</f>
        <v>51</v>
      </c>
      <c r="AA55" s="43">
        <f>IF(ISERROR(VLOOKUP(D55,Results37!$F$3:$O$1399,AA$1,FALSE)),"",IF(VLOOKUP(D55,Results37!$F$3:$O$1399,AA$1+1,FALSE)=1,"S"&amp;VLOOKUP(D55,Results37!$F$3:$O$1399,AA$1,FALSE),VLOOKUP(D55,Results37!$F$3:$O$1399,AA$1,FALSE)))</f>
        <v>2</v>
      </c>
      <c r="AB55" s="14">
        <f>IFERROR(VLOOKUP($D55,Results37!$F$3:$L$1396,AB$1,FALSE),"")</f>
        <v>18</v>
      </c>
      <c r="AC55" s="14" t="str">
        <f>IFERROR(VLOOKUP($D55,Results37!$F$3:$L$1396,AC$1,FALSE),"")</f>
        <v>Tempe Knights</v>
      </c>
      <c r="AD55" s="14">
        <f t="shared" si="3"/>
        <v>849</v>
      </c>
      <c r="AE55" s="18" t="str">
        <f>IF(ISERROR(VLOOKUP($AC55&amp;"-"&amp;$F55&amp;" "&amp;G55,Bonuses!$B$1:$G$1006,4,FALSE)),"",INT(VLOOKUP($AC55&amp;"-"&amp;$F55&amp;" "&amp;$G55,Bonuses!$B$1:$G$1006,4,FALSE)))</f>
        <v/>
      </c>
      <c r="AF55" s="14" t="str">
        <f>AA55&amp;"."&amp;AB55&amp;" ("&amp;Z55&amp;") - "&amp;E55&amp;" "&amp;F55&amp;" "&amp;G55</f>
        <v>2.18 (51) - SP José Gutiérrez</v>
      </c>
    </row>
    <row r="56" spans="1:32" s="19" customFormat="1" hidden="1" x14ac:dyDescent="0.3">
      <c r="A56" s="19">
        <v>5178</v>
      </c>
      <c r="B56" s="19">
        <f t="shared" si="0"/>
        <v>1</v>
      </c>
      <c r="C56" s="14" t="str">
        <f>IF(ISNUMBER(IFERROR(VLOOKUP($A56,Pit!$A$4:$A$600,1,FALSE),"B")),"P","B")</f>
        <v>B</v>
      </c>
      <c r="D56" s="15">
        <f>IF($C56="B",VLOOKUP($A56,Bat!$A$4:$BG$1500,D$1,FALSE),VLOOKUP($A56,Pit!$A$4:$BA$1686,D$2,FALSE))</f>
        <v>5178</v>
      </c>
      <c r="E56" s="14" t="str">
        <f>IF($C56="B",VLOOKUP($A56,Bat!$A$4:$BG$1500,E$1,FALSE),VLOOKUP($A56,Pit!$A$4:$BA$1686,E$2,FALSE))</f>
        <v>3B</v>
      </c>
      <c r="F56" s="14" t="str">
        <f>IF($C56="B",VLOOKUP($A56,Bat!$A$4:$BG$1500,F$1,FALSE),VLOOKUP($A56,Pit!$A$4:$BA$1686,F$2,FALSE))</f>
        <v>Conan</v>
      </c>
      <c r="G56" s="14" t="str">
        <f>IF($C56="B",VLOOKUP($A56,Bat!$A$4:$BG$1500,G$1,FALSE),VLOOKUP($A56,Pit!$A$4:$BA$1686,G$2,FALSE))</f>
        <v>Hutchison</v>
      </c>
      <c r="H56" s="14">
        <f>IF($C56="B",VLOOKUP($A56,Bat!$A$4:$BG$1500,H$1,FALSE),VLOOKUP($A56,Pit!$A$4:$BA$1686,H$2,FALSE))</f>
        <v>21</v>
      </c>
      <c r="I56" s="14" t="str">
        <f>IF($C56="B",VLOOKUP($A56,Bat!$A$4:$BG$1500,I$1,FALSE),VLOOKUP($A56,Pit!$A$4:$BA$1686,I$2,FALSE))</f>
        <v>R</v>
      </c>
      <c r="J56" s="14" t="str">
        <f>IF($C56="B",VLOOKUP($A56,Bat!$A$4:$BG$1500,J$1,FALSE),VLOOKUP($A56,Pit!$A$4:$BA$1686,J$2,FALSE))</f>
        <v>R</v>
      </c>
      <c r="K56" s="14" t="str">
        <f>IF($C56="B",VLOOKUP($A56,Bat!$A$4:$BG$1500,K$1,FALSE),VLOOKUP($A56,Pit!$A$4:$BA$1686,K$2,FALSE))</f>
        <v>Normal</v>
      </c>
      <c r="L56" s="15" t="str">
        <f>IF($C56="B",VLOOKUP($A56,Bat!$A$4:$BG$1500,L$1,FALSE),VLOOKUP($A56,Pit!$A$4:$BA$1686,L$2,FALSE))</f>
        <v>Low</v>
      </c>
      <c r="M56" s="14">
        <f>IF($C56="B",VLOOKUP($A56,Bat!$A$4:$BG$1500,M$1,FALSE),VLOOKUP($A56,Pit!$A$4:$BA$1686,M$2,FALSE))</f>
        <v>4</v>
      </c>
      <c r="N56" s="14">
        <f>IF($C56="B",VLOOKUP($A56,Bat!$A$4:$BG$1500,N$1,FALSE),VLOOKUP($A56,Pit!$A$4:$BA$1686,N$2,FALSE))</f>
        <v>5</v>
      </c>
      <c r="O56" s="14">
        <f>IF($C56="B",VLOOKUP($A56,Bat!$A$4:$BG$1500,O$1,FALSE),VLOOKUP($A56,Pit!$A$4:$BA$1686,O$2,FALSE))</f>
        <v>5</v>
      </c>
      <c r="P56" s="14">
        <f>IF($C56="B",VLOOKUP($A56,Bat!$A$4:$BG$1500,P$1,FALSE),VLOOKUP($A56,Pit!$A$4:$BA$1686,P$2,FALSE))</f>
        <v>5</v>
      </c>
      <c r="Q56" s="15">
        <f>IF($C56="B",VLOOKUP($A56,Bat!$A$4:$BG$1500,Q$1,FALSE),VLOOKUP($A56,Pit!$A$4:$BA$1686,Q$2,FALSE))</f>
        <v>4</v>
      </c>
      <c r="R56" s="16">
        <f>IF($C56="B",VLOOKUP($A56,Bat!$A$4:$BG$1500,R$1,FALSE),VLOOKUP($A56,Pit!$A$4:$BA$1686,R$2,FALSE))</f>
        <v>113.38887296449047</v>
      </c>
      <c r="S56" s="17">
        <f>IF($C56="B",VLOOKUP($A56,Bat!$A$4:$BG$1500,S$1,FALSE),VLOOKUP($A56,Pit!$A$4:$BA$1686,S$2,FALSE))</f>
        <v>1.1031173009467055</v>
      </c>
      <c r="T56" s="48" t="str">
        <f>IF($C56="B",VLOOKUP($A56,Bat!$A$4:$BG$1500,T$1,FALSE),VLOOKUP($A56,Pit!$A$4:$BA$1686,T$2,FALSE))</f>
        <v>$1.4m</v>
      </c>
      <c r="U56" s="19">
        <f>IF($C56="B",VLOOKUP($A56,Bat!$A$4:$AU$1464,46,FALSE),VLOOKUP($A56,Pit!$A$4:$BD$1664,55,FALSE))</f>
        <v>21</v>
      </c>
      <c r="V56" s="19">
        <f>IF($C56="B",VLOOKUP($A56,Bat!$A$4:$BA$1464,47,FALSE),VLOOKUP($A56,Pit!$A$4:$BF$1664,56,FALSE))</f>
        <v>21</v>
      </c>
      <c r="W56" s="19">
        <f>IF($C56="B",VLOOKUP($A56,Bat!$A$4:$BA$1464,48,FALSE),VLOOKUP($A56,Pit!$A$4:$BF$1664,57,FALSE))</f>
        <v>2</v>
      </c>
      <c r="X56" s="14">
        <f t="shared" si="1"/>
        <v>212</v>
      </c>
      <c r="Y56" s="20">
        <f t="shared" si="2"/>
        <v>141</v>
      </c>
      <c r="Z56" s="14">
        <f>IFERROR(VLOOKUP($D56,Results37!$F$3:$L$1396,Z$1,FALSE),"")</f>
        <v>52</v>
      </c>
      <c r="AA56" s="43">
        <f>IF(ISERROR(VLOOKUP(D56,Results37!$F$3:$O$1399,AA$1,FALSE)),"",IF(VLOOKUP(D56,Results37!$F$3:$O$1399,AA$1+1,FALSE)=1,"S"&amp;VLOOKUP(D56,Results37!$F$3:$O$1399,AA$1,FALSE),VLOOKUP(D56,Results37!$F$3:$O$1399,AA$1,FALSE)))</f>
        <v>2</v>
      </c>
      <c r="AB56" s="14">
        <f>IFERROR(VLOOKUP($D56,Results37!$F$3:$L$1396,AB$1,FALSE),"")</f>
        <v>19</v>
      </c>
      <c r="AC56" s="14" t="str">
        <f>IFERROR(VLOOKUP($D56,Results37!$F$3:$L$1396,AC$1,FALSE),"")</f>
        <v>London Underground</v>
      </c>
      <c r="AD56" s="14">
        <f t="shared" si="3"/>
        <v>160</v>
      </c>
      <c r="AE56" s="18" t="str">
        <f>IF(ISERROR(VLOOKUP($AC56&amp;"-"&amp;$F56&amp;" "&amp;G56,Bonuses!$B$1:$G$1006,4,FALSE)),"",INT(VLOOKUP($AC56&amp;"-"&amp;$F56&amp;" "&amp;$G56,Bonuses!$B$1:$G$1006,4,FALSE)))</f>
        <v/>
      </c>
      <c r="AF56" s="14" t="str">
        <f>IF(ISERROR(VLOOKUP($AC56&amp;"-"&amp;$F56,Bonuses!$B$1:$G$1006,5,FALSE)),"",IF(VLOOKUP($AC56&amp;"-"&amp;$F56,Bonuses!$B$1:$G$1006,5,FALSE)="","",VLOOKUP($AC56&amp;"-"&amp;$F56,Bonuses!$B$1:$G$1006,6,FALSE)&amp;" yrs, "&amp;VLOOKUP($AC56&amp;"-"&amp;$F56,Bonuses!$B$1:$G$1006,5,FALSE)))</f>
        <v/>
      </c>
    </row>
    <row r="57" spans="1:32" s="19" customFormat="1" hidden="1" x14ac:dyDescent="0.3">
      <c r="A57" s="19">
        <v>14593</v>
      </c>
      <c r="B57" s="19">
        <f t="shared" si="0"/>
        <v>1</v>
      </c>
      <c r="C57" s="14" t="str">
        <f>IF(ISNUMBER(IFERROR(VLOOKUP($A57,Pit!$A$4:$A$600,1,FALSE),"B")),"P","B")</f>
        <v>P</v>
      </c>
      <c r="D57" s="15">
        <f>IF($C57="B",VLOOKUP($A57,Bat!$A$4:$BG$1500,D$1,FALSE),VLOOKUP($A57,Pit!$A$4:$BA$1686,D$2,FALSE))</f>
        <v>14593</v>
      </c>
      <c r="E57" s="14" t="str">
        <f>IF($C57="B",VLOOKUP($A57,Bat!$A$4:$BG$1500,E$1,FALSE),VLOOKUP($A57,Pit!$A$4:$BA$1686,E$2,FALSE))</f>
        <v>SP</v>
      </c>
      <c r="F57" s="14" t="str">
        <f>IF($C57="B",VLOOKUP($A57,Bat!$A$4:$BG$1500,F$1,FALSE),VLOOKUP($A57,Pit!$A$4:$BA$1686,F$2,FALSE))</f>
        <v>Scott</v>
      </c>
      <c r="G57" s="14" t="str">
        <f>IF($C57="B",VLOOKUP($A57,Bat!$A$4:$BG$1500,G$1,FALSE),VLOOKUP($A57,Pit!$A$4:$BA$1686,G$2,FALSE))</f>
        <v>Tilton</v>
      </c>
      <c r="H57" s="14">
        <f>IF($C57="B",VLOOKUP($A57,Bat!$A$4:$BG$1500,H$1,FALSE),VLOOKUP($A57,Pit!$A$4:$BA$1686,H$2,FALSE))</f>
        <v>18</v>
      </c>
      <c r="I57" s="14" t="str">
        <f>IF($C57="B",VLOOKUP($A57,Bat!$A$4:$BG$1500,I$1,FALSE),VLOOKUP($A57,Pit!$A$4:$BA$1686,I$2,FALSE))</f>
        <v>S</v>
      </c>
      <c r="J57" s="14" t="str">
        <f>IF($C57="B",VLOOKUP($A57,Bat!$A$4:$BG$1500,J$1,FALSE),VLOOKUP($A57,Pit!$A$4:$BA$1686,J$2,FALSE))</f>
        <v>R</v>
      </c>
      <c r="K57" s="14" t="str">
        <f>IF($C57="B",VLOOKUP($A57,Bat!$A$4:$BG$1500,K$1,FALSE),VLOOKUP($A57,Pit!$A$4:$BA$1686,K$2,FALSE))</f>
        <v>High</v>
      </c>
      <c r="L57" s="15" t="str">
        <f>IF($C57="B",VLOOKUP($A57,Bat!$A$4:$BG$1500,L$1,FALSE),VLOOKUP($A57,Pit!$A$4:$BA$1686,L$2,FALSE))</f>
        <v>Normal</v>
      </c>
      <c r="M57" s="14">
        <f>IF($C57="B",VLOOKUP($A57,Bat!$A$4:$BG$1500,M$1,FALSE),VLOOKUP($A57,Pit!$A$4:$BA$1686,M$2,FALSE))</f>
        <v>5</v>
      </c>
      <c r="N57" s="14">
        <f>IF($C57="B",VLOOKUP($A57,Bat!$A$4:$BG$1500,N$1,FALSE),VLOOKUP($A57,Pit!$A$4:$BA$1686,N$2,FALSE))</f>
        <v>4</v>
      </c>
      <c r="O57" s="14">
        <f>IF($C57="B",VLOOKUP($A57,Bat!$A$4:$BG$1500,O$1,FALSE),VLOOKUP($A57,Pit!$A$4:$BA$1686,O$2,FALSE))</f>
        <v>5</v>
      </c>
      <c r="P57" s="14" t="str">
        <f>IF($C57="B",VLOOKUP($A57,Bat!$A$4:$BG$1500,P$1,FALSE),VLOOKUP($A57,Pit!$A$4:$BA$1686,P$2,FALSE))</f>
        <v>93-95 Mph</v>
      </c>
      <c r="Q57" s="15">
        <f>IF($C57="B",VLOOKUP($A57,Bat!$A$4:$BG$1500,Q$1,FALSE),VLOOKUP($A57,Pit!$A$4:$BA$1686,Q$2,FALSE))</f>
        <v>4</v>
      </c>
      <c r="R57" s="16">
        <f>IF($C57="B",VLOOKUP($A57,Bat!$A$4:$BG$1500,R$1,FALSE),VLOOKUP($A57,Pit!$A$4:$BA$1686,R$2,FALSE))</f>
        <v>127.72204588060907</v>
      </c>
      <c r="S57" s="17">
        <f>IF($C57="B",VLOOKUP($A57,Bat!$A$4:$BG$1500,S$1,FALSE),VLOOKUP($A57,Pit!$A$4:$BA$1686,S$2,FALSE))</f>
        <v>2.4653801364692414</v>
      </c>
      <c r="T57" s="48" t="str">
        <f>IF($C57="B",VLOOKUP($A57,Bat!$A$4:$BG$1500,T$1,FALSE),VLOOKUP($A57,Pit!$A$4:$BA$1686,T$2,FALSE))</f>
        <v>$1.0m</v>
      </c>
      <c r="U57" s="19">
        <f>IF($C57="B",VLOOKUP($A57,Bat!$A$4:$AU$1464,46,FALSE),VLOOKUP($A57,Pit!$A$4:$BD$1664,55,FALSE))</f>
        <v>800</v>
      </c>
      <c r="V57" s="19">
        <f>IF($C57="B",VLOOKUP($A57,Bat!$A$4:$BA$1464,47,FALSE),VLOOKUP($A57,Pit!$A$4:$BF$1664,56,FALSE))</f>
        <v>800</v>
      </c>
      <c r="W57" s="19">
        <f>IF($C57="B",VLOOKUP($A57,Bat!$A$4:$BA$1464,48,FALSE),VLOOKUP($A57,Pit!$A$4:$BF$1664,57,FALSE))</f>
        <v>0</v>
      </c>
      <c r="X57" s="14">
        <f t="shared" si="1"/>
        <v>876</v>
      </c>
      <c r="Y57" s="20">
        <f t="shared" si="2"/>
        <v>26</v>
      </c>
      <c r="Z57" s="14">
        <f>IFERROR(VLOOKUP($D57,Results37!$F$3:$L$1396,Z$1,FALSE),"")</f>
        <v>53</v>
      </c>
      <c r="AA57" s="43">
        <f>IF(ISERROR(VLOOKUP(D57,Results37!$F$3:$O$1399,AA$1,FALSE)),"",IF(VLOOKUP(D57,Results37!$F$3:$O$1399,AA$1+1,FALSE)=1,"S"&amp;VLOOKUP(D57,Results37!$F$3:$O$1399,AA$1,FALSE),VLOOKUP(D57,Results37!$F$3:$O$1399,AA$1,FALSE)))</f>
        <v>2</v>
      </c>
      <c r="AB57" s="14">
        <f>IFERROR(VLOOKUP($D57,Results37!$F$3:$L$1396,AB$1,FALSE),"")</f>
        <v>20</v>
      </c>
      <c r="AC57" s="14" t="str">
        <f>IFERROR(VLOOKUP($D57,Results37!$F$3:$L$1396,AC$1,FALSE),"")</f>
        <v>Kalamazoo Badgers</v>
      </c>
      <c r="AD57" s="14">
        <f t="shared" si="3"/>
        <v>823</v>
      </c>
      <c r="AE57" s="18" t="str">
        <f>IF(ISERROR(VLOOKUP($AC57&amp;"-"&amp;$F57&amp;" "&amp;G57,Bonuses!$B$1:$G$1006,4,FALSE)),"",INT(VLOOKUP($AC57&amp;"-"&amp;$F57&amp;" "&amp;$G57,Bonuses!$B$1:$G$1006,4,FALSE)))</f>
        <v/>
      </c>
      <c r="AF57" s="14" t="str">
        <f>AA57&amp;"."&amp;AB57&amp;" ("&amp;Z57&amp;") - "&amp;E57&amp;" "&amp;F57&amp;" "&amp;G57</f>
        <v>2.20 (53) - SP Scott Tilton</v>
      </c>
    </row>
    <row r="58" spans="1:32" s="19" customFormat="1" hidden="1" x14ac:dyDescent="0.3">
      <c r="A58" s="19">
        <v>10033</v>
      </c>
      <c r="B58" s="19">
        <f t="shared" si="0"/>
        <v>1</v>
      </c>
      <c r="C58" s="14" t="str">
        <f>IF(ISNUMBER(IFERROR(VLOOKUP($A58,Pit!$A$4:$A$600,1,FALSE),"B")),"P","B")</f>
        <v>P</v>
      </c>
      <c r="D58" s="15">
        <f>IF($C58="B",VLOOKUP($A58,Bat!$A$4:$BG$1500,D$1,FALSE),VLOOKUP($A58,Pit!$A$4:$BA$1686,D$2,FALSE))</f>
        <v>10033</v>
      </c>
      <c r="E58" s="14" t="str">
        <f>IF($C58="B",VLOOKUP($A58,Bat!$A$4:$BG$1500,E$1,FALSE),VLOOKUP($A58,Pit!$A$4:$BA$1686,E$2,FALSE))</f>
        <v>CL</v>
      </c>
      <c r="F58" s="14" t="str">
        <f>IF($C58="B",VLOOKUP($A58,Bat!$A$4:$BG$1500,F$1,FALSE),VLOOKUP($A58,Pit!$A$4:$BA$1686,F$2,FALSE))</f>
        <v>Carl</v>
      </c>
      <c r="G58" s="14" t="str">
        <f>IF($C58="B",VLOOKUP($A58,Bat!$A$4:$BG$1500,G$1,FALSE),VLOOKUP($A58,Pit!$A$4:$BA$1686,G$2,FALSE))</f>
        <v>Huntsman</v>
      </c>
      <c r="H58" s="14">
        <f>IF($C58="B",VLOOKUP($A58,Bat!$A$4:$BG$1500,H$1,FALSE),VLOOKUP($A58,Pit!$A$4:$BA$1686,H$2,FALSE))</f>
        <v>21</v>
      </c>
      <c r="I58" s="14" t="str">
        <f>IF($C58="B",VLOOKUP($A58,Bat!$A$4:$BG$1500,I$1,FALSE),VLOOKUP($A58,Pit!$A$4:$BA$1686,I$2,FALSE))</f>
        <v>R</v>
      </c>
      <c r="J58" s="14" t="str">
        <f>IF($C58="B",VLOOKUP($A58,Bat!$A$4:$BG$1500,J$1,FALSE),VLOOKUP($A58,Pit!$A$4:$BA$1686,J$2,FALSE))</f>
        <v>R</v>
      </c>
      <c r="K58" s="14" t="str">
        <f>IF($C58="B",VLOOKUP($A58,Bat!$A$4:$BG$1500,K$1,FALSE),VLOOKUP($A58,Pit!$A$4:$BA$1686,K$2,FALSE))</f>
        <v>Normal</v>
      </c>
      <c r="L58" s="15" t="str">
        <f>IF($C58="B",VLOOKUP($A58,Bat!$A$4:$BG$1500,L$1,FALSE),VLOOKUP($A58,Pit!$A$4:$BA$1686,L$2,FALSE))</f>
        <v>High</v>
      </c>
      <c r="M58" s="14">
        <f>IF($C58="B",VLOOKUP($A58,Bat!$A$4:$BG$1500,M$1,FALSE),VLOOKUP($A58,Pit!$A$4:$BA$1686,M$2,FALSE))</f>
        <v>6</v>
      </c>
      <c r="N58" s="14">
        <f>IF($C58="B",VLOOKUP($A58,Bat!$A$4:$BG$1500,N$1,FALSE),VLOOKUP($A58,Pit!$A$4:$BA$1686,N$2,FALSE))</f>
        <v>3</v>
      </c>
      <c r="O58" s="14">
        <f>IF($C58="B",VLOOKUP($A58,Bat!$A$4:$BG$1500,O$1,FALSE),VLOOKUP($A58,Pit!$A$4:$BA$1686,O$2,FALSE))</f>
        <v>4</v>
      </c>
      <c r="P58" s="14" t="str">
        <f>IF($C58="B",VLOOKUP($A58,Bat!$A$4:$BG$1500,P$1,FALSE),VLOOKUP($A58,Pit!$A$4:$BA$1686,P$2,FALSE))</f>
        <v>94-96 Mph</v>
      </c>
      <c r="Q58" s="15">
        <f>IF($C58="B",VLOOKUP($A58,Bat!$A$4:$BG$1500,Q$1,FALSE),VLOOKUP($A58,Pit!$A$4:$BA$1686,Q$2,FALSE))</f>
        <v>3</v>
      </c>
      <c r="R58" s="16">
        <f>IF($C58="B",VLOOKUP($A58,Bat!$A$4:$BG$1500,R$1,FALSE),VLOOKUP($A58,Pit!$A$4:$BA$1686,R$2,FALSE))</f>
        <v>110.83541235949426</v>
      </c>
      <c r="S58" s="17">
        <f>IF($C58="B",VLOOKUP($A58,Bat!$A$4:$BG$1500,S$1,FALSE),VLOOKUP($A58,Pit!$A$4:$BA$1686,S$2,FALSE))</f>
        <v>0.90747565469085945</v>
      </c>
      <c r="T58" s="48" t="str">
        <f>IF($C58="B",VLOOKUP($A58,Bat!$A$4:$BG$1500,T$1,FALSE),VLOOKUP($A58,Pit!$A$4:$BA$1686,T$2,FALSE))</f>
        <v>$39k</v>
      </c>
      <c r="U58" s="19">
        <f>IF($C58="B",VLOOKUP($A58,Bat!$A$4:$AU$1464,46,FALSE),VLOOKUP($A58,Pit!$A$4:$BD$1664,55,FALSE))</f>
        <v>800</v>
      </c>
      <c r="V58" s="19">
        <f>IF($C58="B",VLOOKUP($A58,Bat!$A$4:$BA$1464,47,FALSE),VLOOKUP($A58,Pit!$A$4:$BF$1664,56,FALSE))</f>
        <v>800</v>
      </c>
      <c r="W58" s="19">
        <f>IF($C58="B",VLOOKUP($A58,Bat!$A$4:$BA$1464,48,FALSE),VLOOKUP($A58,Pit!$A$4:$BF$1664,57,FALSE))</f>
        <v>2</v>
      </c>
      <c r="X58" s="14">
        <f t="shared" si="1"/>
        <v>1029</v>
      </c>
      <c r="Y58" s="20">
        <f t="shared" si="2"/>
        <v>179</v>
      </c>
      <c r="Z58" s="14">
        <f>IFERROR(VLOOKUP($D58,Results37!$F$3:$L$1396,Z$1,FALSE),"")</f>
        <v>54</v>
      </c>
      <c r="AA58" s="43">
        <f>IF(ISERROR(VLOOKUP(D58,Results37!$F$3:$O$1399,AA$1,FALSE)),"",IF(VLOOKUP(D58,Results37!$F$3:$O$1399,AA$1+1,FALSE)=1,"S"&amp;VLOOKUP(D58,Results37!$F$3:$O$1399,AA$1,FALSE),VLOOKUP(D58,Results37!$F$3:$O$1399,AA$1,FALSE)))</f>
        <v>2</v>
      </c>
      <c r="AB58" s="14">
        <f>IFERROR(VLOOKUP($D58,Results37!$F$3:$L$1396,AB$1,FALSE),"")</f>
        <v>21</v>
      </c>
      <c r="AC58" s="14" t="str">
        <f>IFERROR(VLOOKUP($D58,Results37!$F$3:$L$1396,AC$1,FALSE),"")</f>
        <v>New Orleans Trendsetters</v>
      </c>
      <c r="AD58" s="14">
        <f t="shared" si="3"/>
        <v>975</v>
      </c>
      <c r="AE58" s="18" t="str">
        <f>IF(ISERROR(VLOOKUP($AC58&amp;"-"&amp;$F58&amp;" "&amp;G58,Bonuses!$B$1:$G$1006,4,FALSE)),"",INT(VLOOKUP($AC58&amp;"-"&amp;$F58&amp;" "&amp;$G58,Bonuses!$B$1:$G$1006,4,FALSE)))</f>
        <v/>
      </c>
      <c r="AF58" s="14" t="str">
        <f>AA58&amp;"."&amp;AB58&amp;" ("&amp;Z58&amp;") - "&amp;E58&amp;" "&amp;F58&amp;" "&amp;G58</f>
        <v>2.21 (54) - CL Carl Huntsman</v>
      </c>
    </row>
    <row r="59" spans="1:32" s="19" customFormat="1" hidden="1" x14ac:dyDescent="0.3">
      <c r="A59" s="19">
        <v>7783</v>
      </c>
      <c r="B59" s="19">
        <f t="shared" si="0"/>
        <v>1</v>
      </c>
      <c r="C59" s="14" t="str">
        <f>IF(ISNUMBER(IFERROR(VLOOKUP($A59,Pit!$A$4:$A$600,1,FALSE),"B")),"P","B")</f>
        <v>P</v>
      </c>
      <c r="D59" s="15">
        <f>IF($C59="B",VLOOKUP($A59,Bat!$A$4:$BG$1500,D$1,FALSE),VLOOKUP($A59,Pit!$A$4:$BA$1686,D$2,FALSE))</f>
        <v>7783</v>
      </c>
      <c r="E59" s="14" t="str">
        <f>IF($C59="B",VLOOKUP($A59,Bat!$A$4:$BG$1500,E$1,FALSE),VLOOKUP($A59,Pit!$A$4:$BA$1686,E$2,FALSE))</f>
        <v>SP</v>
      </c>
      <c r="F59" s="14" t="str">
        <f>IF($C59="B",VLOOKUP($A59,Bat!$A$4:$BG$1500,F$1,FALSE),VLOOKUP($A59,Pit!$A$4:$BA$1686,F$2,FALSE))</f>
        <v>Nelson</v>
      </c>
      <c r="G59" s="14" t="str">
        <f>IF($C59="B",VLOOKUP($A59,Bat!$A$4:$BG$1500,G$1,FALSE),VLOOKUP($A59,Pit!$A$4:$BA$1686,G$2,FALSE))</f>
        <v>García</v>
      </c>
      <c r="H59" s="14">
        <f>IF($C59="B",VLOOKUP($A59,Bat!$A$4:$BG$1500,H$1,FALSE),VLOOKUP($A59,Pit!$A$4:$BA$1686,H$2,FALSE))</f>
        <v>18</v>
      </c>
      <c r="I59" s="14" t="str">
        <f>IF($C59="B",VLOOKUP($A59,Bat!$A$4:$BG$1500,I$1,FALSE),VLOOKUP($A59,Pit!$A$4:$BA$1686,I$2,FALSE))</f>
        <v>L</v>
      </c>
      <c r="J59" s="14" t="str">
        <f>IF($C59="B",VLOOKUP($A59,Bat!$A$4:$BG$1500,J$1,FALSE),VLOOKUP($A59,Pit!$A$4:$BA$1686,J$2,FALSE))</f>
        <v>L</v>
      </c>
      <c r="K59" s="14" t="str">
        <f>IF($C59="B",VLOOKUP($A59,Bat!$A$4:$BG$1500,K$1,FALSE),VLOOKUP($A59,Pit!$A$4:$BA$1686,K$2,FALSE))</f>
        <v>Normal</v>
      </c>
      <c r="L59" s="15" t="str">
        <f>IF($C59="B",VLOOKUP($A59,Bat!$A$4:$BG$1500,L$1,FALSE),VLOOKUP($A59,Pit!$A$4:$BA$1686,L$2,FALSE))</f>
        <v>Normal</v>
      </c>
      <c r="M59" s="14">
        <f>IF($C59="B",VLOOKUP($A59,Bat!$A$4:$BG$1500,M$1,FALSE),VLOOKUP($A59,Pit!$A$4:$BA$1686,M$2,FALSE))</f>
        <v>5</v>
      </c>
      <c r="N59" s="14">
        <f>IF($C59="B",VLOOKUP($A59,Bat!$A$4:$BG$1500,N$1,FALSE),VLOOKUP($A59,Pit!$A$4:$BA$1686,N$2,FALSE))</f>
        <v>5</v>
      </c>
      <c r="O59" s="14">
        <f>IF($C59="B",VLOOKUP($A59,Bat!$A$4:$BG$1500,O$1,FALSE),VLOOKUP($A59,Pit!$A$4:$BA$1686,O$2,FALSE))</f>
        <v>3</v>
      </c>
      <c r="P59" s="14" t="str">
        <f>IF($C59="B",VLOOKUP($A59,Bat!$A$4:$BG$1500,P$1,FALSE),VLOOKUP($A59,Pit!$A$4:$BA$1686,P$2,FALSE))</f>
        <v>92-94 Mph</v>
      </c>
      <c r="Q59" s="15">
        <f>IF($C59="B",VLOOKUP($A59,Bat!$A$4:$BG$1500,Q$1,FALSE),VLOOKUP($A59,Pit!$A$4:$BA$1686,Q$2,FALSE))</f>
        <v>4</v>
      </c>
      <c r="R59" s="16">
        <f>IF($C59="B",VLOOKUP($A59,Bat!$A$4:$BG$1500,R$1,FALSE),VLOOKUP($A59,Pit!$A$4:$BA$1686,R$2,FALSE))</f>
        <v>120.5420737366222</v>
      </c>
      <c r="S59" s="17">
        <f>IF($C59="B",VLOOKUP($A59,Bat!$A$4:$BG$1500,S$1,FALSE),VLOOKUP($A59,Pit!$A$4:$BA$1686,S$2,FALSE))</f>
        <v>1.8029798559056449</v>
      </c>
      <c r="T59" s="48" t="str">
        <f>IF($C59="B",VLOOKUP($A59,Bat!$A$4:$BG$1500,T$1,FALSE),VLOOKUP($A59,Pit!$A$4:$BA$1686,T$2,FALSE))</f>
        <v>$750k</v>
      </c>
      <c r="U59" s="19">
        <f>IF($C59="B",VLOOKUP($A59,Bat!$A$4:$AU$1464,46,FALSE),VLOOKUP($A59,Pit!$A$4:$BD$1664,55,FALSE))</f>
        <v>800</v>
      </c>
      <c r="V59" s="19">
        <f>IF($C59="B",VLOOKUP($A59,Bat!$A$4:$BA$1464,47,FALSE),VLOOKUP($A59,Pit!$A$4:$BF$1664,56,FALSE))</f>
        <v>800</v>
      </c>
      <c r="W59" s="19">
        <f>IF($C59="B",VLOOKUP($A59,Bat!$A$4:$BA$1464,48,FALSE),VLOOKUP($A59,Pit!$A$4:$BF$1664,57,FALSE))</f>
        <v>0</v>
      </c>
      <c r="X59" s="14">
        <f t="shared" si="1"/>
        <v>924</v>
      </c>
      <c r="Y59" s="20">
        <f t="shared" si="2"/>
        <v>74</v>
      </c>
      <c r="Z59" s="14">
        <f>IFERROR(VLOOKUP($D59,Results37!$F$3:$L$1396,Z$1,FALSE),"")</f>
        <v>55</v>
      </c>
      <c r="AA59" s="43">
        <f>IF(ISERROR(VLOOKUP(D59,Results37!$F$3:$O$1399,AA$1,FALSE)),"",IF(VLOOKUP(D59,Results37!$F$3:$O$1399,AA$1+1,FALSE)=1,"S"&amp;VLOOKUP(D59,Results37!$F$3:$O$1399,AA$1,FALSE),VLOOKUP(D59,Results37!$F$3:$O$1399,AA$1,FALSE)))</f>
        <v>2</v>
      </c>
      <c r="AB59" s="14">
        <f>IFERROR(VLOOKUP($D59,Results37!$F$3:$L$1396,AB$1,FALSE),"")</f>
        <v>22</v>
      </c>
      <c r="AC59" s="14" t="str">
        <f>IFERROR(VLOOKUP($D59,Results37!$F$3:$L$1396,AC$1,FALSE),"")</f>
        <v>West Virginia Alleghenies</v>
      </c>
      <c r="AD59" s="14">
        <f t="shared" si="3"/>
        <v>869</v>
      </c>
      <c r="AE59" s="18" t="str">
        <f>IF(ISERROR(VLOOKUP($AC59&amp;"-"&amp;$F59&amp;" "&amp;G59,Bonuses!$B$1:$G$1006,4,FALSE)),"",INT(VLOOKUP($AC59&amp;"-"&amp;$F59&amp;" "&amp;$G59,Bonuses!$B$1:$G$1006,4,FALSE)))</f>
        <v/>
      </c>
      <c r="AF59" s="14" t="str">
        <f>IF(ISERROR(VLOOKUP($AC59&amp;"-"&amp;$F59,Bonuses!$B$1:$G$1006,5,FALSE)),"",IF(VLOOKUP($AC59&amp;"-"&amp;$F59,Bonuses!$B$1:$G$1006,5,FALSE)="","",VLOOKUP($AC59&amp;"-"&amp;$F59,Bonuses!$B$1:$G$1006,6,FALSE)&amp;" yrs, "&amp;VLOOKUP($AC59&amp;"-"&amp;$F59,Bonuses!$B$1:$G$1006,5,FALSE)))</f>
        <v/>
      </c>
    </row>
    <row r="60" spans="1:32" s="19" customFormat="1" hidden="1" x14ac:dyDescent="0.3">
      <c r="A60" s="19">
        <v>6295</v>
      </c>
      <c r="B60" s="19">
        <f t="shared" si="0"/>
        <v>1</v>
      </c>
      <c r="C60" s="14" t="str">
        <f>IF(ISNUMBER(IFERROR(VLOOKUP($A60,Pit!$A$4:$A$600,1,FALSE),"B")),"P","B")</f>
        <v>B</v>
      </c>
      <c r="D60" s="15">
        <f>IF($C60="B",VLOOKUP($A60,Bat!$A$4:$BG$1500,D$1,FALSE),VLOOKUP($A60,Pit!$A$4:$BA$1686,D$2,FALSE))</f>
        <v>6295</v>
      </c>
      <c r="E60" s="14" t="str">
        <f>IF($C60="B",VLOOKUP($A60,Bat!$A$4:$BG$1500,E$1,FALSE),VLOOKUP($A60,Pit!$A$4:$BA$1686,E$2,FALSE))</f>
        <v>SS</v>
      </c>
      <c r="F60" s="14" t="str">
        <f>IF($C60="B",VLOOKUP($A60,Bat!$A$4:$BG$1500,F$1,FALSE),VLOOKUP($A60,Pit!$A$4:$BA$1686,F$2,FALSE))</f>
        <v>Ben</v>
      </c>
      <c r="G60" s="14" t="str">
        <f>IF($C60="B",VLOOKUP($A60,Bat!$A$4:$BG$1500,G$1,FALSE),VLOOKUP($A60,Pit!$A$4:$BA$1686,G$2,FALSE))</f>
        <v>MacFadzean</v>
      </c>
      <c r="H60" s="14">
        <f>IF($C60="B",VLOOKUP($A60,Bat!$A$4:$BG$1500,H$1,FALSE),VLOOKUP($A60,Pit!$A$4:$BA$1686,H$2,FALSE))</f>
        <v>21</v>
      </c>
      <c r="I60" s="14" t="str">
        <f>IF($C60="B",VLOOKUP($A60,Bat!$A$4:$BG$1500,I$1,FALSE),VLOOKUP($A60,Pit!$A$4:$BA$1686,I$2,FALSE))</f>
        <v>S</v>
      </c>
      <c r="J60" s="14" t="str">
        <f>IF($C60="B",VLOOKUP($A60,Bat!$A$4:$BG$1500,J$1,FALSE),VLOOKUP($A60,Pit!$A$4:$BA$1686,J$2,FALSE))</f>
        <v>R</v>
      </c>
      <c r="K60" s="14" t="str">
        <f>IF($C60="B",VLOOKUP($A60,Bat!$A$4:$BG$1500,K$1,FALSE),VLOOKUP($A60,Pit!$A$4:$BA$1686,K$2,FALSE))</f>
        <v>Normal</v>
      </c>
      <c r="L60" s="15" t="str">
        <f>IF($C60="B",VLOOKUP($A60,Bat!$A$4:$BG$1500,L$1,FALSE),VLOOKUP($A60,Pit!$A$4:$BA$1686,L$2,FALSE))</f>
        <v>Low</v>
      </c>
      <c r="M60" s="14">
        <f>IF($C60="B",VLOOKUP($A60,Bat!$A$4:$BG$1500,M$1,FALSE),VLOOKUP($A60,Pit!$A$4:$BA$1686,M$2,FALSE))</f>
        <v>5</v>
      </c>
      <c r="N60" s="14">
        <f>IF($C60="B",VLOOKUP($A60,Bat!$A$4:$BG$1500,N$1,FALSE),VLOOKUP($A60,Pit!$A$4:$BA$1686,N$2,FALSE))</f>
        <v>6</v>
      </c>
      <c r="O60" s="14">
        <f>IF($C60="B",VLOOKUP($A60,Bat!$A$4:$BG$1500,O$1,FALSE),VLOOKUP($A60,Pit!$A$4:$BA$1686,O$2,FALSE))</f>
        <v>3</v>
      </c>
      <c r="P60" s="14">
        <f>IF($C60="B",VLOOKUP($A60,Bat!$A$4:$BG$1500,P$1,FALSE),VLOOKUP($A60,Pit!$A$4:$BA$1686,P$2,FALSE))</f>
        <v>6</v>
      </c>
      <c r="Q60" s="15">
        <f>IF($C60="B",VLOOKUP($A60,Bat!$A$4:$BG$1500,Q$1,FALSE),VLOOKUP($A60,Pit!$A$4:$BA$1686,Q$2,FALSE))</f>
        <v>5</v>
      </c>
      <c r="R60" s="16">
        <f>IF($C60="B",VLOOKUP($A60,Bat!$A$4:$BG$1500,R$1,FALSE),VLOOKUP($A60,Pit!$A$4:$BA$1686,R$2,FALSE))</f>
        <v>117.75471058574388</v>
      </c>
      <c r="S60" s="17">
        <f>IF($C60="B",VLOOKUP($A60,Bat!$A$4:$BG$1500,S$1,FALSE),VLOOKUP($A60,Pit!$A$4:$BA$1686,S$2,FALSE))</f>
        <v>2.0150917790009903</v>
      </c>
      <c r="T60" s="48" t="str">
        <f>IF($C60="B",VLOOKUP($A60,Bat!$A$4:$BG$1500,T$1,FALSE),VLOOKUP($A60,Pit!$A$4:$BA$1686,T$2,FALSE))</f>
        <v>$250k</v>
      </c>
      <c r="U60" s="19">
        <f>IF($C60="B",VLOOKUP($A60,Bat!$A$4:$AU$1464,46,FALSE),VLOOKUP($A60,Pit!$A$4:$BD$1664,55,FALSE))</f>
        <v>5</v>
      </c>
      <c r="V60" s="19">
        <f>IF($C60="B",VLOOKUP($A60,Bat!$A$4:$BA$1464,47,FALSE),VLOOKUP($A60,Pit!$A$4:$BF$1664,56,FALSE))</f>
        <v>5</v>
      </c>
      <c r="W60" s="19">
        <f>IF($C60="B",VLOOKUP($A60,Bat!$A$4:$BA$1464,48,FALSE),VLOOKUP($A60,Pit!$A$4:$BF$1664,57,FALSE))</f>
        <v>1</v>
      </c>
      <c r="X60" s="14">
        <f t="shared" si="1"/>
        <v>112</v>
      </c>
      <c r="Y60" s="20">
        <f t="shared" si="2"/>
        <v>57</v>
      </c>
      <c r="Z60" s="14">
        <f>IFERROR(VLOOKUP($D60,Results37!$F$3:$L$1396,Z$1,FALSE),"")</f>
        <v>56</v>
      </c>
      <c r="AA60" s="43">
        <f>IF(ISERROR(VLOOKUP(D60,Results37!$F$3:$O$1399,AA$1,FALSE)),"",IF(VLOOKUP(D60,Results37!$F$3:$O$1399,AA$1+1,FALSE)=1,"S"&amp;VLOOKUP(D60,Results37!$F$3:$O$1399,AA$1,FALSE),VLOOKUP(D60,Results37!$F$3:$O$1399,AA$1,FALSE)))</f>
        <v>2</v>
      </c>
      <c r="AB60" s="14">
        <f>IFERROR(VLOOKUP($D60,Results37!$F$3:$L$1396,AB$1,FALSE),"")</f>
        <v>23</v>
      </c>
      <c r="AC60" s="14" t="str">
        <f>IFERROR(VLOOKUP($D60,Results37!$F$3:$L$1396,AC$1,FALSE),"")</f>
        <v>Fargo Dinosaurs</v>
      </c>
      <c r="AD60" s="14">
        <f t="shared" si="3"/>
        <v>56</v>
      </c>
      <c r="AE60" s="18" t="str">
        <f>IF(ISERROR(VLOOKUP($AC60&amp;"-"&amp;$F60&amp;" "&amp;G60,Bonuses!$B$1:$G$1006,4,FALSE)),"",INT(VLOOKUP($AC60&amp;"-"&amp;$F60&amp;" "&amp;$G60,Bonuses!$B$1:$G$1006,4,FALSE)))</f>
        <v/>
      </c>
      <c r="AF60" s="14" t="str">
        <f>IF(ISERROR(VLOOKUP($AC60&amp;"-"&amp;$F60,Bonuses!$B$1:$G$1006,5,FALSE)),"",IF(VLOOKUP($AC60&amp;"-"&amp;$F60,Bonuses!$B$1:$G$1006,5,FALSE)="","",VLOOKUP($AC60&amp;"-"&amp;$F60,Bonuses!$B$1:$G$1006,6,FALSE)&amp;" yrs, "&amp;VLOOKUP($AC60&amp;"-"&amp;$F60,Bonuses!$B$1:$G$1006,5,FALSE)))</f>
        <v/>
      </c>
    </row>
    <row r="61" spans="1:32" s="19" customFormat="1" hidden="1" x14ac:dyDescent="0.3">
      <c r="A61" s="19">
        <v>6375</v>
      </c>
      <c r="B61" s="19">
        <f t="shared" si="0"/>
        <v>1</v>
      </c>
      <c r="C61" s="14" t="str">
        <f>IF(ISNUMBER(IFERROR(VLOOKUP($A61,Pit!$A$4:$A$600,1,FALSE),"B")),"P","B")</f>
        <v>P</v>
      </c>
      <c r="D61" s="15">
        <f>IF($C61="B",VLOOKUP($A61,Bat!$A$4:$BG$1500,D$1,FALSE),VLOOKUP($A61,Pit!$A$4:$BA$1686,D$2,FALSE))</f>
        <v>6375</v>
      </c>
      <c r="E61" s="14" t="str">
        <f>IF($C61="B",VLOOKUP($A61,Bat!$A$4:$BG$1500,E$1,FALSE),VLOOKUP($A61,Pit!$A$4:$BA$1686,E$2,FALSE))</f>
        <v>SP</v>
      </c>
      <c r="F61" s="14" t="str">
        <f>IF($C61="B",VLOOKUP($A61,Bat!$A$4:$BG$1500,F$1,FALSE),VLOOKUP($A61,Pit!$A$4:$BA$1686,F$2,FALSE))</f>
        <v>Vic</v>
      </c>
      <c r="G61" s="14" t="str">
        <f>IF($C61="B",VLOOKUP($A61,Bat!$A$4:$BG$1500,G$1,FALSE),VLOOKUP($A61,Pit!$A$4:$BA$1686,G$2,FALSE))</f>
        <v>Munn</v>
      </c>
      <c r="H61" s="14">
        <f>IF($C61="B",VLOOKUP($A61,Bat!$A$4:$BG$1500,H$1,FALSE),VLOOKUP($A61,Pit!$A$4:$BA$1686,H$2,FALSE))</f>
        <v>20</v>
      </c>
      <c r="I61" s="14" t="str">
        <f>IF($C61="B",VLOOKUP($A61,Bat!$A$4:$BG$1500,I$1,FALSE),VLOOKUP($A61,Pit!$A$4:$BA$1686,I$2,FALSE))</f>
        <v>R</v>
      </c>
      <c r="J61" s="14" t="str">
        <f>IF($C61="B",VLOOKUP($A61,Bat!$A$4:$BG$1500,J$1,FALSE),VLOOKUP($A61,Pit!$A$4:$BA$1686,J$2,FALSE))</f>
        <v>L</v>
      </c>
      <c r="K61" s="14" t="str">
        <f>IF($C61="B",VLOOKUP($A61,Bat!$A$4:$BG$1500,K$1,FALSE),VLOOKUP($A61,Pit!$A$4:$BA$1686,K$2,FALSE))</f>
        <v>Normal</v>
      </c>
      <c r="L61" s="15" t="str">
        <f>IF($C61="B",VLOOKUP($A61,Bat!$A$4:$BG$1500,L$1,FALSE),VLOOKUP($A61,Pit!$A$4:$BA$1686,L$2,FALSE))</f>
        <v>Normal</v>
      </c>
      <c r="M61" s="14">
        <f>IF($C61="B",VLOOKUP($A61,Bat!$A$4:$BG$1500,M$1,FALSE),VLOOKUP($A61,Pit!$A$4:$BA$1686,M$2,FALSE))</f>
        <v>6</v>
      </c>
      <c r="N61" s="14">
        <f>IF($C61="B",VLOOKUP($A61,Bat!$A$4:$BG$1500,N$1,FALSE),VLOOKUP($A61,Pit!$A$4:$BA$1686,N$2,FALSE))</f>
        <v>1</v>
      </c>
      <c r="O61" s="14">
        <f>IF($C61="B",VLOOKUP($A61,Bat!$A$4:$BG$1500,O$1,FALSE),VLOOKUP($A61,Pit!$A$4:$BA$1686,O$2,FALSE))</f>
        <v>4</v>
      </c>
      <c r="P61" s="14" t="str">
        <f>IF($C61="B",VLOOKUP($A61,Bat!$A$4:$BG$1500,P$1,FALSE),VLOOKUP($A61,Pit!$A$4:$BA$1686,P$2,FALSE))</f>
        <v>98-100 Mph</v>
      </c>
      <c r="Q61" s="15">
        <f>IF($C61="B",VLOOKUP($A61,Bat!$A$4:$BG$1500,Q$1,FALSE),VLOOKUP($A61,Pit!$A$4:$BA$1686,Q$2,FALSE))</f>
        <v>10</v>
      </c>
      <c r="R61" s="16">
        <f>IF($C61="B",VLOOKUP($A61,Bat!$A$4:$BG$1500,R$1,FALSE),VLOOKUP($A61,Pit!$A$4:$BA$1686,R$2,FALSE))</f>
        <v>109.48957563461697</v>
      </c>
      <c r="S61" s="17">
        <f>IF($C61="B",VLOOKUP($A61,Bat!$A$4:$BG$1500,S$1,FALSE),VLOOKUP($A61,Pit!$A$4:$BA$1686,S$2,FALSE))</f>
        <v>0.78331324761270515</v>
      </c>
      <c r="T61" s="48" t="str">
        <f>IF($C61="B",VLOOKUP($A61,Bat!$A$4:$BG$1500,T$1,FALSE),VLOOKUP($A61,Pit!$A$4:$BA$1686,T$2,FALSE))</f>
        <v>$100k</v>
      </c>
      <c r="U61" s="19">
        <f>IF($C61="B",VLOOKUP($A61,Bat!$A$4:$AU$1464,46,FALSE),VLOOKUP($A61,Pit!$A$4:$BD$1664,55,FALSE))</f>
        <v>800</v>
      </c>
      <c r="V61" s="19">
        <f>IF($C61="B",VLOOKUP($A61,Bat!$A$4:$BA$1464,47,FALSE),VLOOKUP($A61,Pit!$A$4:$BF$1664,56,FALSE))</f>
        <v>800</v>
      </c>
      <c r="W61" s="19">
        <f>IF($C61="B",VLOOKUP($A61,Bat!$A$4:$BA$1464,48,FALSE),VLOOKUP($A61,Pit!$A$4:$BF$1664,57,FALSE))</f>
        <v>0</v>
      </c>
      <c r="X61" s="14">
        <f t="shared" si="1"/>
        <v>1061</v>
      </c>
      <c r="Y61" s="20">
        <f t="shared" si="2"/>
        <v>211</v>
      </c>
      <c r="Z61" s="14">
        <f>IFERROR(VLOOKUP($D61,Results37!$F$3:$L$1396,Z$1,FALSE),"")</f>
        <v>57</v>
      </c>
      <c r="AA61" s="43">
        <f>IF(ISERROR(VLOOKUP(D61,Results37!$F$3:$O$1399,AA$1,FALSE)),"",IF(VLOOKUP(D61,Results37!$F$3:$O$1399,AA$1+1,FALSE)=1,"S"&amp;VLOOKUP(D61,Results37!$F$3:$O$1399,AA$1,FALSE),VLOOKUP(D61,Results37!$F$3:$O$1399,AA$1,FALSE)))</f>
        <v>2</v>
      </c>
      <c r="AB61" s="14">
        <f>IFERROR(VLOOKUP($D61,Results37!$F$3:$L$1396,AB$1,FALSE),"")</f>
        <v>24</v>
      </c>
      <c r="AC61" s="14" t="str">
        <f>IFERROR(VLOOKUP($D61,Results37!$F$3:$L$1396,AC$1,FALSE),"")</f>
        <v>Duluth Warriors</v>
      </c>
      <c r="AD61" s="14">
        <f t="shared" si="3"/>
        <v>1004</v>
      </c>
      <c r="AE61" s="18" t="str">
        <f>IF(ISERROR(VLOOKUP($AC61&amp;"-"&amp;$F61&amp;" "&amp;G61,Bonuses!$B$1:$G$1006,4,FALSE)),"",INT(VLOOKUP($AC61&amp;"-"&amp;$F61&amp;" "&amp;$G61,Bonuses!$B$1:$G$1006,4,FALSE)))</f>
        <v/>
      </c>
      <c r="AF61" s="14" t="str">
        <f>AA61&amp;"."&amp;AB61&amp;" ("&amp;Z61&amp;") - "&amp;E61&amp;" "&amp;F61&amp;" "&amp;G61</f>
        <v>2.24 (57) - SP Vic Munn</v>
      </c>
    </row>
    <row r="62" spans="1:32" s="19" customFormat="1" hidden="1" x14ac:dyDescent="0.3">
      <c r="A62" s="19">
        <v>6201</v>
      </c>
      <c r="B62" s="19">
        <f t="shared" si="0"/>
        <v>1</v>
      </c>
      <c r="C62" s="14" t="str">
        <f>IF(ISNUMBER(IFERROR(VLOOKUP($A62,Pit!$A$4:$A$600,1,FALSE),"B")),"P","B")</f>
        <v>P</v>
      </c>
      <c r="D62" s="15">
        <f>IF($C62="B",VLOOKUP($A62,Bat!$A$4:$BG$1500,D$1,FALSE),VLOOKUP($A62,Pit!$A$4:$BA$1686,D$2,FALSE))</f>
        <v>6201</v>
      </c>
      <c r="E62" s="14" t="str">
        <f>IF($C62="B",VLOOKUP($A62,Bat!$A$4:$BG$1500,E$1,FALSE),VLOOKUP($A62,Pit!$A$4:$BA$1686,E$2,FALSE))</f>
        <v>SP</v>
      </c>
      <c r="F62" s="14" t="str">
        <f>IF($C62="B",VLOOKUP($A62,Bat!$A$4:$BG$1500,F$1,FALSE),VLOOKUP($A62,Pit!$A$4:$BA$1686,F$2,FALSE))</f>
        <v>Ángel</v>
      </c>
      <c r="G62" s="14" t="str">
        <f>IF($C62="B",VLOOKUP($A62,Bat!$A$4:$BG$1500,G$1,FALSE),VLOOKUP($A62,Pit!$A$4:$BA$1686,G$2,FALSE))</f>
        <v>Villa</v>
      </c>
      <c r="H62" s="14">
        <f>IF($C62="B",VLOOKUP($A62,Bat!$A$4:$BG$1500,H$1,FALSE),VLOOKUP($A62,Pit!$A$4:$BA$1686,H$2,FALSE))</f>
        <v>18</v>
      </c>
      <c r="I62" s="14" t="str">
        <f>IF($C62="B",VLOOKUP($A62,Bat!$A$4:$BG$1500,I$1,FALSE),VLOOKUP($A62,Pit!$A$4:$BA$1686,I$2,FALSE))</f>
        <v>L</v>
      </c>
      <c r="J62" s="14" t="str">
        <f>IF($C62="B",VLOOKUP($A62,Bat!$A$4:$BG$1500,J$1,FALSE),VLOOKUP($A62,Pit!$A$4:$BA$1686,J$2,FALSE))</f>
        <v>R</v>
      </c>
      <c r="K62" s="14" t="str">
        <f>IF($C62="B",VLOOKUP($A62,Bat!$A$4:$BG$1500,K$1,FALSE),VLOOKUP($A62,Pit!$A$4:$BA$1686,K$2,FALSE))</f>
        <v>Normal</v>
      </c>
      <c r="L62" s="15" t="str">
        <f>IF($C62="B",VLOOKUP($A62,Bat!$A$4:$BG$1500,L$1,FALSE),VLOOKUP($A62,Pit!$A$4:$BA$1686,L$2,FALSE))</f>
        <v>Normal</v>
      </c>
      <c r="M62" s="14">
        <f>IF($C62="B",VLOOKUP($A62,Bat!$A$4:$BG$1500,M$1,FALSE),VLOOKUP($A62,Pit!$A$4:$BA$1686,M$2,FALSE))</f>
        <v>5</v>
      </c>
      <c r="N62" s="14">
        <f>IF($C62="B",VLOOKUP($A62,Bat!$A$4:$BG$1500,N$1,FALSE),VLOOKUP($A62,Pit!$A$4:$BA$1686,N$2,FALSE))</f>
        <v>4</v>
      </c>
      <c r="O62" s="14">
        <f>IF($C62="B",VLOOKUP($A62,Bat!$A$4:$BG$1500,O$1,FALSE),VLOOKUP($A62,Pit!$A$4:$BA$1686,O$2,FALSE))</f>
        <v>4</v>
      </c>
      <c r="P62" s="14" t="str">
        <f>IF($C62="B",VLOOKUP($A62,Bat!$A$4:$BG$1500,P$1,FALSE),VLOOKUP($A62,Pit!$A$4:$BA$1686,P$2,FALSE))</f>
        <v>94-96 Mph</v>
      </c>
      <c r="Q62" s="15">
        <f>IF($C62="B",VLOOKUP($A62,Bat!$A$4:$BG$1500,Q$1,FALSE),VLOOKUP($A62,Pit!$A$4:$BA$1686,Q$2,FALSE))</f>
        <v>8</v>
      </c>
      <c r="R62" s="16">
        <f>IF($C62="B",VLOOKUP($A62,Bat!$A$4:$BG$1500,R$1,FALSE),VLOOKUP($A62,Pit!$A$4:$BA$1686,R$2,FALSE))</f>
        <v>122.31451616495291</v>
      </c>
      <c r="S62" s="17">
        <f>IF($C62="B",VLOOKUP($A62,Bat!$A$4:$BG$1500,S$1,FALSE),VLOOKUP($A62,Pit!$A$4:$BA$1686,S$2,FALSE))</f>
        <v>1.9664994822028508</v>
      </c>
      <c r="T62" s="48" t="str">
        <f>IF($C62="B",VLOOKUP($A62,Bat!$A$4:$BG$1500,T$1,FALSE),VLOOKUP($A62,Pit!$A$4:$BA$1686,T$2,FALSE))</f>
        <v>$1.7m</v>
      </c>
      <c r="U62" s="19">
        <f>IF($C62="B",VLOOKUP($A62,Bat!$A$4:$AU$1464,46,FALSE),VLOOKUP($A62,Pit!$A$4:$BD$1664,55,FALSE))</f>
        <v>800</v>
      </c>
      <c r="V62" s="19">
        <f>IF($C62="B",VLOOKUP($A62,Bat!$A$4:$BA$1464,47,FALSE),VLOOKUP($A62,Pit!$A$4:$BF$1664,56,FALSE))</f>
        <v>800</v>
      </c>
      <c r="W62" s="19">
        <f>IF($C62="B",VLOOKUP($A62,Bat!$A$4:$BA$1464,48,FALSE),VLOOKUP($A62,Pit!$A$4:$BF$1664,57,FALSE))</f>
        <v>0</v>
      </c>
      <c r="X62" s="14">
        <f t="shared" si="1"/>
        <v>910</v>
      </c>
      <c r="Y62" s="20">
        <f t="shared" si="2"/>
        <v>60</v>
      </c>
      <c r="Z62" s="14">
        <f>IFERROR(VLOOKUP($D62,Results37!$F$3:$L$1396,Z$1,FALSE),"")</f>
        <v>58</v>
      </c>
      <c r="AA62" s="43">
        <f>IF(ISERROR(VLOOKUP(D62,Results37!$F$3:$O$1399,AA$1,FALSE)),"",IF(VLOOKUP(D62,Results37!$F$3:$O$1399,AA$1+1,FALSE)=1,"S"&amp;VLOOKUP(D62,Results37!$F$3:$O$1399,AA$1,FALSE),VLOOKUP(D62,Results37!$F$3:$O$1399,AA$1,FALSE)))</f>
        <v>2</v>
      </c>
      <c r="AB62" s="14">
        <f>IFERROR(VLOOKUP($D62,Results37!$F$3:$L$1396,AB$1,FALSE),"")</f>
        <v>25</v>
      </c>
      <c r="AC62" s="14" t="str">
        <f>IFERROR(VLOOKUP($D62,Results37!$F$3:$L$1396,AC$1,FALSE),"")</f>
        <v>Madison Malts</v>
      </c>
      <c r="AD62" s="14">
        <f t="shared" si="3"/>
        <v>852</v>
      </c>
      <c r="AE62" s="18" t="str">
        <f>IF(ISERROR(VLOOKUP($AC62&amp;"-"&amp;$F62&amp;" "&amp;G62,Bonuses!$B$1:$G$1006,4,FALSE)),"",INT(VLOOKUP($AC62&amp;"-"&amp;$F62&amp;" "&amp;$G62,Bonuses!$B$1:$G$1006,4,FALSE)))</f>
        <v/>
      </c>
      <c r="AF62" s="14" t="str">
        <f>AA62&amp;"."&amp;AB62&amp;" ("&amp;Z62&amp;") - "&amp;E62&amp;" "&amp;F62&amp;" "&amp;G62</f>
        <v>2.25 (58) - SP Ángel Villa</v>
      </c>
    </row>
    <row r="63" spans="1:32" s="19" customFormat="1" hidden="1" x14ac:dyDescent="0.3">
      <c r="A63" s="19">
        <v>9703</v>
      </c>
      <c r="B63" s="19">
        <f t="shared" si="0"/>
        <v>1</v>
      </c>
      <c r="C63" s="14" t="str">
        <f>IF(ISNUMBER(IFERROR(VLOOKUP($A63,Pit!$A$4:$A$600,1,FALSE),"B")),"P","B")</f>
        <v>B</v>
      </c>
      <c r="D63" s="15">
        <f>IF($C63="B",VLOOKUP($A63,Bat!$A$4:$BG$1500,D$1,FALSE),VLOOKUP($A63,Pit!$A$4:$BA$1686,D$2,FALSE))</f>
        <v>9703</v>
      </c>
      <c r="E63" s="14" t="str">
        <f>IF($C63="B",VLOOKUP($A63,Bat!$A$4:$BG$1500,E$1,FALSE),VLOOKUP($A63,Pit!$A$4:$BA$1686,E$2,FALSE))</f>
        <v>CF</v>
      </c>
      <c r="F63" s="14" t="str">
        <f>IF($C63="B",VLOOKUP($A63,Bat!$A$4:$BG$1500,F$1,FALSE),VLOOKUP($A63,Pit!$A$4:$BA$1686,F$2,FALSE))</f>
        <v>David</v>
      </c>
      <c r="G63" s="14" t="str">
        <f>IF($C63="B",VLOOKUP($A63,Bat!$A$4:$BG$1500,G$1,FALSE),VLOOKUP($A63,Pit!$A$4:$BA$1686,G$2,FALSE))</f>
        <v>Alejo</v>
      </c>
      <c r="H63" s="14">
        <f>IF($C63="B",VLOOKUP($A63,Bat!$A$4:$BG$1500,H$1,FALSE),VLOOKUP($A63,Pit!$A$4:$BA$1686,H$2,FALSE))</f>
        <v>21</v>
      </c>
      <c r="I63" s="14" t="str">
        <f>IF($C63="B",VLOOKUP($A63,Bat!$A$4:$BG$1500,I$1,FALSE),VLOOKUP($A63,Pit!$A$4:$BA$1686,I$2,FALSE))</f>
        <v>S</v>
      </c>
      <c r="J63" s="14" t="str">
        <f>IF($C63="B",VLOOKUP($A63,Bat!$A$4:$BG$1500,J$1,FALSE),VLOOKUP($A63,Pit!$A$4:$BA$1686,J$2,FALSE))</f>
        <v>R</v>
      </c>
      <c r="K63" s="14" t="str">
        <f>IF($C63="B",VLOOKUP($A63,Bat!$A$4:$BG$1500,K$1,FALSE),VLOOKUP($A63,Pit!$A$4:$BA$1686,K$2,FALSE))</f>
        <v>Normal</v>
      </c>
      <c r="L63" s="15" t="str">
        <f>IF($C63="B",VLOOKUP($A63,Bat!$A$4:$BG$1500,L$1,FALSE),VLOOKUP($A63,Pit!$A$4:$BA$1686,L$2,FALSE))</f>
        <v>Normal</v>
      </c>
      <c r="M63" s="14">
        <f>IF($C63="B",VLOOKUP($A63,Bat!$A$4:$BG$1500,M$1,FALSE),VLOOKUP($A63,Pit!$A$4:$BA$1686,M$2,FALSE))</f>
        <v>4</v>
      </c>
      <c r="N63" s="14">
        <f>IF($C63="B",VLOOKUP($A63,Bat!$A$4:$BG$1500,N$1,FALSE),VLOOKUP($A63,Pit!$A$4:$BA$1686,N$2,FALSE))</f>
        <v>5</v>
      </c>
      <c r="O63" s="14">
        <f>IF($C63="B",VLOOKUP($A63,Bat!$A$4:$BG$1500,O$1,FALSE),VLOOKUP($A63,Pit!$A$4:$BA$1686,O$2,FALSE))</f>
        <v>5</v>
      </c>
      <c r="P63" s="14">
        <f>IF($C63="B",VLOOKUP($A63,Bat!$A$4:$BG$1500,P$1,FALSE),VLOOKUP($A63,Pit!$A$4:$BA$1686,P$2,FALSE))</f>
        <v>6</v>
      </c>
      <c r="Q63" s="15">
        <f>IF($C63="B",VLOOKUP($A63,Bat!$A$4:$BG$1500,Q$1,FALSE),VLOOKUP($A63,Pit!$A$4:$BA$1686,Q$2,FALSE))</f>
        <v>4</v>
      </c>
      <c r="R63" s="16">
        <f>IF($C63="B",VLOOKUP($A63,Bat!$A$4:$BG$1500,R$1,FALSE),VLOOKUP($A63,Pit!$A$4:$BA$1686,R$2,FALSE))</f>
        <v>115.0759070968269</v>
      </c>
      <c r="S63" s="17">
        <f>IF($C63="B",VLOOKUP($A63,Bat!$A$4:$BG$1500,S$1,FALSE),VLOOKUP($A63,Pit!$A$4:$BA$1686,S$2,FALSE))</f>
        <v>1.4555197963596174</v>
      </c>
      <c r="T63" s="48" t="str">
        <f>IF($C63="B",VLOOKUP($A63,Bat!$A$4:$BG$1500,T$1,FALSE),VLOOKUP($A63,Pit!$A$4:$BA$1686,T$2,FALSE))</f>
        <v>$150k</v>
      </c>
      <c r="U63" s="19">
        <f>IF($C63="B",VLOOKUP($A63,Bat!$A$4:$AU$1464,46,FALSE),VLOOKUP($A63,Pit!$A$4:$BD$1664,55,FALSE))</f>
        <v>800</v>
      </c>
      <c r="V63" s="19">
        <f>IF($C63="B",VLOOKUP($A63,Bat!$A$4:$BA$1464,47,FALSE),VLOOKUP($A63,Pit!$A$4:$BF$1664,56,FALSE))</f>
        <v>800</v>
      </c>
      <c r="W63" s="19">
        <f>IF($C63="B",VLOOKUP($A63,Bat!$A$4:$BA$1464,48,FALSE),VLOOKUP($A63,Pit!$A$4:$BF$1664,57,FALSE))</f>
        <v>0</v>
      </c>
      <c r="X63" s="14">
        <f t="shared" si="1"/>
        <v>957</v>
      </c>
      <c r="Y63" s="20">
        <f t="shared" si="2"/>
        <v>107</v>
      </c>
      <c r="Z63" s="14">
        <f>IFERROR(VLOOKUP($D63,Results37!$F$3:$L$1396,Z$1,FALSE),"")</f>
        <v>59</v>
      </c>
      <c r="AA63" s="43">
        <f>IF(ISERROR(VLOOKUP(D63,Results37!$F$3:$O$1399,AA$1,FALSE)),"",IF(VLOOKUP(D63,Results37!$F$3:$O$1399,AA$1+1,FALSE)=1,"S"&amp;VLOOKUP(D63,Results37!$F$3:$O$1399,AA$1,FALSE),VLOOKUP(D63,Results37!$F$3:$O$1399,AA$1,FALSE)))</f>
        <v>2</v>
      </c>
      <c r="AB63" s="14">
        <f>IFERROR(VLOOKUP($D63,Results37!$F$3:$L$1396,AB$1,FALSE),"")</f>
        <v>26</v>
      </c>
      <c r="AC63" s="14" t="str">
        <f>IFERROR(VLOOKUP($D63,Results37!$F$3:$L$1396,AC$1,FALSE),"")</f>
        <v>San Juan Coqui</v>
      </c>
      <c r="AD63" s="14">
        <f t="shared" si="3"/>
        <v>898</v>
      </c>
      <c r="AE63" s="18" t="str">
        <f>IF(ISERROR(VLOOKUP($AC63&amp;"-"&amp;$F63&amp;" "&amp;G63,Bonuses!$B$1:$G$1006,4,FALSE)),"",INT(VLOOKUP($AC63&amp;"-"&amp;$F63&amp;" "&amp;$G63,Bonuses!$B$1:$G$1006,4,FALSE)))</f>
        <v/>
      </c>
      <c r="AF63" s="14" t="str">
        <f>AA63&amp;"."&amp;AB63&amp;" ("&amp;Z63&amp;") - "&amp;E63&amp;" "&amp;F63&amp;" "&amp;G63</f>
        <v>2.26 (59) - CF David Alejo</v>
      </c>
    </row>
    <row r="64" spans="1:32" s="19" customFormat="1" hidden="1" x14ac:dyDescent="0.3">
      <c r="A64" s="19">
        <v>11073</v>
      </c>
      <c r="B64" s="19">
        <f t="shared" si="0"/>
        <v>1</v>
      </c>
      <c r="C64" s="14" t="str">
        <f>IF(ISNUMBER(IFERROR(VLOOKUP($A64,Pit!$A$4:$A$600,1,FALSE),"B")),"P","B")</f>
        <v>B</v>
      </c>
      <c r="D64" s="15">
        <f>IF($C64="B",VLOOKUP($A64,Bat!$A$4:$BG$1500,D$1,FALSE),VLOOKUP($A64,Pit!$A$4:$BA$1686,D$2,FALSE))</f>
        <v>11073</v>
      </c>
      <c r="E64" s="14" t="str">
        <f>IF($C64="B",VLOOKUP($A64,Bat!$A$4:$BG$1500,E$1,FALSE),VLOOKUP($A64,Pit!$A$4:$BA$1686,E$2,FALSE))</f>
        <v>SS</v>
      </c>
      <c r="F64" s="14" t="str">
        <f>IF($C64="B",VLOOKUP($A64,Bat!$A$4:$BG$1500,F$1,FALSE),VLOOKUP($A64,Pit!$A$4:$BA$1686,F$2,FALSE))</f>
        <v>Stephen</v>
      </c>
      <c r="G64" s="14" t="str">
        <f>IF($C64="B",VLOOKUP($A64,Bat!$A$4:$BG$1500,G$1,FALSE),VLOOKUP($A64,Pit!$A$4:$BA$1686,G$2,FALSE))</f>
        <v>Reed</v>
      </c>
      <c r="H64" s="14">
        <f>IF($C64="B",VLOOKUP($A64,Bat!$A$4:$BG$1500,H$1,FALSE),VLOOKUP($A64,Pit!$A$4:$BA$1686,H$2,FALSE))</f>
        <v>21</v>
      </c>
      <c r="I64" s="14" t="str">
        <f>IF($C64="B",VLOOKUP($A64,Bat!$A$4:$BG$1500,I$1,FALSE),VLOOKUP($A64,Pit!$A$4:$BA$1686,I$2,FALSE))</f>
        <v>L</v>
      </c>
      <c r="J64" s="14" t="str">
        <f>IF($C64="B",VLOOKUP($A64,Bat!$A$4:$BG$1500,J$1,FALSE),VLOOKUP($A64,Pit!$A$4:$BA$1686,J$2,FALSE))</f>
        <v>R</v>
      </c>
      <c r="K64" s="14" t="str">
        <f>IF($C64="B",VLOOKUP($A64,Bat!$A$4:$BG$1500,K$1,FALSE),VLOOKUP($A64,Pit!$A$4:$BA$1686,K$2,FALSE))</f>
        <v>Normal</v>
      </c>
      <c r="L64" s="15" t="str">
        <f>IF($C64="B",VLOOKUP($A64,Bat!$A$4:$BG$1500,L$1,FALSE),VLOOKUP($A64,Pit!$A$4:$BA$1686,L$2,FALSE))</f>
        <v>Normal</v>
      </c>
      <c r="M64" s="14">
        <f>IF($C64="B",VLOOKUP($A64,Bat!$A$4:$BG$1500,M$1,FALSE),VLOOKUP($A64,Pit!$A$4:$BA$1686,M$2,FALSE))</f>
        <v>3</v>
      </c>
      <c r="N64" s="14">
        <f>IF($C64="B",VLOOKUP($A64,Bat!$A$4:$BG$1500,N$1,FALSE),VLOOKUP($A64,Pit!$A$4:$BA$1686,N$2,FALSE))</f>
        <v>3</v>
      </c>
      <c r="O64" s="14">
        <f>IF($C64="B",VLOOKUP($A64,Bat!$A$4:$BG$1500,O$1,FALSE),VLOOKUP($A64,Pit!$A$4:$BA$1686,O$2,FALSE))</f>
        <v>4</v>
      </c>
      <c r="P64" s="14">
        <f>IF($C64="B",VLOOKUP($A64,Bat!$A$4:$BG$1500,P$1,FALSE),VLOOKUP($A64,Pit!$A$4:$BA$1686,P$2,FALSE))</f>
        <v>4</v>
      </c>
      <c r="Q64" s="15">
        <f>IF($C64="B",VLOOKUP($A64,Bat!$A$4:$BG$1500,Q$1,FALSE),VLOOKUP($A64,Pit!$A$4:$BA$1686,Q$2,FALSE))</f>
        <v>4</v>
      </c>
      <c r="R64" s="16">
        <f>IF($C64="B",VLOOKUP($A64,Bat!$A$4:$BG$1500,R$1,FALSE),VLOOKUP($A64,Pit!$A$4:$BA$1686,R$2,FALSE))</f>
        <v>108.97351492478941</v>
      </c>
      <c r="S64" s="17">
        <f>IF($C64="B",VLOOKUP($A64,Bat!$A$4:$BG$1500,S$1,FALSE),VLOOKUP($A64,Pit!$A$4:$BA$1686,S$2,FALSE))</f>
        <v>0.18079856328299776</v>
      </c>
      <c r="T64" s="48" t="str">
        <f>IF($C64="B",VLOOKUP($A64,Bat!$A$4:$BG$1500,T$1,FALSE),VLOOKUP($A64,Pit!$A$4:$BA$1686,T$2,FALSE))</f>
        <v>-</v>
      </c>
      <c r="U64" s="19">
        <f>IF($C64="B",VLOOKUP($A64,Bat!$A$4:$AU$1464,46,FALSE),VLOOKUP($A64,Pit!$A$4:$BD$1664,55,FALSE))</f>
        <v>800</v>
      </c>
      <c r="V64" s="19">
        <f>IF($C64="B",VLOOKUP($A64,Bat!$A$4:$BA$1464,47,FALSE),VLOOKUP($A64,Pit!$A$4:$BF$1664,56,FALSE))</f>
        <v>800</v>
      </c>
      <c r="W64" s="19">
        <f>IF($C64="B",VLOOKUP($A64,Bat!$A$4:$BA$1464,48,FALSE),VLOOKUP($A64,Pit!$A$4:$BF$1664,57,FALSE))</f>
        <v>0</v>
      </c>
      <c r="X64" s="14">
        <f t="shared" si="1"/>
        <v>1237</v>
      </c>
      <c r="Y64" s="20">
        <f t="shared" si="2"/>
        <v>387</v>
      </c>
      <c r="Z64" s="14">
        <f>IFERROR(VLOOKUP($D64,Results37!$F$3:$L$1396,Z$1,FALSE),"")</f>
        <v>60</v>
      </c>
      <c r="AA64" s="43">
        <f>IF(ISERROR(VLOOKUP(D64,Results37!$F$3:$O$1399,AA$1,FALSE)),"",IF(VLOOKUP(D64,Results37!$F$3:$O$1399,AA$1+1,FALSE)=1,"S"&amp;VLOOKUP(D64,Results37!$F$3:$O$1399,AA$1,FALSE),VLOOKUP(D64,Results37!$F$3:$O$1399,AA$1,FALSE)))</f>
        <v>2</v>
      </c>
      <c r="AB64" s="14">
        <f>IFERROR(VLOOKUP($D64,Results37!$F$3:$L$1396,AB$1,FALSE),"")</f>
        <v>27</v>
      </c>
      <c r="AC64" s="14" t="str">
        <f>IFERROR(VLOOKUP($D64,Results37!$F$3:$L$1396,AC$1,FALSE),"")</f>
        <v>Havana Leones</v>
      </c>
      <c r="AD64" s="14">
        <f t="shared" si="3"/>
        <v>1177</v>
      </c>
      <c r="AE64" s="18" t="str">
        <f>IF(ISERROR(VLOOKUP($AC64&amp;"-"&amp;$F64&amp;" "&amp;G64,Bonuses!$B$1:$G$1006,4,FALSE)),"",INT(VLOOKUP($AC64&amp;"-"&amp;$F64&amp;" "&amp;$G64,Bonuses!$B$1:$G$1006,4,FALSE)))</f>
        <v/>
      </c>
      <c r="AF64" s="14" t="str">
        <f>AA64&amp;"."&amp;AB64&amp;" ("&amp;Z64&amp;") - "&amp;E64&amp;" "&amp;F64&amp;" "&amp;G64</f>
        <v>2.27 (60) - SS Stephen Reed</v>
      </c>
    </row>
    <row r="65" spans="1:32" s="19" customFormat="1" hidden="1" x14ac:dyDescent="0.3">
      <c r="A65" s="19">
        <v>13422</v>
      </c>
      <c r="B65" s="19">
        <f t="shared" si="0"/>
        <v>1</v>
      </c>
      <c r="C65" s="14" t="str">
        <f>IF(ISNUMBER(IFERROR(VLOOKUP($A65,Pit!$A$4:$A$600,1,FALSE),"B")),"P","B")</f>
        <v>P</v>
      </c>
      <c r="D65" s="15">
        <f>IF($C65="B",VLOOKUP($A65,Bat!$A$4:$BG$1500,D$1,FALSE),VLOOKUP($A65,Pit!$A$4:$BA$1686,D$2,FALSE))</f>
        <v>13422</v>
      </c>
      <c r="E65" s="14" t="str">
        <f>IF($C65="B",VLOOKUP($A65,Bat!$A$4:$BG$1500,E$1,FALSE),VLOOKUP($A65,Pit!$A$4:$BA$1686,E$2,FALSE))</f>
        <v>RP</v>
      </c>
      <c r="F65" s="14" t="str">
        <f>IF($C65="B",VLOOKUP($A65,Bat!$A$4:$BG$1500,F$1,FALSE),VLOOKUP($A65,Pit!$A$4:$BA$1686,F$2,FALSE))</f>
        <v>Brian</v>
      </c>
      <c r="G65" s="14" t="str">
        <f>IF($C65="B",VLOOKUP($A65,Bat!$A$4:$BG$1500,G$1,FALSE),VLOOKUP($A65,Pit!$A$4:$BA$1686,G$2,FALSE))</f>
        <v>Pratt</v>
      </c>
      <c r="H65" s="14">
        <f>IF($C65="B",VLOOKUP($A65,Bat!$A$4:$BG$1500,H$1,FALSE),VLOOKUP($A65,Pit!$A$4:$BA$1686,H$2,FALSE))</f>
        <v>18</v>
      </c>
      <c r="I65" s="14" t="str">
        <f>IF($C65="B",VLOOKUP($A65,Bat!$A$4:$BG$1500,I$1,FALSE),VLOOKUP($A65,Pit!$A$4:$BA$1686,I$2,FALSE))</f>
        <v>R</v>
      </c>
      <c r="J65" s="14" t="str">
        <f>IF($C65="B",VLOOKUP($A65,Bat!$A$4:$BG$1500,J$1,FALSE),VLOOKUP($A65,Pit!$A$4:$BA$1686,J$2,FALSE))</f>
        <v>R</v>
      </c>
      <c r="K65" s="14" t="str">
        <f>IF($C65="B",VLOOKUP($A65,Bat!$A$4:$BG$1500,K$1,FALSE),VLOOKUP($A65,Pit!$A$4:$BA$1686,K$2,FALSE))</f>
        <v>Normal</v>
      </c>
      <c r="L65" s="15" t="str">
        <f>IF($C65="B",VLOOKUP($A65,Bat!$A$4:$BG$1500,L$1,FALSE),VLOOKUP($A65,Pit!$A$4:$BA$1686,L$2,FALSE))</f>
        <v>Normal</v>
      </c>
      <c r="M65" s="14">
        <f>IF($C65="B",VLOOKUP($A65,Bat!$A$4:$BG$1500,M$1,FALSE),VLOOKUP($A65,Pit!$A$4:$BA$1686,M$2,FALSE))</f>
        <v>6</v>
      </c>
      <c r="N65" s="14">
        <f>IF($C65="B",VLOOKUP($A65,Bat!$A$4:$BG$1500,N$1,FALSE),VLOOKUP($A65,Pit!$A$4:$BA$1686,N$2,FALSE))</f>
        <v>4</v>
      </c>
      <c r="O65" s="14">
        <f>IF($C65="B",VLOOKUP($A65,Bat!$A$4:$BG$1500,O$1,FALSE),VLOOKUP($A65,Pit!$A$4:$BA$1686,O$2,FALSE))</f>
        <v>3</v>
      </c>
      <c r="P65" s="14" t="str">
        <f>IF($C65="B",VLOOKUP($A65,Bat!$A$4:$BG$1500,P$1,FALSE),VLOOKUP($A65,Pit!$A$4:$BA$1686,P$2,FALSE))</f>
        <v>91-93 Mph</v>
      </c>
      <c r="Q65" s="15">
        <f>IF($C65="B",VLOOKUP($A65,Bat!$A$4:$BG$1500,Q$1,FALSE),VLOOKUP($A65,Pit!$A$4:$BA$1686,Q$2,FALSE))</f>
        <v>5</v>
      </c>
      <c r="R65" s="16">
        <f>IF($C65="B",VLOOKUP($A65,Bat!$A$4:$BG$1500,R$1,FALSE),VLOOKUP($A65,Pit!$A$4:$BA$1686,R$2,FALSE))</f>
        <v>121.17315119249717</v>
      </c>
      <c r="S65" s="17">
        <f>IF($C65="B",VLOOKUP($A65,Bat!$A$4:$BG$1500,S$1,FALSE),VLOOKUP($A65,Pit!$A$4:$BA$1686,S$2,FALSE))</f>
        <v>1.8612009569692518</v>
      </c>
      <c r="T65" s="48" t="str">
        <f>IF($C65="B",VLOOKUP($A65,Bat!$A$4:$BG$1500,T$1,FALSE),VLOOKUP($A65,Pit!$A$4:$BA$1686,T$2,FALSE))</f>
        <v>$240k</v>
      </c>
      <c r="U65" s="19">
        <f>IF($C65="B",VLOOKUP($A65,Bat!$A$4:$AU$1464,46,FALSE),VLOOKUP($A65,Pit!$A$4:$BD$1664,55,FALSE))</f>
        <v>800</v>
      </c>
      <c r="V65" s="19">
        <f>IF($C65="B",VLOOKUP($A65,Bat!$A$4:$BA$1464,47,FALSE),VLOOKUP($A65,Pit!$A$4:$BF$1664,56,FALSE))</f>
        <v>800</v>
      </c>
      <c r="W65" s="19">
        <f>IF($C65="B",VLOOKUP($A65,Bat!$A$4:$BA$1464,48,FALSE),VLOOKUP($A65,Pit!$A$4:$BF$1664,57,FALSE))</f>
        <v>0</v>
      </c>
      <c r="X65" s="14">
        <f t="shared" si="1"/>
        <v>921</v>
      </c>
      <c r="Y65" s="20">
        <f t="shared" si="2"/>
        <v>71</v>
      </c>
      <c r="Z65" s="14">
        <f>IFERROR(VLOOKUP($D65,Results37!$F$3:$L$1396,Z$1,FALSE),"")</f>
        <v>61</v>
      </c>
      <c r="AA65" s="43">
        <f>IF(ISERROR(VLOOKUP(D65,Results37!$F$3:$O$1399,AA$1,FALSE)),"",IF(VLOOKUP(D65,Results37!$F$3:$O$1399,AA$1+1,FALSE)=1,"S"&amp;VLOOKUP(D65,Results37!$F$3:$O$1399,AA$1,FALSE),VLOOKUP(D65,Results37!$F$3:$O$1399,AA$1,FALSE)))</f>
        <v>2</v>
      </c>
      <c r="AB65" s="14">
        <f>IFERROR(VLOOKUP($D65,Results37!$F$3:$L$1396,AB$1,FALSE),"")</f>
        <v>28</v>
      </c>
      <c r="AC65" s="14" t="str">
        <f>IFERROR(VLOOKUP($D65,Results37!$F$3:$L$1396,AC$1,FALSE),"")</f>
        <v>Neo-Tokyo Akira</v>
      </c>
      <c r="AD65" s="14">
        <f t="shared" si="3"/>
        <v>860</v>
      </c>
      <c r="AE65" s="18" t="str">
        <f>IF(ISERROR(VLOOKUP($AC65&amp;"-"&amp;$F65&amp;" "&amp;G65,Bonuses!$B$1:$G$1006,4,FALSE)),"",INT(VLOOKUP($AC65&amp;"-"&amp;$F65&amp;" "&amp;$G65,Bonuses!$B$1:$G$1006,4,FALSE)))</f>
        <v/>
      </c>
      <c r="AF65" s="14" t="str">
        <f>AA65&amp;"."&amp;AB65&amp;" ("&amp;Z65&amp;") - "&amp;E65&amp;" "&amp;F65&amp;" "&amp;G65</f>
        <v>2.28 (61) - RP Brian Pratt</v>
      </c>
    </row>
    <row r="66" spans="1:32" s="19" customFormat="1" hidden="1" x14ac:dyDescent="0.3">
      <c r="A66" s="19">
        <v>14497</v>
      </c>
      <c r="B66" s="19">
        <f t="shared" si="0"/>
        <v>1</v>
      </c>
      <c r="C66" s="14" t="str">
        <f>IF(ISNUMBER(IFERROR(VLOOKUP($A66,Pit!$A$4:$A$600,1,FALSE),"B")),"P","B")</f>
        <v>P</v>
      </c>
      <c r="D66" s="15">
        <f>IF($C66="B",VLOOKUP($A66,Bat!$A$4:$BG$1500,D$1,FALSE),VLOOKUP($A66,Pit!$A$4:$BA$1686,D$2,FALSE))</f>
        <v>14497</v>
      </c>
      <c r="E66" s="14" t="str">
        <f>IF($C66="B",VLOOKUP($A66,Bat!$A$4:$BG$1500,E$1,FALSE),VLOOKUP($A66,Pit!$A$4:$BA$1686,E$2,FALSE))</f>
        <v>SP</v>
      </c>
      <c r="F66" s="14" t="str">
        <f>IF($C66="B",VLOOKUP($A66,Bat!$A$4:$BG$1500,F$1,FALSE),VLOOKUP($A66,Pit!$A$4:$BA$1686,F$2,FALSE))</f>
        <v>Roberto</v>
      </c>
      <c r="G66" s="14" t="str">
        <f>IF($C66="B",VLOOKUP($A66,Bat!$A$4:$BG$1500,G$1,FALSE),VLOOKUP($A66,Pit!$A$4:$BA$1686,G$2,FALSE))</f>
        <v>Alicea</v>
      </c>
      <c r="H66" s="14">
        <f>IF($C66="B",VLOOKUP($A66,Bat!$A$4:$BG$1500,H$1,FALSE),VLOOKUP($A66,Pit!$A$4:$BA$1686,H$2,FALSE))</f>
        <v>18</v>
      </c>
      <c r="I66" s="14" t="str">
        <f>IF($C66="B",VLOOKUP($A66,Bat!$A$4:$BG$1500,I$1,FALSE),VLOOKUP($A66,Pit!$A$4:$BA$1686,I$2,FALSE))</f>
        <v>L</v>
      </c>
      <c r="J66" s="14" t="str">
        <f>IF($C66="B",VLOOKUP($A66,Bat!$A$4:$BG$1500,J$1,FALSE),VLOOKUP($A66,Pit!$A$4:$BA$1686,J$2,FALSE))</f>
        <v>L</v>
      </c>
      <c r="K66" s="14" t="str">
        <f>IF($C66="B",VLOOKUP($A66,Bat!$A$4:$BG$1500,K$1,FALSE),VLOOKUP($A66,Pit!$A$4:$BA$1686,K$2,FALSE))</f>
        <v>Low</v>
      </c>
      <c r="L66" s="15" t="str">
        <f>IF($C66="B",VLOOKUP($A66,Bat!$A$4:$BG$1500,L$1,FALSE),VLOOKUP($A66,Pit!$A$4:$BA$1686,L$2,FALSE))</f>
        <v>Low</v>
      </c>
      <c r="M66" s="14">
        <f>IF($C66="B",VLOOKUP($A66,Bat!$A$4:$BG$1500,M$1,FALSE),VLOOKUP($A66,Pit!$A$4:$BA$1686,M$2,FALSE))</f>
        <v>4</v>
      </c>
      <c r="N66" s="14">
        <f>IF($C66="B",VLOOKUP($A66,Bat!$A$4:$BG$1500,N$1,FALSE),VLOOKUP($A66,Pit!$A$4:$BA$1686,N$2,FALSE))</f>
        <v>8</v>
      </c>
      <c r="O66" s="14">
        <f>IF($C66="B",VLOOKUP($A66,Bat!$A$4:$BG$1500,O$1,FALSE),VLOOKUP($A66,Pit!$A$4:$BA$1686,O$2,FALSE))</f>
        <v>4</v>
      </c>
      <c r="P66" s="14" t="str">
        <f>IF($C66="B",VLOOKUP($A66,Bat!$A$4:$BG$1500,P$1,FALSE),VLOOKUP($A66,Pit!$A$4:$BA$1686,P$2,FALSE))</f>
        <v>88-90 Mph</v>
      </c>
      <c r="Q66" s="15">
        <f>IF($C66="B",VLOOKUP($A66,Bat!$A$4:$BG$1500,Q$1,FALSE),VLOOKUP($A66,Pit!$A$4:$BA$1686,Q$2,FALSE))</f>
        <v>6</v>
      </c>
      <c r="R66" s="16">
        <f>IF($C66="B",VLOOKUP($A66,Bat!$A$4:$BG$1500,R$1,FALSE),VLOOKUP($A66,Pit!$A$4:$BA$1686,R$2,FALSE))</f>
        <v>124.29712052774786</v>
      </c>
      <c r="S66" s="17">
        <f>IF($C66="B",VLOOKUP($A66,Bat!$A$4:$BG$1500,S$1,FALSE),VLOOKUP($A66,Pit!$A$4:$BA$1686,S$2,FALSE))</f>
        <v>2.1494079475597592</v>
      </c>
      <c r="T66" s="48" t="str">
        <f>IF($C66="B",VLOOKUP($A66,Bat!$A$4:$BG$1500,T$1,FALSE),VLOOKUP($A66,Pit!$A$4:$BA$1686,T$2,FALSE))</f>
        <v>$550k</v>
      </c>
      <c r="U66" s="19">
        <f>IF($C66="B",VLOOKUP($A66,Bat!$A$4:$AU$1464,46,FALSE),VLOOKUP($A66,Pit!$A$4:$BD$1664,55,FALSE))</f>
        <v>800</v>
      </c>
      <c r="V66" s="19">
        <f>IF($C66="B",VLOOKUP($A66,Bat!$A$4:$BA$1464,47,FALSE),VLOOKUP($A66,Pit!$A$4:$BF$1664,56,FALSE))</f>
        <v>800</v>
      </c>
      <c r="W66" s="19">
        <f>IF($C66="B",VLOOKUP($A66,Bat!$A$4:$BA$1464,48,FALSE),VLOOKUP($A66,Pit!$A$4:$BF$1664,57,FALSE))</f>
        <v>0</v>
      </c>
      <c r="X66" s="14">
        <f t="shared" si="1"/>
        <v>897</v>
      </c>
      <c r="Y66" s="20">
        <f t="shared" si="2"/>
        <v>47</v>
      </c>
      <c r="Z66" s="14">
        <f>IFERROR(VLOOKUP($D66,Results37!$F$3:$L$1396,Z$1,FALSE),"")</f>
        <v>62</v>
      </c>
      <c r="AA66" s="43">
        <f>IF(ISERROR(VLOOKUP(D66,Results37!$F$3:$O$1399,AA$1,FALSE)),"",IF(VLOOKUP(D66,Results37!$F$3:$O$1399,AA$1+1,FALSE)=1,"S"&amp;VLOOKUP(D66,Results37!$F$3:$O$1399,AA$1,FALSE),VLOOKUP(D66,Results37!$F$3:$O$1399,AA$1,FALSE)))</f>
        <v>2</v>
      </c>
      <c r="AB66" s="14">
        <f>IFERROR(VLOOKUP($D66,Results37!$F$3:$L$1396,AB$1,FALSE),"")</f>
        <v>29</v>
      </c>
      <c r="AC66" s="14" t="str">
        <f>IFERROR(VLOOKUP($D66,Results37!$F$3:$L$1396,AC$1,FALSE),"")</f>
        <v>Niihama-shi Ghosts</v>
      </c>
      <c r="AD66" s="14">
        <f t="shared" si="3"/>
        <v>835</v>
      </c>
      <c r="AE66" s="18" t="str">
        <f>IF(ISERROR(VLOOKUP($AC66&amp;"-"&amp;$F66&amp;" "&amp;G66,Bonuses!$B$1:$G$1006,4,FALSE)),"",INT(VLOOKUP($AC66&amp;"-"&amp;$F66&amp;" "&amp;$G66,Bonuses!$B$1:$G$1006,4,FALSE)))</f>
        <v/>
      </c>
      <c r="AF66" s="14" t="str">
        <f>IF(ISERROR(VLOOKUP($AC66&amp;"-"&amp;$F66,Bonuses!$B$1:$G$1006,5,FALSE)),"",IF(VLOOKUP($AC66&amp;"-"&amp;$F66,Bonuses!$B$1:$G$1006,5,FALSE)="","",VLOOKUP($AC66&amp;"-"&amp;$F66,Bonuses!$B$1:$G$1006,6,FALSE)&amp;" yrs, "&amp;VLOOKUP($AC66&amp;"-"&amp;$F66,Bonuses!$B$1:$G$1006,5,FALSE)))</f>
        <v/>
      </c>
    </row>
    <row r="67" spans="1:32" s="19" customFormat="1" hidden="1" x14ac:dyDescent="0.3">
      <c r="A67" s="19">
        <v>7397</v>
      </c>
      <c r="B67" s="19">
        <f t="shared" si="0"/>
        <v>1</v>
      </c>
      <c r="C67" s="14" t="str">
        <f>IF(ISNUMBER(IFERROR(VLOOKUP($A67,Pit!$A$4:$A$600,1,FALSE),"B")),"P","B")</f>
        <v>B</v>
      </c>
      <c r="D67" s="15">
        <f>IF($C67="B",VLOOKUP($A67,Bat!$A$4:$BG$1500,D$1,FALSE),VLOOKUP($A67,Pit!$A$4:$BA$1686,D$2,FALSE))</f>
        <v>7397</v>
      </c>
      <c r="E67" s="14" t="str">
        <f>IF($C67="B",VLOOKUP($A67,Bat!$A$4:$BG$1500,E$1,FALSE),VLOOKUP($A67,Pit!$A$4:$BA$1686,E$2,FALSE))</f>
        <v>1B</v>
      </c>
      <c r="F67" s="14" t="str">
        <f>IF($C67="B",VLOOKUP($A67,Bat!$A$4:$BG$1500,F$1,FALSE),VLOOKUP($A67,Pit!$A$4:$BA$1686,F$2,FALSE))</f>
        <v>Dan</v>
      </c>
      <c r="G67" s="14" t="str">
        <f>IF($C67="B",VLOOKUP($A67,Bat!$A$4:$BG$1500,G$1,FALSE),VLOOKUP($A67,Pit!$A$4:$BA$1686,G$2,FALSE))</f>
        <v>Gore</v>
      </c>
      <c r="H67" s="14">
        <f>IF($C67="B",VLOOKUP($A67,Bat!$A$4:$BG$1500,H$1,FALSE),VLOOKUP($A67,Pit!$A$4:$BA$1686,H$2,FALSE))</f>
        <v>18</v>
      </c>
      <c r="I67" s="14" t="str">
        <f>IF($C67="B",VLOOKUP($A67,Bat!$A$4:$BG$1500,I$1,FALSE),VLOOKUP($A67,Pit!$A$4:$BA$1686,I$2,FALSE))</f>
        <v>R</v>
      </c>
      <c r="J67" s="14" t="str">
        <f>IF($C67="B",VLOOKUP($A67,Bat!$A$4:$BG$1500,J$1,FALSE),VLOOKUP($A67,Pit!$A$4:$BA$1686,J$2,FALSE))</f>
        <v>R</v>
      </c>
      <c r="K67" s="14" t="str">
        <f>IF($C67="B",VLOOKUP($A67,Bat!$A$4:$BG$1500,K$1,FALSE),VLOOKUP($A67,Pit!$A$4:$BA$1686,K$2,FALSE))</f>
        <v>Normal</v>
      </c>
      <c r="L67" s="15" t="str">
        <f>IF($C67="B",VLOOKUP($A67,Bat!$A$4:$BG$1500,L$1,FALSE),VLOOKUP($A67,Pit!$A$4:$BA$1686,L$2,FALSE))</f>
        <v>High</v>
      </c>
      <c r="M67" s="14">
        <f>IF($C67="B",VLOOKUP($A67,Bat!$A$4:$BG$1500,M$1,FALSE),VLOOKUP($A67,Pit!$A$4:$BA$1686,M$2,FALSE))</f>
        <v>4</v>
      </c>
      <c r="N67" s="14">
        <f>IF($C67="B",VLOOKUP($A67,Bat!$A$4:$BG$1500,N$1,FALSE),VLOOKUP($A67,Pit!$A$4:$BA$1686,N$2,FALSE))</f>
        <v>5</v>
      </c>
      <c r="O67" s="14">
        <f>IF($C67="B",VLOOKUP($A67,Bat!$A$4:$BG$1500,O$1,FALSE),VLOOKUP($A67,Pit!$A$4:$BA$1686,O$2,FALSE))</f>
        <v>5</v>
      </c>
      <c r="P67" s="14">
        <f>IF($C67="B",VLOOKUP($A67,Bat!$A$4:$BG$1500,P$1,FALSE),VLOOKUP($A67,Pit!$A$4:$BA$1686,P$2,FALSE))</f>
        <v>4</v>
      </c>
      <c r="Q67" s="15">
        <f>IF($C67="B",VLOOKUP($A67,Bat!$A$4:$BG$1500,Q$1,FALSE),VLOOKUP($A67,Pit!$A$4:$BA$1686,Q$2,FALSE))</f>
        <v>5</v>
      </c>
      <c r="R67" s="16">
        <f>IF($C67="B",VLOOKUP($A67,Bat!$A$4:$BG$1500,R$1,FALSE),VLOOKUP($A67,Pit!$A$4:$BA$1686,R$2,FALSE))</f>
        <v>118.84191740017673</v>
      </c>
      <c r="S67" s="17">
        <f>IF($C67="B",VLOOKUP($A67,Bat!$A$4:$BG$1500,S$1,FALSE),VLOOKUP($A67,Pit!$A$4:$BA$1686,S$2,FALSE))</f>
        <v>2.2421970800095976</v>
      </c>
      <c r="T67" s="48" t="str">
        <f>IF($C67="B",VLOOKUP($A67,Bat!$A$4:$BG$1500,T$1,FALSE),VLOOKUP($A67,Pit!$A$4:$BA$1686,T$2,FALSE))</f>
        <v>$2.6m</v>
      </c>
      <c r="U67" s="19">
        <f>IF($C67="B",VLOOKUP($A67,Bat!$A$4:$AU$1464,46,FALSE),VLOOKUP($A67,Pit!$A$4:$BD$1664,55,FALSE))</f>
        <v>800</v>
      </c>
      <c r="V67" s="19">
        <f>IF($C67="B",VLOOKUP($A67,Bat!$A$4:$BA$1464,47,FALSE),VLOOKUP($A67,Pit!$A$4:$BF$1664,56,FALSE))</f>
        <v>800</v>
      </c>
      <c r="W67" s="19">
        <f>IF($C67="B",VLOOKUP($A67,Bat!$A$4:$BA$1464,48,FALSE),VLOOKUP($A67,Pit!$A$4:$BF$1664,57,FALSE))</f>
        <v>0</v>
      </c>
      <c r="X67" s="14">
        <f t="shared" si="1"/>
        <v>890</v>
      </c>
      <c r="Y67" s="20">
        <f t="shared" si="2"/>
        <v>40</v>
      </c>
      <c r="Z67" s="14">
        <f>IFERROR(VLOOKUP($D67,Results37!$F$3:$L$1396,Z$1,FALSE),"")</f>
        <v>63</v>
      </c>
      <c r="AA67" s="43">
        <f>IF(ISERROR(VLOOKUP(D67,Results37!$F$3:$O$1399,AA$1,FALSE)),"",IF(VLOOKUP(D67,Results37!$F$3:$O$1399,AA$1+1,FALSE)=1,"S"&amp;VLOOKUP(D67,Results37!$F$3:$O$1399,AA$1,FALSE),VLOOKUP(D67,Results37!$F$3:$O$1399,AA$1,FALSE)))</f>
        <v>2</v>
      </c>
      <c r="AB67" s="14">
        <f>IFERROR(VLOOKUP($D67,Results37!$F$3:$L$1396,AB$1,FALSE),"")</f>
        <v>30</v>
      </c>
      <c r="AC67" s="14" t="str">
        <f>IFERROR(VLOOKUP($D67,Results37!$F$3:$L$1396,AC$1,FALSE),"")</f>
        <v>Kentucky Thoroughbreds</v>
      </c>
      <c r="AD67" s="14">
        <f t="shared" si="3"/>
        <v>827</v>
      </c>
      <c r="AE67" s="18" t="str">
        <f>IF(ISERROR(VLOOKUP($AC67&amp;"-"&amp;$F67&amp;" "&amp;G67,Bonuses!$B$1:$G$1006,4,FALSE)),"",INT(VLOOKUP($AC67&amp;"-"&amp;$F67&amp;" "&amp;$G67,Bonuses!$B$1:$G$1006,4,FALSE)))</f>
        <v/>
      </c>
      <c r="AF67" s="14" t="str">
        <f>IF(ISERROR(VLOOKUP($AC67&amp;"-"&amp;$F67,Bonuses!$B$1:$G$1006,5,FALSE)),"",IF(VLOOKUP($AC67&amp;"-"&amp;$F67,Bonuses!$B$1:$G$1006,5,FALSE)="","",VLOOKUP($AC67&amp;"-"&amp;$F67,Bonuses!$B$1:$G$1006,6,FALSE)&amp;" yrs, "&amp;VLOOKUP($AC67&amp;"-"&amp;$F67,Bonuses!$B$1:$G$1006,5,FALSE)))</f>
        <v/>
      </c>
    </row>
    <row r="68" spans="1:32" s="19" customFormat="1" hidden="1" x14ac:dyDescent="0.3">
      <c r="A68" s="19">
        <v>6309</v>
      </c>
      <c r="B68" s="19">
        <f t="shared" si="0"/>
        <v>1</v>
      </c>
      <c r="C68" s="14" t="str">
        <f>IF(ISNUMBER(IFERROR(VLOOKUP($A68,Pit!$A$4:$A$600,1,FALSE),"B")),"P","B")</f>
        <v>B</v>
      </c>
      <c r="D68" s="15">
        <f>IF($C68="B",VLOOKUP($A68,Bat!$A$4:$BG$1500,D$1,FALSE),VLOOKUP($A68,Pit!$A$4:$BA$1686,D$2,FALSE))</f>
        <v>6309</v>
      </c>
      <c r="E68" s="14" t="str">
        <f>IF($C68="B",VLOOKUP($A68,Bat!$A$4:$BG$1500,E$1,FALSE),VLOOKUP($A68,Pit!$A$4:$BA$1686,E$2,FALSE))</f>
        <v>SS</v>
      </c>
      <c r="F68" s="14" t="str">
        <f>IF($C68="B",VLOOKUP($A68,Bat!$A$4:$BG$1500,F$1,FALSE),VLOOKUP($A68,Pit!$A$4:$BA$1686,F$2,FALSE))</f>
        <v>Shinji</v>
      </c>
      <c r="G68" s="14" t="str">
        <f>IF($C68="B",VLOOKUP($A68,Bat!$A$4:$BG$1500,G$1,FALSE),VLOOKUP($A68,Pit!$A$4:$BA$1686,G$2,FALSE))</f>
        <v>Ohayashi</v>
      </c>
      <c r="H68" s="14">
        <f>IF($C68="B",VLOOKUP($A68,Bat!$A$4:$BG$1500,H$1,FALSE),VLOOKUP($A68,Pit!$A$4:$BA$1686,H$2,FALSE))</f>
        <v>21</v>
      </c>
      <c r="I68" s="14" t="str">
        <f>IF($C68="B",VLOOKUP($A68,Bat!$A$4:$BG$1500,I$1,FALSE),VLOOKUP($A68,Pit!$A$4:$BA$1686,I$2,FALSE))</f>
        <v>R</v>
      </c>
      <c r="J68" s="14" t="str">
        <f>IF($C68="B",VLOOKUP($A68,Bat!$A$4:$BG$1500,J$1,FALSE),VLOOKUP($A68,Pit!$A$4:$BA$1686,J$2,FALSE))</f>
        <v>R</v>
      </c>
      <c r="K68" s="14" t="str">
        <f>IF($C68="B",VLOOKUP($A68,Bat!$A$4:$BG$1500,K$1,FALSE),VLOOKUP($A68,Pit!$A$4:$BA$1686,K$2,FALSE))</f>
        <v>High</v>
      </c>
      <c r="L68" s="15" t="str">
        <f>IF($C68="B",VLOOKUP($A68,Bat!$A$4:$BG$1500,L$1,FALSE),VLOOKUP($A68,Pit!$A$4:$BA$1686,L$2,FALSE))</f>
        <v>Normal</v>
      </c>
      <c r="M68" s="14">
        <f>IF($C68="B",VLOOKUP($A68,Bat!$A$4:$BG$1500,M$1,FALSE),VLOOKUP($A68,Pit!$A$4:$BA$1686,M$2,FALSE))</f>
        <v>4</v>
      </c>
      <c r="N68" s="14">
        <f>IF($C68="B",VLOOKUP($A68,Bat!$A$4:$BG$1500,N$1,FALSE),VLOOKUP($A68,Pit!$A$4:$BA$1686,N$2,FALSE))</f>
        <v>4</v>
      </c>
      <c r="O68" s="14">
        <f>IF($C68="B",VLOOKUP($A68,Bat!$A$4:$BG$1500,O$1,FALSE),VLOOKUP($A68,Pit!$A$4:$BA$1686,O$2,FALSE))</f>
        <v>3</v>
      </c>
      <c r="P68" s="14">
        <f>IF($C68="B",VLOOKUP($A68,Bat!$A$4:$BG$1500,P$1,FALSE),VLOOKUP($A68,Pit!$A$4:$BA$1686,P$2,FALSE))</f>
        <v>7</v>
      </c>
      <c r="Q68" s="15">
        <f>IF($C68="B",VLOOKUP($A68,Bat!$A$4:$BG$1500,Q$1,FALSE),VLOOKUP($A68,Pit!$A$4:$BA$1686,Q$2,FALSE))</f>
        <v>5</v>
      </c>
      <c r="R68" s="16">
        <f>IF($C68="B",VLOOKUP($A68,Bat!$A$4:$BG$1500,R$1,FALSE),VLOOKUP($A68,Pit!$A$4:$BA$1686,R$2,FALSE))</f>
        <v>116.28820871900672</v>
      </c>
      <c r="S68" s="17">
        <f>IF($C68="B",VLOOKUP($A68,Bat!$A$4:$BG$1500,S$1,FALSE),VLOOKUP($A68,Pit!$A$4:$BA$1686,S$2,FALSE))</f>
        <v>1.7087559986749932</v>
      </c>
      <c r="T68" s="48" t="str">
        <f>IF($C68="B",VLOOKUP($A68,Bat!$A$4:$BG$1500,T$1,FALSE),VLOOKUP($A68,Pit!$A$4:$BA$1686,T$2,FALSE))</f>
        <v>-</v>
      </c>
      <c r="U68" s="19">
        <f>IF($C68="B",VLOOKUP($A68,Bat!$A$4:$AU$1464,46,FALSE),VLOOKUP($A68,Pit!$A$4:$BD$1664,55,FALSE))</f>
        <v>19</v>
      </c>
      <c r="V68" s="19">
        <f>IF($C68="B",VLOOKUP($A68,Bat!$A$4:$BA$1464,47,FALSE),VLOOKUP($A68,Pit!$A$4:$BF$1664,56,FALSE))</f>
        <v>19</v>
      </c>
      <c r="W68" s="19">
        <f>IF($C68="B",VLOOKUP($A68,Bat!$A$4:$BA$1464,48,FALSE),VLOOKUP($A68,Pit!$A$4:$BF$1664,57,FALSE))</f>
        <v>2</v>
      </c>
      <c r="X68" s="14">
        <f t="shared" si="1"/>
        <v>154</v>
      </c>
      <c r="Y68" s="20">
        <f t="shared" si="2"/>
        <v>85</v>
      </c>
      <c r="Z68" s="14">
        <f>IFERROR(VLOOKUP($D68,Results37!$F$3:$L$1396,Z$1,FALSE),"")</f>
        <v>64</v>
      </c>
      <c r="AA68" s="43">
        <f>IF(ISERROR(VLOOKUP(D68,Results37!$F$3:$O$1399,AA$1,FALSE)),"",IF(VLOOKUP(D68,Results37!$F$3:$O$1399,AA$1+1,FALSE)=1,"S"&amp;VLOOKUP(D68,Results37!$F$3:$O$1399,AA$1,FALSE),VLOOKUP(D68,Results37!$F$3:$O$1399,AA$1,FALSE)))</f>
        <v>2</v>
      </c>
      <c r="AB68" s="14">
        <f>IFERROR(VLOOKUP($D68,Results37!$F$3:$L$1396,AB$1,FALSE),"")</f>
        <v>31</v>
      </c>
      <c r="AC68" s="14" t="str">
        <f>IFERROR(VLOOKUP($D68,Results37!$F$3:$L$1396,AC$1,FALSE),"")</f>
        <v>Yuma Arroyos</v>
      </c>
      <c r="AD68" s="14">
        <f t="shared" si="3"/>
        <v>90</v>
      </c>
      <c r="AE68" s="18" t="str">
        <f>IF(ISERROR(VLOOKUP($AC68&amp;"-"&amp;$F68&amp;" "&amp;G68,Bonuses!$B$1:$G$1006,4,FALSE)),"",INT(VLOOKUP($AC68&amp;"-"&amp;$F68&amp;" "&amp;$G68,Bonuses!$B$1:$G$1006,4,FALSE)))</f>
        <v/>
      </c>
      <c r="AF68" s="14" t="str">
        <f>AA68&amp;"."&amp;AB68&amp;" ("&amp;Z68&amp;") - "&amp;E68&amp;" "&amp;F68&amp;" "&amp;G68</f>
        <v>2.31 (64) - SS Shinji Ohayashi</v>
      </c>
    </row>
    <row r="69" spans="1:32" s="19" customFormat="1" hidden="1" x14ac:dyDescent="0.3">
      <c r="A69" s="19">
        <v>6249</v>
      </c>
      <c r="B69" s="19">
        <f t="shared" ref="B69:B132" si="5">COUNTIF($A$5:$A$598,A69)</f>
        <v>1</v>
      </c>
      <c r="C69" s="14" t="str">
        <f>IF(ISNUMBER(IFERROR(VLOOKUP($A69,Pit!$A$4:$A$600,1,FALSE),"B")),"P","B")</f>
        <v>P</v>
      </c>
      <c r="D69" s="15">
        <f>IF($C69="B",VLOOKUP($A69,Bat!$A$4:$BG$1500,D$1,FALSE),VLOOKUP($A69,Pit!$A$4:$BA$1686,D$2,FALSE))</f>
        <v>6249</v>
      </c>
      <c r="E69" s="14" t="str">
        <f>IF($C69="B",VLOOKUP($A69,Bat!$A$4:$BG$1500,E$1,FALSE),VLOOKUP($A69,Pit!$A$4:$BA$1686,E$2,FALSE))</f>
        <v>SP</v>
      </c>
      <c r="F69" s="14" t="str">
        <f>IF($C69="B",VLOOKUP($A69,Bat!$A$4:$BG$1500,F$1,FALSE),VLOOKUP($A69,Pit!$A$4:$BA$1686,F$2,FALSE))</f>
        <v>Kyle</v>
      </c>
      <c r="G69" s="14" t="str">
        <f>IF($C69="B",VLOOKUP($A69,Bat!$A$4:$BG$1500,G$1,FALSE),VLOOKUP($A69,Pit!$A$4:$BA$1686,G$2,FALSE))</f>
        <v>Johnstone</v>
      </c>
      <c r="H69" s="14">
        <f>IF($C69="B",VLOOKUP($A69,Bat!$A$4:$BG$1500,H$1,FALSE),VLOOKUP($A69,Pit!$A$4:$BA$1686,H$2,FALSE))</f>
        <v>21</v>
      </c>
      <c r="I69" s="14" t="str">
        <f>IF($C69="B",VLOOKUP($A69,Bat!$A$4:$BG$1500,I$1,FALSE),VLOOKUP($A69,Pit!$A$4:$BA$1686,I$2,FALSE))</f>
        <v>R</v>
      </c>
      <c r="J69" s="14" t="str">
        <f>IF($C69="B",VLOOKUP($A69,Bat!$A$4:$BG$1500,J$1,FALSE),VLOOKUP($A69,Pit!$A$4:$BA$1686,J$2,FALSE))</f>
        <v>R</v>
      </c>
      <c r="K69" s="14" t="str">
        <f>IF($C69="B",VLOOKUP($A69,Bat!$A$4:$BG$1500,K$1,FALSE),VLOOKUP($A69,Pit!$A$4:$BA$1686,K$2,FALSE))</f>
        <v>Normal</v>
      </c>
      <c r="L69" s="15" t="str">
        <f>IF($C69="B",VLOOKUP($A69,Bat!$A$4:$BG$1500,L$1,FALSE),VLOOKUP($A69,Pit!$A$4:$BA$1686,L$2,FALSE))</f>
        <v>Normal</v>
      </c>
      <c r="M69" s="14">
        <f>IF($C69="B",VLOOKUP($A69,Bat!$A$4:$BG$1500,M$1,FALSE),VLOOKUP($A69,Pit!$A$4:$BA$1686,M$2,FALSE))</f>
        <v>5</v>
      </c>
      <c r="N69" s="14">
        <f>IF($C69="B",VLOOKUP($A69,Bat!$A$4:$BG$1500,N$1,FALSE),VLOOKUP($A69,Pit!$A$4:$BA$1686,N$2,FALSE))</f>
        <v>6</v>
      </c>
      <c r="O69" s="14">
        <f>IF($C69="B",VLOOKUP($A69,Bat!$A$4:$BG$1500,O$1,FALSE),VLOOKUP($A69,Pit!$A$4:$BA$1686,O$2,FALSE))</f>
        <v>4</v>
      </c>
      <c r="P69" s="14" t="str">
        <f>IF($C69="B",VLOOKUP($A69,Bat!$A$4:$BG$1500,P$1,FALSE),VLOOKUP($A69,Pit!$A$4:$BA$1686,P$2,FALSE))</f>
        <v>92-94 Mph</v>
      </c>
      <c r="Q69" s="15">
        <f>IF($C69="B",VLOOKUP($A69,Bat!$A$4:$BG$1500,Q$1,FALSE),VLOOKUP($A69,Pit!$A$4:$BA$1686,Q$2,FALSE))</f>
        <v>6</v>
      </c>
      <c r="R69" s="16">
        <f>IF($C69="B",VLOOKUP($A69,Bat!$A$4:$BG$1500,R$1,FALSE),VLOOKUP($A69,Pit!$A$4:$BA$1686,R$2,FALSE))</f>
        <v>125.04433735713985</v>
      </c>
      <c r="S69" s="17">
        <f>IF($C69="B",VLOOKUP($A69,Bat!$A$4:$BG$1500,S$1,FALSE),VLOOKUP($A69,Pit!$A$4:$BA$1686,S$2,FALSE))</f>
        <v>2.2183436798307561</v>
      </c>
      <c r="T69" s="48" t="str">
        <f>IF($C69="B",VLOOKUP($A69,Bat!$A$4:$BG$1500,T$1,FALSE),VLOOKUP($A69,Pit!$A$4:$BA$1686,T$2,FALSE))</f>
        <v>$410k</v>
      </c>
      <c r="U69" s="19">
        <f>IF($C69="B",VLOOKUP($A69,Bat!$A$4:$AU$1464,46,FALSE),VLOOKUP($A69,Pit!$A$4:$BD$1664,55,FALSE))</f>
        <v>800</v>
      </c>
      <c r="V69" s="19">
        <f>IF($C69="B",VLOOKUP($A69,Bat!$A$4:$BA$1464,47,FALSE),VLOOKUP($A69,Pit!$A$4:$BF$1664,56,FALSE))</f>
        <v>800</v>
      </c>
      <c r="W69" s="19">
        <f>IF($C69="B",VLOOKUP($A69,Bat!$A$4:$BA$1464,48,FALSE),VLOOKUP($A69,Pit!$A$4:$BF$1664,57,FALSE))</f>
        <v>0</v>
      </c>
      <c r="X69" s="14">
        <f t="shared" ref="X69:X132" si="6">U69+Y69+IF($X$3&lt;&gt;$C69,50,0)</f>
        <v>891</v>
      </c>
      <c r="Y69" s="20">
        <f t="shared" ref="Y69:Y132" si="7">RANK(S69,$S$5:$S$1177)</f>
        <v>41</v>
      </c>
      <c r="Z69" s="14">
        <f>IFERROR(VLOOKUP($D69,Results37!$F$3:$L$1396,Z$1,FALSE),"")</f>
        <v>65</v>
      </c>
      <c r="AA69" s="43">
        <f>IF(ISERROR(VLOOKUP(D69,Results37!$F$3:$O$1399,AA$1,FALSE)),"",IF(VLOOKUP(D69,Results37!$F$3:$O$1399,AA$1+1,FALSE)=1,"S"&amp;VLOOKUP(D69,Results37!$F$3:$O$1399,AA$1,FALSE),VLOOKUP(D69,Results37!$F$3:$O$1399,AA$1,FALSE)))</f>
        <v>3</v>
      </c>
      <c r="AB69" s="14">
        <f>IFERROR(VLOOKUP($D69,Results37!$F$3:$L$1396,AB$1,FALSE),"")</f>
        <v>1</v>
      </c>
      <c r="AC69" s="14" t="str">
        <f>IFERROR(VLOOKUP($D69,Results37!$F$3:$L$1396,AC$1,FALSE),"")</f>
        <v>Yuma Arroyos</v>
      </c>
      <c r="AD69" s="14">
        <f t="shared" ref="AD69:AD132" si="8">IF(X69="","",X69-Z69)</f>
        <v>826</v>
      </c>
      <c r="AE69" s="18" t="str">
        <f>IF(ISERROR(VLOOKUP($AC69&amp;"-"&amp;$F69&amp;" "&amp;G69,Bonuses!$B$1:$G$1006,4,FALSE)),"",INT(VLOOKUP($AC69&amp;"-"&amp;$F69&amp;" "&amp;$G69,Bonuses!$B$1:$G$1006,4,FALSE)))</f>
        <v/>
      </c>
      <c r="AF69" s="14" t="str">
        <f>IF(ISERROR(VLOOKUP($AC69&amp;"-"&amp;$F69,Bonuses!$B$1:$G$1006,5,FALSE)),"",IF(VLOOKUP($AC69&amp;"-"&amp;$F69,Bonuses!$B$1:$G$1006,5,FALSE)="","",VLOOKUP($AC69&amp;"-"&amp;$F69,Bonuses!$B$1:$G$1006,6,FALSE)&amp;" yrs, "&amp;VLOOKUP($AC69&amp;"-"&amp;$F69,Bonuses!$B$1:$G$1006,5,FALSE)))</f>
        <v/>
      </c>
    </row>
    <row r="70" spans="1:32" s="19" customFormat="1" hidden="1" x14ac:dyDescent="0.3">
      <c r="A70" s="19">
        <v>8882</v>
      </c>
      <c r="B70" s="19">
        <f t="shared" si="5"/>
        <v>1</v>
      </c>
      <c r="C70" s="14" t="str">
        <f>IF(ISNUMBER(IFERROR(VLOOKUP($A70,Pit!$A$4:$A$600,1,FALSE),"B")),"P","B")</f>
        <v>B</v>
      </c>
      <c r="D70" s="15">
        <f>IF($C70="B",VLOOKUP($A70,Bat!$A$4:$BG$1500,D$1,FALSE),VLOOKUP($A70,Pit!$A$4:$BA$1686,D$2,FALSE))</f>
        <v>8882</v>
      </c>
      <c r="E70" s="14" t="str">
        <f>IF($C70="B",VLOOKUP($A70,Bat!$A$4:$BG$1500,E$1,FALSE),VLOOKUP($A70,Pit!$A$4:$BA$1686,E$2,FALSE))</f>
        <v>3B</v>
      </c>
      <c r="F70" s="14" t="str">
        <f>IF($C70="B",VLOOKUP($A70,Bat!$A$4:$BG$1500,F$1,FALSE),VLOOKUP($A70,Pit!$A$4:$BA$1686,F$2,FALSE))</f>
        <v>Andrew</v>
      </c>
      <c r="G70" s="14" t="str">
        <f>IF($C70="B",VLOOKUP($A70,Bat!$A$4:$BG$1500,G$1,FALSE),VLOOKUP($A70,Pit!$A$4:$BA$1686,G$2,FALSE))</f>
        <v>Rivas</v>
      </c>
      <c r="H70" s="14">
        <f>IF($C70="B",VLOOKUP($A70,Bat!$A$4:$BG$1500,H$1,FALSE),VLOOKUP($A70,Pit!$A$4:$BA$1686,H$2,FALSE))</f>
        <v>21</v>
      </c>
      <c r="I70" s="14" t="str">
        <f>IF($C70="B",VLOOKUP($A70,Bat!$A$4:$BG$1500,I$1,FALSE),VLOOKUP($A70,Pit!$A$4:$BA$1686,I$2,FALSE))</f>
        <v>R</v>
      </c>
      <c r="J70" s="14" t="str">
        <f>IF($C70="B",VLOOKUP($A70,Bat!$A$4:$BG$1500,J$1,FALSE),VLOOKUP($A70,Pit!$A$4:$BA$1686,J$2,FALSE))</f>
        <v>R</v>
      </c>
      <c r="K70" s="14" t="str">
        <f>IF($C70="B",VLOOKUP($A70,Bat!$A$4:$BG$1500,K$1,FALSE),VLOOKUP($A70,Pit!$A$4:$BA$1686,K$2,FALSE))</f>
        <v>Normal</v>
      </c>
      <c r="L70" s="15" t="str">
        <f>IF($C70="B",VLOOKUP($A70,Bat!$A$4:$BG$1500,L$1,FALSE),VLOOKUP($A70,Pit!$A$4:$BA$1686,L$2,FALSE))</f>
        <v>Normal</v>
      </c>
      <c r="M70" s="14">
        <f>IF($C70="B",VLOOKUP($A70,Bat!$A$4:$BG$1500,M$1,FALSE),VLOOKUP($A70,Pit!$A$4:$BA$1686,M$2,FALSE))</f>
        <v>4</v>
      </c>
      <c r="N70" s="14">
        <f>IF($C70="B",VLOOKUP($A70,Bat!$A$4:$BG$1500,N$1,FALSE),VLOOKUP($A70,Pit!$A$4:$BA$1686,N$2,FALSE))</f>
        <v>5</v>
      </c>
      <c r="O70" s="14">
        <f>IF($C70="B",VLOOKUP($A70,Bat!$A$4:$BG$1500,O$1,FALSE),VLOOKUP($A70,Pit!$A$4:$BA$1686,O$2,FALSE))</f>
        <v>4</v>
      </c>
      <c r="P70" s="14">
        <f>IF($C70="B",VLOOKUP($A70,Bat!$A$4:$BG$1500,P$1,FALSE),VLOOKUP($A70,Pit!$A$4:$BA$1686,P$2,FALSE))</f>
        <v>3</v>
      </c>
      <c r="Q70" s="15">
        <f>IF($C70="B",VLOOKUP($A70,Bat!$A$4:$BG$1500,Q$1,FALSE),VLOOKUP($A70,Pit!$A$4:$BA$1686,Q$2,FALSE))</f>
        <v>6</v>
      </c>
      <c r="R70" s="16">
        <f>IF($C70="B",VLOOKUP($A70,Bat!$A$4:$BG$1500,R$1,FALSE),VLOOKUP($A70,Pit!$A$4:$BA$1686,R$2,FALSE))</f>
        <v>112.17943776504923</v>
      </c>
      <c r="S70" s="17">
        <f>IF($C70="B",VLOOKUP($A70,Bat!$A$4:$BG$1500,S$1,FALSE),VLOOKUP($A70,Pit!$A$4:$BA$1686,S$2,FALSE))</f>
        <v>0.85047986216943561</v>
      </c>
      <c r="T70" s="48" t="str">
        <f>IF($C70="B",VLOOKUP($A70,Bat!$A$4:$BG$1500,T$1,FALSE),VLOOKUP($A70,Pit!$A$4:$BA$1686,T$2,FALSE))</f>
        <v>$320k</v>
      </c>
      <c r="U70" s="19">
        <f>IF($C70="B",VLOOKUP($A70,Bat!$A$4:$AU$1464,46,FALSE),VLOOKUP($A70,Pit!$A$4:$BD$1664,55,FALSE))</f>
        <v>800</v>
      </c>
      <c r="V70" s="19">
        <f>IF($C70="B",VLOOKUP($A70,Bat!$A$4:$BA$1464,47,FALSE),VLOOKUP($A70,Pit!$A$4:$BF$1664,56,FALSE))</f>
        <v>800</v>
      </c>
      <c r="W70" s="19">
        <f>IF($C70="B",VLOOKUP($A70,Bat!$A$4:$BA$1464,48,FALSE),VLOOKUP($A70,Pit!$A$4:$BF$1664,57,FALSE))</f>
        <v>0</v>
      </c>
      <c r="X70" s="14">
        <f t="shared" si="6"/>
        <v>1039</v>
      </c>
      <c r="Y70" s="20">
        <f t="shared" si="7"/>
        <v>189</v>
      </c>
      <c r="Z70" s="14">
        <f>IFERROR(VLOOKUP($D70,Results37!$F$3:$L$1396,Z$1,FALSE),"")</f>
        <v>66</v>
      </c>
      <c r="AA70" s="43">
        <f>IF(ISERROR(VLOOKUP(D70,Results37!$F$3:$O$1399,AA$1,FALSE)),"",IF(VLOOKUP(D70,Results37!$F$3:$O$1399,AA$1+1,FALSE)=1,"S"&amp;VLOOKUP(D70,Results37!$F$3:$O$1399,AA$1,FALSE),VLOOKUP(D70,Results37!$F$3:$O$1399,AA$1,FALSE)))</f>
        <v>3</v>
      </c>
      <c r="AB70" s="14">
        <f>IFERROR(VLOOKUP($D70,Results37!$F$3:$L$1396,AB$1,FALSE),"")</f>
        <v>2</v>
      </c>
      <c r="AC70" s="14" t="str">
        <f>IFERROR(VLOOKUP($D70,Results37!$F$3:$L$1396,AC$1,FALSE),"")</f>
        <v>Duluth Warriors</v>
      </c>
      <c r="AD70" s="14">
        <f t="shared" si="8"/>
        <v>973</v>
      </c>
      <c r="AE70" s="18" t="str">
        <f>IF(ISERROR(VLOOKUP($AC70&amp;"-"&amp;$F70&amp;" "&amp;G70,Bonuses!$B$1:$G$1006,4,FALSE)),"",INT(VLOOKUP($AC70&amp;"-"&amp;$F70&amp;" "&amp;$G70,Bonuses!$B$1:$G$1006,4,FALSE)))</f>
        <v/>
      </c>
      <c r="AF70" s="14" t="str">
        <f>AA70&amp;"."&amp;AB70&amp;" ("&amp;Z70&amp;") - "&amp;E70&amp;" "&amp;F70&amp;" "&amp;G70</f>
        <v>3.2 (66) - 3B Andrew Rivas</v>
      </c>
    </row>
    <row r="71" spans="1:32" s="19" customFormat="1" hidden="1" x14ac:dyDescent="0.3">
      <c r="A71" s="19">
        <v>6377</v>
      </c>
      <c r="B71" s="19">
        <f t="shared" si="5"/>
        <v>1</v>
      </c>
      <c r="C71" s="14" t="str">
        <f>IF(ISNUMBER(IFERROR(VLOOKUP($A71,Pit!$A$4:$A$600,1,FALSE),"B")),"P","B")</f>
        <v>P</v>
      </c>
      <c r="D71" s="15">
        <f>IF($C71="B",VLOOKUP($A71,Bat!$A$4:$BG$1500,D$1,FALSE),VLOOKUP($A71,Pit!$A$4:$BA$1686,D$2,FALSE))</f>
        <v>6377</v>
      </c>
      <c r="E71" s="14" t="str">
        <f>IF($C71="B",VLOOKUP($A71,Bat!$A$4:$BG$1500,E$1,FALSE),VLOOKUP($A71,Pit!$A$4:$BA$1686,E$2,FALSE))</f>
        <v>SP</v>
      </c>
      <c r="F71" s="14" t="str">
        <f>IF($C71="B",VLOOKUP($A71,Bat!$A$4:$BG$1500,F$1,FALSE),VLOOKUP($A71,Pit!$A$4:$BA$1686,F$2,FALSE))</f>
        <v>Gabor</v>
      </c>
      <c r="G71" s="14" t="str">
        <f>IF($C71="B",VLOOKUP($A71,Bat!$A$4:$BG$1500,G$1,FALSE),VLOOKUP($A71,Pit!$A$4:$BA$1686,G$2,FALSE))</f>
        <v>Evers</v>
      </c>
      <c r="H71" s="14">
        <f>IF($C71="B",VLOOKUP($A71,Bat!$A$4:$BG$1500,H$1,FALSE),VLOOKUP($A71,Pit!$A$4:$BA$1686,H$2,FALSE))</f>
        <v>21</v>
      </c>
      <c r="I71" s="14" t="str">
        <f>IF($C71="B",VLOOKUP($A71,Bat!$A$4:$BG$1500,I$1,FALSE),VLOOKUP($A71,Pit!$A$4:$BA$1686,I$2,FALSE))</f>
        <v>R</v>
      </c>
      <c r="J71" s="14" t="str">
        <f>IF($C71="B",VLOOKUP($A71,Bat!$A$4:$BG$1500,J$1,FALSE),VLOOKUP($A71,Pit!$A$4:$BA$1686,J$2,FALSE))</f>
        <v>R</v>
      </c>
      <c r="K71" s="14" t="str">
        <f>IF($C71="B",VLOOKUP($A71,Bat!$A$4:$BG$1500,K$1,FALSE),VLOOKUP($A71,Pit!$A$4:$BA$1686,K$2,FALSE))</f>
        <v>High</v>
      </c>
      <c r="L71" s="15" t="str">
        <f>IF($C71="B",VLOOKUP($A71,Bat!$A$4:$BG$1500,L$1,FALSE),VLOOKUP($A71,Pit!$A$4:$BA$1686,L$2,FALSE))</f>
        <v>Normal</v>
      </c>
      <c r="M71" s="14">
        <f>IF($C71="B",VLOOKUP($A71,Bat!$A$4:$BG$1500,M$1,FALSE),VLOOKUP($A71,Pit!$A$4:$BA$1686,M$2,FALSE))</f>
        <v>6</v>
      </c>
      <c r="N71" s="14">
        <f>IF($C71="B",VLOOKUP($A71,Bat!$A$4:$BG$1500,N$1,FALSE),VLOOKUP($A71,Pit!$A$4:$BA$1686,N$2,FALSE))</f>
        <v>4</v>
      </c>
      <c r="O71" s="14">
        <f>IF($C71="B",VLOOKUP($A71,Bat!$A$4:$BG$1500,O$1,FALSE),VLOOKUP($A71,Pit!$A$4:$BA$1686,O$2,FALSE))</f>
        <v>4</v>
      </c>
      <c r="P71" s="14" t="str">
        <f>IF($C71="B",VLOOKUP($A71,Bat!$A$4:$BG$1500,P$1,FALSE),VLOOKUP($A71,Pit!$A$4:$BA$1686,P$2,FALSE))</f>
        <v>94-96 Mph</v>
      </c>
      <c r="Q71" s="15">
        <f>IF($C71="B",VLOOKUP($A71,Bat!$A$4:$BG$1500,Q$1,FALSE),VLOOKUP($A71,Pit!$A$4:$BA$1686,Q$2,FALSE))</f>
        <v>4</v>
      </c>
      <c r="R71" s="16">
        <f>IF($C71="B",VLOOKUP($A71,Bat!$A$4:$BG$1500,R$1,FALSE),VLOOKUP($A71,Pit!$A$4:$BA$1686,R$2,FALSE))</f>
        <v>121.61769946720861</v>
      </c>
      <c r="S71" s="17">
        <f>IF($C71="B",VLOOKUP($A71,Bat!$A$4:$BG$1500,S$1,FALSE),VLOOKUP($A71,Pit!$A$4:$BA$1686,S$2,FALSE))</f>
        <v>1.9022134979635135</v>
      </c>
      <c r="T71" s="48" t="str">
        <f>IF($C71="B",VLOOKUP($A71,Bat!$A$4:$BG$1500,T$1,FALSE),VLOOKUP($A71,Pit!$A$4:$BA$1686,T$2,FALSE))</f>
        <v>$220k</v>
      </c>
      <c r="U71" s="19">
        <f>IF($C71="B",VLOOKUP($A71,Bat!$A$4:$AU$1464,46,FALSE),VLOOKUP($A71,Pit!$A$4:$BD$1664,55,FALSE))</f>
        <v>800</v>
      </c>
      <c r="V71" s="19">
        <f>IF($C71="B",VLOOKUP($A71,Bat!$A$4:$BA$1464,47,FALSE),VLOOKUP($A71,Pit!$A$4:$BF$1664,56,FALSE))</f>
        <v>800</v>
      </c>
      <c r="W71" s="19">
        <f>IF($C71="B",VLOOKUP($A71,Bat!$A$4:$BA$1464,48,FALSE),VLOOKUP($A71,Pit!$A$4:$BF$1664,57,FALSE))</f>
        <v>0</v>
      </c>
      <c r="X71" s="14">
        <f t="shared" si="6"/>
        <v>917</v>
      </c>
      <c r="Y71" s="20">
        <f t="shared" si="7"/>
        <v>67</v>
      </c>
      <c r="Z71" s="14">
        <f>IFERROR(VLOOKUP($D71,Results37!$F$3:$L$1396,Z$1,FALSE),"")</f>
        <v>67</v>
      </c>
      <c r="AA71" s="43">
        <f>IF(ISERROR(VLOOKUP(D71,Results37!$F$3:$O$1399,AA$1,FALSE)),"",IF(VLOOKUP(D71,Results37!$F$3:$O$1399,AA$1+1,FALSE)=1,"S"&amp;VLOOKUP(D71,Results37!$F$3:$O$1399,AA$1,FALSE),VLOOKUP(D71,Results37!$F$3:$O$1399,AA$1,FALSE)))</f>
        <v>3</v>
      </c>
      <c r="AB71" s="14">
        <f>IFERROR(VLOOKUP($D71,Results37!$F$3:$L$1396,AB$1,FALSE),"")</f>
        <v>3</v>
      </c>
      <c r="AC71" s="14" t="str">
        <f>IFERROR(VLOOKUP($D71,Results37!$F$3:$L$1396,AC$1,FALSE),"")</f>
        <v>Arlington Bureaucrats</v>
      </c>
      <c r="AD71" s="14">
        <f t="shared" si="8"/>
        <v>850</v>
      </c>
      <c r="AE71" s="18" t="str">
        <f>IF(ISERROR(VLOOKUP($AC71&amp;"-"&amp;$F71&amp;" "&amp;G71,Bonuses!$B$1:$G$1006,4,FALSE)),"",INT(VLOOKUP($AC71&amp;"-"&amp;$F71&amp;" "&amp;$G71,Bonuses!$B$1:$G$1006,4,FALSE)))</f>
        <v/>
      </c>
      <c r="AF71" s="14" t="str">
        <f>AA71&amp;"."&amp;AB71&amp;" ("&amp;Z71&amp;") - "&amp;E71&amp;" "&amp;F71&amp;" "&amp;G71</f>
        <v>3.3 (67) - SP Gabor Evers</v>
      </c>
    </row>
    <row r="72" spans="1:32" s="19" customFormat="1" hidden="1" x14ac:dyDescent="0.3">
      <c r="A72" s="19">
        <v>7933</v>
      </c>
      <c r="B72" s="19">
        <f t="shared" si="5"/>
        <v>1</v>
      </c>
      <c r="C72" s="14" t="str">
        <f>IF(ISNUMBER(IFERROR(VLOOKUP($A72,Pit!$A$4:$A$600,1,FALSE),"B")),"P","B")</f>
        <v>P</v>
      </c>
      <c r="D72" s="15">
        <f>IF($C72="B",VLOOKUP($A72,Bat!$A$4:$BG$1500,D$1,FALSE),VLOOKUP($A72,Pit!$A$4:$BA$1686,D$2,FALSE))</f>
        <v>7933</v>
      </c>
      <c r="E72" s="14" t="str">
        <f>IF($C72="B",VLOOKUP($A72,Bat!$A$4:$BG$1500,E$1,FALSE),VLOOKUP($A72,Pit!$A$4:$BA$1686,E$2,FALSE))</f>
        <v>SP</v>
      </c>
      <c r="F72" s="14" t="str">
        <f>IF($C72="B",VLOOKUP($A72,Bat!$A$4:$BG$1500,F$1,FALSE),VLOOKUP($A72,Pit!$A$4:$BA$1686,F$2,FALSE))</f>
        <v>Dave</v>
      </c>
      <c r="G72" s="14" t="str">
        <f>IF($C72="B",VLOOKUP($A72,Bat!$A$4:$BG$1500,G$1,FALSE),VLOOKUP($A72,Pit!$A$4:$BA$1686,G$2,FALSE))</f>
        <v>Reyes</v>
      </c>
      <c r="H72" s="14">
        <f>IF($C72="B",VLOOKUP($A72,Bat!$A$4:$BG$1500,H$1,FALSE),VLOOKUP($A72,Pit!$A$4:$BA$1686,H$2,FALSE))</f>
        <v>18</v>
      </c>
      <c r="I72" s="14" t="str">
        <f>IF($C72="B",VLOOKUP($A72,Bat!$A$4:$BG$1500,I$1,FALSE),VLOOKUP($A72,Pit!$A$4:$BA$1686,I$2,FALSE))</f>
        <v>R</v>
      </c>
      <c r="J72" s="14" t="str">
        <f>IF($C72="B",VLOOKUP($A72,Bat!$A$4:$BG$1500,J$1,FALSE),VLOOKUP($A72,Pit!$A$4:$BA$1686,J$2,FALSE))</f>
        <v>R</v>
      </c>
      <c r="K72" s="14" t="str">
        <f>IF($C72="B",VLOOKUP($A72,Bat!$A$4:$BG$1500,K$1,FALSE),VLOOKUP($A72,Pit!$A$4:$BA$1686,K$2,FALSE))</f>
        <v>Normal</v>
      </c>
      <c r="L72" s="15" t="str">
        <f>IF($C72="B",VLOOKUP($A72,Bat!$A$4:$BG$1500,L$1,FALSE),VLOOKUP($A72,Pit!$A$4:$BA$1686,L$2,FALSE))</f>
        <v>Normal</v>
      </c>
      <c r="M72" s="14">
        <f>IF($C72="B",VLOOKUP($A72,Bat!$A$4:$BG$1500,M$1,FALSE),VLOOKUP($A72,Pit!$A$4:$BA$1686,M$2,FALSE))</f>
        <v>5</v>
      </c>
      <c r="N72" s="14">
        <f>IF($C72="B",VLOOKUP($A72,Bat!$A$4:$BG$1500,N$1,FALSE),VLOOKUP($A72,Pit!$A$4:$BA$1686,N$2,FALSE))</f>
        <v>4</v>
      </c>
      <c r="O72" s="14">
        <f>IF($C72="B",VLOOKUP($A72,Bat!$A$4:$BG$1500,O$1,FALSE),VLOOKUP($A72,Pit!$A$4:$BA$1686,O$2,FALSE))</f>
        <v>4</v>
      </c>
      <c r="P72" s="14" t="str">
        <f>IF($C72="B",VLOOKUP($A72,Bat!$A$4:$BG$1500,P$1,FALSE),VLOOKUP($A72,Pit!$A$4:$BA$1686,P$2,FALSE))</f>
        <v>90-92 Mph</v>
      </c>
      <c r="Q72" s="15">
        <f>IF($C72="B",VLOOKUP($A72,Bat!$A$4:$BG$1500,Q$1,FALSE),VLOOKUP($A72,Pit!$A$4:$BA$1686,Q$2,FALSE))</f>
        <v>7</v>
      </c>
      <c r="R72" s="16">
        <f>IF($C72="B",VLOOKUP($A72,Bat!$A$4:$BG$1500,R$1,FALSE),VLOOKUP($A72,Pit!$A$4:$BA$1686,R$2,FALSE))</f>
        <v>124.00838092576763</v>
      </c>
      <c r="S72" s="17">
        <f>IF($C72="B",VLOOKUP($A72,Bat!$A$4:$BG$1500,S$1,FALSE),VLOOKUP($A72,Pit!$A$4:$BA$1686,S$2,FALSE))</f>
        <v>2.1227697949978848</v>
      </c>
      <c r="T72" s="48" t="str">
        <f>IF($C72="B",VLOOKUP($A72,Bat!$A$4:$BG$1500,T$1,FALSE),VLOOKUP($A72,Pit!$A$4:$BA$1686,T$2,FALSE))</f>
        <v>$750k</v>
      </c>
      <c r="U72" s="19">
        <f>IF($C72="B",VLOOKUP($A72,Bat!$A$4:$AU$1464,46,FALSE),VLOOKUP($A72,Pit!$A$4:$BD$1664,55,FALSE))</f>
        <v>800</v>
      </c>
      <c r="V72" s="19">
        <f>IF($C72="B",VLOOKUP($A72,Bat!$A$4:$BA$1464,47,FALSE),VLOOKUP($A72,Pit!$A$4:$BF$1664,56,FALSE))</f>
        <v>800</v>
      </c>
      <c r="W72" s="19">
        <f>IF($C72="B",VLOOKUP($A72,Bat!$A$4:$BA$1464,48,FALSE),VLOOKUP($A72,Pit!$A$4:$BF$1664,57,FALSE))</f>
        <v>0</v>
      </c>
      <c r="X72" s="14">
        <f t="shared" si="6"/>
        <v>901</v>
      </c>
      <c r="Y72" s="20">
        <f t="shared" si="7"/>
        <v>51</v>
      </c>
      <c r="Z72" s="14">
        <f>IFERROR(VLOOKUP($D72,Results37!$F$3:$L$1396,Z$1,FALSE),"")</f>
        <v>68</v>
      </c>
      <c r="AA72" s="43">
        <f>IF(ISERROR(VLOOKUP(D72,Results37!$F$3:$O$1399,AA$1,FALSE)),"",IF(VLOOKUP(D72,Results37!$F$3:$O$1399,AA$1+1,FALSE)=1,"S"&amp;VLOOKUP(D72,Results37!$F$3:$O$1399,AA$1,FALSE),VLOOKUP(D72,Results37!$F$3:$O$1399,AA$1,FALSE)))</f>
        <v>3</v>
      </c>
      <c r="AB72" s="14">
        <f>IFERROR(VLOOKUP($D72,Results37!$F$3:$L$1396,AB$1,FALSE),"")</f>
        <v>4</v>
      </c>
      <c r="AC72" s="14" t="str">
        <f>IFERROR(VLOOKUP($D72,Results37!$F$3:$L$1396,AC$1,FALSE),"")</f>
        <v>Palm Springs Codgers</v>
      </c>
      <c r="AD72" s="14">
        <f t="shared" si="8"/>
        <v>833</v>
      </c>
      <c r="AE72" s="18" t="str">
        <f>IF(ISERROR(VLOOKUP($AC72&amp;"-"&amp;$F72&amp;" "&amp;G72,Bonuses!$B$1:$G$1006,4,FALSE)),"",INT(VLOOKUP($AC72&amp;"-"&amp;$F72&amp;" "&amp;$G72,Bonuses!$B$1:$G$1006,4,FALSE)))</f>
        <v/>
      </c>
      <c r="AF72" s="14" t="str">
        <f>AA72&amp;"."&amp;AB72&amp;" ("&amp;Z72&amp;") - "&amp;E72&amp;" "&amp;F72&amp;" "&amp;G72</f>
        <v>3.4 (68) - SP Dave Reyes</v>
      </c>
    </row>
    <row r="73" spans="1:32" s="19" customFormat="1" hidden="1" x14ac:dyDescent="0.3">
      <c r="A73" s="19">
        <v>8547</v>
      </c>
      <c r="B73" s="19">
        <f t="shared" si="5"/>
        <v>1</v>
      </c>
      <c r="C73" s="14" t="str">
        <f>IF(ISNUMBER(IFERROR(VLOOKUP($A73,Pit!$A$4:$A$600,1,FALSE),"B")),"P","B")</f>
        <v>B</v>
      </c>
      <c r="D73" s="15">
        <f>IF($C73="B",VLOOKUP($A73,Bat!$A$4:$BG$1500,D$1,FALSE),VLOOKUP($A73,Pit!$A$4:$BA$1686,D$2,FALSE))</f>
        <v>8547</v>
      </c>
      <c r="E73" s="14" t="str">
        <f>IF($C73="B",VLOOKUP($A73,Bat!$A$4:$BG$1500,E$1,FALSE),VLOOKUP($A73,Pit!$A$4:$BA$1686,E$2,FALSE))</f>
        <v>LF</v>
      </c>
      <c r="F73" s="14" t="str">
        <f>IF($C73="B",VLOOKUP($A73,Bat!$A$4:$BG$1500,F$1,FALSE),VLOOKUP($A73,Pit!$A$4:$BA$1686,F$2,FALSE))</f>
        <v>Ryan</v>
      </c>
      <c r="G73" s="14" t="str">
        <f>IF($C73="B",VLOOKUP($A73,Bat!$A$4:$BG$1500,G$1,FALSE),VLOOKUP($A73,Pit!$A$4:$BA$1686,G$2,FALSE))</f>
        <v>May</v>
      </c>
      <c r="H73" s="14">
        <f>IF($C73="B",VLOOKUP($A73,Bat!$A$4:$BG$1500,H$1,FALSE),VLOOKUP($A73,Pit!$A$4:$BA$1686,H$2,FALSE))</f>
        <v>21</v>
      </c>
      <c r="I73" s="14" t="str">
        <f>IF($C73="B",VLOOKUP($A73,Bat!$A$4:$BG$1500,I$1,FALSE),VLOOKUP($A73,Pit!$A$4:$BA$1686,I$2,FALSE))</f>
        <v>R</v>
      </c>
      <c r="J73" s="14" t="str">
        <f>IF($C73="B",VLOOKUP($A73,Bat!$A$4:$BG$1500,J$1,FALSE),VLOOKUP($A73,Pit!$A$4:$BA$1686,J$2,FALSE))</f>
        <v>R</v>
      </c>
      <c r="K73" s="14" t="str">
        <f>IF($C73="B",VLOOKUP($A73,Bat!$A$4:$BG$1500,K$1,FALSE),VLOOKUP($A73,Pit!$A$4:$BA$1686,K$2,FALSE))</f>
        <v>Normal</v>
      </c>
      <c r="L73" s="15" t="str">
        <f>IF($C73="B",VLOOKUP($A73,Bat!$A$4:$BG$1500,L$1,FALSE),VLOOKUP($A73,Pit!$A$4:$BA$1686,L$2,FALSE))</f>
        <v>Normal</v>
      </c>
      <c r="M73" s="14">
        <f>IF($C73="B",VLOOKUP($A73,Bat!$A$4:$BG$1500,M$1,FALSE),VLOOKUP($A73,Pit!$A$4:$BA$1686,M$2,FALSE))</f>
        <v>3</v>
      </c>
      <c r="N73" s="14">
        <f>IF($C73="B",VLOOKUP($A73,Bat!$A$4:$BG$1500,N$1,FALSE),VLOOKUP($A73,Pit!$A$4:$BA$1686,N$2,FALSE))</f>
        <v>5</v>
      </c>
      <c r="O73" s="14">
        <f>IF($C73="B",VLOOKUP($A73,Bat!$A$4:$BG$1500,O$1,FALSE),VLOOKUP($A73,Pit!$A$4:$BA$1686,O$2,FALSE))</f>
        <v>5</v>
      </c>
      <c r="P73" s="14">
        <f>IF($C73="B",VLOOKUP($A73,Bat!$A$4:$BG$1500,P$1,FALSE),VLOOKUP($A73,Pit!$A$4:$BA$1686,P$2,FALSE))</f>
        <v>5</v>
      </c>
      <c r="Q73" s="15">
        <f>IF($C73="B",VLOOKUP($A73,Bat!$A$4:$BG$1500,Q$1,FALSE),VLOOKUP($A73,Pit!$A$4:$BA$1686,Q$2,FALSE))</f>
        <v>3</v>
      </c>
      <c r="R73" s="16">
        <f>IF($C73="B",VLOOKUP($A73,Bat!$A$4:$BG$1500,R$1,FALSE),VLOOKUP($A73,Pit!$A$4:$BA$1686,R$2,FALSE))</f>
        <v>109.30208379521621</v>
      </c>
      <c r="S73" s="17">
        <f>IF($C73="B",VLOOKUP($A73,Bat!$A$4:$BG$1500,S$1,FALSE),VLOOKUP($A73,Pit!$A$4:$BA$1686,S$2,FALSE))</f>
        <v>0.24943291254364056</v>
      </c>
      <c r="T73" s="48" t="str">
        <f>IF($C73="B",VLOOKUP($A73,Bat!$A$4:$BG$1500,T$1,FALSE),VLOOKUP($A73,Pit!$A$4:$BA$1686,T$2,FALSE))</f>
        <v>$140k</v>
      </c>
      <c r="U73" s="19">
        <f>IF($C73="B",VLOOKUP($A73,Bat!$A$4:$AU$1464,46,FALSE),VLOOKUP($A73,Pit!$A$4:$BD$1664,55,FALSE))</f>
        <v>800</v>
      </c>
      <c r="V73" s="19">
        <f>IF($C73="B",VLOOKUP($A73,Bat!$A$4:$BA$1464,47,FALSE),VLOOKUP($A73,Pit!$A$4:$BF$1664,56,FALSE))</f>
        <v>800</v>
      </c>
      <c r="W73" s="19">
        <f>IF($C73="B",VLOOKUP($A73,Bat!$A$4:$BA$1464,48,FALSE),VLOOKUP($A73,Pit!$A$4:$BF$1664,57,FALSE))</f>
        <v>0</v>
      </c>
      <c r="X73" s="14">
        <f t="shared" si="6"/>
        <v>1212</v>
      </c>
      <c r="Y73" s="20">
        <f t="shared" si="7"/>
        <v>362</v>
      </c>
      <c r="Z73" s="14">
        <f>IFERROR(VLOOKUP($D73,Results37!$F$3:$L$1396,Z$1,FALSE),"")</f>
        <v>69</v>
      </c>
      <c r="AA73" s="43">
        <f>IF(ISERROR(VLOOKUP(D73,Results37!$F$3:$O$1399,AA$1,FALSE)),"",IF(VLOOKUP(D73,Results37!$F$3:$O$1399,AA$1+1,FALSE)=1,"S"&amp;VLOOKUP(D73,Results37!$F$3:$O$1399,AA$1,FALSE),VLOOKUP(D73,Results37!$F$3:$O$1399,AA$1,FALSE)))</f>
        <v>3</v>
      </c>
      <c r="AB73" s="14">
        <f>IFERROR(VLOOKUP($D73,Results37!$F$3:$L$1396,AB$1,FALSE),"")</f>
        <v>5</v>
      </c>
      <c r="AC73" s="14" t="str">
        <f>IFERROR(VLOOKUP($D73,Results37!$F$3:$L$1396,AC$1,FALSE),"")</f>
        <v>Manchester Maulers</v>
      </c>
      <c r="AD73" s="14">
        <f t="shared" si="8"/>
        <v>1143</v>
      </c>
      <c r="AE73" s="18" t="str">
        <f>IF(ISERROR(VLOOKUP($AC73&amp;"-"&amp;$F73&amp;" "&amp;G73,Bonuses!$B$1:$G$1006,4,FALSE)),"",INT(VLOOKUP($AC73&amp;"-"&amp;$F73&amp;" "&amp;$G73,Bonuses!$B$1:$G$1006,4,FALSE)))</f>
        <v/>
      </c>
      <c r="AF73" s="14" t="str">
        <f>IF(ISERROR(VLOOKUP($AC73&amp;"-"&amp;$F73,Bonuses!$B$1:$G$1006,5,FALSE)),"",IF(VLOOKUP($AC73&amp;"-"&amp;$F73,Bonuses!$B$1:$G$1006,5,FALSE)="","",VLOOKUP($AC73&amp;"-"&amp;$F73,Bonuses!$B$1:$G$1006,6,FALSE)&amp;" yrs, "&amp;VLOOKUP($AC73&amp;"-"&amp;$F73,Bonuses!$B$1:$G$1006,5,FALSE)))</f>
        <v/>
      </c>
    </row>
    <row r="74" spans="1:32" s="19" customFormat="1" hidden="1" x14ac:dyDescent="0.3">
      <c r="A74" s="19">
        <v>11386</v>
      </c>
      <c r="B74" s="19">
        <f t="shared" si="5"/>
        <v>1</v>
      </c>
      <c r="C74" s="14" t="str">
        <f>IF(ISNUMBER(IFERROR(VLOOKUP($A74,Pit!$A$4:$A$600,1,FALSE),"B")),"P","B")</f>
        <v>P</v>
      </c>
      <c r="D74" s="15">
        <f>IF($C74="B",VLOOKUP($A74,Bat!$A$4:$BG$1500,D$1,FALSE),VLOOKUP($A74,Pit!$A$4:$BA$1686,D$2,FALSE))</f>
        <v>11386</v>
      </c>
      <c r="E74" s="14" t="str">
        <f>IF($C74="B",VLOOKUP($A74,Bat!$A$4:$BG$1500,E$1,FALSE),VLOOKUP($A74,Pit!$A$4:$BA$1686,E$2,FALSE))</f>
        <v>RP</v>
      </c>
      <c r="F74" s="14" t="str">
        <f>IF($C74="B",VLOOKUP($A74,Bat!$A$4:$BG$1500,F$1,FALSE),VLOOKUP($A74,Pit!$A$4:$BA$1686,F$2,FALSE))</f>
        <v>Dennis</v>
      </c>
      <c r="G74" s="14" t="str">
        <f>IF($C74="B",VLOOKUP($A74,Bat!$A$4:$BG$1500,G$1,FALSE),VLOOKUP($A74,Pit!$A$4:$BA$1686,G$2,FALSE))</f>
        <v>Sheffield</v>
      </c>
      <c r="H74" s="14">
        <f>IF($C74="B",VLOOKUP($A74,Bat!$A$4:$BG$1500,H$1,FALSE),VLOOKUP($A74,Pit!$A$4:$BA$1686,H$2,FALSE))</f>
        <v>21</v>
      </c>
      <c r="I74" s="14" t="str">
        <f>IF($C74="B",VLOOKUP($A74,Bat!$A$4:$BG$1500,I$1,FALSE),VLOOKUP($A74,Pit!$A$4:$BA$1686,I$2,FALSE))</f>
        <v>L</v>
      </c>
      <c r="J74" s="14" t="str">
        <f>IF($C74="B",VLOOKUP($A74,Bat!$A$4:$BG$1500,J$1,FALSE),VLOOKUP($A74,Pit!$A$4:$BA$1686,J$2,FALSE))</f>
        <v>L</v>
      </c>
      <c r="K74" s="14" t="str">
        <f>IF($C74="B",VLOOKUP($A74,Bat!$A$4:$BG$1500,K$1,FALSE),VLOOKUP($A74,Pit!$A$4:$BA$1686,K$2,FALSE))</f>
        <v>High</v>
      </c>
      <c r="L74" s="15" t="str">
        <f>IF($C74="B",VLOOKUP($A74,Bat!$A$4:$BG$1500,L$1,FALSE),VLOOKUP($A74,Pit!$A$4:$BA$1686,L$2,FALSE))</f>
        <v>High</v>
      </c>
      <c r="M74" s="14">
        <f>IF($C74="B",VLOOKUP($A74,Bat!$A$4:$BG$1500,M$1,FALSE),VLOOKUP($A74,Pit!$A$4:$BA$1686,M$2,FALSE))</f>
        <v>7</v>
      </c>
      <c r="N74" s="14">
        <f>IF($C74="B",VLOOKUP($A74,Bat!$A$4:$BG$1500,N$1,FALSE),VLOOKUP($A74,Pit!$A$4:$BA$1686,N$2,FALSE))</f>
        <v>5</v>
      </c>
      <c r="O74" s="14">
        <f>IF($C74="B",VLOOKUP($A74,Bat!$A$4:$BG$1500,O$1,FALSE),VLOOKUP($A74,Pit!$A$4:$BA$1686,O$2,FALSE))</f>
        <v>3</v>
      </c>
      <c r="P74" s="14" t="str">
        <f>IF($C74="B",VLOOKUP($A74,Bat!$A$4:$BG$1500,P$1,FALSE),VLOOKUP($A74,Pit!$A$4:$BA$1686,P$2,FALSE))</f>
        <v>93-95 Mph</v>
      </c>
      <c r="Q74" s="15">
        <f>IF($C74="B",VLOOKUP($A74,Bat!$A$4:$BG$1500,Q$1,FALSE),VLOOKUP($A74,Pit!$A$4:$BA$1686,Q$2,FALSE))</f>
        <v>7</v>
      </c>
      <c r="R74" s="16">
        <f>IF($C74="B",VLOOKUP($A74,Bat!$A$4:$BG$1500,R$1,FALSE),VLOOKUP($A74,Pit!$A$4:$BA$1686,R$2,FALSE))</f>
        <v>118.85343855988734</v>
      </c>
      <c r="S74" s="17">
        <f>IF($C74="B",VLOOKUP($A74,Bat!$A$4:$BG$1500,S$1,FALSE),VLOOKUP($A74,Pit!$A$4:$BA$1686,S$2,FALSE))</f>
        <v>1.647192007094072</v>
      </c>
      <c r="T74" s="48" t="str">
        <f>IF($C74="B",VLOOKUP($A74,Bat!$A$4:$BG$1500,T$1,FALSE),VLOOKUP($A74,Pit!$A$4:$BA$1686,T$2,FALSE))</f>
        <v>$130k</v>
      </c>
      <c r="U74" s="19">
        <f>IF($C74="B",VLOOKUP($A74,Bat!$A$4:$AU$1464,46,FALSE),VLOOKUP($A74,Pit!$A$4:$BD$1664,55,FALSE))</f>
        <v>800</v>
      </c>
      <c r="V74" s="19">
        <f>IF($C74="B",VLOOKUP($A74,Bat!$A$4:$BA$1464,47,FALSE),VLOOKUP($A74,Pit!$A$4:$BF$1664,56,FALSE))</f>
        <v>800</v>
      </c>
      <c r="W74" s="19">
        <f>IF($C74="B",VLOOKUP($A74,Bat!$A$4:$BA$1464,48,FALSE),VLOOKUP($A74,Pit!$A$4:$BF$1664,57,FALSE))</f>
        <v>0</v>
      </c>
      <c r="X74" s="14">
        <f t="shared" si="6"/>
        <v>938</v>
      </c>
      <c r="Y74" s="20">
        <f t="shared" si="7"/>
        <v>88</v>
      </c>
      <c r="Z74" s="14">
        <f>IFERROR(VLOOKUP($D74,Results37!$F$3:$L$1396,Z$1,FALSE),"")</f>
        <v>70</v>
      </c>
      <c r="AA74" s="43">
        <f>IF(ISERROR(VLOOKUP(D74,Results37!$F$3:$O$1399,AA$1,FALSE)),"",IF(VLOOKUP(D74,Results37!$F$3:$O$1399,AA$1+1,FALSE)=1,"S"&amp;VLOOKUP(D74,Results37!$F$3:$O$1399,AA$1,FALSE),VLOOKUP(D74,Results37!$F$3:$O$1399,AA$1,FALSE)))</f>
        <v>3</v>
      </c>
      <c r="AB74" s="14">
        <f>IFERROR(VLOOKUP($D74,Results37!$F$3:$L$1396,AB$1,FALSE),"")</f>
        <v>6</v>
      </c>
      <c r="AC74" s="14" t="str">
        <f>IFERROR(VLOOKUP($D74,Results37!$F$3:$L$1396,AC$1,FALSE),"")</f>
        <v>Shin Seiki Evas</v>
      </c>
      <c r="AD74" s="14">
        <f t="shared" si="8"/>
        <v>868</v>
      </c>
      <c r="AE74" s="18" t="str">
        <f>IF(ISERROR(VLOOKUP($AC74&amp;"-"&amp;$F74&amp;" "&amp;G74,Bonuses!$B$1:$G$1006,4,FALSE)),"",INT(VLOOKUP($AC74&amp;"-"&amp;$F74&amp;" "&amp;$G74,Bonuses!$B$1:$G$1006,4,FALSE)))</f>
        <v/>
      </c>
      <c r="AF74" s="14" t="str">
        <f t="shared" ref="AF74:AF83" si="9">AA74&amp;"."&amp;AB74&amp;" ("&amp;Z74&amp;") - "&amp;E74&amp;" "&amp;F74&amp;" "&amp;G74</f>
        <v>3.6 (70) - RP Dennis Sheffield</v>
      </c>
    </row>
    <row r="75" spans="1:32" s="19" customFormat="1" hidden="1" x14ac:dyDescent="0.3">
      <c r="A75" s="19">
        <v>7192</v>
      </c>
      <c r="B75" s="19">
        <f t="shared" si="5"/>
        <v>1</v>
      </c>
      <c r="C75" s="14" t="str">
        <f>IF(ISNUMBER(IFERROR(VLOOKUP($A75,Pit!$A$4:$A$600,1,FALSE),"B")),"P","B")</f>
        <v>P</v>
      </c>
      <c r="D75" s="15">
        <f>IF($C75="B",VLOOKUP($A75,Bat!$A$4:$BG$1500,D$1,FALSE),VLOOKUP($A75,Pit!$A$4:$BA$1686,D$2,FALSE))</f>
        <v>7192</v>
      </c>
      <c r="E75" s="14" t="str">
        <f>IF($C75="B",VLOOKUP($A75,Bat!$A$4:$BG$1500,E$1,FALSE),VLOOKUP($A75,Pit!$A$4:$BA$1686,E$2,FALSE))</f>
        <v>SP</v>
      </c>
      <c r="F75" s="14" t="str">
        <f>IF($C75="B",VLOOKUP($A75,Bat!$A$4:$BG$1500,F$1,FALSE),VLOOKUP($A75,Pit!$A$4:$BA$1686,F$2,FALSE))</f>
        <v>Shane</v>
      </c>
      <c r="G75" s="14" t="str">
        <f>IF($C75="B",VLOOKUP($A75,Bat!$A$4:$BG$1500,G$1,FALSE),VLOOKUP($A75,Pit!$A$4:$BA$1686,G$2,FALSE))</f>
        <v>Martin</v>
      </c>
      <c r="H75" s="14">
        <f>IF($C75="B",VLOOKUP($A75,Bat!$A$4:$BG$1500,H$1,FALSE),VLOOKUP($A75,Pit!$A$4:$BA$1686,H$2,FALSE))</f>
        <v>18</v>
      </c>
      <c r="I75" s="14" t="str">
        <f>IF($C75="B",VLOOKUP($A75,Bat!$A$4:$BG$1500,I$1,FALSE),VLOOKUP($A75,Pit!$A$4:$BA$1686,I$2,FALSE))</f>
        <v>L</v>
      </c>
      <c r="J75" s="14" t="str">
        <f>IF($C75="B",VLOOKUP($A75,Bat!$A$4:$BG$1500,J$1,FALSE),VLOOKUP($A75,Pit!$A$4:$BA$1686,J$2,FALSE))</f>
        <v>R</v>
      </c>
      <c r="K75" s="14" t="str">
        <f>IF($C75="B",VLOOKUP($A75,Bat!$A$4:$BG$1500,K$1,FALSE),VLOOKUP($A75,Pit!$A$4:$BA$1686,K$2,FALSE))</f>
        <v>Normal</v>
      </c>
      <c r="L75" s="15" t="str">
        <f>IF($C75="B",VLOOKUP($A75,Bat!$A$4:$BG$1500,L$1,FALSE),VLOOKUP($A75,Pit!$A$4:$BA$1686,L$2,FALSE))</f>
        <v>Normal</v>
      </c>
      <c r="M75" s="14">
        <f>IF($C75="B",VLOOKUP($A75,Bat!$A$4:$BG$1500,M$1,FALSE),VLOOKUP($A75,Pit!$A$4:$BA$1686,M$2,FALSE))</f>
        <v>5</v>
      </c>
      <c r="N75" s="14">
        <f>IF($C75="B",VLOOKUP($A75,Bat!$A$4:$BG$1500,N$1,FALSE),VLOOKUP($A75,Pit!$A$4:$BA$1686,N$2,FALSE))</f>
        <v>6</v>
      </c>
      <c r="O75" s="14">
        <f>IF($C75="B",VLOOKUP($A75,Bat!$A$4:$BG$1500,O$1,FALSE),VLOOKUP($A75,Pit!$A$4:$BA$1686,O$2,FALSE))</f>
        <v>4</v>
      </c>
      <c r="P75" s="14" t="str">
        <f>IF($C75="B",VLOOKUP($A75,Bat!$A$4:$BG$1500,P$1,FALSE),VLOOKUP($A75,Pit!$A$4:$BA$1686,P$2,FALSE))</f>
        <v>91-93 Mph</v>
      </c>
      <c r="Q75" s="15">
        <f>IF($C75="B",VLOOKUP($A75,Bat!$A$4:$BG$1500,Q$1,FALSE),VLOOKUP($A75,Pit!$A$4:$BA$1686,Q$2,FALSE))</f>
        <v>5</v>
      </c>
      <c r="R75" s="16">
        <f>IF($C75="B",VLOOKUP($A75,Bat!$A$4:$BG$1500,R$1,FALSE),VLOOKUP($A75,Pit!$A$4:$BA$1686,R$2,FALSE))</f>
        <v>129.91186752809946</v>
      </c>
      <c r="S75" s="17">
        <f>IF($C75="B",VLOOKUP($A75,Bat!$A$4:$BG$1500,S$1,FALSE),VLOOKUP($A75,Pit!$A$4:$BA$1686,S$2,FALSE))</f>
        <v>2.6674057773203241</v>
      </c>
      <c r="T75" s="48" t="str">
        <f>IF($C75="B",VLOOKUP($A75,Bat!$A$4:$BG$1500,T$1,FALSE),VLOOKUP($A75,Pit!$A$4:$BA$1686,T$2,FALSE))</f>
        <v>$420k</v>
      </c>
      <c r="U75" s="19">
        <f>IF($C75="B",VLOOKUP($A75,Bat!$A$4:$AU$1464,46,FALSE),VLOOKUP($A75,Pit!$A$4:$BD$1664,55,FALSE))</f>
        <v>800</v>
      </c>
      <c r="V75" s="19">
        <f>IF($C75="B",VLOOKUP($A75,Bat!$A$4:$BA$1464,47,FALSE),VLOOKUP($A75,Pit!$A$4:$BF$1664,56,FALSE))</f>
        <v>800</v>
      </c>
      <c r="W75" s="19">
        <f>IF($C75="B",VLOOKUP($A75,Bat!$A$4:$BA$1464,48,FALSE),VLOOKUP($A75,Pit!$A$4:$BF$1664,57,FALSE))</f>
        <v>0</v>
      </c>
      <c r="X75" s="14">
        <f t="shared" si="6"/>
        <v>872</v>
      </c>
      <c r="Y75" s="20">
        <f t="shared" si="7"/>
        <v>22</v>
      </c>
      <c r="Z75" s="14">
        <f>IFERROR(VLOOKUP($D75,Results37!$F$3:$L$1396,Z$1,FALSE),"")</f>
        <v>71</v>
      </c>
      <c r="AA75" s="43">
        <f>IF(ISERROR(VLOOKUP(D75,Results37!$F$3:$O$1399,AA$1,FALSE)),"",IF(VLOOKUP(D75,Results37!$F$3:$O$1399,AA$1+1,FALSE)=1,"S"&amp;VLOOKUP(D75,Results37!$F$3:$O$1399,AA$1,FALSE),VLOOKUP(D75,Results37!$F$3:$O$1399,AA$1,FALSE)))</f>
        <v>3</v>
      </c>
      <c r="AB75" s="14">
        <f>IFERROR(VLOOKUP($D75,Results37!$F$3:$L$1396,AB$1,FALSE),"")</f>
        <v>7</v>
      </c>
      <c r="AC75" s="14" t="str">
        <f>IFERROR(VLOOKUP($D75,Results37!$F$3:$L$1396,AC$1,FALSE),"")</f>
        <v>Scottish Claymores</v>
      </c>
      <c r="AD75" s="14">
        <f t="shared" si="8"/>
        <v>801</v>
      </c>
      <c r="AE75" s="18" t="str">
        <f>IF(ISERROR(VLOOKUP($AC75&amp;"-"&amp;$F75&amp;" "&amp;G75,Bonuses!$B$1:$G$1006,4,FALSE)),"",INT(VLOOKUP($AC75&amp;"-"&amp;$F75&amp;" "&amp;$G75,Bonuses!$B$1:$G$1006,4,FALSE)))</f>
        <v/>
      </c>
      <c r="AF75" s="14" t="str">
        <f t="shared" si="9"/>
        <v>3.7 (71) - SP Shane Martin</v>
      </c>
    </row>
    <row r="76" spans="1:32" s="19" customFormat="1" hidden="1" x14ac:dyDescent="0.3">
      <c r="A76" s="19">
        <v>4032</v>
      </c>
      <c r="B76" s="19">
        <f t="shared" si="5"/>
        <v>1</v>
      </c>
      <c r="C76" s="14" t="str">
        <f>IF(ISNUMBER(IFERROR(VLOOKUP($A76,Pit!$A$4:$A$600,1,FALSE),"B")),"P","B")</f>
        <v>P</v>
      </c>
      <c r="D76" s="15">
        <f>IF($C76="B",VLOOKUP($A76,Bat!$A$4:$BG$1500,D$1,FALSE),VLOOKUP($A76,Pit!$A$4:$BA$1686,D$2,FALSE))</f>
        <v>4032</v>
      </c>
      <c r="E76" s="14" t="str">
        <f>IF($C76="B",VLOOKUP($A76,Bat!$A$4:$BG$1500,E$1,FALSE),VLOOKUP($A76,Pit!$A$4:$BA$1686,E$2,FALSE))</f>
        <v>CL</v>
      </c>
      <c r="F76" s="14" t="str">
        <f>IF($C76="B",VLOOKUP($A76,Bat!$A$4:$BG$1500,F$1,FALSE),VLOOKUP($A76,Pit!$A$4:$BA$1686,F$2,FALSE))</f>
        <v>Bill</v>
      </c>
      <c r="G76" s="14" t="str">
        <f>IF($C76="B",VLOOKUP($A76,Bat!$A$4:$BG$1500,G$1,FALSE),VLOOKUP($A76,Pit!$A$4:$BA$1686,G$2,FALSE))</f>
        <v>Allen</v>
      </c>
      <c r="H76" s="14">
        <f>IF($C76="B",VLOOKUP($A76,Bat!$A$4:$BG$1500,H$1,FALSE),VLOOKUP($A76,Pit!$A$4:$BA$1686,H$2,FALSE))</f>
        <v>21</v>
      </c>
      <c r="I76" s="14" t="str">
        <f>IF($C76="B",VLOOKUP($A76,Bat!$A$4:$BG$1500,I$1,FALSE),VLOOKUP($A76,Pit!$A$4:$BA$1686,I$2,FALSE))</f>
        <v>L</v>
      </c>
      <c r="J76" s="14" t="str">
        <f>IF($C76="B",VLOOKUP($A76,Bat!$A$4:$BG$1500,J$1,FALSE),VLOOKUP($A76,Pit!$A$4:$BA$1686,J$2,FALSE))</f>
        <v>L</v>
      </c>
      <c r="K76" s="14" t="str">
        <f>IF($C76="B",VLOOKUP($A76,Bat!$A$4:$BG$1500,K$1,FALSE),VLOOKUP($A76,Pit!$A$4:$BA$1686,K$2,FALSE))</f>
        <v>Normal</v>
      </c>
      <c r="L76" s="15" t="str">
        <f>IF($C76="B",VLOOKUP($A76,Bat!$A$4:$BG$1500,L$1,FALSE),VLOOKUP($A76,Pit!$A$4:$BA$1686,L$2,FALSE))</f>
        <v>Normal</v>
      </c>
      <c r="M76" s="14">
        <f>IF($C76="B",VLOOKUP($A76,Bat!$A$4:$BG$1500,M$1,FALSE),VLOOKUP($A76,Pit!$A$4:$BA$1686,M$2,FALSE))</f>
        <v>7</v>
      </c>
      <c r="N76" s="14">
        <f>IF($C76="B",VLOOKUP($A76,Bat!$A$4:$BG$1500,N$1,FALSE),VLOOKUP($A76,Pit!$A$4:$BA$1686,N$2,FALSE))</f>
        <v>3</v>
      </c>
      <c r="O76" s="14">
        <f>IF($C76="B",VLOOKUP($A76,Bat!$A$4:$BG$1500,O$1,FALSE),VLOOKUP($A76,Pit!$A$4:$BA$1686,O$2,FALSE))</f>
        <v>5</v>
      </c>
      <c r="P76" s="14" t="str">
        <f>IF($C76="B",VLOOKUP($A76,Bat!$A$4:$BG$1500,P$1,FALSE),VLOOKUP($A76,Pit!$A$4:$BA$1686,P$2,FALSE))</f>
        <v>96-98 Mph</v>
      </c>
      <c r="Q76" s="15">
        <f>IF($C76="B",VLOOKUP($A76,Bat!$A$4:$BG$1500,Q$1,FALSE),VLOOKUP($A76,Pit!$A$4:$BA$1686,Q$2,FALSE))</f>
        <v>9</v>
      </c>
      <c r="R76" s="16">
        <f>IF($C76="B",VLOOKUP($A76,Bat!$A$4:$BG$1500,R$1,FALSE),VLOOKUP($A76,Pit!$A$4:$BA$1686,R$2,FALSE))</f>
        <v>126.84154643758303</v>
      </c>
      <c r="S76" s="17">
        <f>IF($C76="B",VLOOKUP($A76,Bat!$A$4:$BG$1500,S$1,FALSE),VLOOKUP($A76,Pit!$A$4:$BA$1686,S$2,FALSE))</f>
        <v>2.384148194840471</v>
      </c>
      <c r="T76" s="48" t="str">
        <f>IF($C76="B",VLOOKUP($A76,Bat!$A$4:$BG$1500,T$1,FALSE),VLOOKUP($A76,Pit!$A$4:$BA$1686,T$2,FALSE))</f>
        <v>-</v>
      </c>
      <c r="U76" s="19">
        <f>IF($C76="B",VLOOKUP($A76,Bat!$A$4:$AU$1464,46,FALSE),VLOOKUP($A76,Pit!$A$4:$BD$1664,55,FALSE))</f>
        <v>4</v>
      </c>
      <c r="V76" s="19">
        <f>IF($C76="B",VLOOKUP($A76,Bat!$A$4:$BA$1464,47,FALSE),VLOOKUP($A76,Pit!$A$4:$BF$1664,56,FALSE))</f>
        <v>800</v>
      </c>
      <c r="W76" s="19">
        <f>IF($C76="B",VLOOKUP($A76,Bat!$A$4:$BA$1464,48,FALSE),VLOOKUP($A76,Pit!$A$4:$BF$1664,57,FALSE))</f>
        <v>1</v>
      </c>
      <c r="X76" s="14">
        <f t="shared" si="6"/>
        <v>84</v>
      </c>
      <c r="Y76" s="20">
        <f t="shared" si="7"/>
        <v>30</v>
      </c>
      <c r="Z76" s="14">
        <f>IFERROR(VLOOKUP($D76,Results37!$F$3:$L$1396,Z$1,FALSE),"")</f>
        <v>72</v>
      </c>
      <c r="AA76" s="43">
        <f>IF(ISERROR(VLOOKUP(D76,Results37!$F$3:$O$1399,AA$1,FALSE)),"",IF(VLOOKUP(D76,Results37!$F$3:$O$1399,AA$1+1,FALSE)=1,"S"&amp;VLOOKUP(D76,Results37!$F$3:$O$1399,AA$1,FALSE),VLOOKUP(D76,Results37!$F$3:$O$1399,AA$1,FALSE)))</f>
        <v>3</v>
      </c>
      <c r="AB76" s="14">
        <f>IFERROR(VLOOKUP($D76,Results37!$F$3:$L$1396,AB$1,FALSE),"")</f>
        <v>8</v>
      </c>
      <c r="AC76" s="14" t="str">
        <f>IFERROR(VLOOKUP($D76,Results37!$F$3:$L$1396,AC$1,FALSE),"")</f>
        <v>Charleston Statesmen</v>
      </c>
      <c r="AD76" s="14">
        <f t="shared" si="8"/>
        <v>12</v>
      </c>
      <c r="AE76" s="18" t="str">
        <f>IF(ISERROR(VLOOKUP($AC76&amp;"-"&amp;$F76&amp;" "&amp;G76,Bonuses!$B$1:$G$1006,4,FALSE)),"",INT(VLOOKUP($AC76&amp;"-"&amp;$F76&amp;" "&amp;$G76,Bonuses!$B$1:$G$1006,4,FALSE)))</f>
        <v/>
      </c>
      <c r="AF76" s="14" t="str">
        <f t="shared" si="9"/>
        <v>3.8 (72) - CL Bill Allen</v>
      </c>
    </row>
    <row r="77" spans="1:32" s="19" customFormat="1" hidden="1" x14ac:dyDescent="0.3">
      <c r="A77" s="19">
        <v>4664</v>
      </c>
      <c r="B77" s="19">
        <f t="shared" si="5"/>
        <v>1</v>
      </c>
      <c r="C77" s="14" t="str">
        <f>IF(ISNUMBER(IFERROR(VLOOKUP($A77,Pit!$A$4:$A$600,1,FALSE),"B")),"P","B")</f>
        <v>P</v>
      </c>
      <c r="D77" s="15">
        <f>IF($C77="B",VLOOKUP($A77,Bat!$A$4:$BG$1500,D$1,FALSE),VLOOKUP($A77,Pit!$A$4:$BA$1686,D$2,FALSE))</f>
        <v>4664</v>
      </c>
      <c r="E77" s="14" t="str">
        <f>IF($C77="B",VLOOKUP($A77,Bat!$A$4:$BG$1500,E$1,FALSE),VLOOKUP($A77,Pit!$A$4:$BA$1686,E$2,FALSE))</f>
        <v>SP</v>
      </c>
      <c r="F77" s="14" t="str">
        <f>IF($C77="B",VLOOKUP($A77,Bat!$A$4:$BG$1500,F$1,FALSE),VLOOKUP($A77,Pit!$A$4:$BA$1686,F$2,FALSE))</f>
        <v>John</v>
      </c>
      <c r="G77" s="14" t="str">
        <f>IF($C77="B",VLOOKUP($A77,Bat!$A$4:$BG$1500,G$1,FALSE),VLOOKUP($A77,Pit!$A$4:$BA$1686,G$2,FALSE))</f>
        <v>Bradley</v>
      </c>
      <c r="H77" s="14">
        <f>IF($C77="B",VLOOKUP($A77,Bat!$A$4:$BG$1500,H$1,FALSE),VLOOKUP($A77,Pit!$A$4:$BA$1686,H$2,FALSE))</f>
        <v>21</v>
      </c>
      <c r="I77" s="14" t="str">
        <f>IF($C77="B",VLOOKUP($A77,Bat!$A$4:$BG$1500,I$1,FALSE),VLOOKUP($A77,Pit!$A$4:$BA$1686,I$2,FALSE))</f>
        <v>R</v>
      </c>
      <c r="J77" s="14" t="str">
        <f>IF($C77="B",VLOOKUP($A77,Bat!$A$4:$BG$1500,J$1,FALSE),VLOOKUP($A77,Pit!$A$4:$BA$1686,J$2,FALSE))</f>
        <v>R</v>
      </c>
      <c r="K77" s="14" t="str">
        <f>IF($C77="B",VLOOKUP($A77,Bat!$A$4:$BG$1500,K$1,FALSE),VLOOKUP($A77,Pit!$A$4:$BA$1686,K$2,FALSE))</f>
        <v>Normal</v>
      </c>
      <c r="L77" s="15" t="str">
        <f>IF($C77="B",VLOOKUP($A77,Bat!$A$4:$BG$1500,L$1,FALSE),VLOOKUP($A77,Pit!$A$4:$BA$1686,L$2,FALSE))</f>
        <v>Normal</v>
      </c>
      <c r="M77" s="14">
        <f>IF($C77="B",VLOOKUP($A77,Bat!$A$4:$BG$1500,M$1,FALSE),VLOOKUP($A77,Pit!$A$4:$BA$1686,M$2,FALSE))</f>
        <v>5</v>
      </c>
      <c r="N77" s="14">
        <f>IF($C77="B",VLOOKUP($A77,Bat!$A$4:$BG$1500,N$1,FALSE),VLOOKUP($A77,Pit!$A$4:$BA$1686,N$2,FALSE))</f>
        <v>5</v>
      </c>
      <c r="O77" s="14">
        <f>IF($C77="B",VLOOKUP($A77,Bat!$A$4:$BG$1500,O$1,FALSE),VLOOKUP($A77,Pit!$A$4:$BA$1686,O$2,FALSE))</f>
        <v>3</v>
      </c>
      <c r="P77" s="14" t="str">
        <f>IF($C77="B",VLOOKUP($A77,Bat!$A$4:$BG$1500,P$1,FALSE),VLOOKUP($A77,Pit!$A$4:$BA$1686,P$2,FALSE))</f>
        <v>95-97 Mph</v>
      </c>
      <c r="Q77" s="15">
        <f>IF($C77="B",VLOOKUP($A77,Bat!$A$4:$BG$1500,Q$1,FALSE),VLOOKUP($A77,Pit!$A$4:$BA$1686,Q$2,FALSE))</f>
        <v>6</v>
      </c>
      <c r="R77" s="16">
        <f>IF($C77="B",VLOOKUP($A77,Bat!$A$4:$BG$1500,R$1,FALSE),VLOOKUP($A77,Pit!$A$4:$BA$1686,R$2,FALSE))</f>
        <v>116.74622096933439</v>
      </c>
      <c r="S77" s="17">
        <f>IF($C77="B",VLOOKUP($A77,Bat!$A$4:$BG$1500,S$1,FALSE),VLOOKUP($A77,Pit!$A$4:$BA$1686,S$2,FALSE))</f>
        <v>1.4527871410028017</v>
      </c>
      <c r="T77" s="48" t="str">
        <f>IF($C77="B",VLOOKUP($A77,Bat!$A$4:$BG$1500,T$1,FALSE),VLOOKUP($A77,Pit!$A$4:$BA$1686,T$2,FALSE))</f>
        <v>$700k</v>
      </c>
      <c r="U77" s="19">
        <f>IF($C77="B",VLOOKUP($A77,Bat!$A$4:$AU$1464,46,FALSE),VLOOKUP($A77,Pit!$A$4:$BD$1664,55,FALSE))</f>
        <v>800</v>
      </c>
      <c r="V77" s="19">
        <f>IF($C77="B",VLOOKUP($A77,Bat!$A$4:$BA$1464,47,FALSE),VLOOKUP($A77,Pit!$A$4:$BF$1664,56,FALSE))</f>
        <v>800</v>
      </c>
      <c r="W77" s="19">
        <f>IF($C77="B",VLOOKUP($A77,Bat!$A$4:$BA$1464,48,FALSE),VLOOKUP($A77,Pit!$A$4:$BF$1664,57,FALSE))</f>
        <v>0</v>
      </c>
      <c r="X77" s="14">
        <f t="shared" si="6"/>
        <v>958</v>
      </c>
      <c r="Y77" s="20">
        <f t="shared" si="7"/>
        <v>108</v>
      </c>
      <c r="Z77" s="14">
        <f>IFERROR(VLOOKUP($D77,Results37!$F$3:$L$1396,Z$1,FALSE),"")</f>
        <v>73</v>
      </c>
      <c r="AA77" s="43">
        <f>IF(ISERROR(VLOOKUP(D77,Results37!$F$3:$O$1399,AA$1,FALSE)),"",IF(VLOOKUP(D77,Results37!$F$3:$O$1399,AA$1+1,FALSE)=1,"S"&amp;VLOOKUP(D77,Results37!$F$3:$O$1399,AA$1,FALSE),VLOOKUP(D77,Results37!$F$3:$O$1399,AA$1,FALSE)))</f>
        <v>3</v>
      </c>
      <c r="AB77" s="14">
        <f>IFERROR(VLOOKUP($D77,Results37!$F$3:$L$1396,AB$1,FALSE),"")</f>
        <v>9</v>
      </c>
      <c r="AC77" s="14" t="str">
        <f>IFERROR(VLOOKUP($D77,Results37!$F$3:$L$1396,AC$1,FALSE),"")</f>
        <v>San Antonio Calzones of Laredo</v>
      </c>
      <c r="AD77" s="14">
        <f t="shared" si="8"/>
        <v>885</v>
      </c>
      <c r="AE77" s="18" t="str">
        <f>IF(ISERROR(VLOOKUP($AC77&amp;"-"&amp;$F77&amp;" "&amp;G77,Bonuses!$B$1:$G$1006,4,FALSE)),"",INT(VLOOKUP($AC77&amp;"-"&amp;$F77&amp;" "&amp;$G77,Bonuses!$B$1:$G$1006,4,FALSE)))</f>
        <v/>
      </c>
      <c r="AF77" s="14" t="str">
        <f t="shared" si="9"/>
        <v>3.9 (73) - SP John Bradley</v>
      </c>
    </row>
    <row r="78" spans="1:32" s="19" customFormat="1" hidden="1" x14ac:dyDescent="0.3">
      <c r="A78" s="19">
        <v>14665</v>
      </c>
      <c r="B78" s="19">
        <f t="shared" si="5"/>
        <v>1</v>
      </c>
      <c r="C78" s="14" t="str">
        <f>IF(ISNUMBER(IFERROR(VLOOKUP($A78,Pit!$A$4:$A$600,1,FALSE),"B")),"P","B")</f>
        <v>B</v>
      </c>
      <c r="D78" s="15">
        <f>IF($C78="B",VLOOKUP($A78,Bat!$A$4:$BG$1500,D$1,FALSE),VLOOKUP($A78,Pit!$A$4:$BA$1686,D$2,FALSE))</f>
        <v>14665</v>
      </c>
      <c r="E78" s="14" t="str">
        <f>IF($C78="B",VLOOKUP($A78,Bat!$A$4:$BG$1500,E$1,FALSE),VLOOKUP($A78,Pit!$A$4:$BA$1686,E$2,FALSE))</f>
        <v>2B</v>
      </c>
      <c r="F78" s="14" t="str">
        <f>IF($C78="B",VLOOKUP($A78,Bat!$A$4:$BG$1500,F$1,FALSE),VLOOKUP($A78,Pit!$A$4:$BA$1686,F$2,FALSE))</f>
        <v>Oeke</v>
      </c>
      <c r="G78" s="14" t="str">
        <f>IF($C78="B",VLOOKUP($A78,Bat!$A$4:$BG$1500,G$1,FALSE),VLOOKUP($A78,Pit!$A$4:$BA$1686,G$2,FALSE))</f>
        <v>Verwest</v>
      </c>
      <c r="H78" s="14">
        <f>IF($C78="B",VLOOKUP($A78,Bat!$A$4:$BG$1500,H$1,FALSE),VLOOKUP($A78,Pit!$A$4:$BA$1686,H$2,FALSE))</f>
        <v>18</v>
      </c>
      <c r="I78" s="14" t="str">
        <f>IF($C78="B",VLOOKUP($A78,Bat!$A$4:$BG$1500,I$1,FALSE),VLOOKUP($A78,Pit!$A$4:$BA$1686,I$2,FALSE))</f>
        <v>L</v>
      </c>
      <c r="J78" s="14" t="str">
        <f>IF($C78="B",VLOOKUP($A78,Bat!$A$4:$BG$1500,J$1,FALSE),VLOOKUP($A78,Pit!$A$4:$BA$1686,J$2,FALSE))</f>
        <v>R</v>
      </c>
      <c r="K78" s="14" t="str">
        <f>IF($C78="B",VLOOKUP($A78,Bat!$A$4:$BG$1500,K$1,FALSE),VLOOKUP($A78,Pit!$A$4:$BA$1686,K$2,FALSE))</f>
        <v>Normal</v>
      </c>
      <c r="L78" s="15" t="str">
        <f>IF($C78="B",VLOOKUP($A78,Bat!$A$4:$BG$1500,L$1,FALSE),VLOOKUP($A78,Pit!$A$4:$BA$1686,L$2,FALSE))</f>
        <v>Normal</v>
      </c>
      <c r="M78" s="14">
        <f>IF($C78="B",VLOOKUP($A78,Bat!$A$4:$BG$1500,M$1,FALSE),VLOOKUP($A78,Pit!$A$4:$BA$1686,M$2,FALSE))</f>
        <v>4</v>
      </c>
      <c r="N78" s="14">
        <f>IF($C78="B",VLOOKUP($A78,Bat!$A$4:$BG$1500,N$1,FALSE),VLOOKUP($A78,Pit!$A$4:$BA$1686,N$2,FALSE))</f>
        <v>6</v>
      </c>
      <c r="O78" s="14">
        <f>IF($C78="B",VLOOKUP($A78,Bat!$A$4:$BG$1500,O$1,FALSE),VLOOKUP($A78,Pit!$A$4:$BA$1686,O$2,FALSE))</f>
        <v>3</v>
      </c>
      <c r="P78" s="14">
        <f>IF($C78="B",VLOOKUP($A78,Bat!$A$4:$BG$1500,P$1,FALSE),VLOOKUP($A78,Pit!$A$4:$BA$1686,P$2,FALSE))</f>
        <v>4</v>
      </c>
      <c r="Q78" s="15">
        <f>IF($C78="B",VLOOKUP($A78,Bat!$A$4:$BG$1500,Q$1,FALSE),VLOOKUP($A78,Pit!$A$4:$BA$1686,Q$2,FALSE))</f>
        <v>4</v>
      </c>
      <c r="R78" s="16">
        <f>IF($C78="B",VLOOKUP($A78,Bat!$A$4:$BG$1500,R$1,FALSE),VLOOKUP($A78,Pit!$A$4:$BA$1686,R$2,FALSE))</f>
        <v>116.14504096418537</v>
      </c>
      <c r="S78" s="17">
        <f>IF($C78="B",VLOOKUP($A78,Bat!$A$4:$BG$1500,S$1,FALSE),VLOOKUP($A78,Pit!$A$4:$BA$1686,S$2,FALSE))</f>
        <v>1.6788498615704441</v>
      </c>
      <c r="T78" s="48" t="str">
        <f>IF($C78="B",VLOOKUP($A78,Bat!$A$4:$BG$1500,T$1,FALSE),VLOOKUP($A78,Pit!$A$4:$BA$1686,T$2,FALSE))</f>
        <v>$200k</v>
      </c>
      <c r="U78" s="19">
        <f>IF($C78="B",VLOOKUP($A78,Bat!$A$4:$AU$1464,46,FALSE),VLOOKUP($A78,Pit!$A$4:$BD$1664,55,FALSE))</f>
        <v>800</v>
      </c>
      <c r="V78" s="19">
        <f>IF($C78="B",VLOOKUP($A78,Bat!$A$4:$BA$1464,47,FALSE),VLOOKUP($A78,Pit!$A$4:$BF$1664,56,FALSE))</f>
        <v>800</v>
      </c>
      <c r="W78" s="19">
        <f>IF($C78="B",VLOOKUP($A78,Bat!$A$4:$BA$1464,48,FALSE),VLOOKUP($A78,Pit!$A$4:$BF$1664,57,FALSE))</f>
        <v>0</v>
      </c>
      <c r="X78" s="14">
        <f t="shared" si="6"/>
        <v>937</v>
      </c>
      <c r="Y78" s="20">
        <f t="shared" si="7"/>
        <v>87</v>
      </c>
      <c r="Z78" s="14">
        <f>IFERROR(VLOOKUP($D78,Results37!$F$3:$L$1396,Z$1,FALSE),"")</f>
        <v>74</v>
      </c>
      <c r="AA78" s="43">
        <f>IF(ISERROR(VLOOKUP(D78,Results37!$F$3:$O$1399,AA$1,FALSE)),"",IF(VLOOKUP(D78,Results37!$F$3:$O$1399,AA$1+1,FALSE)=1,"S"&amp;VLOOKUP(D78,Results37!$F$3:$O$1399,AA$1,FALSE),VLOOKUP(D78,Results37!$F$3:$O$1399,AA$1,FALSE)))</f>
        <v>3</v>
      </c>
      <c r="AB78" s="14">
        <f>IFERROR(VLOOKUP($D78,Results37!$F$3:$L$1396,AB$1,FALSE),"")</f>
        <v>10</v>
      </c>
      <c r="AC78" s="14" t="str">
        <f>IFERROR(VLOOKUP($D78,Results37!$F$3:$L$1396,AC$1,FALSE),"")</f>
        <v>Bakersfield Bears</v>
      </c>
      <c r="AD78" s="14">
        <f t="shared" si="8"/>
        <v>863</v>
      </c>
      <c r="AE78" s="18" t="str">
        <f>IF(ISERROR(VLOOKUP($AC78&amp;"-"&amp;$F78&amp;" "&amp;G78,Bonuses!$B$1:$G$1006,4,FALSE)),"",INT(VLOOKUP($AC78&amp;"-"&amp;$F78&amp;" "&amp;$G78,Bonuses!$B$1:$G$1006,4,FALSE)))</f>
        <v/>
      </c>
      <c r="AF78" s="14" t="str">
        <f t="shared" si="9"/>
        <v>3.10 (74) - 2B Oeke Verwest</v>
      </c>
    </row>
    <row r="79" spans="1:32" s="19" customFormat="1" hidden="1" x14ac:dyDescent="0.3">
      <c r="A79" s="19">
        <v>12282</v>
      </c>
      <c r="B79" s="19">
        <f t="shared" si="5"/>
        <v>1</v>
      </c>
      <c r="C79" s="14" t="str">
        <f>IF(ISNUMBER(IFERROR(VLOOKUP($A79,Pit!$A$4:$A$600,1,FALSE),"B")),"P","B")</f>
        <v>P</v>
      </c>
      <c r="D79" s="15">
        <f>IF($C79="B",VLOOKUP($A79,Bat!$A$4:$BG$1500,D$1,FALSE),VLOOKUP($A79,Pit!$A$4:$BA$1686,D$2,FALSE))</f>
        <v>12282</v>
      </c>
      <c r="E79" s="14" t="str">
        <f>IF($C79="B",VLOOKUP($A79,Bat!$A$4:$BG$1500,E$1,FALSE),VLOOKUP($A79,Pit!$A$4:$BA$1686,E$2,FALSE))</f>
        <v>SP</v>
      </c>
      <c r="F79" s="14" t="str">
        <f>IF($C79="B",VLOOKUP($A79,Bat!$A$4:$BG$1500,F$1,FALSE),VLOOKUP($A79,Pit!$A$4:$BA$1686,F$2,FALSE))</f>
        <v>Rupert</v>
      </c>
      <c r="G79" s="14" t="str">
        <f>IF($C79="B",VLOOKUP($A79,Bat!$A$4:$BG$1500,G$1,FALSE),VLOOKUP($A79,Pit!$A$4:$BA$1686,G$2,FALSE))</f>
        <v>Ketting</v>
      </c>
      <c r="H79" s="14">
        <f>IF($C79="B",VLOOKUP($A79,Bat!$A$4:$BG$1500,H$1,FALSE),VLOOKUP($A79,Pit!$A$4:$BA$1686,H$2,FALSE))</f>
        <v>21</v>
      </c>
      <c r="I79" s="14" t="str">
        <f>IF($C79="B",VLOOKUP($A79,Bat!$A$4:$BG$1500,I$1,FALSE),VLOOKUP($A79,Pit!$A$4:$BA$1686,I$2,FALSE))</f>
        <v>R</v>
      </c>
      <c r="J79" s="14" t="str">
        <f>IF($C79="B",VLOOKUP($A79,Bat!$A$4:$BG$1500,J$1,FALSE),VLOOKUP($A79,Pit!$A$4:$BA$1686,J$2,FALSE))</f>
        <v>R</v>
      </c>
      <c r="K79" s="14" t="str">
        <f>IF($C79="B",VLOOKUP($A79,Bat!$A$4:$BG$1500,K$1,FALSE),VLOOKUP($A79,Pit!$A$4:$BA$1686,K$2,FALSE))</f>
        <v>Normal</v>
      </c>
      <c r="L79" s="15" t="str">
        <f>IF($C79="B",VLOOKUP($A79,Bat!$A$4:$BG$1500,L$1,FALSE),VLOOKUP($A79,Pit!$A$4:$BA$1686,L$2,FALSE))</f>
        <v>Normal</v>
      </c>
      <c r="M79" s="14">
        <f>IF($C79="B",VLOOKUP($A79,Bat!$A$4:$BG$1500,M$1,FALSE),VLOOKUP($A79,Pit!$A$4:$BA$1686,M$2,FALSE))</f>
        <v>6</v>
      </c>
      <c r="N79" s="14">
        <f>IF($C79="B",VLOOKUP($A79,Bat!$A$4:$BG$1500,N$1,FALSE),VLOOKUP($A79,Pit!$A$4:$BA$1686,N$2,FALSE))</f>
        <v>3</v>
      </c>
      <c r="O79" s="14">
        <f>IF($C79="B",VLOOKUP($A79,Bat!$A$4:$BG$1500,O$1,FALSE),VLOOKUP($A79,Pit!$A$4:$BA$1686,O$2,FALSE))</f>
        <v>6</v>
      </c>
      <c r="P79" s="14" t="str">
        <f>IF($C79="B",VLOOKUP($A79,Bat!$A$4:$BG$1500,P$1,FALSE),VLOOKUP($A79,Pit!$A$4:$BA$1686,P$2,FALSE))</f>
        <v>98-100 Mph</v>
      </c>
      <c r="Q79" s="15">
        <f>IF($C79="B",VLOOKUP($A79,Bat!$A$4:$BG$1500,Q$1,FALSE),VLOOKUP($A79,Pit!$A$4:$BA$1686,Q$2,FALSE))</f>
        <v>3</v>
      </c>
      <c r="R79" s="16">
        <f>IF($C79="B",VLOOKUP($A79,Bat!$A$4:$BG$1500,R$1,FALSE),VLOOKUP($A79,Pit!$A$4:$BA$1686,R$2,FALSE))</f>
        <v>119.88423779179951</v>
      </c>
      <c r="S79" s="17">
        <f>IF($C79="B",VLOOKUP($A79,Bat!$A$4:$BG$1500,S$1,FALSE),VLOOKUP($A79,Pit!$A$4:$BA$1686,S$2,FALSE))</f>
        <v>1.7422901059070595</v>
      </c>
      <c r="T79" s="48" t="str">
        <f>IF($C79="B",VLOOKUP($A79,Bat!$A$4:$BG$1500,T$1,FALSE),VLOOKUP($A79,Pit!$A$4:$BA$1686,T$2,FALSE))</f>
        <v>$130k</v>
      </c>
      <c r="U79" s="19">
        <f>IF($C79="B",VLOOKUP($A79,Bat!$A$4:$AU$1464,46,FALSE),VLOOKUP($A79,Pit!$A$4:$BD$1664,55,FALSE))</f>
        <v>800</v>
      </c>
      <c r="V79" s="19">
        <f>IF($C79="B",VLOOKUP($A79,Bat!$A$4:$BA$1464,47,FALSE),VLOOKUP($A79,Pit!$A$4:$BF$1664,56,FALSE))</f>
        <v>800</v>
      </c>
      <c r="W79" s="19">
        <f>IF($C79="B",VLOOKUP($A79,Bat!$A$4:$BA$1464,48,FALSE),VLOOKUP($A79,Pit!$A$4:$BF$1664,57,FALSE))</f>
        <v>0</v>
      </c>
      <c r="X79" s="14">
        <f t="shared" si="6"/>
        <v>931</v>
      </c>
      <c r="Y79" s="20">
        <f t="shared" si="7"/>
        <v>81</v>
      </c>
      <c r="Z79" s="14">
        <f>IFERROR(VLOOKUP($D79,Results37!$F$3:$L$1396,Z$1,FALSE),"")</f>
        <v>75</v>
      </c>
      <c r="AA79" s="43">
        <f>IF(ISERROR(VLOOKUP(D79,Results37!$F$3:$O$1399,AA$1,FALSE)),"",IF(VLOOKUP(D79,Results37!$F$3:$O$1399,AA$1+1,FALSE)=1,"S"&amp;VLOOKUP(D79,Results37!$F$3:$O$1399,AA$1,FALSE),VLOOKUP(D79,Results37!$F$3:$O$1399,AA$1,FALSE)))</f>
        <v>3</v>
      </c>
      <c r="AB79" s="14">
        <f>IFERROR(VLOOKUP($D79,Results37!$F$3:$L$1396,AB$1,FALSE),"")</f>
        <v>11</v>
      </c>
      <c r="AC79" s="14" t="str">
        <f>IFERROR(VLOOKUP($D79,Results37!$F$3:$L$1396,AC$1,FALSE),"")</f>
        <v>Tempe Knights</v>
      </c>
      <c r="AD79" s="14">
        <f t="shared" si="8"/>
        <v>856</v>
      </c>
      <c r="AE79" s="18" t="str">
        <f>IF(ISERROR(VLOOKUP($AC79&amp;"-"&amp;$F79&amp;" "&amp;G79,Bonuses!$B$1:$G$1006,4,FALSE)),"",INT(VLOOKUP($AC79&amp;"-"&amp;$F79&amp;" "&amp;$G79,Bonuses!$B$1:$G$1006,4,FALSE)))</f>
        <v/>
      </c>
      <c r="AF79" s="14" t="str">
        <f t="shared" si="9"/>
        <v>3.11 (75) - SP Rupert Ketting</v>
      </c>
    </row>
    <row r="80" spans="1:32" s="19" customFormat="1" x14ac:dyDescent="0.3">
      <c r="A80" s="19">
        <v>11496</v>
      </c>
      <c r="B80" s="19">
        <f t="shared" si="5"/>
        <v>1</v>
      </c>
      <c r="C80" s="14" t="str">
        <f>IF(ISNUMBER(IFERROR(VLOOKUP($A80,Pit!$A$4:$A$600,1,FALSE),"B")),"P","B")</f>
        <v>P</v>
      </c>
      <c r="D80" s="15">
        <f>IF($C80="B",VLOOKUP($A80,Bat!$A$4:$BG$1500,D$1,FALSE),VLOOKUP($A80,Pit!$A$4:$BA$1686,D$2,FALSE))</f>
        <v>11496</v>
      </c>
      <c r="E80" s="14" t="str">
        <f>IF($C80="B",VLOOKUP($A80,Bat!$A$4:$BG$1500,E$1,FALSE),VLOOKUP($A80,Pit!$A$4:$BA$1686,E$2,FALSE))</f>
        <v>CL</v>
      </c>
      <c r="F80" s="14" t="str">
        <f>IF($C80="B",VLOOKUP($A80,Bat!$A$4:$BG$1500,F$1,FALSE),VLOOKUP($A80,Pit!$A$4:$BA$1686,F$2,FALSE))</f>
        <v>Roy</v>
      </c>
      <c r="G80" s="14" t="str">
        <f>IF($C80="B",VLOOKUP($A80,Bat!$A$4:$BG$1500,G$1,FALSE),VLOOKUP($A80,Pit!$A$4:$BA$1686,G$2,FALSE))</f>
        <v>Elliott</v>
      </c>
      <c r="H80" s="14">
        <f>IF($C80="B",VLOOKUP($A80,Bat!$A$4:$BG$1500,H$1,FALSE),VLOOKUP($A80,Pit!$A$4:$BA$1686,H$2,FALSE))</f>
        <v>21</v>
      </c>
      <c r="I80" s="14" t="str">
        <f>IF($C80="B",VLOOKUP($A80,Bat!$A$4:$BG$1500,I$1,FALSE),VLOOKUP($A80,Pit!$A$4:$BA$1686,I$2,FALSE))</f>
        <v>R</v>
      </c>
      <c r="J80" s="14" t="str">
        <f>IF($C80="B",VLOOKUP($A80,Bat!$A$4:$BG$1500,J$1,FALSE),VLOOKUP($A80,Pit!$A$4:$BA$1686,J$2,FALSE))</f>
        <v>L</v>
      </c>
      <c r="K80" s="14" t="str">
        <f>IF($C80="B",VLOOKUP($A80,Bat!$A$4:$BG$1500,K$1,FALSE),VLOOKUP($A80,Pit!$A$4:$BA$1686,K$2,FALSE))</f>
        <v>Normal</v>
      </c>
      <c r="L80" s="15" t="str">
        <f>IF($C80="B",VLOOKUP($A80,Bat!$A$4:$BG$1500,L$1,FALSE),VLOOKUP($A80,Pit!$A$4:$BA$1686,L$2,FALSE))</f>
        <v>Normal</v>
      </c>
      <c r="M80" s="14">
        <f>IF($C80="B",VLOOKUP($A80,Bat!$A$4:$BG$1500,M$1,FALSE),VLOOKUP($A80,Pit!$A$4:$BA$1686,M$2,FALSE))</f>
        <v>10</v>
      </c>
      <c r="N80" s="14">
        <f>IF($C80="B",VLOOKUP($A80,Bat!$A$4:$BG$1500,N$1,FALSE),VLOOKUP($A80,Pit!$A$4:$BA$1686,N$2,FALSE))</f>
        <v>4</v>
      </c>
      <c r="O80" s="14">
        <f>IF($C80="B",VLOOKUP($A80,Bat!$A$4:$BG$1500,O$1,FALSE),VLOOKUP($A80,Pit!$A$4:$BA$1686,O$2,FALSE))</f>
        <v>2</v>
      </c>
      <c r="P80" s="14" t="str">
        <f>IF($C80="B",VLOOKUP($A80,Bat!$A$4:$BG$1500,P$1,FALSE),VLOOKUP($A80,Pit!$A$4:$BA$1686,P$2,FALSE))</f>
        <v>95-97 Mph</v>
      </c>
      <c r="Q80" s="15">
        <f>IF($C80="B",VLOOKUP($A80,Bat!$A$4:$BG$1500,Q$1,FALSE),VLOOKUP($A80,Pit!$A$4:$BA$1686,Q$2,FALSE))</f>
        <v>1</v>
      </c>
      <c r="R80" s="16">
        <f>IF($C80="B",VLOOKUP($A80,Bat!$A$4:$BG$1500,R$1,FALSE),VLOOKUP($A80,Pit!$A$4:$BA$1686,R$2,FALSE))</f>
        <v>119.58853584616342</v>
      </c>
      <c r="S80" s="17">
        <f>IF($C80="B",VLOOKUP($A80,Bat!$A$4:$BG$1500,S$1,FALSE),VLOOKUP($A80,Pit!$A$4:$BA$1686,S$2,FALSE))</f>
        <v>1.7150096307430183</v>
      </c>
      <c r="T80" s="48" t="str">
        <f>IF($C80="B",VLOOKUP($A80,Bat!$A$4:$BG$1500,T$1,FALSE),VLOOKUP($A80,Pit!$A$4:$BA$1686,T$2,FALSE))</f>
        <v>$160k</v>
      </c>
      <c r="U80" s="19">
        <f>IF($C80="B",VLOOKUP($A80,Bat!$A$4:$AU$1464,46,FALSE),VLOOKUP($A80,Pit!$A$4:$BD$1664,55,FALSE))</f>
        <v>31</v>
      </c>
      <c r="V80" s="19">
        <f>IF($C80="B",VLOOKUP($A80,Bat!$A$4:$BA$1464,47,FALSE),VLOOKUP($A80,Pit!$A$4:$BF$1664,56,FALSE))</f>
        <v>800</v>
      </c>
      <c r="W80" s="19">
        <f>IF($C80="B",VLOOKUP($A80,Bat!$A$4:$BA$1464,48,FALSE),VLOOKUP($A80,Pit!$A$4:$BF$1664,57,FALSE))</f>
        <v>2</v>
      </c>
      <c r="X80" s="14">
        <f t="shared" si="6"/>
        <v>165</v>
      </c>
      <c r="Y80" s="20">
        <f t="shared" si="7"/>
        <v>84</v>
      </c>
      <c r="Z80" s="14">
        <f>IFERROR(VLOOKUP($D80,Results37!$F$3:$L$1396,Z$1,FALSE),"")</f>
        <v>76</v>
      </c>
      <c r="AA80" s="43">
        <f>IF(ISERROR(VLOOKUP(D80,Results37!$F$3:$O$1399,AA$1,FALSE)),"",IF(VLOOKUP(D80,Results37!$F$3:$O$1399,AA$1+1,FALSE)=1,"S"&amp;VLOOKUP(D80,Results37!$F$3:$O$1399,AA$1,FALSE),VLOOKUP(D80,Results37!$F$3:$O$1399,AA$1,FALSE)))</f>
        <v>3</v>
      </c>
      <c r="AB80" s="14">
        <f>IFERROR(VLOOKUP($D80,Results37!$F$3:$L$1396,AB$1,FALSE),"")</f>
        <v>12</v>
      </c>
      <c r="AC80" s="14" t="str">
        <f>IFERROR(VLOOKUP($D80,Results37!$F$3:$L$1396,AC$1,FALSE),"")</f>
        <v>Amsterdam Lions</v>
      </c>
      <c r="AD80" s="14">
        <f t="shared" si="8"/>
        <v>89</v>
      </c>
      <c r="AE80" s="18" t="str">
        <f>IF(ISERROR(VLOOKUP($AC80&amp;"-"&amp;$F80&amp;" "&amp;G80,Bonuses!$B$1:$G$1006,4,FALSE)),"",INT(VLOOKUP($AC80&amp;"-"&amp;$F80&amp;" "&amp;$G80,Bonuses!$B$1:$G$1006,4,FALSE)))</f>
        <v/>
      </c>
      <c r="AF80" s="14" t="str">
        <f t="shared" si="9"/>
        <v>3.12 (76) - CL Roy Elliott</v>
      </c>
    </row>
    <row r="81" spans="1:32" s="19" customFormat="1" hidden="1" x14ac:dyDescent="0.3">
      <c r="A81" s="19">
        <v>12631</v>
      </c>
      <c r="B81" s="19">
        <f t="shared" si="5"/>
        <v>1</v>
      </c>
      <c r="C81" s="14" t="str">
        <f>IF(ISNUMBER(IFERROR(VLOOKUP($A81,Pit!$A$4:$A$600,1,FALSE),"B")),"P","B")</f>
        <v>P</v>
      </c>
      <c r="D81" s="15">
        <f>IF($C81="B",VLOOKUP($A81,Bat!$A$4:$BG$1500,D$1,FALSE),VLOOKUP($A81,Pit!$A$4:$BA$1686,D$2,FALSE))</f>
        <v>12631</v>
      </c>
      <c r="E81" s="14" t="str">
        <f>IF($C81="B",VLOOKUP($A81,Bat!$A$4:$BG$1500,E$1,FALSE),VLOOKUP($A81,Pit!$A$4:$BA$1686,E$2,FALSE))</f>
        <v>SP</v>
      </c>
      <c r="F81" s="14" t="str">
        <f>IF($C81="B",VLOOKUP($A81,Bat!$A$4:$BG$1500,F$1,FALSE),VLOOKUP($A81,Pit!$A$4:$BA$1686,F$2,FALSE))</f>
        <v>Jesús</v>
      </c>
      <c r="G81" s="14" t="str">
        <f>IF($C81="B",VLOOKUP($A81,Bat!$A$4:$BG$1500,G$1,FALSE),VLOOKUP($A81,Pit!$A$4:$BA$1686,G$2,FALSE))</f>
        <v>Icaza</v>
      </c>
      <c r="H81" s="14">
        <f>IF($C81="B",VLOOKUP($A81,Bat!$A$4:$BG$1500,H$1,FALSE),VLOOKUP($A81,Pit!$A$4:$BA$1686,H$2,FALSE))</f>
        <v>18</v>
      </c>
      <c r="I81" s="14" t="str">
        <f>IF($C81="B",VLOOKUP($A81,Bat!$A$4:$BG$1500,I$1,FALSE),VLOOKUP($A81,Pit!$A$4:$BA$1686,I$2,FALSE))</f>
        <v>R</v>
      </c>
      <c r="J81" s="14" t="str">
        <f>IF($C81="B",VLOOKUP($A81,Bat!$A$4:$BG$1500,J$1,FALSE),VLOOKUP($A81,Pit!$A$4:$BA$1686,J$2,FALSE))</f>
        <v>R</v>
      </c>
      <c r="K81" s="14" t="str">
        <f>IF($C81="B",VLOOKUP($A81,Bat!$A$4:$BG$1500,K$1,FALSE),VLOOKUP($A81,Pit!$A$4:$BA$1686,K$2,FALSE))</f>
        <v>Low</v>
      </c>
      <c r="L81" s="15" t="str">
        <f>IF($C81="B",VLOOKUP($A81,Bat!$A$4:$BG$1500,L$1,FALSE),VLOOKUP($A81,Pit!$A$4:$BA$1686,L$2,FALSE))</f>
        <v>Normal</v>
      </c>
      <c r="M81" s="14">
        <f>IF($C81="B",VLOOKUP($A81,Bat!$A$4:$BG$1500,M$1,FALSE),VLOOKUP($A81,Pit!$A$4:$BA$1686,M$2,FALSE))</f>
        <v>5</v>
      </c>
      <c r="N81" s="14">
        <f>IF($C81="B",VLOOKUP($A81,Bat!$A$4:$BG$1500,N$1,FALSE),VLOOKUP($A81,Pit!$A$4:$BA$1686,N$2,FALSE))</f>
        <v>4</v>
      </c>
      <c r="O81" s="14">
        <f>IF($C81="B",VLOOKUP($A81,Bat!$A$4:$BG$1500,O$1,FALSE),VLOOKUP($A81,Pit!$A$4:$BA$1686,O$2,FALSE))</f>
        <v>4</v>
      </c>
      <c r="P81" s="14" t="str">
        <f>IF($C81="B",VLOOKUP($A81,Bat!$A$4:$BG$1500,P$1,FALSE),VLOOKUP($A81,Pit!$A$4:$BA$1686,P$2,FALSE))</f>
        <v>90-92 Mph</v>
      </c>
      <c r="Q81" s="15">
        <f>IF($C81="B",VLOOKUP($A81,Bat!$A$4:$BG$1500,Q$1,FALSE),VLOOKUP($A81,Pit!$A$4:$BA$1686,Q$2,FALSE))</f>
        <v>4</v>
      </c>
      <c r="R81" s="16">
        <f>IF($C81="B",VLOOKUP($A81,Bat!$A$4:$BG$1500,R$1,FALSE),VLOOKUP($A81,Pit!$A$4:$BA$1686,R$2,FALSE))</f>
        <v>119.2084705278225</v>
      </c>
      <c r="S81" s="17">
        <f>IF($C81="B",VLOOKUP($A81,Bat!$A$4:$BG$1500,S$1,FALSE),VLOOKUP($A81,Pit!$A$4:$BA$1686,S$2,FALSE))</f>
        <v>1.6799460722148192</v>
      </c>
      <c r="T81" s="48" t="str">
        <f>IF($C81="B",VLOOKUP($A81,Bat!$A$4:$BG$1500,T$1,FALSE),VLOOKUP($A81,Pit!$A$4:$BA$1686,T$2,FALSE))</f>
        <v>$700k</v>
      </c>
      <c r="U81" s="19">
        <f>IF($C81="B",VLOOKUP($A81,Bat!$A$4:$AU$1464,46,FALSE),VLOOKUP($A81,Pit!$A$4:$BD$1664,55,FALSE))</f>
        <v>800</v>
      </c>
      <c r="V81" s="19">
        <f>IF($C81="B",VLOOKUP($A81,Bat!$A$4:$BA$1464,47,FALSE),VLOOKUP($A81,Pit!$A$4:$BF$1664,56,FALSE))</f>
        <v>800</v>
      </c>
      <c r="W81" s="19">
        <f>IF($C81="B",VLOOKUP($A81,Bat!$A$4:$BA$1464,48,FALSE),VLOOKUP($A81,Pit!$A$4:$BF$1664,57,FALSE))</f>
        <v>0</v>
      </c>
      <c r="X81" s="14">
        <f t="shared" si="6"/>
        <v>936</v>
      </c>
      <c r="Y81" s="20">
        <f t="shared" si="7"/>
        <v>86</v>
      </c>
      <c r="Z81" s="14">
        <f>IFERROR(VLOOKUP($D81,Results37!$F$3:$L$1396,Z$1,FALSE),"")</f>
        <v>77</v>
      </c>
      <c r="AA81" s="43">
        <f>IF(ISERROR(VLOOKUP(D81,Results37!$F$3:$O$1399,AA$1,FALSE)),"",IF(VLOOKUP(D81,Results37!$F$3:$O$1399,AA$1+1,FALSE)=1,"S"&amp;VLOOKUP(D81,Results37!$F$3:$O$1399,AA$1,FALSE),VLOOKUP(D81,Results37!$F$3:$O$1399,AA$1,FALSE)))</f>
        <v>3</v>
      </c>
      <c r="AB81" s="14">
        <f>IFERROR(VLOOKUP($D81,Results37!$F$3:$L$1396,AB$1,FALSE),"")</f>
        <v>13</v>
      </c>
      <c r="AC81" s="14" t="str">
        <f>IFERROR(VLOOKUP($D81,Results37!$F$3:$L$1396,AC$1,FALSE),"")</f>
        <v>Kalamazoo Badgers</v>
      </c>
      <c r="AD81" s="14">
        <f t="shared" si="8"/>
        <v>859</v>
      </c>
      <c r="AE81" s="18" t="str">
        <f>IF(ISERROR(VLOOKUP($AC81&amp;"-"&amp;$F81&amp;" "&amp;G81,Bonuses!$B$1:$G$1006,4,FALSE)),"",INT(VLOOKUP($AC81&amp;"-"&amp;$F81&amp;" "&amp;$G81,Bonuses!$B$1:$G$1006,4,FALSE)))</f>
        <v/>
      </c>
      <c r="AF81" s="14" t="str">
        <f t="shared" si="9"/>
        <v>3.13 (77) - SP Jesús Icaza</v>
      </c>
    </row>
    <row r="82" spans="1:32" s="19" customFormat="1" hidden="1" x14ac:dyDescent="0.3">
      <c r="A82" s="19">
        <v>14673</v>
      </c>
      <c r="B82" s="19">
        <f t="shared" si="5"/>
        <v>1</v>
      </c>
      <c r="C82" s="14" t="str">
        <f>IF(ISNUMBER(IFERROR(VLOOKUP($A82,Pit!$A$4:$A$600,1,FALSE),"B")),"P","B")</f>
        <v>B</v>
      </c>
      <c r="D82" s="15">
        <f>IF($C82="B",VLOOKUP($A82,Bat!$A$4:$BG$1500,D$1,FALSE),VLOOKUP($A82,Pit!$A$4:$BA$1686,D$2,FALSE))</f>
        <v>14673</v>
      </c>
      <c r="E82" s="14" t="str">
        <f>IF($C82="B",VLOOKUP($A82,Bat!$A$4:$BG$1500,E$1,FALSE),VLOOKUP($A82,Pit!$A$4:$BA$1686,E$2,FALSE))</f>
        <v>RF</v>
      </c>
      <c r="F82" s="14" t="str">
        <f>IF($C82="B",VLOOKUP($A82,Bat!$A$4:$BG$1500,F$1,FALSE),VLOOKUP($A82,Pit!$A$4:$BA$1686,F$2,FALSE))</f>
        <v>Nils</v>
      </c>
      <c r="G82" s="14" t="str">
        <f>IF($C82="B",VLOOKUP($A82,Bat!$A$4:$BG$1500,G$1,FALSE),VLOOKUP($A82,Pit!$A$4:$BA$1686,G$2,FALSE))</f>
        <v>Wamelink</v>
      </c>
      <c r="H82" s="14">
        <f>IF($C82="B",VLOOKUP($A82,Bat!$A$4:$BG$1500,H$1,FALSE),VLOOKUP($A82,Pit!$A$4:$BA$1686,H$2,FALSE))</f>
        <v>18</v>
      </c>
      <c r="I82" s="14" t="str">
        <f>IF($C82="B",VLOOKUP($A82,Bat!$A$4:$BG$1500,I$1,FALSE),VLOOKUP($A82,Pit!$A$4:$BA$1686,I$2,FALSE))</f>
        <v>L</v>
      </c>
      <c r="J82" s="14" t="str">
        <f>IF($C82="B",VLOOKUP($A82,Bat!$A$4:$BG$1500,J$1,FALSE),VLOOKUP($A82,Pit!$A$4:$BA$1686,J$2,FALSE))</f>
        <v>R</v>
      </c>
      <c r="K82" s="14" t="str">
        <f>IF($C82="B",VLOOKUP($A82,Bat!$A$4:$BG$1500,K$1,FALSE),VLOOKUP($A82,Pit!$A$4:$BA$1686,K$2,FALSE))</f>
        <v>Low</v>
      </c>
      <c r="L82" s="15" t="str">
        <f>IF($C82="B",VLOOKUP($A82,Bat!$A$4:$BG$1500,L$1,FALSE),VLOOKUP($A82,Pit!$A$4:$BA$1686,L$2,FALSE))</f>
        <v>Normal</v>
      </c>
      <c r="M82" s="14">
        <f>IF($C82="B",VLOOKUP($A82,Bat!$A$4:$BG$1500,M$1,FALSE),VLOOKUP($A82,Pit!$A$4:$BA$1686,M$2,FALSE))</f>
        <v>3</v>
      </c>
      <c r="N82" s="14">
        <f>IF($C82="B",VLOOKUP($A82,Bat!$A$4:$BG$1500,N$1,FALSE),VLOOKUP($A82,Pit!$A$4:$BA$1686,N$2,FALSE))</f>
        <v>4</v>
      </c>
      <c r="O82" s="14">
        <f>IF($C82="B",VLOOKUP($A82,Bat!$A$4:$BG$1500,O$1,FALSE),VLOOKUP($A82,Pit!$A$4:$BA$1686,O$2,FALSE))</f>
        <v>5</v>
      </c>
      <c r="P82" s="14">
        <f>IF($C82="B",VLOOKUP($A82,Bat!$A$4:$BG$1500,P$1,FALSE),VLOOKUP($A82,Pit!$A$4:$BA$1686,P$2,FALSE))</f>
        <v>4</v>
      </c>
      <c r="Q82" s="15">
        <f>IF($C82="B",VLOOKUP($A82,Bat!$A$4:$BG$1500,Q$1,FALSE),VLOOKUP($A82,Pit!$A$4:$BA$1686,Q$2,FALSE))</f>
        <v>4</v>
      </c>
      <c r="R82" s="16">
        <f>IF($C82="B",VLOOKUP($A82,Bat!$A$4:$BG$1500,R$1,FALSE),VLOOKUP($A82,Pit!$A$4:$BA$1686,R$2,FALSE))</f>
        <v>112.05071582488041</v>
      </c>
      <c r="S82" s="17">
        <f>IF($C82="B",VLOOKUP($A82,Bat!$A$4:$BG$1500,S$1,FALSE),VLOOKUP($A82,Pit!$A$4:$BA$1686,S$2,FALSE))</f>
        <v>0.82359129360973526</v>
      </c>
      <c r="T82" s="48" t="str">
        <f>IF($C82="B",VLOOKUP($A82,Bat!$A$4:$BG$1500,T$1,FALSE),VLOOKUP($A82,Pit!$A$4:$BA$1686,T$2,FALSE))</f>
        <v>$390k</v>
      </c>
      <c r="U82" s="19">
        <f>IF($C82="B",VLOOKUP($A82,Bat!$A$4:$AU$1464,46,FALSE),VLOOKUP($A82,Pit!$A$4:$BD$1664,55,FALSE))</f>
        <v>800</v>
      </c>
      <c r="V82" s="19">
        <f>IF($C82="B",VLOOKUP($A82,Bat!$A$4:$BA$1464,47,FALSE),VLOOKUP($A82,Pit!$A$4:$BF$1664,56,FALSE))</f>
        <v>800</v>
      </c>
      <c r="W82" s="19">
        <f>IF($C82="B",VLOOKUP($A82,Bat!$A$4:$BA$1464,48,FALSE),VLOOKUP($A82,Pit!$A$4:$BF$1664,57,FALSE))</f>
        <v>0</v>
      </c>
      <c r="X82" s="14">
        <f t="shared" si="6"/>
        <v>1046</v>
      </c>
      <c r="Y82" s="20">
        <f t="shared" si="7"/>
        <v>196</v>
      </c>
      <c r="Z82" s="14">
        <f>IFERROR(VLOOKUP($D82,Results37!$F$3:$L$1396,Z$1,FALSE),"")</f>
        <v>78</v>
      </c>
      <c r="AA82" s="43">
        <f>IF(ISERROR(VLOOKUP(D82,Results37!$F$3:$O$1399,AA$1,FALSE)),"",IF(VLOOKUP(D82,Results37!$F$3:$O$1399,AA$1+1,FALSE)=1,"S"&amp;VLOOKUP(D82,Results37!$F$3:$O$1399,AA$1,FALSE),VLOOKUP(D82,Results37!$F$3:$O$1399,AA$1,FALSE)))</f>
        <v>3</v>
      </c>
      <c r="AB82" s="14">
        <f>IFERROR(VLOOKUP($D82,Results37!$F$3:$L$1396,AB$1,FALSE),"")</f>
        <v>14</v>
      </c>
      <c r="AC82" s="14" t="str">
        <f>IFERROR(VLOOKUP($D82,Results37!$F$3:$L$1396,AC$1,FALSE),"")</f>
        <v>Okinawa Shisa</v>
      </c>
      <c r="AD82" s="14">
        <f t="shared" si="8"/>
        <v>968</v>
      </c>
      <c r="AE82" s="18" t="str">
        <f>IF(ISERROR(VLOOKUP($AC82&amp;"-"&amp;$F82&amp;" "&amp;G82,Bonuses!$B$1:$G$1006,4,FALSE)),"",INT(VLOOKUP($AC82&amp;"-"&amp;$F82&amp;" "&amp;$G82,Bonuses!$B$1:$G$1006,4,FALSE)))</f>
        <v/>
      </c>
      <c r="AF82" s="14" t="str">
        <f t="shared" si="9"/>
        <v>3.14 (78) - RF Nils Wamelink</v>
      </c>
    </row>
    <row r="83" spans="1:32" s="19" customFormat="1" hidden="1" x14ac:dyDescent="0.3">
      <c r="A83" s="19">
        <v>13078</v>
      </c>
      <c r="B83" s="19">
        <f t="shared" si="5"/>
        <v>1</v>
      </c>
      <c r="C83" s="14" t="str">
        <f>IF(ISNUMBER(IFERROR(VLOOKUP($A83,Pit!$A$4:$A$600,1,FALSE),"B")),"P","B")</f>
        <v>B</v>
      </c>
      <c r="D83" s="15">
        <f>IF($C83="B",VLOOKUP($A83,Bat!$A$4:$BG$1500,D$1,FALSE),VLOOKUP($A83,Pit!$A$4:$BA$1686,D$2,FALSE))</f>
        <v>13078</v>
      </c>
      <c r="E83" s="14" t="str">
        <f>IF($C83="B",VLOOKUP($A83,Bat!$A$4:$BG$1500,E$1,FALSE),VLOOKUP($A83,Pit!$A$4:$BA$1686,E$2,FALSE))</f>
        <v>RF</v>
      </c>
      <c r="F83" s="14" t="str">
        <f>IF($C83="B",VLOOKUP($A83,Bat!$A$4:$BG$1500,F$1,FALSE),VLOOKUP($A83,Pit!$A$4:$BA$1686,F$2,FALSE))</f>
        <v>Toshiro</v>
      </c>
      <c r="G83" s="14" t="str">
        <f>IF($C83="B",VLOOKUP($A83,Bat!$A$4:$BG$1500,G$1,FALSE),VLOOKUP($A83,Pit!$A$4:$BA$1686,G$2,FALSE))</f>
        <v>Matsushita</v>
      </c>
      <c r="H83" s="14">
        <f>IF($C83="B",VLOOKUP($A83,Bat!$A$4:$BG$1500,H$1,FALSE),VLOOKUP($A83,Pit!$A$4:$BA$1686,H$2,FALSE))</f>
        <v>21</v>
      </c>
      <c r="I83" s="14" t="str">
        <f>IF($C83="B",VLOOKUP($A83,Bat!$A$4:$BG$1500,I$1,FALSE),VLOOKUP($A83,Pit!$A$4:$BA$1686,I$2,FALSE))</f>
        <v>R</v>
      </c>
      <c r="J83" s="14" t="str">
        <f>IF($C83="B",VLOOKUP($A83,Bat!$A$4:$BG$1500,J$1,FALSE),VLOOKUP($A83,Pit!$A$4:$BA$1686,J$2,FALSE))</f>
        <v>R</v>
      </c>
      <c r="K83" s="14" t="str">
        <f>IF($C83="B",VLOOKUP($A83,Bat!$A$4:$BG$1500,K$1,FALSE),VLOOKUP($A83,Pit!$A$4:$BA$1686,K$2,FALSE))</f>
        <v>High</v>
      </c>
      <c r="L83" s="15" t="str">
        <f>IF($C83="B",VLOOKUP($A83,Bat!$A$4:$BG$1500,L$1,FALSE),VLOOKUP($A83,Pit!$A$4:$BA$1686,L$2,FALSE))</f>
        <v>Normal</v>
      </c>
      <c r="M83" s="14">
        <f>IF($C83="B",VLOOKUP($A83,Bat!$A$4:$BG$1500,M$1,FALSE),VLOOKUP($A83,Pit!$A$4:$BA$1686,M$2,FALSE))</f>
        <v>4</v>
      </c>
      <c r="N83" s="14">
        <f>IF($C83="B",VLOOKUP($A83,Bat!$A$4:$BG$1500,N$1,FALSE),VLOOKUP($A83,Pit!$A$4:$BA$1686,N$2,FALSE))</f>
        <v>6</v>
      </c>
      <c r="O83" s="14">
        <f>IF($C83="B",VLOOKUP($A83,Bat!$A$4:$BG$1500,O$1,FALSE),VLOOKUP($A83,Pit!$A$4:$BA$1686,O$2,FALSE))</f>
        <v>5</v>
      </c>
      <c r="P83" s="14">
        <f>IF($C83="B",VLOOKUP($A83,Bat!$A$4:$BG$1500,P$1,FALSE),VLOOKUP($A83,Pit!$A$4:$BA$1686,P$2,FALSE))</f>
        <v>5</v>
      </c>
      <c r="Q83" s="15">
        <f>IF($C83="B",VLOOKUP($A83,Bat!$A$4:$BG$1500,Q$1,FALSE),VLOOKUP($A83,Pit!$A$4:$BA$1686,Q$2,FALSE))</f>
        <v>4</v>
      </c>
      <c r="R83" s="16">
        <f>IF($C83="B",VLOOKUP($A83,Bat!$A$4:$BG$1500,R$1,FALSE),VLOOKUP($A83,Pit!$A$4:$BA$1686,R$2,FALSE))</f>
        <v>115.32044380580585</v>
      </c>
      <c r="S83" s="17">
        <f>IF($C83="B",VLOOKUP($A83,Bat!$A$4:$BG$1500,S$1,FALSE),VLOOKUP($A83,Pit!$A$4:$BA$1686,S$2,FALSE))</f>
        <v>1.5066007702489235</v>
      </c>
      <c r="T83" s="48" t="str">
        <f>IF($C83="B",VLOOKUP($A83,Bat!$A$4:$BG$1500,T$1,FALSE),VLOOKUP($A83,Pit!$A$4:$BA$1686,T$2,FALSE))</f>
        <v>$95k</v>
      </c>
      <c r="U83" s="19">
        <f>IF($C83="B",VLOOKUP($A83,Bat!$A$4:$AU$1464,46,FALSE),VLOOKUP($A83,Pit!$A$4:$BD$1664,55,FALSE))</f>
        <v>800</v>
      </c>
      <c r="V83" s="19">
        <f>IF($C83="B",VLOOKUP($A83,Bat!$A$4:$BA$1464,47,FALSE),VLOOKUP($A83,Pit!$A$4:$BF$1664,56,FALSE))</f>
        <v>800</v>
      </c>
      <c r="W83" s="19">
        <f>IF($C83="B",VLOOKUP($A83,Bat!$A$4:$BA$1464,48,FALSE),VLOOKUP($A83,Pit!$A$4:$BF$1664,57,FALSE))</f>
        <v>0</v>
      </c>
      <c r="X83" s="14">
        <f t="shared" si="6"/>
        <v>953</v>
      </c>
      <c r="Y83" s="20">
        <f t="shared" si="7"/>
        <v>103</v>
      </c>
      <c r="Z83" s="14">
        <f>IFERROR(VLOOKUP($D83,Results37!$F$3:$L$1396,Z$1,FALSE),"")</f>
        <v>79</v>
      </c>
      <c r="AA83" s="43">
        <f>IF(ISERROR(VLOOKUP(D83,Results37!$F$3:$O$1399,AA$1,FALSE)),"",IF(VLOOKUP(D83,Results37!$F$3:$O$1399,AA$1+1,FALSE)=1,"S"&amp;VLOOKUP(D83,Results37!$F$3:$O$1399,AA$1,FALSE),VLOOKUP(D83,Results37!$F$3:$O$1399,AA$1,FALSE)))</f>
        <v>3</v>
      </c>
      <c r="AB83" s="14">
        <f>IFERROR(VLOOKUP($D83,Results37!$F$3:$L$1396,AB$1,FALSE),"")</f>
        <v>15</v>
      </c>
      <c r="AC83" s="14" t="str">
        <f>IFERROR(VLOOKUP($D83,Results37!$F$3:$L$1396,AC$1,FALSE),"")</f>
        <v>Toyama Wind Dancers</v>
      </c>
      <c r="AD83" s="14">
        <f t="shared" si="8"/>
        <v>874</v>
      </c>
      <c r="AE83" s="18" t="str">
        <f>IF(ISERROR(VLOOKUP($AC83&amp;"-"&amp;$F83&amp;" "&amp;G83,Bonuses!$B$1:$G$1006,4,FALSE)),"",INT(VLOOKUP($AC83&amp;"-"&amp;$F83&amp;" "&amp;$G83,Bonuses!$B$1:$G$1006,4,FALSE)))</f>
        <v/>
      </c>
      <c r="AF83" s="14" t="str">
        <f t="shared" si="9"/>
        <v>3.15 (79) - RF Toshiro Matsushita</v>
      </c>
    </row>
    <row r="84" spans="1:32" s="19" customFormat="1" hidden="1" x14ac:dyDescent="0.3">
      <c r="A84" s="19">
        <v>7037</v>
      </c>
      <c r="B84" s="19">
        <f t="shared" si="5"/>
        <v>1</v>
      </c>
      <c r="C84" s="14" t="str">
        <f>IF(ISNUMBER(IFERROR(VLOOKUP($A84,Pit!$A$4:$A$600,1,FALSE),"B")),"P","B")</f>
        <v>P</v>
      </c>
      <c r="D84" s="15">
        <f>IF($C84="B",VLOOKUP($A84,Bat!$A$4:$BG$1500,D$1,FALSE),VLOOKUP($A84,Pit!$A$4:$BA$1686,D$2,FALSE))</f>
        <v>7037</v>
      </c>
      <c r="E84" s="14" t="str">
        <f>IF($C84="B",VLOOKUP($A84,Bat!$A$4:$BG$1500,E$1,FALSE),VLOOKUP($A84,Pit!$A$4:$BA$1686,E$2,FALSE))</f>
        <v>CL</v>
      </c>
      <c r="F84" s="14" t="str">
        <f>IF($C84="B",VLOOKUP($A84,Bat!$A$4:$BG$1500,F$1,FALSE),VLOOKUP($A84,Pit!$A$4:$BA$1686,F$2,FALSE))</f>
        <v>Guillermo</v>
      </c>
      <c r="G84" s="14" t="str">
        <f>IF($C84="B",VLOOKUP($A84,Bat!$A$4:$BG$1500,G$1,FALSE),VLOOKUP($A84,Pit!$A$4:$BA$1686,G$2,FALSE))</f>
        <v>López</v>
      </c>
      <c r="H84" s="14">
        <f>IF($C84="B",VLOOKUP($A84,Bat!$A$4:$BG$1500,H$1,FALSE),VLOOKUP($A84,Pit!$A$4:$BA$1686,H$2,FALSE))</f>
        <v>18</v>
      </c>
      <c r="I84" s="14" t="str">
        <f>IF($C84="B",VLOOKUP($A84,Bat!$A$4:$BG$1500,I$1,FALSE),VLOOKUP($A84,Pit!$A$4:$BA$1686,I$2,FALSE))</f>
        <v>L</v>
      </c>
      <c r="J84" s="14" t="str">
        <f>IF($C84="B",VLOOKUP($A84,Bat!$A$4:$BG$1500,J$1,FALSE),VLOOKUP($A84,Pit!$A$4:$BA$1686,J$2,FALSE))</f>
        <v>L</v>
      </c>
      <c r="K84" s="14" t="str">
        <f>IF($C84="B",VLOOKUP($A84,Bat!$A$4:$BG$1500,K$1,FALSE),VLOOKUP($A84,Pit!$A$4:$BA$1686,K$2,FALSE))</f>
        <v>Normal</v>
      </c>
      <c r="L84" s="15" t="str">
        <f>IF($C84="B",VLOOKUP($A84,Bat!$A$4:$BG$1500,L$1,FALSE),VLOOKUP($A84,Pit!$A$4:$BA$1686,L$2,FALSE))</f>
        <v>Normal</v>
      </c>
      <c r="M84" s="14">
        <f>IF($C84="B",VLOOKUP($A84,Bat!$A$4:$BG$1500,M$1,FALSE),VLOOKUP($A84,Pit!$A$4:$BA$1686,M$2,FALSE))</f>
        <v>7</v>
      </c>
      <c r="N84" s="14">
        <f>IF($C84="B",VLOOKUP($A84,Bat!$A$4:$BG$1500,N$1,FALSE),VLOOKUP($A84,Pit!$A$4:$BA$1686,N$2,FALSE))</f>
        <v>4</v>
      </c>
      <c r="O84" s="14">
        <f>IF($C84="B",VLOOKUP($A84,Bat!$A$4:$BG$1500,O$1,FALSE),VLOOKUP($A84,Pit!$A$4:$BA$1686,O$2,FALSE))</f>
        <v>3</v>
      </c>
      <c r="P84" s="14" t="str">
        <f>IF($C84="B",VLOOKUP($A84,Bat!$A$4:$BG$1500,P$1,FALSE),VLOOKUP($A84,Pit!$A$4:$BA$1686,P$2,FALSE))</f>
        <v>93-95 Mph</v>
      </c>
      <c r="Q84" s="15">
        <f>IF($C84="B",VLOOKUP($A84,Bat!$A$4:$BG$1500,Q$1,FALSE),VLOOKUP($A84,Pit!$A$4:$BA$1686,Q$2,FALSE))</f>
        <v>3</v>
      </c>
      <c r="R84" s="16">
        <f>IF($C84="B",VLOOKUP($A84,Bat!$A$4:$BG$1500,R$1,FALSE),VLOOKUP($A84,Pit!$A$4:$BA$1686,R$2,FALSE))</f>
        <v>123.34063249219473</v>
      </c>
      <c r="S84" s="17">
        <f>IF($C84="B",VLOOKUP($A84,Bat!$A$4:$BG$1500,S$1,FALSE),VLOOKUP($A84,Pit!$A$4:$BA$1686,S$2,FALSE))</f>
        <v>2.0611655518512002</v>
      </c>
      <c r="T84" s="48" t="str">
        <f>IF($C84="B",VLOOKUP($A84,Bat!$A$4:$BG$1500,T$1,FALSE),VLOOKUP($A84,Pit!$A$4:$BA$1686,T$2,FALSE))</f>
        <v>$65k</v>
      </c>
      <c r="U84" s="19">
        <f>IF($C84="B",VLOOKUP($A84,Bat!$A$4:$AU$1464,46,FALSE),VLOOKUP($A84,Pit!$A$4:$BD$1664,55,FALSE))</f>
        <v>800</v>
      </c>
      <c r="V84" s="19">
        <f>IF($C84="B",VLOOKUP($A84,Bat!$A$4:$BA$1464,47,FALSE),VLOOKUP($A84,Pit!$A$4:$BF$1664,56,FALSE))</f>
        <v>800</v>
      </c>
      <c r="W84" s="19">
        <f>IF($C84="B",VLOOKUP($A84,Bat!$A$4:$BA$1464,48,FALSE),VLOOKUP($A84,Pit!$A$4:$BF$1664,57,FALSE))</f>
        <v>0</v>
      </c>
      <c r="X84" s="14">
        <f t="shared" si="6"/>
        <v>905</v>
      </c>
      <c r="Y84" s="20">
        <f t="shared" si="7"/>
        <v>55</v>
      </c>
      <c r="Z84" s="14">
        <f>IFERROR(VLOOKUP($D84,Results37!$F$3:$L$1396,Z$1,FALSE),"")</f>
        <v>80</v>
      </c>
      <c r="AA84" s="43">
        <f>IF(ISERROR(VLOOKUP(D84,Results37!$F$3:$O$1399,AA$1,FALSE)),"",IF(VLOOKUP(D84,Results37!$F$3:$O$1399,AA$1+1,FALSE)=1,"S"&amp;VLOOKUP(D84,Results37!$F$3:$O$1399,AA$1,FALSE),VLOOKUP(D84,Results37!$F$3:$O$1399,AA$1,FALSE)))</f>
        <v>3</v>
      </c>
      <c r="AB84" s="14">
        <f>IFERROR(VLOOKUP($D84,Results37!$F$3:$L$1396,AB$1,FALSE),"")</f>
        <v>16</v>
      </c>
      <c r="AC84" s="14" t="str">
        <f>IFERROR(VLOOKUP($D84,Results37!$F$3:$L$1396,AC$1,FALSE),"")</f>
        <v>Palm Springs Codgers</v>
      </c>
      <c r="AD84" s="14">
        <f t="shared" si="8"/>
        <v>825</v>
      </c>
      <c r="AE84" s="18" t="str">
        <f>IF(ISERROR(VLOOKUP($AC84&amp;"-"&amp;$F84&amp;" "&amp;G84,Bonuses!$B$1:$G$1006,4,FALSE)),"",INT(VLOOKUP($AC84&amp;"-"&amp;$F84&amp;" "&amp;$G84,Bonuses!$B$1:$G$1006,4,FALSE)))</f>
        <v/>
      </c>
      <c r="AF84" s="14" t="str">
        <f>IF(ISERROR(VLOOKUP($AC84&amp;"-"&amp;$F84,Bonuses!$B$1:$G$1006,5,FALSE)),"",IF(VLOOKUP($AC84&amp;"-"&amp;$F84,Bonuses!$B$1:$G$1006,5,FALSE)="","",VLOOKUP($AC84&amp;"-"&amp;$F84,Bonuses!$B$1:$G$1006,6,FALSE)&amp;" yrs, "&amp;VLOOKUP($AC84&amp;"-"&amp;$F84,Bonuses!$B$1:$G$1006,5,FALSE)))</f>
        <v/>
      </c>
    </row>
    <row r="85" spans="1:32" s="19" customFormat="1" hidden="1" x14ac:dyDescent="0.3">
      <c r="A85" s="19">
        <v>12292</v>
      </c>
      <c r="B85" s="19">
        <f t="shared" si="5"/>
        <v>1</v>
      </c>
      <c r="C85" s="14" t="str">
        <f>IF(ISNUMBER(IFERROR(VLOOKUP($A85,Pit!$A$4:$A$600,1,FALSE),"B")),"P","B")</f>
        <v>P</v>
      </c>
      <c r="D85" s="15">
        <f>IF($C85="B",VLOOKUP($A85,Bat!$A$4:$BG$1500,D$1,FALSE),VLOOKUP($A85,Pit!$A$4:$BA$1686,D$2,FALSE))</f>
        <v>12292</v>
      </c>
      <c r="E85" s="14" t="str">
        <f>IF($C85="B",VLOOKUP($A85,Bat!$A$4:$BG$1500,E$1,FALSE),VLOOKUP($A85,Pit!$A$4:$BA$1686,E$2,FALSE))</f>
        <v>CL</v>
      </c>
      <c r="F85" s="14" t="str">
        <f>IF($C85="B",VLOOKUP($A85,Bat!$A$4:$BG$1500,F$1,FALSE),VLOOKUP($A85,Pit!$A$4:$BA$1686,F$2,FALSE))</f>
        <v>Stephen</v>
      </c>
      <c r="G85" s="14" t="str">
        <f>IF($C85="B",VLOOKUP($A85,Bat!$A$4:$BG$1500,G$1,FALSE),VLOOKUP($A85,Pit!$A$4:$BA$1686,G$2,FALSE))</f>
        <v>Bruce</v>
      </c>
      <c r="H85" s="14">
        <f>IF($C85="B",VLOOKUP($A85,Bat!$A$4:$BG$1500,H$1,FALSE),VLOOKUP($A85,Pit!$A$4:$BA$1686,H$2,FALSE))</f>
        <v>18</v>
      </c>
      <c r="I85" s="14" t="str">
        <f>IF($C85="B",VLOOKUP($A85,Bat!$A$4:$BG$1500,I$1,FALSE),VLOOKUP($A85,Pit!$A$4:$BA$1686,I$2,FALSE))</f>
        <v>S</v>
      </c>
      <c r="J85" s="14" t="str">
        <f>IF($C85="B",VLOOKUP($A85,Bat!$A$4:$BG$1500,J$1,FALSE),VLOOKUP($A85,Pit!$A$4:$BA$1686,J$2,FALSE))</f>
        <v>R</v>
      </c>
      <c r="K85" s="14" t="str">
        <f>IF($C85="B",VLOOKUP($A85,Bat!$A$4:$BG$1500,K$1,FALSE),VLOOKUP($A85,Pit!$A$4:$BA$1686,K$2,FALSE))</f>
        <v>High</v>
      </c>
      <c r="L85" s="15" t="str">
        <f>IF($C85="B",VLOOKUP($A85,Bat!$A$4:$BG$1500,L$1,FALSE),VLOOKUP($A85,Pit!$A$4:$BA$1686,L$2,FALSE))</f>
        <v>Normal</v>
      </c>
      <c r="M85" s="14">
        <f>IF($C85="B",VLOOKUP($A85,Bat!$A$4:$BG$1500,M$1,FALSE),VLOOKUP($A85,Pit!$A$4:$BA$1686,M$2,FALSE))</f>
        <v>5</v>
      </c>
      <c r="N85" s="14">
        <f>IF($C85="B",VLOOKUP($A85,Bat!$A$4:$BG$1500,N$1,FALSE),VLOOKUP($A85,Pit!$A$4:$BA$1686,N$2,FALSE))</f>
        <v>6</v>
      </c>
      <c r="O85" s="14">
        <f>IF($C85="B",VLOOKUP($A85,Bat!$A$4:$BG$1500,O$1,FALSE),VLOOKUP($A85,Pit!$A$4:$BA$1686,O$2,FALSE))</f>
        <v>4</v>
      </c>
      <c r="P85" s="14" t="str">
        <f>IF($C85="B",VLOOKUP($A85,Bat!$A$4:$BG$1500,P$1,FALSE),VLOOKUP($A85,Pit!$A$4:$BA$1686,P$2,FALSE))</f>
        <v>91-93 Mph</v>
      </c>
      <c r="Q85" s="15">
        <f>IF($C85="B",VLOOKUP($A85,Bat!$A$4:$BG$1500,Q$1,FALSE),VLOOKUP($A85,Pit!$A$4:$BA$1686,Q$2,FALSE))</f>
        <v>2</v>
      </c>
      <c r="R85" s="16">
        <f>IF($C85="B",VLOOKUP($A85,Bat!$A$4:$BG$1500,R$1,FALSE),VLOOKUP($A85,Pit!$A$4:$BA$1686,R$2,FALSE))</f>
        <v>130.33436710382136</v>
      </c>
      <c r="S85" s="17">
        <f>IF($C85="B",VLOOKUP($A85,Bat!$A$4:$BG$1500,S$1,FALSE),VLOOKUP($A85,Pit!$A$4:$BA$1686,S$2,FALSE))</f>
        <v>2.7063841788912231</v>
      </c>
      <c r="T85" s="48" t="str">
        <f>IF($C85="B",VLOOKUP($A85,Bat!$A$4:$BG$1500,T$1,FALSE),VLOOKUP($A85,Pit!$A$4:$BA$1686,T$2,FALSE))</f>
        <v>$190k</v>
      </c>
      <c r="U85" s="19">
        <f>IF($C85="B",VLOOKUP($A85,Bat!$A$4:$AU$1464,46,FALSE),VLOOKUP($A85,Pit!$A$4:$BD$1664,55,FALSE))</f>
        <v>4</v>
      </c>
      <c r="V85" s="19">
        <f>IF($C85="B",VLOOKUP($A85,Bat!$A$4:$BA$1464,47,FALSE),VLOOKUP($A85,Pit!$A$4:$BF$1664,56,FALSE))</f>
        <v>800</v>
      </c>
      <c r="W85" s="19">
        <f>IF($C85="B",VLOOKUP($A85,Bat!$A$4:$BA$1464,48,FALSE),VLOOKUP($A85,Pit!$A$4:$BF$1664,57,FALSE))</f>
        <v>1</v>
      </c>
      <c r="X85" s="14">
        <f t="shared" si="6"/>
        <v>75</v>
      </c>
      <c r="Y85" s="20">
        <f t="shared" si="7"/>
        <v>21</v>
      </c>
      <c r="Z85" s="14">
        <f>IFERROR(VLOOKUP($D85,Results37!$F$3:$L$1396,Z$1,FALSE),"")</f>
        <v>81</v>
      </c>
      <c r="AA85" s="43">
        <f>IF(ISERROR(VLOOKUP(D85,Results37!$F$3:$O$1399,AA$1,FALSE)),"",IF(VLOOKUP(D85,Results37!$F$3:$O$1399,AA$1+1,FALSE)=1,"S"&amp;VLOOKUP(D85,Results37!$F$3:$O$1399,AA$1,FALSE),VLOOKUP(D85,Results37!$F$3:$O$1399,AA$1,FALSE)))</f>
        <v>3</v>
      </c>
      <c r="AB85" s="14">
        <f>IFERROR(VLOOKUP($D85,Results37!$F$3:$L$1396,AB$1,FALSE),"")</f>
        <v>17</v>
      </c>
      <c r="AC85" s="14" t="str">
        <f>IFERROR(VLOOKUP($D85,Results37!$F$3:$L$1396,AC$1,FALSE),"")</f>
        <v>London Underground</v>
      </c>
      <c r="AD85" s="14">
        <f t="shared" si="8"/>
        <v>-6</v>
      </c>
      <c r="AE85" s="18" t="str">
        <f>IF(ISERROR(VLOOKUP($AC85&amp;"-"&amp;$F85&amp;" "&amp;G85,Bonuses!$B$1:$G$1006,4,FALSE)),"",INT(VLOOKUP($AC85&amp;"-"&amp;$F85&amp;" "&amp;$G85,Bonuses!$B$1:$G$1006,4,FALSE)))</f>
        <v/>
      </c>
      <c r="AF85" s="14" t="str">
        <f>IF(ISERROR(VLOOKUP($AC85&amp;"-"&amp;$F85,Bonuses!$B$1:$G$1006,5,FALSE)),"",IF(VLOOKUP($AC85&amp;"-"&amp;$F85,Bonuses!$B$1:$G$1006,5,FALSE)="","",VLOOKUP($AC85&amp;"-"&amp;$F85,Bonuses!$B$1:$G$1006,6,FALSE)&amp;" yrs, "&amp;VLOOKUP($AC85&amp;"-"&amp;$F85,Bonuses!$B$1:$G$1006,5,FALSE)))</f>
        <v/>
      </c>
    </row>
    <row r="86" spans="1:32" s="19" customFormat="1" hidden="1" x14ac:dyDescent="0.3">
      <c r="A86" s="19">
        <v>9031</v>
      </c>
      <c r="B86" s="19">
        <f t="shared" si="5"/>
        <v>1</v>
      </c>
      <c r="C86" s="14" t="str">
        <f>IF(ISNUMBER(IFERROR(VLOOKUP($A86,Pit!$A$4:$A$600,1,FALSE),"B")),"P","B")</f>
        <v>B</v>
      </c>
      <c r="D86" s="15">
        <f>IF($C86="B",VLOOKUP($A86,Bat!$A$4:$BG$1500,D$1,FALSE),VLOOKUP($A86,Pit!$A$4:$BA$1686,D$2,FALSE))</f>
        <v>9031</v>
      </c>
      <c r="E86" s="14" t="str">
        <f>IF($C86="B",VLOOKUP($A86,Bat!$A$4:$BG$1500,E$1,FALSE),VLOOKUP($A86,Pit!$A$4:$BA$1686,E$2,FALSE))</f>
        <v>2B</v>
      </c>
      <c r="F86" s="14" t="str">
        <f>IF($C86="B",VLOOKUP($A86,Bat!$A$4:$BG$1500,F$1,FALSE),VLOOKUP($A86,Pit!$A$4:$BA$1686,F$2,FALSE))</f>
        <v>Kevin</v>
      </c>
      <c r="G86" s="14" t="str">
        <f>IF($C86="B",VLOOKUP($A86,Bat!$A$4:$BG$1500,G$1,FALSE),VLOOKUP($A86,Pit!$A$4:$BA$1686,G$2,FALSE))</f>
        <v>Watson</v>
      </c>
      <c r="H86" s="14">
        <f>IF($C86="B",VLOOKUP($A86,Bat!$A$4:$BG$1500,H$1,FALSE),VLOOKUP($A86,Pit!$A$4:$BA$1686,H$2,FALSE))</f>
        <v>21</v>
      </c>
      <c r="I86" s="14" t="str">
        <f>IF($C86="B",VLOOKUP($A86,Bat!$A$4:$BG$1500,I$1,FALSE),VLOOKUP($A86,Pit!$A$4:$BA$1686,I$2,FALSE))</f>
        <v>R</v>
      </c>
      <c r="J86" s="14" t="str">
        <f>IF($C86="B",VLOOKUP($A86,Bat!$A$4:$BG$1500,J$1,FALSE),VLOOKUP($A86,Pit!$A$4:$BA$1686,J$2,FALSE))</f>
        <v>R</v>
      </c>
      <c r="K86" s="14" t="str">
        <f>IF($C86="B",VLOOKUP($A86,Bat!$A$4:$BG$1500,K$1,FALSE),VLOOKUP($A86,Pit!$A$4:$BA$1686,K$2,FALSE))</f>
        <v>Normal</v>
      </c>
      <c r="L86" s="15" t="str">
        <f>IF($C86="B",VLOOKUP($A86,Bat!$A$4:$BG$1500,L$1,FALSE),VLOOKUP($A86,Pit!$A$4:$BA$1686,L$2,FALSE))</f>
        <v>Normal</v>
      </c>
      <c r="M86" s="14">
        <f>IF($C86="B",VLOOKUP($A86,Bat!$A$4:$BG$1500,M$1,FALSE),VLOOKUP($A86,Pit!$A$4:$BA$1686,M$2,FALSE))</f>
        <v>4</v>
      </c>
      <c r="N86" s="14">
        <f>IF($C86="B",VLOOKUP($A86,Bat!$A$4:$BG$1500,N$1,FALSE),VLOOKUP($A86,Pit!$A$4:$BA$1686,N$2,FALSE))</f>
        <v>4</v>
      </c>
      <c r="O86" s="14">
        <f>IF($C86="B",VLOOKUP($A86,Bat!$A$4:$BG$1500,O$1,FALSE),VLOOKUP($A86,Pit!$A$4:$BA$1686,O$2,FALSE))</f>
        <v>4</v>
      </c>
      <c r="P86" s="14">
        <f>IF($C86="B",VLOOKUP($A86,Bat!$A$4:$BG$1500,P$1,FALSE),VLOOKUP($A86,Pit!$A$4:$BA$1686,P$2,FALSE))</f>
        <v>3</v>
      </c>
      <c r="Q86" s="15">
        <f>IF($C86="B",VLOOKUP($A86,Bat!$A$4:$BG$1500,Q$1,FALSE),VLOOKUP($A86,Pit!$A$4:$BA$1686,Q$2,FALSE))</f>
        <v>6</v>
      </c>
      <c r="R86" s="16">
        <f>IF($C86="B",VLOOKUP($A86,Bat!$A$4:$BG$1500,R$1,FALSE),VLOOKUP($A86,Pit!$A$4:$BA$1686,R$2,FALSE))</f>
        <v>111.4487843381044</v>
      </c>
      <c r="S86" s="17">
        <f>IF($C86="B",VLOOKUP($A86,Bat!$A$4:$BG$1500,S$1,FALSE),VLOOKUP($A86,Pit!$A$4:$BA$1686,S$2,FALSE))</f>
        <v>0.69785456194462303</v>
      </c>
      <c r="T86" s="48" t="str">
        <f>IF($C86="B",VLOOKUP($A86,Bat!$A$4:$BG$1500,T$1,FALSE),VLOOKUP($A86,Pit!$A$4:$BA$1686,T$2,FALSE))</f>
        <v>$550k</v>
      </c>
      <c r="U86" s="19">
        <f>IF($C86="B",VLOOKUP($A86,Bat!$A$4:$AU$1464,46,FALSE),VLOOKUP($A86,Pit!$A$4:$BD$1664,55,FALSE))</f>
        <v>800</v>
      </c>
      <c r="V86" s="19">
        <f>IF($C86="B",VLOOKUP($A86,Bat!$A$4:$BA$1464,47,FALSE),VLOOKUP($A86,Pit!$A$4:$BF$1664,56,FALSE))</f>
        <v>800</v>
      </c>
      <c r="W86" s="19">
        <f>IF($C86="B",VLOOKUP($A86,Bat!$A$4:$BA$1464,48,FALSE),VLOOKUP($A86,Pit!$A$4:$BF$1664,57,FALSE))</f>
        <v>0</v>
      </c>
      <c r="X86" s="14">
        <f t="shared" si="6"/>
        <v>1080</v>
      </c>
      <c r="Y86" s="20">
        <f t="shared" si="7"/>
        <v>230</v>
      </c>
      <c r="Z86" s="14">
        <f>IFERROR(VLOOKUP($D86,Results37!$F$3:$L$1396,Z$1,FALSE),"")</f>
        <v>82</v>
      </c>
      <c r="AA86" s="43">
        <f>IF(ISERROR(VLOOKUP(D86,Results37!$F$3:$O$1399,AA$1,FALSE)),"",IF(VLOOKUP(D86,Results37!$F$3:$O$1399,AA$1+1,FALSE)=1,"S"&amp;VLOOKUP(D86,Results37!$F$3:$O$1399,AA$1,FALSE),VLOOKUP(D86,Results37!$F$3:$O$1399,AA$1,FALSE)))</f>
        <v>3</v>
      </c>
      <c r="AB86" s="14">
        <f>IFERROR(VLOOKUP($D86,Results37!$F$3:$L$1396,AB$1,FALSE),"")</f>
        <v>18</v>
      </c>
      <c r="AC86" s="14" t="str">
        <f>IFERROR(VLOOKUP($D86,Results37!$F$3:$L$1396,AC$1,FALSE),"")</f>
        <v>Reno Zephyrs</v>
      </c>
      <c r="AD86" s="14">
        <f t="shared" si="8"/>
        <v>998</v>
      </c>
      <c r="AE86" s="18" t="str">
        <f>IF(ISERROR(VLOOKUP($AC86&amp;"-"&amp;$F86&amp;" "&amp;G86,Bonuses!$B$1:$G$1006,4,FALSE)),"",INT(VLOOKUP($AC86&amp;"-"&amp;$F86&amp;" "&amp;$G86,Bonuses!$B$1:$G$1006,4,FALSE)))</f>
        <v/>
      </c>
      <c r="AF86" s="14" t="str">
        <f>AA86&amp;"."&amp;AB86&amp;" ("&amp;Z86&amp;") - "&amp;E86&amp;" "&amp;F86&amp;" "&amp;G86</f>
        <v>3.18 (82) - 2B Kevin Watson</v>
      </c>
    </row>
    <row r="87" spans="1:32" s="19" customFormat="1" x14ac:dyDescent="0.3">
      <c r="A87" s="19">
        <v>10852</v>
      </c>
      <c r="B87" s="19">
        <f t="shared" si="5"/>
        <v>1</v>
      </c>
      <c r="C87" s="14" t="str">
        <f>IF(ISNUMBER(IFERROR(VLOOKUP($A87,Pit!$A$4:$A$600,1,FALSE),"B")),"P","B")</f>
        <v>B</v>
      </c>
      <c r="D87" s="15">
        <f>IF($C87="B",VLOOKUP($A87,Bat!$A$4:$BG$1500,D$1,FALSE),VLOOKUP($A87,Pit!$A$4:$BA$1686,D$2,FALSE))</f>
        <v>10852</v>
      </c>
      <c r="E87" s="14" t="str">
        <f>IF($C87="B",VLOOKUP($A87,Bat!$A$4:$BG$1500,E$1,FALSE),VLOOKUP($A87,Pit!$A$4:$BA$1686,E$2,FALSE))</f>
        <v>LF</v>
      </c>
      <c r="F87" s="14" t="str">
        <f>IF($C87="B",VLOOKUP($A87,Bat!$A$4:$BG$1500,F$1,FALSE),VLOOKUP($A87,Pit!$A$4:$BA$1686,F$2,FALSE))</f>
        <v>Manuel</v>
      </c>
      <c r="G87" s="14" t="str">
        <f>IF($C87="B",VLOOKUP($A87,Bat!$A$4:$BG$1500,G$1,FALSE),VLOOKUP($A87,Pit!$A$4:$BA$1686,G$2,FALSE))</f>
        <v>Valdespino</v>
      </c>
      <c r="H87" s="14">
        <f>IF($C87="B",VLOOKUP($A87,Bat!$A$4:$BG$1500,H$1,FALSE),VLOOKUP($A87,Pit!$A$4:$BA$1686,H$2,FALSE))</f>
        <v>21</v>
      </c>
      <c r="I87" s="14" t="str">
        <f>IF($C87="B",VLOOKUP($A87,Bat!$A$4:$BG$1500,I$1,FALSE),VLOOKUP($A87,Pit!$A$4:$BA$1686,I$2,FALSE))</f>
        <v>L</v>
      </c>
      <c r="J87" s="14" t="str">
        <f>IF($C87="B",VLOOKUP($A87,Bat!$A$4:$BG$1500,J$1,FALSE),VLOOKUP($A87,Pit!$A$4:$BA$1686,J$2,FALSE))</f>
        <v>L</v>
      </c>
      <c r="K87" s="14" t="str">
        <f>IF($C87="B",VLOOKUP($A87,Bat!$A$4:$BG$1500,K$1,FALSE),VLOOKUP($A87,Pit!$A$4:$BA$1686,K$2,FALSE))</f>
        <v>High</v>
      </c>
      <c r="L87" s="15" t="str">
        <f>IF($C87="B",VLOOKUP($A87,Bat!$A$4:$BG$1500,L$1,FALSE),VLOOKUP($A87,Pit!$A$4:$BA$1686,L$2,FALSE))</f>
        <v>Normal</v>
      </c>
      <c r="M87" s="14">
        <f>IF($C87="B",VLOOKUP($A87,Bat!$A$4:$BG$1500,M$1,FALSE),VLOOKUP($A87,Pit!$A$4:$BA$1686,M$2,FALSE))</f>
        <v>5</v>
      </c>
      <c r="N87" s="14">
        <f>IF($C87="B",VLOOKUP($A87,Bat!$A$4:$BG$1500,N$1,FALSE),VLOOKUP($A87,Pit!$A$4:$BA$1686,N$2,FALSE))</f>
        <v>6</v>
      </c>
      <c r="O87" s="14">
        <f>IF($C87="B",VLOOKUP($A87,Bat!$A$4:$BG$1500,O$1,FALSE),VLOOKUP($A87,Pit!$A$4:$BA$1686,O$2,FALSE))</f>
        <v>6</v>
      </c>
      <c r="P87" s="14">
        <f>IF($C87="B",VLOOKUP($A87,Bat!$A$4:$BG$1500,P$1,FALSE),VLOOKUP($A87,Pit!$A$4:$BA$1686,P$2,FALSE))</f>
        <v>6</v>
      </c>
      <c r="Q87" s="15">
        <f>IF($C87="B",VLOOKUP($A87,Bat!$A$4:$BG$1500,Q$1,FALSE),VLOOKUP($A87,Pit!$A$4:$BA$1686,Q$2,FALSE))</f>
        <v>4</v>
      </c>
      <c r="R87" s="16">
        <f>IF($C87="B",VLOOKUP($A87,Bat!$A$4:$BG$1500,R$1,FALSE),VLOOKUP($A87,Pit!$A$4:$BA$1686,R$2,FALSE))</f>
        <v>121.26823133567883</v>
      </c>
      <c r="S87" s="17">
        <f>IF($C87="B",VLOOKUP($A87,Bat!$A$4:$BG$1500,S$1,FALSE),VLOOKUP($A87,Pit!$A$4:$BA$1686,S$2,FALSE))</f>
        <v>2.7490268288196575</v>
      </c>
      <c r="T87" s="48" t="str">
        <f>IF($C87="B",VLOOKUP($A87,Bat!$A$4:$BG$1500,T$1,FALSE),VLOOKUP($A87,Pit!$A$4:$BA$1686,T$2,FALSE))</f>
        <v>$100k</v>
      </c>
      <c r="U87" s="19">
        <f>IF($C87="B",VLOOKUP($A87,Bat!$A$4:$AU$1464,46,FALSE),VLOOKUP($A87,Pit!$A$4:$BD$1664,55,FALSE))</f>
        <v>7</v>
      </c>
      <c r="V87" s="19">
        <f>IF($C87="B",VLOOKUP($A87,Bat!$A$4:$BA$1464,47,FALSE),VLOOKUP($A87,Pit!$A$4:$BF$1664,56,FALSE))</f>
        <v>7</v>
      </c>
      <c r="W87" s="19">
        <f>IF($C87="B",VLOOKUP($A87,Bat!$A$4:$BA$1464,48,FALSE),VLOOKUP($A87,Pit!$A$4:$BF$1664,57,FALSE))</f>
        <v>1</v>
      </c>
      <c r="X87" s="14">
        <f t="shared" si="6"/>
        <v>76</v>
      </c>
      <c r="Y87" s="20">
        <f t="shared" si="7"/>
        <v>19</v>
      </c>
      <c r="Z87" s="14">
        <f>IFERROR(VLOOKUP($D87,Results37!$F$3:$L$1396,Z$1,FALSE),"")</f>
        <v>83</v>
      </c>
      <c r="AA87" s="43">
        <f>IF(ISERROR(VLOOKUP(D87,Results37!$F$3:$O$1399,AA$1,FALSE)),"",IF(VLOOKUP(D87,Results37!$F$3:$O$1399,AA$1+1,FALSE)=1,"S"&amp;VLOOKUP(D87,Results37!$F$3:$O$1399,AA$1,FALSE),VLOOKUP(D87,Results37!$F$3:$O$1399,AA$1,FALSE)))</f>
        <v>3</v>
      </c>
      <c r="AB87" s="14">
        <f>IFERROR(VLOOKUP($D87,Results37!$F$3:$L$1396,AB$1,FALSE),"")</f>
        <v>19</v>
      </c>
      <c r="AC87" s="14" t="str">
        <f>IFERROR(VLOOKUP($D87,Results37!$F$3:$L$1396,AC$1,FALSE),"")</f>
        <v>Amsterdam Lions</v>
      </c>
      <c r="AD87" s="14">
        <f t="shared" si="8"/>
        <v>-7</v>
      </c>
      <c r="AE87" s="18" t="str">
        <f>IF(ISERROR(VLOOKUP($AC87&amp;"-"&amp;$F87&amp;" "&amp;G87,Bonuses!$B$1:$G$1006,4,FALSE)),"",INT(VLOOKUP($AC87&amp;"-"&amp;$F87&amp;" "&amp;$G87,Bonuses!$B$1:$G$1006,4,FALSE)))</f>
        <v/>
      </c>
      <c r="AF87" s="14" t="str">
        <f>AA87&amp;"."&amp;AB87&amp;" ("&amp;Z87&amp;") - "&amp;E87&amp;" "&amp;F87&amp;" "&amp;G87</f>
        <v>3.19 (83) - LF Manuel Valdespino</v>
      </c>
    </row>
    <row r="88" spans="1:32" s="19" customFormat="1" hidden="1" x14ac:dyDescent="0.3">
      <c r="A88" s="19">
        <v>7766</v>
      </c>
      <c r="B88" s="19">
        <f t="shared" si="5"/>
        <v>1</v>
      </c>
      <c r="C88" s="14" t="str">
        <f>IF(ISNUMBER(IFERROR(VLOOKUP($A88,Pit!$A$4:$A$600,1,FALSE),"B")),"P","B")</f>
        <v>B</v>
      </c>
      <c r="D88" s="15">
        <f>IF($C88="B",VLOOKUP($A88,Bat!$A$4:$BG$1500,D$1,FALSE),VLOOKUP($A88,Pit!$A$4:$BA$1686,D$2,FALSE))</f>
        <v>7766</v>
      </c>
      <c r="E88" s="14" t="str">
        <f>IF($C88="B",VLOOKUP($A88,Bat!$A$4:$BG$1500,E$1,FALSE),VLOOKUP($A88,Pit!$A$4:$BA$1686,E$2,FALSE))</f>
        <v>1B</v>
      </c>
      <c r="F88" s="14" t="str">
        <f>IF($C88="B",VLOOKUP($A88,Bat!$A$4:$BG$1500,F$1,FALSE),VLOOKUP($A88,Pit!$A$4:$BA$1686,F$2,FALSE))</f>
        <v>Jeff</v>
      </c>
      <c r="G88" s="14" t="str">
        <f>IF($C88="B",VLOOKUP($A88,Bat!$A$4:$BG$1500,G$1,FALSE),VLOOKUP($A88,Pit!$A$4:$BA$1686,G$2,FALSE))</f>
        <v>Bass</v>
      </c>
      <c r="H88" s="14">
        <f>IF($C88="B",VLOOKUP($A88,Bat!$A$4:$BG$1500,H$1,FALSE),VLOOKUP($A88,Pit!$A$4:$BA$1686,H$2,FALSE))</f>
        <v>18</v>
      </c>
      <c r="I88" s="14" t="str">
        <f>IF($C88="B",VLOOKUP($A88,Bat!$A$4:$BG$1500,I$1,FALSE),VLOOKUP($A88,Pit!$A$4:$BA$1686,I$2,FALSE))</f>
        <v>S</v>
      </c>
      <c r="J88" s="14" t="str">
        <f>IF($C88="B",VLOOKUP($A88,Bat!$A$4:$BG$1500,J$1,FALSE),VLOOKUP($A88,Pit!$A$4:$BA$1686,J$2,FALSE))</f>
        <v>R</v>
      </c>
      <c r="K88" s="14" t="str">
        <f>IF($C88="B",VLOOKUP($A88,Bat!$A$4:$BG$1500,K$1,FALSE),VLOOKUP($A88,Pit!$A$4:$BA$1686,K$2,FALSE))</f>
        <v>High</v>
      </c>
      <c r="L88" s="15" t="str">
        <f>IF($C88="B",VLOOKUP($A88,Bat!$A$4:$BG$1500,L$1,FALSE),VLOOKUP($A88,Pit!$A$4:$BA$1686,L$2,FALSE))</f>
        <v>Low</v>
      </c>
      <c r="M88" s="14">
        <f>IF($C88="B",VLOOKUP($A88,Bat!$A$4:$BG$1500,M$1,FALSE),VLOOKUP($A88,Pit!$A$4:$BA$1686,M$2,FALSE))</f>
        <v>4</v>
      </c>
      <c r="N88" s="14">
        <f>IF($C88="B",VLOOKUP($A88,Bat!$A$4:$BG$1500,N$1,FALSE),VLOOKUP($A88,Pit!$A$4:$BA$1686,N$2,FALSE))</f>
        <v>7</v>
      </c>
      <c r="O88" s="14">
        <f>IF($C88="B",VLOOKUP($A88,Bat!$A$4:$BG$1500,O$1,FALSE),VLOOKUP($A88,Pit!$A$4:$BA$1686,O$2,FALSE))</f>
        <v>5</v>
      </c>
      <c r="P88" s="14">
        <f>IF($C88="B",VLOOKUP($A88,Bat!$A$4:$BG$1500,P$1,FALSE),VLOOKUP($A88,Pit!$A$4:$BA$1686,P$2,FALSE))</f>
        <v>5</v>
      </c>
      <c r="Q88" s="15">
        <f>IF($C88="B",VLOOKUP($A88,Bat!$A$4:$BG$1500,Q$1,FALSE),VLOOKUP($A88,Pit!$A$4:$BA$1686,Q$2,FALSE))</f>
        <v>3</v>
      </c>
      <c r="R88" s="16">
        <f>IF($C88="B",VLOOKUP($A88,Bat!$A$4:$BG$1500,R$1,FALSE),VLOOKUP($A88,Pit!$A$4:$BA$1686,R$2,FALSE))</f>
        <v>119.3435522645117</v>
      </c>
      <c r="S88" s="17">
        <f>IF($C88="B",VLOOKUP($A88,Bat!$A$4:$BG$1500,S$1,FALSE),VLOOKUP($A88,Pit!$A$4:$BA$1686,S$2,FALSE))</f>
        <v>2.3469829729499727</v>
      </c>
      <c r="T88" s="48" t="str">
        <f>IF($C88="B",VLOOKUP($A88,Bat!$A$4:$BG$1500,T$1,FALSE),VLOOKUP($A88,Pit!$A$4:$BA$1686,T$2,FALSE))</f>
        <v>$750k</v>
      </c>
      <c r="U88" s="19">
        <f>IF($C88="B",VLOOKUP($A88,Bat!$A$4:$AU$1464,46,FALSE),VLOOKUP($A88,Pit!$A$4:$BD$1664,55,FALSE))</f>
        <v>800</v>
      </c>
      <c r="V88" s="19">
        <f>IF($C88="B",VLOOKUP($A88,Bat!$A$4:$BA$1464,47,FALSE),VLOOKUP($A88,Pit!$A$4:$BF$1664,56,FALSE))</f>
        <v>800</v>
      </c>
      <c r="W88" s="19">
        <f>IF($C88="B",VLOOKUP($A88,Bat!$A$4:$BA$1464,48,FALSE),VLOOKUP($A88,Pit!$A$4:$BF$1664,57,FALSE))</f>
        <v>0</v>
      </c>
      <c r="X88" s="14">
        <f t="shared" si="6"/>
        <v>882</v>
      </c>
      <c r="Y88" s="20">
        <f t="shared" si="7"/>
        <v>32</v>
      </c>
      <c r="Z88" s="14">
        <f>IFERROR(VLOOKUP($D88,Results37!$F$3:$L$1396,Z$1,FALSE),"")</f>
        <v>84</v>
      </c>
      <c r="AA88" s="43">
        <f>IF(ISERROR(VLOOKUP(D88,Results37!$F$3:$O$1399,AA$1,FALSE)),"",IF(VLOOKUP(D88,Results37!$F$3:$O$1399,AA$1+1,FALSE)=1,"S"&amp;VLOOKUP(D88,Results37!$F$3:$O$1399,AA$1,FALSE),VLOOKUP(D88,Results37!$F$3:$O$1399,AA$1,FALSE)))</f>
        <v>3</v>
      </c>
      <c r="AB88" s="14">
        <f>IFERROR(VLOOKUP($D88,Results37!$F$3:$L$1396,AB$1,FALSE),"")</f>
        <v>20</v>
      </c>
      <c r="AC88" s="14" t="str">
        <f>IFERROR(VLOOKUP($D88,Results37!$F$3:$L$1396,AC$1,FALSE),"")</f>
        <v>London Underground</v>
      </c>
      <c r="AD88" s="14">
        <f t="shared" si="8"/>
        <v>798</v>
      </c>
      <c r="AE88" s="18" t="str">
        <f>IF(ISERROR(VLOOKUP($AC88&amp;"-"&amp;$F88&amp;" "&amp;G88,Bonuses!$B$1:$G$1006,4,FALSE)),"",INT(VLOOKUP($AC88&amp;"-"&amp;$F88&amp;" "&amp;$G88,Bonuses!$B$1:$G$1006,4,FALSE)))</f>
        <v/>
      </c>
      <c r="AF88" s="14" t="str">
        <f>IF(ISERROR(VLOOKUP($AC88&amp;"-"&amp;$F88,Bonuses!$B$1:$G$1006,5,FALSE)),"",IF(VLOOKUP($AC88&amp;"-"&amp;$F88,Bonuses!$B$1:$G$1006,5,FALSE)="","",VLOOKUP($AC88&amp;"-"&amp;$F88,Bonuses!$B$1:$G$1006,6,FALSE)&amp;" yrs, "&amp;VLOOKUP($AC88&amp;"-"&amp;$F88,Bonuses!$B$1:$G$1006,5,FALSE)))</f>
        <v/>
      </c>
    </row>
    <row r="89" spans="1:32" s="19" customFormat="1" hidden="1" x14ac:dyDescent="0.3">
      <c r="A89" s="19">
        <v>15968</v>
      </c>
      <c r="B89" s="19">
        <f t="shared" si="5"/>
        <v>1</v>
      </c>
      <c r="C89" s="14" t="str">
        <f>IF(ISNUMBER(IFERROR(VLOOKUP($A89,Pit!$A$4:$A$600,1,FALSE),"B")),"P","B")</f>
        <v>B</v>
      </c>
      <c r="D89" s="15">
        <f>IF($C89="B",VLOOKUP($A89,Bat!$A$4:$BG$1500,D$1,FALSE),VLOOKUP($A89,Pit!$A$4:$BA$1686,D$2,FALSE))</f>
        <v>15968</v>
      </c>
      <c r="E89" s="14" t="str">
        <f>IF($C89="B",VLOOKUP($A89,Bat!$A$4:$BG$1500,E$1,FALSE),VLOOKUP($A89,Pit!$A$4:$BA$1686,E$2,FALSE))</f>
        <v>C</v>
      </c>
      <c r="F89" s="14" t="str">
        <f>IF($C89="B",VLOOKUP($A89,Bat!$A$4:$BG$1500,F$1,FALSE),VLOOKUP($A89,Pit!$A$4:$BA$1686,F$2,FALSE))</f>
        <v>Taro</v>
      </c>
      <c r="G89" s="14" t="str">
        <f>IF($C89="B",VLOOKUP($A89,Bat!$A$4:$BG$1500,G$1,FALSE),VLOOKUP($A89,Pit!$A$4:$BA$1686,G$2,FALSE))</f>
        <v>Okamoto</v>
      </c>
      <c r="H89" s="14">
        <f>IF($C89="B",VLOOKUP($A89,Bat!$A$4:$BG$1500,H$1,FALSE),VLOOKUP($A89,Pit!$A$4:$BA$1686,H$2,FALSE))</f>
        <v>18</v>
      </c>
      <c r="I89" s="14" t="str">
        <f>IF($C89="B",VLOOKUP($A89,Bat!$A$4:$BG$1500,I$1,FALSE),VLOOKUP($A89,Pit!$A$4:$BA$1686,I$2,FALSE))</f>
        <v>R</v>
      </c>
      <c r="J89" s="14" t="str">
        <f>IF($C89="B",VLOOKUP($A89,Bat!$A$4:$BG$1500,J$1,FALSE),VLOOKUP($A89,Pit!$A$4:$BA$1686,J$2,FALSE))</f>
        <v>R</v>
      </c>
      <c r="K89" s="14" t="str">
        <f>IF($C89="B",VLOOKUP($A89,Bat!$A$4:$BG$1500,K$1,FALSE),VLOOKUP($A89,Pit!$A$4:$BA$1686,K$2,FALSE))</f>
        <v>High</v>
      </c>
      <c r="L89" s="15" t="str">
        <f>IF($C89="B",VLOOKUP($A89,Bat!$A$4:$BG$1500,L$1,FALSE),VLOOKUP($A89,Pit!$A$4:$BA$1686,L$2,FALSE))</f>
        <v>Normal</v>
      </c>
      <c r="M89" s="14">
        <f>IF($C89="B",VLOOKUP($A89,Bat!$A$4:$BG$1500,M$1,FALSE),VLOOKUP($A89,Pit!$A$4:$BA$1686,M$2,FALSE))</f>
        <v>2</v>
      </c>
      <c r="N89" s="14">
        <f>IF($C89="B",VLOOKUP($A89,Bat!$A$4:$BG$1500,N$1,FALSE),VLOOKUP($A89,Pit!$A$4:$BA$1686,N$2,FALSE))</f>
        <v>6</v>
      </c>
      <c r="O89" s="14">
        <f>IF($C89="B",VLOOKUP($A89,Bat!$A$4:$BG$1500,O$1,FALSE),VLOOKUP($A89,Pit!$A$4:$BA$1686,O$2,FALSE))</f>
        <v>6</v>
      </c>
      <c r="P89" s="14">
        <f>IF($C89="B",VLOOKUP($A89,Bat!$A$4:$BG$1500,P$1,FALSE),VLOOKUP($A89,Pit!$A$4:$BA$1686,P$2,FALSE))</f>
        <v>5</v>
      </c>
      <c r="Q89" s="15">
        <f>IF($C89="B",VLOOKUP($A89,Bat!$A$4:$BG$1500,Q$1,FALSE),VLOOKUP($A89,Pit!$A$4:$BA$1686,Q$2,FALSE))</f>
        <v>2</v>
      </c>
      <c r="R89" s="16">
        <f>IF($C89="B",VLOOKUP($A89,Bat!$A$4:$BG$1500,R$1,FALSE),VLOOKUP($A89,Pit!$A$4:$BA$1686,R$2,FALSE))</f>
        <v>112.50923565214541</v>
      </c>
      <c r="S89" s="17">
        <f>IF($C89="B",VLOOKUP($A89,Bat!$A$4:$BG$1500,S$1,FALSE),VLOOKUP($A89,Pit!$A$4:$BA$1686,S$2,FALSE))</f>
        <v>0.9193709392181495</v>
      </c>
      <c r="T89" s="48" t="str">
        <f>IF($C89="B",VLOOKUP($A89,Bat!$A$4:$BG$1500,T$1,FALSE),VLOOKUP($A89,Pit!$A$4:$BA$1686,T$2,FALSE))</f>
        <v>$420k</v>
      </c>
      <c r="U89" s="19">
        <f>IF($C89="B",VLOOKUP($A89,Bat!$A$4:$AU$1464,46,FALSE),VLOOKUP($A89,Pit!$A$4:$BD$1664,55,FALSE))</f>
        <v>800</v>
      </c>
      <c r="V89" s="19">
        <f>IF($C89="B",VLOOKUP($A89,Bat!$A$4:$BA$1464,47,FALSE),VLOOKUP($A89,Pit!$A$4:$BF$1664,56,FALSE))</f>
        <v>800</v>
      </c>
      <c r="W89" s="19">
        <f>IF($C89="B",VLOOKUP($A89,Bat!$A$4:$BA$1464,48,FALSE),VLOOKUP($A89,Pit!$A$4:$BF$1664,57,FALSE))</f>
        <v>0</v>
      </c>
      <c r="X89" s="14">
        <f t="shared" si="6"/>
        <v>1028</v>
      </c>
      <c r="Y89" s="20">
        <f t="shared" si="7"/>
        <v>178</v>
      </c>
      <c r="Z89" s="14">
        <f>IFERROR(VLOOKUP($D89,Results37!$F$3:$L$1396,Z$1,FALSE),"")</f>
        <v>85</v>
      </c>
      <c r="AA89" s="43">
        <f>IF(ISERROR(VLOOKUP(D89,Results37!$F$3:$O$1399,AA$1,FALSE)),"",IF(VLOOKUP(D89,Results37!$F$3:$O$1399,AA$1+1,FALSE)=1,"S"&amp;VLOOKUP(D89,Results37!$F$3:$O$1399,AA$1,FALSE),VLOOKUP(D89,Results37!$F$3:$O$1399,AA$1,FALSE)))</f>
        <v>3</v>
      </c>
      <c r="AB89" s="14">
        <f>IFERROR(VLOOKUP($D89,Results37!$F$3:$L$1396,AB$1,FALSE),"")</f>
        <v>21</v>
      </c>
      <c r="AC89" s="14" t="str">
        <f>IFERROR(VLOOKUP($D89,Results37!$F$3:$L$1396,AC$1,FALSE),"")</f>
        <v>Kalamazoo Badgers</v>
      </c>
      <c r="AD89" s="14">
        <f t="shared" si="8"/>
        <v>943</v>
      </c>
      <c r="AE89" s="18" t="str">
        <f>IF(ISERROR(VLOOKUP($AC89&amp;"-"&amp;$F89&amp;" "&amp;G89,Bonuses!$B$1:$G$1006,4,FALSE)),"",INT(VLOOKUP($AC89&amp;"-"&amp;$F89&amp;" "&amp;$G89,Bonuses!$B$1:$G$1006,4,FALSE)))</f>
        <v/>
      </c>
      <c r="AF89" s="14" t="str">
        <f>AA89&amp;"."&amp;AB89&amp;" ("&amp;Z89&amp;") - "&amp;E89&amp;" "&amp;F89&amp;" "&amp;G89</f>
        <v>3.21 (85) - C Taro Okamoto</v>
      </c>
    </row>
    <row r="90" spans="1:32" s="19" customFormat="1" hidden="1" x14ac:dyDescent="0.3">
      <c r="A90" s="19">
        <v>8966</v>
      </c>
      <c r="B90" s="19">
        <f t="shared" si="5"/>
        <v>1</v>
      </c>
      <c r="C90" s="14" t="str">
        <f>IF(ISNUMBER(IFERROR(VLOOKUP($A90,Pit!$A$4:$A$600,1,FALSE),"B")),"P","B")</f>
        <v>B</v>
      </c>
      <c r="D90" s="15">
        <f>IF($C90="B",VLOOKUP($A90,Bat!$A$4:$BG$1500,D$1,FALSE),VLOOKUP($A90,Pit!$A$4:$BA$1686,D$2,FALSE))</f>
        <v>8966</v>
      </c>
      <c r="E90" s="14" t="str">
        <f>IF($C90="B",VLOOKUP($A90,Bat!$A$4:$BG$1500,E$1,FALSE),VLOOKUP($A90,Pit!$A$4:$BA$1686,E$2,FALSE))</f>
        <v>RF</v>
      </c>
      <c r="F90" s="14" t="str">
        <f>IF($C90="B",VLOOKUP($A90,Bat!$A$4:$BG$1500,F$1,FALSE),VLOOKUP($A90,Pit!$A$4:$BA$1686,F$2,FALSE))</f>
        <v>Brian</v>
      </c>
      <c r="G90" s="14" t="str">
        <f>IF($C90="B",VLOOKUP($A90,Bat!$A$4:$BG$1500,G$1,FALSE),VLOOKUP($A90,Pit!$A$4:$BA$1686,G$2,FALSE))</f>
        <v>Watkins</v>
      </c>
      <c r="H90" s="14">
        <f>IF($C90="B",VLOOKUP($A90,Bat!$A$4:$BG$1500,H$1,FALSE),VLOOKUP($A90,Pit!$A$4:$BA$1686,H$2,FALSE))</f>
        <v>21</v>
      </c>
      <c r="I90" s="14" t="str">
        <f>IF($C90="B",VLOOKUP($A90,Bat!$A$4:$BG$1500,I$1,FALSE),VLOOKUP($A90,Pit!$A$4:$BA$1686,I$2,FALSE))</f>
        <v>L</v>
      </c>
      <c r="J90" s="14" t="str">
        <f>IF($C90="B",VLOOKUP($A90,Bat!$A$4:$BG$1500,J$1,FALSE),VLOOKUP($A90,Pit!$A$4:$BA$1686,J$2,FALSE))</f>
        <v>L</v>
      </c>
      <c r="K90" s="14" t="str">
        <f>IF($C90="B",VLOOKUP($A90,Bat!$A$4:$BG$1500,K$1,FALSE),VLOOKUP($A90,Pit!$A$4:$BA$1686,K$2,FALSE))</f>
        <v>Normal</v>
      </c>
      <c r="L90" s="15" t="str">
        <f>IF($C90="B",VLOOKUP($A90,Bat!$A$4:$BG$1500,L$1,FALSE),VLOOKUP($A90,Pit!$A$4:$BA$1686,L$2,FALSE))</f>
        <v>Normal</v>
      </c>
      <c r="M90" s="14">
        <f>IF($C90="B",VLOOKUP($A90,Bat!$A$4:$BG$1500,M$1,FALSE),VLOOKUP($A90,Pit!$A$4:$BA$1686,M$2,FALSE))</f>
        <v>4</v>
      </c>
      <c r="N90" s="14">
        <f>IF($C90="B",VLOOKUP($A90,Bat!$A$4:$BG$1500,N$1,FALSE),VLOOKUP($A90,Pit!$A$4:$BA$1686,N$2,FALSE))</f>
        <v>4</v>
      </c>
      <c r="O90" s="14">
        <f>IF($C90="B",VLOOKUP($A90,Bat!$A$4:$BG$1500,O$1,FALSE),VLOOKUP($A90,Pit!$A$4:$BA$1686,O$2,FALSE))</f>
        <v>5</v>
      </c>
      <c r="P90" s="14">
        <f>IF($C90="B",VLOOKUP($A90,Bat!$A$4:$BG$1500,P$1,FALSE),VLOOKUP($A90,Pit!$A$4:$BA$1686,P$2,FALSE))</f>
        <v>6</v>
      </c>
      <c r="Q90" s="15">
        <f>IF($C90="B",VLOOKUP($A90,Bat!$A$4:$BG$1500,Q$1,FALSE),VLOOKUP($A90,Pit!$A$4:$BA$1686,Q$2,FALSE))</f>
        <v>4</v>
      </c>
      <c r="R90" s="16">
        <f>IF($C90="B",VLOOKUP($A90,Bat!$A$4:$BG$1500,R$1,FALSE),VLOOKUP($A90,Pit!$A$4:$BA$1686,R$2,FALSE))</f>
        <v>115.43341261881051</v>
      </c>
      <c r="S90" s="17">
        <f>IF($C90="B",VLOOKUP($A90,Bat!$A$4:$BG$1500,S$1,FALSE),VLOOKUP($A90,Pit!$A$4:$BA$1686,S$2,FALSE))</f>
        <v>1.5301986873530313</v>
      </c>
      <c r="T90" s="48" t="str">
        <f>IF($C90="B",VLOOKUP($A90,Bat!$A$4:$BG$1500,T$1,FALSE),VLOOKUP($A90,Pit!$A$4:$BA$1686,T$2,FALSE))</f>
        <v>$180k</v>
      </c>
      <c r="U90" s="19">
        <f>IF($C90="B",VLOOKUP($A90,Bat!$A$4:$AU$1464,46,FALSE),VLOOKUP($A90,Pit!$A$4:$BD$1664,55,FALSE))</f>
        <v>12</v>
      </c>
      <c r="V90" s="19">
        <f>IF($C90="B",VLOOKUP($A90,Bat!$A$4:$BA$1464,47,FALSE),VLOOKUP($A90,Pit!$A$4:$BF$1664,56,FALSE))</f>
        <v>12</v>
      </c>
      <c r="W90" s="19">
        <f>IF($C90="B",VLOOKUP($A90,Bat!$A$4:$BA$1464,48,FALSE),VLOOKUP($A90,Pit!$A$4:$BF$1664,57,FALSE))</f>
        <v>1</v>
      </c>
      <c r="X90" s="14">
        <f t="shared" si="6"/>
        <v>162</v>
      </c>
      <c r="Y90" s="20">
        <f t="shared" si="7"/>
        <v>100</v>
      </c>
      <c r="Z90" s="14">
        <f>IFERROR(VLOOKUP($D90,Results37!$F$3:$L$1396,Z$1,FALSE),"")</f>
        <v>86</v>
      </c>
      <c r="AA90" s="43">
        <f>IF(ISERROR(VLOOKUP(D90,Results37!$F$3:$O$1399,AA$1,FALSE)),"",IF(VLOOKUP(D90,Results37!$F$3:$O$1399,AA$1+1,FALSE)=1,"S"&amp;VLOOKUP(D90,Results37!$F$3:$O$1399,AA$1,FALSE),VLOOKUP(D90,Results37!$F$3:$O$1399,AA$1,FALSE)))</f>
        <v>3</v>
      </c>
      <c r="AB90" s="14">
        <f>IFERROR(VLOOKUP($D90,Results37!$F$3:$L$1396,AB$1,FALSE),"")</f>
        <v>22</v>
      </c>
      <c r="AC90" s="14" t="str">
        <f>IFERROR(VLOOKUP($D90,Results37!$F$3:$L$1396,AC$1,FALSE),"")</f>
        <v>New Orleans Trendsetters</v>
      </c>
      <c r="AD90" s="14">
        <f t="shared" si="8"/>
        <v>76</v>
      </c>
      <c r="AE90" s="18" t="str">
        <f>IF(ISERROR(VLOOKUP($AC90&amp;"-"&amp;$F90&amp;" "&amp;G90,Bonuses!$B$1:$G$1006,4,FALSE)),"",INT(VLOOKUP($AC90&amp;"-"&amp;$F90&amp;" "&amp;$G90,Bonuses!$B$1:$G$1006,4,FALSE)))</f>
        <v/>
      </c>
      <c r="AF90" s="14" t="str">
        <f>IF(ISERROR(VLOOKUP($AC90&amp;"-"&amp;$F90,Bonuses!$B$1:$G$1006,5,FALSE)),"",IF(VLOOKUP($AC90&amp;"-"&amp;$F90,Bonuses!$B$1:$G$1006,5,FALSE)="","",VLOOKUP($AC90&amp;"-"&amp;$F90,Bonuses!$B$1:$G$1006,6,FALSE)&amp;" yrs, "&amp;VLOOKUP($AC90&amp;"-"&amp;$F90,Bonuses!$B$1:$G$1006,5,FALSE)))</f>
        <v/>
      </c>
    </row>
    <row r="91" spans="1:32" s="19" customFormat="1" hidden="1" x14ac:dyDescent="0.3">
      <c r="A91" s="19">
        <v>10421</v>
      </c>
      <c r="B91" s="19">
        <f t="shared" si="5"/>
        <v>1</v>
      </c>
      <c r="C91" s="14" t="str">
        <f>IF(ISNUMBER(IFERROR(VLOOKUP($A91,Pit!$A$4:$A$600,1,FALSE),"B")),"P","B")</f>
        <v>P</v>
      </c>
      <c r="D91" s="15">
        <f>IF($C91="B",VLOOKUP($A91,Bat!$A$4:$BG$1500,D$1,FALSE),VLOOKUP($A91,Pit!$A$4:$BA$1686,D$2,FALSE))</f>
        <v>10421</v>
      </c>
      <c r="E91" s="14" t="str">
        <f>IF($C91="B",VLOOKUP($A91,Bat!$A$4:$BG$1500,E$1,FALSE),VLOOKUP($A91,Pit!$A$4:$BA$1686,E$2,FALSE))</f>
        <v>SP</v>
      </c>
      <c r="F91" s="14" t="str">
        <f>IF($C91="B",VLOOKUP($A91,Bat!$A$4:$BG$1500,F$1,FALSE),VLOOKUP($A91,Pit!$A$4:$BA$1686,F$2,FALSE))</f>
        <v>Vicente</v>
      </c>
      <c r="G91" s="14" t="str">
        <f>IF($C91="B",VLOOKUP($A91,Bat!$A$4:$BG$1500,G$1,FALSE),VLOOKUP($A91,Pit!$A$4:$BA$1686,G$2,FALSE))</f>
        <v>Soto</v>
      </c>
      <c r="H91" s="14">
        <f>IF($C91="B",VLOOKUP($A91,Bat!$A$4:$BG$1500,H$1,FALSE),VLOOKUP($A91,Pit!$A$4:$BA$1686,H$2,FALSE))</f>
        <v>21</v>
      </c>
      <c r="I91" s="14" t="str">
        <f>IF($C91="B",VLOOKUP($A91,Bat!$A$4:$BG$1500,I$1,FALSE),VLOOKUP($A91,Pit!$A$4:$BA$1686,I$2,FALSE))</f>
        <v>R</v>
      </c>
      <c r="J91" s="14" t="str">
        <f>IF($C91="B",VLOOKUP($A91,Bat!$A$4:$BG$1500,J$1,FALSE),VLOOKUP($A91,Pit!$A$4:$BA$1686,J$2,FALSE))</f>
        <v>R</v>
      </c>
      <c r="K91" s="14" t="str">
        <f>IF($C91="B",VLOOKUP($A91,Bat!$A$4:$BG$1500,K$1,FALSE),VLOOKUP($A91,Pit!$A$4:$BA$1686,K$2,FALSE))</f>
        <v>Normal</v>
      </c>
      <c r="L91" s="15" t="str">
        <f>IF($C91="B",VLOOKUP($A91,Bat!$A$4:$BG$1500,L$1,FALSE),VLOOKUP($A91,Pit!$A$4:$BA$1686,L$2,FALSE))</f>
        <v>Normal</v>
      </c>
      <c r="M91" s="14">
        <f>IF($C91="B",VLOOKUP($A91,Bat!$A$4:$BG$1500,M$1,FALSE),VLOOKUP($A91,Pit!$A$4:$BA$1686,M$2,FALSE))</f>
        <v>5</v>
      </c>
      <c r="N91" s="14">
        <f>IF($C91="B",VLOOKUP($A91,Bat!$A$4:$BG$1500,N$1,FALSE),VLOOKUP($A91,Pit!$A$4:$BA$1686,N$2,FALSE))</f>
        <v>4</v>
      </c>
      <c r="O91" s="14">
        <f>IF($C91="B",VLOOKUP($A91,Bat!$A$4:$BG$1500,O$1,FALSE),VLOOKUP($A91,Pit!$A$4:$BA$1686,O$2,FALSE))</f>
        <v>5</v>
      </c>
      <c r="P91" s="14" t="str">
        <f>IF($C91="B",VLOOKUP($A91,Bat!$A$4:$BG$1500,P$1,FALSE),VLOOKUP($A91,Pit!$A$4:$BA$1686,P$2,FALSE))</f>
        <v>93-95 Mph</v>
      </c>
      <c r="Q91" s="15">
        <f>IF($C91="B",VLOOKUP($A91,Bat!$A$4:$BG$1500,Q$1,FALSE),VLOOKUP($A91,Pit!$A$4:$BA$1686,Q$2,FALSE))</f>
        <v>7</v>
      </c>
      <c r="R91" s="16">
        <f>IF($C91="B",VLOOKUP($A91,Bat!$A$4:$BG$1500,R$1,FALSE),VLOOKUP($A91,Pit!$A$4:$BA$1686,R$2,FALSE))</f>
        <v>123.60324949058655</v>
      </c>
      <c r="S91" s="17">
        <f>IF($C91="B",VLOOKUP($A91,Bat!$A$4:$BG$1500,S$1,FALSE),VLOOKUP($A91,Pit!$A$4:$BA$1686,S$2,FALSE))</f>
        <v>2.085393720140293</v>
      </c>
      <c r="T91" s="48" t="str">
        <f>IF($C91="B",VLOOKUP($A91,Bat!$A$4:$BG$1500,T$1,FALSE),VLOOKUP($A91,Pit!$A$4:$BA$1686,T$2,FALSE))</f>
        <v>$320k</v>
      </c>
      <c r="U91" s="19">
        <f>IF($C91="B",VLOOKUP($A91,Bat!$A$4:$AU$1464,46,FALSE),VLOOKUP($A91,Pit!$A$4:$BD$1664,55,FALSE))</f>
        <v>800</v>
      </c>
      <c r="V91" s="19">
        <f>IF($C91="B",VLOOKUP($A91,Bat!$A$4:$BA$1464,47,FALSE),VLOOKUP($A91,Pit!$A$4:$BF$1664,56,FALSE))</f>
        <v>800</v>
      </c>
      <c r="W91" s="19">
        <f>IF($C91="B",VLOOKUP($A91,Bat!$A$4:$BA$1464,48,FALSE),VLOOKUP($A91,Pit!$A$4:$BF$1664,57,FALSE))</f>
        <v>0</v>
      </c>
      <c r="X91" s="14">
        <f t="shared" si="6"/>
        <v>903</v>
      </c>
      <c r="Y91" s="20">
        <f t="shared" si="7"/>
        <v>53</v>
      </c>
      <c r="Z91" s="14">
        <f>IFERROR(VLOOKUP($D91,Results37!$F$3:$L$1396,Z$1,FALSE),"")</f>
        <v>87</v>
      </c>
      <c r="AA91" s="43">
        <f>IF(ISERROR(VLOOKUP(D91,Results37!$F$3:$O$1399,AA$1,FALSE)),"",IF(VLOOKUP(D91,Results37!$F$3:$O$1399,AA$1+1,FALSE)=1,"S"&amp;VLOOKUP(D91,Results37!$F$3:$O$1399,AA$1,FALSE),VLOOKUP(D91,Results37!$F$3:$O$1399,AA$1,FALSE)))</f>
        <v>3</v>
      </c>
      <c r="AB91" s="14">
        <f>IFERROR(VLOOKUP($D91,Results37!$F$3:$L$1396,AB$1,FALSE),"")</f>
        <v>23</v>
      </c>
      <c r="AC91" s="14" t="str">
        <f>IFERROR(VLOOKUP($D91,Results37!$F$3:$L$1396,AC$1,FALSE),"")</f>
        <v>Yuma Arroyos</v>
      </c>
      <c r="AD91" s="14">
        <f t="shared" si="8"/>
        <v>816</v>
      </c>
      <c r="AE91" s="18" t="str">
        <f>IF(ISERROR(VLOOKUP($AC91&amp;"-"&amp;$F91&amp;" "&amp;G91,Bonuses!$B$1:$G$1006,4,FALSE)),"",INT(VLOOKUP($AC91&amp;"-"&amp;$F91&amp;" "&amp;$G91,Bonuses!$B$1:$G$1006,4,FALSE)))</f>
        <v/>
      </c>
      <c r="AF91" s="14" t="str">
        <f>AA91&amp;"."&amp;AB91&amp;" ("&amp;Z91&amp;" overall) - "&amp;IF(C91="B",E91,J91&amp;"HP")&amp;" [url=http://www.pebabaseball.com/reports/news/html/players/player_"&amp;D91&amp;".html]"&amp;F91&amp;" "&amp;G91&amp;"[/url]"</f>
        <v>3.23 (87 overall) - RHP [url=http://www.pebabaseball.com/reports/news/html/players/player_10421.html]Vicente Soto[/url]</v>
      </c>
    </row>
    <row r="92" spans="1:32" s="19" customFormat="1" hidden="1" x14ac:dyDescent="0.3">
      <c r="A92" s="19">
        <v>10873</v>
      </c>
      <c r="B92" s="19">
        <f t="shared" si="5"/>
        <v>1</v>
      </c>
      <c r="C92" s="14" t="str">
        <f>IF(ISNUMBER(IFERROR(VLOOKUP($A92,Pit!$A$4:$A$600,1,FALSE),"B")),"P","B")</f>
        <v>B</v>
      </c>
      <c r="D92" s="15">
        <f>IF($C92="B",VLOOKUP($A92,Bat!$A$4:$BG$1500,D$1,FALSE),VLOOKUP($A92,Pit!$A$4:$BA$1686,D$2,FALSE))</f>
        <v>10873</v>
      </c>
      <c r="E92" s="14" t="str">
        <f>IF($C92="B",VLOOKUP($A92,Bat!$A$4:$BG$1500,E$1,FALSE),VLOOKUP($A92,Pit!$A$4:$BA$1686,E$2,FALSE))</f>
        <v>2B</v>
      </c>
      <c r="F92" s="14" t="str">
        <f>IF($C92="B",VLOOKUP($A92,Bat!$A$4:$BG$1500,F$1,FALSE),VLOOKUP($A92,Pit!$A$4:$BA$1686,F$2,FALSE))</f>
        <v>Ernesto</v>
      </c>
      <c r="G92" s="14" t="str">
        <f>IF($C92="B",VLOOKUP($A92,Bat!$A$4:$BG$1500,G$1,FALSE),VLOOKUP($A92,Pit!$A$4:$BA$1686,G$2,FALSE))</f>
        <v>Román</v>
      </c>
      <c r="H92" s="14">
        <f>IF($C92="B",VLOOKUP($A92,Bat!$A$4:$BG$1500,H$1,FALSE),VLOOKUP($A92,Pit!$A$4:$BA$1686,H$2,FALSE))</f>
        <v>21</v>
      </c>
      <c r="I92" s="14" t="str">
        <f>IF($C92="B",VLOOKUP($A92,Bat!$A$4:$BG$1500,I$1,FALSE),VLOOKUP($A92,Pit!$A$4:$BA$1686,I$2,FALSE))</f>
        <v>R</v>
      </c>
      <c r="J92" s="14" t="str">
        <f>IF($C92="B",VLOOKUP($A92,Bat!$A$4:$BG$1500,J$1,FALSE),VLOOKUP($A92,Pit!$A$4:$BA$1686,J$2,FALSE))</f>
        <v>R</v>
      </c>
      <c r="K92" s="14" t="str">
        <f>IF($C92="B",VLOOKUP($A92,Bat!$A$4:$BG$1500,K$1,FALSE),VLOOKUP($A92,Pit!$A$4:$BA$1686,K$2,FALSE))</f>
        <v>Normal</v>
      </c>
      <c r="L92" s="15" t="str">
        <f>IF($C92="B",VLOOKUP($A92,Bat!$A$4:$BG$1500,L$1,FALSE),VLOOKUP($A92,Pit!$A$4:$BA$1686,L$2,FALSE))</f>
        <v>Low</v>
      </c>
      <c r="M92" s="14">
        <f>IF($C92="B",VLOOKUP($A92,Bat!$A$4:$BG$1500,M$1,FALSE),VLOOKUP($A92,Pit!$A$4:$BA$1686,M$2,FALSE))</f>
        <v>4</v>
      </c>
      <c r="N92" s="14">
        <f>IF($C92="B",VLOOKUP($A92,Bat!$A$4:$BG$1500,N$1,FALSE),VLOOKUP($A92,Pit!$A$4:$BA$1686,N$2,FALSE))</f>
        <v>6</v>
      </c>
      <c r="O92" s="14">
        <f>IF($C92="B",VLOOKUP($A92,Bat!$A$4:$BG$1500,O$1,FALSE),VLOOKUP($A92,Pit!$A$4:$BA$1686,O$2,FALSE))</f>
        <v>3</v>
      </c>
      <c r="P92" s="14">
        <f>IF($C92="B",VLOOKUP($A92,Bat!$A$4:$BG$1500,P$1,FALSE),VLOOKUP($A92,Pit!$A$4:$BA$1686,P$2,FALSE))</f>
        <v>6</v>
      </c>
      <c r="Q92" s="15">
        <f>IF($C92="B",VLOOKUP($A92,Bat!$A$4:$BG$1500,Q$1,FALSE),VLOOKUP($A92,Pit!$A$4:$BA$1686,Q$2,FALSE))</f>
        <v>4</v>
      </c>
      <c r="R92" s="16">
        <f>IF($C92="B",VLOOKUP($A92,Bat!$A$4:$BG$1500,R$1,FALSE),VLOOKUP($A92,Pit!$A$4:$BA$1686,R$2,FALSE))</f>
        <v>113.00740188424817</v>
      </c>
      <c r="S92" s="17">
        <f>IF($C92="B",VLOOKUP($A92,Bat!$A$4:$BG$1500,S$1,FALSE),VLOOKUP($A92,Pit!$A$4:$BA$1686,S$2,FALSE))</f>
        <v>1.0234322738162407</v>
      </c>
      <c r="T92" s="48" t="str">
        <f>IF($C92="B",VLOOKUP($A92,Bat!$A$4:$BG$1500,T$1,FALSE),VLOOKUP($A92,Pit!$A$4:$BA$1686,T$2,FALSE))</f>
        <v>$80k</v>
      </c>
      <c r="U92" s="19">
        <f>IF($C92="B",VLOOKUP($A92,Bat!$A$4:$AU$1464,46,FALSE),VLOOKUP($A92,Pit!$A$4:$BD$1664,55,FALSE))</f>
        <v>22</v>
      </c>
      <c r="V92" s="19">
        <f>IF($C92="B",VLOOKUP($A92,Bat!$A$4:$BA$1464,47,FALSE),VLOOKUP($A92,Pit!$A$4:$BF$1664,56,FALSE))</f>
        <v>22</v>
      </c>
      <c r="W92" s="19">
        <f>IF($C92="B",VLOOKUP($A92,Bat!$A$4:$BA$1464,48,FALSE),VLOOKUP($A92,Pit!$A$4:$BF$1664,57,FALSE))</f>
        <v>2</v>
      </c>
      <c r="X92" s="14">
        <f t="shared" si="6"/>
        <v>226</v>
      </c>
      <c r="Y92" s="20">
        <f t="shared" si="7"/>
        <v>154</v>
      </c>
      <c r="Z92" s="14">
        <f>IFERROR(VLOOKUP($D92,Results37!$F$3:$L$1396,Z$1,FALSE),"")</f>
        <v>88</v>
      </c>
      <c r="AA92" s="43">
        <f>IF(ISERROR(VLOOKUP(D92,Results37!$F$3:$O$1399,AA$1,FALSE)),"",IF(VLOOKUP(D92,Results37!$F$3:$O$1399,AA$1+1,FALSE)=1,"S"&amp;VLOOKUP(D92,Results37!$F$3:$O$1399,AA$1,FALSE),VLOOKUP(D92,Results37!$F$3:$O$1399,AA$1,FALSE)))</f>
        <v>3</v>
      </c>
      <c r="AB92" s="14">
        <f>IFERROR(VLOOKUP($D92,Results37!$F$3:$L$1396,AB$1,FALSE),"")</f>
        <v>24</v>
      </c>
      <c r="AC92" s="14" t="str">
        <f>IFERROR(VLOOKUP($D92,Results37!$F$3:$L$1396,AC$1,FALSE),"")</f>
        <v>Fargo Dinosaurs</v>
      </c>
      <c r="AD92" s="14">
        <f t="shared" si="8"/>
        <v>138</v>
      </c>
      <c r="AE92" s="18" t="str">
        <f>IF(ISERROR(VLOOKUP($AC92&amp;"-"&amp;$F92&amp;" "&amp;G92,Bonuses!$B$1:$G$1006,4,FALSE)),"",INT(VLOOKUP($AC92&amp;"-"&amp;$F92&amp;" "&amp;$G92,Bonuses!$B$1:$G$1006,4,FALSE)))</f>
        <v/>
      </c>
      <c r="AF92" s="14" t="str">
        <f>IF(ISERROR(VLOOKUP($AC92&amp;"-"&amp;$F92,Bonuses!$B$1:$G$1006,5,FALSE)),"",IF(VLOOKUP($AC92&amp;"-"&amp;$F92,Bonuses!$B$1:$G$1006,5,FALSE)="","",VLOOKUP($AC92&amp;"-"&amp;$F92,Bonuses!$B$1:$G$1006,6,FALSE)&amp;" yrs, "&amp;VLOOKUP($AC92&amp;"-"&amp;$F92,Bonuses!$B$1:$G$1006,5,FALSE)))</f>
        <v/>
      </c>
    </row>
    <row r="93" spans="1:32" s="19" customFormat="1" hidden="1" x14ac:dyDescent="0.3">
      <c r="A93" s="19">
        <v>12724</v>
      </c>
      <c r="B93" s="19">
        <f t="shared" si="5"/>
        <v>1</v>
      </c>
      <c r="C93" s="14" t="str">
        <f>IF(ISNUMBER(IFERROR(VLOOKUP($A93,Pit!$A$4:$A$600,1,FALSE),"B")),"P","B")</f>
        <v>P</v>
      </c>
      <c r="D93" s="15">
        <f>IF($C93="B",VLOOKUP($A93,Bat!$A$4:$BG$1500,D$1,FALSE),VLOOKUP($A93,Pit!$A$4:$BA$1686,D$2,FALSE))</f>
        <v>12724</v>
      </c>
      <c r="E93" s="14" t="str">
        <f>IF($C93="B",VLOOKUP($A93,Bat!$A$4:$BG$1500,E$1,FALSE),VLOOKUP($A93,Pit!$A$4:$BA$1686,E$2,FALSE))</f>
        <v>CL</v>
      </c>
      <c r="F93" s="14" t="str">
        <f>IF($C93="B",VLOOKUP($A93,Bat!$A$4:$BG$1500,F$1,FALSE),VLOOKUP($A93,Pit!$A$4:$BA$1686,F$2,FALSE))</f>
        <v>Mike</v>
      </c>
      <c r="G93" s="14" t="str">
        <f>IF($C93="B",VLOOKUP($A93,Bat!$A$4:$BG$1500,G$1,FALSE),VLOOKUP($A93,Pit!$A$4:$BA$1686,G$2,FALSE))</f>
        <v>House</v>
      </c>
      <c r="H93" s="14">
        <f>IF($C93="B",VLOOKUP($A93,Bat!$A$4:$BG$1500,H$1,FALSE),VLOOKUP($A93,Pit!$A$4:$BA$1686,H$2,FALSE))</f>
        <v>18</v>
      </c>
      <c r="I93" s="14" t="str">
        <f>IF($C93="B",VLOOKUP($A93,Bat!$A$4:$BG$1500,I$1,FALSE),VLOOKUP($A93,Pit!$A$4:$BA$1686,I$2,FALSE))</f>
        <v>R</v>
      </c>
      <c r="J93" s="14" t="str">
        <f>IF($C93="B",VLOOKUP($A93,Bat!$A$4:$BG$1500,J$1,FALSE),VLOOKUP($A93,Pit!$A$4:$BA$1686,J$2,FALSE))</f>
        <v>R</v>
      </c>
      <c r="K93" s="14" t="str">
        <f>IF($C93="B",VLOOKUP($A93,Bat!$A$4:$BG$1500,K$1,FALSE),VLOOKUP($A93,Pit!$A$4:$BA$1686,K$2,FALSE))</f>
        <v>Normal</v>
      </c>
      <c r="L93" s="15" t="str">
        <f>IF($C93="B",VLOOKUP($A93,Bat!$A$4:$BG$1500,L$1,FALSE),VLOOKUP($A93,Pit!$A$4:$BA$1686,L$2,FALSE))</f>
        <v>Normal</v>
      </c>
      <c r="M93" s="14">
        <f>IF($C93="B",VLOOKUP($A93,Bat!$A$4:$BG$1500,M$1,FALSE),VLOOKUP($A93,Pit!$A$4:$BA$1686,M$2,FALSE))</f>
        <v>6</v>
      </c>
      <c r="N93" s="14">
        <f>IF($C93="B",VLOOKUP($A93,Bat!$A$4:$BG$1500,N$1,FALSE),VLOOKUP($A93,Pit!$A$4:$BA$1686,N$2,FALSE))</f>
        <v>4</v>
      </c>
      <c r="O93" s="14">
        <f>IF($C93="B",VLOOKUP($A93,Bat!$A$4:$BG$1500,O$1,FALSE),VLOOKUP($A93,Pit!$A$4:$BA$1686,O$2,FALSE))</f>
        <v>4</v>
      </c>
      <c r="P93" s="14" t="str">
        <f>IF($C93="B",VLOOKUP($A93,Bat!$A$4:$BG$1500,P$1,FALSE),VLOOKUP($A93,Pit!$A$4:$BA$1686,P$2,FALSE))</f>
        <v>89-91 Mph</v>
      </c>
      <c r="Q93" s="15">
        <f>IF($C93="B",VLOOKUP($A93,Bat!$A$4:$BG$1500,Q$1,FALSE),VLOOKUP($A93,Pit!$A$4:$BA$1686,Q$2,FALSE))</f>
        <v>6</v>
      </c>
      <c r="R93" s="16">
        <f>IF($C93="B",VLOOKUP($A93,Bat!$A$4:$BG$1500,R$1,FALSE),VLOOKUP($A93,Pit!$A$4:$BA$1686,R$2,FALSE))</f>
        <v>126.04840223055231</v>
      </c>
      <c r="S93" s="17">
        <f>IF($C93="B",VLOOKUP($A93,Bat!$A$4:$BG$1500,S$1,FALSE),VLOOKUP($A93,Pit!$A$4:$BA$1686,S$2,FALSE))</f>
        <v>2.3109753559034094</v>
      </c>
      <c r="T93" s="48" t="str">
        <f>IF($C93="B",VLOOKUP($A93,Bat!$A$4:$BG$1500,T$1,FALSE),VLOOKUP($A93,Pit!$A$4:$BA$1686,T$2,FALSE))</f>
        <v>$200k</v>
      </c>
      <c r="U93" s="19">
        <f>IF($C93="B",VLOOKUP($A93,Bat!$A$4:$AU$1464,46,FALSE),VLOOKUP($A93,Pit!$A$4:$BD$1664,55,FALSE))</f>
        <v>800</v>
      </c>
      <c r="V93" s="19">
        <f>IF($C93="B",VLOOKUP($A93,Bat!$A$4:$BA$1464,47,FALSE),VLOOKUP($A93,Pit!$A$4:$BF$1664,56,FALSE))</f>
        <v>800</v>
      </c>
      <c r="W93" s="19">
        <f>IF($C93="B",VLOOKUP($A93,Bat!$A$4:$BA$1464,48,FALSE),VLOOKUP($A93,Pit!$A$4:$BF$1664,57,FALSE))</f>
        <v>0</v>
      </c>
      <c r="X93" s="14">
        <f t="shared" si="6"/>
        <v>883</v>
      </c>
      <c r="Y93" s="20">
        <f t="shared" si="7"/>
        <v>33</v>
      </c>
      <c r="Z93" s="14">
        <f>IFERROR(VLOOKUP($D93,Results37!$F$3:$L$1396,Z$1,FALSE),"")</f>
        <v>89</v>
      </c>
      <c r="AA93" s="43">
        <f>IF(ISERROR(VLOOKUP(D93,Results37!$F$3:$O$1399,AA$1,FALSE)),"",IF(VLOOKUP(D93,Results37!$F$3:$O$1399,AA$1+1,FALSE)=1,"S"&amp;VLOOKUP(D93,Results37!$F$3:$O$1399,AA$1,FALSE),VLOOKUP(D93,Results37!$F$3:$O$1399,AA$1,FALSE)))</f>
        <v>3</v>
      </c>
      <c r="AB93" s="14">
        <f>IFERROR(VLOOKUP($D93,Results37!$F$3:$L$1396,AB$1,FALSE),"")</f>
        <v>25</v>
      </c>
      <c r="AC93" s="14" t="str">
        <f>IFERROR(VLOOKUP($D93,Results37!$F$3:$L$1396,AC$1,FALSE),"")</f>
        <v>West Virginia Alleghenies</v>
      </c>
      <c r="AD93" s="14">
        <f t="shared" si="8"/>
        <v>794</v>
      </c>
      <c r="AE93" s="18" t="str">
        <f>IF(ISERROR(VLOOKUP($AC93&amp;"-"&amp;$F93&amp;" "&amp;G93,Bonuses!$B$1:$G$1006,4,FALSE)),"",INT(VLOOKUP($AC93&amp;"-"&amp;$F93&amp;" "&amp;$G93,Bonuses!$B$1:$G$1006,4,FALSE)))</f>
        <v/>
      </c>
      <c r="AF93" s="14" t="str">
        <f>AA93&amp;"."&amp;AB93&amp;" ("&amp;Z93&amp;") - "&amp;E93&amp;" "&amp;F93&amp;" "&amp;G93</f>
        <v>3.25 (89) - CL Mike House</v>
      </c>
    </row>
    <row r="94" spans="1:32" s="19" customFormat="1" x14ac:dyDescent="0.3">
      <c r="A94" s="19">
        <v>16781</v>
      </c>
      <c r="B94" s="19">
        <f t="shared" si="5"/>
        <v>1</v>
      </c>
      <c r="C94" s="14" t="str">
        <f>IF(ISNUMBER(IFERROR(VLOOKUP($A94,Pit!$A$4:$A$600,1,FALSE),"B")),"P","B")</f>
        <v>P</v>
      </c>
      <c r="D94" s="15">
        <f>IF($C94="B",VLOOKUP($A94,Bat!$A$4:$BG$1500,D$1,FALSE),VLOOKUP($A94,Pit!$A$4:$BA$1686,D$2,FALSE))</f>
        <v>16781</v>
      </c>
      <c r="E94" s="14" t="str">
        <f>IF($C94="B",VLOOKUP($A94,Bat!$A$4:$BG$1500,E$1,FALSE),VLOOKUP($A94,Pit!$A$4:$BA$1686,E$2,FALSE))</f>
        <v>SP</v>
      </c>
      <c r="F94" s="14" t="str">
        <f>IF($C94="B",VLOOKUP($A94,Bat!$A$4:$BG$1500,F$1,FALSE),VLOOKUP($A94,Pit!$A$4:$BA$1686,F$2,FALSE))</f>
        <v>Kick</v>
      </c>
      <c r="G94" s="14" t="str">
        <f>IF($C94="B",VLOOKUP($A94,Bat!$A$4:$BG$1500,G$1,FALSE),VLOOKUP($A94,Pit!$A$4:$BA$1686,G$2,FALSE))</f>
        <v>Kools</v>
      </c>
      <c r="H94" s="14">
        <f>IF($C94="B",VLOOKUP($A94,Bat!$A$4:$BG$1500,H$1,FALSE),VLOOKUP($A94,Pit!$A$4:$BA$1686,H$2,FALSE))</f>
        <v>18</v>
      </c>
      <c r="I94" s="14" t="str">
        <f>IF($C94="B",VLOOKUP($A94,Bat!$A$4:$BG$1500,I$1,FALSE),VLOOKUP($A94,Pit!$A$4:$BA$1686,I$2,FALSE))</f>
        <v>R</v>
      </c>
      <c r="J94" s="14" t="str">
        <f>IF($C94="B",VLOOKUP($A94,Bat!$A$4:$BG$1500,J$1,FALSE),VLOOKUP($A94,Pit!$A$4:$BA$1686,J$2,FALSE))</f>
        <v>R</v>
      </c>
      <c r="K94" s="14" t="str">
        <f>IF($C94="B",VLOOKUP($A94,Bat!$A$4:$BG$1500,K$1,FALSE),VLOOKUP($A94,Pit!$A$4:$BA$1686,K$2,FALSE))</f>
        <v>High</v>
      </c>
      <c r="L94" s="15" t="str">
        <f>IF($C94="B",VLOOKUP($A94,Bat!$A$4:$BG$1500,L$1,FALSE),VLOOKUP($A94,Pit!$A$4:$BA$1686,L$2,FALSE))</f>
        <v>High</v>
      </c>
      <c r="M94" s="14">
        <f>IF($C94="B",VLOOKUP($A94,Bat!$A$4:$BG$1500,M$1,FALSE),VLOOKUP($A94,Pit!$A$4:$BA$1686,M$2,FALSE))</f>
        <v>5</v>
      </c>
      <c r="N94" s="14">
        <f>IF($C94="B",VLOOKUP($A94,Bat!$A$4:$BG$1500,N$1,FALSE),VLOOKUP($A94,Pit!$A$4:$BA$1686,N$2,FALSE))</f>
        <v>4</v>
      </c>
      <c r="O94" s="14">
        <f>IF($C94="B",VLOOKUP($A94,Bat!$A$4:$BG$1500,O$1,FALSE),VLOOKUP($A94,Pit!$A$4:$BA$1686,O$2,FALSE))</f>
        <v>3</v>
      </c>
      <c r="P94" s="14" t="str">
        <f>IF($C94="B",VLOOKUP($A94,Bat!$A$4:$BG$1500,P$1,FALSE),VLOOKUP($A94,Pit!$A$4:$BA$1686,P$2,FALSE))</f>
        <v>95-97 Mph</v>
      </c>
      <c r="Q94" s="15">
        <f>IF($C94="B",VLOOKUP($A94,Bat!$A$4:$BG$1500,Q$1,FALSE),VLOOKUP($A94,Pit!$A$4:$BA$1686,Q$2,FALSE))</f>
        <v>6</v>
      </c>
      <c r="R94" s="16">
        <f>IF($C94="B",VLOOKUP($A94,Bat!$A$4:$BG$1500,R$1,FALSE),VLOOKUP($A94,Pit!$A$4:$BA$1686,R$2,FALSE))</f>
        <v>111.7911288827967</v>
      </c>
      <c r="S94" s="17">
        <f>IF($C94="B",VLOOKUP($A94,Bat!$A$4:$BG$1500,S$1,FALSE),VLOOKUP($A94,Pit!$A$4:$BA$1686,S$2,FALSE))</f>
        <v>0.99564687325261769</v>
      </c>
      <c r="T94" s="48" t="str">
        <f>IF($C94="B",VLOOKUP($A94,Bat!$A$4:$BG$1500,T$1,FALSE),VLOOKUP($A94,Pit!$A$4:$BA$1686,T$2,FALSE))</f>
        <v>$190k</v>
      </c>
      <c r="U94" s="19">
        <f>IF($C94="B",VLOOKUP($A94,Bat!$A$4:$AU$1464,46,FALSE),VLOOKUP($A94,Pit!$A$4:$BD$1664,55,FALSE))</f>
        <v>800</v>
      </c>
      <c r="V94" s="19">
        <f>IF($C94="B",VLOOKUP($A94,Bat!$A$4:$BA$1464,47,FALSE),VLOOKUP($A94,Pit!$A$4:$BF$1664,56,FALSE))</f>
        <v>800</v>
      </c>
      <c r="W94" s="19">
        <f>IF($C94="B",VLOOKUP($A94,Bat!$A$4:$BA$1464,48,FALSE),VLOOKUP($A94,Pit!$A$4:$BF$1664,57,FALSE))</f>
        <v>0</v>
      </c>
      <c r="X94" s="14">
        <f t="shared" si="6"/>
        <v>1007</v>
      </c>
      <c r="Y94" s="20">
        <f t="shared" si="7"/>
        <v>157</v>
      </c>
      <c r="Z94" s="14">
        <f>IFERROR(VLOOKUP($D94,Results37!$F$3:$L$1396,Z$1,FALSE),"")</f>
        <v>90</v>
      </c>
      <c r="AA94" s="43">
        <f>IF(ISERROR(VLOOKUP(D94,Results37!$F$3:$O$1399,AA$1,FALSE)),"",IF(VLOOKUP(D94,Results37!$F$3:$O$1399,AA$1+1,FALSE)=1,"S"&amp;VLOOKUP(D94,Results37!$F$3:$O$1399,AA$1,FALSE),VLOOKUP(D94,Results37!$F$3:$O$1399,AA$1,FALSE)))</f>
        <v>3</v>
      </c>
      <c r="AB94" s="14">
        <f>IFERROR(VLOOKUP($D94,Results37!$F$3:$L$1396,AB$1,FALSE),"")</f>
        <v>26</v>
      </c>
      <c r="AC94" s="14" t="str">
        <f>IFERROR(VLOOKUP($D94,Results37!$F$3:$L$1396,AC$1,FALSE),"")</f>
        <v>Amsterdam Lions</v>
      </c>
      <c r="AD94" s="14">
        <f t="shared" si="8"/>
        <v>917</v>
      </c>
      <c r="AE94" s="18" t="str">
        <f>IF(ISERROR(VLOOKUP($AC94&amp;"-"&amp;$F94&amp;" "&amp;G94,Bonuses!$B$1:$G$1006,4,FALSE)),"",INT(VLOOKUP($AC94&amp;"-"&amp;$F94&amp;" "&amp;$G94,Bonuses!$B$1:$G$1006,4,FALSE)))</f>
        <v/>
      </c>
      <c r="AF94" s="14" t="str">
        <f>IF(ISERROR(VLOOKUP($AC94&amp;"-"&amp;$F94,Bonuses!$B$1:$G$1006,5,FALSE)),"",IF(VLOOKUP($AC94&amp;"-"&amp;$F94,Bonuses!$B$1:$G$1006,5,FALSE)="","",VLOOKUP($AC94&amp;"-"&amp;$F94,Bonuses!$B$1:$G$1006,6,FALSE)&amp;" yrs, "&amp;VLOOKUP($AC94&amp;"-"&amp;$F94,Bonuses!$B$1:$G$1006,5,FALSE)))</f>
        <v/>
      </c>
    </row>
    <row r="95" spans="1:32" s="19" customFormat="1" hidden="1" x14ac:dyDescent="0.3">
      <c r="A95" s="19">
        <v>14051</v>
      </c>
      <c r="B95" s="19">
        <f t="shared" si="5"/>
        <v>1</v>
      </c>
      <c r="C95" s="14" t="str">
        <f>IF(ISNUMBER(IFERROR(VLOOKUP($A95,Pit!$A$4:$A$600,1,FALSE),"B")),"P","B")</f>
        <v>B</v>
      </c>
      <c r="D95" s="15">
        <f>IF($C95="B",VLOOKUP($A95,Bat!$A$4:$BG$1500,D$1,FALSE),VLOOKUP($A95,Pit!$A$4:$BA$1686,D$2,FALSE))</f>
        <v>14051</v>
      </c>
      <c r="E95" s="14" t="str">
        <f>IF($C95="B",VLOOKUP($A95,Bat!$A$4:$BG$1500,E$1,FALSE),VLOOKUP($A95,Pit!$A$4:$BA$1686,E$2,FALSE))</f>
        <v>CF</v>
      </c>
      <c r="F95" s="14" t="str">
        <f>IF($C95="B",VLOOKUP($A95,Bat!$A$4:$BG$1500,F$1,FALSE),VLOOKUP($A95,Pit!$A$4:$BA$1686,F$2,FALSE))</f>
        <v>Liam</v>
      </c>
      <c r="G95" s="14" t="str">
        <f>IF($C95="B",VLOOKUP($A95,Bat!$A$4:$BG$1500,G$1,FALSE),VLOOKUP($A95,Pit!$A$4:$BA$1686,G$2,FALSE))</f>
        <v>Marshland</v>
      </c>
      <c r="H95" s="14">
        <f>IF($C95="B",VLOOKUP($A95,Bat!$A$4:$BG$1500,H$1,FALSE),VLOOKUP($A95,Pit!$A$4:$BA$1686,H$2,FALSE))</f>
        <v>21</v>
      </c>
      <c r="I95" s="14" t="str">
        <f>IF($C95="B",VLOOKUP($A95,Bat!$A$4:$BG$1500,I$1,FALSE),VLOOKUP($A95,Pit!$A$4:$BA$1686,I$2,FALSE))</f>
        <v>R</v>
      </c>
      <c r="J95" s="14" t="str">
        <f>IF($C95="B",VLOOKUP($A95,Bat!$A$4:$BG$1500,J$1,FALSE),VLOOKUP($A95,Pit!$A$4:$BA$1686,J$2,FALSE))</f>
        <v>L</v>
      </c>
      <c r="K95" s="14" t="str">
        <f>IF($C95="B",VLOOKUP($A95,Bat!$A$4:$BG$1500,K$1,FALSE),VLOOKUP($A95,Pit!$A$4:$BA$1686,K$2,FALSE))</f>
        <v>Normal</v>
      </c>
      <c r="L95" s="15" t="str">
        <f>IF($C95="B",VLOOKUP($A95,Bat!$A$4:$BG$1500,L$1,FALSE),VLOOKUP($A95,Pit!$A$4:$BA$1686,L$2,FALSE))</f>
        <v>Normal</v>
      </c>
      <c r="M95" s="14">
        <f>IF($C95="B",VLOOKUP($A95,Bat!$A$4:$BG$1500,M$1,FALSE),VLOOKUP($A95,Pit!$A$4:$BA$1686,M$2,FALSE))</f>
        <v>3</v>
      </c>
      <c r="N95" s="14">
        <f>IF($C95="B",VLOOKUP($A95,Bat!$A$4:$BG$1500,N$1,FALSE),VLOOKUP($A95,Pit!$A$4:$BA$1686,N$2,FALSE))</f>
        <v>5</v>
      </c>
      <c r="O95" s="14">
        <f>IF($C95="B",VLOOKUP($A95,Bat!$A$4:$BG$1500,O$1,FALSE),VLOOKUP($A95,Pit!$A$4:$BA$1686,O$2,FALSE))</f>
        <v>5</v>
      </c>
      <c r="P95" s="14">
        <f>IF($C95="B",VLOOKUP($A95,Bat!$A$4:$BG$1500,P$1,FALSE),VLOOKUP($A95,Pit!$A$4:$BA$1686,P$2,FALSE))</f>
        <v>7</v>
      </c>
      <c r="Q95" s="15">
        <f>IF($C95="B",VLOOKUP($A95,Bat!$A$4:$BG$1500,Q$1,FALSE),VLOOKUP($A95,Pit!$A$4:$BA$1686,Q$2,FALSE))</f>
        <v>2</v>
      </c>
      <c r="R95" s="16">
        <f>IF($C95="B",VLOOKUP($A95,Bat!$A$4:$BG$1500,R$1,FALSE),VLOOKUP($A95,Pit!$A$4:$BA$1686,R$2,FALSE))</f>
        <v>112.58449831037879</v>
      </c>
      <c r="S95" s="17">
        <f>IF($C95="B",VLOOKUP($A95,Bat!$A$4:$BG$1500,S$1,FALSE),VLOOKUP($A95,Pit!$A$4:$BA$1686,S$2,FALSE))</f>
        <v>0.93509246379460942</v>
      </c>
      <c r="T95" s="48" t="str">
        <f>IF($C95="B",VLOOKUP($A95,Bat!$A$4:$BG$1500,T$1,FALSE),VLOOKUP($A95,Pit!$A$4:$BA$1686,T$2,FALSE))</f>
        <v>$240k</v>
      </c>
      <c r="U95" s="19">
        <f>IF($C95="B",VLOOKUP($A95,Bat!$A$4:$AU$1464,46,FALSE),VLOOKUP($A95,Pit!$A$4:$BD$1664,55,FALSE))</f>
        <v>25</v>
      </c>
      <c r="V95" s="19">
        <f>IF($C95="B",VLOOKUP($A95,Bat!$A$4:$BA$1464,47,FALSE),VLOOKUP($A95,Pit!$A$4:$BF$1664,56,FALSE))</f>
        <v>25</v>
      </c>
      <c r="W95" s="19">
        <f>IF($C95="B",VLOOKUP($A95,Bat!$A$4:$BA$1464,48,FALSE),VLOOKUP($A95,Pit!$A$4:$BF$1664,57,FALSE))</f>
        <v>2</v>
      </c>
      <c r="X95" s="14">
        <f t="shared" si="6"/>
        <v>247</v>
      </c>
      <c r="Y95" s="20">
        <f t="shared" si="7"/>
        <v>172</v>
      </c>
      <c r="Z95" s="14">
        <f>IFERROR(VLOOKUP($D95,Results37!$F$3:$L$1396,Z$1,FALSE),"")</f>
        <v>91</v>
      </c>
      <c r="AA95" s="43">
        <f>IF(ISERROR(VLOOKUP(D95,Results37!$F$3:$O$1399,AA$1,FALSE)),"",IF(VLOOKUP(D95,Results37!$F$3:$O$1399,AA$1+1,FALSE)=1,"S"&amp;VLOOKUP(D95,Results37!$F$3:$O$1399,AA$1,FALSE),VLOOKUP(D95,Results37!$F$3:$O$1399,AA$1,FALSE)))</f>
        <v>3</v>
      </c>
      <c r="AB95" s="14">
        <f>IFERROR(VLOOKUP($D95,Results37!$F$3:$L$1396,AB$1,FALSE),"")</f>
        <v>27</v>
      </c>
      <c r="AC95" s="14" t="str">
        <f>IFERROR(VLOOKUP($D95,Results37!$F$3:$L$1396,AC$1,FALSE),"")</f>
        <v>San Juan Coqui</v>
      </c>
      <c r="AD95" s="14">
        <f t="shared" si="8"/>
        <v>156</v>
      </c>
      <c r="AE95" s="18" t="str">
        <f>IF(ISERROR(VLOOKUP($AC95&amp;"-"&amp;$F95&amp;" "&amp;G95,Bonuses!$B$1:$G$1006,4,FALSE)),"",INT(VLOOKUP($AC95&amp;"-"&amp;$F95&amp;" "&amp;$G95,Bonuses!$B$1:$G$1006,4,FALSE)))</f>
        <v/>
      </c>
      <c r="AF95" s="14" t="str">
        <f>AA95&amp;"."&amp;AB95&amp;" ("&amp;Z95&amp;") - "&amp;E95&amp;" "&amp;F95&amp;" "&amp;G95</f>
        <v>3.27 (91) - CF Liam Marshland</v>
      </c>
    </row>
    <row r="96" spans="1:32" s="19" customFormat="1" hidden="1" x14ac:dyDescent="0.3">
      <c r="A96" s="19">
        <v>5129</v>
      </c>
      <c r="B96" s="19">
        <f t="shared" si="5"/>
        <v>1</v>
      </c>
      <c r="C96" s="14" t="str">
        <f>IF(ISNUMBER(IFERROR(VLOOKUP($A96,Pit!$A$4:$A$600,1,FALSE),"B")),"P","B")</f>
        <v>B</v>
      </c>
      <c r="D96" s="15">
        <f>IF($C96="B",VLOOKUP($A96,Bat!$A$4:$BG$1500,D$1,FALSE),VLOOKUP($A96,Pit!$A$4:$BA$1686,D$2,FALSE))</f>
        <v>5129</v>
      </c>
      <c r="E96" s="14" t="str">
        <f>IF($C96="B",VLOOKUP($A96,Bat!$A$4:$BG$1500,E$1,FALSE),VLOOKUP($A96,Pit!$A$4:$BA$1686,E$2,FALSE))</f>
        <v>2B</v>
      </c>
      <c r="F96" s="14" t="str">
        <f>IF($C96="B",VLOOKUP($A96,Bat!$A$4:$BG$1500,F$1,FALSE),VLOOKUP($A96,Pit!$A$4:$BA$1686,F$2,FALSE))</f>
        <v>Ernesto</v>
      </c>
      <c r="G96" s="14" t="str">
        <f>IF($C96="B",VLOOKUP($A96,Bat!$A$4:$BG$1500,G$1,FALSE),VLOOKUP($A96,Pit!$A$4:$BA$1686,G$2,FALSE))</f>
        <v>Pérez</v>
      </c>
      <c r="H96" s="14">
        <f>IF($C96="B",VLOOKUP($A96,Bat!$A$4:$BG$1500,H$1,FALSE),VLOOKUP($A96,Pit!$A$4:$BA$1686,H$2,FALSE))</f>
        <v>21</v>
      </c>
      <c r="I96" s="14" t="str">
        <f>IF($C96="B",VLOOKUP($A96,Bat!$A$4:$BG$1500,I$1,FALSE),VLOOKUP($A96,Pit!$A$4:$BA$1686,I$2,FALSE))</f>
        <v>R</v>
      </c>
      <c r="J96" s="14" t="str">
        <f>IF($C96="B",VLOOKUP($A96,Bat!$A$4:$BG$1500,J$1,FALSE),VLOOKUP($A96,Pit!$A$4:$BA$1686,J$2,FALSE))</f>
        <v>R</v>
      </c>
      <c r="K96" s="14" t="str">
        <f>IF($C96="B",VLOOKUP($A96,Bat!$A$4:$BG$1500,K$1,FALSE),VLOOKUP($A96,Pit!$A$4:$BA$1686,K$2,FALSE))</f>
        <v>High</v>
      </c>
      <c r="L96" s="15" t="str">
        <f>IF($C96="B",VLOOKUP($A96,Bat!$A$4:$BG$1500,L$1,FALSE),VLOOKUP($A96,Pit!$A$4:$BA$1686,L$2,FALSE))</f>
        <v>Normal</v>
      </c>
      <c r="M96" s="14">
        <f>IF($C96="B",VLOOKUP($A96,Bat!$A$4:$BG$1500,M$1,FALSE),VLOOKUP($A96,Pit!$A$4:$BA$1686,M$2,FALSE))</f>
        <v>3</v>
      </c>
      <c r="N96" s="14">
        <f>IF($C96="B",VLOOKUP($A96,Bat!$A$4:$BG$1500,N$1,FALSE),VLOOKUP($A96,Pit!$A$4:$BA$1686,N$2,FALSE))</f>
        <v>5</v>
      </c>
      <c r="O96" s="14">
        <f>IF($C96="B",VLOOKUP($A96,Bat!$A$4:$BG$1500,O$1,FALSE),VLOOKUP($A96,Pit!$A$4:$BA$1686,O$2,FALSE))</f>
        <v>4</v>
      </c>
      <c r="P96" s="14">
        <f>IF($C96="B",VLOOKUP($A96,Bat!$A$4:$BG$1500,P$1,FALSE),VLOOKUP($A96,Pit!$A$4:$BA$1686,P$2,FALSE))</f>
        <v>5</v>
      </c>
      <c r="Q96" s="15">
        <f>IF($C96="B",VLOOKUP($A96,Bat!$A$4:$BG$1500,Q$1,FALSE),VLOOKUP($A96,Pit!$A$4:$BA$1686,Q$2,FALSE))</f>
        <v>2</v>
      </c>
      <c r="R96" s="16">
        <f>IF($C96="B",VLOOKUP($A96,Bat!$A$4:$BG$1500,R$1,FALSE),VLOOKUP($A96,Pit!$A$4:$BA$1686,R$2,FALSE))</f>
        <v>110.916843639722</v>
      </c>
      <c r="S96" s="17">
        <f>IF($C96="B",VLOOKUP($A96,Bat!$A$4:$BG$1500,S$1,FALSE),VLOOKUP($A96,Pit!$A$4:$BA$1686,S$2,FALSE))</f>
        <v>0.58673812041653739</v>
      </c>
      <c r="T96" s="48" t="str">
        <f>IF($C96="B",VLOOKUP($A96,Bat!$A$4:$BG$1500,T$1,FALSE),VLOOKUP($A96,Pit!$A$4:$BA$1686,T$2,FALSE))</f>
        <v>$270k</v>
      </c>
      <c r="U96" s="19">
        <f>IF($C96="B",VLOOKUP($A96,Bat!$A$4:$AU$1464,46,FALSE),VLOOKUP($A96,Pit!$A$4:$BD$1664,55,FALSE))</f>
        <v>800</v>
      </c>
      <c r="V96" s="19">
        <f>IF($C96="B",VLOOKUP($A96,Bat!$A$4:$BA$1464,47,FALSE),VLOOKUP($A96,Pit!$A$4:$BF$1664,56,FALSE))</f>
        <v>800</v>
      </c>
      <c r="W96" s="19">
        <f>IF($C96="B",VLOOKUP($A96,Bat!$A$4:$BA$1464,48,FALSE),VLOOKUP($A96,Pit!$A$4:$BF$1664,57,FALSE))</f>
        <v>0</v>
      </c>
      <c r="X96" s="14">
        <f t="shared" si="6"/>
        <v>1107</v>
      </c>
      <c r="Y96" s="20">
        <f t="shared" si="7"/>
        <v>257</v>
      </c>
      <c r="Z96" s="14">
        <f>IFERROR(VLOOKUP($D96,Results37!$F$3:$L$1396,Z$1,FALSE),"")</f>
        <v>92</v>
      </c>
      <c r="AA96" s="43">
        <f>IF(ISERROR(VLOOKUP(D96,Results37!$F$3:$O$1399,AA$1,FALSE)),"",IF(VLOOKUP(D96,Results37!$F$3:$O$1399,AA$1+1,FALSE)=1,"S"&amp;VLOOKUP(D96,Results37!$F$3:$O$1399,AA$1,FALSE),VLOOKUP(D96,Results37!$F$3:$O$1399,AA$1,FALSE)))</f>
        <v>3</v>
      </c>
      <c r="AB96" s="14">
        <f>IFERROR(VLOOKUP($D96,Results37!$F$3:$L$1396,AB$1,FALSE),"")</f>
        <v>28</v>
      </c>
      <c r="AC96" s="14" t="str">
        <f>IFERROR(VLOOKUP($D96,Results37!$F$3:$L$1396,AC$1,FALSE),"")</f>
        <v>Havana Leones</v>
      </c>
      <c r="AD96" s="14">
        <f t="shared" si="8"/>
        <v>1015</v>
      </c>
      <c r="AE96" s="18" t="str">
        <f>IF(ISERROR(VLOOKUP($AC96&amp;"-"&amp;$F96&amp;" "&amp;G96,Bonuses!$B$1:$G$1006,4,FALSE)),"",INT(VLOOKUP($AC96&amp;"-"&amp;$F96&amp;" "&amp;$G96,Bonuses!$B$1:$G$1006,4,FALSE)))</f>
        <v/>
      </c>
      <c r="AF96" s="14" t="str">
        <f>AA96&amp;"."&amp;AB96&amp;" ("&amp;Z96&amp;" overall) - "&amp;IF(C96="B",E96,J96&amp;"HP")&amp;" [url=http://www.pebabaseball.com/reports/news/html/players/player_"&amp;D96&amp;".html]"&amp;F96&amp;" "&amp;G96&amp;"[/url]"</f>
        <v>3.28 (92 overall) - 2B [url=http://www.pebabaseball.com/reports/news/html/players/player_5129.html]Ernesto Pérez[/url]</v>
      </c>
    </row>
    <row r="97" spans="1:32" s="19" customFormat="1" hidden="1" x14ac:dyDescent="0.3">
      <c r="A97" s="19">
        <v>13231</v>
      </c>
      <c r="B97" s="19">
        <f t="shared" si="5"/>
        <v>1</v>
      </c>
      <c r="C97" s="14" t="str">
        <f>IF(ISNUMBER(IFERROR(VLOOKUP($A97,Pit!$A$4:$A$600,1,FALSE),"B")),"P","B")</f>
        <v>B</v>
      </c>
      <c r="D97" s="15">
        <f>IF($C97="B",VLOOKUP($A97,Bat!$A$4:$BG$1500,D$1,FALSE),VLOOKUP($A97,Pit!$A$4:$BA$1686,D$2,FALSE))</f>
        <v>13231</v>
      </c>
      <c r="E97" s="14" t="str">
        <f>IF($C97="B",VLOOKUP($A97,Bat!$A$4:$BG$1500,E$1,FALSE),VLOOKUP($A97,Pit!$A$4:$BA$1686,E$2,FALSE))</f>
        <v>1B</v>
      </c>
      <c r="F97" s="14" t="str">
        <f>IF($C97="B",VLOOKUP($A97,Bat!$A$4:$BG$1500,F$1,FALSE),VLOOKUP($A97,Pit!$A$4:$BA$1686,F$2,FALSE))</f>
        <v>Sean</v>
      </c>
      <c r="G97" s="14" t="str">
        <f>IF($C97="B",VLOOKUP($A97,Bat!$A$4:$BG$1500,G$1,FALSE),VLOOKUP($A97,Pit!$A$4:$BA$1686,G$2,FALSE))</f>
        <v>Barrett</v>
      </c>
      <c r="H97" s="14">
        <f>IF($C97="B",VLOOKUP($A97,Bat!$A$4:$BG$1500,H$1,FALSE),VLOOKUP($A97,Pit!$A$4:$BA$1686,H$2,FALSE))</f>
        <v>18</v>
      </c>
      <c r="I97" s="14" t="str">
        <f>IF($C97="B",VLOOKUP($A97,Bat!$A$4:$BG$1500,I$1,FALSE),VLOOKUP($A97,Pit!$A$4:$BA$1686,I$2,FALSE))</f>
        <v>R</v>
      </c>
      <c r="J97" s="14" t="str">
        <f>IF($C97="B",VLOOKUP($A97,Bat!$A$4:$BG$1500,J$1,FALSE),VLOOKUP($A97,Pit!$A$4:$BA$1686,J$2,FALSE))</f>
        <v>R</v>
      </c>
      <c r="K97" s="14" t="str">
        <f>IF($C97="B",VLOOKUP($A97,Bat!$A$4:$BG$1500,K$1,FALSE),VLOOKUP($A97,Pit!$A$4:$BA$1686,K$2,FALSE))</f>
        <v>Normal</v>
      </c>
      <c r="L97" s="15" t="str">
        <f>IF($C97="B",VLOOKUP($A97,Bat!$A$4:$BG$1500,L$1,FALSE),VLOOKUP($A97,Pit!$A$4:$BA$1686,L$2,FALSE))</f>
        <v>Normal</v>
      </c>
      <c r="M97" s="14">
        <f>IF($C97="B",VLOOKUP($A97,Bat!$A$4:$BG$1500,M$1,FALSE),VLOOKUP($A97,Pit!$A$4:$BA$1686,M$2,FALSE))</f>
        <v>3</v>
      </c>
      <c r="N97" s="14">
        <f>IF($C97="B",VLOOKUP($A97,Bat!$A$4:$BG$1500,N$1,FALSE),VLOOKUP($A97,Pit!$A$4:$BA$1686,N$2,FALSE))</f>
        <v>4</v>
      </c>
      <c r="O97" s="14">
        <f>IF($C97="B",VLOOKUP($A97,Bat!$A$4:$BG$1500,O$1,FALSE),VLOOKUP($A97,Pit!$A$4:$BA$1686,O$2,FALSE))</f>
        <v>6</v>
      </c>
      <c r="P97" s="14">
        <f>IF($C97="B",VLOOKUP($A97,Bat!$A$4:$BG$1500,P$1,FALSE),VLOOKUP($A97,Pit!$A$4:$BA$1686,P$2,FALSE))</f>
        <v>5</v>
      </c>
      <c r="Q97" s="15">
        <f>IF($C97="B",VLOOKUP($A97,Bat!$A$4:$BG$1500,Q$1,FALSE),VLOOKUP($A97,Pit!$A$4:$BA$1686,Q$2,FALSE))</f>
        <v>4</v>
      </c>
      <c r="R97" s="16">
        <f>IF($C97="B",VLOOKUP($A97,Bat!$A$4:$BG$1500,R$1,FALSE),VLOOKUP($A97,Pit!$A$4:$BA$1686,R$2,FALSE))</f>
        <v>115.09758362693528</v>
      </c>
      <c r="S97" s="17">
        <f>IF($C97="B",VLOOKUP($A97,Bat!$A$4:$BG$1500,S$1,FALSE),VLOOKUP($A97,Pit!$A$4:$BA$1686,S$2,FALSE))</f>
        <v>1.4600477802075238</v>
      </c>
      <c r="T97" s="48" t="str">
        <f>IF($C97="B",VLOOKUP($A97,Bat!$A$4:$BG$1500,T$1,FALSE),VLOOKUP($A97,Pit!$A$4:$BA$1686,T$2,FALSE))</f>
        <v>$370k</v>
      </c>
      <c r="U97" s="19">
        <f>IF($C97="B",VLOOKUP($A97,Bat!$A$4:$AU$1464,46,FALSE),VLOOKUP($A97,Pit!$A$4:$BD$1664,55,FALSE))</f>
        <v>800</v>
      </c>
      <c r="V97" s="19">
        <f>IF($C97="B",VLOOKUP($A97,Bat!$A$4:$BA$1464,47,FALSE),VLOOKUP($A97,Pit!$A$4:$BF$1664,56,FALSE))</f>
        <v>800</v>
      </c>
      <c r="W97" s="19">
        <f>IF($C97="B",VLOOKUP($A97,Bat!$A$4:$BA$1464,48,FALSE),VLOOKUP($A97,Pit!$A$4:$BF$1664,57,FALSE))</f>
        <v>0</v>
      </c>
      <c r="X97" s="14">
        <f t="shared" si="6"/>
        <v>956</v>
      </c>
      <c r="Y97" s="20">
        <f t="shared" si="7"/>
        <v>106</v>
      </c>
      <c r="Z97" s="14">
        <f>IFERROR(VLOOKUP($D97,Results37!$F$3:$L$1396,Z$1,FALSE),"")</f>
        <v>93</v>
      </c>
      <c r="AA97" s="43">
        <f>IF(ISERROR(VLOOKUP(D97,Results37!$F$3:$O$1399,AA$1,FALSE)),"",IF(VLOOKUP(D97,Results37!$F$3:$O$1399,AA$1+1,FALSE)=1,"S"&amp;VLOOKUP(D97,Results37!$F$3:$O$1399,AA$1,FALSE),VLOOKUP(D97,Results37!$F$3:$O$1399,AA$1,FALSE)))</f>
        <v>3</v>
      </c>
      <c r="AB97" s="14">
        <f>IFERROR(VLOOKUP($D97,Results37!$F$3:$L$1396,AB$1,FALSE),"")</f>
        <v>29</v>
      </c>
      <c r="AC97" s="14" t="str">
        <f>IFERROR(VLOOKUP($D97,Results37!$F$3:$L$1396,AC$1,FALSE),"")</f>
        <v>Neo-Tokyo Akira</v>
      </c>
      <c r="AD97" s="14">
        <f t="shared" si="8"/>
        <v>863</v>
      </c>
      <c r="AE97" s="18" t="str">
        <f>IF(ISERROR(VLOOKUP($AC97&amp;"-"&amp;$F97&amp;" "&amp;G97,Bonuses!$B$1:$G$1006,4,FALSE)),"",INT(VLOOKUP($AC97&amp;"-"&amp;$F97&amp;" "&amp;$G97,Bonuses!$B$1:$G$1006,4,FALSE)))</f>
        <v/>
      </c>
      <c r="AF97" s="14" t="str">
        <f>IF(ISERROR(VLOOKUP($AC97&amp;"-"&amp;$F97,Bonuses!$B$1:$G$1006,5,FALSE)),"",IF(VLOOKUP($AC97&amp;"-"&amp;$F97,Bonuses!$B$1:$G$1006,5,FALSE)="","",VLOOKUP($AC97&amp;"-"&amp;$F97,Bonuses!$B$1:$G$1006,6,FALSE)&amp;" yrs, "&amp;VLOOKUP($AC97&amp;"-"&amp;$F97,Bonuses!$B$1:$G$1006,5,FALSE)))</f>
        <v/>
      </c>
    </row>
    <row r="98" spans="1:32" s="19" customFormat="1" hidden="1" x14ac:dyDescent="0.3">
      <c r="A98" s="19">
        <v>13164</v>
      </c>
      <c r="B98" s="19">
        <f t="shared" si="5"/>
        <v>1</v>
      </c>
      <c r="C98" s="14" t="str">
        <f>IF(ISNUMBER(IFERROR(VLOOKUP($A98,Pit!$A$4:$A$600,1,FALSE),"B")),"P","B")</f>
        <v>P</v>
      </c>
      <c r="D98" s="15">
        <f>IF($C98="B",VLOOKUP($A98,Bat!$A$4:$BG$1500,D$1,FALSE),VLOOKUP($A98,Pit!$A$4:$BA$1686,D$2,FALSE))</f>
        <v>13164</v>
      </c>
      <c r="E98" s="14" t="str">
        <f>IF($C98="B",VLOOKUP($A98,Bat!$A$4:$BG$1500,E$1,FALSE),VLOOKUP($A98,Pit!$A$4:$BA$1686,E$2,FALSE))</f>
        <v>SP</v>
      </c>
      <c r="F98" s="14" t="str">
        <f>IF($C98="B",VLOOKUP($A98,Bat!$A$4:$BG$1500,F$1,FALSE),VLOOKUP($A98,Pit!$A$4:$BA$1686,F$2,FALSE))</f>
        <v>Meiji</v>
      </c>
      <c r="G98" s="14" t="str">
        <f>IF($C98="B",VLOOKUP($A98,Bat!$A$4:$BG$1500,G$1,FALSE),VLOOKUP($A98,Pit!$A$4:$BA$1686,G$2,FALSE))</f>
        <v>Ishikawa</v>
      </c>
      <c r="H98" s="14">
        <f>IF($C98="B",VLOOKUP($A98,Bat!$A$4:$BG$1500,H$1,FALSE),VLOOKUP($A98,Pit!$A$4:$BA$1686,H$2,FALSE))</f>
        <v>18</v>
      </c>
      <c r="I98" s="14" t="str">
        <f>IF($C98="B",VLOOKUP($A98,Bat!$A$4:$BG$1500,I$1,FALSE),VLOOKUP($A98,Pit!$A$4:$BA$1686,I$2,FALSE))</f>
        <v>R</v>
      </c>
      <c r="J98" s="14" t="str">
        <f>IF($C98="B",VLOOKUP($A98,Bat!$A$4:$BG$1500,J$1,FALSE),VLOOKUP($A98,Pit!$A$4:$BA$1686,J$2,FALSE))</f>
        <v>R</v>
      </c>
      <c r="K98" s="14" t="str">
        <f>IF($C98="B",VLOOKUP($A98,Bat!$A$4:$BG$1500,K$1,FALSE),VLOOKUP($A98,Pit!$A$4:$BA$1686,K$2,FALSE))</f>
        <v>Normal</v>
      </c>
      <c r="L98" s="15" t="str">
        <f>IF($C98="B",VLOOKUP($A98,Bat!$A$4:$BG$1500,L$1,FALSE),VLOOKUP($A98,Pit!$A$4:$BA$1686,L$2,FALSE))</f>
        <v>Normal</v>
      </c>
      <c r="M98" s="14">
        <f>IF($C98="B",VLOOKUP($A98,Bat!$A$4:$BG$1500,M$1,FALSE),VLOOKUP($A98,Pit!$A$4:$BA$1686,M$2,FALSE))</f>
        <v>5</v>
      </c>
      <c r="N98" s="14">
        <f>IF($C98="B",VLOOKUP($A98,Bat!$A$4:$BG$1500,N$1,FALSE),VLOOKUP($A98,Pit!$A$4:$BA$1686,N$2,FALSE))</f>
        <v>3</v>
      </c>
      <c r="O98" s="14">
        <f>IF($C98="B",VLOOKUP($A98,Bat!$A$4:$BG$1500,O$1,FALSE),VLOOKUP($A98,Pit!$A$4:$BA$1686,O$2,FALSE))</f>
        <v>5</v>
      </c>
      <c r="P98" s="14" t="str">
        <f>IF($C98="B",VLOOKUP($A98,Bat!$A$4:$BG$1500,P$1,FALSE),VLOOKUP($A98,Pit!$A$4:$BA$1686,P$2,FALSE))</f>
        <v>89-91 Mph</v>
      </c>
      <c r="Q98" s="15">
        <f>IF($C98="B",VLOOKUP($A98,Bat!$A$4:$BG$1500,Q$1,FALSE),VLOOKUP($A98,Pit!$A$4:$BA$1686,Q$2,FALSE))</f>
        <v>6</v>
      </c>
      <c r="R98" s="16">
        <f>IF($C98="B",VLOOKUP($A98,Bat!$A$4:$BG$1500,R$1,FALSE),VLOOKUP($A98,Pit!$A$4:$BA$1686,R$2,FALSE))</f>
        <v>124.61929167239377</v>
      </c>
      <c r="S98" s="17">
        <f>IF($C98="B",VLOOKUP($A98,Bat!$A$4:$BG$1500,S$1,FALSE),VLOOKUP($A98,Pit!$A$4:$BA$1686,S$2,FALSE))</f>
        <v>2.1791303827340611</v>
      </c>
      <c r="T98" s="48" t="str">
        <f>IF($C98="B",VLOOKUP($A98,Bat!$A$4:$BG$1500,T$1,FALSE),VLOOKUP($A98,Pit!$A$4:$BA$1686,T$2,FALSE))</f>
        <v>$700k</v>
      </c>
      <c r="U98" s="19">
        <f>IF($C98="B",VLOOKUP($A98,Bat!$A$4:$AU$1464,46,FALSE),VLOOKUP($A98,Pit!$A$4:$BD$1664,55,FALSE))</f>
        <v>800</v>
      </c>
      <c r="V98" s="19">
        <f>IF($C98="B",VLOOKUP($A98,Bat!$A$4:$BA$1464,47,FALSE),VLOOKUP($A98,Pit!$A$4:$BF$1664,56,FALSE))</f>
        <v>800</v>
      </c>
      <c r="W98" s="19">
        <f>IF($C98="B",VLOOKUP($A98,Bat!$A$4:$BA$1464,48,FALSE),VLOOKUP($A98,Pit!$A$4:$BF$1664,57,FALSE))</f>
        <v>0</v>
      </c>
      <c r="X98" s="14">
        <f t="shared" si="6"/>
        <v>895</v>
      </c>
      <c r="Y98" s="20">
        <f t="shared" si="7"/>
        <v>45</v>
      </c>
      <c r="Z98" s="14">
        <f>IFERROR(VLOOKUP($D98,Results37!$F$3:$L$1396,Z$1,FALSE),"")</f>
        <v>94</v>
      </c>
      <c r="AA98" s="43">
        <f>IF(ISERROR(VLOOKUP(D98,Results37!$F$3:$O$1399,AA$1,FALSE)),"",IF(VLOOKUP(D98,Results37!$F$3:$O$1399,AA$1+1,FALSE)=1,"S"&amp;VLOOKUP(D98,Results37!$F$3:$O$1399,AA$1,FALSE),VLOOKUP(D98,Results37!$F$3:$O$1399,AA$1,FALSE)))</f>
        <v>3</v>
      </c>
      <c r="AB98" s="14">
        <f>IFERROR(VLOOKUP($D98,Results37!$F$3:$L$1396,AB$1,FALSE),"")</f>
        <v>30</v>
      </c>
      <c r="AC98" s="14" t="str">
        <f>IFERROR(VLOOKUP($D98,Results37!$F$3:$L$1396,AC$1,FALSE),"")</f>
        <v>Shin Seiki Evas</v>
      </c>
      <c r="AD98" s="14">
        <f t="shared" si="8"/>
        <v>801</v>
      </c>
      <c r="AE98" s="18" t="str">
        <f>IF(ISERROR(VLOOKUP($AC98&amp;"-"&amp;$F98&amp;" "&amp;G98,Bonuses!$B$1:$G$1006,4,FALSE)),"",INT(VLOOKUP($AC98&amp;"-"&amp;$F98&amp;" "&amp;$G98,Bonuses!$B$1:$G$1006,4,FALSE)))</f>
        <v/>
      </c>
      <c r="AF98" s="14" t="str">
        <f>AA98&amp;"."&amp;AB98&amp;" ("&amp;Z98&amp;" overall) - "&amp;IF(C98="B",E98,J98&amp;"HP")&amp;" [url=http://www.pebabaseball.com/reports/news/html/players/player_"&amp;D98&amp;".html]"&amp;F98&amp;" "&amp;G98&amp;"[/url]"</f>
        <v>3.30 (94 overall) - RHP [url=http://www.pebabaseball.com/reports/news/html/players/player_13164.html]Meiji Ishikawa[/url]</v>
      </c>
    </row>
    <row r="99" spans="1:32" s="19" customFormat="1" hidden="1" x14ac:dyDescent="0.3">
      <c r="A99" s="19">
        <v>12394</v>
      </c>
      <c r="B99" s="19">
        <f t="shared" si="5"/>
        <v>1</v>
      </c>
      <c r="C99" s="14" t="str">
        <f>IF(ISNUMBER(IFERROR(VLOOKUP($A99,Pit!$A$4:$A$600,1,FALSE),"B")),"P","B")</f>
        <v>B</v>
      </c>
      <c r="D99" s="15">
        <f>IF($C99="B",VLOOKUP($A99,Bat!$A$4:$BG$1500,D$1,FALSE),VLOOKUP($A99,Pit!$A$4:$BA$1686,D$2,FALSE))</f>
        <v>12394</v>
      </c>
      <c r="E99" s="14" t="str">
        <f>IF($C99="B",VLOOKUP($A99,Bat!$A$4:$BG$1500,E$1,FALSE),VLOOKUP($A99,Pit!$A$4:$BA$1686,E$2,FALSE))</f>
        <v>CF</v>
      </c>
      <c r="F99" s="14" t="str">
        <f>IF($C99="B",VLOOKUP($A99,Bat!$A$4:$BG$1500,F$1,FALSE),VLOOKUP($A99,Pit!$A$4:$BA$1686,F$2,FALSE))</f>
        <v>Yataro</v>
      </c>
      <c r="G99" s="14" t="str">
        <f>IF($C99="B",VLOOKUP($A99,Bat!$A$4:$BG$1500,G$1,FALSE),VLOOKUP($A99,Pit!$A$4:$BA$1686,G$2,FALSE))</f>
        <v>Takaki</v>
      </c>
      <c r="H99" s="14">
        <f>IF($C99="B",VLOOKUP($A99,Bat!$A$4:$BG$1500,H$1,FALSE),VLOOKUP($A99,Pit!$A$4:$BA$1686,H$2,FALSE))</f>
        <v>18</v>
      </c>
      <c r="I99" s="14" t="str">
        <f>IF($C99="B",VLOOKUP($A99,Bat!$A$4:$BG$1500,I$1,FALSE),VLOOKUP($A99,Pit!$A$4:$BA$1686,I$2,FALSE))</f>
        <v>R</v>
      </c>
      <c r="J99" s="14" t="str">
        <f>IF($C99="B",VLOOKUP($A99,Bat!$A$4:$BG$1500,J$1,FALSE),VLOOKUP($A99,Pit!$A$4:$BA$1686,J$2,FALSE))</f>
        <v>L</v>
      </c>
      <c r="K99" s="14" t="str">
        <f>IF($C99="B",VLOOKUP($A99,Bat!$A$4:$BG$1500,K$1,FALSE),VLOOKUP($A99,Pit!$A$4:$BA$1686,K$2,FALSE))</f>
        <v>Normal</v>
      </c>
      <c r="L99" s="15" t="str">
        <f>IF($C99="B",VLOOKUP($A99,Bat!$A$4:$BG$1500,L$1,FALSE),VLOOKUP($A99,Pit!$A$4:$BA$1686,L$2,FALSE))</f>
        <v>Normal</v>
      </c>
      <c r="M99" s="14">
        <f>IF($C99="B",VLOOKUP($A99,Bat!$A$4:$BG$1500,M$1,FALSE),VLOOKUP($A99,Pit!$A$4:$BA$1686,M$2,FALSE))</f>
        <v>4</v>
      </c>
      <c r="N99" s="14">
        <f>IF($C99="B",VLOOKUP($A99,Bat!$A$4:$BG$1500,N$1,FALSE),VLOOKUP($A99,Pit!$A$4:$BA$1686,N$2,FALSE))</f>
        <v>5</v>
      </c>
      <c r="O99" s="14">
        <f>IF($C99="B",VLOOKUP($A99,Bat!$A$4:$BG$1500,O$1,FALSE),VLOOKUP($A99,Pit!$A$4:$BA$1686,O$2,FALSE))</f>
        <v>5</v>
      </c>
      <c r="P99" s="14">
        <f>IF($C99="B",VLOOKUP($A99,Bat!$A$4:$BG$1500,P$1,FALSE),VLOOKUP($A99,Pit!$A$4:$BA$1686,P$2,FALSE))</f>
        <v>4</v>
      </c>
      <c r="Q99" s="15">
        <f>IF($C99="B",VLOOKUP($A99,Bat!$A$4:$BG$1500,Q$1,FALSE),VLOOKUP($A99,Pit!$A$4:$BA$1686,Q$2,FALSE))</f>
        <v>5</v>
      </c>
      <c r="R99" s="16">
        <f>IF($C99="B",VLOOKUP($A99,Bat!$A$4:$BG$1500,R$1,FALSE),VLOOKUP($A99,Pit!$A$4:$BA$1686,R$2,FALSE))</f>
        <v>117.9970233881386</v>
      </c>
      <c r="S99" s="17">
        <f>IF($C99="B",VLOOKUP($A99,Bat!$A$4:$BG$1500,S$1,FALSE),VLOOKUP($A99,Pit!$A$4:$BA$1686,S$2,FALSE))</f>
        <v>2.0657082037653987</v>
      </c>
      <c r="T99" s="48" t="str">
        <f>IF($C99="B",VLOOKUP($A99,Bat!$A$4:$BG$1500,T$1,FALSE),VLOOKUP($A99,Pit!$A$4:$BA$1686,T$2,FALSE))</f>
        <v>$850k</v>
      </c>
      <c r="U99" s="19">
        <f>IF($C99="B",VLOOKUP($A99,Bat!$A$4:$AU$1464,46,FALSE),VLOOKUP($A99,Pit!$A$4:$BD$1664,55,FALSE))</f>
        <v>800</v>
      </c>
      <c r="V99" s="19">
        <f>IF($C99="B",VLOOKUP($A99,Bat!$A$4:$BA$1464,47,FALSE),VLOOKUP($A99,Pit!$A$4:$BF$1664,56,FALSE))</f>
        <v>800</v>
      </c>
      <c r="W99" s="19">
        <f>IF($C99="B",VLOOKUP($A99,Bat!$A$4:$BA$1464,48,FALSE),VLOOKUP($A99,Pit!$A$4:$BF$1664,57,FALSE))</f>
        <v>0</v>
      </c>
      <c r="X99" s="14">
        <f t="shared" si="6"/>
        <v>904</v>
      </c>
      <c r="Y99" s="20">
        <f t="shared" si="7"/>
        <v>54</v>
      </c>
      <c r="Z99" s="14">
        <f>IFERROR(VLOOKUP($D99,Results37!$F$3:$L$1396,Z$1,FALSE),"")</f>
        <v>95</v>
      </c>
      <c r="AA99" s="43">
        <f>IF(ISERROR(VLOOKUP(D99,Results37!$F$3:$O$1399,AA$1,FALSE)),"",IF(VLOOKUP(D99,Results37!$F$3:$O$1399,AA$1+1,FALSE)=1,"S"&amp;VLOOKUP(D99,Results37!$F$3:$O$1399,AA$1,FALSE),VLOOKUP(D99,Results37!$F$3:$O$1399,AA$1,FALSE)))</f>
        <v>3</v>
      </c>
      <c r="AB99" s="14">
        <f>IFERROR(VLOOKUP($D99,Results37!$F$3:$L$1396,AB$1,FALSE),"")</f>
        <v>31</v>
      </c>
      <c r="AC99" s="14" t="str">
        <f>IFERROR(VLOOKUP($D99,Results37!$F$3:$L$1396,AC$1,FALSE),"")</f>
        <v>Kentucky Thoroughbreds</v>
      </c>
      <c r="AD99" s="14">
        <f t="shared" si="8"/>
        <v>809</v>
      </c>
      <c r="AE99" s="18" t="str">
        <f>IF(ISERROR(VLOOKUP($AC99&amp;"-"&amp;$F99&amp;" "&amp;G99,Bonuses!$B$1:$G$1006,4,FALSE)),"",INT(VLOOKUP($AC99&amp;"-"&amp;$F99&amp;" "&amp;$G99,Bonuses!$B$1:$G$1006,4,FALSE)))</f>
        <v/>
      </c>
      <c r="AF99" s="14" t="str">
        <f>AA99&amp;"."&amp;AB99&amp;" ("&amp;Z99&amp;") - "&amp;E99&amp;" "&amp;F99&amp;" "&amp;G99</f>
        <v>3.31 (95) - CF Yataro Takaki</v>
      </c>
    </row>
    <row r="100" spans="1:32" s="19" customFormat="1" hidden="1" x14ac:dyDescent="0.3">
      <c r="A100" s="19">
        <v>10319</v>
      </c>
      <c r="B100" s="19">
        <f t="shared" si="5"/>
        <v>1</v>
      </c>
      <c r="C100" s="14" t="str">
        <f>IF(ISNUMBER(IFERROR(VLOOKUP($A100,Pit!$A$4:$A$600,1,FALSE),"B")),"P","B")</f>
        <v>B</v>
      </c>
      <c r="D100" s="15">
        <f>IF($C100="B",VLOOKUP($A100,Bat!$A$4:$BG$1500,D$1,FALSE),VLOOKUP($A100,Pit!$A$4:$BA$1686,D$2,FALSE))</f>
        <v>10319</v>
      </c>
      <c r="E100" s="14" t="str">
        <f>IF($C100="B",VLOOKUP($A100,Bat!$A$4:$BG$1500,E$1,FALSE),VLOOKUP($A100,Pit!$A$4:$BA$1686,E$2,FALSE))</f>
        <v>2B</v>
      </c>
      <c r="F100" s="14" t="str">
        <f>IF($C100="B",VLOOKUP($A100,Bat!$A$4:$BG$1500,F$1,FALSE),VLOOKUP($A100,Pit!$A$4:$BA$1686,F$2,FALSE))</f>
        <v>Ron</v>
      </c>
      <c r="G100" s="14" t="str">
        <f>IF($C100="B",VLOOKUP($A100,Bat!$A$4:$BG$1500,G$1,FALSE),VLOOKUP($A100,Pit!$A$4:$BA$1686,G$2,FALSE))</f>
        <v>Vaughn</v>
      </c>
      <c r="H100" s="14">
        <f>IF($C100="B",VLOOKUP($A100,Bat!$A$4:$BG$1500,H$1,FALSE),VLOOKUP($A100,Pit!$A$4:$BA$1686,H$2,FALSE))</f>
        <v>21</v>
      </c>
      <c r="I100" s="14" t="str">
        <f>IF($C100="B",VLOOKUP($A100,Bat!$A$4:$BG$1500,I$1,FALSE),VLOOKUP($A100,Pit!$A$4:$BA$1686,I$2,FALSE))</f>
        <v>L</v>
      </c>
      <c r="J100" s="14" t="str">
        <f>IF($C100="B",VLOOKUP($A100,Bat!$A$4:$BG$1500,J$1,FALSE),VLOOKUP($A100,Pit!$A$4:$BA$1686,J$2,FALSE))</f>
        <v>R</v>
      </c>
      <c r="K100" s="14" t="str">
        <f>IF($C100="B",VLOOKUP($A100,Bat!$A$4:$BG$1500,K$1,FALSE),VLOOKUP($A100,Pit!$A$4:$BA$1686,K$2,FALSE))</f>
        <v>Low</v>
      </c>
      <c r="L100" s="15" t="str">
        <f>IF($C100="B",VLOOKUP($A100,Bat!$A$4:$BG$1500,L$1,FALSE),VLOOKUP($A100,Pit!$A$4:$BA$1686,L$2,FALSE))</f>
        <v>Normal</v>
      </c>
      <c r="M100" s="14">
        <f>IF($C100="B",VLOOKUP($A100,Bat!$A$4:$BG$1500,M$1,FALSE),VLOOKUP($A100,Pit!$A$4:$BA$1686,M$2,FALSE))</f>
        <v>4</v>
      </c>
      <c r="N100" s="14">
        <f>IF($C100="B",VLOOKUP($A100,Bat!$A$4:$BG$1500,N$1,FALSE),VLOOKUP($A100,Pit!$A$4:$BA$1686,N$2,FALSE))</f>
        <v>5</v>
      </c>
      <c r="O100" s="14">
        <f>IF($C100="B",VLOOKUP($A100,Bat!$A$4:$BG$1500,O$1,FALSE),VLOOKUP($A100,Pit!$A$4:$BA$1686,O$2,FALSE))</f>
        <v>3</v>
      </c>
      <c r="P100" s="14">
        <f>IF($C100="B",VLOOKUP($A100,Bat!$A$4:$BG$1500,P$1,FALSE),VLOOKUP($A100,Pit!$A$4:$BA$1686,P$2,FALSE))</f>
        <v>5</v>
      </c>
      <c r="Q100" s="15">
        <f>IF($C100="B",VLOOKUP($A100,Bat!$A$4:$BG$1500,Q$1,FALSE),VLOOKUP($A100,Pit!$A$4:$BA$1686,Q$2,FALSE))</f>
        <v>5</v>
      </c>
      <c r="R100" s="16">
        <f>IF($C100="B",VLOOKUP($A100,Bat!$A$4:$BG$1500,R$1,FALSE),VLOOKUP($A100,Pit!$A$4:$BA$1686,R$2,FALSE))</f>
        <v>112.11006215216116</v>
      </c>
      <c r="S100" s="17">
        <f>IF($C100="B",VLOOKUP($A100,Bat!$A$4:$BG$1500,S$1,FALSE),VLOOKUP($A100,Pit!$A$4:$BA$1686,S$2,FALSE))</f>
        <v>0.83598807529094732</v>
      </c>
      <c r="T100" s="48" t="str">
        <f>IF($C100="B",VLOOKUP($A100,Bat!$A$4:$BG$1500,T$1,FALSE),VLOOKUP($A100,Pit!$A$4:$BA$1686,T$2,FALSE))</f>
        <v>-</v>
      </c>
      <c r="U100" s="19">
        <f>IF($C100="B",VLOOKUP($A100,Bat!$A$4:$AU$1464,46,FALSE),VLOOKUP($A100,Pit!$A$4:$BD$1664,55,FALSE))</f>
        <v>30</v>
      </c>
      <c r="V100" s="19">
        <f>IF($C100="B",VLOOKUP($A100,Bat!$A$4:$BA$1464,47,FALSE),VLOOKUP($A100,Pit!$A$4:$BF$1664,56,FALSE))</f>
        <v>30</v>
      </c>
      <c r="W100" s="19">
        <f>IF($C100="B",VLOOKUP($A100,Bat!$A$4:$BA$1464,48,FALSE),VLOOKUP($A100,Pit!$A$4:$BF$1664,57,FALSE))</f>
        <v>3</v>
      </c>
      <c r="X100" s="14">
        <f t="shared" si="6"/>
        <v>271</v>
      </c>
      <c r="Y100" s="20">
        <f t="shared" si="7"/>
        <v>191</v>
      </c>
      <c r="Z100" s="14">
        <f>IFERROR(VLOOKUP($D100,Results37!$F$3:$L$1396,Z$1,FALSE),"")</f>
        <v>96</v>
      </c>
      <c r="AA100" s="43">
        <f>IF(ISERROR(VLOOKUP(D100,Results37!$F$3:$O$1399,AA$1,FALSE)),"",IF(VLOOKUP(D100,Results37!$F$3:$O$1399,AA$1+1,FALSE)=1,"S"&amp;VLOOKUP(D100,Results37!$F$3:$O$1399,AA$1,FALSE),VLOOKUP(D100,Results37!$F$3:$O$1399,AA$1,FALSE)))</f>
        <v>3</v>
      </c>
      <c r="AB100" s="14">
        <f>IFERROR(VLOOKUP($D100,Results37!$F$3:$L$1396,AB$1,FALSE),"")</f>
        <v>32</v>
      </c>
      <c r="AC100" s="14" t="str">
        <f>IFERROR(VLOOKUP($D100,Results37!$F$3:$L$1396,AC$1,FALSE),"")</f>
        <v>West Virginia Alleghenies</v>
      </c>
      <c r="AD100" s="14">
        <f t="shared" si="8"/>
        <v>175</v>
      </c>
      <c r="AE100" s="18" t="str">
        <f>IF(ISERROR(VLOOKUP($AC100&amp;"-"&amp;$F100&amp;" "&amp;G100,Bonuses!$B$1:$G$1006,4,FALSE)),"",INT(VLOOKUP($AC100&amp;"-"&amp;$F100&amp;" "&amp;$G100,Bonuses!$B$1:$G$1006,4,FALSE)))</f>
        <v/>
      </c>
      <c r="AF100" s="14" t="str">
        <f>IF(ISERROR(VLOOKUP($AC100&amp;"-"&amp;$F100,Bonuses!$B$1:$G$1006,5,FALSE)),"",IF(VLOOKUP($AC100&amp;"-"&amp;$F100,Bonuses!$B$1:$G$1006,5,FALSE)="","",VLOOKUP($AC100&amp;"-"&amp;$F100,Bonuses!$B$1:$G$1006,6,FALSE)&amp;" yrs, "&amp;VLOOKUP($AC100&amp;"-"&amp;$F100,Bonuses!$B$1:$G$1006,5,FALSE)))</f>
        <v/>
      </c>
    </row>
    <row r="101" spans="1:32" s="19" customFormat="1" hidden="1" x14ac:dyDescent="0.3">
      <c r="A101" s="19">
        <v>6356</v>
      </c>
      <c r="B101" s="19">
        <f t="shared" si="5"/>
        <v>1</v>
      </c>
      <c r="C101" s="14" t="str">
        <f>IF(ISNUMBER(IFERROR(VLOOKUP($A101,Pit!$A$4:$A$600,1,FALSE),"B")),"P","B")</f>
        <v>B</v>
      </c>
      <c r="D101" s="15">
        <f>IF($C101="B",VLOOKUP($A101,Bat!$A$4:$BG$1500,D$1,FALSE),VLOOKUP($A101,Pit!$A$4:$BA$1686,D$2,FALSE))</f>
        <v>6356</v>
      </c>
      <c r="E101" s="14" t="str">
        <f>IF($C101="B",VLOOKUP($A101,Bat!$A$4:$BG$1500,E$1,FALSE),VLOOKUP($A101,Pit!$A$4:$BA$1686,E$2,FALSE))</f>
        <v>RF</v>
      </c>
      <c r="F101" s="14" t="str">
        <f>IF($C101="B",VLOOKUP($A101,Bat!$A$4:$BG$1500,F$1,FALSE),VLOOKUP($A101,Pit!$A$4:$BA$1686,F$2,FALSE))</f>
        <v>Cristián</v>
      </c>
      <c r="G101" s="14" t="str">
        <f>IF($C101="B",VLOOKUP($A101,Bat!$A$4:$BG$1500,G$1,FALSE),VLOOKUP($A101,Pit!$A$4:$BA$1686,G$2,FALSE))</f>
        <v>Rodríguez</v>
      </c>
      <c r="H101" s="14">
        <f>IF($C101="B",VLOOKUP($A101,Bat!$A$4:$BG$1500,H$1,FALSE),VLOOKUP($A101,Pit!$A$4:$BA$1686,H$2,FALSE))</f>
        <v>21</v>
      </c>
      <c r="I101" s="14" t="str">
        <f>IF($C101="B",VLOOKUP($A101,Bat!$A$4:$BG$1500,I$1,FALSE),VLOOKUP($A101,Pit!$A$4:$BA$1686,I$2,FALSE))</f>
        <v>R</v>
      </c>
      <c r="J101" s="14" t="str">
        <f>IF($C101="B",VLOOKUP($A101,Bat!$A$4:$BG$1500,J$1,FALSE),VLOOKUP($A101,Pit!$A$4:$BA$1686,J$2,FALSE))</f>
        <v>R</v>
      </c>
      <c r="K101" s="14" t="str">
        <f>IF($C101="B",VLOOKUP($A101,Bat!$A$4:$BG$1500,K$1,FALSE),VLOOKUP($A101,Pit!$A$4:$BA$1686,K$2,FALSE))</f>
        <v>High</v>
      </c>
      <c r="L101" s="15" t="str">
        <f>IF($C101="B",VLOOKUP($A101,Bat!$A$4:$BG$1500,L$1,FALSE),VLOOKUP($A101,Pit!$A$4:$BA$1686,L$2,FALSE))</f>
        <v>Normal</v>
      </c>
      <c r="M101" s="14">
        <f>IF($C101="B",VLOOKUP($A101,Bat!$A$4:$BG$1500,M$1,FALSE),VLOOKUP($A101,Pit!$A$4:$BA$1686,M$2,FALSE))</f>
        <v>4</v>
      </c>
      <c r="N101" s="14">
        <f>IF($C101="B",VLOOKUP($A101,Bat!$A$4:$BG$1500,N$1,FALSE),VLOOKUP($A101,Pit!$A$4:$BA$1686,N$2,FALSE))</f>
        <v>5</v>
      </c>
      <c r="O101" s="14">
        <f>IF($C101="B",VLOOKUP($A101,Bat!$A$4:$BG$1500,O$1,FALSE),VLOOKUP($A101,Pit!$A$4:$BA$1686,O$2,FALSE))</f>
        <v>3</v>
      </c>
      <c r="P101" s="14">
        <f>IF($C101="B",VLOOKUP($A101,Bat!$A$4:$BG$1500,P$1,FALSE),VLOOKUP($A101,Pit!$A$4:$BA$1686,P$2,FALSE))</f>
        <v>5</v>
      </c>
      <c r="Q101" s="15">
        <f>IF($C101="B",VLOOKUP($A101,Bat!$A$4:$BG$1500,Q$1,FALSE),VLOOKUP($A101,Pit!$A$4:$BA$1686,Q$2,FALSE))</f>
        <v>6</v>
      </c>
      <c r="R101" s="16">
        <f>IF($C101="B",VLOOKUP($A101,Bat!$A$4:$BG$1500,R$1,FALSE),VLOOKUP($A101,Pit!$A$4:$BA$1686,R$2,FALSE))</f>
        <v>115.27756659301411</v>
      </c>
      <c r="S101" s="17">
        <f>IF($C101="B",VLOOKUP($A101,Bat!$A$4:$BG$1500,S$1,FALSE),VLOOKUP($A101,Pit!$A$4:$BA$1686,S$2,FALSE))</f>
        <v>1.4976442017394103</v>
      </c>
      <c r="T101" s="48" t="str">
        <f>IF($C101="B",VLOOKUP($A101,Bat!$A$4:$BG$1500,T$1,FALSE),VLOOKUP($A101,Pit!$A$4:$BA$1686,T$2,FALSE))</f>
        <v>$120k</v>
      </c>
      <c r="U101" s="19">
        <f>IF($C101="B",VLOOKUP($A101,Bat!$A$4:$AU$1464,46,FALSE),VLOOKUP($A101,Pit!$A$4:$BD$1664,55,FALSE))</f>
        <v>800</v>
      </c>
      <c r="V101" s="19">
        <f>IF($C101="B",VLOOKUP($A101,Bat!$A$4:$BA$1464,47,FALSE),VLOOKUP($A101,Pit!$A$4:$BF$1664,56,FALSE))</f>
        <v>800</v>
      </c>
      <c r="W101" s="19">
        <f>IF($C101="B",VLOOKUP($A101,Bat!$A$4:$BA$1464,48,FALSE),VLOOKUP($A101,Pit!$A$4:$BF$1664,57,FALSE))</f>
        <v>0</v>
      </c>
      <c r="X101" s="14">
        <f t="shared" si="6"/>
        <v>954</v>
      </c>
      <c r="Y101" s="20">
        <f t="shared" si="7"/>
        <v>104</v>
      </c>
      <c r="Z101" s="14">
        <f>IFERROR(VLOOKUP($D101,Results37!$F$3:$L$1396,Z$1,FALSE),"")</f>
        <v>97</v>
      </c>
      <c r="AA101" s="43">
        <f>IF(ISERROR(VLOOKUP(D101,Results37!$F$3:$O$1399,AA$1,FALSE)),"",IF(VLOOKUP(D101,Results37!$F$3:$O$1399,AA$1+1,FALSE)=1,"S"&amp;VLOOKUP(D101,Results37!$F$3:$O$1399,AA$1,FALSE),VLOOKUP(D101,Results37!$F$3:$O$1399,AA$1,FALSE)))</f>
        <v>3</v>
      </c>
      <c r="AB101" s="14">
        <f>IFERROR(VLOOKUP($D101,Results37!$F$3:$L$1396,AB$1,FALSE),"")</f>
        <v>33</v>
      </c>
      <c r="AC101" s="14" t="str">
        <f>IFERROR(VLOOKUP($D101,Results37!$F$3:$L$1396,AC$1,FALSE),"")</f>
        <v>Aurora Borealis</v>
      </c>
      <c r="AD101" s="14">
        <f t="shared" si="8"/>
        <v>857</v>
      </c>
      <c r="AE101" s="18" t="str">
        <f>IF(ISERROR(VLOOKUP($AC101&amp;"-"&amp;$F101&amp;" "&amp;G101,Bonuses!$B$1:$G$1006,4,FALSE)),"",INT(VLOOKUP($AC101&amp;"-"&amp;$F101&amp;" "&amp;$G101,Bonuses!$B$1:$G$1006,4,FALSE)))</f>
        <v/>
      </c>
      <c r="AF101" s="14" t="str">
        <f>IF(ISERROR(VLOOKUP($AC101&amp;"-"&amp;$F101,Bonuses!$B$1:$G$1006,5,FALSE)),"",IF(VLOOKUP($AC101&amp;"-"&amp;$F101,Bonuses!$B$1:$G$1006,5,FALSE)="","",VLOOKUP($AC101&amp;"-"&amp;$F101,Bonuses!$B$1:$G$1006,6,FALSE)&amp;" yrs, "&amp;VLOOKUP($AC101&amp;"-"&amp;$F101,Bonuses!$B$1:$G$1006,5,FALSE)))</f>
        <v/>
      </c>
    </row>
    <row r="102" spans="1:32" s="19" customFormat="1" hidden="1" x14ac:dyDescent="0.3">
      <c r="A102" s="19">
        <v>7404</v>
      </c>
      <c r="B102" s="19">
        <f t="shared" si="5"/>
        <v>1</v>
      </c>
      <c r="C102" s="14" t="str">
        <f>IF(ISNUMBER(IFERROR(VLOOKUP($A102,Pit!$A$4:$A$600,1,FALSE),"B")),"P","B")</f>
        <v>B</v>
      </c>
      <c r="D102" s="15">
        <f>IF($C102="B",VLOOKUP($A102,Bat!$A$4:$BG$1500,D$1,FALSE),VLOOKUP($A102,Pit!$A$4:$BA$1686,D$2,FALSE))</f>
        <v>7404</v>
      </c>
      <c r="E102" s="14" t="str">
        <f>IF($C102="B",VLOOKUP($A102,Bat!$A$4:$BG$1500,E$1,FALSE),VLOOKUP($A102,Pit!$A$4:$BA$1686,E$2,FALSE))</f>
        <v>RF</v>
      </c>
      <c r="F102" s="14" t="str">
        <f>IF($C102="B",VLOOKUP($A102,Bat!$A$4:$BG$1500,F$1,FALSE),VLOOKUP($A102,Pit!$A$4:$BA$1686,F$2,FALSE))</f>
        <v>David</v>
      </c>
      <c r="G102" s="14" t="str">
        <f>IF($C102="B",VLOOKUP($A102,Bat!$A$4:$BG$1500,G$1,FALSE),VLOOKUP($A102,Pit!$A$4:$BA$1686,G$2,FALSE))</f>
        <v>Hernández</v>
      </c>
      <c r="H102" s="14">
        <f>IF($C102="B",VLOOKUP($A102,Bat!$A$4:$BG$1500,H$1,FALSE),VLOOKUP($A102,Pit!$A$4:$BA$1686,H$2,FALSE))</f>
        <v>18</v>
      </c>
      <c r="I102" s="14" t="str">
        <f>IF($C102="B",VLOOKUP($A102,Bat!$A$4:$BG$1500,I$1,FALSE),VLOOKUP($A102,Pit!$A$4:$BA$1686,I$2,FALSE))</f>
        <v>L</v>
      </c>
      <c r="J102" s="14" t="str">
        <f>IF($C102="B",VLOOKUP($A102,Bat!$A$4:$BG$1500,J$1,FALSE),VLOOKUP($A102,Pit!$A$4:$BA$1686,J$2,FALSE))</f>
        <v>L</v>
      </c>
      <c r="K102" s="14" t="str">
        <f>IF($C102="B",VLOOKUP($A102,Bat!$A$4:$BG$1500,K$1,FALSE),VLOOKUP($A102,Pit!$A$4:$BA$1686,K$2,FALSE))</f>
        <v>Normal</v>
      </c>
      <c r="L102" s="15" t="str">
        <f>IF($C102="B",VLOOKUP($A102,Bat!$A$4:$BG$1500,L$1,FALSE),VLOOKUP($A102,Pit!$A$4:$BA$1686,L$2,FALSE))</f>
        <v>Low</v>
      </c>
      <c r="M102" s="14">
        <f>IF($C102="B",VLOOKUP($A102,Bat!$A$4:$BG$1500,M$1,FALSE),VLOOKUP($A102,Pit!$A$4:$BA$1686,M$2,FALSE))</f>
        <v>4</v>
      </c>
      <c r="N102" s="14">
        <f>IF($C102="B",VLOOKUP($A102,Bat!$A$4:$BG$1500,N$1,FALSE),VLOOKUP($A102,Pit!$A$4:$BA$1686,N$2,FALSE))</f>
        <v>5</v>
      </c>
      <c r="O102" s="14">
        <f>IF($C102="B",VLOOKUP($A102,Bat!$A$4:$BG$1500,O$1,FALSE),VLOOKUP($A102,Pit!$A$4:$BA$1686,O$2,FALSE))</f>
        <v>5</v>
      </c>
      <c r="P102" s="14">
        <f>IF($C102="B",VLOOKUP($A102,Bat!$A$4:$BG$1500,P$1,FALSE),VLOOKUP($A102,Pit!$A$4:$BA$1686,P$2,FALSE))</f>
        <v>4</v>
      </c>
      <c r="Q102" s="15">
        <f>IF($C102="B",VLOOKUP($A102,Bat!$A$4:$BG$1500,Q$1,FALSE),VLOOKUP($A102,Pit!$A$4:$BA$1686,Q$2,FALSE))</f>
        <v>4</v>
      </c>
      <c r="R102" s="16">
        <f>IF($C102="B",VLOOKUP($A102,Bat!$A$4:$BG$1500,R$1,FALSE),VLOOKUP($A102,Pit!$A$4:$BA$1686,R$2,FALSE))</f>
        <v>116.50771968839001</v>
      </c>
      <c r="S102" s="17">
        <f>IF($C102="B",VLOOKUP($A102,Bat!$A$4:$BG$1500,S$1,FALSE),VLOOKUP($A102,Pit!$A$4:$BA$1686,S$2,FALSE))</f>
        <v>1.7546093764451556</v>
      </c>
      <c r="T102" s="48" t="str">
        <f>IF($C102="B",VLOOKUP($A102,Bat!$A$4:$BG$1500,T$1,FALSE),VLOOKUP($A102,Pit!$A$4:$BA$1686,T$2,FALSE))</f>
        <v>$240k</v>
      </c>
      <c r="U102" s="19">
        <f>IF($C102="B",VLOOKUP($A102,Bat!$A$4:$AU$1464,46,FALSE),VLOOKUP($A102,Pit!$A$4:$BD$1664,55,FALSE))</f>
        <v>800</v>
      </c>
      <c r="V102" s="19">
        <f>IF($C102="B",VLOOKUP($A102,Bat!$A$4:$BA$1464,47,FALSE),VLOOKUP($A102,Pit!$A$4:$BF$1664,56,FALSE))</f>
        <v>800</v>
      </c>
      <c r="W102" s="19">
        <f>IF($C102="B",VLOOKUP($A102,Bat!$A$4:$BA$1464,48,FALSE),VLOOKUP($A102,Pit!$A$4:$BF$1664,57,FALSE))</f>
        <v>0</v>
      </c>
      <c r="X102" s="14">
        <f t="shared" si="6"/>
        <v>928</v>
      </c>
      <c r="Y102" s="20">
        <f t="shared" si="7"/>
        <v>78</v>
      </c>
      <c r="Z102" s="14">
        <f>IFERROR(VLOOKUP($D102,Results37!$F$3:$L$1396,Z$1,FALSE),"")</f>
        <v>98</v>
      </c>
      <c r="AA102" s="43">
        <f>IF(ISERROR(VLOOKUP(D102,Results37!$F$3:$O$1399,AA$1,FALSE)),"",IF(VLOOKUP(D102,Results37!$F$3:$O$1399,AA$1+1,FALSE)=1,"S"&amp;VLOOKUP(D102,Results37!$F$3:$O$1399,AA$1,FALSE),VLOOKUP(D102,Results37!$F$3:$O$1399,AA$1,FALSE)))</f>
        <v>4</v>
      </c>
      <c r="AB102" s="14">
        <f>IFERROR(VLOOKUP($D102,Results37!$F$3:$L$1396,AB$1,FALSE),"")</f>
        <v>1</v>
      </c>
      <c r="AC102" s="14" t="str">
        <f>IFERROR(VLOOKUP($D102,Results37!$F$3:$L$1396,AC$1,FALSE),"")</f>
        <v>Yuma Arroyos</v>
      </c>
      <c r="AD102" s="14">
        <f t="shared" si="8"/>
        <v>830</v>
      </c>
      <c r="AE102" s="18" t="str">
        <f>IF(ISERROR(VLOOKUP($AC102&amp;"-"&amp;$F102&amp;" "&amp;G102,Bonuses!$B$1:$G$1006,4,FALSE)),"",INT(VLOOKUP($AC102&amp;"-"&amp;$F102&amp;" "&amp;$G102,Bonuses!$B$1:$G$1006,4,FALSE)))</f>
        <v/>
      </c>
      <c r="AF102" s="14" t="str">
        <f>AA102&amp;"."&amp;AB102&amp;" ("&amp;Z102&amp;") - "&amp;E102&amp;" "&amp;F102&amp;" "&amp;G102</f>
        <v>4.1 (98) - RF David Hernández</v>
      </c>
    </row>
    <row r="103" spans="1:32" s="19" customFormat="1" hidden="1" x14ac:dyDescent="0.3">
      <c r="A103" s="19">
        <v>8723</v>
      </c>
      <c r="B103" s="19">
        <f t="shared" si="5"/>
        <v>1</v>
      </c>
      <c r="C103" s="14" t="str">
        <f>IF(ISNUMBER(IFERROR(VLOOKUP($A103,Pit!$A$4:$A$600,1,FALSE),"B")),"P","B")</f>
        <v>P</v>
      </c>
      <c r="D103" s="15">
        <f>IF($C103="B",VLOOKUP($A103,Bat!$A$4:$BG$1500,D$1,FALSE),VLOOKUP($A103,Pit!$A$4:$BA$1686,D$2,FALSE))</f>
        <v>8723</v>
      </c>
      <c r="E103" s="14" t="str">
        <f>IF($C103="B",VLOOKUP($A103,Bat!$A$4:$BG$1500,E$1,FALSE),VLOOKUP($A103,Pit!$A$4:$BA$1686,E$2,FALSE))</f>
        <v>SP</v>
      </c>
      <c r="F103" s="14" t="str">
        <f>IF($C103="B",VLOOKUP($A103,Bat!$A$4:$BG$1500,F$1,FALSE),VLOOKUP($A103,Pit!$A$4:$BA$1686,F$2,FALSE))</f>
        <v>Ronald</v>
      </c>
      <c r="G103" s="14" t="str">
        <f>IF($C103="B",VLOOKUP($A103,Bat!$A$4:$BG$1500,G$1,FALSE),VLOOKUP($A103,Pit!$A$4:$BA$1686,G$2,FALSE))</f>
        <v>Williams</v>
      </c>
      <c r="H103" s="14">
        <f>IF($C103="B",VLOOKUP($A103,Bat!$A$4:$BG$1500,H$1,FALSE),VLOOKUP($A103,Pit!$A$4:$BA$1686,H$2,FALSE))</f>
        <v>21</v>
      </c>
      <c r="I103" s="14" t="str">
        <f>IF($C103="B",VLOOKUP($A103,Bat!$A$4:$BG$1500,I$1,FALSE),VLOOKUP($A103,Pit!$A$4:$BA$1686,I$2,FALSE))</f>
        <v>L</v>
      </c>
      <c r="J103" s="14" t="str">
        <f>IF($C103="B",VLOOKUP($A103,Bat!$A$4:$BG$1500,J$1,FALSE),VLOOKUP($A103,Pit!$A$4:$BA$1686,J$2,FALSE))</f>
        <v>L</v>
      </c>
      <c r="K103" s="14" t="str">
        <f>IF($C103="B",VLOOKUP($A103,Bat!$A$4:$BG$1500,K$1,FALSE),VLOOKUP($A103,Pit!$A$4:$BA$1686,K$2,FALSE))</f>
        <v>High</v>
      </c>
      <c r="L103" s="15" t="str">
        <f>IF($C103="B",VLOOKUP($A103,Bat!$A$4:$BG$1500,L$1,FALSE),VLOOKUP($A103,Pit!$A$4:$BA$1686,L$2,FALSE))</f>
        <v>Normal</v>
      </c>
      <c r="M103" s="14">
        <f>IF($C103="B",VLOOKUP($A103,Bat!$A$4:$BG$1500,M$1,FALSE),VLOOKUP($A103,Pit!$A$4:$BA$1686,M$2,FALSE))</f>
        <v>5</v>
      </c>
      <c r="N103" s="14">
        <f>IF($C103="B",VLOOKUP($A103,Bat!$A$4:$BG$1500,N$1,FALSE),VLOOKUP($A103,Pit!$A$4:$BA$1686,N$2,FALSE))</f>
        <v>2</v>
      </c>
      <c r="O103" s="14">
        <f>IF($C103="B",VLOOKUP($A103,Bat!$A$4:$BG$1500,O$1,FALSE),VLOOKUP($A103,Pit!$A$4:$BA$1686,O$2,FALSE))</f>
        <v>4</v>
      </c>
      <c r="P103" s="14" t="str">
        <f>IF($C103="B",VLOOKUP($A103,Bat!$A$4:$BG$1500,P$1,FALSE),VLOOKUP($A103,Pit!$A$4:$BA$1686,P$2,FALSE))</f>
        <v>90-92 Mph</v>
      </c>
      <c r="Q103" s="15">
        <f>IF($C103="B",VLOOKUP($A103,Bat!$A$4:$BG$1500,Q$1,FALSE),VLOOKUP($A103,Pit!$A$4:$BA$1686,Q$2,FALSE))</f>
        <v>8</v>
      </c>
      <c r="R103" s="16">
        <f>IF($C103="B",VLOOKUP($A103,Bat!$A$4:$BG$1500,R$1,FALSE),VLOOKUP($A103,Pit!$A$4:$BA$1686,R$2,FALSE))</f>
        <v>114.02851464667806</v>
      </c>
      <c r="S103" s="17">
        <f>IF($C103="B",VLOOKUP($A103,Bat!$A$4:$BG$1500,S$1,FALSE),VLOOKUP($A103,Pit!$A$4:$BA$1686,S$2,FALSE))</f>
        <v>1.2020606208275584</v>
      </c>
      <c r="T103" s="48" t="str">
        <f>IF($C103="B",VLOOKUP($A103,Bat!$A$4:$BG$1500,T$1,FALSE),VLOOKUP($A103,Pit!$A$4:$BA$1686,T$2,FALSE))</f>
        <v>-</v>
      </c>
      <c r="U103" s="19">
        <f>IF($C103="B",VLOOKUP($A103,Bat!$A$4:$AU$1464,46,FALSE),VLOOKUP($A103,Pit!$A$4:$BD$1664,55,FALSE))</f>
        <v>800</v>
      </c>
      <c r="V103" s="19">
        <f>IF($C103="B",VLOOKUP($A103,Bat!$A$4:$BA$1464,47,FALSE),VLOOKUP($A103,Pit!$A$4:$BF$1664,56,FALSE))</f>
        <v>800</v>
      </c>
      <c r="W103" s="19">
        <f>IF($C103="B",VLOOKUP($A103,Bat!$A$4:$BA$1464,48,FALSE),VLOOKUP($A103,Pit!$A$4:$BF$1664,57,FALSE))</f>
        <v>0</v>
      </c>
      <c r="X103" s="14">
        <f t="shared" si="6"/>
        <v>975</v>
      </c>
      <c r="Y103" s="20">
        <f t="shared" si="7"/>
        <v>125</v>
      </c>
      <c r="Z103" s="14">
        <f>IFERROR(VLOOKUP($D103,Results37!$F$3:$L$1396,Z$1,FALSE),"")</f>
        <v>99</v>
      </c>
      <c r="AA103" s="43">
        <f>IF(ISERROR(VLOOKUP(D103,Results37!$F$3:$O$1399,AA$1,FALSE)),"",IF(VLOOKUP(D103,Results37!$F$3:$O$1399,AA$1+1,FALSE)=1,"S"&amp;VLOOKUP(D103,Results37!$F$3:$O$1399,AA$1,FALSE),VLOOKUP(D103,Results37!$F$3:$O$1399,AA$1,FALSE)))</f>
        <v>4</v>
      </c>
      <c r="AB103" s="14">
        <f>IFERROR(VLOOKUP($D103,Results37!$F$3:$L$1396,AB$1,FALSE),"")</f>
        <v>2</v>
      </c>
      <c r="AC103" s="14" t="str">
        <f>IFERROR(VLOOKUP($D103,Results37!$F$3:$L$1396,AC$1,FALSE),"")</f>
        <v>Duluth Warriors</v>
      </c>
      <c r="AD103" s="14">
        <f t="shared" si="8"/>
        <v>876</v>
      </c>
      <c r="AE103" s="18" t="str">
        <f>IF(ISERROR(VLOOKUP($AC103&amp;"-"&amp;$F103&amp;" "&amp;G103,Bonuses!$B$1:$G$1006,4,FALSE)),"",INT(VLOOKUP($AC103&amp;"-"&amp;$F103&amp;" "&amp;$G103,Bonuses!$B$1:$G$1006,4,FALSE)))</f>
        <v/>
      </c>
      <c r="AF103" s="14" t="str">
        <f>IF(ISERROR(VLOOKUP($AC103&amp;"-"&amp;$F103,Bonuses!$B$1:$G$1006,5,FALSE)),"",IF(VLOOKUP($AC103&amp;"-"&amp;$F103,Bonuses!$B$1:$G$1006,5,FALSE)="","",VLOOKUP($AC103&amp;"-"&amp;$F103,Bonuses!$B$1:$G$1006,6,FALSE)&amp;" yrs, "&amp;VLOOKUP($AC103&amp;"-"&amp;$F103,Bonuses!$B$1:$G$1006,5,FALSE)))</f>
        <v/>
      </c>
    </row>
    <row r="104" spans="1:32" s="19" customFormat="1" hidden="1" x14ac:dyDescent="0.3">
      <c r="A104" s="19">
        <v>12465</v>
      </c>
      <c r="B104" s="19">
        <f t="shared" si="5"/>
        <v>1</v>
      </c>
      <c r="C104" s="14" t="str">
        <f>IF(ISNUMBER(IFERROR(VLOOKUP($A104,Pit!$A$4:$A$600,1,FALSE),"B")),"P","B")</f>
        <v>B</v>
      </c>
      <c r="D104" s="15">
        <f>IF($C104="B",VLOOKUP($A104,Bat!$A$4:$BG$1500,D$1,FALSE),VLOOKUP($A104,Pit!$A$4:$BA$1686,D$2,FALSE))</f>
        <v>12465</v>
      </c>
      <c r="E104" s="14" t="str">
        <f>IF($C104="B",VLOOKUP($A104,Bat!$A$4:$BG$1500,E$1,FALSE),VLOOKUP($A104,Pit!$A$4:$BA$1686,E$2,FALSE))</f>
        <v>3B</v>
      </c>
      <c r="F104" s="14" t="str">
        <f>IF($C104="B",VLOOKUP($A104,Bat!$A$4:$BG$1500,F$1,FALSE),VLOOKUP($A104,Pit!$A$4:$BA$1686,F$2,FALSE))</f>
        <v>Raúl</v>
      </c>
      <c r="G104" s="14" t="str">
        <f>IF($C104="B",VLOOKUP($A104,Bat!$A$4:$BG$1500,G$1,FALSE),VLOOKUP($A104,Pit!$A$4:$BA$1686,G$2,FALSE))</f>
        <v>Cisneros</v>
      </c>
      <c r="H104" s="14">
        <f>IF($C104="B",VLOOKUP($A104,Bat!$A$4:$BG$1500,H$1,FALSE),VLOOKUP($A104,Pit!$A$4:$BA$1686,H$2,FALSE))</f>
        <v>18</v>
      </c>
      <c r="I104" s="14" t="str">
        <f>IF($C104="B",VLOOKUP($A104,Bat!$A$4:$BG$1500,I$1,FALSE),VLOOKUP($A104,Pit!$A$4:$BA$1686,I$2,FALSE))</f>
        <v>R</v>
      </c>
      <c r="J104" s="14" t="str">
        <f>IF($C104="B",VLOOKUP($A104,Bat!$A$4:$BG$1500,J$1,FALSE),VLOOKUP($A104,Pit!$A$4:$BA$1686,J$2,FALSE))</f>
        <v>R</v>
      </c>
      <c r="K104" s="14" t="str">
        <f>IF($C104="B",VLOOKUP($A104,Bat!$A$4:$BG$1500,K$1,FALSE),VLOOKUP($A104,Pit!$A$4:$BA$1686,K$2,FALSE))</f>
        <v>Low</v>
      </c>
      <c r="L104" s="15" t="str">
        <f>IF($C104="B",VLOOKUP($A104,Bat!$A$4:$BG$1500,L$1,FALSE),VLOOKUP($A104,Pit!$A$4:$BA$1686,L$2,FALSE))</f>
        <v>Normal</v>
      </c>
      <c r="M104" s="14">
        <f>IF($C104="B",VLOOKUP($A104,Bat!$A$4:$BG$1500,M$1,FALSE),VLOOKUP($A104,Pit!$A$4:$BA$1686,M$2,FALSE))</f>
        <v>3</v>
      </c>
      <c r="N104" s="14">
        <f>IF($C104="B",VLOOKUP($A104,Bat!$A$4:$BG$1500,N$1,FALSE),VLOOKUP($A104,Pit!$A$4:$BA$1686,N$2,FALSE))</f>
        <v>4</v>
      </c>
      <c r="O104" s="14">
        <f>IF($C104="B",VLOOKUP($A104,Bat!$A$4:$BG$1500,O$1,FALSE),VLOOKUP($A104,Pit!$A$4:$BA$1686,O$2,FALSE))</f>
        <v>5</v>
      </c>
      <c r="P104" s="14">
        <f>IF($C104="B",VLOOKUP($A104,Bat!$A$4:$BG$1500,P$1,FALSE),VLOOKUP($A104,Pit!$A$4:$BA$1686,P$2,FALSE))</f>
        <v>5</v>
      </c>
      <c r="Q104" s="15">
        <f>IF($C104="B",VLOOKUP($A104,Bat!$A$4:$BG$1500,Q$1,FALSE),VLOOKUP($A104,Pit!$A$4:$BA$1686,Q$2,FALSE))</f>
        <v>3</v>
      </c>
      <c r="R104" s="16">
        <f>IF($C104="B",VLOOKUP($A104,Bat!$A$4:$BG$1500,R$1,FALSE),VLOOKUP($A104,Pit!$A$4:$BA$1686,R$2,FALSE))</f>
        <v>112.62064962084345</v>
      </c>
      <c r="S104" s="17">
        <f>IF($C104="B",VLOOKUP($A104,Bat!$A$4:$BG$1500,S$1,FALSE),VLOOKUP($A104,Pit!$A$4:$BA$1686,S$2,FALSE))</f>
        <v>0.94264406679777424</v>
      </c>
      <c r="T104" s="48" t="str">
        <f>IF($C104="B",VLOOKUP($A104,Bat!$A$4:$BG$1500,T$1,FALSE),VLOOKUP($A104,Pit!$A$4:$BA$1686,T$2,FALSE))</f>
        <v>$750k</v>
      </c>
      <c r="U104" s="19">
        <f>IF($C104="B",VLOOKUP($A104,Bat!$A$4:$AU$1464,46,FALSE),VLOOKUP($A104,Pit!$A$4:$BD$1664,55,FALSE))</f>
        <v>800</v>
      </c>
      <c r="V104" s="19">
        <f>IF($C104="B",VLOOKUP($A104,Bat!$A$4:$BA$1464,47,FALSE),VLOOKUP($A104,Pit!$A$4:$BF$1664,56,FALSE))</f>
        <v>800</v>
      </c>
      <c r="W104" s="19">
        <f>IF($C104="B",VLOOKUP($A104,Bat!$A$4:$BA$1464,48,FALSE),VLOOKUP($A104,Pit!$A$4:$BF$1664,57,FALSE))</f>
        <v>0</v>
      </c>
      <c r="X104" s="14">
        <f t="shared" si="6"/>
        <v>1019</v>
      </c>
      <c r="Y104" s="20">
        <f t="shared" si="7"/>
        <v>169</v>
      </c>
      <c r="Z104" s="14">
        <f>IFERROR(VLOOKUP($D104,Results37!$F$3:$L$1396,Z$1,FALSE),"")</f>
        <v>100</v>
      </c>
      <c r="AA104" s="43">
        <f>IF(ISERROR(VLOOKUP(D104,Results37!$F$3:$O$1399,AA$1,FALSE)),"",IF(VLOOKUP(D104,Results37!$F$3:$O$1399,AA$1+1,FALSE)=1,"S"&amp;VLOOKUP(D104,Results37!$F$3:$O$1399,AA$1,FALSE),VLOOKUP(D104,Results37!$F$3:$O$1399,AA$1,FALSE)))</f>
        <v>4</v>
      </c>
      <c r="AB104" s="14">
        <f>IFERROR(VLOOKUP($D104,Results37!$F$3:$L$1396,AB$1,FALSE),"")</f>
        <v>3</v>
      </c>
      <c r="AC104" s="14" t="str">
        <f>IFERROR(VLOOKUP($D104,Results37!$F$3:$L$1396,AC$1,FALSE),"")</f>
        <v>Okinawa Shisa</v>
      </c>
      <c r="AD104" s="14">
        <f t="shared" si="8"/>
        <v>919</v>
      </c>
      <c r="AE104" s="18" t="str">
        <f>IF(ISERROR(VLOOKUP($AC104&amp;"-"&amp;$F104&amp;" "&amp;G104,Bonuses!$B$1:$G$1006,4,FALSE)),"",INT(VLOOKUP($AC104&amp;"-"&amp;$F104&amp;" "&amp;$G104,Bonuses!$B$1:$G$1006,4,FALSE)))</f>
        <v/>
      </c>
      <c r="AF104" s="14" t="str">
        <f>AA104&amp;"."&amp;AB104&amp;" ("&amp;Z104&amp;") - "&amp;E104&amp;" "&amp;F104&amp;" "&amp;G104</f>
        <v>4.3 (100) - 3B Raúl Cisneros</v>
      </c>
    </row>
    <row r="105" spans="1:32" s="19" customFormat="1" hidden="1" x14ac:dyDescent="0.3">
      <c r="A105" s="19">
        <v>6733</v>
      </c>
      <c r="B105" s="19">
        <f t="shared" si="5"/>
        <v>1</v>
      </c>
      <c r="C105" s="14" t="str">
        <f>IF(ISNUMBER(IFERROR(VLOOKUP($A105,Pit!$A$4:$A$600,1,FALSE),"B")),"P","B")</f>
        <v>P</v>
      </c>
      <c r="D105" s="15">
        <f>IF($C105="B",VLOOKUP($A105,Bat!$A$4:$BG$1500,D$1,FALSE),VLOOKUP($A105,Pit!$A$4:$BA$1686,D$2,FALSE))</f>
        <v>6733</v>
      </c>
      <c r="E105" s="14" t="str">
        <f>IF($C105="B",VLOOKUP($A105,Bat!$A$4:$BG$1500,E$1,FALSE),VLOOKUP($A105,Pit!$A$4:$BA$1686,E$2,FALSE))</f>
        <v>SP</v>
      </c>
      <c r="F105" s="14" t="str">
        <f>IF($C105="B",VLOOKUP($A105,Bat!$A$4:$BG$1500,F$1,FALSE),VLOOKUP($A105,Pit!$A$4:$BA$1686,F$2,FALSE))</f>
        <v>António</v>
      </c>
      <c r="G105" s="14" t="str">
        <f>IF($C105="B",VLOOKUP($A105,Bat!$A$4:$BG$1500,G$1,FALSE),VLOOKUP($A105,Pit!$A$4:$BA$1686,G$2,FALSE))</f>
        <v>Patino</v>
      </c>
      <c r="H105" s="14">
        <f>IF($C105="B",VLOOKUP($A105,Bat!$A$4:$BG$1500,H$1,FALSE),VLOOKUP($A105,Pit!$A$4:$BA$1686,H$2,FALSE))</f>
        <v>18</v>
      </c>
      <c r="I105" s="14" t="str">
        <f>IF($C105="B",VLOOKUP($A105,Bat!$A$4:$BG$1500,I$1,FALSE),VLOOKUP($A105,Pit!$A$4:$BA$1686,I$2,FALSE))</f>
        <v>R</v>
      </c>
      <c r="J105" s="14" t="str">
        <f>IF($C105="B",VLOOKUP($A105,Bat!$A$4:$BG$1500,J$1,FALSE),VLOOKUP($A105,Pit!$A$4:$BA$1686,J$2,FALSE))</f>
        <v>R</v>
      </c>
      <c r="K105" s="14" t="str">
        <f>IF($C105="B",VLOOKUP($A105,Bat!$A$4:$BG$1500,K$1,FALSE),VLOOKUP($A105,Pit!$A$4:$BA$1686,K$2,FALSE))</f>
        <v>Normal</v>
      </c>
      <c r="L105" s="15" t="str">
        <f>IF($C105="B",VLOOKUP($A105,Bat!$A$4:$BG$1500,L$1,FALSE),VLOOKUP($A105,Pit!$A$4:$BA$1686,L$2,FALSE))</f>
        <v>Low</v>
      </c>
      <c r="M105" s="14">
        <f>IF($C105="B",VLOOKUP($A105,Bat!$A$4:$BG$1500,M$1,FALSE),VLOOKUP($A105,Pit!$A$4:$BA$1686,M$2,FALSE))</f>
        <v>5</v>
      </c>
      <c r="N105" s="14">
        <f>IF($C105="B",VLOOKUP($A105,Bat!$A$4:$BG$1500,N$1,FALSE),VLOOKUP($A105,Pit!$A$4:$BA$1686,N$2,FALSE))</f>
        <v>4</v>
      </c>
      <c r="O105" s="14">
        <f>IF($C105="B",VLOOKUP($A105,Bat!$A$4:$BG$1500,O$1,FALSE),VLOOKUP($A105,Pit!$A$4:$BA$1686,O$2,FALSE))</f>
        <v>3</v>
      </c>
      <c r="P105" s="14" t="str">
        <f>IF($C105="B",VLOOKUP($A105,Bat!$A$4:$BG$1500,P$1,FALSE),VLOOKUP($A105,Pit!$A$4:$BA$1686,P$2,FALSE))</f>
        <v>90-92 Mph</v>
      </c>
      <c r="Q105" s="15">
        <f>IF($C105="B",VLOOKUP($A105,Bat!$A$4:$BG$1500,Q$1,FALSE),VLOOKUP($A105,Pit!$A$4:$BA$1686,Q$2,FALSE))</f>
        <v>3</v>
      </c>
      <c r="R105" s="16">
        <f>IF($C105="B",VLOOKUP($A105,Bat!$A$4:$BG$1500,R$1,FALSE),VLOOKUP($A105,Pit!$A$4:$BA$1686,R$2,FALSE))</f>
        <v>117.49137112445115</v>
      </c>
      <c r="S105" s="17">
        <f>IF($C105="B",VLOOKUP($A105,Bat!$A$4:$BG$1500,S$1,FALSE),VLOOKUP($A105,Pit!$A$4:$BA$1686,S$2,FALSE))</f>
        <v>1.5215322087987433</v>
      </c>
      <c r="T105" s="48" t="str">
        <f>IF($C105="B",VLOOKUP($A105,Bat!$A$4:$BG$1500,T$1,FALSE),VLOOKUP($A105,Pit!$A$4:$BA$1686,T$2,FALSE))</f>
        <v>$190k</v>
      </c>
      <c r="U105" s="19">
        <f>IF($C105="B",VLOOKUP($A105,Bat!$A$4:$AU$1464,46,FALSE),VLOOKUP($A105,Pit!$A$4:$BD$1664,55,FALSE))</f>
        <v>800</v>
      </c>
      <c r="V105" s="19">
        <f>IF($C105="B",VLOOKUP($A105,Bat!$A$4:$BA$1464,47,FALSE),VLOOKUP($A105,Pit!$A$4:$BF$1664,56,FALSE))</f>
        <v>800</v>
      </c>
      <c r="W105" s="19">
        <f>IF($C105="B",VLOOKUP($A105,Bat!$A$4:$BA$1464,48,FALSE),VLOOKUP($A105,Pit!$A$4:$BF$1664,57,FALSE))</f>
        <v>0</v>
      </c>
      <c r="X105" s="14">
        <f t="shared" si="6"/>
        <v>951</v>
      </c>
      <c r="Y105" s="20">
        <f t="shared" si="7"/>
        <v>101</v>
      </c>
      <c r="Z105" s="14">
        <f>IFERROR(VLOOKUP($D105,Results37!$F$3:$L$1396,Z$1,FALSE),"")</f>
        <v>101</v>
      </c>
      <c r="AA105" s="43">
        <f>IF(ISERROR(VLOOKUP(D105,Results37!$F$3:$O$1399,AA$1,FALSE)),"",IF(VLOOKUP(D105,Results37!$F$3:$O$1399,AA$1+1,FALSE)=1,"S"&amp;VLOOKUP(D105,Results37!$F$3:$O$1399,AA$1,FALSE),VLOOKUP(D105,Results37!$F$3:$O$1399,AA$1,FALSE)))</f>
        <v>4</v>
      </c>
      <c r="AB105" s="14">
        <f>IFERROR(VLOOKUP($D105,Results37!$F$3:$L$1396,AB$1,FALSE),"")</f>
        <v>4</v>
      </c>
      <c r="AC105" s="14" t="str">
        <f>IFERROR(VLOOKUP($D105,Results37!$F$3:$L$1396,AC$1,FALSE),"")</f>
        <v>Manchester Maulers</v>
      </c>
      <c r="AD105" s="14">
        <f t="shared" si="8"/>
        <v>850</v>
      </c>
      <c r="AE105" s="18" t="str">
        <f>IF(ISERROR(VLOOKUP($AC105&amp;"-"&amp;$F105&amp;" "&amp;G105,Bonuses!$B$1:$G$1006,4,FALSE)),"",INT(VLOOKUP($AC105&amp;"-"&amp;$F105&amp;" "&amp;$G105,Bonuses!$B$1:$G$1006,4,FALSE)))</f>
        <v/>
      </c>
      <c r="AF105" s="14" t="str">
        <f>IF(ISERROR(VLOOKUP($AC105&amp;"-"&amp;$F105,Bonuses!$B$1:$G$1006,5,FALSE)),"",IF(VLOOKUP($AC105&amp;"-"&amp;$F105,Bonuses!$B$1:$G$1006,5,FALSE)="","",VLOOKUP($AC105&amp;"-"&amp;$F105,Bonuses!$B$1:$G$1006,6,FALSE)&amp;" yrs, "&amp;VLOOKUP($AC105&amp;"-"&amp;$F105,Bonuses!$B$1:$G$1006,5,FALSE)))</f>
        <v/>
      </c>
    </row>
    <row r="106" spans="1:32" s="19" customFormat="1" hidden="1" x14ac:dyDescent="0.3">
      <c r="A106" s="19">
        <v>6429</v>
      </c>
      <c r="B106" s="19">
        <f t="shared" si="5"/>
        <v>1</v>
      </c>
      <c r="C106" s="14" t="str">
        <f>IF(ISNUMBER(IFERROR(VLOOKUP($A106,Pit!$A$4:$A$600,1,FALSE),"B")),"P","B")</f>
        <v>P</v>
      </c>
      <c r="D106" s="15">
        <f>IF($C106="B",VLOOKUP($A106,Bat!$A$4:$BG$1500,D$1,FALSE),VLOOKUP($A106,Pit!$A$4:$BA$1686,D$2,FALSE))</f>
        <v>6429</v>
      </c>
      <c r="E106" s="14" t="str">
        <f>IF($C106="B",VLOOKUP($A106,Bat!$A$4:$BG$1500,E$1,FALSE),VLOOKUP($A106,Pit!$A$4:$BA$1686,E$2,FALSE))</f>
        <v>CL</v>
      </c>
      <c r="F106" s="14" t="str">
        <f>IF($C106="B",VLOOKUP($A106,Bat!$A$4:$BG$1500,F$1,FALSE),VLOOKUP($A106,Pit!$A$4:$BA$1686,F$2,FALSE))</f>
        <v>Suketsune</v>
      </c>
      <c r="G106" s="14" t="str">
        <f>IF($C106="B",VLOOKUP($A106,Bat!$A$4:$BG$1500,G$1,FALSE),VLOOKUP($A106,Pit!$A$4:$BA$1686,G$2,FALSE))</f>
        <v>Okamoto</v>
      </c>
      <c r="H106" s="14">
        <f>IF($C106="B",VLOOKUP($A106,Bat!$A$4:$BG$1500,H$1,FALSE),VLOOKUP($A106,Pit!$A$4:$BA$1686,H$2,FALSE))</f>
        <v>21</v>
      </c>
      <c r="I106" s="14" t="str">
        <f>IF($C106="B",VLOOKUP($A106,Bat!$A$4:$BG$1500,I$1,FALSE),VLOOKUP($A106,Pit!$A$4:$BA$1686,I$2,FALSE))</f>
        <v>R</v>
      </c>
      <c r="J106" s="14" t="str">
        <f>IF($C106="B",VLOOKUP($A106,Bat!$A$4:$BG$1500,J$1,FALSE),VLOOKUP($A106,Pit!$A$4:$BA$1686,J$2,FALSE))</f>
        <v>L</v>
      </c>
      <c r="K106" s="14" t="str">
        <f>IF($C106="B",VLOOKUP($A106,Bat!$A$4:$BG$1500,K$1,FALSE),VLOOKUP($A106,Pit!$A$4:$BA$1686,K$2,FALSE))</f>
        <v>Low</v>
      </c>
      <c r="L106" s="15" t="str">
        <f>IF($C106="B",VLOOKUP($A106,Bat!$A$4:$BG$1500,L$1,FALSE),VLOOKUP($A106,Pit!$A$4:$BA$1686,L$2,FALSE))</f>
        <v>Normal</v>
      </c>
      <c r="M106" s="14">
        <f>IF($C106="B",VLOOKUP($A106,Bat!$A$4:$BG$1500,M$1,FALSE),VLOOKUP($A106,Pit!$A$4:$BA$1686,M$2,FALSE))</f>
        <v>8</v>
      </c>
      <c r="N106" s="14">
        <f>IF($C106="B",VLOOKUP($A106,Bat!$A$4:$BG$1500,N$1,FALSE),VLOOKUP($A106,Pit!$A$4:$BA$1686,N$2,FALSE))</f>
        <v>2</v>
      </c>
      <c r="O106" s="14">
        <f>IF($C106="B",VLOOKUP($A106,Bat!$A$4:$BG$1500,O$1,FALSE),VLOOKUP($A106,Pit!$A$4:$BA$1686,O$2,FALSE))</f>
        <v>3</v>
      </c>
      <c r="P106" s="14" t="str">
        <f>IF($C106="B",VLOOKUP($A106,Bat!$A$4:$BG$1500,P$1,FALSE),VLOOKUP($A106,Pit!$A$4:$BA$1686,P$2,FALSE))</f>
        <v>97-99 Mph</v>
      </c>
      <c r="Q106" s="15">
        <f>IF($C106="B",VLOOKUP($A106,Bat!$A$4:$BG$1500,Q$1,FALSE),VLOOKUP($A106,Pit!$A$4:$BA$1686,Q$2,FALSE))</f>
        <v>9</v>
      </c>
      <c r="R106" s="16">
        <f>IF($C106="B",VLOOKUP($A106,Bat!$A$4:$BG$1500,R$1,FALSE),VLOOKUP($A106,Pit!$A$4:$BA$1686,R$2,FALSE))</f>
        <v>109.98030478926572</v>
      </c>
      <c r="S106" s="17">
        <f>IF($C106="B",VLOOKUP($A106,Bat!$A$4:$BG$1500,S$1,FALSE),VLOOKUP($A106,Pit!$A$4:$BA$1686,S$2,FALSE))</f>
        <v>0.82858628254951883</v>
      </c>
      <c r="T106" s="48" t="str">
        <f>IF($C106="B",VLOOKUP($A106,Bat!$A$4:$BG$1500,T$1,FALSE),VLOOKUP($A106,Pit!$A$4:$BA$1686,T$2,FALSE))</f>
        <v>$34k</v>
      </c>
      <c r="U106" s="19">
        <f>IF($C106="B",VLOOKUP($A106,Bat!$A$4:$AU$1464,46,FALSE),VLOOKUP($A106,Pit!$A$4:$BD$1664,55,FALSE))</f>
        <v>800</v>
      </c>
      <c r="V106" s="19">
        <f>IF($C106="B",VLOOKUP($A106,Bat!$A$4:$BA$1464,47,FALSE),VLOOKUP($A106,Pit!$A$4:$BF$1664,56,FALSE))</f>
        <v>800</v>
      </c>
      <c r="W106" s="19">
        <f>IF($C106="B",VLOOKUP($A106,Bat!$A$4:$BA$1464,48,FALSE),VLOOKUP($A106,Pit!$A$4:$BF$1664,57,FALSE))</f>
        <v>0</v>
      </c>
      <c r="X106" s="14">
        <f t="shared" si="6"/>
        <v>1043</v>
      </c>
      <c r="Y106" s="20">
        <f t="shared" si="7"/>
        <v>193</v>
      </c>
      <c r="Z106" s="14">
        <f>IFERROR(VLOOKUP($D106,Results37!$F$3:$L$1396,Z$1,FALSE),"")</f>
        <v>102</v>
      </c>
      <c r="AA106" s="43">
        <f>IF(ISERROR(VLOOKUP(D106,Results37!$F$3:$O$1399,AA$1,FALSE)),"",IF(VLOOKUP(D106,Results37!$F$3:$O$1399,AA$1+1,FALSE)=1,"S"&amp;VLOOKUP(D106,Results37!$F$3:$O$1399,AA$1,FALSE),VLOOKUP(D106,Results37!$F$3:$O$1399,AA$1,FALSE)))</f>
        <v>4</v>
      </c>
      <c r="AB106" s="14">
        <f>IFERROR(VLOOKUP($D106,Results37!$F$3:$L$1396,AB$1,FALSE),"")</f>
        <v>5</v>
      </c>
      <c r="AC106" s="14" t="str">
        <f>IFERROR(VLOOKUP($D106,Results37!$F$3:$L$1396,AC$1,FALSE),"")</f>
        <v>Charleston Statesmen</v>
      </c>
      <c r="AD106" s="14">
        <f t="shared" si="8"/>
        <v>941</v>
      </c>
      <c r="AE106" s="18" t="str">
        <f>IF(ISERROR(VLOOKUP($AC106&amp;"-"&amp;$F106&amp;" "&amp;G106,Bonuses!$B$1:$G$1006,4,FALSE)),"",INT(VLOOKUP($AC106&amp;"-"&amp;$F106&amp;" "&amp;$G106,Bonuses!$B$1:$G$1006,4,FALSE)))</f>
        <v/>
      </c>
      <c r="AF106" s="14" t="str">
        <f>IF(ISERROR(VLOOKUP($AC106&amp;"-"&amp;$F106,Bonuses!$B$1:$G$1006,5,FALSE)),"",IF(VLOOKUP($AC106&amp;"-"&amp;$F106,Bonuses!$B$1:$G$1006,5,FALSE)="","",VLOOKUP($AC106&amp;"-"&amp;$F106,Bonuses!$B$1:$G$1006,6,FALSE)&amp;" yrs, "&amp;VLOOKUP($AC106&amp;"-"&amp;$F106,Bonuses!$B$1:$G$1006,5,FALSE)))</f>
        <v/>
      </c>
    </row>
    <row r="107" spans="1:32" s="19" customFormat="1" hidden="1" x14ac:dyDescent="0.3">
      <c r="A107" s="19">
        <v>4642</v>
      </c>
      <c r="B107" s="19">
        <f t="shared" si="5"/>
        <v>1</v>
      </c>
      <c r="C107" s="14" t="str">
        <f>IF(ISNUMBER(IFERROR(VLOOKUP($A107,Pit!$A$4:$A$600,1,FALSE),"B")),"P","B")</f>
        <v>B</v>
      </c>
      <c r="D107" s="15">
        <f>IF($C107="B",VLOOKUP($A107,Bat!$A$4:$BG$1500,D$1,FALSE),VLOOKUP($A107,Pit!$A$4:$BA$1686,D$2,FALSE))</f>
        <v>4642</v>
      </c>
      <c r="E107" s="14" t="str">
        <f>IF($C107="B",VLOOKUP($A107,Bat!$A$4:$BG$1500,E$1,FALSE),VLOOKUP($A107,Pit!$A$4:$BA$1686,E$2,FALSE))</f>
        <v>1B</v>
      </c>
      <c r="F107" s="14" t="str">
        <f>IF($C107="B",VLOOKUP($A107,Bat!$A$4:$BG$1500,F$1,FALSE),VLOOKUP($A107,Pit!$A$4:$BA$1686,F$2,FALSE))</f>
        <v>Lorenzo</v>
      </c>
      <c r="G107" s="14" t="str">
        <f>IF($C107="B",VLOOKUP($A107,Bat!$A$4:$BG$1500,G$1,FALSE),VLOOKUP($A107,Pit!$A$4:$BA$1686,G$2,FALSE))</f>
        <v>Maldonado</v>
      </c>
      <c r="H107" s="14">
        <f>IF($C107="B",VLOOKUP($A107,Bat!$A$4:$BG$1500,H$1,FALSE),VLOOKUP($A107,Pit!$A$4:$BA$1686,H$2,FALSE))</f>
        <v>21</v>
      </c>
      <c r="I107" s="14" t="str">
        <f>IF($C107="B",VLOOKUP($A107,Bat!$A$4:$BG$1500,I$1,FALSE),VLOOKUP($A107,Pit!$A$4:$BA$1686,I$2,FALSE))</f>
        <v>L</v>
      </c>
      <c r="J107" s="14" t="str">
        <f>IF($C107="B",VLOOKUP($A107,Bat!$A$4:$BG$1500,J$1,FALSE),VLOOKUP($A107,Pit!$A$4:$BA$1686,J$2,FALSE))</f>
        <v>R</v>
      </c>
      <c r="K107" s="14" t="str">
        <f>IF($C107="B",VLOOKUP($A107,Bat!$A$4:$BG$1500,K$1,FALSE),VLOOKUP($A107,Pit!$A$4:$BA$1686,K$2,FALSE))</f>
        <v>Normal</v>
      </c>
      <c r="L107" s="15" t="str">
        <f>IF($C107="B",VLOOKUP($A107,Bat!$A$4:$BG$1500,L$1,FALSE),VLOOKUP($A107,Pit!$A$4:$BA$1686,L$2,FALSE))</f>
        <v>Low</v>
      </c>
      <c r="M107" s="14">
        <f>IF($C107="B",VLOOKUP($A107,Bat!$A$4:$BG$1500,M$1,FALSE),VLOOKUP($A107,Pit!$A$4:$BA$1686,M$2,FALSE))</f>
        <v>4</v>
      </c>
      <c r="N107" s="14">
        <f>IF($C107="B",VLOOKUP($A107,Bat!$A$4:$BG$1500,N$1,FALSE),VLOOKUP($A107,Pit!$A$4:$BA$1686,N$2,FALSE))</f>
        <v>4</v>
      </c>
      <c r="O107" s="14">
        <f>IF($C107="B",VLOOKUP($A107,Bat!$A$4:$BG$1500,O$1,FALSE),VLOOKUP($A107,Pit!$A$4:$BA$1686,O$2,FALSE))</f>
        <v>6</v>
      </c>
      <c r="P107" s="14">
        <f>IF($C107="B",VLOOKUP($A107,Bat!$A$4:$BG$1500,P$1,FALSE),VLOOKUP($A107,Pit!$A$4:$BA$1686,P$2,FALSE))</f>
        <v>4</v>
      </c>
      <c r="Q107" s="15">
        <f>IF($C107="B",VLOOKUP($A107,Bat!$A$4:$BG$1500,Q$1,FALSE),VLOOKUP($A107,Pit!$A$4:$BA$1686,Q$2,FALSE))</f>
        <v>3</v>
      </c>
      <c r="R107" s="16">
        <f>IF($C107="B",VLOOKUP($A107,Bat!$A$4:$BG$1500,R$1,FALSE),VLOOKUP($A107,Pit!$A$4:$BA$1686,R$2,FALSE))</f>
        <v>111.3657143474565</v>
      </c>
      <c r="S107" s="17">
        <f>IF($C107="B",VLOOKUP($A107,Bat!$A$4:$BG$1500,S$1,FALSE),VLOOKUP($A107,Pit!$A$4:$BA$1686,S$2,FALSE))</f>
        <v>0.68050217325423856</v>
      </c>
      <c r="T107" s="48" t="str">
        <f>IF($C107="B",VLOOKUP($A107,Bat!$A$4:$BG$1500,T$1,FALSE),VLOOKUP($A107,Pit!$A$4:$BA$1686,T$2,FALSE))</f>
        <v>$110k</v>
      </c>
      <c r="U107" s="19">
        <f>IF($C107="B",VLOOKUP($A107,Bat!$A$4:$AU$1464,46,FALSE),VLOOKUP($A107,Pit!$A$4:$BD$1664,55,FALSE))</f>
        <v>800</v>
      </c>
      <c r="V107" s="19">
        <f>IF($C107="B",VLOOKUP($A107,Bat!$A$4:$BA$1464,47,FALSE),VLOOKUP($A107,Pit!$A$4:$BF$1664,56,FALSE))</f>
        <v>800</v>
      </c>
      <c r="W107" s="19">
        <f>IF($C107="B",VLOOKUP($A107,Bat!$A$4:$BA$1464,48,FALSE),VLOOKUP($A107,Pit!$A$4:$BF$1664,57,FALSE))</f>
        <v>0</v>
      </c>
      <c r="X107" s="14">
        <f t="shared" si="6"/>
        <v>1086</v>
      </c>
      <c r="Y107" s="20">
        <f t="shared" si="7"/>
        <v>236</v>
      </c>
      <c r="Z107" s="14">
        <f>IFERROR(VLOOKUP($D107,Results37!$F$3:$L$1396,Z$1,FALSE),"")</f>
        <v>103</v>
      </c>
      <c r="AA107" s="43">
        <f>IF(ISERROR(VLOOKUP(D107,Results37!$F$3:$O$1399,AA$1,FALSE)),"",IF(VLOOKUP(D107,Results37!$F$3:$O$1399,AA$1+1,FALSE)=1,"S"&amp;VLOOKUP(D107,Results37!$F$3:$O$1399,AA$1,FALSE),VLOOKUP(D107,Results37!$F$3:$O$1399,AA$1,FALSE)))</f>
        <v>4</v>
      </c>
      <c r="AB107" s="14">
        <f>IFERROR(VLOOKUP($D107,Results37!$F$3:$L$1396,AB$1,FALSE),"")</f>
        <v>6</v>
      </c>
      <c r="AC107" s="14" t="str">
        <f>IFERROR(VLOOKUP($D107,Results37!$F$3:$L$1396,AC$1,FALSE),"")</f>
        <v>Scottish Claymores</v>
      </c>
      <c r="AD107" s="14">
        <f t="shared" si="8"/>
        <v>983</v>
      </c>
      <c r="AE107" s="18" t="str">
        <f>IF(ISERROR(VLOOKUP($AC107&amp;"-"&amp;$F107&amp;" "&amp;G107,Bonuses!$B$1:$G$1006,4,FALSE)),"",INT(VLOOKUP($AC107&amp;"-"&amp;$F107&amp;" "&amp;$G107,Bonuses!$B$1:$G$1006,4,FALSE)))</f>
        <v/>
      </c>
      <c r="AF107" s="14" t="str">
        <f>AA107&amp;"."&amp;AB107&amp;" ("&amp;Z107&amp;") - "&amp;E107&amp;" "&amp;F107&amp;" "&amp;G107</f>
        <v>4.6 (103) - 1B Lorenzo Maldonado</v>
      </c>
    </row>
    <row r="108" spans="1:32" s="19" customFormat="1" hidden="1" x14ac:dyDescent="0.3">
      <c r="A108" s="19">
        <v>7606</v>
      </c>
      <c r="B108" s="19">
        <f t="shared" si="5"/>
        <v>1</v>
      </c>
      <c r="C108" s="14" t="str">
        <f>IF(ISNUMBER(IFERROR(VLOOKUP($A108,Pit!$A$4:$A$600,1,FALSE),"B")),"P","B")</f>
        <v>B</v>
      </c>
      <c r="D108" s="15">
        <f>IF($C108="B",VLOOKUP($A108,Bat!$A$4:$BG$1500,D$1,FALSE),VLOOKUP($A108,Pit!$A$4:$BA$1686,D$2,FALSE))</f>
        <v>7606</v>
      </c>
      <c r="E108" s="14" t="str">
        <f>IF($C108="B",VLOOKUP($A108,Bat!$A$4:$BG$1500,E$1,FALSE),VLOOKUP($A108,Pit!$A$4:$BA$1686,E$2,FALSE))</f>
        <v>RF</v>
      </c>
      <c r="F108" s="14" t="str">
        <f>IF($C108="B",VLOOKUP($A108,Bat!$A$4:$BG$1500,F$1,FALSE),VLOOKUP($A108,Pit!$A$4:$BA$1686,F$2,FALSE))</f>
        <v>Lucas</v>
      </c>
      <c r="G108" s="14" t="str">
        <f>IF($C108="B",VLOOKUP($A108,Bat!$A$4:$BG$1500,G$1,FALSE),VLOOKUP($A108,Pit!$A$4:$BA$1686,G$2,FALSE))</f>
        <v>Fullerton</v>
      </c>
      <c r="H108" s="14">
        <f>IF($C108="B",VLOOKUP($A108,Bat!$A$4:$BG$1500,H$1,FALSE),VLOOKUP($A108,Pit!$A$4:$BA$1686,H$2,FALSE))</f>
        <v>18</v>
      </c>
      <c r="I108" s="14" t="str">
        <f>IF($C108="B",VLOOKUP($A108,Bat!$A$4:$BG$1500,I$1,FALSE),VLOOKUP($A108,Pit!$A$4:$BA$1686,I$2,FALSE))</f>
        <v>L</v>
      </c>
      <c r="J108" s="14" t="str">
        <f>IF($C108="B",VLOOKUP($A108,Bat!$A$4:$BG$1500,J$1,FALSE),VLOOKUP($A108,Pit!$A$4:$BA$1686,J$2,FALSE))</f>
        <v>R</v>
      </c>
      <c r="K108" s="14" t="str">
        <f>IF($C108="B",VLOOKUP($A108,Bat!$A$4:$BG$1500,K$1,FALSE),VLOOKUP($A108,Pit!$A$4:$BA$1686,K$2,FALSE))</f>
        <v>Normal</v>
      </c>
      <c r="L108" s="15" t="str">
        <f>IF($C108="B",VLOOKUP($A108,Bat!$A$4:$BG$1500,L$1,FALSE),VLOOKUP($A108,Pit!$A$4:$BA$1686,L$2,FALSE))</f>
        <v>Normal</v>
      </c>
      <c r="M108" s="14">
        <f>IF($C108="B",VLOOKUP($A108,Bat!$A$4:$BG$1500,M$1,FALSE),VLOOKUP($A108,Pit!$A$4:$BA$1686,M$2,FALSE))</f>
        <v>3</v>
      </c>
      <c r="N108" s="14">
        <f>IF($C108="B",VLOOKUP($A108,Bat!$A$4:$BG$1500,N$1,FALSE),VLOOKUP($A108,Pit!$A$4:$BA$1686,N$2,FALSE))</f>
        <v>5</v>
      </c>
      <c r="O108" s="14">
        <f>IF($C108="B",VLOOKUP($A108,Bat!$A$4:$BG$1500,O$1,FALSE),VLOOKUP($A108,Pit!$A$4:$BA$1686,O$2,FALSE))</f>
        <v>5</v>
      </c>
      <c r="P108" s="14">
        <f>IF($C108="B",VLOOKUP($A108,Bat!$A$4:$BG$1500,P$1,FALSE),VLOOKUP($A108,Pit!$A$4:$BA$1686,P$2,FALSE))</f>
        <v>5</v>
      </c>
      <c r="Q108" s="15">
        <f>IF($C108="B",VLOOKUP($A108,Bat!$A$4:$BG$1500,Q$1,FALSE),VLOOKUP($A108,Pit!$A$4:$BA$1686,Q$2,FALSE))</f>
        <v>3</v>
      </c>
      <c r="R108" s="16">
        <f>IF($C108="B",VLOOKUP($A108,Bat!$A$4:$BG$1500,R$1,FALSE),VLOOKUP($A108,Pit!$A$4:$BA$1686,R$2,FALSE))</f>
        <v>114.74233913126885</v>
      </c>
      <c r="S108" s="17">
        <f>IF($C108="B",VLOOKUP($A108,Bat!$A$4:$BG$1500,S$1,FALSE),VLOOKUP($A108,Pit!$A$4:$BA$1686,S$2,FALSE))</f>
        <v>1.3858411922345988</v>
      </c>
      <c r="T108" s="48" t="str">
        <f>IF($C108="B",VLOOKUP($A108,Bat!$A$4:$BG$1500,T$1,FALSE),VLOOKUP($A108,Pit!$A$4:$BA$1686,T$2,FALSE))</f>
        <v>$400k</v>
      </c>
      <c r="U108" s="19">
        <f>IF($C108="B",VLOOKUP($A108,Bat!$A$4:$AU$1464,46,FALSE),VLOOKUP($A108,Pit!$A$4:$BD$1664,55,FALSE))</f>
        <v>800</v>
      </c>
      <c r="V108" s="19">
        <f>IF($C108="B",VLOOKUP($A108,Bat!$A$4:$BA$1464,47,FALSE),VLOOKUP($A108,Pit!$A$4:$BF$1664,56,FALSE))</f>
        <v>800</v>
      </c>
      <c r="W108" s="19">
        <f>IF($C108="B",VLOOKUP($A108,Bat!$A$4:$BA$1464,48,FALSE),VLOOKUP($A108,Pit!$A$4:$BF$1664,57,FALSE))</f>
        <v>0</v>
      </c>
      <c r="X108" s="14">
        <f t="shared" si="6"/>
        <v>962</v>
      </c>
      <c r="Y108" s="20">
        <f t="shared" si="7"/>
        <v>112</v>
      </c>
      <c r="Z108" s="14">
        <f>IFERROR(VLOOKUP($D108,Results37!$F$3:$L$1396,Z$1,FALSE),"")</f>
        <v>104</v>
      </c>
      <c r="AA108" s="43">
        <f>IF(ISERROR(VLOOKUP(D108,Results37!$F$3:$O$1399,AA$1,FALSE)),"",IF(VLOOKUP(D108,Results37!$F$3:$O$1399,AA$1+1,FALSE)=1,"S"&amp;VLOOKUP(D108,Results37!$F$3:$O$1399,AA$1,FALSE),VLOOKUP(D108,Results37!$F$3:$O$1399,AA$1,FALSE)))</f>
        <v>4</v>
      </c>
      <c r="AB108" s="14">
        <f>IFERROR(VLOOKUP($D108,Results37!$F$3:$L$1396,AB$1,FALSE),"")</f>
        <v>7</v>
      </c>
      <c r="AC108" s="14" t="str">
        <f>IFERROR(VLOOKUP($D108,Results37!$F$3:$L$1396,AC$1,FALSE),"")</f>
        <v>Madison Malts</v>
      </c>
      <c r="AD108" s="14">
        <f t="shared" si="8"/>
        <v>858</v>
      </c>
      <c r="AE108" s="18" t="str">
        <f>IF(ISERROR(VLOOKUP($AC108&amp;"-"&amp;$F108&amp;" "&amp;G108,Bonuses!$B$1:$G$1006,4,FALSE)),"",INT(VLOOKUP($AC108&amp;"-"&amp;$F108&amp;" "&amp;$G108,Bonuses!$B$1:$G$1006,4,FALSE)))</f>
        <v/>
      </c>
      <c r="AF108" s="14" t="str">
        <f>AA108&amp;"."&amp;AB108&amp;" ("&amp;Z108&amp;") - "&amp;E108&amp;" "&amp;F108&amp;" "&amp;G108</f>
        <v>4.7 (104) - RF Lucas Fullerton</v>
      </c>
    </row>
    <row r="109" spans="1:32" s="19" customFormat="1" hidden="1" x14ac:dyDescent="0.3">
      <c r="A109" s="19">
        <v>13157</v>
      </c>
      <c r="B109" s="19">
        <f t="shared" si="5"/>
        <v>1</v>
      </c>
      <c r="C109" s="14" t="str">
        <f>IF(ISNUMBER(IFERROR(VLOOKUP($A109,Pit!$A$4:$A$600,1,FALSE),"B")),"P","B")</f>
        <v>P</v>
      </c>
      <c r="D109" s="15">
        <f>IF($C109="B",VLOOKUP($A109,Bat!$A$4:$BG$1500,D$1,FALSE),VLOOKUP($A109,Pit!$A$4:$BA$1686,D$2,FALSE))</f>
        <v>13157</v>
      </c>
      <c r="E109" s="14" t="str">
        <f>IF($C109="B",VLOOKUP($A109,Bat!$A$4:$BG$1500,E$1,FALSE),VLOOKUP($A109,Pit!$A$4:$BA$1686,E$2,FALSE))</f>
        <v>RP</v>
      </c>
      <c r="F109" s="14" t="str">
        <f>IF($C109="B",VLOOKUP($A109,Bat!$A$4:$BG$1500,F$1,FALSE),VLOOKUP($A109,Pit!$A$4:$BA$1686,F$2,FALSE))</f>
        <v>Brad</v>
      </c>
      <c r="G109" s="14" t="str">
        <f>IF($C109="B",VLOOKUP($A109,Bat!$A$4:$BG$1500,G$1,FALSE),VLOOKUP($A109,Pit!$A$4:$BA$1686,G$2,FALSE))</f>
        <v>Simpson</v>
      </c>
      <c r="H109" s="14">
        <f>IF($C109="B",VLOOKUP($A109,Bat!$A$4:$BG$1500,H$1,FALSE),VLOOKUP($A109,Pit!$A$4:$BA$1686,H$2,FALSE))</f>
        <v>21</v>
      </c>
      <c r="I109" s="14" t="str">
        <f>IF($C109="B",VLOOKUP($A109,Bat!$A$4:$BG$1500,I$1,FALSE),VLOOKUP($A109,Pit!$A$4:$BA$1686,I$2,FALSE))</f>
        <v>S</v>
      </c>
      <c r="J109" s="14" t="str">
        <f>IF($C109="B",VLOOKUP($A109,Bat!$A$4:$BG$1500,J$1,FALSE),VLOOKUP($A109,Pit!$A$4:$BA$1686,J$2,FALSE))</f>
        <v>R</v>
      </c>
      <c r="K109" s="14" t="str">
        <f>IF($C109="B",VLOOKUP($A109,Bat!$A$4:$BG$1500,K$1,FALSE),VLOOKUP($A109,Pit!$A$4:$BA$1686,K$2,FALSE))</f>
        <v>Normal</v>
      </c>
      <c r="L109" s="15" t="str">
        <f>IF($C109="B",VLOOKUP($A109,Bat!$A$4:$BG$1500,L$1,FALSE),VLOOKUP($A109,Pit!$A$4:$BA$1686,L$2,FALSE))</f>
        <v>Normal</v>
      </c>
      <c r="M109" s="14">
        <f>IF($C109="B",VLOOKUP($A109,Bat!$A$4:$BG$1500,M$1,FALSE),VLOOKUP($A109,Pit!$A$4:$BA$1686,M$2,FALSE))</f>
        <v>7</v>
      </c>
      <c r="N109" s="14">
        <f>IF($C109="B",VLOOKUP($A109,Bat!$A$4:$BG$1500,N$1,FALSE),VLOOKUP($A109,Pit!$A$4:$BA$1686,N$2,FALSE))</f>
        <v>1</v>
      </c>
      <c r="O109" s="14">
        <f>IF($C109="B",VLOOKUP($A109,Bat!$A$4:$BG$1500,O$1,FALSE),VLOOKUP($A109,Pit!$A$4:$BA$1686,O$2,FALSE))</f>
        <v>2</v>
      </c>
      <c r="P109" s="14" t="str">
        <f>IF($C109="B",VLOOKUP($A109,Bat!$A$4:$BG$1500,P$1,FALSE),VLOOKUP($A109,Pit!$A$4:$BA$1686,P$2,FALSE))</f>
        <v>96-98 Mph</v>
      </c>
      <c r="Q109" s="15">
        <f>IF($C109="B",VLOOKUP($A109,Bat!$A$4:$BG$1500,Q$1,FALSE),VLOOKUP($A109,Pit!$A$4:$BA$1686,Q$2,FALSE))</f>
        <v>1</v>
      </c>
      <c r="R109" s="16">
        <f>IF($C109="B",VLOOKUP($A109,Bat!$A$4:$BG$1500,R$1,FALSE),VLOOKUP($A109,Pit!$A$4:$BA$1686,R$2,FALSE))</f>
        <v>104.95577413776235</v>
      </c>
      <c r="S109" s="17">
        <f>IF($C109="B",VLOOKUP($A109,Bat!$A$4:$BG$1500,S$1,FALSE),VLOOKUP($A109,Pit!$A$4:$BA$1686,S$2,FALSE))</f>
        <v>0.36503984441415843</v>
      </c>
      <c r="T109" s="48" t="str">
        <f>IF($C109="B",VLOOKUP($A109,Bat!$A$4:$BG$1500,T$1,FALSE),VLOOKUP($A109,Pit!$A$4:$BA$1686,T$2,FALSE))</f>
        <v>-</v>
      </c>
      <c r="U109" s="19">
        <f>IF($C109="B",VLOOKUP($A109,Bat!$A$4:$AU$1464,46,FALSE),VLOOKUP($A109,Pit!$A$4:$BD$1664,55,FALSE))</f>
        <v>800</v>
      </c>
      <c r="V109" s="19">
        <f>IF($C109="B",VLOOKUP($A109,Bat!$A$4:$BA$1464,47,FALSE),VLOOKUP($A109,Pit!$A$4:$BF$1664,56,FALSE))</f>
        <v>800</v>
      </c>
      <c r="W109" s="19">
        <f>IF($C109="B",VLOOKUP($A109,Bat!$A$4:$BA$1464,48,FALSE),VLOOKUP($A109,Pit!$A$4:$BF$1664,57,FALSE))</f>
        <v>0</v>
      </c>
      <c r="X109" s="14">
        <f t="shared" si="6"/>
        <v>1174</v>
      </c>
      <c r="Y109" s="20">
        <f t="shared" si="7"/>
        <v>324</v>
      </c>
      <c r="Z109" s="14">
        <f>IFERROR(VLOOKUP($D109,Results37!$F$3:$L$1396,Z$1,FALSE),"")</f>
        <v>105</v>
      </c>
      <c r="AA109" s="43">
        <f>IF(ISERROR(VLOOKUP(D109,Results37!$F$3:$O$1399,AA$1,FALSE)),"",IF(VLOOKUP(D109,Results37!$F$3:$O$1399,AA$1+1,FALSE)=1,"S"&amp;VLOOKUP(D109,Results37!$F$3:$O$1399,AA$1,FALSE),VLOOKUP(D109,Results37!$F$3:$O$1399,AA$1,FALSE)))</f>
        <v>4</v>
      </c>
      <c r="AB109" s="14">
        <f>IFERROR(VLOOKUP($D109,Results37!$F$3:$L$1396,AB$1,FALSE),"")</f>
        <v>8</v>
      </c>
      <c r="AC109" s="14" t="str">
        <f>IFERROR(VLOOKUP($D109,Results37!$F$3:$L$1396,AC$1,FALSE),"")</f>
        <v>San Antonio Calzones of Laredo</v>
      </c>
      <c r="AD109" s="14">
        <f t="shared" si="8"/>
        <v>1069</v>
      </c>
      <c r="AE109" s="18" t="str">
        <f>IF(ISERROR(VLOOKUP($AC109&amp;"-"&amp;$F109&amp;" "&amp;G109,Bonuses!$B$1:$G$1006,4,FALSE)),"",INT(VLOOKUP($AC109&amp;"-"&amp;$F109&amp;" "&amp;$G109,Bonuses!$B$1:$G$1006,4,FALSE)))</f>
        <v/>
      </c>
      <c r="AF109" s="14" t="str">
        <f>IF(ISERROR(VLOOKUP($AC109&amp;"-"&amp;$F109,Bonuses!$B$1:$G$1006,5,FALSE)),"",IF(VLOOKUP($AC109&amp;"-"&amp;$F109,Bonuses!$B$1:$G$1006,5,FALSE)="","",VLOOKUP($AC109&amp;"-"&amp;$F109,Bonuses!$B$1:$G$1006,6,FALSE)&amp;" yrs, "&amp;VLOOKUP($AC109&amp;"-"&amp;$F109,Bonuses!$B$1:$G$1006,5,FALSE)))</f>
        <v/>
      </c>
    </row>
    <row r="110" spans="1:32" s="19" customFormat="1" hidden="1" x14ac:dyDescent="0.3">
      <c r="A110" s="19">
        <v>10815</v>
      </c>
      <c r="B110" s="19">
        <f t="shared" si="5"/>
        <v>1</v>
      </c>
      <c r="C110" s="14" t="str">
        <f>IF(ISNUMBER(IFERROR(VLOOKUP($A110,Pit!$A$4:$A$600,1,FALSE),"B")),"P","B")</f>
        <v>P</v>
      </c>
      <c r="D110" s="15">
        <f>IF($C110="B",VLOOKUP($A110,Bat!$A$4:$BG$1500,D$1,FALSE),VLOOKUP($A110,Pit!$A$4:$BA$1686,D$2,FALSE))</f>
        <v>10815</v>
      </c>
      <c r="E110" s="14" t="str">
        <f>IF($C110="B",VLOOKUP($A110,Bat!$A$4:$BG$1500,E$1,FALSE),VLOOKUP($A110,Pit!$A$4:$BA$1686,E$2,FALSE))</f>
        <v>SP</v>
      </c>
      <c r="F110" s="14" t="str">
        <f>IF($C110="B",VLOOKUP($A110,Bat!$A$4:$BG$1500,F$1,FALSE),VLOOKUP($A110,Pit!$A$4:$BA$1686,F$2,FALSE))</f>
        <v>Mark</v>
      </c>
      <c r="G110" s="14" t="str">
        <f>IF($C110="B",VLOOKUP($A110,Bat!$A$4:$BG$1500,G$1,FALSE),VLOOKUP($A110,Pit!$A$4:$BA$1686,G$2,FALSE))</f>
        <v>Angus</v>
      </c>
      <c r="H110" s="14">
        <f>IF($C110="B",VLOOKUP($A110,Bat!$A$4:$BG$1500,H$1,FALSE),VLOOKUP($A110,Pit!$A$4:$BA$1686,H$2,FALSE))</f>
        <v>18</v>
      </c>
      <c r="I110" s="14" t="str">
        <f>IF($C110="B",VLOOKUP($A110,Bat!$A$4:$BG$1500,I$1,FALSE),VLOOKUP($A110,Pit!$A$4:$BA$1686,I$2,FALSE))</f>
        <v>R</v>
      </c>
      <c r="J110" s="14" t="str">
        <f>IF($C110="B",VLOOKUP($A110,Bat!$A$4:$BG$1500,J$1,FALSE),VLOOKUP($A110,Pit!$A$4:$BA$1686,J$2,FALSE))</f>
        <v>R</v>
      </c>
      <c r="K110" s="14" t="str">
        <f>IF($C110="B",VLOOKUP($A110,Bat!$A$4:$BG$1500,K$1,FALSE),VLOOKUP($A110,Pit!$A$4:$BA$1686,K$2,FALSE))</f>
        <v>High</v>
      </c>
      <c r="L110" s="15" t="str">
        <f>IF($C110="B",VLOOKUP($A110,Bat!$A$4:$BG$1500,L$1,FALSE),VLOOKUP($A110,Pit!$A$4:$BA$1686,L$2,FALSE))</f>
        <v>Normal</v>
      </c>
      <c r="M110" s="14">
        <f>IF($C110="B",VLOOKUP($A110,Bat!$A$4:$BG$1500,M$1,FALSE),VLOOKUP($A110,Pit!$A$4:$BA$1686,M$2,FALSE))</f>
        <v>4</v>
      </c>
      <c r="N110" s="14">
        <f>IF($C110="B",VLOOKUP($A110,Bat!$A$4:$BG$1500,N$1,FALSE),VLOOKUP($A110,Pit!$A$4:$BA$1686,N$2,FALSE))</f>
        <v>4</v>
      </c>
      <c r="O110" s="14">
        <f>IF($C110="B",VLOOKUP($A110,Bat!$A$4:$BG$1500,O$1,FALSE),VLOOKUP($A110,Pit!$A$4:$BA$1686,O$2,FALSE))</f>
        <v>5</v>
      </c>
      <c r="P110" s="14" t="str">
        <f>IF($C110="B",VLOOKUP($A110,Bat!$A$4:$BG$1500,P$1,FALSE),VLOOKUP($A110,Pit!$A$4:$BA$1686,P$2,FALSE))</f>
        <v>90-92 Mph</v>
      </c>
      <c r="Q110" s="15">
        <f>IF($C110="B",VLOOKUP($A110,Bat!$A$4:$BG$1500,Q$1,FALSE),VLOOKUP($A110,Pit!$A$4:$BA$1686,Q$2,FALSE))</f>
        <v>8</v>
      </c>
      <c r="R110" s="16">
        <f>IF($C110="B",VLOOKUP($A110,Bat!$A$4:$BG$1500,R$1,FALSE),VLOOKUP($A110,Pit!$A$4:$BA$1686,R$2,FALSE))</f>
        <v>124.22049160497535</v>
      </c>
      <c r="S110" s="17">
        <f>IF($C110="B",VLOOKUP($A110,Bat!$A$4:$BG$1500,S$1,FALSE),VLOOKUP($A110,Pit!$A$4:$BA$1686,S$2,FALSE))</f>
        <v>2.1423384187474075</v>
      </c>
      <c r="T110" s="48" t="str">
        <f>IF($C110="B",VLOOKUP($A110,Bat!$A$4:$BG$1500,T$1,FALSE),VLOOKUP($A110,Pit!$A$4:$BA$1686,T$2,FALSE))</f>
        <v>$65k</v>
      </c>
      <c r="U110" s="19">
        <f>IF($C110="B",VLOOKUP($A110,Bat!$A$4:$AU$1464,46,FALSE),VLOOKUP($A110,Pit!$A$4:$BD$1664,55,FALSE))</f>
        <v>800</v>
      </c>
      <c r="V110" s="19">
        <f>IF($C110="B",VLOOKUP($A110,Bat!$A$4:$BA$1464,47,FALSE),VLOOKUP($A110,Pit!$A$4:$BF$1664,56,FALSE))</f>
        <v>800</v>
      </c>
      <c r="W110" s="19">
        <f>IF($C110="B",VLOOKUP($A110,Bat!$A$4:$BA$1464,48,FALSE),VLOOKUP($A110,Pit!$A$4:$BF$1664,57,FALSE))</f>
        <v>0</v>
      </c>
      <c r="X110" s="14">
        <f t="shared" si="6"/>
        <v>898</v>
      </c>
      <c r="Y110" s="20">
        <f t="shared" si="7"/>
        <v>48</v>
      </c>
      <c r="Z110" s="14">
        <f>IFERROR(VLOOKUP($D110,Results37!$F$3:$L$1396,Z$1,FALSE),"")</f>
        <v>106</v>
      </c>
      <c r="AA110" s="43">
        <f>IF(ISERROR(VLOOKUP(D110,Results37!$F$3:$O$1399,AA$1,FALSE)),"",IF(VLOOKUP(D110,Results37!$F$3:$O$1399,AA$1+1,FALSE)=1,"S"&amp;VLOOKUP(D110,Results37!$F$3:$O$1399,AA$1,FALSE),VLOOKUP(D110,Results37!$F$3:$O$1399,AA$1,FALSE)))</f>
        <v>4</v>
      </c>
      <c r="AB110" s="14">
        <f>IFERROR(VLOOKUP($D110,Results37!$F$3:$L$1396,AB$1,FALSE),"")</f>
        <v>9</v>
      </c>
      <c r="AC110" s="14" t="str">
        <f>IFERROR(VLOOKUP($D110,Results37!$F$3:$L$1396,AC$1,FALSE),"")</f>
        <v>Yuma Arroyos</v>
      </c>
      <c r="AD110" s="14">
        <f t="shared" si="8"/>
        <v>792</v>
      </c>
      <c r="AE110" s="18" t="str">
        <f>IF(ISERROR(VLOOKUP($AC110&amp;"-"&amp;$F110&amp;" "&amp;G110,Bonuses!$B$1:$G$1006,4,FALSE)),"",INT(VLOOKUP($AC110&amp;"-"&amp;$F110&amp;" "&amp;$G110,Bonuses!$B$1:$G$1006,4,FALSE)))</f>
        <v/>
      </c>
      <c r="AF110" s="14" t="str">
        <f>IF(ISERROR(VLOOKUP($AC110&amp;"-"&amp;$F110,Bonuses!$B$1:$G$1006,5,FALSE)),"",IF(VLOOKUP($AC110&amp;"-"&amp;$F110,Bonuses!$B$1:$G$1006,5,FALSE)="","",VLOOKUP($AC110&amp;"-"&amp;$F110,Bonuses!$B$1:$G$1006,6,FALSE)&amp;" yrs, "&amp;VLOOKUP($AC110&amp;"-"&amp;$F110,Bonuses!$B$1:$G$1006,5,FALSE)))</f>
        <v/>
      </c>
    </row>
    <row r="111" spans="1:32" s="19" customFormat="1" hidden="1" x14ac:dyDescent="0.3">
      <c r="A111" s="19">
        <v>9175</v>
      </c>
      <c r="B111" s="19">
        <f t="shared" si="5"/>
        <v>1</v>
      </c>
      <c r="C111" s="14" t="str">
        <f>IF(ISNUMBER(IFERROR(VLOOKUP($A111,Pit!$A$4:$A$600,1,FALSE),"B")),"P","B")</f>
        <v>P</v>
      </c>
      <c r="D111" s="15">
        <f>IF($C111="B",VLOOKUP($A111,Bat!$A$4:$BG$1500,D$1,FALSE),VLOOKUP($A111,Pit!$A$4:$BA$1686,D$2,FALSE))</f>
        <v>9175</v>
      </c>
      <c r="E111" s="14" t="str">
        <f>IF($C111="B",VLOOKUP($A111,Bat!$A$4:$BG$1500,E$1,FALSE),VLOOKUP($A111,Pit!$A$4:$BA$1686,E$2,FALSE))</f>
        <v>CL</v>
      </c>
      <c r="F111" s="14" t="str">
        <f>IF($C111="B",VLOOKUP($A111,Bat!$A$4:$BG$1500,F$1,FALSE),VLOOKUP($A111,Pit!$A$4:$BA$1686,F$2,FALSE))</f>
        <v>Héctor</v>
      </c>
      <c r="G111" s="14" t="str">
        <f>IF($C111="B",VLOOKUP($A111,Bat!$A$4:$BG$1500,G$1,FALSE),VLOOKUP($A111,Pit!$A$4:$BA$1686,G$2,FALSE))</f>
        <v>Morales</v>
      </c>
      <c r="H111" s="14">
        <f>IF($C111="B",VLOOKUP($A111,Bat!$A$4:$BG$1500,H$1,FALSE),VLOOKUP($A111,Pit!$A$4:$BA$1686,H$2,FALSE))</f>
        <v>21</v>
      </c>
      <c r="I111" s="14" t="str">
        <f>IF($C111="B",VLOOKUP($A111,Bat!$A$4:$BG$1500,I$1,FALSE),VLOOKUP($A111,Pit!$A$4:$BA$1686,I$2,FALSE))</f>
        <v>L</v>
      </c>
      <c r="J111" s="14" t="str">
        <f>IF($C111="B",VLOOKUP($A111,Bat!$A$4:$BG$1500,J$1,FALSE),VLOOKUP($A111,Pit!$A$4:$BA$1686,J$2,FALSE))</f>
        <v>R</v>
      </c>
      <c r="K111" s="14" t="str">
        <f>IF($C111="B",VLOOKUP($A111,Bat!$A$4:$BG$1500,K$1,FALSE),VLOOKUP($A111,Pit!$A$4:$BA$1686,K$2,FALSE))</f>
        <v>High</v>
      </c>
      <c r="L111" s="15" t="str">
        <f>IF($C111="B",VLOOKUP($A111,Bat!$A$4:$BG$1500,L$1,FALSE),VLOOKUP($A111,Pit!$A$4:$BA$1686,L$2,FALSE))</f>
        <v>Normal</v>
      </c>
      <c r="M111" s="14">
        <f>IF($C111="B",VLOOKUP($A111,Bat!$A$4:$BG$1500,M$1,FALSE),VLOOKUP($A111,Pit!$A$4:$BA$1686,M$2,FALSE))</f>
        <v>7</v>
      </c>
      <c r="N111" s="14">
        <f>IF($C111="B",VLOOKUP($A111,Bat!$A$4:$BG$1500,N$1,FALSE),VLOOKUP($A111,Pit!$A$4:$BA$1686,N$2,FALSE))</f>
        <v>4</v>
      </c>
      <c r="O111" s="14">
        <f>IF($C111="B",VLOOKUP($A111,Bat!$A$4:$BG$1500,O$1,FALSE),VLOOKUP($A111,Pit!$A$4:$BA$1686,O$2,FALSE))</f>
        <v>2</v>
      </c>
      <c r="P111" s="14" t="str">
        <f>IF($C111="B",VLOOKUP($A111,Bat!$A$4:$BG$1500,P$1,FALSE),VLOOKUP($A111,Pit!$A$4:$BA$1686,P$2,FALSE))</f>
        <v>96-98 Mph</v>
      </c>
      <c r="Q111" s="15">
        <f>IF($C111="B",VLOOKUP($A111,Bat!$A$4:$BG$1500,Q$1,FALSE),VLOOKUP($A111,Pit!$A$4:$BA$1686,Q$2,FALSE))</f>
        <v>1</v>
      </c>
      <c r="R111" s="16">
        <f>IF($C111="B",VLOOKUP($A111,Bat!$A$4:$BG$1500,R$1,FALSE),VLOOKUP($A111,Pit!$A$4:$BA$1686,R$2,FALSE))</f>
        <v>108.79576210797759</v>
      </c>
      <c r="S111" s="17">
        <f>IF($C111="B",VLOOKUP($A111,Bat!$A$4:$BG$1500,S$1,FALSE),VLOOKUP($A111,Pit!$A$4:$BA$1686,S$2,FALSE))</f>
        <v>0.71930432592216154</v>
      </c>
      <c r="T111" s="48" t="str">
        <f>IF($C111="B",VLOOKUP($A111,Bat!$A$4:$BG$1500,T$1,FALSE),VLOOKUP($A111,Pit!$A$4:$BA$1686,T$2,FALSE))</f>
        <v>$20k</v>
      </c>
      <c r="U111" s="19">
        <f>IF($C111="B",VLOOKUP($A111,Bat!$A$4:$AU$1464,46,FALSE),VLOOKUP($A111,Pit!$A$4:$BD$1664,55,FALSE))</f>
        <v>800</v>
      </c>
      <c r="V111" s="19">
        <f>IF($C111="B",VLOOKUP($A111,Bat!$A$4:$BA$1464,47,FALSE),VLOOKUP($A111,Pit!$A$4:$BF$1664,56,FALSE))</f>
        <v>800</v>
      </c>
      <c r="W111" s="19">
        <f>IF($C111="B",VLOOKUP($A111,Bat!$A$4:$BA$1464,48,FALSE),VLOOKUP($A111,Pit!$A$4:$BF$1664,57,FALSE))</f>
        <v>0</v>
      </c>
      <c r="X111" s="14">
        <f t="shared" si="6"/>
        <v>1075</v>
      </c>
      <c r="Y111" s="20">
        <f t="shared" si="7"/>
        <v>225</v>
      </c>
      <c r="Z111" s="14">
        <f>IFERROR(VLOOKUP($D111,Results37!$F$3:$L$1396,Z$1,FALSE),"")</f>
        <v>107</v>
      </c>
      <c r="AA111" s="43">
        <f>IF(ISERROR(VLOOKUP(D111,Results37!$F$3:$O$1399,AA$1,FALSE)),"",IF(VLOOKUP(D111,Results37!$F$3:$O$1399,AA$1+1,FALSE)=1,"S"&amp;VLOOKUP(D111,Results37!$F$3:$O$1399,AA$1,FALSE),VLOOKUP(D111,Results37!$F$3:$O$1399,AA$1,FALSE)))</f>
        <v>4</v>
      </c>
      <c r="AB111" s="14">
        <f>IFERROR(VLOOKUP($D111,Results37!$F$3:$L$1396,AB$1,FALSE),"")</f>
        <v>10</v>
      </c>
      <c r="AC111" s="14" t="str">
        <f>IFERROR(VLOOKUP($D111,Results37!$F$3:$L$1396,AC$1,FALSE),"")</f>
        <v>Charleston Statesmen</v>
      </c>
      <c r="AD111" s="14">
        <f t="shared" si="8"/>
        <v>968</v>
      </c>
      <c r="AE111" s="18" t="str">
        <f>IF(ISERROR(VLOOKUP($AC111&amp;"-"&amp;$F111&amp;" "&amp;G111,Bonuses!$B$1:$G$1006,4,FALSE)),"",INT(VLOOKUP($AC111&amp;"-"&amp;$F111&amp;" "&amp;$G111,Bonuses!$B$1:$G$1006,4,FALSE)))</f>
        <v/>
      </c>
      <c r="AF111" s="14" t="str">
        <f>IF(ISERROR(VLOOKUP($AC111&amp;"-"&amp;$F111,Bonuses!$B$1:$G$1006,5,FALSE)),"",IF(VLOOKUP($AC111&amp;"-"&amp;$F111,Bonuses!$B$1:$G$1006,5,FALSE)="","",VLOOKUP($AC111&amp;"-"&amp;$F111,Bonuses!$B$1:$G$1006,6,FALSE)&amp;" yrs, "&amp;VLOOKUP($AC111&amp;"-"&amp;$F111,Bonuses!$B$1:$G$1006,5,FALSE)))</f>
        <v/>
      </c>
    </row>
    <row r="112" spans="1:32" s="19" customFormat="1" x14ac:dyDescent="0.3">
      <c r="A112" s="19">
        <v>6205</v>
      </c>
      <c r="B112" s="19">
        <f t="shared" si="5"/>
        <v>1</v>
      </c>
      <c r="C112" s="14" t="str">
        <f>IF(ISNUMBER(IFERROR(VLOOKUP($A112,Pit!$A$4:$A$600,1,FALSE),"B")),"P","B")</f>
        <v>B</v>
      </c>
      <c r="D112" s="15">
        <f>IF($C112="B",VLOOKUP($A112,Bat!$A$4:$BG$1500,D$1,FALSE),VLOOKUP($A112,Pit!$A$4:$BA$1686,D$2,FALSE))</f>
        <v>6205</v>
      </c>
      <c r="E112" s="14" t="str">
        <f>IF($C112="B",VLOOKUP($A112,Bat!$A$4:$BG$1500,E$1,FALSE),VLOOKUP($A112,Pit!$A$4:$BA$1686,E$2,FALSE))</f>
        <v>C</v>
      </c>
      <c r="F112" s="14" t="str">
        <f>IF($C112="B",VLOOKUP($A112,Bat!$A$4:$BG$1500,F$1,FALSE),VLOOKUP($A112,Pit!$A$4:$BA$1686,F$2,FALSE))</f>
        <v>Dennis</v>
      </c>
      <c r="G112" s="14" t="str">
        <f>IF($C112="B",VLOOKUP($A112,Bat!$A$4:$BG$1500,G$1,FALSE),VLOOKUP($A112,Pit!$A$4:$BA$1686,G$2,FALSE))</f>
        <v>Chew</v>
      </c>
      <c r="H112" s="14">
        <f>IF($C112="B",VLOOKUP($A112,Bat!$A$4:$BG$1500,H$1,FALSE),VLOOKUP($A112,Pit!$A$4:$BA$1686,H$2,FALSE))</f>
        <v>18</v>
      </c>
      <c r="I112" s="14" t="str">
        <f>IF($C112="B",VLOOKUP($A112,Bat!$A$4:$BG$1500,I$1,FALSE),VLOOKUP($A112,Pit!$A$4:$BA$1686,I$2,FALSE))</f>
        <v>S</v>
      </c>
      <c r="J112" s="14" t="str">
        <f>IF($C112="B",VLOOKUP($A112,Bat!$A$4:$BG$1500,J$1,FALSE),VLOOKUP($A112,Pit!$A$4:$BA$1686,J$2,FALSE))</f>
        <v>R</v>
      </c>
      <c r="K112" s="14" t="str">
        <f>IF($C112="B",VLOOKUP($A112,Bat!$A$4:$BG$1500,K$1,FALSE),VLOOKUP($A112,Pit!$A$4:$BA$1686,K$2,FALSE))</f>
        <v>High</v>
      </c>
      <c r="L112" s="15" t="str">
        <f>IF($C112="B",VLOOKUP($A112,Bat!$A$4:$BG$1500,L$1,FALSE),VLOOKUP($A112,Pit!$A$4:$BA$1686,L$2,FALSE))</f>
        <v>Normal</v>
      </c>
      <c r="M112" s="14">
        <f>IF($C112="B",VLOOKUP($A112,Bat!$A$4:$BG$1500,M$1,FALSE),VLOOKUP($A112,Pit!$A$4:$BA$1686,M$2,FALSE))</f>
        <v>3</v>
      </c>
      <c r="N112" s="14">
        <f>IF($C112="B",VLOOKUP($A112,Bat!$A$4:$BG$1500,N$1,FALSE),VLOOKUP($A112,Pit!$A$4:$BA$1686,N$2,FALSE))</f>
        <v>6</v>
      </c>
      <c r="O112" s="14">
        <f>IF($C112="B",VLOOKUP($A112,Bat!$A$4:$BG$1500,O$1,FALSE),VLOOKUP($A112,Pit!$A$4:$BA$1686,O$2,FALSE))</f>
        <v>5</v>
      </c>
      <c r="P112" s="14">
        <f>IF($C112="B",VLOOKUP($A112,Bat!$A$4:$BG$1500,P$1,FALSE),VLOOKUP($A112,Pit!$A$4:$BA$1686,P$2,FALSE))</f>
        <v>7</v>
      </c>
      <c r="Q112" s="15">
        <f>IF($C112="B",VLOOKUP($A112,Bat!$A$4:$BG$1500,Q$1,FALSE),VLOOKUP($A112,Pit!$A$4:$BA$1686,Q$2,FALSE))</f>
        <v>3</v>
      </c>
      <c r="R112" s="16">
        <f>IF($C112="B",VLOOKUP($A112,Bat!$A$4:$BG$1500,R$1,FALSE),VLOOKUP($A112,Pit!$A$4:$BA$1686,R$2,FALSE))</f>
        <v>119.13046997928846</v>
      </c>
      <c r="S112" s="17">
        <f>IF($C112="B",VLOOKUP($A112,Bat!$A$4:$BG$1500,S$1,FALSE),VLOOKUP($A112,Pit!$A$4:$BA$1686,S$2,FALSE))</f>
        <v>2.3024724751469678</v>
      </c>
      <c r="T112" s="48" t="str">
        <f>IF($C112="B",VLOOKUP($A112,Bat!$A$4:$BG$1500,T$1,FALSE),VLOOKUP($A112,Pit!$A$4:$BA$1686,T$2,FALSE))</f>
        <v>$340k</v>
      </c>
      <c r="U112" s="19">
        <f>IF($C112="B",VLOOKUP($A112,Bat!$A$4:$AU$1464,46,FALSE),VLOOKUP($A112,Pit!$A$4:$BD$1664,55,FALSE))</f>
        <v>27</v>
      </c>
      <c r="V112" s="19">
        <f>IF($C112="B",VLOOKUP($A112,Bat!$A$4:$BA$1464,47,FALSE),VLOOKUP($A112,Pit!$A$4:$BF$1664,56,FALSE))</f>
        <v>27</v>
      </c>
      <c r="W112" s="19">
        <f>IF($C112="B",VLOOKUP($A112,Bat!$A$4:$BA$1464,48,FALSE),VLOOKUP($A112,Pit!$A$4:$BF$1664,57,FALSE))</f>
        <v>3</v>
      </c>
      <c r="X112" s="14">
        <f t="shared" si="6"/>
        <v>112</v>
      </c>
      <c r="Y112" s="20">
        <f t="shared" si="7"/>
        <v>35</v>
      </c>
      <c r="Z112" s="14">
        <f>IFERROR(VLOOKUP($D112,Results37!$F$3:$L$1396,Z$1,FALSE),"")</f>
        <v>108</v>
      </c>
      <c r="AA112" s="43">
        <f>IF(ISERROR(VLOOKUP(D112,Results37!$F$3:$O$1399,AA$1,FALSE)),"",IF(VLOOKUP(D112,Results37!$F$3:$O$1399,AA$1+1,FALSE)=1,"S"&amp;VLOOKUP(D112,Results37!$F$3:$O$1399,AA$1,FALSE),VLOOKUP(D112,Results37!$F$3:$O$1399,AA$1,FALSE)))</f>
        <v>4</v>
      </c>
      <c r="AB112" s="14">
        <f>IFERROR(VLOOKUP($D112,Results37!$F$3:$L$1396,AB$1,FALSE),"")</f>
        <v>11</v>
      </c>
      <c r="AC112" s="14" t="str">
        <f>IFERROR(VLOOKUP($D112,Results37!$F$3:$L$1396,AC$1,FALSE),"")</f>
        <v>Amsterdam Lions</v>
      </c>
      <c r="AD112" s="14">
        <f t="shared" si="8"/>
        <v>4</v>
      </c>
      <c r="AE112" s="18" t="str">
        <f>IF(ISERROR(VLOOKUP($AC112&amp;"-"&amp;$F112&amp;" "&amp;G112,Bonuses!$B$1:$G$1006,4,FALSE)),"",INT(VLOOKUP($AC112&amp;"-"&amp;$F112&amp;" "&amp;$G112,Bonuses!$B$1:$G$1006,4,FALSE)))</f>
        <v/>
      </c>
      <c r="AF112" s="14" t="str">
        <f>IF(ISERROR(VLOOKUP($AC112&amp;"-"&amp;$F112,Bonuses!$B$1:$G$1006,5,FALSE)),"",IF(VLOOKUP($AC112&amp;"-"&amp;$F112,Bonuses!$B$1:$G$1006,5,FALSE)="","",VLOOKUP($AC112&amp;"-"&amp;$F112,Bonuses!$B$1:$G$1006,6,FALSE)&amp;" yrs, "&amp;VLOOKUP($AC112&amp;"-"&amp;$F112,Bonuses!$B$1:$G$1006,5,FALSE)))</f>
        <v/>
      </c>
    </row>
    <row r="113" spans="1:32" s="19" customFormat="1" hidden="1" x14ac:dyDescent="0.3">
      <c r="A113" s="19">
        <v>13191</v>
      </c>
      <c r="B113" s="19">
        <f t="shared" si="5"/>
        <v>1</v>
      </c>
      <c r="C113" s="14" t="str">
        <f>IF(ISNUMBER(IFERROR(VLOOKUP($A113,Pit!$A$4:$A$600,1,FALSE),"B")),"P","B")</f>
        <v>B</v>
      </c>
      <c r="D113" s="15">
        <f>IF($C113="B",VLOOKUP($A113,Bat!$A$4:$BG$1500,D$1,FALSE),VLOOKUP($A113,Pit!$A$4:$BA$1686,D$2,FALSE))</f>
        <v>13191</v>
      </c>
      <c r="E113" s="14" t="str">
        <f>IF($C113="B",VLOOKUP($A113,Bat!$A$4:$BG$1500,E$1,FALSE),VLOOKUP($A113,Pit!$A$4:$BA$1686,E$2,FALSE))</f>
        <v>SS</v>
      </c>
      <c r="F113" s="14" t="str">
        <f>IF($C113="B",VLOOKUP($A113,Bat!$A$4:$BG$1500,F$1,FALSE),VLOOKUP($A113,Pit!$A$4:$BA$1686,F$2,FALSE))</f>
        <v>John</v>
      </c>
      <c r="G113" s="14" t="str">
        <f>IF($C113="B",VLOOKUP($A113,Bat!$A$4:$BG$1500,G$1,FALSE),VLOOKUP($A113,Pit!$A$4:$BA$1686,G$2,FALSE))</f>
        <v>Sheehan</v>
      </c>
      <c r="H113" s="14">
        <f>IF($C113="B",VLOOKUP($A113,Bat!$A$4:$BG$1500,H$1,FALSE),VLOOKUP($A113,Pit!$A$4:$BA$1686,H$2,FALSE))</f>
        <v>18</v>
      </c>
      <c r="I113" s="14" t="str">
        <f>IF($C113="B",VLOOKUP($A113,Bat!$A$4:$BG$1500,I$1,FALSE),VLOOKUP($A113,Pit!$A$4:$BA$1686,I$2,FALSE))</f>
        <v>R</v>
      </c>
      <c r="J113" s="14" t="str">
        <f>IF($C113="B",VLOOKUP($A113,Bat!$A$4:$BG$1500,J$1,FALSE),VLOOKUP($A113,Pit!$A$4:$BA$1686,J$2,FALSE))</f>
        <v>R</v>
      </c>
      <c r="K113" s="14" t="str">
        <f>IF($C113="B",VLOOKUP($A113,Bat!$A$4:$BG$1500,K$1,FALSE),VLOOKUP($A113,Pit!$A$4:$BA$1686,K$2,FALSE))</f>
        <v>Normal</v>
      </c>
      <c r="L113" s="15" t="str">
        <f>IF($C113="B",VLOOKUP($A113,Bat!$A$4:$BG$1500,L$1,FALSE),VLOOKUP($A113,Pit!$A$4:$BA$1686,L$2,FALSE))</f>
        <v>Normal</v>
      </c>
      <c r="M113" s="14">
        <f>IF($C113="B",VLOOKUP($A113,Bat!$A$4:$BG$1500,M$1,FALSE),VLOOKUP($A113,Pit!$A$4:$BA$1686,M$2,FALSE))</f>
        <v>2</v>
      </c>
      <c r="N113" s="14">
        <f>IF($C113="B",VLOOKUP($A113,Bat!$A$4:$BG$1500,N$1,FALSE),VLOOKUP($A113,Pit!$A$4:$BA$1686,N$2,FALSE))</f>
        <v>3</v>
      </c>
      <c r="O113" s="14">
        <f>IF($C113="B",VLOOKUP($A113,Bat!$A$4:$BG$1500,O$1,FALSE),VLOOKUP($A113,Pit!$A$4:$BA$1686,O$2,FALSE))</f>
        <v>5</v>
      </c>
      <c r="P113" s="14">
        <f>IF($C113="B",VLOOKUP($A113,Bat!$A$4:$BG$1500,P$1,FALSE),VLOOKUP($A113,Pit!$A$4:$BA$1686,P$2,FALSE))</f>
        <v>4</v>
      </c>
      <c r="Q113" s="15">
        <f>IF($C113="B",VLOOKUP($A113,Bat!$A$4:$BG$1500,Q$1,FALSE),VLOOKUP($A113,Pit!$A$4:$BA$1686,Q$2,FALSE))</f>
        <v>2</v>
      </c>
      <c r="R113" s="16">
        <f>IF($C113="B",VLOOKUP($A113,Bat!$A$4:$BG$1500,R$1,FALSE),VLOOKUP($A113,Pit!$A$4:$BA$1686,R$2,FALSE))</f>
        <v>109.41388368640027</v>
      </c>
      <c r="S113" s="17">
        <f>IF($C113="B",VLOOKUP($A113,Bat!$A$4:$BG$1500,S$1,FALSE),VLOOKUP($A113,Pit!$A$4:$BA$1686,S$2,FALSE))</f>
        <v>0.27278665499910087</v>
      </c>
      <c r="T113" s="48" t="str">
        <f>IF($C113="B",VLOOKUP($A113,Bat!$A$4:$BG$1500,T$1,FALSE),VLOOKUP($A113,Pit!$A$4:$BA$1686,T$2,FALSE))</f>
        <v>$500k</v>
      </c>
      <c r="U113" s="19">
        <f>IF($C113="B",VLOOKUP($A113,Bat!$A$4:$AU$1464,46,FALSE),VLOOKUP($A113,Pit!$A$4:$BD$1664,55,FALSE))</f>
        <v>800</v>
      </c>
      <c r="V113" s="19">
        <f>IF($C113="B",VLOOKUP($A113,Bat!$A$4:$BA$1464,47,FALSE),VLOOKUP($A113,Pit!$A$4:$BF$1664,56,FALSE))</f>
        <v>800</v>
      </c>
      <c r="W113" s="19">
        <f>IF($C113="B",VLOOKUP($A113,Bat!$A$4:$BA$1464,48,FALSE),VLOOKUP($A113,Pit!$A$4:$BF$1664,57,FALSE))</f>
        <v>0</v>
      </c>
      <c r="X113" s="14">
        <f t="shared" si="6"/>
        <v>1204</v>
      </c>
      <c r="Y113" s="20">
        <f t="shared" si="7"/>
        <v>354</v>
      </c>
      <c r="Z113" s="14">
        <f>IFERROR(VLOOKUP($D113,Results37!$F$3:$L$1396,Z$1,FALSE),"")</f>
        <v>109</v>
      </c>
      <c r="AA113" s="43">
        <f>IF(ISERROR(VLOOKUP(D113,Results37!$F$3:$O$1399,AA$1,FALSE)),"",IF(VLOOKUP(D113,Results37!$F$3:$O$1399,AA$1+1,FALSE)=1,"S"&amp;VLOOKUP(D113,Results37!$F$3:$O$1399,AA$1,FALSE),VLOOKUP(D113,Results37!$F$3:$O$1399,AA$1,FALSE)))</f>
        <v>4</v>
      </c>
      <c r="AB113" s="14">
        <f>IFERROR(VLOOKUP($D113,Results37!$F$3:$L$1396,AB$1,FALSE),"")</f>
        <v>12</v>
      </c>
      <c r="AC113" s="14" t="str">
        <f>IFERROR(VLOOKUP($D113,Results37!$F$3:$L$1396,AC$1,FALSE),"")</f>
        <v>Okinawa Shisa</v>
      </c>
      <c r="AD113" s="14">
        <f t="shared" si="8"/>
        <v>1095</v>
      </c>
      <c r="AE113" s="18" t="str">
        <f>IF(ISERROR(VLOOKUP($AC113&amp;"-"&amp;$F113&amp;" "&amp;G113,Bonuses!$B$1:$G$1006,4,FALSE)),"",INT(VLOOKUP($AC113&amp;"-"&amp;$F113&amp;" "&amp;$G113,Bonuses!$B$1:$G$1006,4,FALSE)))</f>
        <v/>
      </c>
      <c r="AF113" s="14" t="str">
        <f>IF(ISERROR(VLOOKUP($AC113&amp;"-"&amp;$F113,Bonuses!$B$1:$G$1006,5,FALSE)),"",IF(VLOOKUP($AC113&amp;"-"&amp;$F113,Bonuses!$B$1:$G$1006,5,FALSE)="","",VLOOKUP($AC113&amp;"-"&amp;$F113,Bonuses!$B$1:$G$1006,6,FALSE)&amp;" yrs, "&amp;VLOOKUP($AC113&amp;"-"&amp;$F113,Bonuses!$B$1:$G$1006,5,FALSE)))</f>
        <v/>
      </c>
    </row>
    <row r="114" spans="1:32" s="19" customFormat="1" hidden="1" x14ac:dyDescent="0.3">
      <c r="A114" s="19">
        <v>15365</v>
      </c>
      <c r="B114" s="19">
        <f t="shared" si="5"/>
        <v>1</v>
      </c>
      <c r="C114" s="14" t="str">
        <f>IF(ISNUMBER(IFERROR(VLOOKUP($A114,Pit!$A$4:$A$600,1,FALSE),"B")),"P","B")</f>
        <v>B</v>
      </c>
      <c r="D114" s="15">
        <f>IF($C114="B",VLOOKUP($A114,Bat!$A$4:$BG$1500,D$1,FALSE),VLOOKUP($A114,Pit!$A$4:$BA$1686,D$2,FALSE))</f>
        <v>15365</v>
      </c>
      <c r="E114" s="14" t="str">
        <f>IF($C114="B",VLOOKUP($A114,Bat!$A$4:$BG$1500,E$1,FALSE),VLOOKUP($A114,Pit!$A$4:$BA$1686,E$2,FALSE))</f>
        <v>2B</v>
      </c>
      <c r="F114" s="14" t="str">
        <f>IF($C114="B",VLOOKUP($A114,Bat!$A$4:$BG$1500,F$1,FALSE),VLOOKUP($A114,Pit!$A$4:$BA$1686,F$2,FALSE))</f>
        <v>Toyokazu</v>
      </c>
      <c r="G114" s="14" t="str">
        <f>IF($C114="B",VLOOKUP($A114,Bat!$A$4:$BG$1500,G$1,FALSE),VLOOKUP($A114,Pit!$A$4:$BA$1686,G$2,FALSE))</f>
        <v>Kodo</v>
      </c>
      <c r="H114" s="14">
        <f>IF($C114="B",VLOOKUP($A114,Bat!$A$4:$BG$1500,H$1,FALSE),VLOOKUP($A114,Pit!$A$4:$BA$1686,H$2,FALSE))</f>
        <v>21</v>
      </c>
      <c r="I114" s="14" t="str">
        <f>IF($C114="B",VLOOKUP($A114,Bat!$A$4:$BG$1500,I$1,FALSE),VLOOKUP($A114,Pit!$A$4:$BA$1686,I$2,FALSE))</f>
        <v>R</v>
      </c>
      <c r="J114" s="14" t="str">
        <f>IF($C114="B",VLOOKUP($A114,Bat!$A$4:$BG$1500,J$1,FALSE),VLOOKUP($A114,Pit!$A$4:$BA$1686,J$2,FALSE))</f>
        <v>R</v>
      </c>
      <c r="K114" s="14" t="str">
        <f>IF($C114="B",VLOOKUP($A114,Bat!$A$4:$BG$1500,K$1,FALSE),VLOOKUP($A114,Pit!$A$4:$BA$1686,K$2,FALSE))</f>
        <v>Normal</v>
      </c>
      <c r="L114" s="15" t="str">
        <f>IF($C114="B",VLOOKUP($A114,Bat!$A$4:$BG$1500,L$1,FALSE),VLOOKUP($A114,Pit!$A$4:$BA$1686,L$2,FALSE))</f>
        <v>Normal</v>
      </c>
      <c r="M114" s="14">
        <f>IF($C114="B",VLOOKUP($A114,Bat!$A$4:$BG$1500,M$1,FALSE),VLOOKUP($A114,Pit!$A$4:$BA$1686,M$2,FALSE))</f>
        <v>4</v>
      </c>
      <c r="N114" s="14">
        <f>IF($C114="B",VLOOKUP($A114,Bat!$A$4:$BG$1500,N$1,FALSE),VLOOKUP($A114,Pit!$A$4:$BA$1686,N$2,FALSE))</f>
        <v>4</v>
      </c>
      <c r="O114" s="14">
        <f>IF($C114="B",VLOOKUP($A114,Bat!$A$4:$BG$1500,O$1,FALSE),VLOOKUP($A114,Pit!$A$4:$BA$1686,O$2,FALSE))</f>
        <v>2</v>
      </c>
      <c r="P114" s="14">
        <f>IF($C114="B",VLOOKUP($A114,Bat!$A$4:$BG$1500,P$1,FALSE),VLOOKUP($A114,Pit!$A$4:$BA$1686,P$2,FALSE))</f>
        <v>6</v>
      </c>
      <c r="Q114" s="15">
        <f>IF($C114="B",VLOOKUP($A114,Bat!$A$4:$BG$1500,Q$1,FALSE),VLOOKUP($A114,Pit!$A$4:$BA$1686,Q$2,FALSE))</f>
        <v>6</v>
      </c>
      <c r="R114" s="16">
        <f>IF($C114="B",VLOOKUP($A114,Bat!$A$4:$BG$1500,R$1,FALSE),VLOOKUP($A114,Pit!$A$4:$BA$1686,R$2,FALSE))</f>
        <v>113.57028893535255</v>
      </c>
      <c r="S114" s="17">
        <f>IF($C114="B",VLOOKUP($A114,Bat!$A$4:$BG$1500,S$1,FALSE),VLOOKUP($A114,Pit!$A$4:$BA$1686,S$2,FALSE))</f>
        <v>1.1410130610941374</v>
      </c>
      <c r="T114" s="48" t="str">
        <f>IF($C114="B",VLOOKUP($A114,Bat!$A$4:$BG$1500,T$1,FALSE),VLOOKUP($A114,Pit!$A$4:$BA$1686,T$2,FALSE))</f>
        <v>-</v>
      </c>
      <c r="U114" s="19">
        <f>IF($C114="B",VLOOKUP($A114,Bat!$A$4:$AU$1464,46,FALSE),VLOOKUP($A114,Pit!$A$4:$BD$1664,55,FALSE))</f>
        <v>23</v>
      </c>
      <c r="V114" s="19">
        <f>IF($C114="B",VLOOKUP($A114,Bat!$A$4:$BA$1464,47,FALSE),VLOOKUP($A114,Pit!$A$4:$BF$1664,56,FALSE))</f>
        <v>23</v>
      </c>
      <c r="W114" s="19">
        <f>IF($C114="B",VLOOKUP($A114,Bat!$A$4:$BA$1464,48,FALSE),VLOOKUP($A114,Pit!$A$4:$BF$1664,57,FALSE))</f>
        <v>2</v>
      </c>
      <c r="X114" s="14">
        <f t="shared" si="6"/>
        <v>209</v>
      </c>
      <c r="Y114" s="20">
        <f t="shared" si="7"/>
        <v>136</v>
      </c>
      <c r="Z114" s="14">
        <f>IFERROR(VLOOKUP($D114,Results37!$F$3:$L$1396,Z$1,FALSE),"")</f>
        <v>110</v>
      </c>
      <c r="AA114" s="43">
        <f>IF(ISERROR(VLOOKUP(D114,Results37!$F$3:$O$1399,AA$1,FALSE)),"",IF(VLOOKUP(D114,Results37!$F$3:$O$1399,AA$1+1,FALSE)=1,"S"&amp;VLOOKUP(D114,Results37!$F$3:$O$1399,AA$1,FALSE),VLOOKUP(D114,Results37!$F$3:$O$1399,AA$1,FALSE)))</f>
        <v>4</v>
      </c>
      <c r="AB114" s="14">
        <f>IFERROR(VLOOKUP($D114,Results37!$F$3:$L$1396,AB$1,FALSE),"")</f>
        <v>13</v>
      </c>
      <c r="AC114" s="14" t="str">
        <f>IFERROR(VLOOKUP($D114,Results37!$F$3:$L$1396,AC$1,FALSE),"")</f>
        <v>San Juan Coqui</v>
      </c>
      <c r="AD114" s="14">
        <f t="shared" si="8"/>
        <v>99</v>
      </c>
      <c r="AE114" s="18" t="str">
        <f>IF(ISERROR(VLOOKUP($AC114&amp;"-"&amp;$F114&amp;" "&amp;G114,Bonuses!$B$1:$G$1006,4,FALSE)),"",INT(VLOOKUP($AC114&amp;"-"&amp;$F114&amp;" "&amp;$G114,Bonuses!$B$1:$G$1006,4,FALSE)))</f>
        <v/>
      </c>
      <c r="AF114" s="14" t="str">
        <f>IF(ISERROR(VLOOKUP($AC114&amp;"-"&amp;$F114,Bonuses!$B$1:$G$1006,5,FALSE)),"",IF(VLOOKUP($AC114&amp;"-"&amp;$F114,Bonuses!$B$1:$G$1006,5,FALSE)="","",VLOOKUP($AC114&amp;"-"&amp;$F114,Bonuses!$B$1:$G$1006,6,FALSE)&amp;" yrs, "&amp;VLOOKUP($AC114&amp;"-"&amp;$F114,Bonuses!$B$1:$G$1006,5,FALSE)))</f>
        <v/>
      </c>
    </row>
    <row r="115" spans="1:32" s="19" customFormat="1" hidden="1" x14ac:dyDescent="0.3">
      <c r="A115" s="19">
        <v>8352</v>
      </c>
      <c r="B115" s="19">
        <f t="shared" si="5"/>
        <v>1</v>
      </c>
      <c r="C115" s="14" t="str">
        <f>IF(ISNUMBER(IFERROR(VLOOKUP($A115,Pit!$A$4:$A$600,1,FALSE),"B")),"P","B")</f>
        <v>B</v>
      </c>
      <c r="D115" s="15">
        <f>IF($C115="B",VLOOKUP($A115,Bat!$A$4:$BG$1500,D$1,FALSE),VLOOKUP($A115,Pit!$A$4:$BA$1686,D$2,FALSE))</f>
        <v>8352</v>
      </c>
      <c r="E115" s="14" t="str">
        <f>IF($C115="B",VLOOKUP($A115,Bat!$A$4:$BG$1500,E$1,FALSE),VLOOKUP($A115,Pit!$A$4:$BA$1686,E$2,FALSE))</f>
        <v>RF</v>
      </c>
      <c r="F115" s="14" t="str">
        <f>IF($C115="B",VLOOKUP($A115,Bat!$A$4:$BG$1500,F$1,FALSE),VLOOKUP($A115,Pit!$A$4:$BA$1686,F$2,FALSE))</f>
        <v>Aaron</v>
      </c>
      <c r="G115" s="14" t="str">
        <f>IF($C115="B",VLOOKUP($A115,Bat!$A$4:$BG$1500,G$1,FALSE),VLOOKUP($A115,Pit!$A$4:$BA$1686,G$2,FALSE))</f>
        <v>Jenkins</v>
      </c>
      <c r="H115" s="14">
        <f>IF($C115="B",VLOOKUP($A115,Bat!$A$4:$BG$1500,H$1,FALSE),VLOOKUP($A115,Pit!$A$4:$BA$1686,H$2,FALSE))</f>
        <v>21</v>
      </c>
      <c r="I115" s="14" t="str">
        <f>IF($C115="B",VLOOKUP($A115,Bat!$A$4:$BG$1500,I$1,FALSE),VLOOKUP($A115,Pit!$A$4:$BA$1686,I$2,FALSE))</f>
        <v>L</v>
      </c>
      <c r="J115" s="14" t="str">
        <f>IF($C115="B",VLOOKUP($A115,Bat!$A$4:$BG$1500,J$1,FALSE),VLOOKUP($A115,Pit!$A$4:$BA$1686,J$2,FALSE))</f>
        <v>L</v>
      </c>
      <c r="K115" s="14" t="str">
        <f>IF($C115="B",VLOOKUP($A115,Bat!$A$4:$BG$1500,K$1,FALSE),VLOOKUP($A115,Pit!$A$4:$BA$1686,K$2,FALSE))</f>
        <v>Normal</v>
      </c>
      <c r="L115" s="15" t="str">
        <f>IF($C115="B",VLOOKUP($A115,Bat!$A$4:$BG$1500,L$1,FALSE),VLOOKUP($A115,Pit!$A$4:$BA$1686,L$2,FALSE))</f>
        <v>Normal</v>
      </c>
      <c r="M115" s="14">
        <f>IF($C115="B",VLOOKUP($A115,Bat!$A$4:$BG$1500,M$1,FALSE),VLOOKUP($A115,Pit!$A$4:$BA$1686,M$2,FALSE))</f>
        <v>5</v>
      </c>
      <c r="N115" s="14">
        <f>IF($C115="B",VLOOKUP($A115,Bat!$A$4:$BG$1500,N$1,FALSE),VLOOKUP($A115,Pit!$A$4:$BA$1686,N$2,FALSE))</f>
        <v>5</v>
      </c>
      <c r="O115" s="14">
        <f>IF($C115="B",VLOOKUP($A115,Bat!$A$4:$BG$1500,O$1,FALSE),VLOOKUP($A115,Pit!$A$4:$BA$1686,O$2,FALSE))</f>
        <v>4</v>
      </c>
      <c r="P115" s="14">
        <f>IF($C115="B",VLOOKUP($A115,Bat!$A$4:$BG$1500,P$1,FALSE),VLOOKUP($A115,Pit!$A$4:$BA$1686,P$2,FALSE))</f>
        <v>4</v>
      </c>
      <c r="Q115" s="15">
        <f>IF($C115="B",VLOOKUP($A115,Bat!$A$4:$BG$1500,Q$1,FALSE),VLOOKUP($A115,Pit!$A$4:$BA$1686,Q$2,FALSE))</f>
        <v>5</v>
      </c>
      <c r="R115" s="16">
        <f>IF($C115="B",VLOOKUP($A115,Bat!$A$4:$BG$1500,R$1,FALSE),VLOOKUP($A115,Pit!$A$4:$BA$1686,R$2,FALSE))</f>
        <v>115.8208223428723</v>
      </c>
      <c r="S115" s="17">
        <f>IF($C115="B",VLOOKUP($A115,Bat!$A$4:$BG$1500,S$1,FALSE),VLOOKUP($A115,Pit!$A$4:$BA$1686,S$2,FALSE))</f>
        <v>1.6111242305235947</v>
      </c>
      <c r="T115" s="48" t="str">
        <f>IF($C115="B",VLOOKUP($A115,Bat!$A$4:$BG$1500,T$1,FALSE),VLOOKUP($A115,Pit!$A$4:$BA$1686,T$2,FALSE))</f>
        <v>$130k</v>
      </c>
      <c r="U115" s="19">
        <f>IF($C115="B",VLOOKUP($A115,Bat!$A$4:$AU$1464,46,FALSE),VLOOKUP($A115,Pit!$A$4:$BD$1664,55,FALSE))</f>
        <v>17</v>
      </c>
      <c r="V115" s="19">
        <f>IF($C115="B",VLOOKUP($A115,Bat!$A$4:$BA$1464,47,FALSE),VLOOKUP($A115,Pit!$A$4:$BF$1664,56,FALSE))</f>
        <v>17</v>
      </c>
      <c r="W115" s="19">
        <f>IF($C115="B",VLOOKUP($A115,Bat!$A$4:$BA$1464,48,FALSE),VLOOKUP($A115,Pit!$A$4:$BF$1664,57,FALSE))</f>
        <v>2</v>
      </c>
      <c r="X115" s="14">
        <f t="shared" si="6"/>
        <v>161</v>
      </c>
      <c r="Y115" s="20">
        <f t="shared" si="7"/>
        <v>94</v>
      </c>
      <c r="Z115" s="14">
        <f>IFERROR(VLOOKUP($D115,Results37!$F$3:$L$1396,Z$1,FALSE),"")</f>
        <v>111</v>
      </c>
      <c r="AA115" s="43">
        <f>IF(ISERROR(VLOOKUP(D115,Results37!$F$3:$O$1399,AA$1,FALSE)),"",IF(VLOOKUP(D115,Results37!$F$3:$O$1399,AA$1+1,FALSE)=1,"S"&amp;VLOOKUP(D115,Results37!$F$3:$O$1399,AA$1,FALSE),VLOOKUP(D115,Results37!$F$3:$O$1399,AA$1,FALSE)))</f>
        <v>4</v>
      </c>
      <c r="AB115" s="14">
        <f>IFERROR(VLOOKUP($D115,Results37!$F$3:$L$1396,AB$1,FALSE),"")</f>
        <v>14</v>
      </c>
      <c r="AC115" s="14" t="str">
        <f>IFERROR(VLOOKUP($D115,Results37!$F$3:$L$1396,AC$1,FALSE),"")</f>
        <v>Palm Springs Codgers</v>
      </c>
      <c r="AD115" s="14">
        <f t="shared" si="8"/>
        <v>50</v>
      </c>
      <c r="AE115" s="18" t="str">
        <f>IF(ISERROR(VLOOKUP($AC115&amp;"-"&amp;$F115&amp;" "&amp;G115,Bonuses!$B$1:$G$1006,4,FALSE)),"",INT(VLOOKUP($AC115&amp;"-"&amp;$F115&amp;" "&amp;$G115,Bonuses!$B$1:$G$1006,4,FALSE)))</f>
        <v/>
      </c>
      <c r="AF115" s="14" t="str">
        <f>AA115&amp;"."&amp;AB115&amp;" ("&amp;Z115&amp;") - "&amp;E115&amp;" "&amp;F115&amp;" "&amp;G115</f>
        <v>4.14 (111) - RF Aaron Jenkins</v>
      </c>
    </row>
    <row r="116" spans="1:32" s="19" customFormat="1" hidden="1" x14ac:dyDescent="0.3">
      <c r="A116" s="19">
        <v>8903</v>
      </c>
      <c r="B116" s="19">
        <f t="shared" si="5"/>
        <v>1</v>
      </c>
      <c r="C116" s="14" t="str">
        <f>IF(ISNUMBER(IFERROR(VLOOKUP($A116,Pit!$A$4:$A$600,1,FALSE),"B")),"P","B")</f>
        <v>P</v>
      </c>
      <c r="D116" s="15">
        <f>IF($C116="B",VLOOKUP($A116,Bat!$A$4:$BG$1500,D$1,FALSE),VLOOKUP($A116,Pit!$A$4:$BA$1686,D$2,FALSE))</f>
        <v>8903</v>
      </c>
      <c r="E116" s="14" t="str">
        <f>IF($C116="B",VLOOKUP($A116,Bat!$A$4:$BG$1500,E$1,FALSE),VLOOKUP($A116,Pit!$A$4:$BA$1686,E$2,FALSE))</f>
        <v>CL</v>
      </c>
      <c r="F116" s="14" t="str">
        <f>IF($C116="B",VLOOKUP($A116,Bat!$A$4:$BG$1500,F$1,FALSE),VLOOKUP($A116,Pit!$A$4:$BA$1686,F$2,FALSE))</f>
        <v>Ismael</v>
      </c>
      <c r="G116" s="14" t="str">
        <f>IF($C116="B",VLOOKUP($A116,Bat!$A$4:$BG$1500,G$1,FALSE),VLOOKUP($A116,Pit!$A$4:$BA$1686,G$2,FALSE))</f>
        <v>Morales</v>
      </c>
      <c r="H116" s="14">
        <f>IF($C116="B",VLOOKUP($A116,Bat!$A$4:$BG$1500,H$1,FALSE),VLOOKUP($A116,Pit!$A$4:$BA$1686,H$2,FALSE))</f>
        <v>21</v>
      </c>
      <c r="I116" s="14" t="str">
        <f>IF($C116="B",VLOOKUP($A116,Bat!$A$4:$BG$1500,I$1,FALSE),VLOOKUP($A116,Pit!$A$4:$BA$1686,I$2,FALSE))</f>
        <v>R</v>
      </c>
      <c r="J116" s="14" t="str">
        <f>IF($C116="B",VLOOKUP($A116,Bat!$A$4:$BG$1500,J$1,FALSE),VLOOKUP($A116,Pit!$A$4:$BA$1686,J$2,FALSE))</f>
        <v>R</v>
      </c>
      <c r="K116" s="14" t="str">
        <f>IF($C116="B",VLOOKUP($A116,Bat!$A$4:$BG$1500,K$1,FALSE),VLOOKUP($A116,Pit!$A$4:$BA$1686,K$2,FALSE))</f>
        <v>Normal</v>
      </c>
      <c r="L116" s="15" t="str">
        <f>IF($C116="B",VLOOKUP($A116,Bat!$A$4:$BG$1500,L$1,FALSE),VLOOKUP($A116,Pit!$A$4:$BA$1686,L$2,FALSE))</f>
        <v>Normal</v>
      </c>
      <c r="M116" s="14">
        <f>IF($C116="B",VLOOKUP($A116,Bat!$A$4:$BG$1500,M$1,FALSE),VLOOKUP($A116,Pit!$A$4:$BA$1686,M$2,FALSE))</f>
        <v>5</v>
      </c>
      <c r="N116" s="14">
        <f>IF($C116="B",VLOOKUP($A116,Bat!$A$4:$BG$1500,N$1,FALSE),VLOOKUP($A116,Pit!$A$4:$BA$1686,N$2,FALSE))</f>
        <v>4</v>
      </c>
      <c r="O116" s="14">
        <f>IF($C116="B",VLOOKUP($A116,Bat!$A$4:$BG$1500,O$1,FALSE),VLOOKUP($A116,Pit!$A$4:$BA$1686,O$2,FALSE))</f>
        <v>6</v>
      </c>
      <c r="P116" s="14" t="str">
        <f>IF($C116="B",VLOOKUP($A116,Bat!$A$4:$BG$1500,P$1,FALSE),VLOOKUP($A116,Pit!$A$4:$BA$1686,P$2,FALSE))</f>
        <v>93-95 Mph</v>
      </c>
      <c r="Q116" s="15">
        <f>IF($C116="B",VLOOKUP($A116,Bat!$A$4:$BG$1500,Q$1,FALSE),VLOOKUP($A116,Pit!$A$4:$BA$1686,Q$2,FALSE))</f>
        <v>1</v>
      </c>
      <c r="R116" s="16">
        <f>IF($C116="B",VLOOKUP($A116,Bat!$A$4:$BG$1500,R$1,FALSE),VLOOKUP($A116,Pit!$A$4:$BA$1686,R$2,FALSE))</f>
        <v>124.79545286266202</v>
      </c>
      <c r="S116" s="17">
        <f>IF($C116="B",VLOOKUP($A116,Bat!$A$4:$BG$1500,S$1,FALSE),VLOOKUP($A116,Pit!$A$4:$BA$1686,S$2,FALSE))</f>
        <v>2.1953824265467698</v>
      </c>
      <c r="T116" s="48" t="str">
        <f>IF($C116="B",VLOOKUP($A116,Bat!$A$4:$BG$1500,T$1,FALSE),VLOOKUP($A116,Pit!$A$4:$BA$1686,T$2,FALSE))</f>
        <v>$55k</v>
      </c>
      <c r="U116" s="19">
        <f>IF($C116="B",VLOOKUP($A116,Bat!$A$4:$AU$1464,46,FALSE),VLOOKUP($A116,Pit!$A$4:$BD$1664,55,FALSE))</f>
        <v>5</v>
      </c>
      <c r="V116" s="19">
        <f>IF($C116="B",VLOOKUP($A116,Bat!$A$4:$BA$1464,47,FALSE),VLOOKUP($A116,Pit!$A$4:$BF$1664,56,FALSE))</f>
        <v>800</v>
      </c>
      <c r="W116" s="19">
        <f>IF($C116="B",VLOOKUP($A116,Bat!$A$4:$BA$1464,48,FALSE),VLOOKUP($A116,Pit!$A$4:$BF$1664,57,FALSE))</f>
        <v>1</v>
      </c>
      <c r="X116" s="14">
        <f t="shared" si="6"/>
        <v>99</v>
      </c>
      <c r="Y116" s="20">
        <f t="shared" si="7"/>
        <v>44</v>
      </c>
      <c r="Z116" s="14">
        <f>IFERROR(VLOOKUP($D116,Results37!$F$3:$L$1396,Z$1,FALSE),"")</f>
        <v>112</v>
      </c>
      <c r="AA116" s="43">
        <f>IF(ISERROR(VLOOKUP(D116,Results37!$F$3:$O$1399,AA$1,FALSE)),"",IF(VLOOKUP(D116,Results37!$F$3:$O$1399,AA$1+1,FALSE)=1,"S"&amp;VLOOKUP(D116,Results37!$F$3:$O$1399,AA$1,FALSE),VLOOKUP(D116,Results37!$F$3:$O$1399,AA$1,FALSE)))</f>
        <v>4</v>
      </c>
      <c r="AB116" s="14">
        <f>IFERROR(VLOOKUP($D116,Results37!$F$3:$L$1396,AB$1,FALSE),"")</f>
        <v>15</v>
      </c>
      <c r="AC116" s="14" t="str">
        <f>IFERROR(VLOOKUP($D116,Results37!$F$3:$L$1396,AC$1,FALSE),"")</f>
        <v>London Underground</v>
      </c>
      <c r="AD116" s="14">
        <f t="shared" si="8"/>
        <v>-13</v>
      </c>
      <c r="AE116" s="18" t="str">
        <f>IF(ISERROR(VLOOKUP($AC116&amp;"-"&amp;$F116&amp;" "&amp;G116,Bonuses!$B$1:$G$1006,4,FALSE)),"",INT(VLOOKUP($AC116&amp;"-"&amp;$F116&amp;" "&amp;$G116,Bonuses!$B$1:$G$1006,4,FALSE)))</f>
        <v/>
      </c>
      <c r="AF116" s="14" t="str">
        <f>AA116&amp;"."&amp;AB116&amp;" ("&amp;Z116&amp;") - "&amp;E116&amp;" "&amp;F116&amp;" "&amp;G116</f>
        <v>4.15 (112) - CL Ismael Morales</v>
      </c>
    </row>
    <row r="117" spans="1:32" s="19" customFormat="1" hidden="1" x14ac:dyDescent="0.3">
      <c r="A117" s="19">
        <v>5502</v>
      </c>
      <c r="B117" s="19">
        <f t="shared" si="5"/>
        <v>1</v>
      </c>
      <c r="C117" s="14" t="str">
        <f>IF(ISNUMBER(IFERROR(VLOOKUP($A117,Pit!$A$4:$A$600,1,FALSE),"B")),"P","B")</f>
        <v>B</v>
      </c>
      <c r="D117" s="15">
        <f>IF($C117="B",VLOOKUP($A117,Bat!$A$4:$BG$1500,D$1,FALSE),VLOOKUP($A117,Pit!$A$4:$BA$1686,D$2,FALSE))</f>
        <v>5502</v>
      </c>
      <c r="E117" s="14" t="str">
        <f>IF($C117="B",VLOOKUP($A117,Bat!$A$4:$BG$1500,E$1,FALSE),VLOOKUP($A117,Pit!$A$4:$BA$1686,E$2,FALSE))</f>
        <v>CF</v>
      </c>
      <c r="F117" s="14" t="str">
        <f>IF($C117="B",VLOOKUP($A117,Bat!$A$4:$BG$1500,F$1,FALSE),VLOOKUP($A117,Pit!$A$4:$BA$1686,F$2,FALSE))</f>
        <v>Luis</v>
      </c>
      <c r="G117" s="14" t="str">
        <f>IF($C117="B",VLOOKUP($A117,Bat!$A$4:$BG$1500,G$1,FALSE),VLOOKUP($A117,Pit!$A$4:$BA$1686,G$2,FALSE))</f>
        <v>Pérez</v>
      </c>
      <c r="H117" s="14">
        <f>IF($C117="B",VLOOKUP($A117,Bat!$A$4:$BG$1500,H$1,FALSE),VLOOKUP($A117,Pit!$A$4:$BA$1686,H$2,FALSE))</f>
        <v>21</v>
      </c>
      <c r="I117" s="14" t="str">
        <f>IF($C117="B",VLOOKUP($A117,Bat!$A$4:$BG$1500,I$1,FALSE),VLOOKUP($A117,Pit!$A$4:$BA$1686,I$2,FALSE))</f>
        <v>R</v>
      </c>
      <c r="J117" s="14" t="str">
        <f>IF($C117="B",VLOOKUP($A117,Bat!$A$4:$BG$1500,J$1,FALSE),VLOOKUP($A117,Pit!$A$4:$BA$1686,J$2,FALSE))</f>
        <v>R</v>
      </c>
      <c r="K117" s="14" t="str">
        <f>IF($C117="B",VLOOKUP($A117,Bat!$A$4:$BG$1500,K$1,FALSE),VLOOKUP($A117,Pit!$A$4:$BA$1686,K$2,FALSE))</f>
        <v>High</v>
      </c>
      <c r="L117" s="15" t="str">
        <f>IF($C117="B",VLOOKUP($A117,Bat!$A$4:$BG$1500,L$1,FALSE),VLOOKUP($A117,Pit!$A$4:$BA$1686,L$2,FALSE))</f>
        <v>Normal</v>
      </c>
      <c r="M117" s="14">
        <f>IF($C117="B",VLOOKUP($A117,Bat!$A$4:$BG$1500,M$1,FALSE),VLOOKUP($A117,Pit!$A$4:$BA$1686,M$2,FALSE))</f>
        <v>4</v>
      </c>
      <c r="N117" s="14">
        <f>IF($C117="B",VLOOKUP($A117,Bat!$A$4:$BG$1500,N$1,FALSE),VLOOKUP($A117,Pit!$A$4:$BA$1686,N$2,FALSE))</f>
        <v>3</v>
      </c>
      <c r="O117" s="14">
        <f>IF($C117="B",VLOOKUP($A117,Bat!$A$4:$BG$1500,O$1,FALSE),VLOOKUP($A117,Pit!$A$4:$BA$1686,O$2,FALSE))</f>
        <v>2</v>
      </c>
      <c r="P117" s="14">
        <f>IF($C117="B",VLOOKUP($A117,Bat!$A$4:$BG$1500,P$1,FALSE),VLOOKUP($A117,Pit!$A$4:$BA$1686,P$2,FALSE))</f>
        <v>5</v>
      </c>
      <c r="Q117" s="15">
        <f>IF($C117="B",VLOOKUP($A117,Bat!$A$4:$BG$1500,Q$1,FALSE),VLOOKUP($A117,Pit!$A$4:$BA$1686,Q$2,FALSE))</f>
        <v>4</v>
      </c>
      <c r="R117" s="16">
        <f>IF($C117="B",VLOOKUP($A117,Bat!$A$4:$BG$1500,R$1,FALSE),VLOOKUP($A117,Pit!$A$4:$BA$1686,R$2,FALSE))</f>
        <v>111.99714489873193</v>
      </c>
      <c r="S117" s="17">
        <f>IF($C117="B",VLOOKUP($A117,Bat!$A$4:$BG$1500,S$1,FALSE),VLOOKUP($A117,Pit!$A$4:$BA$1686,S$2,FALSE))</f>
        <v>0.81240092840345457</v>
      </c>
      <c r="T117" s="48" t="str">
        <f>IF($C117="B",VLOOKUP($A117,Bat!$A$4:$BG$1500,T$1,FALSE),VLOOKUP($A117,Pit!$A$4:$BA$1686,T$2,FALSE))</f>
        <v>$180k</v>
      </c>
      <c r="U117" s="19">
        <f>IF($C117="B",VLOOKUP($A117,Bat!$A$4:$AU$1464,46,FALSE),VLOOKUP($A117,Pit!$A$4:$BD$1664,55,FALSE))</f>
        <v>800</v>
      </c>
      <c r="V117" s="19">
        <f>IF($C117="B",VLOOKUP($A117,Bat!$A$4:$BA$1464,47,FALSE),VLOOKUP($A117,Pit!$A$4:$BF$1664,56,FALSE))</f>
        <v>800</v>
      </c>
      <c r="W117" s="19">
        <f>IF($C117="B",VLOOKUP($A117,Bat!$A$4:$BA$1464,48,FALSE),VLOOKUP($A117,Pit!$A$4:$BF$1664,57,FALSE))</f>
        <v>0</v>
      </c>
      <c r="X117" s="14">
        <f t="shared" si="6"/>
        <v>1052</v>
      </c>
      <c r="Y117" s="20">
        <f t="shared" si="7"/>
        <v>202</v>
      </c>
      <c r="Z117" s="14">
        <f>IFERROR(VLOOKUP($D117,Results37!$F$3:$L$1396,Z$1,FALSE),"")</f>
        <v>113</v>
      </c>
      <c r="AA117" s="43">
        <f>IF(ISERROR(VLOOKUP(D117,Results37!$F$3:$O$1399,AA$1,FALSE)),"",IF(VLOOKUP(D117,Results37!$F$3:$O$1399,AA$1+1,FALSE)=1,"S"&amp;VLOOKUP(D117,Results37!$F$3:$O$1399,AA$1,FALSE),VLOOKUP(D117,Results37!$F$3:$O$1399,AA$1,FALSE)))</f>
        <v>4</v>
      </c>
      <c r="AB117" s="14">
        <f>IFERROR(VLOOKUP($D117,Results37!$F$3:$L$1396,AB$1,FALSE),"")</f>
        <v>16</v>
      </c>
      <c r="AC117" s="14" t="str">
        <f>IFERROR(VLOOKUP($D117,Results37!$F$3:$L$1396,AC$1,FALSE),"")</f>
        <v>Reno Zephyrs</v>
      </c>
      <c r="AD117" s="14">
        <f t="shared" si="8"/>
        <v>939</v>
      </c>
      <c r="AE117" s="18" t="str">
        <f>IF(ISERROR(VLOOKUP($AC117&amp;"-"&amp;$F117&amp;" "&amp;G117,Bonuses!$B$1:$G$1006,4,FALSE)),"",INT(VLOOKUP($AC117&amp;"-"&amp;$F117&amp;" "&amp;$G117,Bonuses!$B$1:$G$1006,4,FALSE)))</f>
        <v/>
      </c>
      <c r="AF117" s="14" t="str">
        <f>AA117&amp;"."&amp;AB117&amp;" ("&amp;Z117&amp;") - "&amp;E117&amp;" "&amp;F117&amp;" "&amp;G117</f>
        <v>4.16 (113) - CF Luis Pérez</v>
      </c>
    </row>
    <row r="118" spans="1:32" s="19" customFormat="1" hidden="1" x14ac:dyDescent="0.3">
      <c r="A118" s="19">
        <v>14076</v>
      </c>
      <c r="B118" s="19">
        <f t="shared" si="5"/>
        <v>1</v>
      </c>
      <c r="C118" s="14" t="str">
        <f>IF(ISNUMBER(IFERROR(VLOOKUP($A118,Pit!$A$4:$A$600,1,FALSE),"B")),"P","B")</f>
        <v>B</v>
      </c>
      <c r="D118" s="15">
        <f>IF($C118="B",VLOOKUP($A118,Bat!$A$4:$BG$1500,D$1,FALSE),VLOOKUP($A118,Pit!$A$4:$BA$1686,D$2,FALSE))</f>
        <v>14076</v>
      </c>
      <c r="E118" s="14" t="str">
        <f>IF($C118="B",VLOOKUP($A118,Bat!$A$4:$BG$1500,E$1,FALSE),VLOOKUP($A118,Pit!$A$4:$BA$1686,E$2,FALSE))</f>
        <v>RF</v>
      </c>
      <c r="F118" s="14" t="str">
        <f>IF($C118="B",VLOOKUP($A118,Bat!$A$4:$BG$1500,F$1,FALSE),VLOOKUP($A118,Pit!$A$4:$BA$1686,F$2,FALSE))</f>
        <v>Toshikazu</v>
      </c>
      <c r="G118" s="14" t="str">
        <f>IF($C118="B",VLOOKUP($A118,Bat!$A$4:$BG$1500,G$1,FALSE),VLOOKUP($A118,Pit!$A$4:$BA$1686,G$2,FALSE))</f>
        <v>Nishida</v>
      </c>
      <c r="H118" s="14">
        <f>IF($C118="B",VLOOKUP($A118,Bat!$A$4:$BG$1500,H$1,FALSE),VLOOKUP($A118,Pit!$A$4:$BA$1686,H$2,FALSE))</f>
        <v>18</v>
      </c>
      <c r="I118" s="14" t="str">
        <f>IF($C118="B",VLOOKUP($A118,Bat!$A$4:$BG$1500,I$1,FALSE),VLOOKUP($A118,Pit!$A$4:$BA$1686,I$2,FALSE))</f>
        <v>L</v>
      </c>
      <c r="J118" s="14" t="str">
        <f>IF($C118="B",VLOOKUP($A118,Bat!$A$4:$BG$1500,J$1,FALSE),VLOOKUP($A118,Pit!$A$4:$BA$1686,J$2,FALSE))</f>
        <v>L</v>
      </c>
      <c r="K118" s="14" t="str">
        <f>IF($C118="B",VLOOKUP($A118,Bat!$A$4:$BG$1500,K$1,FALSE),VLOOKUP($A118,Pit!$A$4:$BA$1686,K$2,FALSE))</f>
        <v>High</v>
      </c>
      <c r="L118" s="15" t="str">
        <f>IF($C118="B",VLOOKUP($A118,Bat!$A$4:$BG$1500,L$1,FALSE),VLOOKUP($A118,Pit!$A$4:$BA$1686,L$2,FALSE))</f>
        <v>Normal</v>
      </c>
      <c r="M118" s="14">
        <f>IF($C118="B",VLOOKUP($A118,Bat!$A$4:$BG$1500,M$1,FALSE),VLOOKUP($A118,Pit!$A$4:$BA$1686,M$2,FALSE))</f>
        <v>4</v>
      </c>
      <c r="N118" s="14">
        <f>IF($C118="B",VLOOKUP($A118,Bat!$A$4:$BG$1500,N$1,FALSE),VLOOKUP($A118,Pit!$A$4:$BA$1686,N$2,FALSE))</f>
        <v>4</v>
      </c>
      <c r="O118" s="14">
        <f>IF($C118="B",VLOOKUP($A118,Bat!$A$4:$BG$1500,O$1,FALSE),VLOOKUP($A118,Pit!$A$4:$BA$1686,O$2,FALSE))</f>
        <v>4</v>
      </c>
      <c r="P118" s="14">
        <f>IF($C118="B",VLOOKUP($A118,Bat!$A$4:$BG$1500,P$1,FALSE),VLOOKUP($A118,Pit!$A$4:$BA$1686,P$2,FALSE))</f>
        <v>5</v>
      </c>
      <c r="Q118" s="15">
        <f>IF($C118="B",VLOOKUP($A118,Bat!$A$4:$BG$1500,Q$1,FALSE),VLOOKUP($A118,Pit!$A$4:$BA$1686,Q$2,FALSE))</f>
        <v>5</v>
      </c>
      <c r="R118" s="16">
        <f>IF($C118="B",VLOOKUP($A118,Bat!$A$4:$BG$1500,R$1,FALSE),VLOOKUP($A118,Pit!$A$4:$BA$1686,R$2,FALSE))</f>
        <v>118.48971912620993</v>
      </c>
      <c r="S118" s="17">
        <f>IF($C118="B",VLOOKUP($A118,Bat!$A$4:$BG$1500,S$1,FALSE),VLOOKUP($A118,Pit!$A$4:$BA$1686,S$2,FALSE))</f>
        <v>2.1686268135597264</v>
      </c>
      <c r="T118" s="48" t="str">
        <f>IF($C118="B",VLOOKUP($A118,Bat!$A$4:$BG$1500,T$1,FALSE),VLOOKUP($A118,Pit!$A$4:$BA$1686,T$2,FALSE))</f>
        <v>$200k</v>
      </c>
      <c r="U118" s="19">
        <f>IF($C118="B",VLOOKUP($A118,Bat!$A$4:$AU$1464,46,FALSE),VLOOKUP($A118,Pit!$A$4:$BD$1664,55,FALSE))</f>
        <v>800</v>
      </c>
      <c r="V118" s="19">
        <f>IF($C118="B",VLOOKUP($A118,Bat!$A$4:$BA$1464,47,FALSE),VLOOKUP($A118,Pit!$A$4:$BF$1664,56,FALSE))</f>
        <v>800</v>
      </c>
      <c r="W118" s="19">
        <f>IF($C118="B",VLOOKUP($A118,Bat!$A$4:$BA$1464,48,FALSE),VLOOKUP($A118,Pit!$A$4:$BF$1664,57,FALSE))</f>
        <v>0</v>
      </c>
      <c r="X118" s="14">
        <f t="shared" si="6"/>
        <v>896</v>
      </c>
      <c r="Y118" s="20">
        <f t="shared" si="7"/>
        <v>46</v>
      </c>
      <c r="Z118" s="14">
        <f>IFERROR(VLOOKUP($D118,Results37!$F$3:$L$1396,Z$1,FALSE),"")</f>
        <v>114</v>
      </c>
      <c r="AA118" s="43">
        <f>IF(ISERROR(VLOOKUP(D118,Results37!$F$3:$O$1399,AA$1,FALSE)),"",IF(VLOOKUP(D118,Results37!$F$3:$O$1399,AA$1+1,FALSE)=1,"S"&amp;VLOOKUP(D118,Results37!$F$3:$O$1399,AA$1,FALSE),VLOOKUP(D118,Results37!$F$3:$O$1399,AA$1,FALSE)))</f>
        <v>4</v>
      </c>
      <c r="AB118" s="14">
        <f>IFERROR(VLOOKUP($D118,Results37!$F$3:$L$1396,AB$1,FALSE),"")</f>
        <v>17</v>
      </c>
      <c r="AC118" s="14" t="str">
        <f>IFERROR(VLOOKUP($D118,Results37!$F$3:$L$1396,AC$1,FALSE),"")</f>
        <v>Aurora Borealis</v>
      </c>
      <c r="AD118" s="14">
        <f t="shared" si="8"/>
        <v>782</v>
      </c>
      <c r="AE118" s="18" t="str">
        <f>IF(ISERROR(VLOOKUP($AC118&amp;"-"&amp;$F118&amp;" "&amp;G118,Bonuses!$B$1:$G$1006,4,FALSE)),"",INT(VLOOKUP($AC118&amp;"-"&amp;$F118&amp;" "&amp;$G118,Bonuses!$B$1:$G$1006,4,FALSE)))</f>
        <v/>
      </c>
      <c r="AF118" s="14" t="str">
        <f>IF(ISERROR(VLOOKUP($AC118&amp;"-"&amp;$F118,Bonuses!$B$1:$G$1006,5,FALSE)),"",IF(VLOOKUP($AC118&amp;"-"&amp;$F118,Bonuses!$B$1:$G$1006,5,FALSE)="","",VLOOKUP($AC118&amp;"-"&amp;$F118,Bonuses!$B$1:$G$1006,6,FALSE)&amp;" yrs, "&amp;VLOOKUP($AC118&amp;"-"&amp;$F118,Bonuses!$B$1:$G$1006,5,FALSE)))</f>
        <v/>
      </c>
    </row>
    <row r="119" spans="1:32" s="19" customFormat="1" hidden="1" x14ac:dyDescent="0.3">
      <c r="A119" s="19">
        <v>6364</v>
      </c>
      <c r="B119" s="19">
        <f t="shared" si="5"/>
        <v>1</v>
      </c>
      <c r="C119" s="14" t="str">
        <f>IF(ISNUMBER(IFERROR(VLOOKUP($A119,Pit!$A$4:$A$600,1,FALSE),"B")),"P","B")</f>
        <v>B</v>
      </c>
      <c r="D119" s="15">
        <f>IF($C119="B",VLOOKUP($A119,Bat!$A$4:$BG$1500,D$1,FALSE),VLOOKUP($A119,Pit!$A$4:$BA$1686,D$2,FALSE))</f>
        <v>6364</v>
      </c>
      <c r="E119" s="14" t="str">
        <f>IF($C119="B",VLOOKUP($A119,Bat!$A$4:$BG$1500,E$1,FALSE),VLOOKUP($A119,Pit!$A$4:$BA$1686,E$2,FALSE))</f>
        <v>3B</v>
      </c>
      <c r="F119" s="14" t="str">
        <f>IF($C119="B",VLOOKUP($A119,Bat!$A$4:$BG$1500,F$1,FALSE),VLOOKUP($A119,Pit!$A$4:$BA$1686,F$2,FALSE))</f>
        <v>Tokutomi</v>
      </c>
      <c r="G119" s="14" t="str">
        <f>IF($C119="B",VLOOKUP($A119,Bat!$A$4:$BG$1500,G$1,FALSE),VLOOKUP($A119,Pit!$A$4:$BA$1686,G$2,FALSE))</f>
        <v>Nakano</v>
      </c>
      <c r="H119" s="14">
        <f>IF($C119="B",VLOOKUP($A119,Bat!$A$4:$BG$1500,H$1,FALSE),VLOOKUP($A119,Pit!$A$4:$BA$1686,H$2,FALSE))</f>
        <v>21</v>
      </c>
      <c r="I119" s="14" t="str">
        <f>IF($C119="B",VLOOKUP($A119,Bat!$A$4:$BG$1500,I$1,FALSE),VLOOKUP($A119,Pit!$A$4:$BA$1686,I$2,FALSE))</f>
        <v>R</v>
      </c>
      <c r="J119" s="14" t="str">
        <f>IF($C119="B",VLOOKUP($A119,Bat!$A$4:$BG$1500,J$1,FALSE),VLOOKUP($A119,Pit!$A$4:$BA$1686,J$2,FALSE))</f>
        <v>R</v>
      </c>
      <c r="K119" s="14" t="str">
        <f>IF($C119="B",VLOOKUP($A119,Bat!$A$4:$BG$1500,K$1,FALSE),VLOOKUP($A119,Pit!$A$4:$BA$1686,K$2,FALSE))</f>
        <v>Normal</v>
      </c>
      <c r="L119" s="15" t="str">
        <f>IF($C119="B",VLOOKUP($A119,Bat!$A$4:$BG$1500,L$1,FALSE),VLOOKUP($A119,Pit!$A$4:$BA$1686,L$2,FALSE))</f>
        <v>Normal</v>
      </c>
      <c r="M119" s="14">
        <f>IF($C119="B",VLOOKUP($A119,Bat!$A$4:$BG$1500,M$1,FALSE),VLOOKUP($A119,Pit!$A$4:$BA$1686,M$2,FALSE))</f>
        <v>5</v>
      </c>
      <c r="N119" s="14">
        <f>IF($C119="B",VLOOKUP($A119,Bat!$A$4:$BG$1500,N$1,FALSE),VLOOKUP($A119,Pit!$A$4:$BA$1686,N$2,FALSE))</f>
        <v>5</v>
      </c>
      <c r="O119" s="14">
        <f>IF($C119="B",VLOOKUP($A119,Bat!$A$4:$BG$1500,O$1,FALSE),VLOOKUP($A119,Pit!$A$4:$BA$1686,O$2,FALSE))</f>
        <v>4</v>
      </c>
      <c r="P119" s="14">
        <f>IF($C119="B",VLOOKUP($A119,Bat!$A$4:$BG$1500,P$1,FALSE),VLOOKUP($A119,Pit!$A$4:$BA$1686,P$2,FALSE))</f>
        <v>5</v>
      </c>
      <c r="Q119" s="15">
        <f>IF($C119="B",VLOOKUP($A119,Bat!$A$4:$BG$1500,Q$1,FALSE),VLOOKUP($A119,Pit!$A$4:$BA$1686,Q$2,FALSE))</f>
        <v>5</v>
      </c>
      <c r="R119" s="16">
        <f>IF($C119="B",VLOOKUP($A119,Bat!$A$4:$BG$1500,R$1,FALSE),VLOOKUP($A119,Pit!$A$4:$BA$1686,R$2,FALSE))</f>
        <v>117.05644456493084</v>
      </c>
      <c r="S119" s="17">
        <f>IF($C119="B",VLOOKUP($A119,Bat!$A$4:$BG$1500,S$1,FALSE),VLOOKUP($A119,Pit!$A$4:$BA$1686,S$2,FALSE))</f>
        <v>1.8692318444092888</v>
      </c>
      <c r="T119" s="48" t="str">
        <f>IF($C119="B",VLOOKUP($A119,Bat!$A$4:$BG$1500,T$1,FALSE),VLOOKUP($A119,Pit!$A$4:$BA$1686,T$2,FALSE))</f>
        <v>$110k</v>
      </c>
      <c r="U119" s="19">
        <f>IF($C119="B",VLOOKUP($A119,Bat!$A$4:$AU$1464,46,FALSE),VLOOKUP($A119,Pit!$A$4:$BD$1664,55,FALSE))</f>
        <v>16</v>
      </c>
      <c r="V119" s="19">
        <f>IF($C119="B",VLOOKUP($A119,Bat!$A$4:$BA$1464,47,FALSE),VLOOKUP($A119,Pit!$A$4:$BF$1664,56,FALSE))</f>
        <v>16</v>
      </c>
      <c r="W119" s="19">
        <f>IF($C119="B",VLOOKUP($A119,Bat!$A$4:$BA$1464,48,FALSE),VLOOKUP($A119,Pit!$A$4:$BF$1664,57,FALSE))</f>
        <v>2</v>
      </c>
      <c r="X119" s="14">
        <f t="shared" si="6"/>
        <v>136</v>
      </c>
      <c r="Y119" s="20">
        <f t="shared" si="7"/>
        <v>70</v>
      </c>
      <c r="Z119" s="14">
        <f>IFERROR(VLOOKUP($D119,Results37!$F$3:$L$1396,Z$1,FALSE),"")</f>
        <v>115</v>
      </c>
      <c r="AA119" s="43">
        <f>IF(ISERROR(VLOOKUP(D119,Results37!$F$3:$O$1399,AA$1,FALSE)),"",IF(VLOOKUP(D119,Results37!$F$3:$O$1399,AA$1+1,FALSE)=1,"S"&amp;VLOOKUP(D119,Results37!$F$3:$O$1399,AA$1,FALSE),VLOOKUP(D119,Results37!$F$3:$O$1399,AA$1,FALSE)))</f>
        <v>4</v>
      </c>
      <c r="AB119" s="14">
        <f>IFERROR(VLOOKUP($D119,Results37!$F$3:$L$1396,AB$1,FALSE),"")</f>
        <v>18</v>
      </c>
      <c r="AC119" s="14" t="str">
        <f>IFERROR(VLOOKUP($D119,Results37!$F$3:$L$1396,AC$1,FALSE),"")</f>
        <v>Crystal Lake Sandgnats</v>
      </c>
      <c r="AD119" s="14">
        <f t="shared" si="8"/>
        <v>21</v>
      </c>
      <c r="AE119" s="18" t="str">
        <f>IF(ISERROR(VLOOKUP($AC119&amp;"-"&amp;$F119&amp;" "&amp;G119,Bonuses!$B$1:$G$1006,4,FALSE)),"",INT(VLOOKUP($AC119&amp;"-"&amp;$F119&amp;" "&amp;$G119,Bonuses!$B$1:$G$1006,4,FALSE)))</f>
        <v/>
      </c>
      <c r="AF119" s="14" t="str">
        <f>IF(ISERROR(VLOOKUP($AC119&amp;"-"&amp;$F119,Bonuses!$B$1:$G$1006,5,FALSE)),"",IF(VLOOKUP($AC119&amp;"-"&amp;$F119,Bonuses!$B$1:$G$1006,5,FALSE)="","",VLOOKUP($AC119&amp;"-"&amp;$F119,Bonuses!$B$1:$G$1006,6,FALSE)&amp;" yrs, "&amp;VLOOKUP($AC119&amp;"-"&amp;$F119,Bonuses!$B$1:$G$1006,5,FALSE)))</f>
        <v/>
      </c>
    </row>
    <row r="120" spans="1:32" s="19" customFormat="1" hidden="1" x14ac:dyDescent="0.3">
      <c r="A120" s="19">
        <v>11116</v>
      </c>
      <c r="B120" s="19">
        <f t="shared" si="5"/>
        <v>1</v>
      </c>
      <c r="C120" s="14" t="str">
        <f>IF(ISNUMBER(IFERROR(VLOOKUP($A120,Pit!$A$4:$A$600,1,FALSE),"B")),"P","B")</f>
        <v>P</v>
      </c>
      <c r="D120" s="15">
        <f>IF($C120="B",VLOOKUP($A120,Bat!$A$4:$BG$1500,D$1,FALSE),VLOOKUP($A120,Pit!$A$4:$BA$1686,D$2,FALSE))</f>
        <v>11116</v>
      </c>
      <c r="E120" s="14" t="str">
        <f>IF($C120="B",VLOOKUP($A120,Bat!$A$4:$BG$1500,E$1,FALSE),VLOOKUP($A120,Pit!$A$4:$BA$1686,E$2,FALSE))</f>
        <v>CL</v>
      </c>
      <c r="F120" s="14" t="str">
        <f>IF($C120="B",VLOOKUP($A120,Bat!$A$4:$BG$1500,F$1,FALSE),VLOOKUP($A120,Pit!$A$4:$BA$1686,F$2,FALSE))</f>
        <v>José</v>
      </c>
      <c r="G120" s="14" t="str">
        <f>IF($C120="B",VLOOKUP($A120,Bat!$A$4:$BG$1500,G$1,FALSE),VLOOKUP($A120,Pit!$A$4:$BA$1686,G$2,FALSE))</f>
        <v>Soto</v>
      </c>
      <c r="H120" s="14">
        <f>IF($C120="B",VLOOKUP($A120,Bat!$A$4:$BG$1500,H$1,FALSE),VLOOKUP($A120,Pit!$A$4:$BA$1686,H$2,FALSE))</f>
        <v>21</v>
      </c>
      <c r="I120" s="14" t="str">
        <f>IF($C120="B",VLOOKUP($A120,Bat!$A$4:$BG$1500,I$1,FALSE),VLOOKUP($A120,Pit!$A$4:$BA$1686,I$2,FALSE))</f>
        <v>L</v>
      </c>
      <c r="J120" s="14" t="str">
        <f>IF($C120="B",VLOOKUP($A120,Bat!$A$4:$BG$1500,J$1,FALSE),VLOOKUP($A120,Pit!$A$4:$BA$1686,J$2,FALSE))</f>
        <v>L</v>
      </c>
      <c r="K120" s="14" t="str">
        <f>IF($C120="B",VLOOKUP($A120,Bat!$A$4:$BG$1500,K$1,FALSE),VLOOKUP($A120,Pit!$A$4:$BA$1686,K$2,FALSE))</f>
        <v>Low</v>
      </c>
      <c r="L120" s="15" t="str">
        <f>IF($C120="B",VLOOKUP($A120,Bat!$A$4:$BG$1500,L$1,FALSE),VLOOKUP($A120,Pit!$A$4:$BA$1686,L$2,FALSE))</f>
        <v>Normal</v>
      </c>
      <c r="M120" s="14">
        <f>IF($C120="B",VLOOKUP($A120,Bat!$A$4:$BG$1500,M$1,FALSE),VLOOKUP($A120,Pit!$A$4:$BA$1686,M$2,FALSE))</f>
        <v>6</v>
      </c>
      <c r="N120" s="14">
        <f>IF($C120="B",VLOOKUP($A120,Bat!$A$4:$BG$1500,N$1,FALSE),VLOOKUP($A120,Pit!$A$4:$BA$1686,N$2,FALSE))</f>
        <v>2</v>
      </c>
      <c r="O120" s="14">
        <f>IF($C120="B",VLOOKUP($A120,Bat!$A$4:$BG$1500,O$1,FALSE),VLOOKUP($A120,Pit!$A$4:$BA$1686,O$2,FALSE))</f>
        <v>2</v>
      </c>
      <c r="P120" s="14" t="str">
        <f>IF($C120="B",VLOOKUP($A120,Bat!$A$4:$BG$1500,P$1,FALSE),VLOOKUP($A120,Pit!$A$4:$BA$1686,P$2,FALSE))</f>
        <v>93-95 Mph</v>
      </c>
      <c r="Q120" s="15">
        <f>IF($C120="B",VLOOKUP($A120,Bat!$A$4:$BG$1500,Q$1,FALSE),VLOOKUP($A120,Pit!$A$4:$BA$1686,Q$2,FALSE))</f>
        <v>3</v>
      </c>
      <c r="R120" s="16">
        <f>IF($C120="B",VLOOKUP($A120,Bat!$A$4:$BG$1500,R$1,FALSE),VLOOKUP($A120,Pit!$A$4:$BA$1686,R$2,FALSE))</f>
        <v>95.581717839420449</v>
      </c>
      <c r="S120" s="17">
        <f>IF($C120="B",VLOOKUP($A120,Bat!$A$4:$BG$1500,S$1,FALSE),VLOOKUP($A120,Pit!$A$4:$BA$1686,S$2,FALSE))</f>
        <v>-0.49977932166587835</v>
      </c>
      <c r="T120" s="48" t="str">
        <f>IF($C120="B",VLOOKUP($A120,Bat!$A$4:$BG$1500,T$1,FALSE),VLOOKUP($A120,Pit!$A$4:$BA$1686,T$2,FALSE))</f>
        <v>$20k</v>
      </c>
      <c r="U120" s="19">
        <f>IF($C120="B",VLOOKUP($A120,Bat!$A$4:$AU$1464,46,FALSE),VLOOKUP($A120,Pit!$A$4:$BD$1664,55,FALSE))</f>
        <v>800</v>
      </c>
      <c r="V120" s="19">
        <f>IF($C120="B",VLOOKUP($A120,Bat!$A$4:$BA$1464,47,FALSE),VLOOKUP($A120,Pit!$A$4:$BF$1664,56,FALSE))</f>
        <v>800</v>
      </c>
      <c r="W120" s="19">
        <f>IF($C120="B",VLOOKUP($A120,Bat!$A$4:$BA$1464,48,FALSE),VLOOKUP($A120,Pit!$A$4:$BF$1664,57,FALSE))</f>
        <v>0</v>
      </c>
      <c r="X120" s="14">
        <f t="shared" si="6"/>
        <v>1614</v>
      </c>
      <c r="Y120" s="20">
        <f t="shared" si="7"/>
        <v>764</v>
      </c>
      <c r="Z120" s="14">
        <f>IFERROR(VLOOKUP($D120,Results37!$F$3:$L$1396,Z$1,FALSE),"")</f>
        <v>116</v>
      </c>
      <c r="AA120" s="43">
        <f>IF(ISERROR(VLOOKUP(D120,Results37!$F$3:$O$1399,AA$1,FALSE)),"",IF(VLOOKUP(D120,Results37!$F$3:$O$1399,AA$1+1,FALSE)=1,"S"&amp;VLOOKUP(D120,Results37!$F$3:$O$1399,AA$1,FALSE),VLOOKUP(D120,Results37!$F$3:$O$1399,AA$1,FALSE)))</f>
        <v>4</v>
      </c>
      <c r="AB120" s="14">
        <f>IFERROR(VLOOKUP($D120,Results37!$F$3:$L$1396,AB$1,FALSE),"")</f>
        <v>19</v>
      </c>
      <c r="AC120" s="14" t="str">
        <f>IFERROR(VLOOKUP($D120,Results37!$F$3:$L$1396,AC$1,FALSE),"")</f>
        <v>Kalamazoo Badgers</v>
      </c>
      <c r="AD120" s="14">
        <f t="shared" si="8"/>
        <v>1498</v>
      </c>
      <c r="AE120" s="18" t="str">
        <f>IF(ISERROR(VLOOKUP($AC120&amp;"-"&amp;$F120&amp;" "&amp;G120,Bonuses!$B$1:$G$1006,4,FALSE)),"",INT(VLOOKUP($AC120&amp;"-"&amp;$F120&amp;" "&amp;$G120,Bonuses!$B$1:$G$1006,4,FALSE)))</f>
        <v/>
      </c>
      <c r="AF120" s="14" t="str">
        <f>IF(ISERROR(VLOOKUP($AC120&amp;"-"&amp;$F120,Bonuses!$B$1:$G$1006,5,FALSE)),"",IF(VLOOKUP($AC120&amp;"-"&amp;$F120,Bonuses!$B$1:$G$1006,5,FALSE)="","",VLOOKUP($AC120&amp;"-"&amp;$F120,Bonuses!$B$1:$G$1006,6,FALSE)&amp;" yrs, "&amp;VLOOKUP($AC120&amp;"-"&amp;$F120,Bonuses!$B$1:$G$1006,5,FALSE)))</f>
        <v/>
      </c>
    </row>
    <row r="121" spans="1:32" s="19" customFormat="1" hidden="1" x14ac:dyDescent="0.3">
      <c r="A121" s="19">
        <v>12459</v>
      </c>
      <c r="B121" s="19">
        <f t="shared" si="5"/>
        <v>1</v>
      </c>
      <c r="C121" s="14" t="str">
        <f>IF(ISNUMBER(IFERROR(VLOOKUP($A121,Pit!$A$4:$A$600,1,FALSE),"B")),"P","B")</f>
        <v>B</v>
      </c>
      <c r="D121" s="15">
        <f>IF($C121="B",VLOOKUP($A121,Bat!$A$4:$BG$1500,D$1,FALSE),VLOOKUP($A121,Pit!$A$4:$BA$1686,D$2,FALSE))</f>
        <v>12459</v>
      </c>
      <c r="E121" s="14" t="str">
        <f>IF($C121="B",VLOOKUP($A121,Bat!$A$4:$BG$1500,E$1,FALSE),VLOOKUP($A121,Pit!$A$4:$BA$1686,E$2,FALSE))</f>
        <v>LF</v>
      </c>
      <c r="F121" s="14" t="str">
        <f>IF($C121="B",VLOOKUP($A121,Bat!$A$4:$BG$1500,F$1,FALSE),VLOOKUP($A121,Pit!$A$4:$BA$1686,F$2,FALSE))</f>
        <v>Yakamochi</v>
      </c>
      <c r="G121" s="14" t="str">
        <f>IF($C121="B",VLOOKUP($A121,Bat!$A$4:$BG$1500,G$1,FALSE),VLOOKUP($A121,Pit!$A$4:$BA$1686,G$2,FALSE))</f>
        <v>Rin</v>
      </c>
      <c r="H121" s="14">
        <f>IF($C121="B",VLOOKUP($A121,Bat!$A$4:$BG$1500,H$1,FALSE),VLOOKUP($A121,Pit!$A$4:$BA$1686,H$2,FALSE))</f>
        <v>21</v>
      </c>
      <c r="I121" s="14" t="str">
        <f>IF($C121="B",VLOOKUP($A121,Bat!$A$4:$BG$1500,I$1,FALSE),VLOOKUP($A121,Pit!$A$4:$BA$1686,I$2,FALSE))</f>
        <v>R</v>
      </c>
      <c r="J121" s="14" t="str">
        <f>IF($C121="B",VLOOKUP($A121,Bat!$A$4:$BG$1500,J$1,FALSE),VLOOKUP($A121,Pit!$A$4:$BA$1686,J$2,FALSE))</f>
        <v>R</v>
      </c>
      <c r="K121" s="14" t="str">
        <f>IF($C121="B",VLOOKUP($A121,Bat!$A$4:$BG$1500,K$1,FALSE),VLOOKUP($A121,Pit!$A$4:$BA$1686,K$2,FALSE))</f>
        <v>Normal</v>
      </c>
      <c r="L121" s="15" t="str">
        <f>IF($C121="B",VLOOKUP($A121,Bat!$A$4:$BG$1500,L$1,FALSE),VLOOKUP($A121,Pit!$A$4:$BA$1686,L$2,FALSE))</f>
        <v>High</v>
      </c>
      <c r="M121" s="14">
        <f>IF($C121="B",VLOOKUP($A121,Bat!$A$4:$BG$1500,M$1,FALSE),VLOOKUP($A121,Pit!$A$4:$BA$1686,M$2,FALSE))</f>
        <v>4</v>
      </c>
      <c r="N121" s="14">
        <f>IF($C121="B",VLOOKUP($A121,Bat!$A$4:$BG$1500,N$1,FALSE),VLOOKUP($A121,Pit!$A$4:$BA$1686,N$2,FALSE))</f>
        <v>3</v>
      </c>
      <c r="O121" s="14">
        <f>IF($C121="B",VLOOKUP($A121,Bat!$A$4:$BG$1500,O$1,FALSE),VLOOKUP($A121,Pit!$A$4:$BA$1686,O$2,FALSE))</f>
        <v>3</v>
      </c>
      <c r="P121" s="14">
        <f>IF($C121="B",VLOOKUP($A121,Bat!$A$4:$BG$1500,P$1,FALSE),VLOOKUP($A121,Pit!$A$4:$BA$1686,P$2,FALSE))</f>
        <v>5</v>
      </c>
      <c r="Q121" s="15">
        <f>IF($C121="B",VLOOKUP($A121,Bat!$A$4:$BG$1500,Q$1,FALSE),VLOOKUP($A121,Pit!$A$4:$BA$1686,Q$2,FALSE))</f>
        <v>5</v>
      </c>
      <c r="R121" s="16">
        <f>IF($C121="B",VLOOKUP($A121,Bat!$A$4:$BG$1500,R$1,FALSE),VLOOKUP($A121,Pit!$A$4:$BA$1686,R$2,FALSE))</f>
        <v>113.74726346973014</v>
      </c>
      <c r="S121" s="17">
        <f>IF($C121="B",VLOOKUP($A121,Bat!$A$4:$BG$1500,S$1,FALSE),VLOOKUP($A121,Pit!$A$4:$BA$1686,S$2,FALSE))</f>
        <v>1.177981055009488</v>
      </c>
      <c r="T121" s="48" t="str">
        <f>IF($C121="B",VLOOKUP($A121,Bat!$A$4:$BG$1500,T$1,FALSE),VLOOKUP($A121,Pit!$A$4:$BA$1686,T$2,FALSE))</f>
        <v>$110k</v>
      </c>
      <c r="U121" s="19">
        <f>IF($C121="B",VLOOKUP($A121,Bat!$A$4:$AU$1464,46,FALSE),VLOOKUP($A121,Pit!$A$4:$BD$1664,55,FALSE))</f>
        <v>24</v>
      </c>
      <c r="V121" s="19">
        <f>IF($C121="B",VLOOKUP($A121,Bat!$A$4:$BA$1464,47,FALSE),VLOOKUP($A121,Pit!$A$4:$BF$1664,56,FALSE))</f>
        <v>24</v>
      </c>
      <c r="W121" s="19">
        <f>IF($C121="B",VLOOKUP($A121,Bat!$A$4:$BA$1464,48,FALSE),VLOOKUP($A121,Pit!$A$4:$BF$1664,57,FALSE))</f>
        <v>2</v>
      </c>
      <c r="X121" s="14">
        <f t="shared" si="6"/>
        <v>202</v>
      </c>
      <c r="Y121" s="20">
        <f t="shared" si="7"/>
        <v>128</v>
      </c>
      <c r="Z121" s="14">
        <f>IFERROR(VLOOKUP($D121,Results37!$F$3:$L$1396,Z$1,FALSE),"")</f>
        <v>117</v>
      </c>
      <c r="AA121" s="43">
        <f>IF(ISERROR(VLOOKUP(D121,Results37!$F$3:$O$1399,AA$1,FALSE)),"",IF(VLOOKUP(D121,Results37!$F$3:$O$1399,AA$1+1,FALSE)=1,"S"&amp;VLOOKUP(D121,Results37!$F$3:$O$1399,AA$1,FALSE),VLOOKUP(D121,Results37!$F$3:$O$1399,AA$1,FALSE)))</f>
        <v>4</v>
      </c>
      <c r="AB121" s="14">
        <f>IFERROR(VLOOKUP($D121,Results37!$F$3:$L$1396,AB$1,FALSE),"")</f>
        <v>20</v>
      </c>
      <c r="AC121" s="14" t="str">
        <f>IFERROR(VLOOKUP($D121,Results37!$F$3:$L$1396,AC$1,FALSE),"")</f>
        <v>New Orleans Trendsetters</v>
      </c>
      <c r="AD121" s="14">
        <f t="shared" si="8"/>
        <v>85</v>
      </c>
      <c r="AE121" s="18" t="str">
        <f>IF(ISERROR(VLOOKUP($AC121&amp;"-"&amp;$F121&amp;" "&amp;G121,Bonuses!$B$1:$G$1006,4,FALSE)),"",INT(VLOOKUP($AC121&amp;"-"&amp;$F121&amp;" "&amp;$G121,Bonuses!$B$1:$G$1006,4,FALSE)))</f>
        <v/>
      </c>
      <c r="AF121" s="14" t="str">
        <f>AA121&amp;"."&amp;AB121&amp;" ("&amp;Z121&amp;") - "&amp;E121&amp;" "&amp;F121&amp;" "&amp;G121</f>
        <v>4.20 (117) - LF Yakamochi Rin</v>
      </c>
    </row>
    <row r="122" spans="1:32" s="19" customFormat="1" hidden="1" x14ac:dyDescent="0.3">
      <c r="A122" s="19">
        <v>4734</v>
      </c>
      <c r="B122" s="19">
        <f t="shared" si="5"/>
        <v>1</v>
      </c>
      <c r="C122" s="14" t="str">
        <f>IF(ISNUMBER(IFERROR(VLOOKUP($A122,Pit!$A$4:$A$600,1,FALSE),"B")),"P","B")</f>
        <v>B</v>
      </c>
      <c r="D122" s="15">
        <f>IF($C122="B",VLOOKUP($A122,Bat!$A$4:$BG$1500,D$1,FALSE),VLOOKUP($A122,Pit!$A$4:$BA$1686,D$2,FALSE))</f>
        <v>4734</v>
      </c>
      <c r="E122" s="14" t="str">
        <f>IF($C122="B",VLOOKUP($A122,Bat!$A$4:$BG$1500,E$1,FALSE),VLOOKUP($A122,Pit!$A$4:$BA$1686,E$2,FALSE))</f>
        <v>CF</v>
      </c>
      <c r="F122" s="14" t="str">
        <f>IF($C122="B",VLOOKUP($A122,Bat!$A$4:$BG$1500,F$1,FALSE),VLOOKUP($A122,Pit!$A$4:$BA$1686,F$2,FALSE))</f>
        <v>Carter</v>
      </c>
      <c r="G122" s="14" t="str">
        <f>IF($C122="B",VLOOKUP($A122,Bat!$A$4:$BG$1500,G$1,FALSE),VLOOKUP($A122,Pit!$A$4:$BA$1686,G$2,FALSE))</f>
        <v>Johnston</v>
      </c>
      <c r="H122" s="14">
        <f>IF($C122="B",VLOOKUP($A122,Bat!$A$4:$BG$1500,H$1,FALSE),VLOOKUP($A122,Pit!$A$4:$BA$1686,H$2,FALSE))</f>
        <v>21</v>
      </c>
      <c r="I122" s="14" t="str">
        <f>IF($C122="B",VLOOKUP($A122,Bat!$A$4:$BG$1500,I$1,FALSE),VLOOKUP($A122,Pit!$A$4:$BA$1686,I$2,FALSE))</f>
        <v>R</v>
      </c>
      <c r="J122" s="14" t="str">
        <f>IF($C122="B",VLOOKUP($A122,Bat!$A$4:$BG$1500,J$1,FALSE),VLOOKUP($A122,Pit!$A$4:$BA$1686,J$2,FALSE))</f>
        <v>R</v>
      </c>
      <c r="K122" s="14" t="str">
        <f>IF($C122="B",VLOOKUP($A122,Bat!$A$4:$BG$1500,K$1,FALSE),VLOOKUP($A122,Pit!$A$4:$BA$1686,K$2,FALSE))</f>
        <v>High</v>
      </c>
      <c r="L122" s="15" t="str">
        <f>IF($C122="B",VLOOKUP($A122,Bat!$A$4:$BG$1500,L$1,FALSE),VLOOKUP($A122,Pit!$A$4:$BA$1686,L$2,FALSE))</f>
        <v>Normal</v>
      </c>
      <c r="M122" s="14">
        <f>IF($C122="B",VLOOKUP($A122,Bat!$A$4:$BG$1500,M$1,FALSE),VLOOKUP($A122,Pit!$A$4:$BA$1686,M$2,FALSE))</f>
        <v>3</v>
      </c>
      <c r="N122" s="14">
        <f>IF($C122="B",VLOOKUP($A122,Bat!$A$4:$BG$1500,N$1,FALSE),VLOOKUP($A122,Pit!$A$4:$BA$1686,N$2,FALSE))</f>
        <v>3</v>
      </c>
      <c r="O122" s="14">
        <f>IF($C122="B",VLOOKUP($A122,Bat!$A$4:$BG$1500,O$1,FALSE),VLOOKUP($A122,Pit!$A$4:$BA$1686,O$2,FALSE))</f>
        <v>3</v>
      </c>
      <c r="P122" s="14">
        <f>IF($C122="B",VLOOKUP($A122,Bat!$A$4:$BG$1500,P$1,FALSE),VLOOKUP($A122,Pit!$A$4:$BA$1686,P$2,FALSE))</f>
        <v>5</v>
      </c>
      <c r="Q122" s="15">
        <f>IF($C122="B",VLOOKUP($A122,Bat!$A$4:$BG$1500,Q$1,FALSE),VLOOKUP($A122,Pit!$A$4:$BA$1686,Q$2,FALSE))</f>
        <v>3</v>
      </c>
      <c r="R122" s="16">
        <f>IF($C122="B",VLOOKUP($A122,Bat!$A$4:$BG$1500,R$1,FALSE),VLOOKUP($A122,Pit!$A$4:$BA$1686,R$2,FALSE))</f>
        <v>109.31465270246755</v>
      </c>
      <c r="S122" s="17">
        <f>IF($C122="B",VLOOKUP($A122,Bat!$A$4:$BG$1500,S$1,FALSE),VLOOKUP($A122,Pit!$A$4:$BA$1686,S$2,FALSE))</f>
        <v>0.25205841619830266</v>
      </c>
      <c r="T122" s="48" t="str">
        <f>IF($C122="B",VLOOKUP($A122,Bat!$A$4:$BG$1500,T$1,FALSE),VLOOKUP($A122,Pit!$A$4:$BA$1686,T$2,FALSE))</f>
        <v>$110k</v>
      </c>
      <c r="U122" s="19">
        <f>IF($C122="B",VLOOKUP($A122,Bat!$A$4:$AU$1464,46,FALSE),VLOOKUP($A122,Pit!$A$4:$BD$1664,55,FALSE))</f>
        <v>800</v>
      </c>
      <c r="V122" s="19">
        <f>IF($C122="B",VLOOKUP($A122,Bat!$A$4:$BA$1464,47,FALSE),VLOOKUP($A122,Pit!$A$4:$BF$1664,56,FALSE))</f>
        <v>800</v>
      </c>
      <c r="W122" s="19">
        <f>IF($C122="B",VLOOKUP($A122,Bat!$A$4:$BA$1464,48,FALSE),VLOOKUP($A122,Pit!$A$4:$BF$1664,57,FALSE))</f>
        <v>0</v>
      </c>
      <c r="X122" s="14">
        <f t="shared" si="6"/>
        <v>1211</v>
      </c>
      <c r="Y122" s="20">
        <f t="shared" si="7"/>
        <v>361</v>
      </c>
      <c r="Z122" s="14">
        <f>IFERROR(VLOOKUP($D122,Results37!$F$3:$L$1396,Z$1,FALSE),"")</f>
        <v>118</v>
      </c>
      <c r="AA122" s="43">
        <f>IF(ISERROR(VLOOKUP(D122,Results37!$F$3:$O$1399,AA$1,FALSE)),"",IF(VLOOKUP(D122,Results37!$F$3:$O$1399,AA$1+1,FALSE)=1,"S"&amp;VLOOKUP(D122,Results37!$F$3:$O$1399,AA$1,FALSE),VLOOKUP(D122,Results37!$F$3:$O$1399,AA$1,FALSE)))</f>
        <v>4</v>
      </c>
      <c r="AB122" s="14">
        <f>IFERROR(VLOOKUP($D122,Results37!$F$3:$L$1396,AB$1,FALSE),"")</f>
        <v>21</v>
      </c>
      <c r="AC122" s="14" t="str">
        <f>IFERROR(VLOOKUP($D122,Results37!$F$3:$L$1396,AC$1,FALSE),"")</f>
        <v>Yuma Arroyos</v>
      </c>
      <c r="AD122" s="14">
        <f t="shared" si="8"/>
        <v>1093</v>
      </c>
      <c r="AE122" s="18" t="str">
        <f>IF(ISERROR(VLOOKUP($AC122&amp;"-"&amp;$F122&amp;" "&amp;G122,Bonuses!$B$1:$G$1006,4,FALSE)),"",INT(VLOOKUP($AC122&amp;"-"&amp;$F122&amp;" "&amp;$G122,Bonuses!$B$1:$G$1006,4,FALSE)))</f>
        <v/>
      </c>
      <c r="AF122" s="14" t="str">
        <f>AA122&amp;"."&amp;AB122&amp;" ("&amp;Z122&amp;") - "&amp;E122&amp;" "&amp;F122&amp;" "&amp;G122</f>
        <v>4.21 (118) - CF Carter Johnston</v>
      </c>
    </row>
    <row r="123" spans="1:32" s="19" customFormat="1" hidden="1" x14ac:dyDescent="0.3">
      <c r="A123" s="19">
        <v>9882</v>
      </c>
      <c r="B123" s="19">
        <f t="shared" si="5"/>
        <v>1</v>
      </c>
      <c r="C123" s="14" t="str">
        <f>IF(ISNUMBER(IFERROR(VLOOKUP($A123,Pit!$A$4:$A$600,1,FALSE),"B")),"P","B")</f>
        <v>P</v>
      </c>
      <c r="D123" s="15">
        <f>IF($C123="B",VLOOKUP($A123,Bat!$A$4:$BG$1500,D$1,FALSE),VLOOKUP($A123,Pit!$A$4:$BA$1686,D$2,FALSE))</f>
        <v>9882</v>
      </c>
      <c r="E123" s="14" t="str">
        <f>IF($C123="B",VLOOKUP($A123,Bat!$A$4:$BG$1500,E$1,FALSE),VLOOKUP($A123,Pit!$A$4:$BA$1686,E$2,FALSE))</f>
        <v>CL</v>
      </c>
      <c r="F123" s="14" t="str">
        <f>IF($C123="B",VLOOKUP($A123,Bat!$A$4:$BG$1500,F$1,FALSE),VLOOKUP($A123,Pit!$A$4:$BA$1686,F$2,FALSE))</f>
        <v>Bartolo</v>
      </c>
      <c r="G123" s="14" t="str">
        <f>IF($C123="B",VLOOKUP($A123,Bat!$A$4:$BG$1500,G$1,FALSE),VLOOKUP($A123,Pit!$A$4:$BA$1686,G$2,FALSE))</f>
        <v>Arroyo</v>
      </c>
      <c r="H123" s="14">
        <f>IF($C123="B",VLOOKUP($A123,Bat!$A$4:$BG$1500,H$1,FALSE),VLOOKUP($A123,Pit!$A$4:$BA$1686,H$2,FALSE))</f>
        <v>21</v>
      </c>
      <c r="I123" s="14" t="str">
        <f>IF($C123="B",VLOOKUP($A123,Bat!$A$4:$BG$1500,I$1,FALSE),VLOOKUP($A123,Pit!$A$4:$BA$1686,I$2,FALSE))</f>
        <v>L</v>
      </c>
      <c r="J123" s="14" t="str">
        <f>IF($C123="B",VLOOKUP($A123,Bat!$A$4:$BG$1500,J$1,FALSE),VLOOKUP($A123,Pit!$A$4:$BA$1686,J$2,FALSE))</f>
        <v>L</v>
      </c>
      <c r="K123" s="14" t="str">
        <f>IF($C123="B",VLOOKUP($A123,Bat!$A$4:$BG$1500,K$1,FALSE),VLOOKUP($A123,Pit!$A$4:$BA$1686,K$2,FALSE))</f>
        <v>Normal</v>
      </c>
      <c r="L123" s="15" t="str">
        <f>IF($C123="B",VLOOKUP($A123,Bat!$A$4:$BG$1500,L$1,FALSE),VLOOKUP($A123,Pit!$A$4:$BA$1686,L$2,FALSE))</f>
        <v>Normal</v>
      </c>
      <c r="M123" s="14">
        <f>IF($C123="B",VLOOKUP($A123,Bat!$A$4:$BG$1500,M$1,FALSE),VLOOKUP($A123,Pit!$A$4:$BA$1686,M$2,FALSE))</f>
        <v>7</v>
      </c>
      <c r="N123" s="14">
        <f>IF($C123="B",VLOOKUP($A123,Bat!$A$4:$BG$1500,N$1,FALSE),VLOOKUP($A123,Pit!$A$4:$BA$1686,N$2,FALSE))</f>
        <v>2</v>
      </c>
      <c r="O123" s="14">
        <f>IF($C123="B",VLOOKUP($A123,Bat!$A$4:$BG$1500,O$1,FALSE),VLOOKUP($A123,Pit!$A$4:$BA$1686,O$2,FALSE))</f>
        <v>3</v>
      </c>
      <c r="P123" s="14" t="str">
        <f>IF($C123="B",VLOOKUP($A123,Bat!$A$4:$BG$1500,P$1,FALSE),VLOOKUP($A123,Pit!$A$4:$BA$1686,P$2,FALSE))</f>
        <v>93-95 Mph</v>
      </c>
      <c r="Q123" s="15">
        <f>IF($C123="B",VLOOKUP($A123,Bat!$A$4:$BG$1500,Q$1,FALSE),VLOOKUP($A123,Pit!$A$4:$BA$1686,Q$2,FALSE))</f>
        <v>8</v>
      </c>
      <c r="R123" s="16">
        <f>IF($C123="B",VLOOKUP($A123,Bat!$A$4:$BG$1500,R$1,FALSE),VLOOKUP($A123,Pit!$A$4:$BA$1686,R$2,FALSE))</f>
        <v>106.83423621909516</v>
      </c>
      <c r="S123" s="17">
        <f>IF($C123="B",VLOOKUP($A123,Bat!$A$4:$BG$1500,S$1,FALSE),VLOOKUP($A123,Pit!$A$4:$BA$1686,S$2,FALSE))</f>
        <v>0.53834049025928354</v>
      </c>
      <c r="T123" s="48" t="str">
        <f>IF($C123="B",VLOOKUP($A123,Bat!$A$4:$BG$1500,T$1,FALSE),VLOOKUP($A123,Pit!$A$4:$BA$1686,T$2,FALSE))</f>
        <v>$20k</v>
      </c>
      <c r="U123" s="19">
        <f>IF($C123="B",VLOOKUP($A123,Bat!$A$4:$AU$1464,46,FALSE),VLOOKUP($A123,Pit!$A$4:$BD$1664,55,FALSE))</f>
        <v>800</v>
      </c>
      <c r="V123" s="19">
        <f>IF($C123="B",VLOOKUP($A123,Bat!$A$4:$BA$1464,47,FALSE),VLOOKUP($A123,Pit!$A$4:$BF$1664,56,FALSE))</f>
        <v>800</v>
      </c>
      <c r="W123" s="19">
        <f>IF($C123="B",VLOOKUP($A123,Bat!$A$4:$BA$1464,48,FALSE),VLOOKUP($A123,Pit!$A$4:$BF$1664,57,FALSE))</f>
        <v>0</v>
      </c>
      <c r="X123" s="14">
        <f t="shared" si="6"/>
        <v>1120</v>
      </c>
      <c r="Y123" s="20">
        <f t="shared" si="7"/>
        <v>270</v>
      </c>
      <c r="Z123" s="14">
        <f>IFERROR(VLOOKUP($D123,Results37!$F$3:$L$1396,Z$1,FALSE),"")</f>
        <v>119</v>
      </c>
      <c r="AA123" s="43">
        <f>IF(ISERROR(VLOOKUP(D123,Results37!$F$3:$O$1399,AA$1,FALSE)),"",IF(VLOOKUP(D123,Results37!$F$3:$O$1399,AA$1+1,FALSE)=1,"S"&amp;VLOOKUP(D123,Results37!$F$3:$O$1399,AA$1,FALSE),VLOOKUP(D123,Results37!$F$3:$O$1399,AA$1,FALSE)))</f>
        <v>4</v>
      </c>
      <c r="AB123" s="14">
        <f>IFERROR(VLOOKUP($D123,Results37!$F$3:$L$1396,AB$1,FALSE),"")</f>
        <v>22</v>
      </c>
      <c r="AC123" s="14" t="str">
        <f>IFERROR(VLOOKUP($D123,Results37!$F$3:$L$1396,AC$1,FALSE),"")</f>
        <v>Bakersfield Bears</v>
      </c>
      <c r="AD123" s="14">
        <f t="shared" si="8"/>
        <v>1001</v>
      </c>
      <c r="AE123" s="18" t="str">
        <f>IF(ISERROR(VLOOKUP($AC123&amp;"-"&amp;$F123&amp;" "&amp;G123,Bonuses!$B$1:$G$1006,4,FALSE)),"",INT(VLOOKUP($AC123&amp;"-"&amp;$F123&amp;" "&amp;$G123,Bonuses!$B$1:$G$1006,4,FALSE)))</f>
        <v/>
      </c>
      <c r="AF123" s="14" t="str">
        <f>IF(ISERROR(VLOOKUP($AC123&amp;"-"&amp;$F123,Bonuses!$B$1:$G$1006,5,FALSE)),"",IF(VLOOKUP($AC123&amp;"-"&amp;$F123,Bonuses!$B$1:$G$1006,5,FALSE)="","",VLOOKUP($AC123&amp;"-"&amp;$F123,Bonuses!$B$1:$G$1006,6,FALSE)&amp;" yrs, "&amp;VLOOKUP($AC123&amp;"-"&amp;$F123,Bonuses!$B$1:$G$1006,5,FALSE)))</f>
        <v/>
      </c>
    </row>
    <row r="124" spans="1:32" s="19" customFormat="1" hidden="1" x14ac:dyDescent="0.3">
      <c r="A124" s="19">
        <v>6382</v>
      </c>
      <c r="B124" s="19">
        <f t="shared" si="5"/>
        <v>1</v>
      </c>
      <c r="C124" s="14" t="str">
        <f>IF(ISNUMBER(IFERROR(VLOOKUP($A124,Pit!$A$4:$A$600,1,FALSE),"B")),"P","B")</f>
        <v>B</v>
      </c>
      <c r="D124" s="15">
        <f>IF($C124="B",VLOOKUP($A124,Bat!$A$4:$BG$1500,D$1,FALSE),VLOOKUP($A124,Pit!$A$4:$BA$1686,D$2,FALSE))</f>
        <v>6382</v>
      </c>
      <c r="E124" s="14" t="str">
        <f>IF($C124="B",VLOOKUP($A124,Bat!$A$4:$BG$1500,E$1,FALSE),VLOOKUP($A124,Pit!$A$4:$BA$1686,E$2,FALSE))</f>
        <v>RF</v>
      </c>
      <c r="F124" s="14" t="str">
        <f>IF($C124="B",VLOOKUP($A124,Bat!$A$4:$BG$1500,F$1,FALSE),VLOOKUP($A124,Pit!$A$4:$BA$1686,F$2,FALSE))</f>
        <v>Adam</v>
      </c>
      <c r="G124" s="14" t="str">
        <f>IF($C124="B",VLOOKUP($A124,Bat!$A$4:$BG$1500,G$1,FALSE),VLOOKUP($A124,Pit!$A$4:$BA$1686,G$2,FALSE))</f>
        <v>Randolf</v>
      </c>
      <c r="H124" s="14">
        <f>IF($C124="B",VLOOKUP($A124,Bat!$A$4:$BG$1500,H$1,FALSE),VLOOKUP($A124,Pit!$A$4:$BA$1686,H$2,FALSE))</f>
        <v>21</v>
      </c>
      <c r="I124" s="14" t="str">
        <f>IF($C124="B",VLOOKUP($A124,Bat!$A$4:$BG$1500,I$1,FALSE),VLOOKUP($A124,Pit!$A$4:$BA$1686,I$2,FALSE))</f>
        <v>L</v>
      </c>
      <c r="J124" s="14" t="str">
        <f>IF($C124="B",VLOOKUP($A124,Bat!$A$4:$BG$1500,J$1,FALSE),VLOOKUP($A124,Pit!$A$4:$BA$1686,J$2,FALSE))</f>
        <v>L</v>
      </c>
      <c r="K124" s="14" t="str">
        <f>IF($C124="B",VLOOKUP($A124,Bat!$A$4:$BG$1500,K$1,FALSE),VLOOKUP($A124,Pit!$A$4:$BA$1686,K$2,FALSE))</f>
        <v>Normal</v>
      </c>
      <c r="L124" s="15" t="str">
        <f>IF($C124="B",VLOOKUP($A124,Bat!$A$4:$BG$1500,L$1,FALSE),VLOOKUP($A124,Pit!$A$4:$BA$1686,L$2,FALSE))</f>
        <v>Normal</v>
      </c>
      <c r="M124" s="14">
        <f>IF($C124="B",VLOOKUP($A124,Bat!$A$4:$BG$1500,M$1,FALSE),VLOOKUP($A124,Pit!$A$4:$BA$1686,M$2,FALSE))</f>
        <v>4</v>
      </c>
      <c r="N124" s="14">
        <f>IF($C124="B",VLOOKUP($A124,Bat!$A$4:$BG$1500,N$1,FALSE),VLOOKUP($A124,Pit!$A$4:$BA$1686,N$2,FALSE))</f>
        <v>5</v>
      </c>
      <c r="O124" s="14">
        <f>IF($C124="B",VLOOKUP($A124,Bat!$A$4:$BG$1500,O$1,FALSE),VLOOKUP($A124,Pit!$A$4:$BA$1686,O$2,FALSE))</f>
        <v>4</v>
      </c>
      <c r="P124" s="14">
        <f>IF($C124="B",VLOOKUP($A124,Bat!$A$4:$BG$1500,P$1,FALSE),VLOOKUP($A124,Pit!$A$4:$BA$1686,P$2,FALSE))</f>
        <v>6</v>
      </c>
      <c r="Q124" s="15">
        <f>IF($C124="B",VLOOKUP($A124,Bat!$A$4:$BG$1500,Q$1,FALSE),VLOOKUP($A124,Pit!$A$4:$BA$1686,Q$2,FALSE))</f>
        <v>4</v>
      </c>
      <c r="R124" s="16">
        <f>IF($C124="B",VLOOKUP($A124,Bat!$A$4:$BG$1500,R$1,FALSE),VLOOKUP($A124,Pit!$A$4:$BA$1686,R$2,FALSE))</f>
        <v>114.43306073984627</v>
      </c>
      <c r="S124" s="17">
        <f>IF($C124="B",VLOOKUP($A124,Bat!$A$4:$BG$1500,S$1,FALSE),VLOOKUP($A124,Pit!$A$4:$BA$1686,S$2,FALSE))</f>
        <v>1.3212364075266185</v>
      </c>
      <c r="T124" s="48" t="str">
        <f>IF($C124="B",VLOOKUP($A124,Bat!$A$4:$BG$1500,T$1,FALSE),VLOOKUP($A124,Pit!$A$4:$BA$1686,T$2,FALSE))</f>
        <v>-</v>
      </c>
      <c r="U124" s="19">
        <f>IF($C124="B",VLOOKUP($A124,Bat!$A$4:$AU$1464,46,FALSE),VLOOKUP($A124,Pit!$A$4:$BD$1664,55,FALSE))</f>
        <v>800</v>
      </c>
      <c r="V124" s="19">
        <f>IF($C124="B",VLOOKUP($A124,Bat!$A$4:$BA$1464,47,FALSE),VLOOKUP($A124,Pit!$A$4:$BF$1664,56,FALSE))</f>
        <v>800</v>
      </c>
      <c r="W124" s="19">
        <f>IF($C124="B",VLOOKUP($A124,Bat!$A$4:$BA$1464,48,FALSE),VLOOKUP($A124,Pit!$A$4:$BF$1664,57,FALSE))</f>
        <v>0</v>
      </c>
      <c r="X124" s="14">
        <f t="shared" si="6"/>
        <v>965</v>
      </c>
      <c r="Y124" s="20">
        <f t="shared" si="7"/>
        <v>115</v>
      </c>
      <c r="Z124" s="14">
        <f>IFERROR(VLOOKUP($D124,Results37!$F$3:$L$1396,Z$1,FALSE),"")</f>
        <v>120</v>
      </c>
      <c r="AA124" s="43">
        <f>IF(ISERROR(VLOOKUP(D124,Results37!$F$3:$O$1399,AA$1,FALSE)),"",IF(VLOOKUP(D124,Results37!$F$3:$O$1399,AA$1+1,FALSE)=1,"S"&amp;VLOOKUP(D124,Results37!$F$3:$O$1399,AA$1,FALSE),VLOOKUP(D124,Results37!$F$3:$O$1399,AA$1,FALSE)))</f>
        <v>4</v>
      </c>
      <c r="AB124" s="14">
        <f>IFERROR(VLOOKUP($D124,Results37!$F$3:$L$1396,AB$1,FALSE),"")</f>
        <v>23</v>
      </c>
      <c r="AC124" s="14" t="str">
        <f>IFERROR(VLOOKUP($D124,Results37!$F$3:$L$1396,AC$1,FALSE),"")</f>
        <v>Fargo Dinosaurs</v>
      </c>
      <c r="AD124" s="14">
        <f t="shared" si="8"/>
        <v>845</v>
      </c>
      <c r="AE124" s="18" t="str">
        <f>IF(ISERROR(VLOOKUP($AC124&amp;"-"&amp;$F124&amp;" "&amp;G124,Bonuses!$B$1:$G$1006,4,FALSE)),"",INT(VLOOKUP($AC124&amp;"-"&amp;$F124&amp;" "&amp;$G124,Bonuses!$B$1:$G$1006,4,FALSE)))</f>
        <v/>
      </c>
      <c r="AF124" s="14" t="str">
        <f>AA124&amp;"."&amp;AB124&amp;" ("&amp;Z124&amp;") - "&amp;E124&amp;" "&amp;F124&amp;" "&amp;G124</f>
        <v>4.23 (120) - RF Adam Randolf</v>
      </c>
    </row>
    <row r="125" spans="1:32" s="19" customFormat="1" hidden="1" x14ac:dyDescent="0.3">
      <c r="A125" s="19">
        <v>15046</v>
      </c>
      <c r="B125" s="19">
        <f t="shared" si="5"/>
        <v>1</v>
      </c>
      <c r="C125" s="14" t="str">
        <f>IF(ISNUMBER(IFERROR(VLOOKUP($A125,Pit!$A$4:$A$600,1,FALSE),"B")),"P","B")</f>
        <v>P</v>
      </c>
      <c r="D125" s="15">
        <f>IF($C125="B",VLOOKUP($A125,Bat!$A$4:$BG$1500,D$1,FALSE),VLOOKUP($A125,Pit!$A$4:$BA$1686,D$2,FALSE))</f>
        <v>15046</v>
      </c>
      <c r="E125" s="14" t="str">
        <f>IF($C125="B",VLOOKUP($A125,Bat!$A$4:$BG$1500,E$1,FALSE),VLOOKUP($A125,Pit!$A$4:$BA$1686,E$2,FALSE))</f>
        <v>SP</v>
      </c>
      <c r="F125" s="14" t="str">
        <f>IF($C125="B",VLOOKUP($A125,Bat!$A$4:$BG$1500,F$1,FALSE),VLOOKUP($A125,Pit!$A$4:$BA$1686,F$2,FALSE))</f>
        <v>Daan</v>
      </c>
      <c r="G125" s="14" t="str">
        <f>IF($C125="B",VLOOKUP($A125,Bat!$A$4:$BG$1500,G$1,FALSE),VLOOKUP($A125,Pit!$A$4:$BA$1686,G$2,FALSE))</f>
        <v>Mastenbroek</v>
      </c>
      <c r="H125" s="14">
        <f>IF($C125="B",VLOOKUP($A125,Bat!$A$4:$BG$1500,H$1,FALSE),VLOOKUP($A125,Pit!$A$4:$BA$1686,H$2,FALSE))</f>
        <v>18</v>
      </c>
      <c r="I125" s="14" t="str">
        <f>IF($C125="B",VLOOKUP($A125,Bat!$A$4:$BG$1500,I$1,FALSE),VLOOKUP($A125,Pit!$A$4:$BA$1686,I$2,FALSE))</f>
        <v>R</v>
      </c>
      <c r="J125" s="14" t="str">
        <f>IF($C125="B",VLOOKUP($A125,Bat!$A$4:$BG$1500,J$1,FALSE),VLOOKUP($A125,Pit!$A$4:$BA$1686,J$2,FALSE))</f>
        <v>R</v>
      </c>
      <c r="K125" s="14" t="str">
        <f>IF($C125="B",VLOOKUP($A125,Bat!$A$4:$BG$1500,K$1,FALSE),VLOOKUP($A125,Pit!$A$4:$BA$1686,K$2,FALSE))</f>
        <v>Normal</v>
      </c>
      <c r="L125" s="15" t="str">
        <f>IF($C125="B",VLOOKUP($A125,Bat!$A$4:$BG$1500,L$1,FALSE),VLOOKUP($A125,Pit!$A$4:$BA$1686,L$2,FALSE))</f>
        <v>Normal</v>
      </c>
      <c r="M125" s="14">
        <f>IF($C125="B",VLOOKUP($A125,Bat!$A$4:$BG$1500,M$1,FALSE),VLOOKUP($A125,Pit!$A$4:$BA$1686,M$2,FALSE))</f>
        <v>4</v>
      </c>
      <c r="N125" s="14">
        <f>IF($C125="B",VLOOKUP($A125,Bat!$A$4:$BG$1500,N$1,FALSE),VLOOKUP($A125,Pit!$A$4:$BA$1686,N$2,FALSE))</f>
        <v>5</v>
      </c>
      <c r="O125" s="14">
        <f>IF($C125="B",VLOOKUP($A125,Bat!$A$4:$BG$1500,O$1,FALSE),VLOOKUP($A125,Pit!$A$4:$BA$1686,O$2,FALSE))</f>
        <v>6</v>
      </c>
      <c r="P125" s="14" t="str">
        <f>IF($C125="B",VLOOKUP($A125,Bat!$A$4:$BG$1500,P$1,FALSE),VLOOKUP($A125,Pit!$A$4:$BA$1686,P$2,FALSE))</f>
        <v>90-92 Mph</v>
      </c>
      <c r="Q125" s="15">
        <f>IF($C125="B",VLOOKUP($A125,Bat!$A$4:$BG$1500,Q$1,FALSE),VLOOKUP($A125,Pit!$A$4:$BA$1686,Q$2,FALSE))</f>
        <v>10</v>
      </c>
      <c r="R125" s="16">
        <f>IF($C125="B",VLOOKUP($A125,Bat!$A$4:$BG$1500,R$1,FALSE),VLOOKUP($A125,Pit!$A$4:$BA$1686,R$2,FALSE))</f>
        <v>131.82553725465868</v>
      </c>
      <c r="S125" s="17">
        <f>IF($C125="B",VLOOKUP($A125,Bat!$A$4:$BG$1500,S$1,FALSE),VLOOKUP($A125,Pit!$A$4:$BA$1686,S$2,FALSE))</f>
        <v>2.8439545630757812</v>
      </c>
      <c r="T125" s="48" t="str">
        <f>IF($C125="B",VLOOKUP($A125,Bat!$A$4:$BG$1500,T$1,FALSE),VLOOKUP($A125,Pit!$A$4:$BA$1686,T$2,FALSE))</f>
        <v>$190k</v>
      </c>
      <c r="U125" s="19">
        <f>IF($C125="B",VLOOKUP($A125,Bat!$A$4:$AU$1464,46,FALSE),VLOOKUP($A125,Pit!$A$4:$BD$1664,55,FALSE))</f>
        <v>800</v>
      </c>
      <c r="V125" s="19">
        <f>IF($C125="B",VLOOKUP($A125,Bat!$A$4:$BA$1464,47,FALSE),VLOOKUP($A125,Pit!$A$4:$BF$1664,56,FALSE))</f>
        <v>800</v>
      </c>
      <c r="W125" s="19">
        <f>IF($C125="B",VLOOKUP($A125,Bat!$A$4:$BA$1464,48,FALSE),VLOOKUP($A125,Pit!$A$4:$BF$1664,57,FALSE))</f>
        <v>0</v>
      </c>
      <c r="X125" s="14">
        <f t="shared" si="6"/>
        <v>864</v>
      </c>
      <c r="Y125" s="20">
        <f t="shared" si="7"/>
        <v>14</v>
      </c>
      <c r="Z125" s="14">
        <f>IFERROR(VLOOKUP($D125,Results37!$F$3:$L$1396,Z$1,FALSE),"")</f>
        <v>121</v>
      </c>
      <c r="AA125" s="43">
        <f>IF(ISERROR(VLOOKUP(D125,Results37!$F$3:$O$1399,AA$1,FALSE)),"",IF(VLOOKUP(D125,Results37!$F$3:$O$1399,AA$1+1,FALSE)=1,"S"&amp;VLOOKUP(D125,Results37!$F$3:$O$1399,AA$1,FALSE),VLOOKUP(D125,Results37!$F$3:$O$1399,AA$1,FALSE)))</f>
        <v>4</v>
      </c>
      <c r="AB125" s="14">
        <f>IFERROR(VLOOKUP($D125,Results37!$F$3:$L$1396,AB$1,FALSE),"")</f>
        <v>24</v>
      </c>
      <c r="AC125" s="14" t="str">
        <f>IFERROR(VLOOKUP($D125,Results37!$F$3:$L$1396,AC$1,FALSE),"")</f>
        <v>Hartford Harpoon</v>
      </c>
      <c r="AD125" s="14">
        <f t="shared" si="8"/>
        <v>743</v>
      </c>
      <c r="AE125" s="18" t="str">
        <f>IF(ISERROR(VLOOKUP($AC125&amp;"-"&amp;$F125&amp;" "&amp;G125,Bonuses!$B$1:$G$1006,4,FALSE)),"",INT(VLOOKUP($AC125&amp;"-"&amp;$F125&amp;" "&amp;$G125,Bonuses!$B$1:$G$1006,4,FALSE)))</f>
        <v/>
      </c>
      <c r="AF125" s="14" t="str">
        <f>IF(ISERROR(VLOOKUP($AC125&amp;"-"&amp;$F125,Bonuses!$B$1:$G$1006,5,FALSE)),"",IF(VLOOKUP($AC125&amp;"-"&amp;$F125,Bonuses!$B$1:$G$1006,5,FALSE)="","",VLOOKUP($AC125&amp;"-"&amp;$F125,Bonuses!$B$1:$G$1006,6,FALSE)&amp;" yrs, "&amp;VLOOKUP($AC125&amp;"-"&amp;$F125,Bonuses!$B$1:$G$1006,5,FALSE)))</f>
        <v/>
      </c>
    </row>
    <row r="126" spans="1:32" s="19" customFormat="1" hidden="1" x14ac:dyDescent="0.3">
      <c r="A126" s="19">
        <v>15620</v>
      </c>
      <c r="B126" s="19">
        <f t="shared" si="5"/>
        <v>1</v>
      </c>
      <c r="C126" s="14" t="str">
        <f>IF(ISNUMBER(IFERROR(VLOOKUP($A126,Pit!$A$4:$A$600,1,FALSE),"B")),"P","B")</f>
        <v>P</v>
      </c>
      <c r="D126" s="15">
        <f>IF($C126="B",VLOOKUP($A126,Bat!$A$4:$BG$1500,D$1,FALSE),VLOOKUP($A126,Pit!$A$4:$BA$1686,D$2,FALSE))</f>
        <v>15620</v>
      </c>
      <c r="E126" s="14" t="str">
        <f>IF($C126="B",VLOOKUP($A126,Bat!$A$4:$BG$1500,E$1,FALSE),VLOOKUP($A126,Pit!$A$4:$BA$1686,E$2,FALSE))</f>
        <v>RP</v>
      </c>
      <c r="F126" s="14" t="str">
        <f>IF($C126="B",VLOOKUP($A126,Bat!$A$4:$BG$1500,F$1,FALSE),VLOOKUP($A126,Pit!$A$4:$BA$1686,F$2,FALSE))</f>
        <v>Yasuoka</v>
      </c>
      <c r="G126" s="14" t="str">
        <f>IF($C126="B",VLOOKUP($A126,Bat!$A$4:$BG$1500,G$1,FALSE),VLOOKUP($A126,Pit!$A$4:$BA$1686,G$2,FALSE))</f>
        <v>Yamada</v>
      </c>
      <c r="H126" s="14">
        <f>IF($C126="B",VLOOKUP($A126,Bat!$A$4:$BG$1500,H$1,FALSE),VLOOKUP($A126,Pit!$A$4:$BA$1686,H$2,FALSE))</f>
        <v>17</v>
      </c>
      <c r="I126" s="14" t="str">
        <f>IF($C126="B",VLOOKUP($A126,Bat!$A$4:$BG$1500,I$1,FALSE),VLOOKUP($A126,Pit!$A$4:$BA$1686,I$2,FALSE))</f>
        <v>L</v>
      </c>
      <c r="J126" s="14" t="str">
        <f>IF($C126="B",VLOOKUP($A126,Bat!$A$4:$BG$1500,J$1,FALSE),VLOOKUP($A126,Pit!$A$4:$BA$1686,J$2,FALSE))</f>
        <v>R</v>
      </c>
      <c r="K126" s="14" t="str">
        <f>IF($C126="B",VLOOKUP($A126,Bat!$A$4:$BG$1500,K$1,FALSE),VLOOKUP($A126,Pit!$A$4:$BA$1686,K$2,FALSE))</f>
        <v>Normal</v>
      </c>
      <c r="L126" s="15" t="str">
        <f>IF($C126="B",VLOOKUP($A126,Bat!$A$4:$BG$1500,L$1,FALSE),VLOOKUP($A126,Pit!$A$4:$BA$1686,L$2,FALSE))</f>
        <v>Low</v>
      </c>
      <c r="M126" s="14">
        <f>IF($C126="B",VLOOKUP($A126,Bat!$A$4:$BG$1500,M$1,FALSE),VLOOKUP($A126,Pit!$A$4:$BA$1686,M$2,FALSE))</f>
        <v>5</v>
      </c>
      <c r="N126" s="14">
        <f>IF($C126="B",VLOOKUP($A126,Bat!$A$4:$BG$1500,N$1,FALSE),VLOOKUP($A126,Pit!$A$4:$BA$1686,N$2,FALSE))</f>
        <v>4</v>
      </c>
      <c r="O126" s="14">
        <f>IF($C126="B",VLOOKUP($A126,Bat!$A$4:$BG$1500,O$1,FALSE),VLOOKUP($A126,Pit!$A$4:$BA$1686,O$2,FALSE))</f>
        <v>4</v>
      </c>
      <c r="P126" s="14" t="str">
        <f>IF($C126="B",VLOOKUP($A126,Bat!$A$4:$BG$1500,P$1,FALSE),VLOOKUP($A126,Pit!$A$4:$BA$1686,P$2,FALSE))</f>
        <v>89-91 Mph</v>
      </c>
      <c r="Q126" s="15">
        <f>IF($C126="B",VLOOKUP($A126,Bat!$A$4:$BG$1500,Q$1,FALSE),VLOOKUP($A126,Pit!$A$4:$BA$1686,Q$2,FALSE))</f>
        <v>3</v>
      </c>
      <c r="R126" s="16">
        <f>IF($C126="B",VLOOKUP($A126,Bat!$A$4:$BG$1500,R$1,FALSE),VLOOKUP($A126,Pit!$A$4:$BA$1686,R$2,FALSE))</f>
        <v>120.43296187947925</v>
      </c>
      <c r="S126" s="17">
        <f>IF($C126="B",VLOOKUP($A126,Bat!$A$4:$BG$1500,S$1,FALSE),VLOOKUP($A126,Pit!$A$4:$BA$1686,S$2,FALSE))</f>
        <v>1.7929135599180157</v>
      </c>
      <c r="T126" s="48" t="str">
        <f>IF($C126="B",VLOOKUP($A126,Bat!$A$4:$BG$1500,T$1,FALSE),VLOOKUP($A126,Pit!$A$4:$BA$1686,T$2,FALSE))</f>
        <v>$65k</v>
      </c>
      <c r="U126" s="19">
        <f>IF($C126="B",VLOOKUP($A126,Bat!$A$4:$AU$1464,46,FALSE),VLOOKUP($A126,Pit!$A$4:$BD$1664,55,FALSE))</f>
        <v>800</v>
      </c>
      <c r="V126" s="19">
        <f>IF($C126="B",VLOOKUP($A126,Bat!$A$4:$BA$1464,47,FALSE),VLOOKUP($A126,Pit!$A$4:$BF$1664,56,FALSE))</f>
        <v>800</v>
      </c>
      <c r="W126" s="19">
        <f>IF($C126="B",VLOOKUP($A126,Bat!$A$4:$BA$1464,48,FALSE),VLOOKUP($A126,Pit!$A$4:$BF$1664,57,FALSE))</f>
        <v>0</v>
      </c>
      <c r="X126" s="14">
        <f t="shared" si="6"/>
        <v>925</v>
      </c>
      <c r="Y126" s="20">
        <f t="shared" si="7"/>
        <v>75</v>
      </c>
      <c r="Z126" s="14">
        <f>IFERROR(VLOOKUP($D126,Results37!$F$3:$L$1396,Z$1,FALSE),"")</f>
        <v>122</v>
      </c>
      <c r="AA126" s="43">
        <f>IF(ISERROR(VLOOKUP(D126,Results37!$F$3:$O$1399,AA$1,FALSE)),"",IF(VLOOKUP(D126,Results37!$F$3:$O$1399,AA$1+1,FALSE)=1,"S"&amp;VLOOKUP(D126,Results37!$F$3:$O$1399,AA$1,FALSE),VLOOKUP(D126,Results37!$F$3:$O$1399,AA$1,FALSE)))</f>
        <v>4</v>
      </c>
      <c r="AB126" s="14">
        <f>IFERROR(VLOOKUP($D126,Results37!$F$3:$L$1396,AB$1,FALSE),"")</f>
        <v>25</v>
      </c>
      <c r="AC126" s="14" t="str">
        <f>IFERROR(VLOOKUP($D126,Results37!$F$3:$L$1396,AC$1,FALSE),"")</f>
        <v>San Juan Coqui</v>
      </c>
      <c r="AD126" s="14">
        <f t="shared" si="8"/>
        <v>803</v>
      </c>
      <c r="AE126" s="18" t="str">
        <f>IF(ISERROR(VLOOKUP($AC126&amp;"-"&amp;$F126&amp;" "&amp;G126,Bonuses!$B$1:$G$1006,4,FALSE)),"",INT(VLOOKUP($AC126&amp;"-"&amp;$F126&amp;" "&amp;$G126,Bonuses!$B$1:$G$1006,4,FALSE)))</f>
        <v/>
      </c>
      <c r="AF126" s="14" t="str">
        <f>IF(ISERROR(VLOOKUP($AC126&amp;"-"&amp;$F126,Bonuses!$B$1:$G$1006,5,FALSE)),"",IF(VLOOKUP($AC126&amp;"-"&amp;$F126,Bonuses!$B$1:$G$1006,5,FALSE)="","",VLOOKUP($AC126&amp;"-"&amp;$F126,Bonuses!$B$1:$G$1006,6,FALSE)&amp;" yrs, "&amp;VLOOKUP($AC126&amp;"-"&amp;$F126,Bonuses!$B$1:$G$1006,5,FALSE)))</f>
        <v/>
      </c>
    </row>
    <row r="127" spans="1:32" s="19" customFormat="1" hidden="1" x14ac:dyDescent="0.3">
      <c r="A127" s="19">
        <v>8244</v>
      </c>
      <c r="B127" s="19">
        <f t="shared" si="5"/>
        <v>1</v>
      </c>
      <c r="C127" s="14" t="str">
        <f>IF(ISNUMBER(IFERROR(VLOOKUP($A127,Pit!$A$4:$A$600,1,FALSE),"B")),"P","B")</f>
        <v>B</v>
      </c>
      <c r="D127" s="15">
        <f>IF($C127="B",VLOOKUP($A127,Bat!$A$4:$BG$1500,D$1,FALSE),VLOOKUP($A127,Pit!$A$4:$BA$1686,D$2,FALSE))</f>
        <v>8244</v>
      </c>
      <c r="E127" s="14" t="str">
        <f>IF($C127="B",VLOOKUP($A127,Bat!$A$4:$BG$1500,E$1,FALSE),VLOOKUP($A127,Pit!$A$4:$BA$1686,E$2,FALSE))</f>
        <v>SS</v>
      </c>
      <c r="F127" s="14" t="str">
        <f>IF($C127="B",VLOOKUP($A127,Bat!$A$4:$BG$1500,F$1,FALSE),VLOOKUP($A127,Pit!$A$4:$BA$1686,F$2,FALSE))</f>
        <v>Haywood</v>
      </c>
      <c r="G127" s="14" t="str">
        <f>IF($C127="B",VLOOKUP($A127,Bat!$A$4:$BG$1500,G$1,FALSE),VLOOKUP($A127,Pit!$A$4:$BA$1686,G$2,FALSE))</f>
        <v>Smith</v>
      </c>
      <c r="H127" s="14">
        <f>IF($C127="B",VLOOKUP($A127,Bat!$A$4:$BG$1500,H$1,FALSE),VLOOKUP($A127,Pit!$A$4:$BA$1686,H$2,FALSE))</f>
        <v>21</v>
      </c>
      <c r="I127" s="14" t="str">
        <f>IF($C127="B",VLOOKUP($A127,Bat!$A$4:$BG$1500,I$1,FALSE),VLOOKUP($A127,Pit!$A$4:$BA$1686,I$2,FALSE))</f>
        <v>R</v>
      </c>
      <c r="J127" s="14" t="str">
        <f>IF($C127="B",VLOOKUP($A127,Bat!$A$4:$BG$1500,J$1,FALSE),VLOOKUP($A127,Pit!$A$4:$BA$1686,J$2,FALSE))</f>
        <v>R</v>
      </c>
      <c r="K127" s="14" t="str">
        <f>IF($C127="B",VLOOKUP($A127,Bat!$A$4:$BG$1500,K$1,FALSE),VLOOKUP($A127,Pit!$A$4:$BA$1686,K$2,FALSE))</f>
        <v>Normal</v>
      </c>
      <c r="L127" s="15" t="str">
        <f>IF($C127="B",VLOOKUP($A127,Bat!$A$4:$BG$1500,L$1,FALSE),VLOOKUP($A127,Pit!$A$4:$BA$1686,L$2,FALSE))</f>
        <v>Normal</v>
      </c>
      <c r="M127" s="14">
        <f>IF($C127="B",VLOOKUP($A127,Bat!$A$4:$BG$1500,M$1,FALSE),VLOOKUP($A127,Pit!$A$4:$BA$1686,M$2,FALSE))</f>
        <v>3</v>
      </c>
      <c r="N127" s="14">
        <f>IF($C127="B",VLOOKUP($A127,Bat!$A$4:$BG$1500,N$1,FALSE),VLOOKUP($A127,Pit!$A$4:$BA$1686,N$2,FALSE))</f>
        <v>5</v>
      </c>
      <c r="O127" s="14">
        <f>IF($C127="B",VLOOKUP($A127,Bat!$A$4:$BG$1500,O$1,FALSE),VLOOKUP($A127,Pit!$A$4:$BA$1686,O$2,FALSE))</f>
        <v>4</v>
      </c>
      <c r="P127" s="14">
        <f>IF($C127="B",VLOOKUP($A127,Bat!$A$4:$BG$1500,P$1,FALSE),VLOOKUP($A127,Pit!$A$4:$BA$1686,P$2,FALSE))</f>
        <v>5</v>
      </c>
      <c r="Q127" s="15">
        <f>IF($C127="B",VLOOKUP($A127,Bat!$A$4:$BG$1500,Q$1,FALSE),VLOOKUP($A127,Pit!$A$4:$BA$1686,Q$2,FALSE))</f>
        <v>4</v>
      </c>
      <c r="R127" s="16">
        <f>IF($C127="B",VLOOKUP($A127,Bat!$A$4:$BG$1500,R$1,FALSE),VLOOKUP($A127,Pit!$A$4:$BA$1686,R$2,FALSE))</f>
        <v>110.61457076264705</v>
      </c>
      <c r="S127" s="17">
        <f>IF($C127="B",VLOOKUP($A127,Bat!$A$4:$BG$1500,S$1,FALSE),VLOOKUP($A127,Pit!$A$4:$BA$1686,S$2,FALSE))</f>
        <v>0.52359670902770572</v>
      </c>
      <c r="T127" s="48" t="str">
        <f>IF($C127="B",VLOOKUP($A127,Bat!$A$4:$BG$1500,T$1,FALSE),VLOOKUP($A127,Pit!$A$4:$BA$1686,T$2,FALSE))</f>
        <v>$150k</v>
      </c>
      <c r="U127" s="19">
        <f>IF($C127="B",VLOOKUP($A127,Bat!$A$4:$AU$1464,46,FALSE),VLOOKUP($A127,Pit!$A$4:$BD$1664,55,FALSE))</f>
        <v>800</v>
      </c>
      <c r="V127" s="19">
        <f>IF($C127="B",VLOOKUP($A127,Bat!$A$4:$BA$1464,47,FALSE),VLOOKUP($A127,Pit!$A$4:$BF$1664,56,FALSE))</f>
        <v>800</v>
      </c>
      <c r="W127" s="19">
        <f>IF($C127="B",VLOOKUP($A127,Bat!$A$4:$BA$1464,48,FALSE),VLOOKUP($A127,Pit!$A$4:$BF$1664,57,FALSE))</f>
        <v>0</v>
      </c>
      <c r="X127" s="14">
        <f t="shared" si="6"/>
        <v>1124</v>
      </c>
      <c r="Y127" s="20">
        <f t="shared" si="7"/>
        <v>274</v>
      </c>
      <c r="Z127" s="14">
        <f>IFERROR(VLOOKUP($D127,Results37!$F$3:$L$1396,Z$1,FALSE),"")</f>
        <v>123</v>
      </c>
      <c r="AA127" s="43">
        <f>IF(ISERROR(VLOOKUP(D127,Results37!$F$3:$O$1399,AA$1,FALSE)),"",IF(VLOOKUP(D127,Results37!$F$3:$O$1399,AA$1+1,FALSE)=1,"S"&amp;VLOOKUP(D127,Results37!$F$3:$O$1399,AA$1,FALSE),VLOOKUP(D127,Results37!$F$3:$O$1399,AA$1,FALSE)))</f>
        <v>4</v>
      </c>
      <c r="AB127" s="14">
        <f>IFERROR(VLOOKUP($D127,Results37!$F$3:$L$1396,AB$1,FALSE),"")</f>
        <v>26</v>
      </c>
      <c r="AC127" s="14" t="str">
        <f>IFERROR(VLOOKUP($D127,Results37!$F$3:$L$1396,AC$1,FALSE),"")</f>
        <v>Okinawa Shisa</v>
      </c>
      <c r="AD127" s="14">
        <f t="shared" si="8"/>
        <v>1001</v>
      </c>
      <c r="AE127" s="18" t="str">
        <f>IF(ISERROR(VLOOKUP($AC127&amp;"-"&amp;$F127&amp;" "&amp;G127,Bonuses!$B$1:$G$1006,4,FALSE)),"",INT(VLOOKUP($AC127&amp;"-"&amp;$F127&amp;" "&amp;$G127,Bonuses!$B$1:$G$1006,4,FALSE)))</f>
        <v/>
      </c>
      <c r="AF127" s="14" t="str">
        <f>AA127&amp;"."&amp;AB127&amp;" ("&amp;Z127&amp;") - "&amp;E127&amp;" "&amp;F127&amp;" "&amp;G127</f>
        <v>4.26 (123) - SS Haywood Smith</v>
      </c>
    </row>
    <row r="128" spans="1:32" s="19" customFormat="1" hidden="1" x14ac:dyDescent="0.3">
      <c r="A128" s="19">
        <v>10960</v>
      </c>
      <c r="B128" s="19">
        <f t="shared" si="5"/>
        <v>1</v>
      </c>
      <c r="C128" s="14" t="str">
        <f>IF(ISNUMBER(IFERROR(VLOOKUP($A128,Pit!$A$4:$A$600,1,FALSE),"B")),"P","B")</f>
        <v>B</v>
      </c>
      <c r="D128" s="15">
        <f>IF($C128="B",VLOOKUP($A128,Bat!$A$4:$BG$1500,D$1,FALSE),VLOOKUP($A128,Pit!$A$4:$BA$1686,D$2,FALSE))</f>
        <v>10960</v>
      </c>
      <c r="E128" s="14" t="str">
        <f>IF($C128="B",VLOOKUP($A128,Bat!$A$4:$BG$1500,E$1,FALSE),VLOOKUP($A128,Pit!$A$4:$BA$1686,E$2,FALSE))</f>
        <v>CF</v>
      </c>
      <c r="F128" s="14" t="str">
        <f>IF($C128="B",VLOOKUP($A128,Bat!$A$4:$BG$1500,F$1,FALSE),VLOOKUP($A128,Pit!$A$4:$BA$1686,F$2,FALSE))</f>
        <v>Allen</v>
      </c>
      <c r="G128" s="14" t="str">
        <f>IF($C128="B",VLOOKUP($A128,Bat!$A$4:$BG$1500,G$1,FALSE),VLOOKUP($A128,Pit!$A$4:$BA$1686,G$2,FALSE))</f>
        <v>Hernández</v>
      </c>
      <c r="H128" s="14">
        <f>IF($C128="B",VLOOKUP($A128,Bat!$A$4:$BG$1500,H$1,FALSE),VLOOKUP($A128,Pit!$A$4:$BA$1686,H$2,FALSE))</f>
        <v>21</v>
      </c>
      <c r="I128" s="14" t="str">
        <f>IF($C128="B",VLOOKUP($A128,Bat!$A$4:$BG$1500,I$1,FALSE),VLOOKUP($A128,Pit!$A$4:$BA$1686,I$2,FALSE))</f>
        <v>R</v>
      </c>
      <c r="J128" s="14" t="str">
        <f>IF($C128="B",VLOOKUP($A128,Bat!$A$4:$BG$1500,J$1,FALSE),VLOOKUP($A128,Pit!$A$4:$BA$1686,J$2,FALSE))</f>
        <v>R</v>
      </c>
      <c r="K128" s="14" t="str">
        <f>IF($C128="B",VLOOKUP($A128,Bat!$A$4:$BG$1500,K$1,FALSE),VLOOKUP($A128,Pit!$A$4:$BA$1686,K$2,FALSE))</f>
        <v>High</v>
      </c>
      <c r="L128" s="15" t="str">
        <f>IF($C128="B",VLOOKUP($A128,Bat!$A$4:$BG$1500,L$1,FALSE),VLOOKUP($A128,Pit!$A$4:$BA$1686,L$2,FALSE))</f>
        <v>Normal</v>
      </c>
      <c r="M128" s="14">
        <f>IF($C128="B",VLOOKUP($A128,Bat!$A$4:$BG$1500,M$1,FALSE),VLOOKUP($A128,Pit!$A$4:$BA$1686,M$2,FALSE))</f>
        <v>3</v>
      </c>
      <c r="N128" s="14">
        <f>IF($C128="B",VLOOKUP($A128,Bat!$A$4:$BG$1500,N$1,FALSE),VLOOKUP($A128,Pit!$A$4:$BA$1686,N$2,FALSE))</f>
        <v>3</v>
      </c>
      <c r="O128" s="14">
        <f>IF($C128="B",VLOOKUP($A128,Bat!$A$4:$BG$1500,O$1,FALSE),VLOOKUP($A128,Pit!$A$4:$BA$1686,O$2,FALSE))</f>
        <v>4</v>
      </c>
      <c r="P128" s="14">
        <f>IF($C128="B",VLOOKUP($A128,Bat!$A$4:$BG$1500,P$1,FALSE),VLOOKUP($A128,Pit!$A$4:$BA$1686,P$2,FALSE))</f>
        <v>6</v>
      </c>
      <c r="Q128" s="15">
        <f>IF($C128="B",VLOOKUP($A128,Bat!$A$4:$BG$1500,Q$1,FALSE),VLOOKUP($A128,Pit!$A$4:$BA$1686,Q$2,FALSE))</f>
        <v>3</v>
      </c>
      <c r="R128" s="16">
        <f>IF($C128="B",VLOOKUP($A128,Bat!$A$4:$BG$1500,R$1,FALSE),VLOOKUP($A128,Pit!$A$4:$BA$1686,R$2,FALSE))</f>
        <v>110.20239511794668</v>
      </c>
      <c r="S128" s="17">
        <f>IF($C128="B",VLOOKUP($A128,Bat!$A$4:$BG$1500,S$1,FALSE),VLOOKUP($A128,Pit!$A$4:$BA$1686,S$2,FALSE))</f>
        <v>0.4374978430019944</v>
      </c>
      <c r="T128" s="48" t="str">
        <f>IF($C128="B",VLOOKUP($A128,Bat!$A$4:$BG$1500,T$1,FALSE),VLOOKUP($A128,Pit!$A$4:$BA$1686,T$2,FALSE))</f>
        <v>$100k</v>
      </c>
      <c r="U128" s="19">
        <f>IF($C128="B",VLOOKUP($A128,Bat!$A$4:$AU$1464,46,FALSE),VLOOKUP($A128,Pit!$A$4:$BD$1664,55,FALSE))</f>
        <v>800</v>
      </c>
      <c r="V128" s="19">
        <f>IF($C128="B",VLOOKUP($A128,Bat!$A$4:$BA$1464,47,FALSE),VLOOKUP($A128,Pit!$A$4:$BF$1664,56,FALSE))</f>
        <v>800</v>
      </c>
      <c r="W128" s="19">
        <f>IF($C128="B",VLOOKUP($A128,Bat!$A$4:$BA$1464,48,FALSE),VLOOKUP($A128,Pit!$A$4:$BF$1664,57,FALSE))</f>
        <v>0</v>
      </c>
      <c r="X128" s="14">
        <f t="shared" si="6"/>
        <v>1155</v>
      </c>
      <c r="Y128" s="20">
        <f t="shared" si="7"/>
        <v>305</v>
      </c>
      <c r="Z128" s="14">
        <f>IFERROR(VLOOKUP($D128,Results37!$F$3:$L$1396,Z$1,FALSE),"")</f>
        <v>124</v>
      </c>
      <c r="AA128" s="43">
        <f>IF(ISERROR(VLOOKUP(D128,Results37!$F$3:$O$1399,AA$1,FALSE)),"",IF(VLOOKUP(D128,Results37!$F$3:$O$1399,AA$1+1,FALSE)=1,"S"&amp;VLOOKUP(D128,Results37!$F$3:$O$1399,AA$1,FALSE),VLOOKUP(D128,Results37!$F$3:$O$1399,AA$1,FALSE)))</f>
        <v>4</v>
      </c>
      <c r="AB128" s="14">
        <f>IFERROR(VLOOKUP($D128,Results37!$F$3:$L$1396,AB$1,FALSE),"")</f>
        <v>27</v>
      </c>
      <c r="AC128" s="14" t="str">
        <f>IFERROR(VLOOKUP($D128,Results37!$F$3:$L$1396,AC$1,FALSE),"")</f>
        <v>Tempe Knights</v>
      </c>
      <c r="AD128" s="14">
        <f t="shared" si="8"/>
        <v>1031</v>
      </c>
      <c r="AE128" s="18" t="str">
        <f>IF(ISERROR(VLOOKUP($AC128&amp;"-"&amp;$F128&amp;" "&amp;G128,Bonuses!$B$1:$G$1006,4,FALSE)),"",INT(VLOOKUP($AC128&amp;"-"&amp;$F128&amp;" "&amp;$G128,Bonuses!$B$1:$G$1006,4,FALSE)))</f>
        <v/>
      </c>
      <c r="AF128" s="14" t="str">
        <f>AA128&amp;"."&amp;AB128&amp;" ("&amp;Z128&amp;") - "&amp;E128&amp;" "&amp;F128&amp;" "&amp;G128</f>
        <v>4.27 (124) - CF Allen Hernández</v>
      </c>
    </row>
    <row r="129" spans="1:32" s="19" customFormat="1" hidden="1" x14ac:dyDescent="0.3">
      <c r="A129" s="19">
        <v>6489</v>
      </c>
      <c r="B129" s="19">
        <f t="shared" si="5"/>
        <v>1</v>
      </c>
      <c r="C129" s="14" t="str">
        <f>IF(ISNUMBER(IFERROR(VLOOKUP($A129,Pit!$A$4:$A$600,1,FALSE),"B")),"P","B")</f>
        <v>P</v>
      </c>
      <c r="D129" s="15">
        <f>IF($C129="B",VLOOKUP($A129,Bat!$A$4:$BG$1500,D$1,FALSE),VLOOKUP($A129,Pit!$A$4:$BA$1686,D$2,FALSE))</f>
        <v>6489</v>
      </c>
      <c r="E129" s="14" t="str">
        <f>IF($C129="B",VLOOKUP($A129,Bat!$A$4:$BG$1500,E$1,FALSE),VLOOKUP($A129,Pit!$A$4:$BA$1686,E$2,FALSE))</f>
        <v>SP</v>
      </c>
      <c r="F129" s="14" t="str">
        <f>IF($C129="B",VLOOKUP($A129,Bat!$A$4:$BG$1500,F$1,FALSE),VLOOKUP($A129,Pit!$A$4:$BA$1686,F$2,FALSE))</f>
        <v>Rod</v>
      </c>
      <c r="G129" s="14" t="str">
        <f>IF($C129="B",VLOOKUP($A129,Bat!$A$4:$BG$1500,G$1,FALSE),VLOOKUP($A129,Pit!$A$4:$BA$1686,G$2,FALSE))</f>
        <v>Lane</v>
      </c>
      <c r="H129" s="14">
        <f>IF($C129="B",VLOOKUP($A129,Bat!$A$4:$BG$1500,H$1,FALSE),VLOOKUP($A129,Pit!$A$4:$BA$1686,H$2,FALSE))</f>
        <v>18</v>
      </c>
      <c r="I129" s="14" t="str">
        <f>IF($C129="B",VLOOKUP($A129,Bat!$A$4:$BG$1500,I$1,FALSE),VLOOKUP($A129,Pit!$A$4:$BA$1686,I$2,FALSE))</f>
        <v>R</v>
      </c>
      <c r="J129" s="14" t="str">
        <f>IF($C129="B",VLOOKUP($A129,Bat!$A$4:$BG$1500,J$1,FALSE),VLOOKUP($A129,Pit!$A$4:$BA$1686,J$2,FALSE))</f>
        <v>R</v>
      </c>
      <c r="K129" s="14" t="str">
        <f>IF($C129="B",VLOOKUP($A129,Bat!$A$4:$BG$1500,K$1,FALSE),VLOOKUP($A129,Pit!$A$4:$BA$1686,K$2,FALSE))</f>
        <v>Normal</v>
      </c>
      <c r="L129" s="15" t="str">
        <f>IF($C129="B",VLOOKUP($A129,Bat!$A$4:$BG$1500,L$1,FALSE),VLOOKUP($A129,Pit!$A$4:$BA$1686,L$2,FALSE))</f>
        <v>Normal</v>
      </c>
      <c r="M129" s="14">
        <f>IF($C129="B",VLOOKUP($A129,Bat!$A$4:$BG$1500,M$1,FALSE),VLOOKUP($A129,Pit!$A$4:$BA$1686,M$2,FALSE))</f>
        <v>4</v>
      </c>
      <c r="N129" s="14">
        <f>IF($C129="B",VLOOKUP($A129,Bat!$A$4:$BG$1500,N$1,FALSE),VLOOKUP($A129,Pit!$A$4:$BA$1686,N$2,FALSE))</f>
        <v>4</v>
      </c>
      <c r="O129" s="14">
        <f>IF($C129="B",VLOOKUP($A129,Bat!$A$4:$BG$1500,O$1,FALSE),VLOOKUP($A129,Pit!$A$4:$BA$1686,O$2,FALSE))</f>
        <v>3</v>
      </c>
      <c r="P129" s="14" t="str">
        <f>IF($C129="B",VLOOKUP($A129,Bat!$A$4:$BG$1500,P$1,FALSE),VLOOKUP($A129,Pit!$A$4:$BA$1686,P$2,FALSE))</f>
        <v>88-90 Mph</v>
      </c>
      <c r="Q129" s="15">
        <f>IF($C129="B",VLOOKUP($A129,Bat!$A$4:$BG$1500,Q$1,FALSE),VLOOKUP($A129,Pit!$A$4:$BA$1686,Q$2,FALSE))</f>
        <v>9</v>
      </c>
      <c r="R129" s="16">
        <f>IF($C129="B",VLOOKUP($A129,Bat!$A$4:$BG$1500,R$1,FALSE),VLOOKUP($A129,Pit!$A$4:$BA$1686,R$2,FALSE))</f>
        <v>114.72920484960011</v>
      </c>
      <c r="S129" s="17">
        <f>IF($C129="B",VLOOKUP($A129,Bat!$A$4:$BG$1500,S$1,FALSE),VLOOKUP($A129,Pit!$A$4:$BA$1686,S$2,FALSE))</f>
        <v>1.2667039617341711</v>
      </c>
      <c r="T129" s="48" t="str">
        <f>IF($C129="B",VLOOKUP($A129,Bat!$A$4:$BG$1500,T$1,FALSE),VLOOKUP($A129,Pit!$A$4:$BA$1686,T$2,FALSE))</f>
        <v>$800k</v>
      </c>
      <c r="U129" s="19">
        <f>IF($C129="B",VLOOKUP($A129,Bat!$A$4:$AU$1464,46,FALSE),VLOOKUP($A129,Pit!$A$4:$BD$1664,55,FALSE))</f>
        <v>800</v>
      </c>
      <c r="V129" s="19">
        <f>IF($C129="B",VLOOKUP($A129,Bat!$A$4:$BA$1464,47,FALSE),VLOOKUP($A129,Pit!$A$4:$BF$1664,56,FALSE))</f>
        <v>800</v>
      </c>
      <c r="W129" s="19">
        <f>IF($C129="B",VLOOKUP($A129,Bat!$A$4:$BA$1464,48,FALSE),VLOOKUP($A129,Pit!$A$4:$BF$1664,57,FALSE))</f>
        <v>0</v>
      </c>
      <c r="X129" s="14">
        <f t="shared" si="6"/>
        <v>970</v>
      </c>
      <c r="Y129" s="20">
        <f t="shared" si="7"/>
        <v>120</v>
      </c>
      <c r="Z129" s="14">
        <f>IFERROR(VLOOKUP($D129,Results37!$F$3:$L$1396,Z$1,FALSE),"")</f>
        <v>125</v>
      </c>
      <c r="AA129" s="43">
        <f>IF(ISERROR(VLOOKUP(D129,Results37!$F$3:$O$1399,AA$1,FALSE)),"",IF(VLOOKUP(D129,Results37!$F$3:$O$1399,AA$1+1,FALSE)=1,"S"&amp;VLOOKUP(D129,Results37!$F$3:$O$1399,AA$1,FALSE),VLOOKUP(D129,Results37!$F$3:$O$1399,AA$1,FALSE)))</f>
        <v>4</v>
      </c>
      <c r="AB129" s="14">
        <f>IFERROR(VLOOKUP($D129,Results37!$F$3:$L$1396,AB$1,FALSE),"")</f>
        <v>28</v>
      </c>
      <c r="AC129" s="14" t="str">
        <f>IFERROR(VLOOKUP($D129,Results37!$F$3:$L$1396,AC$1,FALSE),"")</f>
        <v>Shin Seiki Evas</v>
      </c>
      <c r="AD129" s="14">
        <f t="shared" si="8"/>
        <v>845</v>
      </c>
      <c r="AE129" s="18" t="str">
        <f>IF(ISERROR(VLOOKUP($AC129&amp;"-"&amp;$F129&amp;" "&amp;G129,Bonuses!$B$1:$G$1006,4,FALSE)),"",INT(VLOOKUP($AC129&amp;"-"&amp;$F129&amp;" "&amp;$G129,Bonuses!$B$1:$G$1006,4,FALSE)))</f>
        <v/>
      </c>
      <c r="AF129" s="14" t="str">
        <f>AA129&amp;"."&amp;AB129&amp;" ("&amp;Z129&amp;") - "&amp;E129&amp;" "&amp;F129&amp;" "&amp;G129</f>
        <v>4.28 (125) - SP Rod Lane</v>
      </c>
    </row>
    <row r="130" spans="1:32" s="19" customFormat="1" hidden="1" x14ac:dyDescent="0.3">
      <c r="A130" s="19">
        <v>15603</v>
      </c>
      <c r="B130" s="19">
        <f t="shared" si="5"/>
        <v>1</v>
      </c>
      <c r="C130" s="14" t="str">
        <f>IF(ISNUMBER(IFERROR(VLOOKUP($A130,Pit!$A$4:$A$600,1,FALSE),"B")),"P","B")</f>
        <v>P</v>
      </c>
      <c r="D130" s="15">
        <f>IF($C130="B",VLOOKUP($A130,Bat!$A$4:$BG$1500,D$1,FALSE),VLOOKUP($A130,Pit!$A$4:$BA$1686,D$2,FALSE))</f>
        <v>15603</v>
      </c>
      <c r="E130" s="14" t="str">
        <f>IF($C130="B",VLOOKUP($A130,Bat!$A$4:$BG$1500,E$1,FALSE),VLOOKUP($A130,Pit!$A$4:$BA$1686,E$2,FALSE))</f>
        <v>SP</v>
      </c>
      <c r="F130" s="14" t="str">
        <f>IF($C130="B",VLOOKUP($A130,Bat!$A$4:$BG$1500,F$1,FALSE),VLOOKUP($A130,Pit!$A$4:$BA$1686,F$2,FALSE))</f>
        <v>Shirai</v>
      </c>
      <c r="G130" s="14" t="str">
        <f>IF($C130="B",VLOOKUP($A130,Bat!$A$4:$BG$1500,G$1,FALSE),VLOOKUP($A130,Pit!$A$4:$BA$1686,G$2,FALSE))</f>
        <v>Kamimura</v>
      </c>
      <c r="H130" s="14">
        <f>IF($C130="B",VLOOKUP($A130,Bat!$A$4:$BG$1500,H$1,FALSE),VLOOKUP($A130,Pit!$A$4:$BA$1686,H$2,FALSE))</f>
        <v>18</v>
      </c>
      <c r="I130" s="14" t="str">
        <f>IF($C130="B",VLOOKUP($A130,Bat!$A$4:$BG$1500,I$1,FALSE),VLOOKUP($A130,Pit!$A$4:$BA$1686,I$2,FALSE))</f>
        <v>L</v>
      </c>
      <c r="J130" s="14" t="str">
        <f>IF($C130="B",VLOOKUP($A130,Bat!$A$4:$BG$1500,J$1,FALSE),VLOOKUP($A130,Pit!$A$4:$BA$1686,J$2,FALSE))</f>
        <v>R</v>
      </c>
      <c r="K130" s="14" t="str">
        <f>IF($C130="B",VLOOKUP($A130,Bat!$A$4:$BG$1500,K$1,FALSE),VLOOKUP($A130,Pit!$A$4:$BA$1686,K$2,FALSE))</f>
        <v>Normal</v>
      </c>
      <c r="L130" s="15" t="str">
        <f>IF($C130="B",VLOOKUP($A130,Bat!$A$4:$BG$1500,L$1,FALSE),VLOOKUP($A130,Pit!$A$4:$BA$1686,L$2,FALSE))</f>
        <v>Normal</v>
      </c>
      <c r="M130" s="14">
        <f>IF($C130="B",VLOOKUP($A130,Bat!$A$4:$BG$1500,M$1,FALSE),VLOOKUP($A130,Pit!$A$4:$BA$1686,M$2,FALSE))</f>
        <v>4</v>
      </c>
      <c r="N130" s="14">
        <f>IF($C130="B",VLOOKUP($A130,Bat!$A$4:$BG$1500,N$1,FALSE),VLOOKUP($A130,Pit!$A$4:$BA$1686,N$2,FALSE))</f>
        <v>2</v>
      </c>
      <c r="O130" s="14">
        <f>IF($C130="B",VLOOKUP($A130,Bat!$A$4:$BG$1500,O$1,FALSE),VLOOKUP($A130,Pit!$A$4:$BA$1686,O$2,FALSE))</f>
        <v>2</v>
      </c>
      <c r="P130" s="14" t="str">
        <f>IF($C130="B",VLOOKUP($A130,Bat!$A$4:$BG$1500,P$1,FALSE),VLOOKUP($A130,Pit!$A$4:$BA$1686,P$2,FALSE))</f>
        <v>88-90 Mph</v>
      </c>
      <c r="Q130" s="15">
        <f>IF($C130="B",VLOOKUP($A130,Bat!$A$4:$BG$1500,Q$1,FALSE),VLOOKUP($A130,Pit!$A$4:$BA$1686,Q$2,FALSE))</f>
        <v>7</v>
      </c>
      <c r="R130" s="16">
        <f>IF($C130="B",VLOOKUP($A130,Bat!$A$4:$BG$1500,R$1,FALSE),VLOOKUP($A130,Pit!$A$4:$BA$1686,R$2,FALSE))</f>
        <v>100.02643852802967</v>
      </c>
      <c r="S130" s="17">
        <f>IF($C130="B",VLOOKUP($A130,Bat!$A$4:$BG$1500,S$1,FALSE),VLOOKUP($A130,Pit!$A$4:$BA$1686,S$2,FALSE))</f>
        <v>-8.9724216699031883E-2</v>
      </c>
      <c r="T130" s="48" t="str">
        <f>IF($C130="B",VLOOKUP($A130,Bat!$A$4:$BG$1500,T$1,FALSE),VLOOKUP($A130,Pit!$A$4:$BA$1686,T$2,FALSE))</f>
        <v>$65k</v>
      </c>
      <c r="U130" s="19">
        <f>IF($C130="B",VLOOKUP($A130,Bat!$A$4:$AU$1464,46,FALSE),VLOOKUP($A130,Pit!$A$4:$BD$1664,55,FALSE))</f>
        <v>800</v>
      </c>
      <c r="V130" s="19">
        <f>IF($C130="B",VLOOKUP($A130,Bat!$A$4:$BA$1464,47,FALSE),VLOOKUP($A130,Pit!$A$4:$BF$1664,56,FALSE))</f>
        <v>800</v>
      </c>
      <c r="W130" s="19">
        <f>IF($C130="B",VLOOKUP($A130,Bat!$A$4:$BA$1464,48,FALSE),VLOOKUP($A130,Pit!$A$4:$BF$1664,57,FALSE))</f>
        <v>0</v>
      </c>
      <c r="X130" s="14">
        <f t="shared" si="6"/>
        <v>1360</v>
      </c>
      <c r="Y130" s="20">
        <f t="shared" si="7"/>
        <v>510</v>
      </c>
      <c r="Z130" s="14">
        <f>IFERROR(VLOOKUP($D130,Results37!$F$3:$L$1396,Z$1,FALSE),"")</f>
        <v>126</v>
      </c>
      <c r="AA130" s="43">
        <f>IF(ISERROR(VLOOKUP(D130,Results37!$F$3:$O$1399,AA$1,FALSE)),"",IF(VLOOKUP(D130,Results37!$F$3:$O$1399,AA$1+1,FALSE)=1,"S"&amp;VLOOKUP(D130,Results37!$F$3:$O$1399,AA$1,FALSE),VLOOKUP(D130,Results37!$F$3:$O$1399,AA$1,FALSE)))</f>
        <v>4</v>
      </c>
      <c r="AB130" s="14">
        <f>IFERROR(VLOOKUP($D130,Results37!$F$3:$L$1396,AB$1,FALSE),"")</f>
        <v>29</v>
      </c>
      <c r="AC130" s="14" t="str">
        <f>IFERROR(VLOOKUP($D130,Results37!$F$3:$L$1396,AC$1,FALSE),"")</f>
        <v>Kentucky Thoroughbreds</v>
      </c>
      <c r="AD130" s="14">
        <f t="shared" si="8"/>
        <v>1234</v>
      </c>
      <c r="AE130" s="18" t="str">
        <f>IF(ISERROR(VLOOKUP($AC130&amp;"-"&amp;$F130&amp;" "&amp;G130,Bonuses!$B$1:$G$1006,4,FALSE)),"",INT(VLOOKUP($AC130&amp;"-"&amp;$F130&amp;" "&amp;$G130,Bonuses!$B$1:$G$1006,4,FALSE)))</f>
        <v/>
      </c>
      <c r="AF130" s="14" t="str">
        <f>IF(ISERROR(VLOOKUP($AC130&amp;"-"&amp;$F130,Bonuses!$B$1:$G$1006,5,FALSE)),"",IF(VLOOKUP($AC130&amp;"-"&amp;$F130,Bonuses!$B$1:$G$1006,5,FALSE)="","",VLOOKUP($AC130&amp;"-"&amp;$F130,Bonuses!$B$1:$G$1006,6,FALSE)&amp;" yrs, "&amp;VLOOKUP($AC130&amp;"-"&amp;$F130,Bonuses!$B$1:$G$1006,5,FALSE)))</f>
        <v/>
      </c>
    </row>
    <row r="131" spans="1:32" s="19" customFormat="1" hidden="1" x14ac:dyDescent="0.3">
      <c r="A131" s="19">
        <v>15132</v>
      </c>
      <c r="B131" s="19">
        <f t="shared" si="5"/>
        <v>1</v>
      </c>
      <c r="C131" s="14" t="str">
        <f>IF(ISNUMBER(IFERROR(VLOOKUP($A131,Pit!$A$4:$A$600,1,FALSE),"B")),"P","B")</f>
        <v>B</v>
      </c>
      <c r="D131" s="15">
        <f>IF($C131="B",VLOOKUP($A131,Bat!$A$4:$BG$1500,D$1,FALSE),VLOOKUP($A131,Pit!$A$4:$BA$1686,D$2,FALSE))</f>
        <v>15132</v>
      </c>
      <c r="E131" s="14" t="str">
        <f>IF($C131="B",VLOOKUP($A131,Bat!$A$4:$BG$1500,E$1,FALSE),VLOOKUP($A131,Pit!$A$4:$BA$1686,E$2,FALSE))</f>
        <v>1B</v>
      </c>
      <c r="F131" s="14" t="str">
        <f>IF($C131="B",VLOOKUP($A131,Bat!$A$4:$BG$1500,F$1,FALSE),VLOOKUP($A131,Pit!$A$4:$BA$1686,F$2,FALSE))</f>
        <v>Gideon</v>
      </c>
      <c r="G131" s="14" t="str">
        <f>IF($C131="B",VLOOKUP($A131,Bat!$A$4:$BG$1500,G$1,FALSE),VLOOKUP($A131,Pit!$A$4:$BA$1686,G$2,FALSE))</f>
        <v>Skyrme</v>
      </c>
      <c r="H131" s="14">
        <f>IF($C131="B",VLOOKUP($A131,Bat!$A$4:$BG$1500,H$1,FALSE),VLOOKUP($A131,Pit!$A$4:$BA$1686,H$2,FALSE))</f>
        <v>21</v>
      </c>
      <c r="I131" s="14" t="str">
        <f>IF($C131="B",VLOOKUP($A131,Bat!$A$4:$BG$1500,I$1,FALSE),VLOOKUP($A131,Pit!$A$4:$BA$1686,I$2,FALSE))</f>
        <v>R</v>
      </c>
      <c r="J131" s="14" t="str">
        <f>IF($C131="B",VLOOKUP($A131,Bat!$A$4:$BG$1500,J$1,FALSE),VLOOKUP($A131,Pit!$A$4:$BA$1686,J$2,FALSE))</f>
        <v>R</v>
      </c>
      <c r="K131" s="14" t="str">
        <f>IF($C131="B",VLOOKUP($A131,Bat!$A$4:$BG$1500,K$1,FALSE),VLOOKUP($A131,Pit!$A$4:$BA$1686,K$2,FALSE))</f>
        <v>High</v>
      </c>
      <c r="L131" s="15" t="str">
        <f>IF($C131="B",VLOOKUP($A131,Bat!$A$4:$BG$1500,L$1,FALSE),VLOOKUP($A131,Pit!$A$4:$BA$1686,L$2,FALSE))</f>
        <v>Normal</v>
      </c>
      <c r="M131" s="14">
        <f>IF($C131="B",VLOOKUP($A131,Bat!$A$4:$BG$1500,M$1,FALSE),VLOOKUP($A131,Pit!$A$4:$BA$1686,M$2,FALSE))</f>
        <v>4</v>
      </c>
      <c r="N131" s="14">
        <f>IF($C131="B",VLOOKUP($A131,Bat!$A$4:$BG$1500,N$1,FALSE),VLOOKUP($A131,Pit!$A$4:$BA$1686,N$2,FALSE))</f>
        <v>5</v>
      </c>
      <c r="O131" s="14">
        <f>IF($C131="B",VLOOKUP($A131,Bat!$A$4:$BG$1500,O$1,FALSE),VLOOKUP($A131,Pit!$A$4:$BA$1686,O$2,FALSE))</f>
        <v>6</v>
      </c>
      <c r="P131" s="14">
        <f>IF($C131="B",VLOOKUP($A131,Bat!$A$4:$BG$1500,P$1,FALSE),VLOOKUP($A131,Pit!$A$4:$BA$1686,P$2,FALSE))</f>
        <v>6</v>
      </c>
      <c r="Q131" s="15">
        <f>IF($C131="B",VLOOKUP($A131,Bat!$A$4:$BG$1500,Q$1,FALSE),VLOOKUP($A131,Pit!$A$4:$BA$1686,Q$2,FALSE))</f>
        <v>2</v>
      </c>
      <c r="R131" s="16">
        <f>IF($C131="B",VLOOKUP($A131,Bat!$A$4:$BG$1500,R$1,FALSE),VLOOKUP($A131,Pit!$A$4:$BA$1686,R$2,FALSE))</f>
        <v>115.78819337261031</v>
      </c>
      <c r="S131" s="17">
        <f>IF($C131="B",VLOOKUP($A131,Bat!$A$4:$BG$1500,S$1,FALSE),VLOOKUP($A131,Pit!$A$4:$BA$1686,S$2,FALSE))</f>
        <v>1.6043084048549365</v>
      </c>
      <c r="T131" s="48" t="str">
        <f>IF($C131="B",VLOOKUP($A131,Bat!$A$4:$BG$1500,T$1,FALSE),VLOOKUP($A131,Pit!$A$4:$BA$1686,T$2,FALSE))</f>
        <v>$110k</v>
      </c>
      <c r="U131" s="19">
        <f>IF($C131="B",VLOOKUP($A131,Bat!$A$4:$AU$1464,46,FALSE),VLOOKUP($A131,Pit!$A$4:$BD$1664,55,FALSE))</f>
        <v>800</v>
      </c>
      <c r="V131" s="19">
        <f>IF($C131="B",VLOOKUP($A131,Bat!$A$4:$BA$1464,47,FALSE),VLOOKUP($A131,Pit!$A$4:$BF$1664,56,FALSE))</f>
        <v>800</v>
      </c>
      <c r="W131" s="19">
        <f>IF($C131="B",VLOOKUP($A131,Bat!$A$4:$BA$1464,48,FALSE),VLOOKUP($A131,Pit!$A$4:$BF$1664,57,FALSE))</f>
        <v>0</v>
      </c>
      <c r="X131" s="14">
        <f t="shared" si="6"/>
        <v>945</v>
      </c>
      <c r="Y131" s="20">
        <f t="shared" si="7"/>
        <v>95</v>
      </c>
      <c r="Z131" s="14">
        <f>IFERROR(VLOOKUP($D131,Results37!$F$3:$L$1396,Z$1,FALSE),"")</f>
        <v>127</v>
      </c>
      <c r="AA131" s="43">
        <f>IF(ISERROR(VLOOKUP(D131,Results37!$F$3:$O$1399,AA$1,FALSE)),"",IF(VLOOKUP(D131,Results37!$F$3:$O$1399,AA$1+1,FALSE)=1,"S"&amp;VLOOKUP(D131,Results37!$F$3:$O$1399,AA$1,FALSE),VLOOKUP(D131,Results37!$F$3:$O$1399,AA$1,FALSE)))</f>
        <v>4</v>
      </c>
      <c r="AB131" s="14">
        <f>IFERROR(VLOOKUP($D131,Results37!$F$3:$L$1396,AB$1,FALSE),"")</f>
        <v>30</v>
      </c>
      <c r="AC131" s="14" t="str">
        <f>IFERROR(VLOOKUP($D131,Results37!$F$3:$L$1396,AC$1,FALSE),"")</f>
        <v>Yuma Arroyos</v>
      </c>
      <c r="AD131" s="14">
        <f t="shared" si="8"/>
        <v>818</v>
      </c>
      <c r="AE131" s="18" t="str">
        <f>IF(ISERROR(VLOOKUP($AC131&amp;"-"&amp;$F131&amp;" "&amp;G131,Bonuses!$B$1:$G$1006,4,FALSE)),"",INT(VLOOKUP($AC131&amp;"-"&amp;$F131&amp;" "&amp;$G131,Bonuses!$B$1:$G$1006,4,FALSE)))</f>
        <v/>
      </c>
      <c r="AF131" s="14" t="str">
        <f>IF(ISERROR(VLOOKUP($AC131&amp;"-"&amp;$F131,Bonuses!$B$1:$G$1006,5,FALSE)),"",IF(VLOOKUP($AC131&amp;"-"&amp;$F131,Bonuses!$B$1:$G$1006,5,FALSE)="","",VLOOKUP($AC131&amp;"-"&amp;$F131,Bonuses!$B$1:$G$1006,6,FALSE)&amp;" yrs, "&amp;VLOOKUP($AC131&amp;"-"&amp;$F131,Bonuses!$B$1:$G$1006,5,FALSE)))</f>
        <v/>
      </c>
    </row>
    <row r="132" spans="1:32" s="19" customFormat="1" hidden="1" x14ac:dyDescent="0.3">
      <c r="A132" s="19">
        <v>9842</v>
      </c>
      <c r="B132" s="19">
        <f t="shared" si="5"/>
        <v>1</v>
      </c>
      <c r="C132" s="14" t="str">
        <f>IF(ISNUMBER(IFERROR(VLOOKUP($A132,Pit!$A$4:$A$600,1,FALSE),"B")),"P","B")</f>
        <v>B</v>
      </c>
      <c r="D132" s="15">
        <f>IF($C132="B",VLOOKUP($A132,Bat!$A$4:$BG$1500,D$1,FALSE),VLOOKUP($A132,Pit!$A$4:$BA$1686,D$2,FALSE))</f>
        <v>9842</v>
      </c>
      <c r="E132" s="14" t="str">
        <f>IF($C132="B",VLOOKUP($A132,Bat!$A$4:$BG$1500,E$1,FALSE),VLOOKUP($A132,Pit!$A$4:$BA$1686,E$2,FALSE))</f>
        <v>RF</v>
      </c>
      <c r="F132" s="14" t="str">
        <f>IF($C132="B",VLOOKUP($A132,Bat!$A$4:$BG$1500,F$1,FALSE),VLOOKUP($A132,Pit!$A$4:$BA$1686,F$2,FALSE))</f>
        <v>Robby</v>
      </c>
      <c r="G132" s="14" t="str">
        <f>IF($C132="B",VLOOKUP($A132,Bat!$A$4:$BG$1500,G$1,FALSE),VLOOKUP($A132,Pit!$A$4:$BA$1686,G$2,FALSE))</f>
        <v>García</v>
      </c>
      <c r="H132" s="14">
        <f>IF($C132="B",VLOOKUP($A132,Bat!$A$4:$BG$1500,H$1,FALSE),VLOOKUP($A132,Pit!$A$4:$BA$1686,H$2,FALSE))</f>
        <v>21</v>
      </c>
      <c r="I132" s="14" t="str">
        <f>IF($C132="B",VLOOKUP($A132,Bat!$A$4:$BG$1500,I$1,FALSE),VLOOKUP($A132,Pit!$A$4:$BA$1686,I$2,FALSE))</f>
        <v>R</v>
      </c>
      <c r="J132" s="14" t="str">
        <f>IF($C132="B",VLOOKUP($A132,Bat!$A$4:$BG$1500,J$1,FALSE),VLOOKUP($A132,Pit!$A$4:$BA$1686,J$2,FALSE))</f>
        <v>R</v>
      </c>
      <c r="K132" s="14" t="str">
        <f>IF($C132="B",VLOOKUP($A132,Bat!$A$4:$BG$1500,K$1,FALSE),VLOOKUP($A132,Pit!$A$4:$BA$1686,K$2,FALSE))</f>
        <v>Low</v>
      </c>
      <c r="L132" s="15" t="str">
        <f>IF($C132="B",VLOOKUP($A132,Bat!$A$4:$BG$1500,L$1,FALSE),VLOOKUP($A132,Pit!$A$4:$BA$1686,L$2,FALSE))</f>
        <v>High</v>
      </c>
      <c r="M132" s="14">
        <f>IF($C132="B",VLOOKUP($A132,Bat!$A$4:$BG$1500,M$1,FALSE),VLOOKUP($A132,Pit!$A$4:$BA$1686,M$2,FALSE))</f>
        <v>4</v>
      </c>
      <c r="N132" s="14">
        <f>IF($C132="B",VLOOKUP($A132,Bat!$A$4:$BG$1500,N$1,FALSE),VLOOKUP($A132,Pit!$A$4:$BA$1686,N$2,FALSE))</f>
        <v>6</v>
      </c>
      <c r="O132" s="14">
        <f>IF($C132="B",VLOOKUP($A132,Bat!$A$4:$BG$1500,O$1,FALSE),VLOOKUP($A132,Pit!$A$4:$BA$1686,O$2,FALSE))</f>
        <v>4</v>
      </c>
      <c r="P132" s="14">
        <f>IF($C132="B",VLOOKUP($A132,Bat!$A$4:$BG$1500,P$1,FALSE),VLOOKUP($A132,Pit!$A$4:$BA$1686,P$2,FALSE))</f>
        <v>6</v>
      </c>
      <c r="Q132" s="15">
        <f>IF($C132="B",VLOOKUP($A132,Bat!$A$4:$BG$1500,Q$1,FALSE),VLOOKUP($A132,Pit!$A$4:$BA$1686,Q$2,FALSE))</f>
        <v>4</v>
      </c>
      <c r="R132" s="16">
        <f>IF($C132="B",VLOOKUP($A132,Bat!$A$4:$BG$1500,R$1,FALSE),VLOOKUP($A132,Pit!$A$4:$BA$1686,R$2,FALSE))</f>
        <v>114.86352371165044</v>
      </c>
      <c r="S132" s="17">
        <f>IF($C132="B",VLOOKUP($A132,Bat!$A$4:$BG$1500,S$1,FALSE),VLOOKUP($A132,Pit!$A$4:$BA$1686,S$2,FALSE))</f>
        <v>1.4111552909321137</v>
      </c>
      <c r="T132" s="48" t="str">
        <f>IF($C132="B",VLOOKUP($A132,Bat!$A$4:$BG$1500,T$1,FALSE),VLOOKUP($A132,Pit!$A$4:$BA$1686,T$2,FALSE))</f>
        <v>$130k</v>
      </c>
      <c r="U132" s="19">
        <f>IF($C132="B",VLOOKUP($A132,Bat!$A$4:$AU$1464,46,FALSE),VLOOKUP($A132,Pit!$A$4:$BD$1664,55,FALSE))</f>
        <v>800</v>
      </c>
      <c r="V132" s="19">
        <f>IF($C132="B",VLOOKUP($A132,Bat!$A$4:$BA$1464,47,FALSE),VLOOKUP($A132,Pit!$A$4:$BF$1664,56,FALSE))</f>
        <v>800</v>
      </c>
      <c r="W132" s="19">
        <f>IF($C132="B",VLOOKUP($A132,Bat!$A$4:$BA$1464,48,FALSE),VLOOKUP($A132,Pit!$A$4:$BF$1664,57,FALSE))</f>
        <v>0</v>
      </c>
      <c r="X132" s="14">
        <f t="shared" si="6"/>
        <v>960</v>
      </c>
      <c r="Y132" s="20">
        <f t="shared" si="7"/>
        <v>110</v>
      </c>
      <c r="Z132" s="14">
        <f>IFERROR(VLOOKUP($D132,Results37!$F$3:$L$1396,Z$1,FALSE),"")</f>
        <v>128</v>
      </c>
      <c r="AA132" s="43">
        <f>IF(ISERROR(VLOOKUP(D132,Results37!$F$3:$O$1399,AA$1,FALSE)),"",IF(VLOOKUP(D132,Results37!$F$3:$O$1399,AA$1+1,FALSE)=1,"S"&amp;VLOOKUP(D132,Results37!$F$3:$O$1399,AA$1,FALSE),VLOOKUP(D132,Results37!$F$3:$O$1399,AA$1,FALSE)))</f>
        <v>5</v>
      </c>
      <c r="AB132" s="14">
        <f>IFERROR(VLOOKUP($D132,Results37!$F$3:$L$1396,AB$1,FALSE),"")</f>
        <v>1</v>
      </c>
      <c r="AC132" s="14" t="str">
        <f>IFERROR(VLOOKUP($D132,Results37!$F$3:$L$1396,AC$1,FALSE),"")</f>
        <v>Yuma Arroyos</v>
      </c>
      <c r="AD132" s="14">
        <f t="shared" si="8"/>
        <v>832</v>
      </c>
      <c r="AE132" s="18" t="str">
        <f>IF(ISERROR(VLOOKUP($AC132&amp;"-"&amp;$F132&amp;" "&amp;G132,Bonuses!$B$1:$G$1006,4,FALSE)),"",INT(VLOOKUP($AC132&amp;"-"&amp;$F132&amp;" "&amp;$G132,Bonuses!$B$1:$G$1006,4,FALSE)))</f>
        <v/>
      </c>
      <c r="AF132" s="14" t="str">
        <f t="shared" ref="AF132:AF141" si="10">AA132&amp;"."&amp;AB132&amp;" ("&amp;Z132&amp;") - "&amp;E132&amp;" "&amp;F132&amp;" "&amp;G132</f>
        <v>5.1 (128) - RF Robby García</v>
      </c>
    </row>
    <row r="133" spans="1:32" s="19" customFormat="1" hidden="1" x14ac:dyDescent="0.3">
      <c r="A133" s="19">
        <v>12118</v>
      </c>
      <c r="B133" s="19">
        <f t="shared" ref="B133:B196" si="11">COUNTIF($A$5:$A$598,A133)</f>
        <v>1</v>
      </c>
      <c r="C133" s="14" t="str">
        <f>IF(ISNUMBER(IFERROR(VLOOKUP($A133,Pit!$A$4:$A$600,1,FALSE),"B")),"P","B")</f>
        <v>B</v>
      </c>
      <c r="D133" s="15">
        <f>IF($C133="B",VLOOKUP($A133,Bat!$A$4:$BG$1500,D$1,FALSE),VLOOKUP($A133,Pit!$A$4:$BA$1686,D$2,FALSE))</f>
        <v>12118</v>
      </c>
      <c r="E133" s="14" t="str">
        <f>IF($C133="B",VLOOKUP($A133,Bat!$A$4:$BG$1500,E$1,FALSE),VLOOKUP($A133,Pit!$A$4:$BA$1686,E$2,FALSE))</f>
        <v>2B</v>
      </c>
      <c r="F133" s="14" t="str">
        <f>IF($C133="B",VLOOKUP($A133,Bat!$A$4:$BG$1500,F$1,FALSE),VLOOKUP($A133,Pit!$A$4:$BA$1686,F$2,FALSE))</f>
        <v>Sumio</v>
      </c>
      <c r="G133" s="14" t="str">
        <f>IF($C133="B",VLOOKUP($A133,Bat!$A$4:$BG$1500,G$1,FALSE),VLOOKUP($A133,Pit!$A$4:$BA$1686,G$2,FALSE))</f>
        <v>Tanaka</v>
      </c>
      <c r="H133" s="14">
        <f>IF($C133="B",VLOOKUP($A133,Bat!$A$4:$BG$1500,H$1,FALSE),VLOOKUP($A133,Pit!$A$4:$BA$1686,H$2,FALSE))</f>
        <v>18</v>
      </c>
      <c r="I133" s="14" t="str">
        <f>IF($C133="B",VLOOKUP($A133,Bat!$A$4:$BG$1500,I$1,FALSE),VLOOKUP($A133,Pit!$A$4:$BA$1686,I$2,FALSE))</f>
        <v>L</v>
      </c>
      <c r="J133" s="14" t="str">
        <f>IF($C133="B",VLOOKUP($A133,Bat!$A$4:$BG$1500,J$1,FALSE),VLOOKUP($A133,Pit!$A$4:$BA$1686,J$2,FALSE))</f>
        <v>R</v>
      </c>
      <c r="K133" s="14" t="str">
        <f>IF($C133="B",VLOOKUP($A133,Bat!$A$4:$BG$1500,K$1,FALSE),VLOOKUP($A133,Pit!$A$4:$BA$1686,K$2,FALSE))</f>
        <v>Normal</v>
      </c>
      <c r="L133" s="15" t="str">
        <f>IF($C133="B",VLOOKUP($A133,Bat!$A$4:$BG$1500,L$1,FALSE),VLOOKUP($A133,Pit!$A$4:$BA$1686,L$2,FALSE))</f>
        <v>Normal</v>
      </c>
      <c r="M133" s="14">
        <f>IF($C133="B",VLOOKUP($A133,Bat!$A$4:$BG$1500,M$1,FALSE),VLOOKUP($A133,Pit!$A$4:$BA$1686,M$2,FALSE))</f>
        <v>3</v>
      </c>
      <c r="N133" s="14">
        <f>IF($C133="B",VLOOKUP($A133,Bat!$A$4:$BG$1500,N$1,FALSE),VLOOKUP($A133,Pit!$A$4:$BA$1686,N$2,FALSE))</f>
        <v>5</v>
      </c>
      <c r="O133" s="14">
        <f>IF($C133="B",VLOOKUP($A133,Bat!$A$4:$BG$1500,O$1,FALSE),VLOOKUP($A133,Pit!$A$4:$BA$1686,O$2,FALSE))</f>
        <v>3</v>
      </c>
      <c r="P133" s="14">
        <f>IF($C133="B",VLOOKUP($A133,Bat!$A$4:$BG$1500,P$1,FALSE),VLOOKUP($A133,Pit!$A$4:$BA$1686,P$2,FALSE))</f>
        <v>3</v>
      </c>
      <c r="Q133" s="15">
        <f>IF($C133="B",VLOOKUP($A133,Bat!$A$4:$BG$1500,Q$1,FALSE),VLOOKUP($A133,Pit!$A$4:$BA$1686,Q$2,FALSE))</f>
        <v>6</v>
      </c>
      <c r="R133" s="16">
        <f>IF($C133="B",VLOOKUP($A133,Bat!$A$4:$BG$1500,R$1,FALSE),VLOOKUP($A133,Pit!$A$4:$BA$1686,R$2,FALSE))</f>
        <v>111.54056060880461</v>
      </c>
      <c r="S133" s="17">
        <f>IF($C133="B",VLOOKUP($A133,Bat!$A$4:$BG$1500,S$1,FALSE),VLOOKUP($A133,Pit!$A$4:$BA$1686,S$2,FALSE))</f>
        <v>0.71702559482091266</v>
      </c>
      <c r="T133" s="48" t="str">
        <f>IF($C133="B",VLOOKUP($A133,Bat!$A$4:$BG$1500,T$1,FALSE),VLOOKUP($A133,Pit!$A$4:$BA$1686,T$2,FALSE))</f>
        <v>$280k</v>
      </c>
      <c r="U133" s="19">
        <f>IF($C133="B",VLOOKUP($A133,Bat!$A$4:$AU$1464,46,FALSE),VLOOKUP($A133,Pit!$A$4:$BD$1664,55,FALSE))</f>
        <v>800</v>
      </c>
      <c r="V133" s="19">
        <f>IF($C133="B",VLOOKUP($A133,Bat!$A$4:$BA$1464,47,FALSE),VLOOKUP($A133,Pit!$A$4:$BF$1664,56,FALSE))</f>
        <v>800</v>
      </c>
      <c r="W133" s="19">
        <f>IF($C133="B",VLOOKUP($A133,Bat!$A$4:$BA$1464,48,FALSE),VLOOKUP($A133,Pit!$A$4:$BF$1664,57,FALSE))</f>
        <v>0</v>
      </c>
      <c r="X133" s="14">
        <f t="shared" ref="X133:X196" si="12">U133+Y133+IF($X$3&lt;&gt;$C133,50,0)</f>
        <v>1077</v>
      </c>
      <c r="Y133" s="20">
        <f t="shared" ref="Y133:Y196" si="13">RANK(S133,$S$5:$S$1177)</f>
        <v>227</v>
      </c>
      <c r="Z133" s="14">
        <f>IFERROR(VLOOKUP($D133,Results37!$F$3:$L$1396,Z$1,FALSE),"")</f>
        <v>129</v>
      </c>
      <c r="AA133" s="43">
        <f>IF(ISERROR(VLOOKUP(D133,Results37!$F$3:$O$1399,AA$1,FALSE)),"",IF(VLOOKUP(D133,Results37!$F$3:$O$1399,AA$1+1,FALSE)=1,"S"&amp;VLOOKUP(D133,Results37!$F$3:$O$1399,AA$1,FALSE),VLOOKUP(D133,Results37!$F$3:$O$1399,AA$1,FALSE)))</f>
        <v>5</v>
      </c>
      <c r="AB133" s="14">
        <f>IFERROR(VLOOKUP($D133,Results37!$F$3:$L$1396,AB$1,FALSE),"")</f>
        <v>2</v>
      </c>
      <c r="AC133" s="14" t="str">
        <f>IFERROR(VLOOKUP($D133,Results37!$F$3:$L$1396,AC$1,FALSE),"")</f>
        <v>Duluth Warriors</v>
      </c>
      <c r="AD133" s="14">
        <f t="shared" ref="AD133:AD196" si="14">IF(X133="","",X133-Z133)</f>
        <v>948</v>
      </c>
      <c r="AE133" s="18" t="str">
        <f>IF(ISERROR(VLOOKUP($AC133&amp;"-"&amp;$F133&amp;" "&amp;G133,Bonuses!$B$1:$G$1006,4,FALSE)),"",INT(VLOOKUP($AC133&amp;"-"&amp;$F133&amp;" "&amp;$G133,Bonuses!$B$1:$G$1006,4,FALSE)))</f>
        <v/>
      </c>
      <c r="AF133" s="14" t="str">
        <f t="shared" si="10"/>
        <v>5.2 (129) - 2B Sumio Tanaka</v>
      </c>
    </row>
    <row r="134" spans="1:32" s="19" customFormat="1" hidden="1" x14ac:dyDescent="0.3">
      <c r="A134" s="19">
        <v>8367</v>
      </c>
      <c r="B134" s="19">
        <f t="shared" si="11"/>
        <v>1</v>
      </c>
      <c r="C134" s="14" t="str">
        <f>IF(ISNUMBER(IFERROR(VLOOKUP($A134,Pit!$A$4:$A$600,1,FALSE),"B")),"P","B")</f>
        <v>B</v>
      </c>
      <c r="D134" s="15">
        <f>IF($C134="B",VLOOKUP($A134,Bat!$A$4:$BG$1500,D$1,FALSE),VLOOKUP($A134,Pit!$A$4:$BA$1686,D$2,FALSE))</f>
        <v>8367</v>
      </c>
      <c r="E134" s="14" t="str">
        <f>IF($C134="B",VLOOKUP($A134,Bat!$A$4:$BG$1500,E$1,FALSE),VLOOKUP($A134,Pit!$A$4:$BA$1686,E$2,FALSE))</f>
        <v>2B</v>
      </c>
      <c r="F134" s="14" t="str">
        <f>IF($C134="B",VLOOKUP($A134,Bat!$A$4:$BG$1500,F$1,FALSE),VLOOKUP($A134,Pit!$A$4:$BA$1686,F$2,FALSE))</f>
        <v>Orlando</v>
      </c>
      <c r="G134" s="14" t="str">
        <f>IF($C134="B",VLOOKUP($A134,Bat!$A$4:$BG$1500,G$1,FALSE),VLOOKUP($A134,Pit!$A$4:$BA$1686,G$2,FALSE))</f>
        <v>García</v>
      </c>
      <c r="H134" s="14">
        <f>IF($C134="B",VLOOKUP($A134,Bat!$A$4:$BG$1500,H$1,FALSE),VLOOKUP($A134,Pit!$A$4:$BA$1686,H$2,FALSE))</f>
        <v>21</v>
      </c>
      <c r="I134" s="14" t="str">
        <f>IF($C134="B",VLOOKUP($A134,Bat!$A$4:$BG$1500,I$1,FALSE),VLOOKUP($A134,Pit!$A$4:$BA$1686,I$2,FALSE))</f>
        <v>S</v>
      </c>
      <c r="J134" s="14" t="str">
        <f>IF($C134="B",VLOOKUP($A134,Bat!$A$4:$BG$1500,J$1,FALSE),VLOOKUP($A134,Pit!$A$4:$BA$1686,J$2,FALSE))</f>
        <v>R</v>
      </c>
      <c r="K134" s="14" t="str">
        <f>IF($C134="B",VLOOKUP($A134,Bat!$A$4:$BG$1500,K$1,FALSE),VLOOKUP($A134,Pit!$A$4:$BA$1686,K$2,FALSE))</f>
        <v>Normal</v>
      </c>
      <c r="L134" s="15" t="str">
        <f>IF($C134="B",VLOOKUP($A134,Bat!$A$4:$BG$1500,L$1,FALSE),VLOOKUP($A134,Pit!$A$4:$BA$1686,L$2,FALSE))</f>
        <v>Normal</v>
      </c>
      <c r="M134" s="14">
        <f>IF($C134="B",VLOOKUP($A134,Bat!$A$4:$BG$1500,M$1,FALSE),VLOOKUP($A134,Pit!$A$4:$BA$1686,M$2,FALSE))</f>
        <v>4</v>
      </c>
      <c r="N134" s="14">
        <f>IF($C134="B",VLOOKUP($A134,Bat!$A$4:$BG$1500,N$1,FALSE),VLOOKUP($A134,Pit!$A$4:$BA$1686,N$2,FALSE))</f>
        <v>4</v>
      </c>
      <c r="O134" s="14">
        <f>IF($C134="B",VLOOKUP($A134,Bat!$A$4:$BG$1500,O$1,FALSE),VLOOKUP($A134,Pit!$A$4:$BA$1686,O$2,FALSE))</f>
        <v>2</v>
      </c>
      <c r="P134" s="14">
        <f>IF($C134="B",VLOOKUP($A134,Bat!$A$4:$BG$1500,P$1,FALSE),VLOOKUP($A134,Pit!$A$4:$BA$1686,P$2,FALSE))</f>
        <v>6</v>
      </c>
      <c r="Q134" s="15">
        <f>IF($C134="B",VLOOKUP($A134,Bat!$A$4:$BG$1500,Q$1,FALSE),VLOOKUP($A134,Pit!$A$4:$BA$1686,Q$2,FALSE))</f>
        <v>4</v>
      </c>
      <c r="R134" s="16">
        <f>IF($C134="B",VLOOKUP($A134,Bat!$A$4:$BG$1500,R$1,FALSE),VLOOKUP($A134,Pit!$A$4:$BA$1686,R$2,FALSE))</f>
        <v>112.05556098519604</v>
      </c>
      <c r="S134" s="17">
        <f>IF($C134="B",VLOOKUP($A134,Bat!$A$4:$BG$1500,S$1,FALSE),VLOOKUP($A134,Pit!$A$4:$BA$1686,S$2,FALSE))</f>
        <v>0.82460339321885068</v>
      </c>
      <c r="T134" s="48" t="str">
        <f>IF($C134="B",VLOOKUP($A134,Bat!$A$4:$BG$1500,T$1,FALSE),VLOOKUP($A134,Pit!$A$4:$BA$1686,T$2,FALSE))</f>
        <v>$65k</v>
      </c>
      <c r="U134" s="19">
        <f>IF($C134="B",VLOOKUP($A134,Bat!$A$4:$AU$1464,46,FALSE),VLOOKUP($A134,Pit!$A$4:$BD$1664,55,FALSE))</f>
        <v>34</v>
      </c>
      <c r="V134" s="19">
        <f>IF($C134="B",VLOOKUP($A134,Bat!$A$4:$BA$1464,47,FALSE),VLOOKUP($A134,Pit!$A$4:$BF$1664,56,FALSE))</f>
        <v>34</v>
      </c>
      <c r="W134" s="19">
        <f>IF($C134="B",VLOOKUP($A134,Bat!$A$4:$BA$1464,48,FALSE),VLOOKUP($A134,Pit!$A$4:$BF$1664,57,FALSE))</f>
        <v>3</v>
      </c>
      <c r="X134" s="14">
        <f t="shared" si="12"/>
        <v>279</v>
      </c>
      <c r="Y134" s="20">
        <f t="shared" si="13"/>
        <v>195</v>
      </c>
      <c r="Z134" s="14">
        <f>IFERROR(VLOOKUP($D134,Results37!$F$3:$L$1396,Z$1,FALSE),"")</f>
        <v>130</v>
      </c>
      <c r="AA134" s="43">
        <f>IF(ISERROR(VLOOKUP(D134,Results37!$F$3:$O$1399,AA$1,FALSE)),"",IF(VLOOKUP(D134,Results37!$F$3:$O$1399,AA$1+1,FALSE)=1,"S"&amp;VLOOKUP(D134,Results37!$F$3:$O$1399,AA$1,FALSE),VLOOKUP(D134,Results37!$F$3:$O$1399,AA$1,FALSE)))</f>
        <v>5</v>
      </c>
      <c r="AB134" s="14">
        <f>IFERROR(VLOOKUP($D134,Results37!$F$3:$L$1396,AB$1,FALSE),"")</f>
        <v>3</v>
      </c>
      <c r="AC134" s="14" t="str">
        <f>IFERROR(VLOOKUP($D134,Results37!$F$3:$L$1396,AC$1,FALSE),"")</f>
        <v>West Virginia Alleghenies</v>
      </c>
      <c r="AD134" s="14">
        <f t="shared" si="14"/>
        <v>149</v>
      </c>
      <c r="AE134" s="18" t="str">
        <f>IF(ISERROR(VLOOKUP($AC134&amp;"-"&amp;$F134&amp;" "&amp;G134,Bonuses!$B$1:$G$1006,4,FALSE)),"",INT(VLOOKUP($AC134&amp;"-"&amp;$F134&amp;" "&amp;$G134,Bonuses!$B$1:$G$1006,4,FALSE)))</f>
        <v/>
      </c>
      <c r="AF134" s="14" t="str">
        <f t="shared" si="10"/>
        <v>5.3 (130) - 2B Orlando García</v>
      </c>
    </row>
    <row r="135" spans="1:32" s="19" customFormat="1" hidden="1" x14ac:dyDescent="0.3">
      <c r="A135" s="19">
        <v>13722</v>
      </c>
      <c r="B135" s="19">
        <f t="shared" si="11"/>
        <v>1</v>
      </c>
      <c r="C135" s="14" t="str">
        <f>IF(ISNUMBER(IFERROR(VLOOKUP($A135,Pit!$A$4:$A$600,1,FALSE),"B")),"P","B")</f>
        <v>B</v>
      </c>
      <c r="D135" s="15">
        <f>IF($C135="B",VLOOKUP($A135,Bat!$A$4:$BG$1500,D$1,FALSE),VLOOKUP($A135,Pit!$A$4:$BA$1686,D$2,FALSE))</f>
        <v>13722</v>
      </c>
      <c r="E135" s="14" t="str">
        <f>IF($C135="B",VLOOKUP($A135,Bat!$A$4:$BG$1500,E$1,FALSE),VLOOKUP($A135,Pit!$A$4:$BA$1686,E$2,FALSE))</f>
        <v>SS</v>
      </c>
      <c r="F135" s="14" t="str">
        <f>IF($C135="B",VLOOKUP($A135,Bat!$A$4:$BG$1500,F$1,FALSE),VLOOKUP($A135,Pit!$A$4:$BA$1686,F$2,FALSE))</f>
        <v>Mushanokoji</v>
      </c>
      <c r="G135" s="14" t="str">
        <f>IF($C135="B",VLOOKUP($A135,Bat!$A$4:$BG$1500,G$1,FALSE),VLOOKUP($A135,Pit!$A$4:$BA$1686,G$2,FALSE))</f>
        <v>Kato</v>
      </c>
      <c r="H135" s="14">
        <f>IF($C135="B",VLOOKUP($A135,Bat!$A$4:$BG$1500,H$1,FALSE),VLOOKUP($A135,Pit!$A$4:$BA$1686,H$2,FALSE))</f>
        <v>18</v>
      </c>
      <c r="I135" s="14" t="str">
        <f>IF($C135="B",VLOOKUP($A135,Bat!$A$4:$BG$1500,I$1,FALSE),VLOOKUP($A135,Pit!$A$4:$BA$1686,I$2,FALSE))</f>
        <v>R</v>
      </c>
      <c r="J135" s="14" t="str">
        <f>IF($C135="B",VLOOKUP($A135,Bat!$A$4:$BG$1500,J$1,FALSE),VLOOKUP($A135,Pit!$A$4:$BA$1686,J$2,FALSE))</f>
        <v>R</v>
      </c>
      <c r="K135" s="14" t="str">
        <f>IF($C135="B",VLOOKUP($A135,Bat!$A$4:$BG$1500,K$1,FALSE),VLOOKUP($A135,Pit!$A$4:$BA$1686,K$2,FALSE))</f>
        <v>Normal</v>
      </c>
      <c r="L135" s="15" t="str">
        <f>IF($C135="B",VLOOKUP($A135,Bat!$A$4:$BG$1500,L$1,FALSE),VLOOKUP($A135,Pit!$A$4:$BA$1686,L$2,FALSE))</f>
        <v>Normal</v>
      </c>
      <c r="M135" s="14">
        <f>IF($C135="B",VLOOKUP($A135,Bat!$A$4:$BG$1500,M$1,FALSE),VLOOKUP($A135,Pit!$A$4:$BA$1686,M$2,FALSE))</f>
        <v>3</v>
      </c>
      <c r="N135" s="14">
        <f>IF($C135="B",VLOOKUP($A135,Bat!$A$4:$BG$1500,N$1,FALSE),VLOOKUP($A135,Pit!$A$4:$BA$1686,N$2,FALSE))</f>
        <v>4</v>
      </c>
      <c r="O135" s="14">
        <f>IF($C135="B",VLOOKUP($A135,Bat!$A$4:$BG$1500,O$1,FALSE),VLOOKUP($A135,Pit!$A$4:$BA$1686,O$2,FALSE))</f>
        <v>3</v>
      </c>
      <c r="P135" s="14">
        <f>IF($C135="B",VLOOKUP($A135,Bat!$A$4:$BG$1500,P$1,FALSE),VLOOKUP($A135,Pit!$A$4:$BA$1686,P$2,FALSE))</f>
        <v>6</v>
      </c>
      <c r="Q135" s="15">
        <f>IF($C135="B",VLOOKUP($A135,Bat!$A$4:$BG$1500,Q$1,FALSE),VLOOKUP($A135,Pit!$A$4:$BA$1686,Q$2,FALSE))</f>
        <v>5</v>
      </c>
      <c r="R135" s="16">
        <f>IF($C135="B",VLOOKUP($A135,Bat!$A$4:$BG$1500,R$1,FALSE),VLOOKUP($A135,Pit!$A$4:$BA$1686,R$2,FALSE))</f>
        <v>113.68215909693933</v>
      </c>
      <c r="S135" s="17">
        <f>IF($C135="B",VLOOKUP($A135,Bat!$A$4:$BG$1500,S$1,FALSE),VLOOKUP($A135,Pit!$A$4:$BA$1686,S$2,FALSE))</f>
        <v>1.1643814822480285</v>
      </c>
      <c r="T135" s="48" t="str">
        <f>IF($C135="B",VLOOKUP($A135,Bat!$A$4:$BG$1500,T$1,FALSE),VLOOKUP($A135,Pit!$A$4:$BA$1686,T$2,FALSE))</f>
        <v>$200k</v>
      </c>
      <c r="U135" s="19">
        <f>IF($C135="B",VLOOKUP($A135,Bat!$A$4:$AU$1464,46,FALSE),VLOOKUP($A135,Pit!$A$4:$BD$1664,55,FALSE))</f>
        <v>800</v>
      </c>
      <c r="V135" s="19">
        <f>IF($C135="B",VLOOKUP($A135,Bat!$A$4:$BA$1464,47,FALSE),VLOOKUP($A135,Pit!$A$4:$BF$1664,56,FALSE))</f>
        <v>800</v>
      </c>
      <c r="W135" s="19">
        <f>IF($C135="B",VLOOKUP($A135,Bat!$A$4:$BA$1464,48,FALSE),VLOOKUP($A135,Pit!$A$4:$BF$1664,57,FALSE))</f>
        <v>0</v>
      </c>
      <c r="X135" s="14">
        <f t="shared" si="12"/>
        <v>981</v>
      </c>
      <c r="Y135" s="20">
        <f t="shared" si="13"/>
        <v>131</v>
      </c>
      <c r="Z135" s="14">
        <f>IFERROR(VLOOKUP($D135,Results37!$F$3:$L$1396,Z$1,FALSE),"")</f>
        <v>131</v>
      </c>
      <c r="AA135" s="43">
        <f>IF(ISERROR(VLOOKUP(D135,Results37!$F$3:$O$1399,AA$1,FALSE)),"",IF(VLOOKUP(D135,Results37!$F$3:$O$1399,AA$1+1,FALSE)=1,"S"&amp;VLOOKUP(D135,Results37!$F$3:$O$1399,AA$1,FALSE),VLOOKUP(D135,Results37!$F$3:$O$1399,AA$1,FALSE)))</f>
        <v>5</v>
      </c>
      <c r="AB135" s="14">
        <f>IFERROR(VLOOKUP($D135,Results37!$F$3:$L$1396,AB$1,FALSE),"")</f>
        <v>4</v>
      </c>
      <c r="AC135" s="14" t="str">
        <f>IFERROR(VLOOKUP($D135,Results37!$F$3:$L$1396,AC$1,FALSE),"")</f>
        <v>Manchester Maulers</v>
      </c>
      <c r="AD135" s="14">
        <f t="shared" si="14"/>
        <v>850</v>
      </c>
      <c r="AE135" s="18" t="str">
        <f>IF(ISERROR(VLOOKUP($AC135&amp;"-"&amp;$F135&amp;" "&amp;G135,Bonuses!$B$1:$G$1006,4,FALSE)),"",INT(VLOOKUP($AC135&amp;"-"&amp;$F135&amp;" "&amp;$G135,Bonuses!$B$1:$G$1006,4,FALSE)))</f>
        <v/>
      </c>
      <c r="AF135" s="14" t="str">
        <f t="shared" si="10"/>
        <v>5.4 (131) - SS Mushanokoji Kato</v>
      </c>
    </row>
    <row r="136" spans="1:32" s="19" customFormat="1" hidden="1" x14ac:dyDescent="0.3">
      <c r="A136" s="19">
        <v>7270</v>
      </c>
      <c r="B136" s="19">
        <f t="shared" si="11"/>
        <v>1</v>
      </c>
      <c r="C136" s="14" t="str">
        <f>IF(ISNUMBER(IFERROR(VLOOKUP($A136,Pit!$A$4:$A$600,1,FALSE),"B")),"P","B")</f>
        <v>B</v>
      </c>
      <c r="D136" s="15">
        <f>IF($C136="B",VLOOKUP($A136,Bat!$A$4:$BG$1500,D$1,FALSE),VLOOKUP($A136,Pit!$A$4:$BA$1686,D$2,FALSE))</f>
        <v>7270</v>
      </c>
      <c r="E136" s="14" t="str">
        <f>IF($C136="B",VLOOKUP($A136,Bat!$A$4:$BG$1500,E$1,FALSE),VLOOKUP($A136,Pit!$A$4:$BA$1686,E$2,FALSE))</f>
        <v>1B</v>
      </c>
      <c r="F136" s="14" t="str">
        <f>IF($C136="B",VLOOKUP($A136,Bat!$A$4:$BG$1500,F$1,FALSE),VLOOKUP($A136,Pit!$A$4:$BA$1686,F$2,FALSE))</f>
        <v>César</v>
      </c>
      <c r="G136" s="14" t="str">
        <f>IF($C136="B",VLOOKUP($A136,Bat!$A$4:$BG$1500,G$1,FALSE),VLOOKUP($A136,Pit!$A$4:$BA$1686,G$2,FALSE))</f>
        <v>García</v>
      </c>
      <c r="H136" s="14">
        <f>IF($C136="B",VLOOKUP($A136,Bat!$A$4:$BG$1500,H$1,FALSE),VLOOKUP($A136,Pit!$A$4:$BA$1686,H$2,FALSE))</f>
        <v>21</v>
      </c>
      <c r="I136" s="14" t="str">
        <f>IF($C136="B",VLOOKUP($A136,Bat!$A$4:$BG$1500,I$1,FALSE),VLOOKUP($A136,Pit!$A$4:$BA$1686,I$2,FALSE))</f>
        <v>L</v>
      </c>
      <c r="J136" s="14" t="str">
        <f>IF($C136="B",VLOOKUP($A136,Bat!$A$4:$BG$1500,J$1,FALSE),VLOOKUP($A136,Pit!$A$4:$BA$1686,J$2,FALSE))</f>
        <v>R</v>
      </c>
      <c r="K136" s="14" t="str">
        <f>IF($C136="B",VLOOKUP($A136,Bat!$A$4:$BG$1500,K$1,FALSE),VLOOKUP($A136,Pit!$A$4:$BA$1686,K$2,FALSE))</f>
        <v>Normal</v>
      </c>
      <c r="L136" s="15" t="str">
        <f>IF($C136="B",VLOOKUP($A136,Bat!$A$4:$BG$1500,L$1,FALSE),VLOOKUP($A136,Pit!$A$4:$BA$1686,L$2,FALSE))</f>
        <v>Normal</v>
      </c>
      <c r="M136" s="14">
        <f>IF($C136="B",VLOOKUP($A136,Bat!$A$4:$BG$1500,M$1,FALSE),VLOOKUP($A136,Pit!$A$4:$BA$1686,M$2,FALSE))</f>
        <v>4</v>
      </c>
      <c r="N136" s="14">
        <f>IF($C136="B",VLOOKUP($A136,Bat!$A$4:$BG$1500,N$1,FALSE),VLOOKUP($A136,Pit!$A$4:$BA$1686,N$2,FALSE))</f>
        <v>4</v>
      </c>
      <c r="O136" s="14">
        <f>IF($C136="B",VLOOKUP($A136,Bat!$A$4:$BG$1500,O$1,FALSE),VLOOKUP($A136,Pit!$A$4:$BA$1686,O$2,FALSE))</f>
        <v>5</v>
      </c>
      <c r="P136" s="14">
        <f>IF($C136="B",VLOOKUP($A136,Bat!$A$4:$BG$1500,P$1,FALSE),VLOOKUP($A136,Pit!$A$4:$BA$1686,P$2,FALSE))</f>
        <v>5</v>
      </c>
      <c r="Q136" s="15">
        <f>IF($C136="B",VLOOKUP($A136,Bat!$A$4:$BG$1500,Q$1,FALSE),VLOOKUP($A136,Pit!$A$4:$BA$1686,Q$2,FALSE))</f>
        <v>5</v>
      </c>
      <c r="R136" s="16">
        <f>IF($C136="B",VLOOKUP($A136,Bat!$A$4:$BG$1500,R$1,FALSE),VLOOKUP($A136,Pit!$A$4:$BA$1686,R$2,FALSE))</f>
        <v>113.53753831974086</v>
      </c>
      <c r="S136" s="17">
        <f>IF($C136="B",VLOOKUP($A136,Bat!$A$4:$BG$1500,S$1,FALSE),VLOOKUP($A136,Pit!$A$4:$BA$1686,S$2,FALSE))</f>
        <v>1.1341718250772439</v>
      </c>
      <c r="T136" s="48" t="str">
        <f>IF($C136="B",VLOOKUP($A136,Bat!$A$4:$BG$1500,T$1,FALSE),VLOOKUP($A136,Pit!$A$4:$BA$1686,T$2,FALSE))</f>
        <v>$20k</v>
      </c>
      <c r="U136" s="19">
        <f>IF($C136="B",VLOOKUP($A136,Bat!$A$4:$AU$1464,46,FALSE),VLOOKUP($A136,Pit!$A$4:$BD$1664,55,FALSE))</f>
        <v>800</v>
      </c>
      <c r="V136" s="19">
        <f>IF($C136="B",VLOOKUP($A136,Bat!$A$4:$BA$1464,47,FALSE),VLOOKUP($A136,Pit!$A$4:$BF$1664,56,FALSE))</f>
        <v>800</v>
      </c>
      <c r="W136" s="19">
        <f>IF($C136="B",VLOOKUP($A136,Bat!$A$4:$BA$1464,48,FALSE),VLOOKUP($A136,Pit!$A$4:$BF$1664,57,FALSE))</f>
        <v>0</v>
      </c>
      <c r="X136" s="14">
        <f t="shared" si="12"/>
        <v>989</v>
      </c>
      <c r="Y136" s="20">
        <f t="shared" si="13"/>
        <v>139</v>
      </c>
      <c r="Z136" s="14">
        <f>IFERROR(VLOOKUP($D136,Results37!$F$3:$L$1396,Z$1,FALSE),"")</f>
        <v>132</v>
      </c>
      <c r="AA136" s="43">
        <f>IF(ISERROR(VLOOKUP(D136,Results37!$F$3:$O$1399,AA$1,FALSE)),"",IF(VLOOKUP(D136,Results37!$F$3:$O$1399,AA$1+1,FALSE)=1,"S"&amp;VLOOKUP(D136,Results37!$F$3:$O$1399,AA$1,FALSE),VLOOKUP(D136,Results37!$F$3:$O$1399,AA$1,FALSE)))</f>
        <v>5</v>
      </c>
      <c r="AB136" s="14">
        <f>IFERROR(VLOOKUP($D136,Results37!$F$3:$L$1396,AB$1,FALSE),"")</f>
        <v>5</v>
      </c>
      <c r="AC136" s="14" t="str">
        <f>IFERROR(VLOOKUP($D136,Results37!$F$3:$L$1396,AC$1,FALSE),"")</f>
        <v>Charleston Statesmen</v>
      </c>
      <c r="AD136" s="14">
        <f t="shared" si="14"/>
        <v>857</v>
      </c>
      <c r="AE136" s="18" t="str">
        <f>IF(ISERROR(VLOOKUP($AC136&amp;"-"&amp;$F136&amp;" "&amp;G136,Bonuses!$B$1:$G$1006,4,FALSE)),"",INT(VLOOKUP($AC136&amp;"-"&amp;$F136&amp;" "&amp;$G136,Bonuses!$B$1:$G$1006,4,FALSE)))</f>
        <v/>
      </c>
      <c r="AF136" s="14" t="str">
        <f t="shared" si="10"/>
        <v>5.5 (132) - 1B César García</v>
      </c>
    </row>
    <row r="137" spans="1:32" s="19" customFormat="1" hidden="1" x14ac:dyDescent="0.3">
      <c r="A137" s="19">
        <v>4668</v>
      </c>
      <c r="B137" s="19">
        <f t="shared" si="11"/>
        <v>1</v>
      </c>
      <c r="C137" s="14" t="str">
        <f>IF(ISNUMBER(IFERROR(VLOOKUP($A137,Pit!$A$4:$A$600,1,FALSE),"B")),"P","B")</f>
        <v>B</v>
      </c>
      <c r="D137" s="15">
        <f>IF($C137="B",VLOOKUP($A137,Bat!$A$4:$BG$1500,D$1,FALSE),VLOOKUP($A137,Pit!$A$4:$BA$1686,D$2,FALSE))</f>
        <v>4668</v>
      </c>
      <c r="E137" s="14" t="str">
        <f>IF($C137="B",VLOOKUP($A137,Bat!$A$4:$BG$1500,E$1,FALSE),VLOOKUP($A137,Pit!$A$4:$BA$1686,E$2,FALSE))</f>
        <v>C</v>
      </c>
      <c r="F137" s="14" t="str">
        <f>IF($C137="B",VLOOKUP($A137,Bat!$A$4:$BG$1500,F$1,FALSE),VLOOKUP($A137,Pit!$A$4:$BA$1686,F$2,FALSE))</f>
        <v>Luis</v>
      </c>
      <c r="G137" s="14" t="str">
        <f>IF($C137="B",VLOOKUP($A137,Bat!$A$4:$BG$1500,G$1,FALSE),VLOOKUP($A137,Pit!$A$4:$BA$1686,G$2,FALSE))</f>
        <v>Arteaga</v>
      </c>
      <c r="H137" s="14">
        <f>IF($C137="B",VLOOKUP($A137,Bat!$A$4:$BG$1500,H$1,FALSE),VLOOKUP($A137,Pit!$A$4:$BA$1686,H$2,FALSE))</f>
        <v>21</v>
      </c>
      <c r="I137" s="14" t="str">
        <f>IF($C137="B",VLOOKUP($A137,Bat!$A$4:$BG$1500,I$1,FALSE),VLOOKUP($A137,Pit!$A$4:$BA$1686,I$2,FALSE))</f>
        <v>R</v>
      </c>
      <c r="J137" s="14" t="str">
        <f>IF($C137="B",VLOOKUP($A137,Bat!$A$4:$BG$1500,J$1,FALSE),VLOOKUP($A137,Pit!$A$4:$BA$1686,J$2,FALSE))</f>
        <v>R</v>
      </c>
      <c r="K137" s="14" t="str">
        <f>IF($C137="B",VLOOKUP($A137,Bat!$A$4:$BG$1500,K$1,FALSE),VLOOKUP($A137,Pit!$A$4:$BA$1686,K$2,FALSE))</f>
        <v>Normal</v>
      </c>
      <c r="L137" s="15" t="str">
        <f>IF($C137="B",VLOOKUP($A137,Bat!$A$4:$BG$1500,L$1,FALSE),VLOOKUP($A137,Pit!$A$4:$BA$1686,L$2,FALSE))</f>
        <v>High</v>
      </c>
      <c r="M137" s="14">
        <f>IF($C137="B",VLOOKUP($A137,Bat!$A$4:$BG$1500,M$1,FALSE),VLOOKUP($A137,Pit!$A$4:$BA$1686,M$2,FALSE))</f>
        <v>3</v>
      </c>
      <c r="N137" s="14">
        <f>IF($C137="B",VLOOKUP($A137,Bat!$A$4:$BG$1500,N$1,FALSE),VLOOKUP($A137,Pit!$A$4:$BA$1686,N$2,FALSE))</f>
        <v>4</v>
      </c>
      <c r="O137" s="14">
        <f>IF($C137="B",VLOOKUP($A137,Bat!$A$4:$BG$1500,O$1,FALSE),VLOOKUP($A137,Pit!$A$4:$BA$1686,O$2,FALSE))</f>
        <v>3</v>
      </c>
      <c r="P137" s="14">
        <f>IF($C137="B",VLOOKUP($A137,Bat!$A$4:$BG$1500,P$1,FALSE),VLOOKUP($A137,Pit!$A$4:$BA$1686,P$2,FALSE))</f>
        <v>5</v>
      </c>
      <c r="Q137" s="15">
        <f>IF($C137="B",VLOOKUP($A137,Bat!$A$4:$BG$1500,Q$1,FALSE),VLOOKUP($A137,Pit!$A$4:$BA$1686,Q$2,FALSE))</f>
        <v>3</v>
      </c>
      <c r="R137" s="16">
        <f>IF($C137="B",VLOOKUP($A137,Bat!$A$4:$BG$1500,R$1,FALSE),VLOOKUP($A137,Pit!$A$4:$BA$1686,R$2,FALSE))</f>
        <v>109.03247724585387</v>
      </c>
      <c r="S137" s="17">
        <f>IF($C137="B",VLOOKUP($A137,Bat!$A$4:$BG$1500,S$1,FALSE),VLOOKUP($A137,Pit!$A$4:$BA$1686,S$2,FALSE))</f>
        <v>0.1931151303756119</v>
      </c>
      <c r="T137" s="48" t="str">
        <f>IF($C137="B",VLOOKUP($A137,Bat!$A$4:$BG$1500,T$1,FALSE),VLOOKUP($A137,Pit!$A$4:$BA$1686,T$2,FALSE))</f>
        <v>-</v>
      </c>
      <c r="U137" s="19">
        <f>IF($C137="B",VLOOKUP($A137,Bat!$A$4:$AU$1464,46,FALSE),VLOOKUP($A137,Pit!$A$4:$BD$1664,55,FALSE))</f>
        <v>800</v>
      </c>
      <c r="V137" s="19">
        <f>IF($C137="B",VLOOKUP($A137,Bat!$A$4:$BA$1464,47,FALSE),VLOOKUP($A137,Pit!$A$4:$BF$1664,56,FALSE))</f>
        <v>800</v>
      </c>
      <c r="W137" s="19">
        <f>IF($C137="B",VLOOKUP($A137,Bat!$A$4:$BA$1464,48,FALSE),VLOOKUP($A137,Pit!$A$4:$BF$1664,57,FALSE))</f>
        <v>0</v>
      </c>
      <c r="X137" s="14">
        <f t="shared" si="12"/>
        <v>1230</v>
      </c>
      <c r="Y137" s="20">
        <f t="shared" si="13"/>
        <v>380</v>
      </c>
      <c r="Z137" s="14">
        <f>IFERROR(VLOOKUP($D137,Results37!$F$3:$L$1396,Z$1,FALSE),"")</f>
        <v>133</v>
      </c>
      <c r="AA137" s="43">
        <f>IF(ISERROR(VLOOKUP(D137,Results37!$F$3:$O$1399,AA$1,FALSE)),"",IF(VLOOKUP(D137,Results37!$F$3:$O$1399,AA$1+1,FALSE)=1,"S"&amp;VLOOKUP(D137,Results37!$F$3:$O$1399,AA$1,FALSE),VLOOKUP(D137,Results37!$F$3:$O$1399,AA$1,FALSE)))</f>
        <v>5</v>
      </c>
      <c r="AB137" s="14">
        <f>IFERROR(VLOOKUP($D137,Results37!$F$3:$L$1396,AB$1,FALSE),"")</f>
        <v>6</v>
      </c>
      <c r="AC137" s="14" t="str">
        <f>IFERROR(VLOOKUP($D137,Results37!$F$3:$L$1396,AC$1,FALSE),"")</f>
        <v>Scottish Claymores</v>
      </c>
      <c r="AD137" s="14">
        <f t="shared" si="14"/>
        <v>1097</v>
      </c>
      <c r="AE137" s="18" t="str">
        <f>IF(ISERROR(VLOOKUP($AC137&amp;"-"&amp;$F137&amp;" "&amp;G137,Bonuses!$B$1:$G$1006,4,FALSE)),"",INT(VLOOKUP($AC137&amp;"-"&amp;$F137&amp;" "&amp;$G137,Bonuses!$B$1:$G$1006,4,FALSE)))</f>
        <v/>
      </c>
      <c r="AF137" s="14" t="str">
        <f t="shared" si="10"/>
        <v>5.6 (133) - C Luis Arteaga</v>
      </c>
    </row>
    <row r="138" spans="1:32" s="19" customFormat="1" hidden="1" x14ac:dyDescent="0.3">
      <c r="A138" s="19">
        <v>6405</v>
      </c>
      <c r="B138" s="19">
        <f t="shared" si="11"/>
        <v>1</v>
      </c>
      <c r="C138" s="14" t="str">
        <f>IF(ISNUMBER(IFERROR(VLOOKUP($A138,Pit!$A$4:$A$600,1,FALSE),"B")),"P","B")</f>
        <v>B</v>
      </c>
      <c r="D138" s="15">
        <f>IF($C138="B",VLOOKUP($A138,Bat!$A$4:$BG$1500,D$1,FALSE),VLOOKUP($A138,Pit!$A$4:$BA$1686,D$2,FALSE))</f>
        <v>6405</v>
      </c>
      <c r="E138" s="14" t="str">
        <f>IF($C138="B",VLOOKUP($A138,Bat!$A$4:$BG$1500,E$1,FALSE),VLOOKUP($A138,Pit!$A$4:$BA$1686,E$2,FALSE))</f>
        <v>SS</v>
      </c>
      <c r="F138" s="14" t="str">
        <f>IF($C138="B",VLOOKUP($A138,Bat!$A$4:$BG$1500,F$1,FALSE),VLOOKUP($A138,Pit!$A$4:$BA$1686,F$2,FALSE))</f>
        <v>Sukenobu</v>
      </c>
      <c r="G138" s="14" t="str">
        <f>IF($C138="B",VLOOKUP($A138,Bat!$A$4:$BG$1500,G$1,FALSE),VLOOKUP($A138,Pit!$A$4:$BA$1686,G$2,FALSE))</f>
        <v>Maruyama</v>
      </c>
      <c r="H138" s="14">
        <f>IF($C138="B",VLOOKUP($A138,Bat!$A$4:$BG$1500,H$1,FALSE),VLOOKUP($A138,Pit!$A$4:$BA$1686,H$2,FALSE))</f>
        <v>21</v>
      </c>
      <c r="I138" s="14" t="str">
        <f>IF($C138="B",VLOOKUP($A138,Bat!$A$4:$BG$1500,I$1,FALSE),VLOOKUP($A138,Pit!$A$4:$BA$1686,I$2,FALSE))</f>
        <v>R</v>
      </c>
      <c r="J138" s="14" t="str">
        <f>IF($C138="B",VLOOKUP($A138,Bat!$A$4:$BG$1500,J$1,FALSE),VLOOKUP($A138,Pit!$A$4:$BA$1686,J$2,FALSE))</f>
        <v>R</v>
      </c>
      <c r="K138" s="14" t="str">
        <f>IF($C138="B",VLOOKUP($A138,Bat!$A$4:$BG$1500,K$1,FALSE),VLOOKUP($A138,Pit!$A$4:$BA$1686,K$2,FALSE))</f>
        <v>Low</v>
      </c>
      <c r="L138" s="15" t="str">
        <f>IF($C138="B",VLOOKUP($A138,Bat!$A$4:$BG$1500,L$1,FALSE),VLOOKUP($A138,Pit!$A$4:$BA$1686,L$2,FALSE))</f>
        <v>Normal</v>
      </c>
      <c r="M138" s="14">
        <f>IF($C138="B",VLOOKUP($A138,Bat!$A$4:$BG$1500,M$1,FALSE),VLOOKUP($A138,Pit!$A$4:$BA$1686,M$2,FALSE))</f>
        <v>3</v>
      </c>
      <c r="N138" s="14">
        <f>IF($C138="B",VLOOKUP($A138,Bat!$A$4:$BG$1500,N$1,FALSE),VLOOKUP($A138,Pit!$A$4:$BA$1686,N$2,FALSE))</f>
        <v>4</v>
      </c>
      <c r="O138" s="14">
        <f>IF($C138="B",VLOOKUP($A138,Bat!$A$4:$BG$1500,O$1,FALSE),VLOOKUP($A138,Pit!$A$4:$BA$1686,O$2,FALSE))</f>
        <v>2</v>
      </c>
      <c r="P138" s="14">
        <f>IF($C138="B",VLOOKUP($A138,Bat!$A$4:$BG$1500,P$1,FALSE),VLOOKUP($A138,Pit!$A$4:$BA$1686,P$2,FALSE))</f>
        <v>7</v>
      </c>
      <c r="Q138" s="15">
        <f>IF($C138="B",VLOOKUP($A138,Bat!$A$4:$BG$1500,Q$1,FALSE),VLOOKUP($A138,Pit!$A$4:$BA$1686,Q$2,FALSE))</f>
        <v>4</v>
      </c>
      <c r="R138" s="16">
        <f>IF($C138="B",VLOOKUP($A138,Bat!$A$4:$BG$1500,R$1,FALSE),VLOOKUP($A138,Pit!$A$4:$BA$1686,R$2,FALSE))</f>
        <v>108.33304153856483</v>
      </c>
      <c r="S138" s="17">
        <f>IF($C138="B",VLOOKUP($A138,Bat!$A$4:$BG$1500,S$1,FALSE),VLOOKUP($A138,Pit!$A$4:$BA$1686,S$2,FALSE))</f>
        <v>4.7010861407329768E-2</v>
      </c>
      <c r="T138" s="48" t="str">
        <f>IF($C138="B",VLOOKUP($A138,Bat!$A$4:$BG$1500,T$1,FALSE),VLOOKUP($A138,Pit!$A$4:$BA$1686,T$2,FALSE))</f>
        <v>-</v>
      </c>
      <c r="U138" s="19">
        <f>IF($C138="B",VLOOKUP($A138,Bat!$A$4:$AU$1464,46,FALSE),VLOOKUP($A138,Pit!$A$4:$BD$1664,55,FALSE))</f>
        <v>800</v>
      </c>
      <c r="V138" s="19">
        <f>IF($C138="B",VLOOKUP($A138,Bat!$A$4:$BA$1464,47,FALSE),VLOOKUP($A138,Pit!$A$4:$BF$1664,56,FALSE))</f>
        <v>800</v>
      </c>
      <c r="W138" s="19">
        <f>IF($C138="B",VLOOKUP($A138,Bat!$A$4:$BA$1464,48,FALSE),VLOOKUP($A138,Pit!$A$4:$BF$1664,57,FALSE))</f>
        <v>0</v>
      </c>
      <c r="X138" s="14">
        <f t="shared" si="12"/>
        <v>1278</v>
      </c>
      <c r="Y138" s="20">
        <f t="shared" si="13"/>
        <v>428</v>
      </c>
      <c r="Z138" s="14">
        <f>IFERROR(VLOOKUP($D138,Results37!$F$3:$L$1396,Z$1,FALSE),"")</f>
        <v>134</v>
      </c>
      <c r="AA138" s="43">
        <f>IF(ISERROR(VLOOKUP(D138,Results37!$F$3:$O$1399,AA$1,FALSE)),"",IF(VLOOKUP(D138,Results37!$F$3:$O$1399,AA$1+1,FALSE)=1,"S"&amp;VLOOKUP(D138,Results37!$F$3:$O$1399,AA$1,FALSE),VLOOKUP(D138,Results37!$F$3:$O$1399,AA$1,FALSE)))</f>
        <v>5</v>
      </c>
      <c r="AB138" s="14">
        <f>IFERROR(VLOOKUP($D138,Results37!$F$3:$L$1396,AB$1,FALSE),"")</f>
        <v>7</v>
      </c>
      <c r="AC138" s="14" t="str">
        <f>IFERROR(VLOOKUP($D138,Results37!$F$3:$L$1396,AC$1,FALSE),"")</f>
        <v>Yuma Arroyos</v>
      </c>
      <c r="AD138" s="14">
        <f t="shared" si="14"/>
        <v>1144</v>
      </c>
      <c r="AE138" s="18" t="str">
        <f>IF(ISERROR(VLOOKUP($AC138&amp;"-"&amp;$F138&amp;" "&amp;G138,Bonuses!$B$1:$G$1006,4,FALSE)),"",INT(VLOOKUP($AC138&amp;"-"&amp;$F138&amp;" "&amp;$G138,Bonuses!$B$1:$G$1006,4,FALSE)))</f>
        <v/>
      </c>
      <c r="AF138" s="14" t="str">
        <f t="shared" si="10"/>
        <v>5.7 (134) - SS Sukenobu Maruyama</v>
      </c>
    </row>
    <row r="139" spans="1:32" s="19" customFormat="1" hidden="1" x14ac:dyDescent="0.3">
      <c r="A139" s="19">
        <v>6342</v>
      </c>
      <c r="B139" s="19">
        <f t="shared" si="11"/>
        <v>1</v>
      </c>
      <c r="C139" s="14" t="str">
        <f>IF(ISNUMBER(IFERROR(VLOOKUP($A139,Pit!$A$4:$A$600,1,FALSE),"B")),"P","B")</f>
        <v>P</v>
      </c>
      <c r="D139" s="15">
        <f>IF($C139="B",VLOOKUP($A139,Bat!$A$4:$BG$1500,D$1,FALSE),VLOOKUP($A139,Pit!$A$4:$BA$1686,D$2,FALSE))</f>
        <v>6342</v>
      </c>
      <c r="E139" s="14" t="str">
        <f>IF($C139="B",VLOOKUP($A139,Bat!$A$4:$BG$1500,E$1,FALSE),VLOOKUP($A139,Pit!$A$4:$BA$1686,E$2,FALSE))</f>
        <v>SP</v>
      </c>
      <c r="F139" s="14" t="str">
        <f>IF($C139="B",VLOOKUP($A139,Bat!$A$4:$BG$1500,F$1,FALSE),VLOOKUP($A139,Pit!$A$4:$BA$1686,F$2,FALSE))</f>
        <v>Christiaan</v>
      </c>
      <c r="G139" s="14" t="str">
        <f>IF($C139="B",VLOOKUP($A139,Bat!$A$4:$BG$1500,G$1,FALSE),VLOOKUP($A139,Pit!$A$4:$BA$1686,G$2,FALSE))</f>
        <v>Pijlswaard</v>
      </c>
      <c r="H139" s="14">
        <f>IF($C139="B",VLOOKUP($A139,Bat!$A$4:$BG$1500,H$1,FALSE),VLOOKUP($A139,Pit!$A$4:$BA$1686,H$2,FALSE))</f>
        <v>21</v>
      </c>
      <c r="I139" s="14" t="str">
        <f>IF($C139="B",VLOOKUP($A139,Bat!$A$4:$BG$1500,I$1,FALSE),VLOOKUP($A139,Pit!$A$4:$BA$1686,I$2,FALSE))</f>
        <v>R</v>
      </c>
      <c r="J139" s="14" t="str">
        <f>IF($C139="B",VLOOKUP($A139,Bat!$A$4:$BG$1500,J$1,FALSE),VLOOKUP($A139,Pit!$A$4:$BA$1686,J$2,FALSE))</f>
        <v>R</v>
      </c>
      <c r="K139" s="14" t="str">
        <f>IF($C139="B",VLOOKUP($A139,Bat!$A$4:$BG$1500,K$1,FALSE),VLOOKUP($A139,Pit!$A$4:$BA$1686,K$2,FALSE))</f>
        <v>Normal</v>
      </c>
      <c r="L139" s="15" t="str">
        <f>IF($C139="B",VLOOKUP($A139,Bat!$A$4:$BG$1500,L$1,FALSE),VLOOKUP($A139,Pit!$A$4:$BA$1686,L$2,FALSE))</f>
        <v>Normal</v>
      </c>
      <c r="M139" s="14">
        <f>IF($C139="B",VLOOKUP($A139,Bat!$A$4:$BG$1500,M$1,FALSE),VLOOKUP($A139,Pit!$A$4:$BA$1686,M$2,FALSE))</f>
        <v>6</v>
      </c>
      <c r="N139" s="14">
        <f>IF($C139="B",VLOOKUP($A139,Bat!$A$4:$BG$1500,N$1,FALSE),VLOOKUP($A139,Pit!$A$4:$BA$1686,N$2,FALSE))</f>
        <v>1</v>
      </c>
      <c r="O139" s="14">
        <f>IF($C139="B",VLOOKUP($A139,Bat!$A$4:$BG$1500,O$1,FALSE),VLOOKUP($A139,Pit!$A$4:$BA$1686,O$2,FALSE))</f>
        <v>4</v>
      </c>
      <c r="P139" s="14" t="str">
        <f>IF($C139="B",VLOOKUP($A139,Bat!$A$4:$BG$1500,P$1,FALSE),VLOOKUP($A139,Pit!$A$4:$BA$1686,P$2,FALSE))</f>
        <v>94-96 Mph</v>
      </c>
      <c r="Q139" s="15">
        <f>IF($C139="B",VLOOKUP($A139,Bat!$A$4:$BG$1500,Q$1,FALSE),VLOOKUP($A139,Pit!$A$4:$BA$1686,Q$2,FALSE))</f>
        <v>6</v>
      </c>
      <c r="R139" s="16">
        <f>IF($C139="B",VLOOKUP($A139,Bat!$A$4:$BG$1500,R$1,FALSE),VLOOKUP($A139,Pit!$A$4:$BA$1686,R$2,FALSE))</f>
        <v>111.36401165195021</v>
      </c>
      <c r="S139" s="17">
        <f>IF($C139="B",VLOOKUP($A139,Bat!$A$4:$BG$1500,S$1,FALSE),VLOOKUP($A139,Pit!$A$4:$BA$1686,S$2,FALSE))</f>
        <v>0.95624246222252673</v>
      </c>
      <c r="T139" s="48" t="str">
        <f>IF($C139="B",VLOOKUP($A139,Bat!$A$4:$BG$1500,T$1,FALSE),VLOOKUP($A139,Pit!$A$4:$BA$1686,T$2,FALSE))</f>
        <v>$110k</v>
      </c>
      <c r="U139" s="19">
        <f>IF($C139="B",VLOOKUP($A139,Bat!$A$4:$AU$1464,46,FALSE),VLOOKUP($A139,Pit!$A$4:$BD$1664,55,FALSE))</f>
        <v>800</v>
      </c>
      <c r="V139" s="19">
        <f>IF($C139="B",VLOOKUP($A139,Bat!$A$4:$BA$1464,47,FALSE),VLOOKUP($A139,Pit!$A$4:$BF$1664,56,FALSE))</f>
        <v>800</v>
      </c>
      <c r="W139" s="19">
        <f>IF($C139="B",VLOOKUP($A139,Bat!$A$4:$BA$1464,48,FALSE),VLOOKUP($A139,Pit!$A$4:$BF$1664,57,FALSE))</f>
        <v>0</v>
      </c>
      <c r="X139" s="14">
        <f t="shared" si="12"/>
        <v>1015</v>
      </c>
      <c r="Y139" s="20">
        <f t="shared" si="13"/>
        <v>165</v>
      </c>
      <c r="Z139" s="14">
        <f>IFERROR(VLOOKUP($D139,Results37!$F$3:$L$1396,Z$1,FALSE),"")</f>
        <v>135</v>
      </c>
      <c r="AA139" s="43">
        <f>IF(ISERROR(VLOOKUP(D139,Results37!$F$3:$O$1399,AA$1,FALSE)),"",IF(VLOOKUP(D139,Results37!$F$3:$O$1399,AA$1+1,FALSE)=1,"S"&amp;VLOOKUP(D139,Results37!$F$3:$O$1399,AA$1,FALSE),VLOOKUP(D139,Results37!$F$3:$O$1399,AA$1,FALSE)))</f>
        <v>5</v>
      </c>
      <c r="AB139" s="14">
        <f>IFERROR(VLOOKUP($D139,Results37!$F$3:$L$1396,AB$1,FALSE),"")</f>
        <v>8</v>
      </c>
      <c r="AC139" s="14" t="str">
        <f>IFERROR(VLOOKUP($D139,Results37!$F$3:$L$1396,AC$1,FALSE),"")</f>
        <v>West Virginia Alleghenies</v>
      </c>
      <c r="AD139" s="14">
        <f t="shared" si="14"/>
        <v>880</v>
      </c>
      <c r="AE139" s="18" t="str">
        <f>IF(ISERROR(VLOOKUP($AC139&amp;"-"&amp;$F139&amp;" "&amp;G139,Bonuses!$B$1:$G$1006,4,FALSE)),"",INT(VLOOKUP($AC139&amp;"-"&amp;$F139&amp;" "&amp;$G139,Bonuses!$B$1:$G$1006,4,FALSE)))</f>
        <v/>
      </c>
      <c r="AF139" s="14" t="str">
        <f t="shared" si="10"/>
        <v>5.8 (135) - SP Christiaan Pijlswaard</v>
      </c>
    </row>
    <row r="140" spans="1:32" s="19" customFormat="1" hidden="1" x14ac:dyDescent="0.3">
      <c r="A140" s="19">
        <v>13736</v>
      </c>
      <c r="B140" s="19">
        <f t="shared" si="11"/>
        <v>1</v>
      </c>
      <c r="C140" s="14" t="str">
        <f>IF(ISNUMBER(IFERROR(VLOOKUP($A140,Pit!$A$4:$A$600,1,FALSE),"B")),"P","B")</f>
        <v>P</v>
      </c>
      <c r="D140" s="15">
        <f>IF($C140="B",VLOOKUP($A140,Bat!$A$4:$BG$1500,D$1,FALSE),VLOOKUP($A140,Pit!$A$4:$BA$1686,D$2,FALSE))</f>
        <v>13736</v>
      </c>
      <c r="E140" s="14" t="str">
        <f>IF($C140="B",VLOOKUP($A140,Bat!$A$4:$BG$1500,E$1,FALSE),VLOOKUP($A140,Pit!$A$4:$BA$1686,E$2,FALSE))</f>
        <v>SP</v>
      </c>
      <c r="F140" s="14" t="str">
        <f>IF($C140="B",VLOOKUP($A140,Bat!$A$4:$BG$1500,F$1,FALSE),VLOOKUP($A140,Pit!$A$4:$BA$1686,F$2,FALSE))</f>
        <v>Will</v>
      </c>
      <c r="G140" s="14" t="str">
        <f>IF($C140="B",VLOOKUP($A140,Bat!$A$4:$BG$1500,G$1,FALSE),VLOOKUP($A140,Pit!$A$4:$BA$1686,G$2,FALSE))</f>
        <v>Hawkins</v>
      </c>
      <c r="H140" s="14">
        <f>IF($C140="B",VLOOKUP($A140,Bat!$A$4:$BG$1500,H$1,FALSE),VLOOKUP($A140,Pit!$A$4:$BA$1686,H$2,FALSE))</f>
        <v>18</v>
      </c>
      <c r="I140" s="14" t="str">
        <f>IF($C140="B",VLOOKUP($A140,Bat!$A$4:$BG$1500,I$1,FALSE),VLOOKUP($A140,Pit!$A$4:$BA$1686,I$2,FALSE))</f>
        <v>L</v>
      </c>
      <c r="J140" s="14" t="str">
        <f>IF($C140="B",VLOOKUP($A140,Bat!$A$4:$BG$1500,J$1,FALSE),VLOOKUP($A140,Pit!$A$4:$BA$1686,J$2,FALSE))</f>
        <v>R</v>
      </c>
      <c r="K140" s="14" t="str">
        <f>IF($C140="B",VLOOKUP($A140,Bat!$A$4:$BG$1500,K$1,FALSE),VLOOKUP($A140,Pit!$A$4:$BA$1686,K$2,FALSE))</f>
        <v>Low</v>
      </c>
      <c r="L140" s="15" t="str">
        <f>IF($C140="B",VLOOKUP($A140,Bat!$A$4:$BG$1500,L$1,FALSE),VLOOKUP($A140,Pit!$A$4:$BA$1686,L$2,FALSE))</f>
        <v>Normal</v>
      </c>
      <c r="M140" s="14">
        <f>IF($C140="B",VLOOKUP($A140,Bat!$A$4:$BG$1500,M$1,FALSE),VLOOKUP($A140,Pit!$A$4:$BA$1686,M$2,FALSE))</f>
        <v>4</v>
      </c>
      <c r="N140" s="14">
        <f>IF($C140="B",VLOOKUP($A140,Bat!$A$4:$BG$1500,N$1,FALSE),VLOOKUP($A140,Pit!$A$4:$BA$1686,N$2,FALSE))</f>
        <v>5</v>
      </c>
      <c r="O140" s="14">
        <f>IF($C140="B",VLOOKUP($A140,Bat!$A$4:$BG$1500,O$1,FALSE),VLOOKUP($A140,Pit!$A$4:$BA$1686,O$2,FALSE))</f>
        <v>2</v>
      </c>
      <c r="P140" s="14" t="str">
        <f>IF($C140="B",VLOOKUP($A140,Bat!$A$4:$BG$1500,P$1,FALSE),VLOOKUP($A140,Pit!$A$4:$BA$1686,P$2,FALSE))</f>
        <v>87-89 Mph</v>
      </c>
      <c r="Q140" s="15">
        <f>IF($C140="B",VLOOKUP($A140,Bat!$A$4:$BG$1500,Q$1,FALSE),VLOOKUP($A140,Pit!$A$4:$BA$1686,Q$2,FALSE))</f>
        <v>8</v>
      </c>
      <c r="R140" s="16">
        <f>IF($C140="B",VLOOKUP($A140,Bat!$A$4:$BG$1500,R$1,FALSE),VLOOKUP($A140,Pit!$A$4:$BA$1686,R$2,FALSE))</f>
        <v>111.58051420040502</v>
      </c>
      <c r="S140" s="17">
        <f>IF($C140="B",VLOOKUP($A140,Bat!$A$4:$BG$1500,S$1,FALSE),VLOOKUP($A140,Pit!$A$4:$BA$1686,S$2,FALSE))</f>
        <v>0.97621626517931215</v>
      </c>
      <c r="T140" s="48" t="str">
        <f>IF($C140="B",VLOOKUP($A140,Bat!$A$4:$BG$1500,T$1,FALSE),VLOOKUP($A140,Pit!$A$4:$BA$1686,T$2,FALSE))</f>
        <v>$600k</v>
      </c>
      <c r="U140" s="19">
        <f>IF($C140="B",VLOOKUP($A140,Bat!$A$4:$AU$1464,46,FALSE),VLOOKUP($A140,Pit!$A$4:$BD$1664,55,FALSE))</f>
        <v>800</v>
      </c>
      <c r="V140" s="19">
        <f>IF($C140="B",VLOOKUP($A140,Bat!$A$4:$BA$1464,47,FALSE),VLOOKUP($A140,Pit!$A$4:$BF$1664,56,FALSE))</f>
        <v>800</v>
      </c>
      <c r="W140" s="19">
        <f>IF($C140="B",VLOOKUP($A140,Bat!$A$4:$BA$1464,48,FALSE),VLOOKUP($A140,Pit!$A$4:$BF$1664,57,FALSE))</f>
        <v>0</v>
      </c>
      <c r="X140" s="14">
        <f t="shared" si="12"/>
        <v>1013</v>
      </c>
      <c r="Y140" s="20">
        <f t="shared" si="13"/>
        <v>163</v>
      </c>
      <c r="Z140" s="14">
        <f>IFERROR(VLOOKUP($D140,Results37!$F$3:$L$1396,Z$1,FALSE),"")</f>
        <v>136</v>
      </c>
      <c r="AA140" s="43">
        <f>IF(ISERROR(VLOOKUP(D140,Results37!$F$3:$O$1399,AA$1,FALSE)),"",IF(VLOOKUP(D140,Results37!$F$3:$O$1399,AA$1+1,FALSE)=1,"S"&amp;VLOOKUP(D140,Results37!$F$3:$O$1399,AA$1,FALSE),VLOOKUP(D140,Results37!$F$3:$O$1399,AA$1,FALSE)))</f>
        <v>5</v>
      </c>
      <c r="AB140" s="14">
        <f>IFERROR(VLOOKUP($D140,Results37!$F$3:$L$1396,AB$1,FALSE),"")</f>
        <v>9</v>
      </c>
      <c r="AC140" s="14" t="str">
        <f>IFERROR(VLOOKUP($D140,Results37!$F$3:$L$1396,AC$1,FALSE),"")</f>
        <v>Niihama-shi Ghosts</v>
      </c>
      <c r="AD140" s="14">
        <f t="shared" si="14"/>
        <v>877</v>
      </c>
      <c r="AE140" s="18" t="str">
        <f>IF(ISERROR(VLOOKUP($AC140&amp;"-"&amp;$F140&amp;" "&amp;G140,Bonuses!$B$1:$G$1006,4,FALSE)),"",INT(VLOOKUP($AC140&amp;"-"&amp;$F140&amp;" "&amp;$G140,Bonuses!$B$1:$G$1006,4,FALSE)))</f>
        <v/>
      </c>
      <c r="AF140" s="14" t="str">
        <f t="shared" si="10"/>
        <v>5.9 (136) - SP Will Hawkins</v>
      </c>
    </row>
    <row r="141" spans="1:32" s="19" customFormat="1" hidden="1" x14ac:dyDescent="0.3">
      <c r="A141" s="19">
        <v>11579</v>
      </c>
      <c r="B141" s="19">
        <f t="shared" si="11"/>
        <v>1</v>
      </c>
      <c r="C141" s="14" t="str">
        <f>IF(ISNUMBER(IFERROR(VLOOKUP($A141,Pit!$A$4:$A$600,1,FALSE),"B")),"P","B")</f>
        <v>B</v>
      </c>
      <c r="D141" s="15">
        <f>IF($C141="B",VLOOKUP($A141,Bat!$A$4:$BG$1500,D$1,FALSE),VLOOKUP($A141,Pit!$A$4:$BA$1686,D$2,FALSE))</f>
        <v>11579</v>
      </c>
      <c r="E141" s="14" t="str">
        <f>IF($C141="B",VLOOKUP($A141,Bat!$A$4:$BG$1500,E$1,FALSE),VLOOKUP($A141,Pit!$A$4:$BA$1686,E$2,FALSE))</f>
        <v>RF</v>
      </c>
      <c r="F141" s="14" t="str">
        <f>IF($C141="B",VLOOKUP($A141,Bat!$A$4:$BG$1500,F$1,FALSE),VLOOKUP($A141,Pit!$A$4:$BA$1686,F$2,FALSE))</f>
        <v>Lynwood</v>
      </c>
      <c r="G141" s="14" t="str">
        <f>IF($C141="B",VLOOKUP($A141,Bat!$A$4:$BG$1500,G$1,FALSE),VLOOKUP($A141,Pit!$A$4:$BA$1686,G$2,FALSE))</f>
        <v>King</v>
      </c>
      <c r="H141" s="14">
        <f>IF($C141="B",VLOOKUP($A141,Bat!$A$4:$BG$1500,H$1,FALSE),VLOOKUP($A141,Pit!$A$4:$BA$1686,H$2,FALSE))</f>
        <v>21</v>
      </c>
      <c r="I141" s="14" t="str">
        <f>IF($C141="B",VLOOKUP($A141,Bat!$A$4:$BG$1500,I$1,FALSE),VLOOKUP($A141,Pit!$A$4:$BA$1686,I$2,FALSE))</f>
        <v>L</v>
      </c>
      <c r="J141" s="14" t="str">
        <f>IF($C141="B",VLOOKUP($A141,Bat!$A$4:$BG$1500,J$1,FALSE),VLOOKUP($A141,Pit!$A$4:$BA$1686,J$2,FALSE))</f>
        <v>L</v>
      </c>
      <c r="K141" s="14" t="str">
        <f>IF($C141="B",VLOOKUP($A141,Bat!$A$4:$BG$1500,K$1,FALSE),VLOOKUP($A141,Pit!$A$4:$BA$1686,K$2,FALSE))</f>
        <v>Normal</v>
      </c>
      <c r="L141" s="15" t="str">
        <f>IF($C141="B",VLOOKUP($A141,Bat!$A$4:$BG$1500,L$1,FALSE),VLOOKUP($A141,Pit!$A$4:$BA$1686,L$2,FALSE))</f>
        <v>Normal</v>
      </c>
      <c r="M141" s="14">
        <f>IF($C141="B",VLOOKUP($A141,Bat!$A$4:$BG$1500,M$1,FALSE),VLOOKUP($A141,Pit!$A$4:$BA$1686,M$2,FALSE))</f>
        <v>3</v>
      </c>
      <c r="N141" s="14">
        <f>IF($C141="B",VLOOKUP($A141,Bat!$A$4:$BG$1500,N$1,FALSE),VLOOKUP($A141,Pit!$A$4:$BA$1686,N$2,FALSE))</f>
        <v>7</v>
      </c>
      <c r="O141" s="14">
        <f>IF($C141="B",VLOOKUP($A141,Bat!$A$4:$BG$1500,O$1,FALSE),VLOOKUP($A141,Pit!$A$4:$BA$1686,O$2,FALSE))</f>
        <v>5</v>
      </c>
      <c r="P141" s="14">
        <f>IF($C141="B",VLOOKUP($A141,Bat!$A$4:$BG$1500,P$1,FALSE),VLOOKUP($A141,Pit!$A$4:$BA$1686,P$2,FALSE))</f>
        <v>7</v>
      </c>
      <c r="Q141" s="15">
        <f>IF($C141="B",VLOOKUP($A141,Bat!$A$4:$BG$1500,Q$1,FALSE),VLOOKUP($A141,Pit!$A$4:$BA$1686,Q$2,FALSE))</f>
        <v>3</v>
      </c>
      <c r="R141" s="16">
        <f>IF($C141="B",VLOOKUP($A141,Bat!$A$4:$BG$1500,R$1,FALSE),VLOOKUP($A141,Pit!$A$4:$BA$1686,R$2,FALSE))</f>
        <v>112.51747745359947</v>
      </c>
      <c r="S141" s="17">
        <f>IF($C141="B",VLOOKUP($A141,Bat!$A$4:$BG$1500,S$1,FALSE),VLOOKUP($A141,Pit!$A$4:$BA$1686,S$2,FALSE))</f>
        <v>0.92109255903806786</v>
      </c>
      <c r="T141" s="48" t="str">
        <f>IF($C141="B",VLOOKUP($A141,Bat!$A$4:$BG$1500,T$1,FALSE),VLOOKUP($A141,Pit!$A$4:$BA$1686,T$2,FALSE))</f>
        <v>$110k</v>
      </c>
      <c r="U141" s="19">
        <f>IF($C141="B",VLOOKUP($A141,Bat!$A$4:$AU$1464,46,FALSE),VLOOKUP($A141,Pit!$A$4:$BD$1664,55,FALSE))</f>
        <v>800</v>
      </c>
      <c r="V141" s="19">
        <f>IF($C141="B",VLOOKUP($A141,Bat!$A$4:$BA$1464,47,FALSE),VLOOKUP($A141,Pit!$A$4:$BF$1664,56,FALSE))</f>
        <v>800</v>
      </c>
      <c r="W141" s="19">
        <f>IF($C141="B",VLOOKUP($A141,Bat!$A$4:$BA$1464,48,FALSE),VLOOKUP($A141,Pit!$A$4:$BF$1664,57,FALSE))</f>
        <v>0</v>
      </c>
      <c r="X141" s="14">
        <f t="shared" si="12"/>
        <v>1027</v>
      </c>
      <c r="Y141" s="20">
        <f t="shared" si="13"/>
        <v>177</v>
      </c>
      <c r="Z141" s="14">
        <f>IFERROR(VLOOKUP($D141,Results37!$F$3:$L$1396,Z$1,FALSE),"")</f>
        <v>137</v>
      </c>
      <c r="AA141" s="43">
        <f>IF(ISERROR(VLOOKUP(D141,Results37!$F$3:$O$1399,AA$1,FALSE)),"",IF(VLOOKUP(D141,Results37!$F$3:$O$1399,AA$1+1,FALSE)=1,"S"&amp;VLOOKUP(D141,Results37!$F$3:$O$1399,AA$1,FALSE),VLOOKUP(D141,Results37!$F$3:$O$1399,AA$1,FALSE)))</f>
        <v>5</v>
      </c>
      <c r="AB141" s="14">
        <f>IFERROR(VLOOKUP($D141,Results37!$F$3:$L$1396,AB$1,FALSE),"")</f>
        <v>10</v>
      </c>
      <c r="AC141" s="14" t="str">
        <f>IFERROR(VLOOKUP($D141,Results37!$F$3:$L$1396,AC$1,FALSE),"")</f>
        <v>Tempe Knights</v>
      </c>
      <c r="AD141" s="14">
        <f t="shared" si="14"/>
        <v>890</v>
      </c>
      <c r="AE141" s="18" t="str">
        <f>IF(ISERROR(VLOOKUP($AC141&amp;"-"&amp;$F141&amp;" "&amp;G141,Bonuses!$B$1:$G$1006,4,FALSE)),"",INT(VLOOKUP($AC141&amp;"-"&amp;$F141&amp;" "&amp;$G141,Bonuses!$B$1:$G$1006,4,FALSE)))</f>
        <v/>
      </c>
      <c r="AF141" s="14" t="str">
        <f t="shared" si="10"/>
        <v>5.10 (137) - RF Lynwood King</v>
      </c>
    </row>
    <row r="142" spans="1:32" s="19" customFormat="1" hidden="1" x14ac:dyDescent="0.3">
      <c r="A142" s="19">
        <v>15537</v>
      </c>
      <c r="B142" s="19">
        <f t="shared" si="11"/>
        <v>1</v>
      </c>
      <c r="C142" s="14" t="str">
        <f>IF(ISNUMBER(IFERROR(VLOOKUP($A142,Pit!$A$4:$A$600,1,FALSE),"B")),"P","B")</f>
        <v>P</v>
      </c>
      <c r="D142" s="15">
        <f>IF($C142="B",VLOOKUP($A142,Bat!$A$4:$BG$1500,D$1,FALSE),VLOOKUP($A142,Pit!$A$4:$BA$1686,D$2,FALSE))</f>
        <v>15537</v>
      </c>
      <c r="E142" s="14" t="str">
        <f>IF($C142="B",VLOOKUP($A142,Bat!$A$4:$BG$1500,E$1,FALSE),VLOOKUP($A142,Pit!$A$4:$BA$1686,E$2,FALSE))</f>
        <v>CL</v>
      </c>
      <c r="F142" s="14" t="str">
        <f>IF($C142="B",VLOOKUP($A142,Bat!$A$4:$BG$1500,F$1,FALSE),VLOOKUP($A142,Pit!$A$4:$BA$1686,F$2,FALSE))</f>
        <v>Alex</v>
      </c>
      <c r="G142" s="14" t="str">
        <f>IF($C142="B",VLOOKUP($A142,Bat!$A$4:$BG$1500,G$1,FALSE),VLOOKUP($A142,Pit!$A$4:$BA$1686,G$2,FALSE))</f>
        <v>Rundle</v>
      </c>
      <c r="H142" s="14">
        <f>IF($C142="B",VLOOKUP($A142,Bat!$A$4:$BG$1500,H$1,FALSE),VLOOKUP($A142,Pit!$A$4:$BA$1686,H$2,FALSE))</f>
        <v>18</v>
      </c>
      <c r="I142" s="14" t="str">
        <f>IF($C142="B",VLOOKUP($A142,Bat!$A$4:$BG$1500,I$1,FALSE),VLOOKUP($A142,Pit!$A$4:$BA$1686,I$2,FALSE))</f>
        <v>R</v>
      </c>
      <c r="J142" s="14" t="str">
        <f>IF($C142="B",VLOOKUP($A142,Bat!$A$4:$BG$1500,J$1,FALSE),VLOOKUP($A142,Pit!$A$4:$BA$1686,J$2,FALSE))</f>
        <v>R</v>
      </c>
      <c r="K142" s="14" t="str">
        <f>IF($C142="B",VLOOKUP($A142,Bat!$A$4:$BG$1500,K$1,FALSE),VLOOKUP($A142,Pit!$A$4:$BA$1686,K$2,FALSE))</f>
        <v>Normal</v>
      </c>
      <c r="L142" s="15" t="str">
        <f>IF($C142="B",VLOOKUP($A142,Bat!$A$4:$BG$1500,L$1,FALSE),VLOOKUP($A142,Pit!$A$4:$BA$1686,L$2,FALSE))</f>
        <v>Normal</v>
      </c>
      <c r="M142" s="14">
        <f>IF($C142="B",VLOOKUP($A142,Bat!$A$4:$BG$1500,M$1,FALSE),VLOOKUP($A142,Pit!$A$4:$BA$1686,M$2,FALSE))</f>
        <v>6</v>
      </c>
      <c r="N142" s="14">
        <f>IF($C142="B",VLOOKUP($A142,Bat!$A$4:$BG$1500,N$1,FALSE),VLOOKUP($A142,Pit!$A$4:$BA$1686,N$2,FALSE))</f>
        <v>3</v>
      </c>
      <c r="O142" s="14">
        <f>IF($C142="B",VLOOKUP($A142,Bat!$A$4:$BG$1500,O$1,FALSE),VLOOKUP($A142,Pit!$A$4:$BA$1686,O$2,FALSE))</f>
        <v>6</v>
      </c>
      <c r="P142" s="14" t="str">
        <f>IF($C142="B",VLOOKUP($A142,Bat!$A$4:$BG$1500,P$1,FALSE),VLOOKUP($A142,Pit!$A$4:$BA$1686,P$2,FALSE))</f>
        <v>92-94 Mph</v>
      </c>
      <c r="Q142" s="15">
        <f>IF($C142="B",VLOOKUP($A142,Bat!$A$4:$BG$1500,Q$1,FALSE),VLOOKUP($A142,Pit!$A$4:$BA$1686,Q$2,FALSE))</f>
        <v>1</v>
      </c>
      <c r="R142" s="16">
        <f>IF($C142="B",VLOOKUP($A142,Bat!$A$4:$BG$1500,R$1,FALSE),VLOOKUP($A142,Pit!$A$4:$BA$1686,R$2,FALSE))</f>
        <v>122.82311685058897</v>
      </c>
      <c r="S142" s="17">
        <f>IF($C142="B",VLOOKUP($A142,Bat!$A$4:$BG$1500,S$1,FALSE),VLOOKUP($A142,Pit!$A$4:$BA$1686,S$2,FALSE))</f>
        <v>2.0134212849764612</v>
      </c>
      <c r="T142" s="48" t="str">
        <f>IF($C142="B",VLOOKUP($A142,Bat!$A$4:$BG$1500,T$1,FALSE),VLOOKUP($A142,Pit!$A$4:$BA$1686,T$2,FALSE))</f>
        <v>$75k</v>
      </c>
      <c r="U142" s="19">
        <f>IF($C142="B",VLOOKUP($A142,Bat!$A$4:$AU$1464,46,FALSE),VLOOKUP($A142,Pit!$A$4:$BD$1664,55,FALSE))</f>
        <v>800</v>
      </c>
      <c r="V142" s="19">
        <f>IF($C142="B",VLOOKUP($A142,Bat!$A$4:$BA$1464,47,FALSE),VLOOKUP($A142,Pit!$A$4:$BF$1664,56,FALSE))</f>
        <v>800</v>
      </c>
      <c r="W142" s="19">
        <f>IF($C142="B",VLOOKUP($A142,Bat!$A$4:$BA$1464,48,FALSE),VLOOKUP($A142,Pit!$A$4:$BF$1664,57,FALSE))</f>
        <v>0</v>
      </c>
      <c r="X142" s="14">
        <f t="shared" si="12"/>
        <v>908</v>
      </c>
      <c r="Y142" s="20">
        <f t="shared" si="13"/>
        <v>58</v>
      </c>
      <c r="Z142" s="14">
        <f>IFERROR(VLOOKUP($D142,Results37!$F$3:$L$1396,Z$1,FALSE),"")</f>
        <v>138</v>
      </c>
      <c r="AA142" s="43">
        <f>IF(ISERROR(VLOOKUP(D142,Results37!$F$3:$O$1399,AA$1,FALSE)),"",IF(VLOOKUP(D142,Results37!$F$3:$O$1399,AA$1+1,FALSE)=1,"S"&amp;VLOOKUP(D142,Results37!$F$3:$O$1399,AA$1,FALSE),VLOOKUP(D142,Results37!$F$3:$O$1399,AA$1,FALSE)))</f>
        <v>5</v>
      </c>
      <c r="AB142" s="14">
        <f>IFERROR(VLOOKUP($D142,Results37!$F$3:$L$1396,AB$1,FALSE),"")</f>
        <v>11</v>
      </c>
      <c r="AC142" s="14" t="str">
        <f>IFERROR(VLOOKUP($D142,Results37!$F$3:$L$1396,AC$1,FALSE),"")</f>
        <v>Aurora Borealis</v>
      </c>
      <c r="AD142" s="14">
        <f t="shared" si="14"/>
        <v>770</v>
      </c>
      <c r="AE142" s="18" t="str">
        <f>IF(ISERROR(VLOOKUP($AC142&amp;"-"&amp;$F142&amp;" "&amp;G142,Bonuses!$B$1:$G$1006,4,FALSE)),"",INT(VLOOKUP($AC142&amp;"-"&amp;$F142&amp;" "&amp;$G142,Bonuses!$B$1:$G$1006,4,FALSE)))</f>
        <v/>
      </c>
      <c r="AF142" s="14" t="str">
        <f>IF(ISERROR(VLOOKUP($AC142&amp;"-"&amp;$F142,Bonuses!$B$1:$G$1006,5,FALSE)),"",IF(VLOOKUP($AC142&amp;"-"&amp;$F142,Bonuses!$B$1:$G$1006,5,FALSE)="","",VLOOKUP($AC142&amp;"-"&amp;$F142,Bonuses!$B$1:$G$1006,6,FALSE)&amp;" yrs, "&amp;VLOOKUP($AC142&amp;"-"&amp;$F142,Bonuses!$B$1:$G$1006,5,FALSE)))</f>
        <v/>
      </c>
    </row>
    <row r="143" spans="1:32" s="19" customFormat="1" hidden="1" x14ac:dyDescent="0.3">
      <c r="A143" s="19">
        <v>5082</v>
      </c>
      <c r="B143" s="19">
        <f t="shared" si="11"/>
        <v>1</v>
      </c>
      <c r="C143" s="14" t="str">
        <f>IF(ISNUMBER(IFERROR(VLOOKUP($A143,Pit!$A$4:$A$600,1,FALSE),"B")),"P","B")</f>
        <v>B</v>
      </c>
      <c r="D143" s="15">
        <f>IF($C143="B",VLOOKUP($A143,Bat!$A$4:$BG$1500,D$1,FALSE),VLOOKUP($A143,Pit!$A$4:$BA$1686,D$2,FALSE))</f>
        <v>5082</v>
      </c>
      <c r="E143" s="14" t="str">
        <f>IF($C143="B",VLOOKUP($A143,Bat!$A$4:$BG$1500,E$1,FALSE),VLOOKUP($A143,Pit!$A$4:$BA$1686,E$2,FALSE))</f>
        <v>SS</v>
      </c>
      <c r="F143" s="14" t="str">
        <f>IF($C143="B",VLOOKUP($A143,Bat!$A$4:$BG$1500,F$1,FALSE),VLOOKUP($A143,Pit!$A$4:$BA$1686,F$2,FALSE))</f>
        <v>Tom</v>
      </c>
      <c r="G143" s="14" t="str">
        <f>IF($C143="B",VLOOKUP($A143,Bat!$A$4:$BG$1500,G$1,FALSE),VLOOKUP($A143,Pit!$A$4:$BA$1686,G$2,FALSE))</f>
        <v>Randall</v>
      </c>
      <c r="H143" s="14">
        <f>IF($C143="B",VLOOKUP($A143,Bat!$A$4:$BG$1500,H$1,FALSE),VLOOKUP($A143,Pit!$A$4:$BA$1686,H$2,FALSE))</f>
        <v>21</v>
      </c>
      <c r="I143" s="14" t="str">
        <f>IF($C143="B",VLOOKUP($A143,Bat!$A$4:$BG$1500,I$1,FALSE),VLOOKUP($A143,Pit!$A$4:$BA$1686,I$2,FALSE))</f>
        <v>L</v>
      </c>
      <c r="J143" s="14" t="str">
        <f>IF($C143="B",VLOOKUP($A143,Bat!$A$4:$BG$1500,J$1,FALSE),VLOOKUP($A143,Pit!$A$4:$BA$1686,J$2,FALSE))</f>
        <v>R</v>
      </c>
      <c r="K143" s="14" t="str">
        <f>IF($C143="B",VLOOKUP($A143,Bat!$A$4:$BG$1500,K$1,FALSE),VLOOKUP($A143,Pit!$A$4:$BA$1686,K$2,FALSE))</f>
        <v>Normal</v>
      </c>
      <c r="L143" s="15" t="str">
        <f>IF($C143="B",VLOOKUP($A143,Bat!$A$4:$BG$1500,L$1,FALSE),VLOOKUP($A143,Pit!$A$4:$BA$1686,L$2,FALSE))</f>
        <v>Low</v>
      </c>
      <c r="M143" s="14">
        <f>IF($C143="B",VLOOKUP($A143,Bat!$A$4:$BG$1500,M$1,FALSE),VLOOKUP($A143,Pit!$A$4:$BA$1686,M$2,FALSE))</f>
        <v>3</v>
      </c>
      <c r="N143" s="14">
        <f>IF($C143="B",VLOOKUP($A143,Bat!$A$4:$BG$1500,N$1,FALSE),VLOOKUP($A143,Pit!$A$4:$BA$1686,N$2,FALSE))</f>
        <v>5</v>
      </c>
      <c r="O143" s="14">
        <f>IF($C143="B",VLOOKUP($A143,Bat!$A$4:$BG$1500,O$1,FALSE),VLOOKUP($A143,Pit!$A$4:$BA$1686,O$2,FALSE))</f>
        <v>3</v>
      </c>
      <c r="P143" s="14">
        <f>IF($C143="B",VLOOKUP($A143,Bat!$A$4:$BG$1500,P$1,FALSE),VLOOKUP($A143,Pit!$A$4:$BA$1686,P$2,FALSE))</f>
        <v>3</v>
      </c>
      <c r="Q143" s="15">
        <f>IF($C143="B",VLOOKUP($A143,Bat!$A$4:$BG$1500,Q$1,FALSE),VLOOKUP($A143,Pit!$A$4:$BA$1686,Q$2,FALSE))</f>
        <v>4</v>
      </c>
      <c r="R143" s="16">
        <f>IF($C143="B",VLOOKUP($A143,Bat!$A$4:$BG$1500,R$1,FALSE),VLOOKUP($A143,Pit!$A$4:$BA$1686,R$2,FALSE))</f>
        <v>105.61863437875689</v>
      </c>
      <c r="S143" s="17">
        <f>IF($C143="B",VLOOKUP($A143,Bat!$A$4:$BG$1500,S$1,FALSE),VLOOKUP($A143,Pit!$A$4:$BA$1686,S$2,FALSE))</f>
        <v>-0.51999832847682392</v>
      </c>
      <c r="T143" s="48" t="str">
        <f>IF($C143="B",VLOOKUP($A143,Bat!$A$4:$BG$1500,T$1,FALSE),VLOOKUP($A143,Pit!$A$4:$BA$1686,T$2,FALSE))</f>
        <v>$210k</v>
      </c>
      <c r="U143" s="19">
        <f>IF($C143="B",VLOOKUP($A143,Bat!$A$4:$AU$1464,46,FALSE),VLOOKUP($A143,Pit!$A$4:$BD$1664,55,FALSE))</f>
        <v>800</v>
      </c>
      <c r="V143" s="19">
        <f>IF($C143="B",VLOOKUP($A143,Bat!$A$4:$BA$1464,47,FALSE),VLOOKUP($A143,Pit!$A$4:$BF$1664,56,FALSE))</f>
        <v>800</v>
      </c>
      <c r="W143" s="19">
        <f>IF($C143="B",VLOOKUP($A143,Bat!$A$4:$BA$1464,48,FALSE),VLOOKUP($A143,Pit!$A$4:$BF$1664,57,FALSE))</f>
        <v>0</v>
      </c>
      <c r="X143" s="14">
        <f t="shared" si="12"/>
        <v>1626</v>
      </c>
      <c r="Y143" s="20">
        <f t="shared" si="13"/>
        <v>776</v>
      </c>
      <c r="Z143" s="14">
        <f>IFERROR(VLOOKUP($D143,Results37!$F$3:$L$1396,Z$1,FALSE),"")</f>
        <v>139</v>
      </c>
      <c r="AA143" s="43">
        <f>IF(ISERROR(VLOOKUP(D143,Results37!$F$3:$O$1399,AA$1,FALSE)),"",IF(VLOOKUP(D143,Results37!$F$3:$O$1399,AA$1+1,FALSE)=1,"S"&amp;VLOOKUP(D143,Results37!$F$3:$O$1399,AA$1,FALSE),VLOOKUP(D143,Results37!$F$3:$O$1399,AA$1,FALSE)))</f>
        <v>5</v>
      </c>
      <c r="AB143" s="14">
        <f>IFERROR(VLOOKUP($D143,Results37!$F$3:$L$1396,AB$1,FALSE),"")</f>
        <v>12</v>
      </c>
      <c r="AC143" s="14" t="str">
        <f>IFERROR(VLOOKUP($D143,Results37!$F$3:$L$1396,AC$1,FALSE),"")</f>
        <v>Okinawa Shisa</v>
      </c>
      <c r="AD143" s="14">
        <f t="shared" si="14"/>
        <v>1487</v>
      </c>
      <c r="AE143" s="18" t="str">
        <f>IF(ISERROR(VLOOKUP($AC143&amp;"-"&amp;$F143&amp;" "&amp;G143,Bonuses!$B$1:$G$1006,4,FALSE)),"",INT(VLOOKUP($AC143&amp;"-"&amp;$F143&amp;" "&amp;$G143,Bonuses!$B$1:$G$1006,4,FALSE)))</f>
        <v/>
      </c>
      <c r="AF143" s="14" t="str">
        <f>IF(ISERROR(VLOOKUP($AC143&amp;"-"&amp;$F143,Bonuses!$B$1:$G$1006,5,FALSE)),"",IF(VLOOKUP($AC143&amp;"-"&amp;$F143,Bonuses!$B$1:$G$1006,5,FALSE)="","",VLOOKUP($AC143&amp;"-"&amp;$F143,Bonuses!$B$1:$G$1006,6,FALSE)&amp;" yrs, "&amp;VLOOKUP($AC143&amp;"-"&amp;$F143,Bonuses!$B$1:$G$1006,5,FALSE)))</f>
        <v/>
      </c>
    </row>
    <row r="144" spans="1:32" s="19" customFormat="1" hidden="1" x14ac:dyDescent="0.3">
      <c r="A144" s="19">
        <v>11119</v>
      </c>
      <c r="B144" s="19">
        <f t="shared" si="11"/>
        <v>1</v>
      </c>
      <c r="C144" s="14" t="str">
        <f>IF(ISNUMBER(IFERROR(VLOOKUP($A144,Pit!$A$4:$A$600,1,FALSE),"B")),"P","B")</f>
        <v>B</v>
      </c>
      <c r="D144" s="15">
        <f>IF($C144="B",VLOOKUP($A144,Bat!$A$4:$BG$1500,D$1,FALSE),VLOOKUP($A144,Pit!$A$4:$BA$1686,D$2,FALSE))</f>
        <v>11119</v>
      </c>
      <c r="E144" s="14" t="str">
        <f>IF($C144="B",VLOOKUP($A144,Bat!$A$4:$BG$1500,E$1,FALSE),VLOOKUP($A144,Pit!$A$4:$BA$1686,E$2,FALSE))</f>
        <v>2B</v>
      </c>
      <c r="F144" s="14" t="str">
        <f>IF($C144="B",VLOOKUP($A144,Bat!$A$4:$BG$1500,F$1,FALSE),VLOOKUP($A144,Pit!$A$4:$BA$1686,F$2,FALSE))</f>
        <v>Barry</v>
      </c>
      <c r="G144" s="14" t="str">
        <f>IF($C144="B",VLOOKUP($A144,Bat!$A$4:$BG$1500,G$1,FALSE),VLOOKUP($A144,Pit!$A$4:$BA$1686,G$2,FALSE))</f>
        <v>Nash</v>
      </c>
      <c r="H144" s="14">
        <f>IF($C144="B",VLOOKUP($A144,Bat!$A$4:$BG$1500,H$1,FALSE),VLOOKUP($A144,Pit!$A$4:$BA$1686,H$2,FALSE))</f>
        <v>21</v>
      </c>
      <c r="I144" s="14" t="str">
        <f>IF($C144="B",VLOOKUP($A144,Bat!$A$4:$BG$1500,I$1,FALSE),VLOOKUP($A144,Pit!$A$4:$BA$1686,I$2,FALSE))</f>
        <v>R</v>
      </c>
      <c r="J144" s="14" t="str">
        <f>IF($C144="B",VLOOKUP($A144,Bat!$A$4:$BG$1500,J$1,FALSE),VLOOKUP($A144,Pit!$A$4:$BA$1686,J$2,FALSE))</f>
        <v>R</v>
      </c>
      <c r="K144" s="14" t="str">
        <f>IF($C144="B",VLOOKUP($A144,Bat!$A$4:$BG$1500,K$1,FALSE),VLOOKUP($A144,Pit!$A$4:$BA$1686,K$2,FALSE))</f>
        <v>High</v>
      </c>
      <c r="L144" s="15" t="str">
        <f>IF($C144="B",VLOOKUP($A144,Bat!$A$4:$BG$1500,L$1,FALSE),VLOOKUP($A144,Pit!$A$4:$BA$1686,L$2,FALSE))</f>
        <v>High</v>
      </c>
      <c r="M144" s="14">
        <f>IF($C144="B",VLOOKUP($A144,Bat!$A$4:$BG$1500,M$1,FALSE),VLOOKUP($A144,Pit!$A$4:$BA$1686,M$2,FALSE))</f>
        <v>4</v>
      </c>
      <c r="N144" s="14">
        <f>IF($C144="B",VLOOKUP($A144,Bat!$A$4:$BG$1500,N$1,FALSE),VLOOKUP($A144,Pit!$A$4:$BA$1686,N$2,FALSE))</f>
        <v>4</v>
      </c>
      <c r="O144" s="14">
        <f>IF($C144="B",VLOOKUP($A144,Bat!$A$4:$BG$1500,O$1,FALSE),VLOOKUP($A144,Pit!$A$4:$BA$1686,O$2,FALSE))</f>
        <v>2</v>
      </c>
      <c r="P144" s="14">
        <f>IF($C144="B",VLOOKUP($A144,Bat!$A$4:$BG$1500,P$1,FALSE),VLOOKUP($A144,Pit!$A$4:$BA$1686,P$2,FALSE))</f>
        <v>5</v>
      </c>
      <c r="Q144" s="15">
        <f>IF($C144="B",VLOOKUP($A144,Bat!$A$4:$BG$1500,Q$1,FALSE),VLOOKUP($A144,Pit!$A$4:$BA$1686,Q$2,FALSE))</f>
        <v>4</v>
      </c>
      <c r="R144" s="16">
        <f>IF($C144="B",VLOOKUP($A144,Bat!$A$4:$BG$1500,R$1,FALSE),VLOOKUP($A144,Pit!$A$4:$BA$1686,R$2,FALSE))</f>
        <v>113.54635067341536</v>
      </c>
      <c r="S144" s="17">
        <f>IF($C144="B",VLOOKUP($A144,Bat!$A$4:$BG$1500,S$1,FALSE),VLOOKUP($A144,Pit!$A$4:$BA$1686,S$2,FALSE))</f>
        <v>1.1360126268522821</v>
      </c>
      <c r="T144" s="48" t="str">
        <f>IF($C144="B",VLOOKUP($A144,Bat!$A$4:$BG$1500,T$1,FALSE),VLOOKUP($A144,Pit!$A$4:$BA$1686,T$2,FALSE))</f>
        <v>$75k</v>
      </c>
      <c r="U144" s="19">
        <f>IF($C144="B",VLOOKUP($A144,Bat!$A$4:$AU$1464,46,FALSE),VLOOKUP($A144,Pit!$A$4:$BD$1664,55,FALSE))</f>
        <v>33</v>
      </c>
      <c r="V144" s="19">
        <f>IF($C144="B",VLOOKUP($A144,Bat!$A$4:$BA$1464,47,FALSE),VLOOKUP($A144,Pit!$A$4:$BF$1664,56,FALSE))</f>
        <v>33</v>
      </c>
      <c r="W144" s="19">
        <f>IF($C144="B",VLOOKUP($A144,Bat!$A$4:$BA$1464,48,FALSE),VLOOKUP($A144,Pit!$A$4:$BF$1664,57,FALSE))</f>
        <v>3</v>
      </c>
      <c r="X144" s="14">
        <f t="shared" si="12"/>
        <v>221</v>
      </c>
      <c r="Y144" s="20">
        <f t="shared" si="13"/>
        <v>138</v>
      </c>
      <c r="Z144" s="14">
        <f>IFERROR(VLOOKUP($D144,Results37!$F$3:$L$1396,Z$1,FALSE),"")</f>
        <v>140</v>
      </c>
      <c r="AA144" s="43">
        <f>IF(ISERROR(VLOOKUP(D144,Results37!$F$3:$O$1399,AA$1,FALSE)),"",IF(VLOOKUP(D144,Results37!$F$3:$O$1399,AA$1+1,FALSE)=1,"S"&amp;VLOOKUP(D144,Results37!$F$3:$O$1399,AA$1,FALSE),VLOOKUP(D144,Results37!$F$3:$O$1399,AA$1,FALSE)))</f>
        <v>5</v>
      </c>
      <c r="AB144" s="14">
        <f>IFERROR(VLOOKUP($D144,Results37!$F$3:$L$1396,AB$1,FALSE),"")</f>
        <v>13</v>
      </c>
      <c r="AC144" s="14" t="str">
        <f>IFERROR(VLOOKUP($D144,Results37!$F$3:$L$1396,AC$1,FALSE),"")</f>
        <v>Toyama Wind Dancers</v>
      </c>
      <c r="AD144" s="14">
        <f t="shared" si="14"/>
        <v>81</v>
      </c>
      <c r="AE144" s="18" t="str">
        <f>IF(ISERROR(VLOOKUP($AC144&amp;"-"&amp;$F144&amp;" "&amp;G144,Bonuses!$B$1:$G$1006,4,FALSE)),"",INT(VLOOKUP($AC144&amp;"-"&amp;$F144&amp;" "&amp;$G144,Bonuses!$B$1:$G$1006,4,FALSE)))</f>
        <v/>
      </c>
      <c r="AF144" s="14" t="str">
        <f>IF(ISERROR(VLOOKUP($AC144&amp;"-"&amp;$F144,Bonuses!$B$1:$G$1006,5,FALSE)),"",IF(VLOOKUP($AC144&amp;"-"&amp;$F144,Bonuses!$B$1:$G$1006,5,FALSE)="","",VLOOKUP($AC144&amp;"-"&amp;$F144,Bonuses!$B$1:$G$1006,6,FALSE)&amp;" yrs, "&amp;VLOOKUP($AC144&amp;"-"&amp;$F144,Bonuses!$B$1:$G$1006,5,FALSE)))</f>
        <v/>
      </c>
    </row>
    <row r="145" spans="1:32" s="19" customFormat="1" hidden="1" x14ac:dyDescent="0.3">
      <c r="A145" s="19">
        <v>15354</v>
      </c>
      <c r="B145" s="19">
        <f t="shared" si="11"/>
        <v>1</v>
      </c>
      <c r="C145" s="14" t="str">
        <f>IF(ISNUMBER(IFERROR(VLOOKUP($A145,Pit!$A$4:$A$600,1,FALSE),"B")),"P","B")</f>
        <v>B</v>
      </c>
      <c r="D145" s="15">
        <f>IF($C145="B",VLOOKUP($A145,Bat!$A$4:$BG$1500,D$1,FALSE),VLOOKUP($A145,Pit!$A$4:$BA$1686,D$2,FALSE))</f>
        <v>15354</v>
      </c>
      <c r="E145" s="14" t="str">
        <f>IF($C145="B",VLOOKUP($A145,Bat!$A$4:$BG$1500,E$1,FALSE),VLOOKUP($A145,Pit!$A$4:$BA$1686,E$2,FALSE))</f>
        <v>C</v>
      </c>
      <c r="F145" s="14" t="str">
        <f>IF($C145="B",VLOOKUP($A145,Bat!$A$4:$BG$1500,F$1,FALSE),VLOOKUP($A145,Pit!$A$4:$BA$1686,F$2,FALSE))</f>
        <v>Hirohisa</v>
      </c>
      <c r="G145" s="14" t="str">
        <f>IF($C145="B",VLOOKUP($A145,Bat!$A$4:$BG$1500,G$1,FALSE),VLOOKUP($A145,Pit!$A$4:$BA$1686,G$2,FALSE))</f>
        <v>Tsukamoto</v>
      </c>
      <c r="H145" s="14">
        <f>IF($C145="B",VLOOKUP($A145,Bat!$A$4:$BG$1500,H$1,FALSE),VLOOKUP($A145,Pit!$A$4:$BA$1686,H$2,FALSE))</f>
        <v>18</v>
      </c>
      <c r="I145" s="14" t="str">
        <f>IF($C145="B",VLOOKUP($A145,Bat!$A$4:$BG$1500,I$1,FALSE),VLOOKUP($A145,Pit!$A$4:$BA$1686,I$2,FALSE))</f>
        <v>R</v>
      </c>
      <c r="J145" s="14" t="str">
        <f>IF($C145="B",VLOOKUP($A145,Bat!$A$4:$BG$1500,J$1,FALSE),VLOOKUP($A145,Pit!$A$4:$BA$1686,J$2,FALSE))</f>
        <v>R</v>
      </c>
      <c r="K145" s="14" t="str">
        <f>IF($C145="B",VLOOKUP($A145,Bat!$A$4:$BG$1500,K$1,FALSE),VLOOKUP($A145,Pit!$A$4:$BA$1686,K$2,FALSE))</f>
        <v>Normal</v>
      </c>
      <c r="L145" s="15" t="str">
        <f>IF($C145="B",VLOOKUP($A145,Bat!$A$4:$BG$1500,L$1,FALSE),VLOOKUP($A145,Pit!$A$4:$BA$1686,L$2,FALSE))</f>
        <v>Normal</v>
      </c>
      <c r="M145" s="14">
        <f>IF($C145="B",VLOOKUP($A145,Bat!$A$4:$BG$1500,M$1,FALSE),VLOOKUP($A145,Pit!$A$4:$BA$1686,M$2,FALSE))</f>
        <v>3</v>
      </c>
      <c r="N145" s="14">
        <f>IF($C145="B",VLOOKUP($A145,Bat!$A$4:$BG$1500,N$1,FALSE),VLOOKUP($A145,Pit!$A$4:$BA$1686,N$2,FALSE))</f>
        <v>5</v>
      </c>
      <c r="O145" s="14">
        <f>IF($C145="B",VLOOKUP($A145,Bat!$A$4:$BG$1500,O$1,FALSE),VLOOKUP($A145,Pit!$A$4:$BA$1686,O$2,FALSE))</f>
        <v>5</v>
      </c>
      <c r="P145" s="14">
        <f>IF($C145="B",VLOOKUP($A145,Bat!$A$4:$BG$1500,P$1,FALSE),VLOOKUP($A145,Pit!$A$4:$BA$1686,P$2,FALSE))</f>
        <v>6</v>
      </c>
      <c r="Q145" s="15">
        <f>IF($C145="B",VLOOKUP($A145,Bat!$A$4:$BG$1500,Q$1,FALSE),VLOOKUP($A145,Pit!$A$4:$BA$1686,Q$2,FALSE))</f>
        <v>3</v>
      </c>
      <c r="R145" s="16">
        <f>IF($C145="B",VLOOKUP($A145,Bat!$A$4:$BG$1500,R$1,FALSE),VLOOKUP($A145,Pit!$A$4:$BA$1686,R$2,FALSE))</f>
        <v>116.43226586874809</v>
      </c>
      <c r="S145" s="17">
        <f>IF($C145="B",VLOOKUP($A145,Bat!$A$4:$BG$1500,S$1,FALSE),VLOOKUP($A145,Pit!$A$4:$BA$1686,S$2,FALSE))</f>
        <v>1.7388479203959979</v>
      </c>
      <c r="T145" s="48" t="str">
        <f>IF($C145="B",VLOOKUP($A145,Bat!$A$4:$BG$1500,T$1,FALSE),VLOOKUP($A145,Pit!$A$4:$BA$1686,T$2,FALSE))</f>
        <v>$330k</v>
      </c>
      <c r="U145" s="19">
        <f>IF($C145="B",VLOOKUP($A145,Bat!$A$4:$AU$1464,46,FALSE),VLOOKUP($A145,Pit!$A$4:$BD$1664,55,FALSE))</f>
        <v>800</v>
      </c>
      <c r="V145" s="19">
        <f>IF($C145="B",VLOOKUP($A145,Bat!$A$4:$BA$1464,47,FALSE),VLOOKUP($A145,Pit!$A$4:$BF$1664,56,FALSE))</f>
        <v>800</v>
      </c>
      <c r="W145" s="19">
        <f>IF($C145="B",VLOOKUP($A145,Bat!$A$4:$BA$1464,48,FALSE),VLOOKUP($A145,Pit!$A$4:$BF$1664,57,FALSE))</f>
        <v>0</v>
      </c>
      <c r="X145" s="14">
        <f t="shared" si="12"/>
        <v>932</v>
      </c>
      <c r="Y145" s="20">
        <f t="shared" si="13"/>
        <v>82</v>
      </c>
      <c r="Z145" s="14">
        <f>IFERROR(VLOOKUP($D145,Results37!$F$3:$L$1396,Z$1,FALSE),"")</f>
        <v>141</v>
      </c>
      <c r="AA145" s="43">
        <f>IF(ISERROR(VLOOKUP(D145,Results37!$F$3:$O$1399,AA$1,FALSE)),"",IF(VLOOKUP(D145,Results37!$F$3:$O$1399,AA$1+1,FALSE)=1,"S"&amp;VLOOKUP(D145,Results37!$F$3:$O$1399,AA$1,FALSE),VLOOKUP(D145,Results37!$F$3:$O$1399,AA$1,FALSE)))</f>
        <v>5</v>
      </c>
      <c r="AB145" s="14">
        <f>IFERROR(VLOOKUP($D145,Results37!$F$3:$L$1396,AB$1,FALSE),"")</f>
        <v>14</v>
      </c>
      <c r="AC145" s="14" t="str">
        <f>IFERROR(VLOOKUP($D145,Results37!$F$3:$L$1396,AC$1,FALSE),"")</f>
        <v>Palm Springs Codgers</v>
      </c>
      <c r="AD145" s="14">
        <f t="shared" si="14"/>
        <v>791</v>
      </c>
      <c r="AE145" s="18" t="str">
        <f>IF(ISERROR(VLOOKUP($AC145&amp;"-"&amp;$F145&amp;" "&amp;G145,Bonuses!$B$1:$G$1006,4,FALSE)),"",INT(VLOOKUP($AC145&amp;"-"&amp;$F145&amp;" "&amp;$G145,Bonuses!$B$1:$G$1006,4,FALSE)))</f>
        <v/>
      </c>
      <c r="AF145" s="14" t="str">
        <f>IF(ISERROR(VLOOKUP($AC145&amp;"-"&amp;$F145,Bonuses!$B$1:$G$1006,5,FALSE)),"",IF(VLOOKUP($AC145&amp;"-"&amp;$F145,Bonuses!$B$1:$G$1006,5,FALSE)="","",VLOOKUP($AC145&amp;"-"&amp;$F145,Bonuses!$B$1:$G$1006,6,FALSE)&amp;" yrs, "&amp;VLOOKUP($AC145&amp;"-"&amp;$F145,Bonuses!$B$1:$G$1006,5,FALSE)))</f>
        <v/>
      </c>
    </row>
    <row r="146" spans="1:32" s="19" customFormat="1" hidden="1" x14ac:dyDescent="0.3">
      <c r="A146" s="19">
        <v>7222</v>
      </c>
      <c r="B146" s="19">
        <f t="shared" si="11"/>
        <v>1</v>
      </c>
      <c r="C146" s="14" t="str">
        <f>IF(ISNUMBER(IFERROR(VLOOKUP($A146,Pit!$A$4:$A$600,1,FALSE),"B")),"P","B")</f>
        <v>P</v>
      </c>
      <c r="D146" s="15">
        <f>IF($C146="B",VLOOKUP($A146,Bat!$A$4:$BG$1500,D$1,FALSE),VLOOKUP($A146,Pit!$A$4:$BA$1686,D$2,FALSE))</f>
        <v>7222</v>
      </c>
      <c r="E146" s="14" t="str">
        <f>IF($C146="B",VLOOKUP($A146,Bat!$A$4:$BG$1500,E$1,FALSE),VLOOKUP($A146,Pit!$A$4:$BA$1686,E$2,FALSE))</f>
        <v>CL</v>
      </c>
      <c r="F146" s="14" t="str">
        <f>IF($C146="B",VLOOKUP($A146,Bat!$A$4:$BG$1500,F$1,FALSE),VLOOKUP($A146,Pit!$A$4:$BA$1686,F$2,FALSE))</f>
        <v>Govert</v>
      </c>
      <c r="G146" s="14" t="str">
        <f>IF($C146="B",VLOOKUP($A146,Bat!$A$4:$BG$1500,G$1,FALSE),VLOOKUP($A146,Pit!$A$4:$BA$1686,G$2,FALSE))</f>
        <v>Ketel</v>
      </c>
      <c r="H146" s="14">
        <f>IF($C146="B",VLOOKUP($A146,Bat!$A$4:$BG$1500,H$1,FALSE),VLOOKUP($A146,Pit!$A$4:$BA$1686,H$2,FALSE))</f>
        <v>21</v>
      </c>
      <c r="I146" s="14" t="str">
        <f>IF($C146="B",VLOOKUP($A146,Bat!$A$4:$BG$1500,I$1,FALSE),VLOOKUP($A146,Pit!$A$4:$BA$1686,I$2,FALSE))</f>
        <v>R</v>
      </c>
      <c r="J146" s="14" t="str">
        <f>IF($C146="B",VLOOKUP($A146,Bat!$A$4:$BG$1500,J$1,FALSE),VLOOKUP($A146,Pit!$A$4:$BA$1686,J$2,FALSE))</f>
        <v>R</v>
      </c>
      <c r="K146" s="14" t="str">
        <f>IF($C146="B",VLOOKUP($A146,Bat!$A$4:$BG$1500,K$1,FALSE),VLOOKUP($A146,Pit!$A$4:$BA$1686,K$2,FALSE))</f>
        <v>Normal</v>
      </c>
      <c r="L146" s="15" t="str">
        <f>IF($C146="B",VLOOKUP($A146,Bat!$A$4:$BG$1500,L$1,FALSE),VLOOKUP($A146,Pit!$A$4:$BA$1686,L$2,FALSE))</f>
        <v>Normal</v>
      </c>
      <c r="M146" s="14">
        <f>IF($C146="B",VLOOKUP($A146,Bat!$A$4:$BG$1500,M$1,FALSE),VLOOKUP($A146,Pit!$A$4:$BA$1686,M$2,FALSE))</f>
        <v>5</v>
      </c>
      <c r="N146" s="14">
        <f>IF($C146="B",VLOOKUP($A146,Bat!$A$4:$BG$1500,N$1,FALSE),VLOOKUP($A146,Pit!$A$4:$BA$1686,N$2,FALSE))</f>
        <v>5</v>
      </c>
      <c r="O146" s="14">
        <f>IF($C146="B",VLOOKUP($A146,Bat!$A$4:$BG$1500,O$1,FALSE),VLOOKUP($A146,Pit!$A$4:$BA$1686,O$2,FALSE))</f>
        <v>5</v>
      </c>
      <c r="P146" s="14" t="str">
        <f>IF($C146="B",VLOOKUP($A146,Bat!$A$4:$BG$1500,P$1,FALSE),VLOOKUP($A146,Pit!$A$4:$BA$1686,P$2,FALSE))</f>
        <v>88-90 Mph</v>
      </c>
      <c r="Q146" s="15">
        <f>IF($C146="B",VLOOKUP($A146,Bat!$A$4:$BG$1500,Q$1,FALSE),VLOOKUP($A146,Pit!$A$4:$BA$1686,Q$2,FALSE))</f>
        <v>4</v>
      </c>
      <c r="R146" s="16">
        <f>IF($C146="B",VLOOKUP($A146,Bat!$A$4:$BG$1500,R$1,FALSE),VLOOKUP($A146,Pit!$A$4:$BA$1686,R$2,FALSE))</f>
        <v>118.02092818035038</v>
      </c>
      <c r="S146" s="17">
        <f>IF($C146="B",VLOOKUP($A146,Bat!$A$4:$BG$1500,S$1,FALSE),VLOOKUP($A146,Pit!$A$4:$BA$1686,S$2,FALSE))</f>
        <v>1.5703873763909819</v>
      </c>
      <c r="T146" s="48" t="str">
        <f>IF($C146="B",VLOOKUP($A146,Bat!$A$4:$BG$1500,T$1,FALSE),VLOOKUP($A146,Pit!$A$4:$BA$1686,T$2,FALSE))</f>
        <v>$36k</v>
      </c>
      <c r="U146" s="19">
        <f>IF($C146="B",VLOOKUP($A146,Bat!$A$4:$AU$1464,46,FALSE),VLOOKUP($A146,Pit!$A$4:$BD$1664,55,FALSE))</f>
        <v>800</v>
      </c>
      <c r="V146" s="19">
        <f>IF($C146="B",VLOOKUP($A146,Bat!$A$4:$BA$1464,47,FALSE),VLOOKUP($A146,Pit!$A$4:$BF$1664,56,FALSE))</f>
        <v>800</v>
      </c>
      <c r="W146" s="19">
        <f>IF($C146="B",VLOOKUP($A146,Bat!$A$4:$BA$1464,48,FALSE),VLOOKUP($A146,Pit!$A$4:$BF$1664,57,FALSE))</f>
        <v>0</v>
      </c>
      <c r="X146" s="14">
        <f t="shared" si="12"/>
        <v>947</v>
      </c>
      <c r="Y146" s="20">
        <f t="shared" si="13"/>
        <v>97</v>
      </c>
      <c r="Z146" s="14">
        <f>IFERROR(VLOOKUP($D146,Results37!$F$3:$L$1396,Z$1,FALSE),"")</f>
        <v>142</v>
      </c>
      <c r="AA146" s="43">
        <f>IF(ISERROR(VLOOKUP(D146,Results37!$F$3:$O$1399,AA$1,FALSE)),"",IF(VLOOKUP(D146,Results37!$F$3:$O$1399,AA$1+1,FALSE)=1,"S"&amp;VLOOKUP(D146,Results37!$F$3:$O$1399,AA$1,FALSE),VLOOKUP(D146,Results37!$F$3:$O$1399,AA$1,FALSE)))</f>
        <v>5</v>
      </c>
      <c r="AB146" s="14">
        <f>IFERROR(VLOOKUP($D146,Results37!$F$3:$L$1396,AB$1,FALSE),"")</f>
        <v>15</v>
      </c>
      <c r="AC146" s="14" t="str">
        <f>IFERROR(VLOOKUP($D146,Results37!$F$3:$L$1396,AC$1,FALSE),"")</f>
        <v>Shin Seiki Evas</v>
      </c>
      <c r="AD146" s="14">
        <f t="shared" si="14"/>
        <v>805</v>
      </c>
      <c r="AE146" s="18" t="str">
        <f>IF(ISERROR(VLOOKUP($AC146&amp;"-"&amp;$F146&amp;" "&amp;G146,Bonuses!$B$1:$G$1006,4,FALSE)),"",INT(VLOOKUP($AC146&amp;"-"&amp;$F146&amp;" "&amp;$G146,Bonuses!$B$1:$G$1006,4,FALSE)))</f>
        <v/>
      </c>
      <c r="AF146" s="14" t="str">
        <f>IF(ISERROR(VLOOKUP($AC146&amp;"-"&amp;$F146,Bonuses!$B$1:$G$1006,5,FALSE)),"",IF(VLOOKUP($AC146&amp;"-"&amp;$F146,Bonuses!$B$1:$G$1006,5,FALSE)="","",VLOOKUP($AC146&amp;"-"&amp;$F146,Bonuses!$B$1:$G$1006,6,FALSE)&amp;" yrs, "&amp;VLOOKUP($AC146&amp;"-"&amp;$F146,Bonuses!$B$1:$G$1006,5,FALSE)))</f>
        <v/>
      </c>
    </row>
    <row r="147" spans="1:32" s="19" customFormat="1" hidden="1" x14ac:dyDescent="0.3">
      <c r="A147" s="19">
        <v>5294</v>
      </c>
      <c r="B147" s="19">
        <f t="shared" si="11"/>
        <v>1</v>
      </c>
      <c r="C147" s="14" t="str">
        <f>IF(ISNUMBER(IFERROR(VLOOKUP($A147,Pit!$A$4:$A$600,1,FALSE),"B")),"P","B")</f>
        <v>B</v>
      </c>
      <c r="D147" s="15">
        <f>IF($C147="B",VLOOKUP($A147,Bat!$A$4:$BG$1500,D$1,FALSE),VLOOKUP($A147,Pit!$A$4:$BA$1686,D$2,FALSE))</f>
        <v>5294</v>
      </c>
      <c r="E147" s="14" t="str">
        <f>IF($C147="B",VLOOKUP($A147,Bat!$A$4:$BG$1500,E$1,FALSE),VLOOKUP($A147,Pit!$A$4:$BA$1686,E$2,FALSE))</f>
        <v>RF</v>
      </c>
      <c r="F147" s="14" t="str">
        <f>IF($C147="B",VLOOKUP($A147,Bat!$A$4:$BG$1500,F$1,FALSE),VLOOKUP($A147,Pit!$A$4:$BA$1686,F$2,FALSE))</f>
        <v>José</v>
      </c>
      <c r="G147" s="14" t="str">
        <f>IF($C147="B",VLOOKUP($A147,Bat!$A$4:$BG$1500,G$1,FALSE),VLOOKUP($A147,Pit!$A$4:$BA$1686,G$2,FALSE))</f>
        <v>Arredondo</v>
      </c>
      <c r="H147" s="14">
        <f>IF($C147="B",VLOOKUP($A147,Bat!$A$4:$BG$1500,H$1,FALSE),VLOOKUP($A147,Pit!$A$4:$BA$1686,H$2,FALSE))</f>
        <v>21</v>
      </c>
      <c r="I147" s="14" t="str">
        <f>IF($C147="B",VLOOKUP($A147,Bat!$A$4:$BG$1500,I$1,FALSE),VLOOKUP($A147,Pit!$A$4:$BA$1686,I$2,FALSE))</f>
        <v>R</v>
      </c>
      <c r="J147" s="14" t="str">
        <f>IF($C147="B",VLOOKUP($A147,Bat!$A$4:$BG$1500,J$1,FALSE),VLOOKUP($A147,Pit!$A$4:$BA$1686,J$2,FALSE))</f>
        <v>R</v>
      </c>
      <c r="K147" s="14" t="str">
        <f>IF($C147="B",VLOOKUP($A147,Bat!$A$4:$BG$1500,K$1,FALSE),VLOOKUP($A147,Pit!$A$4:$BA$1686,K$2,FALSE))</f>
        <v>Normal</v>
      </c>
      <c r="L147" s="15" t="str">
        <f>IF($C147="B",VLOOKUP($A147,Bat!$A$4:$BG$1500,L$1,FALSE),VLOOKUP($A147,Pit!$A$4:$BA$1686,L$2,FALSE))</f>
        <v>High</v>
      </c>
      <c r="M147" s="14">
        <f>IF($C147="B",VLOOKUP($A147,Bat!$A$4:$BG$1500,M$1,FALSE),VLOOKUP($A147,Pit!$A$4:$BA$1686,M$2,FALSE))</f>
        <v>3</v>
      </c>
      <c r="N147" s="14">
        <f>IF($C147="B",VLOOKUP($A147,Bat!$A$4:$BG$1500,N$1,FALSE),VLOOKUP($A147,Pit!$A$4:$BA$1686,N$2,FALSE))</f>
        <v>4</v>
      </c>
      <c r="O147" s="14">
        <f>IF($C147="B",VLOOKUP($A147,Bat!$A$4:$BG$1500,O$1,FALSE),VLOOKUP($A147,Pit!$A$4:$BA$1686,O$2,FALSE))</f>
        <v>3</v>
      </c>
      <c r="P147" s="14">
        <f>IF($C147="B",VLOOKUP($A147,Bat!$A$4:$BG$1500,P$1,FALSE),VLOOKUP($A147,Pit!$A$4:$BA$1686,P$2,FALSE))</f>
        <v>5</v>
      </c>
      <c r="Q147" s="15">
        <f>IF($C147="B",VLOOKUP($A147,Bat!$A$4:$BG$1500,Q$1,FALSE),VLOOKUP($A147,Pit!$A$4:$BA$1686,Q$2,FALSE))</f>
        <v>3</v>
      </c>
      <c r="R147" s="16">
        <f>IF($C147="B",VLOOKUP($A147,Bat!$A$4:$BG$1500,R$1,FALSE),VLOOKUP($A147,Pit!$A$4:$BA$1686,R$2,FALSE))</f>
        <v>110.58758323381574</v>
      </c>
      <c r="S147" s="17">
        <f>IF($C147="B",VLOOKUP($A147,Bat!$A$4:$BG$1500,S$1,FALSE),VLOOKUP($A147,Pit!$A$4:$BA$1686,S$2,FALSE))</f>
        <v>0.51795931715584642</v>
      </c>
      <c r="T147" s="48" t="str">
        <f>IF($C147="B",VLOOKUP($A147,Bat!$A$4:$BG$1500,T$1,FALSE),VLOOKUP($A147,Pit!$A$4:$BA$1686,T$2,FALSE))</f>
        <v>$150k</v>
      </c>
      <c r="U147" s="19">
        <f>IF($C147="B",VLOOKUP($A147,Bat!$A$4:$AU$1464,46,FALSE),VLOOKUP($A147,Pit!$A$4:$BD$1664,55,FALSE))</f>
        <v>800</v>
      </c>
      <c r="V147" s="19">
        <f>IF($C147="B",VLOOKUP($A147,Bat!$A$4:$BA$1464,47,FALSE),VLOOKUP($A147,Pit!$A$4:$BF$1664,56,FALSE))</f>
        <v>800</v>
      </c>
      <c r="W147" s="19">
        <f>IF($C147="B",VLOOKUP($A147,Bat!$A$4:$BA$1464,48,FALSE),VLOOKUP($A147,Pit!$A$4:$BF$1664,57,FALSE))</f>
        <v>0</v>
      </c>
      <c r="X147" s="14">
        <f t="shared" si="12"/>
        <v>1127</v>
      </c>
      <c r="Y147" s="20">
        <f t="shared" si="13"/>
        <v>277</v>
      </c>
      <c r="Z147" s="14">
        <f>IFERROR(VLOOKUP($D147,Results37!$F$3:$L$1396,Z$1,FALSE),"")</f>
        <v>143</v>
      </c>
      <c r="AA147" s="43">
        <f>IF(ISERROR(VLOOKUP(D147,Results37!$F$3:$O$1399,AA$1,FALSE)),"",IF(VLOOKUP(D147,Results37!$F$3:$O$1399,AA$1+1,FALSE)=1,"S"&amp;VLOOKUP(D147,Results37!$F$3:$O$1399,AA$1,FALSE),VLOOKUP(D147,Results37!$F$3:$O$1399,AA$1,FALSE)))</f>
        <v>5</v>
      </c>
      <c r="AB147" s="14">
        <f>IFERROR(VLOOKUP($D147,Results37!$F$3:$L$1396,AB$1,FALSE),"")</f>
        <v>16</v>
      </c>
      <c r="AC147" s="14" t="str">
        <f>IFERROR(VLOOKUP($D147,Results37!$F$3:$L$1396,AC$1,FALSE),"")</f>
        <v>Reno Zephyrs</v>
      </c>
      <c r="AD147" s="14">
        <f t="shared" si="14"/>
        <v>984</v>
      </c>
      <c r="AE147" s="18" t="str">
        <f>IF(ISERROR(VLOOKUP($AC147&amp;"-"&amp;$F147&amp;" "&amp;G147,Bonuses!$B$1:$G$1006,4,FALSE)),"",INT(VLOOKUP($AC147&amp;"-"&amp;$F147&amp;" "&amp;$G147,Bonuses!$B$1:$G$1006,4,FALSE)))</f>
        <v/>
      </c>
      <c r="AF147" s="14" t="str">
        <f>AA147&amp;"."&amp;AB147&amp;" ("&amp;Z147&amp;") - "&amp;E147&amp;" "&amp;F147&amp;" "&amp;G147</f>
        <v>5.16 (143) - RF José Arredondo</v>
      </c>
    </row>
    <row r="148" spans="1:32" s="19" customFormat="1" hidden="1" x14ac:dyDescent="0.3">
      <c r="A148" s="19">
        <v>12376</v>
      </c>
      <c r="B148" s="19">
        <f t="shared" si="11"/>
        <v>1</v>
      </c>
      <c r="C148" s="14" t="str">
        <f>IF(ISNUMBER(IFERROR(VLOOKUP($A148,Pit!$A$4:$A$600,1,FALSE),"B")),"P","B")</f>
        <v>B</v>
      </c>
      <c r="D148" s="15">
        <f>IF($C148="B",VLOOKUP($A148,Bat!$A$4:$BG$1500,D$1,FALSE),VLOOKUP($A148,Pit!$A$4:$BA$1686,D$2,FALSE))</f>
        <v>12376</v>
      </c>
      <c r="E148" s="14" t="str">
        <f>IF($C148="B",VLOOKUP($A148,Bat!$A$4:$BG$1500,E$1,FALSE),VLOOKUP($A148,Pit!$A$4:$BA$1686,E$2,FALSE))</f>
        <v>RF</v>
      </c>
      <c r="F148" s="14" t="str">
        <f>IF($C148="B",VLOOKUP($A148,Bat!$A$4:$BG$1500,F$1,FALSE),VLOOKUP($A148,Pit!$A$4:$BA$1686,F$2,FALSE))</f>
        <v>Cisco</v>
      </c>
      <c r="G148" s="14" t="str">
        <f>IF($C148="B",VLOOKUP($A148,Bat!$A$4:$BG$1500,G$1,FALSE),VLOOKUP($A148,Pit!$A$4:$BA$1686,G$2,FALSE))</f>
        <v>Gonzáles</v>
      </c>
      <c r="H148" s="14">
        <f>IF($C148="B",VLOOKUP($A148,Bat!$A$4:$BG$1500,H$1,FALSE),VLOOKUP($A148,Pit!$A$4:$BA$1686,H$2,FALSE))</f>
        <v>21</v>
      </c>
      <c r="I148" s="14" t="str">
        <f>IF($C148="B",VLOOKUP($A148,Bat!$A$4:$BG$1500,I$1,FALSE),VLOOKUP($A148,Pit!$A$4:$BA$1686,I$2,FALSE))</f>
        <v>R</v>
      </c>
      <c r="J148" s="14" t="str">
        <f>IF($C148="B",VLOOKUP($A148,Bat!$A$4:$BG$1500,J$1,FALSE),VLOOKUP($A148,Pit!$A$4:$BA$1686,J$2,FALSE))</f>
        <v>R</v>
      </c>
      <c r="K148" s="14" t="str">
        <f>IF($C148="B",VLOOKUP($A148,Bat!$A$4:$BG$1500,K$1,FALSE),VLOOKUP($A148,Pit!$A$4:$BA$1686,K$2,FALSE))</f>
        <v>Low</v>
      </c>
      <c r="L148" s="15" t="str">
        <f>IF($C148="B",VLOOKUP($A148,Bat!$A$4:$BG$1500,L$1,FALSE),VLOOKUP($A148,Pit!$A$4:$BA$1686,L$2,FALSE))</f>
        <v>Normal</v>
      </c>
      <c r="M148" s="14">
        <f>IF($C148="B",VLOOKUP($A148,Bat!$A$4:$BG$1500,M$1,FALSE),VLOOKUP($A148,Pit!$A$4:$BA$1686,M$2,FALSE))</f>
        <v>4</v>
      </c>
      <c r="N148" s="14">
        <f>IF($C148="B",VLOOKUP($A148,Bat!$A$4:$BG$1500,N$1,FALSE),VLOOKUP($A148,Pit!$A$4:$BA$1686,N$2,FALSE))</f>
        <v>5</v>
      </c>
      <c r="O148" s="14">
        <f>IF($C148="B",VLOOKUP($A148,Bat!$A$4:$BG$1500,O$1,FALSE),VLOOKUP($A148,Pit!$A$4:$BA$1686,O$2,FALSE))</f>
        <v>4</v>
      </c>
      <c r="P148" s="14">
        <f>IF($C148="B",VLOOKUP($A148,Bat!$A$4:$BG$1500,P$1,FALSE),VLOOKUP($A148,Pit!$A$4:$BA$1686,P$2,FALSE))</f>
        <v>4</v>
      </c>
      <c r="Q148" s="15">
        <f>IF($C148="B",VLOOKUP($A148,Bat!$A$4:$BG$1500,Q$1,FALSE),VLOOKUP($A148,Pit!$A$4:$BA$1686,Q$2,FALSE))</f>
        <v>6</v>
      </c>
      <c r="R148" s="16">
        <f>IF($C148="B",VLOOKUP($A148,Bat!$A$4:$BG$1500,R$1,FALSE),VLOOKUP($A148,Pit!$A$4:$BA$1686,R$2,FALSE))</f>
        <v>112.08448668716953</v>
      </c>
      <c r="S148" s="17">
        <f>IF($C148="B",VLOOKUP($A148,Bat!$A$4:$BG$1500,S$1,FALSE),VLOOKUP($A148,Pit!$A$4:$BA$1686,S$2,FALSE))</f>
        <v>0.83064564770656002</v>
      </c>
      <c r="T148" s="48" t="str">
        <f>IF($C148="B",VLOOKUP($A148,Bat!$A$4:$BG$1500,T$1,FALSE),VLOOKUP($A148,Pit!$A$4:$BA$1686,T$2,FALSE))</f>
        <v>-</v>
      </c>
      <c r="U148" s="19">
        <f>IF($C148="B",VLOOKUP($A148,Bat!$A$4:$AU$1464,46,FALSE),VLOOKUP($A148,Pit!$A$4:$BD$1664,55,FALSE))</f>
        <v>800</v>
      </c>
      <c r="V148" s="19">
        <f>IF($C148="B",VLOOKUP($A148,Bat!$A$4:$BA$1464,47,FALSE),VLOOKUP($A148,Pit!$A$4:$BF$1664,56,FALSE))</f>
        <v>800</v>
      </c>
      <c r="W148" s="19">
        <f>IF($C148="B",VLOOKUP($A148,Bat!$A$4:$BA$1464,48,FALSE),VLOOKUP($A148,Pit!$A$4:$BF$1664,57,FALSE))</f>
        <v>0</v>
      </c>
      <c r="X148" s="14">
        <f t="shared" si="12"/>
        <v>1042</v>
      </c>
      <c r="Y148" s="20">
        <f t="shared" si="13"/>
        <v>192</v>
      </c>
      <c r="Z148" s="14">
        <f>IFERROR(VLOOKUP($D148,Results37!$F$3:$L$1396,Z$1,FALSE),"")</f>
        <v>144</v>
      </c>
      <c r="AA148" s="43">
        <f>IF(ISERROR(VLOOKUP(D148,Results37!$F$3:$O$1399,AA$1,FALSE)),"",IF(VLOOKUP(D148,Results37!$F$3:$O$1399,AA$1+1,FALSE)=1,"S"&amp;VLOOKUP(D148,Results37!$F$3:$O$1399,AA$1,FALSE),VLOOKUP(D148,Results37!$F$3:$O$1399,AA$1,FALSE)))</f>
        <v>5</v>
      </c>
      <c r="AB148" s="14">
        <f>IFERROR(VLOOKUP($D148,Results37!$F$3:$L$1396,AB$1,FALSE),"")</f>
        <v>17</v>
      </c>
      <c r="AC148" s="14" t="str">
        <f>IFERROR(VLOOKUP($D148,Results37!$F$3:$L$1396,AC$1,FALSE),"")</f>
        <v>New Orleans Trendsetters</v>
      </c>
      <c r="AD148" s="14">
        <f t="shared" si="14"/>
        <v>898</v>
      </c>
      <c r="AE148" s="18" t="str">
        <f>IF(ISERROR(VLOOKUP($AC148&amp;"-"&amp;$F148&amp;" "&amp;G148,Bonuses!$B$1:$G$1006,4,FALSE)),"",INT(VLOOKUP($AC148&amp;"-"&amp;$F148&amp;" "&amp;$G148,Bonuses!$B$1:$G$1006,4,FALSE)))</f>
        <v/>
      </c>
      <c r="AF148" s="14" t="str">
        <f>AA148&amp;"."&amp;AB148&amp;" ("&amp;Z148&amp;") - "&amp;E148&amp;" "&amp;F148&amp;" "&amp;G148</f>
        <v>5.17 (144) - RF Cisco Gonzáles</v>
      </c>
    </row>
    <row r="149" spans="1:32" s="19" customFormat="1" hidden="1" x14ac:dyDescent="0.3">
      <c r="A149" s="19">
        <v>16422</v>
      </c>
      <c r="B149" s="19">
        <f t="shared" si="11"/>
        <v>1</v>
      </c>
      <c r="C149" s="14" t="str">
        <f>IF(ISNUMBER(IFERROR(VLOOKUP($A149,Pit!$A$4:$A$600,1,FALSE),"B")),"P","B")</f>
        <v>B</v>
      </c>
      <c r="D149" s="15">
        <f>IF($C149="B",VLOOKUP($A149,Bat!$A$4:$BG$1500,D$1,FALSE),VLOOKUP($A149,Pit!$A$4:$BA$1686,D$2,FALSE))</f>
        <v>16422</v>
      </c>
      <c r="E149" s="14" t="str">
        <f>IF($C149="B",VLOOKUP($A149,Bat!$A$4:$BG$1500,E$1,FALSE),VLOOKUP($A149,Pit!$A$4:$BA$1686,E$2,FALSE))</f>
        <v>1B</v>
      </c>
      <c r="F149" s="14" t="str">
        <f>IF($C149="B",VLOOKUP($A149,Bat!$A$4:$BG$1500,F$1,FALSE),VLOOKUP($A149,Pit!$A$4:$BA$1686,F$2,FALSE))</f>
        <v>Masaru</v>
      </c>
      <c r="G149" s="14" t="str">
        <f>IF($C149="B",VLOOKUP($A149,Bat!$A$4:$BG$1500,G$1,FALSE),VLOOKUP($A149,Pit!$A$4:$BA$1686,G$2,FALSE))</f>
        <v>Yamamoto</v>
      </c>
      <c r="H149" s="14">
        <f>IF($C149="B",VLOOKUP($A149,Bat!$A$4:$BG$1500,H$1,FALSE),VLOOKUP($A149,Pit!$A$4:$BA$1686,H$2,FALSE))</f>
        <v>18</v>
      </c>
      <c r="I149" s="14" t="str">
        <f>IF($C149="B",VLOOKUP($A149,Bat!$A$4:$BG$1500,I$1,FALSE),VLOOKUP($A149,Pit!$A$4:$BA$1686,I$2,FALSE))</f>
        <v>R</v>
      </c>
      <c r="J149" s="14" t="str">
        <f>IF($C149="B",VLOOKUP($A149,Bat!$A$4:$BG$1500,J$1,FALSE),VLOOKUP($A149,Pit!$A$4:$BA$1686,J$2,FALSE))</f>
        <v>R</v>
      </c>
      <c r="K149" s="14" t="str">
        <f>IF($C149="B",VLOOKUP($A149,Bat!$A$4:$BG$1500,K$1,FALSE),VLOOKUP($A149,Pit!$A$4:$BA$1686,K$2,FALSE))</f>
        <v>Low</v>
      </c>
      <c r="L149" s="15" t="str">
        <f>IF($C149="B",VLOOKUP($A149,Bat!$A$4:$BG$1500,L$1,FALSE),VLOOKUP($A149,Pit!$A$4:$BA$1686,L$2,FALSE))</f>
        <v>Normal</v>
      </c>
      <c r="M149" s="14">
        <f>IF($C149="B",VLOOKUP($A149,Bat!$A$4:$BG$1500,M$1,FALSE),VLOOKUP($A149,Pit!$A$4:$BA$1686,M$2,FALSE))</f>
        <v>4</v>
      </c>
      <c r="N149" s="14">
        <f>IF($C149="B",VLOOKUP($A149,Bat!$A$4:$BG$1500,N$1,FALSE),VLOOKUP($A149,Pit!$A$4:$BA$1686,N$2,FALSE))</f>
        <v>4</v>
      </c>
      <c r="O149" s="14">
        <f>IF($C149="B",VLOOKUP($A149,Bat!$A$4:$BG$1500,O$1,FALSE),VLOOKUP($A149,Pit!$A$4:$BA$1686,O$2,FALSE))</f>
        <v>4</v>
      </c>
      <c r="P149" s="14">
        <f>IF($C149="B",VLOOKUP($A149,Bat!$A$4:$BG$1500,P$1,FALSE),VLOOKUP($A149,Pit!$A$4:$BA$1686,P$2,FALSE))</f>
        <v>3</v>
      </c>
      <c r="Q149" s="15">
        <f>IF($C149="B",VLOOKUP($A149,Bat!$A$4:$BG$1500,Q$1,FALSE),VLOOKUP($A149,Pit!$A$4:$BA$1686,Q$2,FALSE))</f>
        <v>5</v>
      </c>
      <c r="R149" s="16">
        <f>IF($C149="B",VLOOKUP($A149,Bat!$A$4:$BG$1500,R$1,FALSE),VLOOKUP($A149,Pit!$A$4:$BA$1686,R$2,FALSE))</f>
        <v>114.31105230431237</v>
      </c>
      <c r="S149" s="17">
        <f>IF($C149="B",VLOOKUP($A149,Bat!$A$4:$BG$1500,S$1,FALSE),VLOOKUP($A149,Pit!$A$4:$BA$1686,S$2,FALSE))</f>
        <v>1.295750214734523</v>
      </c>
      <c r="T149" s="48" t="str">
        <f>IF($C149="B",VLOOKUP($A149,Bat!$A$4:$BG$1500,T$1,FALSE),VLOOKUP($A149,Pit!$A$4:$BA$1686,T$2,FALSE))</f>
        <v>$100k</v>
      </c>
      <c r="U149" s="19">
        <f>IF($C149="B",VLOOKUP($A149,Bat!$A$4:$AU$1464,46,FALSE),VLOOKUP($A149,Pit!$A$4:$BD$1664,55,FALSE))</f>
        <v>800</v>
      </c>
      <c r="V149" s="19">
        <f>IF($C149="B",VLOOKUP($A149,Bat!$A$4:$BA$1464,47,FALSE),VLOOKUP($A149,Pit!$A$4:$BF$1664,56,FALSE))</f>
        <v>800</v>
      </c>
      <c r="W149" s="19">
        <f>IF($C149="B",VLOOKUP($A149,Bat!$A$4:$BA$1464,48,FALSE),VLOOKUP($A149,Pit!$A$4:$BF$1664,57,FALSE))</f>
        <v>0</v>
      </c>
      <c r="X149" s="14">
        <f t="shared" si="12"/>
        <v>968</v>
      </c>
      <c r="Y149" s="20">
        <f t="shared" si="13"/>
        <v>118</v>
      </c>
      <c r="Z149" s="14">
        <f>IFERROR(VLOOKUP($D149,Results37!$F$3:$L$1396,Z$1,FALSE),"")</f>
        <v>145</v>
      </c>
      <c r="AA149" s="43">
        <f>IF(ISERROR(VLOOKUP(D149,Results37!$F$3:$O$1399,AA$1,FALSE)),"",IF(VLOOKUP(D149,Results37!$F$3:$O$1399,AA$1+1,FALSE)=1,"S"&amp;VLOOKUP(D149,Results37!$F$3:$O$1399,AA$1,FALSE),VLOOKUP(D149,Results37!$F$3:$O$1399,AA$1,FALSE)))</f>
        <v>5</v>
      </c>
      <c r="AB149" s="14">
        <f>IFERROR(VLOOKUP($D149,Results37!$F$3:$L$1396,AB$1,FALSE),"")</f>
        <v>18</v>
      </c>
      <c r="AC149" s="14" t="str">
        <f>IFERROR(VLOOKUP($D149,Results37!$F$3:$L$1396,AC$1,FALSE),"")</f>
        <v>Kalamazoo Badgers</v>
      </c>
      <c r="AD149" s="14">
        <f t="shared" si="14"/>
        <v>823</v>
      </c>
      <c r="AE149" s="18" t="str">
        <f>IF(ISERROR(VLOOKUP($AC149&amp;"-"&amp;$F149&amp;" "&amp;G149,Bonuses!$B$1:$G$1006,4,FALSE)),"",INT(VLOOKUP($AC149&amp;"-"&amp;$F149&amp;" "&amp;$G149,Bonuses!$B$1:$G$1006,4,FALSE)))</f>
        <v/>
      </c>
      <c r="AF149" s="14" t="str">
        <f>AA149&amp;"."&amp;AB149&amp;" ("&amp;Z149&amp;") - "&amp;E149&amp;" "&amp;F149&amp;" "&amp;G149</f>
        <v>5.18 (145) - 1B Masaru Yamamoto</v>
      </c>
    </row>
    <row r="150" spans="1:32" s="19" customFormat="1" hidden="1" x14ac:dyDescent="0.3">
      <c r="A150" s="19">
        <v>8838</v>
      </c>
      <c r="B150" s="19">
        <f t="shared" si="11"/>
        <v>1</v>
      </c>
      <c r="C150" s="14" t="str">
        <f>IF(ISNUMBER(IFERROR(VLOOKUP($A150,Pit!$A$4:$A$600,1,FALSE),"B")),"P","B")</f>
        <v>B</v>
      </c>
      <c r="D150" s="15">
        <f>IF($C150="B",VLOOKUP($A150,Bat!$A$4:$BG$1500,D$1,FALSE),VLOOKUP($A150,Pit!$A$4:$BA$1686,D$2,FALSE))</f>
        <v>8838</v>
      </c>
      <c r="E150" s="14" t="str">
        <f>IF($C150="B",VLOOKUP($A150,Bat!$A$4:$BG$1500,E$1,FALSE),VLOOKUP($A150,Pit!$A$4:$BA$1686,E$2,FALSE))</f>
        <v>SS</v>
      </c>
      <c r="F150" s="14" t="str">
        <f>IF($C150="B",VLOOKUP($A150,Bat!$A$4:$BG$1500,F$1,FALSE),VLOOKUP($A150,Pit!$A$4:$BA$1686,F$2,FALSE))</f>
        <v>Art</v>
      </c>
      <c r="G150" s="14" t="str">
        <f>IF($C150="B",VLOOKUP($A150,Bat!$A$4:$BG$1500,G$1,FALSE),VLOOKUP($A150,Pit!$A$4:$BA$1686,G$2,FALSE))</f>
        <v>Small</v>
      </c>
      <c r="H150" s="14">
        <f>IF($C150="B",VLOOKUP($A150,Bat!$A$4:$BG$1500,H$1,FALSE),VLOOKUP($A150,Pit!$A$4:$BA$1686,H$2,FALSE))</f>
        <v>21</v>
      </c>
      <c r="I150" s="14" t="str">
        <f>IF($C150="B",VLOOKUP($A150,Bat!$A$4:$BG$1500,I$1,FALSE),VLOOKUP($A150,Pit!$A$4:$BA$1686,I$2,FALSE))</f>
        <v>R</v>
      </c>
      <c r="J150" s="14" t="str">
        <f>IF($C150="B",VLOOKUP($A150,Bat!$A$4:$BG$1500,J$1,FALSE),VLOOKUP($A150,Pit!$A$4:$BA$1686,J$2,FALSE))</f>
        <v>R</v>
      </c>
      <c r="K150" s="14" t="str">
        <f>IF($C150="B",VLOOKUP($A150,Bat!$A$4:$BG$1500,K$1,FALSE),VLOOKUP($A150,Pit!$A$4:$BA$1686,K$2,FALSE))</f>
        <v>Normal</v>
      </c>
      <c r="L150" s="15" t="str">
        <f>IF($C150="B",VLOOKUP($A150,Bat!$A$4:$BG$1500,L$1,FALSE),VLOOKUP($A150,Pit!$A$4:$BA$1686,L$2,FALSE))</f>
        <v>High</v>
      </c>
      <c r="M150" s="14">
        <f>IF($C150="B",VLOOKUP($A150,Bat!$A$4:$BG$1500,M$1,FALSE),VLOOKUP($A150,Pit!$A$4:$BA$1686,M$2,FALSE))</f>
        <v>4</v>
      </c>
      <c r="N150" s="14">
        <f>IF($C150="B",VLOOKUP($A150,Bat!$A$4:$BG$1500,N$1,FALSE),VLOOKUP($A150,Pit!$A$4:$BA$1686,N$2,FALSE))</f>
        <v>4</v>
      </c>
      <c r="O150" s="14">
        <f>IF($C150="B",VLOOKUP($A150,Bat!$A$4:$BG$1500,O$1,FALSE),VLOOKUP($A150,Pit!$A$4:$BA$1686,O$2,FALSE))</f>
        <v>3</v>
      </c>
      <c r="P150" s="14">
        <f>IF($C150="B",VLOOKUP($A150,Bat!$A$4:$BG$1500,P$1,FALSE),VLOOKUP($A150,Pit!$A$4:$BA$1686,P$2,FALSE))</f>
        <v>4</v>
      </c>
      <c r="Q150" s="15">
        <f>IF($C150="B",VLOOKUP($A150,Bat!$A$4:$BG$1500,Q$1,FALSE),VLOOKUP($A150,Pit!$A$4:$BA$1686,Q$2,FALSE))</f>
        <v>6</v>
      </c>
      <c r="R150" s="16">
        <f>IF($C150="B",VLOOKUP($A150,Bat!$A$4:$BG$1500,R$1,FALSE),VLOOKUP($A150,Pit!$A$4:$BA$1686,R$2,FALSE))</f>
        <v>113.5920275151587</v>
      </c>
      <c r="S150" s="17">
        <f>IF($C150="B",VLOOKUP($A150,Bat!$A$4:$BG$1500,S$1,FALSE),VLOOKUP($A150,Pit!$A$4:$BA$1686,S$2,FALSE))</f>
        <v>1.1455540064274792</v>
      </c>
      <c r="T150" s="48" t="str">
        <f>IF($C150="B",VLOOKUP($A150,Bat!$A$4:$BG$1500,T$1,FALSE),VLOOKUP($A150,Pit!$A$4:$BA$1686,T$2,FALSE))</f>
        <v>$75k</v>
      </c>
      <c r="U150" s="19">
        <f>IF($C150="B",VLOOKUP($A150,Bat!$A$4:$AU$1464,46,FALSE),VLOOKUP($A150,Pit!$A$4:$BD$1664,55,FALSE))</f>
        <v>800</v>
      </c>
      <c r="V150" s="19">
        <f>IF($C150="B",VLOOKUP($A150,Bat!$A$4:$BA$1464,47,FALSE),VLOOKUP($A150,Pit!$A$4:$BF$1664,56,FALSE))</f>
        <v>800</v>
      </c>
      <c r="W150" s="19">
        <f>IF($C150="B",VLOOKUP($A150,Bat!$A$4:$BA$1464,48,FALSE),VLOOKUP($A150,Pit!$A$4:$BF$1664,57,FALSE))</f>
        <v>0</v>
      </c>
      <c r="X150" s="14">
        <f t="shared" si="12"/>
        <v>985</v>
      </c>
      <c r="Y150" s="20">
        <f t="shared" si="13"/>
        <v>135</v>
      </c>
      <c r="Z150" s="14">
        <f>IFERROR(VLOOKUP($D150,Results37!$F$3:$L$1396,Z$1,FALSE),"")</f>
        <v>146</v>
      </c>
      <c r="AA150" s="43">
        <f>IF(ISERROR(VLOOKUP(D150,Results37!$F$3:$O$1399,AA$1,FALSE)),"",IF(VLOOKUP(D150,Results37!$F$3:$O$1399,AA$1+1,FALSE)=1,"S"&amp;VLOOKUP(D150,Results37!$F$3:$O$1399,AA$1,FALSE),VLOOKUP(D150,Results37!$F$3:$O$1399,AA$1,FALSE)))</f>
        <v>5</v>
      </c>
      <c r="AB150" s="14">
        <f>IFERROR(VLOOKUP($D150,Results37!$F$3:$L$1396,AB$1,FALSE),"")</f>
        <v>19</v>
      </c>
      <c r="AC150" s="14" t="str">
        <f>IFERROR(VLOOKUP($D150,Results37!$F$3:$L$1396,AC$1,FALSE),"")</f>
        <v>New Orleans Trendsetters</v>
      </c>
      <c r="AD150" s="14">
        <f t="shared" si="14"/>
        <v>839</v>
      </c>
      <c r="AE150" s="18" t="str">
        <f>IF(ISERROR(VLOOKUP($AC150&amp;"-"&amp;$F150&amp;" "&amp;G150,Bonuses!$B$1:$G$1006,4,FALSE)),"",INT(VLOOKUP($AC150&amp;"-"&amp;$F150&amp;" "&amp;$G150,Bonuses!$B$1:$G$1006,4,FALSE)))</f>
        <v/>
      </c>
      <c r="AF150" s="14" t="str">
        <f>IF(ISERROR(VLOOKUP($AC150&amp;"-"&amp;$F150,Bonuses!$B$1:$G$1006,5,FALSE)),"",IF(VLOOKUP($AC150&amp;"-"&amp;$F150,Bonuses!$B$1:$G$1006,5,FALSE)="","",VLOOKUP($AC150&amp;"-"&amp;$F150,Bonuses!$B$1:$G$1006,6,FALSE)&amp;" yrs, "&amp;VLOOKUP($AC150&amp;"-"&amp;$F150,Bonuses!$B$1:$G$1006,5,FALSE)))</f>
        <v/>
      </c>
    </row>
    <row r="151" spans="1:32" s="19" customFormat="1" hidden="1" x14ac:dyDescent="0.3">
      <c r="A151" s="19">
        <v>8248</v>
      </c>
      <c r="B151" s="19">
        <f t="shared" si="11"/>
        <v>1</v>
      </c>
      <c r="C151" s="14" t="str">
        <f>IF(ISNUMBER(IFERROR(VLOOKUP($A151,Pit!$A$4:$A$600,1,FALSE),"B")),"P","B")</f>
        <v>B</v>
      </c>
      <c r="D151" s="15">
        <f>IF($C151="B",VLOOKUP($A151,Bat!$A$4:$BG$1500,D$1,FALSE),VLOOKUP($A151,Pit!$A$4:$BA$1686,D$2,FALSE))</f>
        <v>8248</v>
      </c>
      <c r="E151" s="14" t="str">
        <f>IF($C151="B",VLOOKUP($A151,Bat!$A$4:$BG$1500,E$1,FALSE),VLOOKUP($A151,Pit!$A$4:$BA$1686,E$2,FALSE))</f>
        <v>3B</v>
      </c>
      <c r="F151" s="14" t="str">
        <f>IF($C151="B",VLOOKUP($A151,Bat!$A$4:$BG$1500,F$1,FALSE),VLOOKUP($A151,Pit!$A$4:$BA$1686,F$2,FALSE))</f>
        <v>Dave</v>
      </c>
      <c r="G151" s="14" t="str">
        <f>IF($C151="B",VLOOKUP($A151,Bat!$A$4:$BG$1500,G$1,FALSE),VLOOKUP($A151,Pit!$A$4:$BA$1686,G$2,FALSE))</f>
        <v>Womack</v>
      </c>
      <c r="H151" s="14">
        <f>IF($C151="B",VLOOKUP($A151,Bat!$A$4:$BG$1500,H$1,FALSE),VLOOKUP($A151,Pit!$A$4:$BA$1686,H$2,FALSE))</f>
        <v>21</v>
      </c>
      <c r="I151" s="14" t="str">
        <f>IF($C151="B",VLOOKUP($A151,Bat!$A$4:$BG$1500,I$1,FALSE),VLOOKUP($A151,Pit!$A$4:$BA$1686,I$2,FALSE))</f>
        <v>R</v>
      </c>
      <c r="J151" s="14" t="str">
        <f>IF($C151="B",VLOOKUP($A151,Bat!$A$4:$BG$1500,J$1,FALSE),VLOOKUP($A151,Pit!$A$4:$BA$1686,J$2,FALSE))</f>
        <v>R</v>
      </c>
      <c r="K151" s="14" t="str">
        <f>IF($C151="B",VLOOKUP($A151,Bat!$A$4:$BG$1500,K$1,FALSE),VLOOKUP($A151,Pit!$A$4:$BA$1686,K$2,FALSE))</f>
        <v>Normal</v>
      </c>
      <c r="L151" s="15" t="str">
        <f>IF($C151="B",VLOOKUP($A151,Bat!$A$4:$BG$1500,L$1,FALSE),VLOOKUP($A151,Pit!$A$4:$BA$1686,L$2,FALSE))</f>
        <v>High</v>
      </c>
      <c r="M151" s="14">
        <f>IF($C151="B",VLOOKUP($A151,Bat!$A$4:$BG$1500,M$1,FALSE),VLOOKUP($A151,Pit!$A$4:$BA$1686,M$2,FALSE))</f>
        <v>4</v>
      </c>
      <c r="N151" s="14">
        <f>IF($C151="B",VLOOKUP($A151,Bat!$A$4:$BG$1500,N$1,FALSE),VLOOKUP($A151,Pit!$A$4:$BA$1686,N$2,FALSE))</f>
        <v>3</v>
      </c>
      <c r="O151" s="14">
        <f>IF($C151="B",VLOOKUP($A151,Bat!$A$4:$BG$1500,O$1,FALSE),VLOOKUP($A151,Pit!$A$4:$BA$1686,O$2,FALSE))</f>
        <v>4</v>
      </c>
      <c r="P151" s="14">
        <f>IF($C151="B",VLOOKUP($A151,Bat!$A$4:$BG$1500,P$1,FALSE),VLOOKUP($A151,Pit!$A$4:$BA$1686,P$2,FALSE))</f>
        <v>4</v>
      </c>
      <c r="Q151" s="15">
        <f>IF($C151="B",VLOOKUP($A151,Bat!$A$4:$BG$1500,Q$1,FALSE),VLOOKUP($A151,Pit!$A$4:$BA$1686,Q$2,FALSE))</f>
        <v>4</v>
      </c>
      <c r="R151" s="16">
        <f>IF($C151="B",VLOOKUP($A151,Bat!$A$4:$BG$1500,R$1,FALSE),VLOOKUP($A151,Pit!$A$4:$BA$1686,R$2,FALSE))</f>
        <v>111.56808060524135</v>
      </c>
      <c r="S151" s="17">
        <f>IF($C151="B",VLOOKUP($A151,Bat!$A$4:$BG$1500,S$1,FALSE),VLOOKUP($A151,Pit!$A$4:$BA$1686,S$2,FALSE))</f>
        <v>0.72277421319926727</v>
      </c>
      <c r="T151" s="48" t="str">
        <f>IF($C151="B",VLOOKUP($A151,Bat!$A$4:$BG$1500,T$1,FALSE),VLOOKUP($A151,Pit!$A$4:$BA$1686,T$2,FALSE))</f>
        <v>-</v>
      </c>
      <c r="U151" s="19">
        <f>IF($C151="B",VLOOKUP($A151,Bat!$A$4:$AU$1464,46,FALSE),VLOOKUP($A151,Pit!$A$4:$BD$1664,55,FALSE))</f>
        <v>800</v>
      </c>
      <c r="V151" s="19">
        <f>IF($C151="B",VLOOKUP($A151,Bat!$A$4:$BA$1464,47,FALSE),VLOOKUP($A151,Pit!$A$4:$BF$1664,56,FALSE))</f>
        <v>800</v>
      </c>
      <c r="W151" s="19">
        <f>IF($C151="B",VLOOKUP($A151,Bat!$A$4:$BA$1464,48,FALSE),VLOOKUP($A151,Pit!$A$4:$BF$1664,57,FALSE))</f>
        <v>0</v>
      </c>
      <c r="X151" s="14">
        <f t="shared" si="12"/>
        <v>1073</v>
      </c>
      <c r="Y151" s="20">
        <f t="shared" si="13"/>
        <v>223</v>
      </c>
      <c r="Z151" s="14">
        <f>IFERROR(VLOOKUP($D151,Results37!$F$3:$L$1396,Z$1,FALSE),"")</f>
        <v>147</v>
      </c>
      <c r="AA151" s="43">
        <f>IF(ISERROR(VLOOKUP(D151,Results37!$F$3:$O$1399,AA$1,FALSE)),"",IF(VLOOKUP(D151,Results37!$F$3:$O$1399,AA$1+1,FALSE)=1,"S"&amp;VLOOKUP(D151,Results37!$F$3:$O$1399,AA$1,FALSE),VLOOKUP(D151,Results37!$F$3:$O$1399,AA$1,FALSE)))</f>
        <v>5</v>
      </c>
      <c r="AB151" s="14">
        <f>IFERROR(VLOOKUP($D151,Results37!$F$3:$L$1396,AB$1,FALSE),"")</f>
        <v>20</v>
      </c>
      <c r="AC151" s="14" t="str">
        <f>IFERROR(VLOOKUP($D151,Results37!$F$3:$L$1396,AC$1,FALSE),"")</f>
        <v>Kalamazoo Badgers</v>
      </c>
      <c r="AD151" s="14">
        <f t="shared" si="14"/>
        <v>926</v>
      </c>
      <c r="AE151" s="18" t="str">
        <f>IF(ISERROR(VLOOKUP($AC151&amp;"-"&amp;$F151&amp;" "&amp;G151,Bonuses!$B$1:$G$1006,4,FALSE)),"",INT(VLOOKUP($AC151&amp;"-"&amp;$F151&amp;" "&amp;$G151,Bonuses!$B$1:$G$1006,4,FALSE)))</f>
        <v/>
      </c>
      <c r="AF151" s="14" t="str">
        <f>AA151&amp;"."&amp;AB151&amp;" ("&amp;Z151&amp;") - "&amp;E151&amp;" "&amp;F151&amp;" "&amp;G151</f>
        <v>5.20 (147) - 3B Dave Womack</v>
      </c>
    </row>
    <row r="152" spans="1:32" s="19" customFormat="1" hidden="1" x14ac:dyDescent="0.3">
      <c r="A152" s="19">
        <v>7422</v>
      </c>
      <c r="B152" s="19">
        <f t="shared" si="11"/>
        <v>1</v>
      </c>
      <c r="C152" s="14" t="str">
        <f>IF(ISNUMBER(IFERROR(VLOOKUP($A152,Pit!$A$4:$A$600,1,FALSE),"B")),"P","B")</f>
        <v>B</v>
      </c>
      <c r="D152" s="15">
        <f>IF($C152="B",VLOOKUP($A152,Bat!$A$4:$BG$1500,D$1,FALSE),VLOOKUP($A152,Pit!$A$4:$BA$1686,D$2,FALSE))</f>
        <v>7422</v>
      </c>
      <c r="E152" s="14" t="str">
        <f>IF($C152="B",VLOOKUP($A152,Bat!$A$4:$BG$1500,E$1,FALSE),VLOOKUP($A152,Pit!$A$4:$BA$1686,E$2,FALSE))</f>
        <v>C</v>
      </c>
      <c r="F152" s="14" t="str">
        <f>IF($C152="B",VLOOKUP($A152,Bat!$A$4:$BG$1500,F$1,FALSE),VLOOKUP($A152,Pit!$A$4:$BA$1686,F$2,FALSE))</f>
        <v>Everett</v>
      </c>
      <c r="G152" s="14" t="str">
        <f>IF($C152="B",VLOOKUP($A152,Bat!$A$4:$BG$1500,G$1,FALSE),VLOOKUP($A152,Pit!$A$4:$BA$1686,G$2,FALSE))</f>
        <v>Gray</v>
      </c>
      <c r="H152" s="14">
        <f>IF($C152="B",VLOOKUP($A152,Bat!$A$4:$BG$1500,H$1,FALSE),VLOOKUP($A152,Pit!$A$4:$BA$1686,H$2,FALSE))</f>
        <v>18</v>
      </c>
      <c r="I152" s="14" t="str">
        <f>IF($C152="B",VLOOKUP($A152,Bat!$A$4:$BG$1500,I$1,FALSE),VLOOKUP($A152,Pit!$A$4:$BA$1686,I$2,FALSE))</f>
        <v>R</v>
      </c>
      <c r="J152" s="14" t="str">
        <f>IF($C152="B",VLOOKUP($A152,Bat!$A$4:$BG$1500,J$1,FALSE),VLOOKUP($A152,Pit!$A$4:$BA$1686,J$2,FALSE))</f>
        <v>R</v>
      </c>
      <c r="K152" s="14" t="str">
        <f>IF($C152="B",VLOOKUP($A152,Bat!$A$4:$BG$1500,K$1,FALSE),VLOOKUP($A152,Pit!$A$4:$BA$1686,K$2,FALSE))</f>
        <v>Normal</v>
      </c>
      <c r="L152" s="15" t="str">
        <f>IF($C152="B",VLOOKUP($A152,Bat!$A$4:$BG$1500,L$1,FALSE),VLOOKUP($A152,Pit!$A$4:$BA$1686,L$2,FALSE))</f>
        <v>Normal</v>
      </c>
      <c r="M152" s="14">
        <f>IF($C152="B",VLOOKUP($A152,Bat!$A$4:$BG$1500,M$1,FALSE),VLOOKUP($A152,Pit!$A$4:$BA$1686,M$2,FALSE))</f>
        <v>3</v>
      </c>
      <c r="N152" s="14">
        <f>IF($C152="B",VLOOKUP($A152,Bat!$A$4:$BG$1500,N$1,FALSE),VLOOKUP($A152,Pit!$A$4:$BA$1686,N$2,FALSE))</f>
        <v>6</v>
      </c>
      <c r="O152" s="14">
        <f>IF($C152="B",VLOOKUP($A152,Bat!$A$4:$BG$1500,O$1,FALSE),VLOOKUP($A152,Pit!$A$4:$BA$1686,O$2,FALSE))</f>
        <v>4</v>
      </c>
      <c r="P152" s="14">
        <f>IF($C152="B",VLOOKUP($A152,Bat!$A$4:$BG$1500,P$1,FALSE),VLOOKUP($A152,Pit!$A$4:$BA$1686,P$2,FALSE))</f>
        <v>5</v>
      </c>
      <c r="Q152" s="15">
        <f>IF($C152="B",VLOOKUP($A152,Bat!$A$4:$BG$1500,Q$1,FALSE),VLOOKUP($A152,Pit!$A$4:$BA$1686,Q$2,FALSE))</f>
        <v>4</v>
      </c>
      <c r="R152" s="16">
        <f>IF($C152="B",VLOOKUP($A152,Bat!$A$4:$BG$1500,R$1,FALSE),VLOOKUP($A152,Pit!$A$4:$BA$1686,R$2,FALSE))</f>
        <v>115.33851583621149</v>
      </c>
      <c r="S152" s="17">
        <f>IF($C152="B",VLOOKUP($A152,Bat!$A$4:$BG$1500,S$1,FALSE),VLOOKUP($A152,Pit!$A$4:$BA$1686,S$2,FALSE))</f>
        <v>1.5103758145648931</v>
      </c>
      <c r="T152" s="48" t="str">
        <f>IF($C152="B",VLOOKUP($A152,Bat!$A$4:$BG$1500,T$1,FALSE),VLOOKUP($A152,Pit!$A$4:$BA$1686,T$2,FALSE))</f>
        <v>$500k</v>
      </c>
      <c r="U152" s="19">
        <f>IF($C152="B",VLOOKUP($A152,Bat!$A$4:$AU$1464,46,FALSE),VLOOKUP($A152,Pit!$A$4:$BD$1664,55,FALSE))</f>
        <v>800</v>
      </c>
      <c r="V152" s="19">
        <f>IF($C152="B",VLOOKUP($A152,Bat!$A$4:$BA$1464,47,FALSE),VLOOKUP($A152,Pit!$A$4:$BF$1664,56,FALSE))</f>
        <v>800</v>
      </c>
      <c r="W152" s="19">
        <f>IF($C152="B",VLOOKUP($A152,Bat!$A$4:$BA$1464,48,FALSE),VLOOKUP($A152,Pit!$A$4:$BF$1664,57,FALSE))</f>
        <v>0</v>
      </c>
      <c r="X152" s="14">
        <f t="shared" si="12"/>
        <v>952</v>
      </c>
      <c r="Y152" s="20">
        <f t="shared" si="13"/>
        <v>102</v>
      </c>
      <c r="Z152" s="14">
        <f>IFERROR(VLOOKUP($D152,Results37!$F$3:$L$1396,Z$1,FALSE),"")</f>
        <v>148</v>
      </c>
      <c r="AA152" s="43">
        <f>IF(ISERROR(VLOOKUP(D152,Results37!$F$3:$O$1399,AA$1,FALSE)),"",IF(VLOOKUP(D152,Results37!$F$3:$O$1399,AA$1+1,FALSE)=1,"S"&amp;VLOOKUP(D152,Results37!$F$3:$O$1399,AA$1,FALSE),VLOOKUP(D152,Results37!$F$3:$O$1399,AA$1,FALSE)))</f>
        <v>5</v>
      </c>
      <c r="AB152" s="14">
        <f>IFERROR(VLOOKUP($D152,Results37!$F$3:$L$1396,AB$1,FALSE),"")</f>
        <v>21</v>
      </c>
      <c r="AC152" s="14" t="str">
        <f>IFERROR(VLOOKUP($D152,Results37!$F$3:$L$1396,AC$1,FALSE),"")</f>
        <v>Bakersfield Bears</v>
      </c>
      <c r="AD152" s="14">
        <f t="shared" si="14"/>
        <v>804</v>
      </c>
      <c r="AE152" s="18" t="str">
        <f>IF(ISERROR(VLOOKUP($AC152&amp;"-"&amp;$F152&amp;" "&amp;G152,Bonuses!$B$1:$G$1006,4,FALSE)),"",INT(VLOOKUP($AC152&amp;"-"&amp;$F152&amp;" "&amp;$G152,Bonuses!$B$1:$G$1006,4,FALSE)))</f>
        <v/>
      </c>
      <c r="AF152" s="14" t="str">
        <f>AA152&amp;"."&amp;AB152&amp;" ("&amp;Z152&amp;") - "&amp;E152&amp;" "&amp;F152&amp;" "&amp;G152</f>
        <v>5.21 (148) - C Everett Gray</v>
      </c>
    </row>
    <row r="153" spans="1:32" s="19" customFormat="1" hidden="1" x14ac:dyDescent="0.3">
      <c r="A153" s="19">
        <v>15357</v>
      </c>
      <c r="B153" s="19">
        <f t="shared" si="11"/>
        <v>1</v>
      </c>
      <c r="C153" s="14" t="str">
        <f>IF(ISNUMBER(IFERROR(VLOOKUP($A153,Pit!$A$4:$A$600,1,FALSE),"B")),"P","B")</f>
        <v>P</v>
      </c>
      <c r="D153" s="15">
        <f>IF($C153="B",VLOOKUP($A153,Bat!$A$4:$BG$1500,D$1,FALSE),VLOOKUP($A153,Pit!$A$4:$BA$1686,D$2,FALSE))</f>
        <v>15357</v>
      </c>
      <c r="E153" s="14" t="str">
        <f>IF($C153="B",VLOOKUP($A153,Bat!$A$4:$BG$1500,E$1,FALSE),VLOOKUP($A153,Pit!$A$4:$BA$1686,E$2,FALSE))</f>
        <v>SP</v>
      </c>
      <c r="F153" s="14" t="str">
        <f>IF($C153="B",VLOOKUP($A153,Bat!$A$4:$BG$1500,F$1,FALSE),VLOOKUP($A153,Pit!$A$4:$BA$1686,F$2,FALSE))</f>
        <v>Takiji</v>
      </c>
      <c r="G153" s="14" t="str">
        <f>IF($C153="B",VLOOKUP($A153,Bat!$A$4:$BG$1500,G$1,FALSE),VLOOKUP($A153,Pit!$A$4:$BA$1686,G$2,FALSE))</f>
        <v>Ikarashi</v>
      </c>
      <c r="H153" s="14">
        <f>IF($C153="B",VLOOKUP($A153,Bat!$A$4:$BG$1500,H$1,FALSE),VLOOKUP($A153,Pit!$A$4:$BA$1686,H$2,FALSE))</f>
        <v>18</v>
      </c>
      <c r="I153" s="14" t="str">
        <f>IF($C153="B",VLOOKUP($A153,Bat!$A$4:$BG$1500,I$1,FALSE),VLOOKUP($A153,Pit!$A$4:$BA$1686,I$2,FALSE))</f>
        <v>R</v>
      </c>
      <c r="J153" s="14" t="str">
        <f>IF($C153="B",VLOOKUP($A153,Bat!$A$4:$BG$1500,J$1,FALSE),VLOOKUP($A153,Pit!$A$4:$BA$1686,J$2,FALSE))</f>
        <v>R</v>
      </c>
      <c r="K153" s="14" t="str">
        <f>IF($C153="B",VLOOKUP($A153,Bat!$A$4:$BG$1500,K$1,FALSE),VLOOKUP($A153,Pit!$A$4:$BA$1686,K$2,FALSE))</f>
        <v>Normal</v>
      </c>
      <c r="L153" s="15" t="str">
        <f>IF($C153="B",VLOOKUP($A153,Bat!$A$4:$BG$1500,L$1,FALSE),VLOOKUP($A153,Pit!$A$4:$BA$1686,L$2,FALSE))</f>
        <v>High</v>
      </c>
      <c r="M153" s="14">
        <f>IF($C153="B",VLOOKUP($A153,Bat!$A$4:$BG$1500,M$1,FALSE),VLOOKUP($A153,Pit!$A$4:$BA$1686,M$2,FALSE))</f>
        <v>3</v>
      </c>
      <c r="N153" s="14">
        <f>IF($C153="B",VLOOKUP($A153,Bat!$A$4:$BG$1500,N$1,FALSE),VLOOKUP($A153,Pit!$A$4:$BA$1686,N$2,FALSE))</f>
        <v>5</v>
      </c>
      <c r="O153" s="14">
        <f>IF($C153="B",VLOOKUP($A153,Bat!$A$4:$BG$1500,O$1,FALSE),VLOOKUP($A153,Pit!$A$4:$BA$1686,O$2,FALSE))</f>
        <v>4</v>
      </c>
      <c r="P153" s="14" t="str">
        <f>IF($C153="B",VLOOKUP($A153,Bat!$A$4:$BG$1500,P$1,FALSE),VLOOKUP($A153,Pit!$A$4:$BA$1686,P$2,FALSE))</f>
        <v>88-90 Mph</v>
      </c>
      <c r="Q153" s="15">
        <f>IF($C153="B",VLOOKUP($A153,Bat!$A$4:$BG$1500,Q$1,FALSE),VLOOKUP($A153,Pit!$A$4:$BA$1686,Q$2,FALSE))</f>
        <v>4</v>
      </c>
      <c r="R153" s="16">
        <f>IF($C153="B",VLOOKUP($A153,Bat!$A$4:$BG$1500,R$1,FALSE),VLOOKUP($A153,Pit!$A$4:$BA$1686,R$2,FALSE))</f>
        <v>115.45657574231696</v>
      </c>
      <c r="S153" s="17">
        <f>IF($C153="B",VLOOKUP($A153,Bat!$A$4:$BG$1500,S$1,FALSE),VLOOKUP($A153,Pit!$A$4:$BA$1686,S$2,FALSE))</f>
        <v>1.3338087740854201</v>
      </c>
      <c r="T153" s="48" t="str">
        <f>IF($C153="B",VLOOKUP($A153,Bat!$A$4:$BG$1500,T$1,FALSE),VLOOKUP($A153,Pit!$A$4:$BA$1686,T$2,FALSE))</f>
        <v>$330k</v>
      </c>
      <c r="U153" s="19">
        <f>IF($C153="B",VLOOKUP($A153,Bat!$A$4:$AU$1464,46,FALSE),VLOOKUP($A153,Pit!$A$4:$BD$1664,55,FALSE))</f>
        <v>800</v>
      </c>
      <c r="V153" s="19">
        <f>IF($C153="B",VLOOKUP($A153,Bat!$A$4:$BA$1464,47,FALSE),VLOOKUP($A153,Pit!$A$4:$BF$1664,56,FALSE))</f>
        <v>800</v>
      </c>
      <c r="W153" s="19">
        <f>IF($C153="B",VLOOKUP($A153,Bat!$A$4:$BA$1464,48,FALSE),VLOOKUP($A153,Pit!$A$4:$BF$1664,57,FALSE))</f>
        <v>0</v>
      </c>
      <c r="X153" s="14">
        <f t="shared" si="12"/>
        <v>964</v>
      </c>
      <c r="Y153" s="20">
        <f t="shared" si="13"/>
        <v>114</v>
      </c>
      <c r="Z153" s="14">
        <f>IFERROR(VLOOKUP($D153,Results37!$F$3:$L$1396,Z$1,FALSE),"")</f>
        <v>149</v>
      </c>
      <c r="AA153" s="43">
        <f>IF(ISERROR(VLOOKUP(D153,Results37!$F$3:$O$1399,AA$1,FALSE)),"",IF(VLOOKUP(D153,Results37!$F$3:$O$1399,AA$1+1,FALSE)=1,"S"&amp;VLOOKUP(D153,Results37!$F$3:$O$1399,AA$1,FALSE),VLOOKUP(D153,Results37!$F$3:$O$1399,AA$1,FALSE)))</f>
        <v>5</v>
      </c>
      <c r="AB153" s="14">
        <f>IFERROR(VLOOKUP($D153,Results37!$F$3:$L$1396,AB$1,FALSE),"")</f>
        <v>22</v>
      </c>
      <c r="AC153" s="14" t="str">
        <f>IFERROR(VLOOKUP($D153,Results37!$F$3:$L$1396,AC$1,FALSE),"")</f>
        <v>Fargo Dinosaurs</v>
      </c>
      <c r="AD153" s="14">
        <f t="shared" si="14"/>
        <v>815</v>
      </c>
      <c r="AE153" s="18" t="str">
        <f>IF(ISERROR(VLOOKUP($AC153&amp;"-"&amp;$F153&amp;" "&amp;G153,Bonuses!$B$1:$G$1006,4,FALSE)),"",INT(VLOOKUP($AC153&amp;"-"&amp;$F153&amp;" "&amp;$G153,Bonuses!$B$1:$G$1006,4,FALSE)))</f>
        <v/>
      </c>
      <c r="AF153" s="14" t="str">
        <f>IF(ISERROR(VLOOKUP($AC153&amp;"-"&amp;$F153,Bonuses!$B$1:$G$1006,5,FALSE)),"",IF(VLOOKUP($AC153&amp;"-"&amp;$F153,Bonuses!$B$1:$G$1006,5,FALSE)="","",VLOOKUP($AC153&amp;"-"&amp;$F153,Bonuses!$B$1:$G$1006,6,FALSE)&amp;" yrs, "&amp;VLOOKUP($AC153&amp;"-"&amp;$F153,Bonuses!$B$1:$G$1006,5,FALSE)))</f>
        <v/>
      </c>
    </row>
    <row r="154" spans="1:32" s="19" customFormat="1" hidden="1" x14ac:dyDescent="0.3">
      <c r="A154" s="19">
        <v>4667</v>
      </c>
      <c r="B154" s="19">
        <f t="shared" si="11"/>
        <v>1</v>
      </c>
      <c r="C154" s="14" t="str">
        <f>IF(ISNUMBER(IFERROR(VLOOKUP($A154,Pit!$A$4:$A$600,1,FALSE),"B")),"P","B")</f>
        <v>P</v>
      </c>
      <c r="D154" s="15">
        <f>IF($C154="B",VLOOKUP($A154,Bat!$A$4:$BG$1500,D$1,FALSE),VLOOKUP($A154,Pit!$A$4:$BA$1686,D$2,FALSE))</f>
        <v>4667</v>
      </c>
      <c r="E154" s="14" t="str">
        <f>IF($C154="B",VLOOKUP($A154,Bat!$A$4:$BG$1500,E$1,FALSE),VLOOKUP($A154,Pit!$A$4:$BA$1686,E$2,FALSE))</f>
        <v>RP</v>
      </c>
      <c r="F154" s="14" t="str">
        <f>IF($C154="B",VLOOKUP($A154,Bat!$A$4:$BG$1500,F$1,FALSE),VLOOKUP($A154,Pit!$A$4:$BA$1686,F$2,FALSE))</f>
        <v>Leo</v>
      </c>
      <c r="G154" s="14" t="str">
        <f>IF($C154="B",VLOOKUP($A154,Bat!$A$4:$BG$1500,G$1,FALSE),VLOOKUP($A154,Pit!$A$4:$BA$1686,G$2,FALSE))</f>
        <v>Butler</v>
      </c>
      <c r="H154" s="14">
        <f>IF($C154="B",VLOOKUP($A154,Bat!$A$4:$BG$1500,H$1,FALSE),VLOOKUP($A154,Pit!$A$4:$BA$1686,H$2,FALSE))</f>
        <v>21</v>
      </c>
      <c r="I154" s="14" t="str">
        <f>IF($C154="B",VLOOKUP($A154,Bat!$A$4:$BG$1500,I$1,FALSE),VLOOKUP($A154,Pit!$A$4:$BA$1686,I$2,FALSE))</f>
        <v>L</v>
      </c>
      <c r="J154" s="14" t="str">
        <f>IF($C154="B",VLOOKUP($A154,Bat!$A$4:$BG$1500,J$1,FALSE),VLOOKUP($A154,Pit!$A$4:$BA$1686,J$2,FALSE))</f>
        <v>L</v>
      </c>
      <c r="K154" s="14" t="str">
        <f>IF($C154="B",VLOOKUP($A154,Bat!$A$4:$BG$1500,K$1,FALSE),VLOOKUP($A154,Pit!$A$4:$BA$1686,K$2,FALSE))</f>
        <v>High</v>
      </c>
      <c r="L154" s="15" t="str">
        <f>IF($C154="B",VLOOKUP($A154,Bat!$A$4:$BG$1500,L$1,FALSE),VLOOKUP($A154,Pit!$A$4:$BA$1686,L$2,FALSE))</f>
        <v>Low</v>
      </c>
      <c r="M154" s="14">
        <f>IF($C154="B",VLOOKUP($A154,Bat!$A$4:$BG$1500,M$1,FALSE),VLOOKUP($A154,Pit!$A$4:$BA$1686,M$2,FALSE))</f>
        <v>5</v>
      </c>
      <c r="N154" s="14">
        <f>IF($C154="B",VLOOKUP($A154,Bat!$A$4:$BG$1500,N$1,FALSE),VLOOKUP($A154,Pit!$A$4:$BA$1686,N$2,FALSE))</f>
        <v>4</v>
      </c>
      <c r="O154" s="14">
        <f>IF($C154="B",VLOOKUP($A154,Bat!$A$4:$BG$1500,O$1,FALSE),VLOOKUP($A154,Pit!$A$4:$BA$1686,O$2,FALSE))</f>
        <v>2</v>
      </c>
      <c r="P154" s="14" t="str">
        <f>IF($C154="B",VLOOKUP($A154,Bat!$A$4:$BG$1500,P$1,FALSE),VLOOKUP($A154,Pit!$A$4:$BA$1686,P$2,FALSE))</f>
        <v>96-98 Mph</v>
      </c>
      <c r="Q154" s="15">
        <f>IF($C154="B",VLOOKUP($A154,Bat!$A$4:$BG$1500,Q$1,FALSE),VLOOKUP($A154,Pit!$A$4:$BA$1686,Q$2,FALSE))</f>
        <v>4</v>
      </c>
      <c r="R154" s="16">
        <f>IF($C154="B",VLOOKUP($A154,Bat!$A$4:$BG$1500,R$1,FALSE),VLOOKUP($A154,Pit!$A$4:$BA$1686,R$2,FALSE))</f>
        <v>107.59861030713378</v>
      </c>
      <c r="S154" s="17">
        <f>IF($C154="B",VLOOKUP($A154,Bat!$A$4:$BG$1500,S$1,FALSE),VLOOKUP($A154,Pit!$A$4:$BA$1686,S$2,FALSE))</f>
        <v>0.60885909398344473</v>
      </c>
      <c r="T154" s="48" t="str">
        <f>IF($C154="B",VLOOKUP($A154,Bat!$A$4:$BG$1500,T$1,FALSE),VLOOKUP($A154,Pit!$A$4:$BA$1686,T$2,FALSE))</f>
        <v>$100k</v>
      </c>
      <c r="U154" s="19">
        <f>IF($C154="B",VLOOKUP($A154,Bat!$A$4:$AU$1464,46,FALSE),VLOOKUP($A154,Pit!$A$4:$BD$1664,55,FALSE))</f>
        <v>800</v>
      </c>
      <c r="V154" s="19">
        <f>IF($C154="B",VLOOKUP($A154,Bat!$A$4:$BA$1464,47,FALSE),VLOOKUP($A154,Pit!$A$4:$BF$1664,56,FALSE))</f>
        <v>800</v>
      </c>
      <c r="W154" s="19">
        <f>IF($C154="B",VLOOKUP($A154,Bat!$A$4:$BA$1464,48,FALSE),VLOOKUP($A154,Pit!$A$4:$BF$1664,57,FALSE))</f>
        <v>0</v>
      </c>
      <c r="X154" s="14">
        <f t="shared" si="12"/>
        <v>1101</v>
      </c>
      <c r="Y154" s="20">
        <f t="shared" si="13"/>
        <v>251</v>
      </c>
      <c r="Z154" s="14">
        <f>IFERROR(VLOOKUP($D154,Results37!$F$3:$L$1396,Z$1,FALSE),"")</f>
        <v>150</v>
      </c>
      <c r="AA154" s="43">
        <f>IF(ISERROR(VLOOKUP(D154,Results37!$F$3:$O$1399,AA$1,FALSE)),"",IF(VLOOKUP(D154,Results37!$F$3:$O$1399,AA$1+1,FALSE)=1,"S"&amp;VLOOKUP(D154,Results37!$F$3:$O$1399,AA$1,FALSE),VLOOKUP(D154,Results37!$F$3:$O$1399,AA$1,FALSE)))</f>
        <v>5</v>
      </c>
      <c r="AB154" s="14">
        <f>IFERROR(VLOOKUP($D154,Results37!$F$3:$L$1396,AB$1,FALSE),"")</f>
        <v>23</v>
      </c>
      <c r="AC154" s="14" t="str">
        <f>IFERROR(VLOOKUP($D154,Results37!$F$3:$L$1396,AC$1,FALSE),"")</f>
        <v>Hartford Harpoon</v>
      </c>
      <c r="AD154" s="14">
        <f t="shared" si="14"/>
        <v>951</v>
      </c>
      <c r="AE154" s="18" t="str">
        <f>IF(ISERROR(VLOOKUP($AC154&amp;"-"&amp;$F154&amp;" "&amp;G154,Bonuses!$B$1:$G$1006,4,FALSE)),"",INT(VLOOKUP($AC154&amp;"-"&amp;$F154&amp;" "&amp;$G154,Bonuses!$B$1:$G$1006,4,FALSE)))</f>
        <v/>
      </c>
      <c r="AF154" s="14" t="str">
        <f>AA154&amp;"."&amp;AB154&amp;" ("&amp;Z154&amp;") - "&amp;E154&amp;" "&amp;F154&amp;" "&amp;G154</f>
        <v>5.23 (150) - RP Leo Butler</v>
      </c>
    </row>
    <row r="155" spans="1:32" s="19" customFormat="1" hidden="1" x14ac:dyDescent="0.3">
      <c r="A155" s="19">
        <v>8667</v>
      </c>
      <c r="B155" s="19">
        <f t="shared" si="11"/>
        <v>1</v>
      </c>
      <c r="C155" s="14" t="str">
        <f>IF(ISNUMBER(IFERROR(VLOOKUP($A155,Pit!$A$4:$A$600,1,FALSE),"B")),"P","B")</f>
        <v>B</v>
      </c>
      <c r="D155" s="15">
        <f>IF($C155="B",VLOOKUP($A155,Bat!$A$4:$BG$1500,D$1,FALSE),VLOOKUP($A155,Pit!$A$4:$BA$1686,D$2,FALSE))</f>
        <v>8667</v>
      </c>
      <c r="E155" s="14" t="str">
        <f>IF($C155="B",VLOOKUP($A155,Bat!$A$4:$BG$1500,E$1,FALSE),VLOOKUP($A155,Pit!$A$4:$BA$1686,E$2,FALSE))</f>
        <v>2B</v>
      </c>
      <c r="F155" s="14" t="str">
        <f>IF($C155="B",VLOOKUP($A155,Bat!$A$4:$BG$1500,F$1,FALSE),VLOOKUP($A155,Pit!$A$4:$BA$1686,F$2,FALSE))</f>
        <v>Ben</v>
      </c>
      <c r="G155" s="14" t="str">
        <f>IF($C155="B",VLOOKUP($A155,Bat!$A$4:$BG$1500,G$1,FALSE),VLOOKUP($A155,Pit!$A$4:$BA$1686,G$2,FALSE))</f>
        <v>Hicks</v>
      </c>
      <c r="H155" s="14">
        <f>IF($C155="B",VLOOKUP($A155,Bat!$A$4:$BG$1500,H$1,FALSE),VLOOKUP($A155,Pit!$A$4:$BA$1686,H$2,FALSE))</f>
        <v>21</v>
      </c>
      <c r="I155" s="14" t="str">
        <f>IF($C155="B",VLOOKUP($A155,Bat!$A$4:$BG$1500,I$1,FALSE),VLOOKUP($A155,Pit!$A$4:$BA$1686,I$2,FALSE))</f>
        <v>R</v>
      </c>
      <c r="J155" s="14" t="str">
        <f>IF($C155="B",VLOOKUP($A155,Bat!$A$4:$BG$1500,J$1,FALSE),VLOOKUP($A155,Pit!$A$4:$BA$1686,J$2,FALSE))</f>
        <v>R</v>
      </c>
      <c r="K155" s="14" t="str">
        <f>IF($C155="B",VLOOKUP($A155,Bat!$A$4:$BG$1500,K$1,FALSE),VLOOKUP($A155,Pit!$A$4:$BA$1686,K$2,FALSE))</f>
        <v>High</v>
      </c>
      <c r="L155" s="15" t="str">
        <f>IF($C155="B",VLOOKUP($A155,Bat!$A$4:$BG$1500,L$1,FALSE),VLOOKUP($A155,Pit!$A$4:$BA$1686,L$2,FALSE))</f>
        <v>Normal</v>
      </c>
      <c r="M155" s="14">
        <f>IF($C155="B",VLOOKUP($A155,Bat!$A$4:$BG$1500,M$1,FALSE),VLOOKUP($A155,Pit!$A$4:$BA$1686,M$2,FALSE))</f>
        <v>4</v>
      </c>
      <c r="N155" s="14">
        <f>IF($C155="B",VLOOKUP($A155,Bat!$A$4:$BG$1500,N$1,FALSE),VLOOKUP($A155,Pit!$A$4:$BA$1686,N$2,FALSE))</f>
        <v>5</v>
      </c>
      <c r="O155" s="14">
        <f>IF($C155="B",VLOOKUP($A155,Bat!$A$4:$BG$1500,O$1,FALSE),VLOOKUP($A155,Pit!$A$4:$BA$1686,O$2,FALSE))</f>
        <v>2</v>
      </c>
      <c r="P155" s="14">
        <f>IF($C155="B",VLOOKUP($A155,Bat!$A$4:$BG$1500,P$1,FALSE),VLOOKUP($A155,Pit!$A$4:$BA$1686,P$2,FALSE))</f>
        <v>5</v>
      </c>
      <c r="Q155" s="15">
        <f>IF($C155="B",VLOOKUP($A155,Bat!$A$4:$BG$1500,Q$1,FALSE),VLOOKUP($A155,Pit!$A$4:$BA$1686,Q$2,FALSE))</f>
        <v>4</v>
      </c>
      <c r="R155" s="16">
        <f>IF($C155="B",VLOOKUP($A155,Bat!$A$4:$BG$1500,R$1,FALSE),VLOOKUP($A155,Pit!$A$4:$BA$1686,R$2,FALSE))</f>
        <v>112.52479481273602</v>
      </c>
      <c r="S155" s="17">
        <f>IF($C155="B",VLOOKUP($A155,Bat!$A$4:$BG$1500,S$1,FALSE),VLOOKUP($A155,Pit!$A$4:$BA$1686,S$2,FALSE))</f>
        <v>0.92262107323355813</v>
      </c>
      <c r="T155" s="48" t="str">
        <f>IF($C155="B",VLOOKUP($A155,Bat!$A$4:$BG$1500,T$1,FALSE),VLOOKUP($A155,Pit!$A$4:$BA$1686,T$2,FALSE))</f>
        <v>$180k</v>
      </c>
      <c r="U155" s="19">
        <f>IF($C155="B",VLOOKUP($A155,Bat!$A$4:$AU$1464,46,FALSE),VLOOKUP($A155,Pit!$A$4:$BD$1664,55,FALSE))</f>
        <v>800</v>
      </c>
      <c r="V155" s="19">
        <f>IF($C155="B",VLOOKUP($A155,Bat!$A$4:$BA$1464,47,FALSE),VLOOKUP($A155,Pit!$A$4:$BF$1664,56,FALSE))</f>
        <v>800</v>
      </c>
      <c r="W155" s="19">
        <f>IF($C155="B",VLOOKUP($A155,Bat!$A$4:$BA$1464,48,FALSE),VLOOKUP($A155,Pit!$A$4:$BF$1664,57,FALSE))</f>
        <v>0</v>
      </c>
      <c r="X155" s="14">
        <f t="shared" si="12"/>
        <v>1026</v>
      </c>
      <c r="Y155" s="20">
        <f t="shared" si="13"/>
        <v>176</v>
      </c>
      <c r="Z155" s="14">
        <f>IFERROR(VLOOKUP($D155,Results37!$F$3:$L$1396,Z$1,FALSE),"")</f>
        <v>151</v>
      </c>
      <c r="AA155" s="43">
        <f>IF(ISERROR(VLOOKUP(D155,Results37!$F$3:$O$1399,AA$1,FALSE)),"",IF(VLOOKUP(D155,Results37!$F$3:$O$1399,AA$1+1,FALSE)=1,"S"&amp;VLOOKUP(D155,Results37!$F$3:$O$1399,AA$1,FALSE),VLOOKUP(D155,Results37!$F$3:$O$1399,AA$1,FALSE)))</f>
        <v>5</v>
      </c>
      <c r="AB155" s="14">
        <f>IFERROR(VLOOKUP($D155,Results37!$F$3:$L$1396,AB$1,FALSE),"")</f>
        <v>24</v>
      </c>
      <c r="AC155" s="14" t="str">
        <f>IFERROR(VLOOKUP($D155,Results37!$F$3:$L$1396,AC$1,FALSE),"")</f>
        <v>San Juan Coqui</v>
      </c>
      <c r="AD155" s="14">
        <f t="shared" si="14"/>
        <v>875</v>
      </c>
      <c r="AE155" s="18" t="str">
        <f>IF(ISERROR(VLOOKUP($AC155&amp;"-"&amp;$F155&amp;" "&amp;G155,Bonuses!$B$1:$G$1006,4,FALSE)),"",INT(VLOOKUP($AC155&amp;"-"&amp;$F155&amp;" "&amp;$G155,Bonuses!$B$1:$G$1006,4,FALSE)))</f>
        <v/>
      </c>
      <c r="AF155" s="14" t="str">
        <f>AA155&amp;"."&amp;AB155&amp;" ("&amp;Z155&amp;") - "&amp;E155&amp;" "&amp;F155&amp;" "&amp;G155</f>
        <v>5.24 (151) - 2B Ben Hicks</v>
      </c>
    </row>
    <row r="156" spans="1:32" s="19" customFormat="1" hidden="1" x14ac:dyDescent="0.3">
      <c r="A156" s="19">
        <v>7071</v>
      </c>
      <c r="B156" s="19">
        <f t="shared" si="11"/>
        <v>1</v>
      </c>
      <c r="C156" s="14" t="str">
        <f>IF(ISNUMBER(IFERROR(VLOOKUP($A156,Pit!$A$4:$A$600,1,FALSE),"B")),"P","B")</f>
        <v>B</v>
      </c>
      <c r="D156" s="15">
        <f>IF($C156="B",VLOOKUP($A156,Bat!$A$4:$BG$1500,D$1,FALSE),VLOOKUP($A156,Pit!$A$4:$BA$1686,D$2,FALSE))</f>
        <v>7071</v>
      </c>
      <c r="E156" s="14" t="str">
        <f>IF($C156="B",VLOOKUP($A156,Bat!$A$4:$BG$1500,E$1,FALSE),VLOOKUP($A156,Pit!$A$4:$BA$1686,E$2,FALSE))</f>
        <v>1B</v>
      </c>
      <c r="F156" s="14" t="str">
        <f>IF($C156="B",VLOOKUP($A156,Bat!$A$4:$BG$1500,F$1,FALSE),VLOOKUP($A156,Pit!$A$4:$BA$1686,F$2,FALSE))</f>
        <v>Lee</v>
      </c>
      <c r="G156" s="14" t="str">
        <f>IF($C156="B",VLOOKUP($A156,Bat!$A$4:$BG$1500,G$1,FALSE),VLOOKUP($A156,Pit!$A$4:$BA$1686,G$2,FALSE))</f>
        <v>Simpson</v>
      </c>
      <c r="H156" s="14">
        <f>IF($C156="B",VLOOKUP($A156,Bat!$A$4:$BG$1500,H$1,FALSE),VLOOKUP($A156,Pit!$A$4:$BA$1686,H$2,FALSE))</f>
        <v>18</v>
      </c>
      <c r="I156" s="14" t="str">
        <f>IF($C156="B",VLOOKUP($A156,Bat!$A$4:$BG$1500,I$1,FALSE),VLOOKUP($A156,Pit!$A$4:$BA$1686,I$2,FALSE))</f>
        <v>R</v>
      </c>
      <c r="J156" s="14" t="str">
        <f>IF($C156="B",VLOOKUP($A156,Bat!$A$4:$BG$1500,J$1,FALSE),VLOOKUP($A156,Pit!$A$4:$BA$1686,J$2,FALSE))</f>
        <v>R</v>
      </c>
      <c r="K156" s="14" t="str">
        <f>IF($C156="B",VLOOKUP($A156,Bat!$A$4:$BG$1500,K$1,FALSE),VLOOKUP($A156,Pit!$A$4:$BA$1686,K$2,FALSE))</f>
        <v>Normal</v>
      </c>
      <c r="L156" s="15" t="str">
        <f>IF($C156="B",VLOOKUP($A156,Bat!$A$4:$BG$1500,L$1,FALSE),VLOOKUP($A156,Pit!$A$4:$BA$1686,L$2,FALSE))</f>
        <v>High</v>
      </c>
      <c r="M156" s="14">
        <f>IF($C156="B",VLOOKUP($A156,Bat!$A$4:$BG$1500,M$1,FALSE),VLOOKUP($A156,Pit!$A$4:$BA$1686,M$2,FALSE))</f>
        <v>3</v>
      </c>
      <c r="N156" s="14">
        <f>IF($C156="B",VLOOKUP($A156,Bat!$A$4:$BG$1500,N$1,FALSE),VLOOKUP($A156,Pit!$A$4:$BA$1686,N$2,FALSE))</f>
        <v>5</v>
      </c>
      <c r="O156" s="14">
        <f>IF($C156="B",VLOOKUP($A156,Bat!$A$4:$BG$1500,O$1,FALSE),VLOOKUP($A156,Pit!$A$4:$BA$1686,O$2,FALSE))</f>
        <v>5</v>
      </c>
      <c r="P156" s="14">
        <f>IF($C156="B",VLOOKUP($A156,Bat!$A$4:$BG$1500,P$1,FALSE),VLOOKUP($A156,Pit!$A$4:$BA$1686,P$2,FALSE))</f>
        <v>4</v>
      </c>
      <c r="Q156" s="15">
        <f>IF($C156="B",VLOOKUP($A156,Bat!$A$4:$BG$1500,Q$1,FALSE),VLOOKUP($A156,Pit!$A$4:$BA$1686,Q$2,FALSE))</f>
        <v>2</v>
      </c>
      <c r="R156" s="16">
        <f>IF($C156="B",VLOOKUP($A156,Bat!$A$4:$BG$1500,R$1,FALSE),VLOOKUP($A156,Pit!$A$4:$BA$1686,R$2,FALSE))</f>
        <v>113.68176348630979</v>
      </c>
      <c r="S156" s="17">
        <f>IF($C156="B",VLOOKUP($A156,Bat!$A$4:$BG$1500,S$1,FALSE),VLOOKUP($A156,Pit!$A$4:$BA$1686,S$2,FALSE))</f>
        <v>1.1642988436277486</v>
      </c>
      <c r="T156" s="48" t="str">
        <f>IF($C156="B",VLOOKUP($A156,Bat!$A$4:$BG$1500,T$1,FALSE),VLOOKUP($A156,Pit!$A$4:$BA$1686,T$2,FALSE))</f>
        <v>$500k</v>
      </c>
      <c r="U156" s="19">
        <f>IF($C156="B",VLOOKUP($A156,Bat!$A$4:$AU$1464,46,FALSE),VLOOKUP($A156,Pit!$A$4:$BD$1664,55,FALSE))</f>
        <v>800</v>
      </c>
      <c r="V156" s="19">
        <f>IF($C156="B",VLOOKUP($A156,Bat!$A$4:$BA$1464,47,FALSE),VLOOKUP($A156,Pit!$A$4:$BF$1664,56,FALSE))</f>
        <v>800</v>
      </c>
      <c r="W156" s="19">
        <f>IF($C156="B",VLOOKUP($A156,Bat!$A$4:$BA$1464,48,FALSE),VLOOKUP($A156,Pit!$A$4:$BF$1664,57,FALSE))</f>
        <v>0</v>
      </c>
      <c r="X156" s="14">
        <f t="shared" si="12"/>
        <v>982</v>
      </c>
      <c r="Y156" s="20">
        <f t="shared" si="13"/>
        <v>132</v>
      </c>
      <c r="Z156" s="14">
        <f>IFERROR(VLOOKUP($D156,Results37!$F$3:$L$1396,Z$1,FALSE),"")</f>
        <v>152</v>
      </c>
      <c r="AA156" s="43">
        <f>IF(ISERROR(VLOOKUP(D156,Results37!$F$3:$O$1399,AA$1,FALSE)),"",IF(VLOOKUP(D156,Results37!$F$3:$O$1399,AA$1+1,FALSE)=1,"S"&amp;VLOOKUP(D156,Results37!$F$3:$O$1399,AA$1,FALSE),VLOOKUP(D156,Results37!$F$3:$O$1399,AA$1,FALSE)))</f>
        <v>5</v>
      </c>
      <c r="AB156" s="14">
        <f>IFERROR(VLOOKUP($D156,Results37!$F$3:$L$1396,AB$1,FALSE),"")</f>
        <v>25</v>
      </c>
      <c r="AC156" s="14" t="str">
        <f>IFERROR(VLOOKUP($D156,Results37!$F$3:$L$1396,AC$1,FALSE),"")</f>
        <v>Havana Leones</v>
      </c>
      <c r="AD156" s="14">
        <f t="shared" si="14"/>
        <v>830</v>
      </c>
      <c r="AE156" s="18" t="str">
        <f>IF(ISERROR(VLOOKUP($AC156&amp;"-"&amp;$F156&amp;" "&amp;G156,Bonuses!$B$1:$G$1006,4,FALSE)),"",INT(VLOOKUP($AC156&amp;"-"&amp;$F156&amp;" "&amp;$G156,Bonuses!$B$1:$G$1006,4,FALSE)))</f>
        <v/>
      </c>
      <c r="AF156" s="14" t="str">
        <f>AA156&amp;"."&amp;AB156&amp;" ("&amp;Z156&amp;") - "&amp;E156&amp;" "&amp;F156&amp;" "&amp;G156</f>
        <v>5.25 (152) - 1B Lee Simpson</v>
      </c>
    </row>
    <row r="157" spans="1:32" s="19" customFormat="1" hidden="1" x14ac:dyDescent="0.3">
      <c r="A157" s="19">
        <v>7286</v>
      </c>
      <c r="B157" s="19">
        <f t="shared" si="11"/>
        <v>1</v>
      </c>
      <c r="C157" s="14" t="str">
        <f>IF(ISNUMBER(IFERROR(VLOOKUP($A157,Pit!$A$4:$A$600,1,FALSE),"B")),"P","B")</f>
        <v>P</v>
      </c>
      <c r="D157" s="15">
        <f>IF($C157="B",VLOOKUP($A157,Bat!$A$4:$BG$1500,D$1,FALSE),VLOOKUP($A157,Pit!$A$4:$BA$1686,D$2,FALSE))</f>
        <v>7286</v>
      </c>
      <c r="E157" s="14" t="str">
        <f>IF($C157="B",VLOOKUP($A157,Bat!$A$4:$BG$1500,E$1,FALSE),VLOOKUP($A157,Pit!$A$4:$BA$1686,E$2,FALSE))</f>
        <v>CL</v>
      </c>
      <c r="F157" s="14" t="str">
        <f>IF($C157="B",VLOOKUP($A157,Bat!$A$4:$BG$1500,F$1,FALSE),VLOOKUP($A157,Pit!$A$4:$BA$1686,F$2,FALSE))</f>
        <v>P.J.</v>
      </c>
      <c r="G157" s="14" t="str">
        <f>IF($C157="B",VLOOKUP($A157,Bat!$A$4:$BG$1500,G$1,FALSE),VLOOKUP($A157,Pit!$A$4:$BA$1686,G$2,FALSE))</f>
        <v>Henry</v>
      </c>
      <c r="H157" s="14">
        <f>IF($C157="B",VLOOKUP($A157,Bat!$A$4:$BG$1500,H$1,FALSE),VLOOKUP($A157,Pit!$A$4:$BA$1686,H$2,FALSE))</f>
        <v>18</v>
      </c>
      <c r="I157" s="14" t="str">
        <f>IF($C157="B",VLOOKUP($A157,Bat!$A$4:$BG$1500,I$1,FALSE),VLOOKUP($A157,Pit!$A$4:$BA$1686,I$2,FALSE))</f>
        <v>R</v>
      </c>
      <c r="J157" s="14" t="str">
        <f>IF($C157="B",VLOOKUP($A157,Bat!$A$4:$BG$1500,J$1,FALSE),VLOOKUP($A157,Pit!$A$4:$BA$1686,J$2,FALSE))</f>
        <v>R</v>
      </c>
      <c r="K157" s="14" t="str">
        <f>IF($C157="B",VLOOKUP($A157,Bat!$A$4:$BG$1500,K$1,FALSE),VLOOKUP($A157,Pit!$A$4:$BA$1686,K$2,FALSE))</f>
        <v>Normal</v>
      </c>
      <c r="L157" s="15" t="str">
        <f>IF($C157="B",VLOOKUP($A157,Bat!$A$4:$BG$1500,L$1,FALSE),VLOOKUP($A157,Pit!$A$4:$BA$1686,L$2,FALSE))</f>
        <v>Normal</v>
      </c>
      <c r="M157" s="14">
        <f>IF($C157="B",VLOOKUP($A157,Bat!$A$4:$BG$1500,M$1,FALSE),VLOOKUP($A157,Pit!$A$4:$BA$1686,M$2,FALSE))</f>
        <v>5</v>
      </c>
      <c r="N157" s="14">
        <f>IF($C157="B",VLOOKUP($A157,Bat!$A$4:$BG$1500,N$1,FALSE),VLOOKUP($A157,Pit!$A$4:$BA$1686,N$2,FALSE))</f>
        <v>4</v>
      </c>
      <c r="O157" s="14">
        <f>IF($C157="B",VLOOKUP($A157,Bat!$A$4:$BG$1500,O$1,FALSE),VLOOKUP($A157,Pit!$A$4:$BA$1686,O$2,FALSE))</f>
        <v>4</v>
      </c>
      <c r="P157" s="14" t="str">
        <f>IF($C157="B",VLOOKUP($A157,Bat!$A$4:$BG$1500,P$1,FALSE),VLOOKUP($A157,Pit!$A$4:$BA$1686,P$2,FALSE))</f>
        <v>88-90 Mph</v>
      </c>
      <c r="Q157" s="15">
        <f>IF($C157="B",VLOOKUP($A157,Bat!$A$4:$BG$1500,Q$1,FALSE),VLOOKUP($A157,Pit!$A$4:$BA$1686,Q$2,FALSE))</f>
        <v>7</v>
      </c>
      <c r="R157" s="16">
        <f>IF($C157="B",VLOOKUP($A157,Bat!$A$4:$BG$1500,R$1,FALSE),VLOOKUP($A157,Pit!$A$4:$BA$1686,R$2,FALSE))</f>
        <v>120.96944266086579</v>
      </c>
      <c r="S157" s="17">
        <f>IF($C157="B",VLOOKUP($A157,Bat!$A$4:$BG$1500,S$1,FALSE),VLOOKUP($A157,Pit!$A$4:$BA$1686,S$2,FALSE))</f>
        <v>1.8424074873290068</v>
      </c>
      <c r="T157" s="48" t="str">
        <f>IF($C157="B",VLOOKUP($A157,Bat!$A$4:$BG$1500,T$1,FALSE),VLOOKUP($A157,Pit!$A$4:$BA$1686,T$2,FALSE))</f>
        <v>$65k</v>
      </c>
      <c r="U157" s="19">
        <f>IF($C157="B",VLOOKUP($A157,Bat!$A$4:$AU$1464,46,FALSE),VLOOKUP($A157,Pit!$A$4:$BD$1664,55,FALSE))</f>
        <v>800</v>
      </c>
      <c r="V157" s="19">
        <f>IF($C157="B",VLOOKUP($A157,Bat!$A$4:$BA$1464,47,FALSE),VLOOKUP($A157,Pit!$A$4:$BF$1664,56,FALSE))</f>
        <v>800</v>
      </c>
      <c r="W157" s="19">
        <f>IF($C157="B",VLOOKUP($A157,Bat!$A$4:$BA$1464,48,FALSE),VLOOKUP($A157,Pit!$A$4:$BF$1664,57,FALSE))</f>
        <v>0</v>
      </c>
      <c r="X157" s="14">
        <f t="shared" si="12"/>
        <v>923</v>
      </c>
      <c r="Y157" s="20">
        <f t="shared" si="13"/>
        <v>73</v>
      </c>
      <c r="Z157" s="14">
        <f>IFERROR(VLOOKUP($D157,Results37!$F$3:$L$1396,Z$1,FALSE),"")</f>
        <v>153</v>
      </c>
      <c r="AA157" s="43">
        <f>IF(ISERROR(VLOOKUP(D157,Results37!$F$3:$O$1399,AA$1,FALSE)),"",IF(VLOOKUP(D157,Results37!$F$3:$O$1399,AA$1+1,FALSE)=1,"S"&amp;VLOOKUP(D157,Results37!$F$3:$O$1399,AA$1,FALSE),VLOOKUP(D157,Results37!$F$3:$O$1399,AA$1,FALSE)))</f>
        <v>5</v>
      </c>
      <c r="AB157" s="14">
        <f>IFERROR(VLOOKUP($D157,Results37!$F$3:$L$1396,AB$1,FALSE),"")</f>
        <v>26</v>
      </c>
      <c r="AC157" s="14" t="str">
        <f>IFERROR(VLOOKUP($D157,Results37!$F$3:$L$1396,AC$1,FALSE),"")</f>
        <v>Neo-Tokyo Akira</v>
      </c>
      <c r="AD157" s="14">
        <f t="shared" si="14"/>
        <v>770</v>
      </c>
      <c r="AE157" s="18" t="str">
        <f>IF(ISERROR(VLOOKUP($AC157&amp;"-"&amp;$F157&amp;" "&amp;G157,Bonuses!$B$1:$G$1006,4,FALSE)),"",INT(VLOOKUP($AC157&amp;"-"&amp;$F157&amp;" "&amp;$G157,Bonuses!$B$1:$G$1006,4,FALSE)))</f>
        <v/>
      </c>
      <c r="AF157" s="14" t="str">
        <f>AA157&amp;"."&amp;AB157&amp;" ("&amp;Z157&amp;") - "&amp;E157&amp;" "&amp;F157&amp;" "&amp;G157</f>
        <v>5.26 (153) - CL P.J. Henry</v>
      </c>
    </row>
    <row r="158" spans="1:32" s="19" customFormat="1" hidden="1" x14ac:dyDescent="0.3">
      <c r="A158" s="19">
        <v>5780</v>
      </c>
      <c r="B158" s="19">
        <f t="shared" si="11"/>
        <v>1</v>
      </c>
      <c r="C158" s="14" t="str">
        <f>IF(ISNUMBER(IFERROR(VLOOKUP($A158,Pit!$A$4:$A$600,1,FALSE),"B")),"P","B")</f>
        <v>B</v>
      </c>
      <c r="D158" s="15">
        <f>IF($C158="B",VLOOKUP($A158,Bat!$A$4:$BG$1500,D$1,FALSE),VLOOKUP($A158,Pit!$A$4:$BA$1686,D$2,FALSE))</f>
        <v>5780</v>
      </c>
      <c r="E158" s="14" t="str">
        <f>IF($C158="B",VLOOKUP($A158,Bat!$A$4:$BG$1500,E$1,FALSE),VLOOKUP($A158,Pit!$A$4:$BA$1686,E$2,FALSE))</f>
        <v>RF</v>
      </c>
      <c r="F158" s="14" t="str">
        <f>IF($C158="B",VLOOKUP($A158,Bat!$A$4:$BG$1500,F$1,FALSE),VLOOKUP($A158,Pit!$A$4:$BA$1686,F$2,FALSE))</f>
        <v>Carlos</v>
      </c>
      <c r="G158" s="14" t="str">
        <f>IF($C158="B",VLOOKUP($A158,Bat!$A$4:$BG$1500,G$1,FALSE),VLOOKUP($A158,Pit!$A$4:$BA$1686,G$2,FALSE))</f>
        <v>Pérez</v>
      </c>
      <c r="H158" s="14">
        <f>IF($C158="B",VLOOKUP($A158,Bat!$A$4:$BG$1500,H$1,FALSE),VLOOKUP($A158,Pit!$A$4:$BA$1686,H$2,FALSE))</f>
        <v>18</v>
      </c>
      <c r="I158" s="14" t="str">
        <f>IF($C158="B",VLOOKUP($A158,Bat!$A$4:$BG$1500,I$1,FALSE),VLOOKUP($A158,Pit!$A$4:$BA$1686,I$2,FALSE))</f>
        <v>R</v>
      </c>
      <c r="J158" s="14" t="str">
        <f>IF($C158="B",VLOOKUP($A158,Bat!$A$4:$BG$1500,J$1,FALSE),VLOOKUP($A158,Pit!$A$4:$BA$1686,J$2,FALSE))</f>
        <v>L</v>
      </c>
      <c r="K158" s="14" t="str">
        <f>IF($C158="B",VLOOKUP($A158,Bat!$A$4:$BG$1500,K$1,FALSE),VLOOKUP($A158,Pit!$A$4:$BA$1686,K$2,FALSE))</f>
        <v>Normal</v>
      </c>
      <c r="L158" s="15" t="str">
        <f>IF($C158="B",VLOOKUP($A158,Bat!$A$4:$BG$1500,L$1,FALSE),VLOOKUP($A158,Pit!$A$4:$BA$1686,L$2,FALSE))</f>
        <v>Low</v>
      </c>
      <c r="M158" s="14">
        <f>IF($C158="B",VLOOKUP($A158,Bat!$A$4:$BG$1500,M$1,FALSE),VLOOKUP($A158,Pit!$A$4:$BA$1686,M$2,FALSE))</f>
        <v>3</v>
      </c>
      <c r="N158" s="14">
        <f>IF($C158="B",VLOOKUP($A158,Bat!$A$4:$BG$1500,N$1,FALSE),VLOOKUP($A158,Pit!$A$4:$BA$1686,N$2,FALSE))</f>
        <v>3</v>
      </c>
      <c r="O158" s="14">
        <f>IF($C158="B",VLOOKUP($A158,Bat!$A$4:$BG$1500,O$1,FALSE),VLOOKUP($A158,Pit!$A$4:$BA$1686,O$2,FALSE))</f>
        <v>5</v>
      </c>
      <c r="P158" s="14">
        <f>IF($C158="B",VLOOKUP($A158,Bat!$A$4:$BG$1500,P$1,FALSE),VLOOKUP($A158,Pit!$A$4:$BA$1686,P$2,FALSE))</f>
        <v>5</v>
      </c>
      <c r="Q158" s="15">
        <f>IF($C158="B",VLOOKUP($A158,Bat!$A$4:$BG$1500,Q$1,FALSE),VLOOKUP($A158,Pit!$A$4:$BA$1686,Q$2,FALSE))</f>
        <v>4</v>
      </c>
      <c r="R158" s="16">
        <f>IF($C158="B",VLOOKUP($A158,Bat!$A$4:$BG$1500,R$1,FALSE),VLOOKUP($A158,Pit!$A$4:$BA$1686,R$2,FALSE))</f>
        <v>112.8387375809607</v>
      </c>
      <c r="S158" s="17">
        <f>IF($C158="B",VLOOKUP($A158,Bat!$A$4:$BG$1500,S$1,FALSE),VLOOKUP($A158,Pit!$A$4:$BA$1686,S$2,FALSE))</f>
        <v>0.98820019390374481</v>
      </c>
      <c r="T158" s="48" t="str">
        <f>IF($C158="B",VLOOKUP($A158,Bat!$A$4:$BG$1500,T$1,FALSE),VLOOKUP($A158,Pit!$A$4:$BA$1686,T$2,FALSE))</f>
        <v>$75k</v>
      </c>
      <c r="U158" s="19">
        <f>IF($C158="B",VLOOKUP($A158,Bat!$A$4:$AU$1464,46,FALSE),VLOOKUP($A158,Pit!$A$4:$BD$1664,55,FALSE))</f>
        <v>800</v>
      </c>
      <c r="V158" s="19">
        <f>IF($C158="B",VLOOKUP($A158,Bat!$A$4:$BA$1464,47,FALSE),VLOOKUP($A158,Pit!$A$4:$BF$1664,56,FALSE))</f>
        <v>800</v>
      </c>
      <c r="W158" s="19">
        <f>IF($C158="B",VLOOKUP($A158,Bat!$A$4:$BA$1464,48,FALSE),VLOOKUP($A158,Pit!$A$4:$BF$1664,57,FALSE))</f>
        <v>0</v>
      </c>
      <c r="X158" s="14">
        <f t="shared" si="12"/>
        <v>1009</v>
      </c>
      <c r="Y158" s="20">
        <f t="shared" si="13"/>
        <v>159</v>
      </c>
      <c r="Z158" s="14">
        <f>IFERROR(VLOOKUP($D158,Results37!$F$3:$L$1396,Z$1,FALSE),"")</f>
        <v>154</v>
      </c>
      <c r="AA158" s="43">
        <f>IF(ISERROR(VLOOKUP(D158,Results37!$F$3:$O$1399,AA$1,FALSE)),"",IF(VLOOKUP(D158,Results37!$F$3:$O$1399,AA$1+1,FALSE)=1,"S"&amp;VLOOKUP(D158,Results37!$F$3:$O$1399,AA$1,FALSE),VLOOKUP(D158,Results37!$F$3:$O$1399,AA$1,FALSE)))</f>
        <v>5</v>
      </c>
      <c r="AB158" s="14">
        <f>IFERROR(VLOOKUP($D158,Results37!$F$3:$L$1396,AB$1,FALSE),"")</f>
        <v>27</v>
      </c>
      <c r="AC158" s="14" t="str">
        <f>IFERROR(VLOOKUP($D158,Results37!$F$3:$L$1396,AC$1,FALSE),"")</f>
        <v>Charleston Statesmen</v>
      </c>
      <c r="AD158" s="14">
        <f t="shared" si="14"/>
        <v>855</v>
      </c>
      <c r="AE158" s="18" t="str">
        <f>IF(ISERROR(VLOOKUP($AC158&amp;"-"&amp;$F158&amp;" "&amp;G158,Bonuses!$B$1:$G$1006,4,FALSE)),"",INT(VLOOKUP($AC158&amp;"-"&amp;$F158&amp;" "&amp;$G158,Bonuses!$B$1:$G$1006,4,FALSE)))</f>
        <v/>
      </c>
      <c r="AF158" s="14" t="str">
        <f>IF(ISERROR(VLOOKUP($AC158&amp;"-"&amp;$F158,Bonuses!$B$1:$G$1006,5,FALSE)),"",IF(VLOOKUP($AC158&amp;"-"&amp;$F158,Bonuses!$B$1:$G$1006,5,FALSE)="","",VLOOKUP($AC158&amp;"-"&amp;$F158,Bonuses!$B$1:$G$1006,6,FALSE)&amp;" yrs, "&amp;VLOOKUP($AC158&amp;"-"&amp;$F158,Bonuses!$B$1:$G$1006,5,FALSE)))</f>
        <v/>
      </c>
    </row>
    <row r="159" spans="1:32" s="19" customFormat="1" hidden="1" x14ac:dyDescent="0.3">
      <c r="A159" s="19">
        <v>6224</v>
      </c>
      <c r="B159" s="19">
        <f t="shared" si="11"/>
        <v>1</v>
      </c>
      <c r="C159" s="14" t="str">
        <f>IF(ISNUMBER(IFERROR(VLOOKUP($A159,Pit!$A$4:$A$600,1,FALSE),"B")),"P","B")</f>
        <v>P</v>
      </c>
      <c r="D159" s="15">
        <f>IF($C159="B",VLOOKUP($A159,Bat!$A$4:$BG$1500,D$1,FALSE),VLOOKUP($A159,Pit!$A$4:$BA$1686,D$2,FALSE))</f>
        <v>6224</v>
      </c>
      <c r="E159" s="14" t="str">
        <f>IF($C159="B",VLOOKUP($A159,Bat!$A$4:$BG$1500,E$1,FALSE),VLOOKUP($A159,Pit!$A$4:$BA$1686,E$2,FALSE))</f>
        <v>SP</v>
      </c>
      <c r="F159" s="14" t="str">
        <f>IF($C159="B",VLOOKUP($A159,Bat!$A$4:$BG$1500,F$1,FALSE),VLOOKUP($A159,Pit!$A$4:$BA$1686,F$2,FALSE))</f>
        <v>Declan</v>
      </c>
      <c r="G159" s="14" t="str">
        <f>IF($C159="B",VLOOKUP($A159,Bat!$A$4:$BG$1500,G$1,FALSE),VLOOKUP($A159,Pit!$A$4:$BA$1686,G$2,FALSE))</f>
        <v>MacLean</v>
      </c>
      <c r="H159" s="14">
        <f>IF($C159="B",VLOOKUP($A159,Bat!$A$4:$BG$1500,H$1,FALSE),VLOOKUP($A159,Pit!$A$4:$BA$1686,H$2,FALSE))</f>
        <v>18</v>
      </c>
      <c r="I159" s="14" t="str">
        <f>IF($C159="B",VLOOKUP($A159,Bat!$A$4:$BG$1500,I$1,FALSE),VLOOKUP($A159,Pit!$A$4:$BA$1686,I$2,FALSE))</f>
        <v>R</v>
      </c>
      <c r="J159" s="14" t="str">
        <f>IF($C159="B",VLOOKUP($A159,Bat!$A$4:$BG$1500,J$1,FALSE),VLOOKUP($A159,Pit!$A$4:$BA$1686,J$2,FALSE))</f>
        <v>L</v>
      </c>
      <c r="K159" s="14" t="str">
        <f>IF($C159="B",VLOOKUP($A159,Bat!$A$4:$BG$1500,K$1,FALSE),VLOOKUP($A159,Pit!$A$4:$BA$1686,K$2,FALSE))</f>
        <v>Normal</v>
      </c>
      <c r="L159" s="15" t="str">
        <f>IF($C159="B",VLOOKUP($A159,Bat!$A$4:$BG$1500,L$1,FALSE),VLOOKUP($A159,Pit!$A$4:$BA$1686,L$2,FALSE))</f>
        <v>Normal</v>
      </c>
      <c r="M159" s="14">
        <f>IF($C159="B",VLOOKUP($A159,Bat!$A$4:$BG$1500,M$1,FALSE),VLOOKUP($A159,Pit!$A$4:$BA$1686,M$2,FALSE))</f>
        <v>4</v>
      </c>
      <c r="N159" s="14">
        <f>IF($C159="B",VLOOKUP($A159,Bat!$A$4:$BG$1500,N$1,FALSE),VLOOKUP($A159,Pit!$A$4:$BA$1686,N$2,FALSE))</f>
        <v>4</v>
      </c>
      <c r="O159" s="14">
        <f>IF($C159="B",VLOOKUP($A159,Bat!$A$4:$BG$1500,O$1,FALSE),VLOOKUP($A159,Pit!$A$4:$BA$1686,O$2,FALSE))</f>
        <v>5</v>
      </c>
      <c r="P159" s="14" t="str">
        <f>IF($C159="B",VLOOKUP($A159,Bat!$A$4:$BG$1500,P$1,FALSE),VLOOKUP($A159,Pit!$A$4:$BA$1686,P$2,FALSE))</f>
        <v>85-87 Mph</v>
      </c>
      <c r="Q159" s="15">
        <f>IF($C159="B",VLOOKUP($A159,Bat!$A$4:$BG$1500,Q$1,FALSE),VLOOKUP($A159,Pit!$A$4:$BA$1686,Q$2,FALSE))</f>
        <v>3</v>
      </c>
      <c r="R159" s="16">
        <f>IF($C159="B",VLOOKUP($A159,Bat!$A$4:$BG$1500,R$1,FALSE),VLOOKUP($A159,Pit!$A$4:$BA$1686,R$2,FALSE))</f>
        <v>121.10149367349025</v>
      </c>
      <c r="S159" s="17">
        <f>IF($C159="B",VLOOKUP($A159,Bat!$A$4:$BG$1500,S$1,FALSE),VLOOKUP($A159,Pit!$A$4:$BA$1686,S$2,FALSE))</f>
        <v>1.8545900732857508</v>
      </c>
      <c r="T159" s="48" t="str">
        <f>IF($C159="B",VLOOKUP($A159,Bat!$A$4:$BG$1500,T$1,FALSE),VLOOKUP($A159,Pit!$A$4:$BA$1686,T$2,FALSE))</f>
        <v>$700k</v>
      </c>
      <c r="U159" s="19">
        <f>IF($C159="B",VLOOKUP($A159,Bat!$A$4:$AU$1464,46,FALSE),VLOOKUP($A159,Pit!$A$4:$BD$1664,55,FALSE))</f>
        <v>800</v>
      </c>
      <c r="V159" s="19">
        <f>IF($C159="B",VLOOKUP($A159,Bat!$A$4:$BA$1464,47,FALSE),VLOOKUP($A159,Pit!$A$4:$BF$1664,56,FALSE))</f>
        <v>800</v>
      </c>
      <c r="W159" s="19">
        <f>IF($C159="B",VLOOKUP($A159,Bat!$A$4:$BA$1464,48,FALSE),VLOOKUP($A159,Pit!$A$4:$BF$1664,57,FALSE))</f>
        <v>0</v>
      </c>
      <c r="X159" s="14">
        <f t="shared" si="12"/>
        <v>922</v>
      </c>
      <c r="Y159" s="20">
        <f t="shared" si="13"/>
        <v>72</v>
      </c>
      <c r="Z159" s="14">
        <f>IFERROR(VLOOKUP($D159,Results37!$F$3:$L$1396,Z$1,FALSE),"")</f>
        <v>155</v>
      </c>
      <c r="AA159" s="43">
        <f>IF(ISERROR(VLOOKUP(D159,Results37!$F$3:$O$1399,AA$1,FALSE)),"",IF(VLOOKUP(D159,Results37!$F$3:$O$1399,AA$1+1,FALSE)=1,"S"&amp;VLOOKUP(D159,Results37!$F$3:$O$1399,AA$1,FALSE),VLOOKUP(D159,Results37!$F$3:$O$1399,AA$1,FALSE)))</f>
        <v>5</v>
      </c>
      <c r="AB159" s="14">
        <f>IFERROR(VLOOKUP($D159,Results37!$F$3:$L$1396,AB$1,FALSE),"")</f>
        <v>28</v>
      </c>
      <c r="AC159" s="14" t="str">
        <f>IFERROR(VLOOKUP($D159,Results37!$F$3:$L$1396,AC$1,FALSE),"")</f>
        <v>Kentucky Thoroughbreds</v>
      </c>
      <c r="AD159" s="14">
        <f t="shared" si="14"/>
        <v>767</v>
      </c>
      <c r="AE159" s="18" t="str">
        <f>IF(ISERROR(VLOOKUP($AC159&amp;"-"&amp;$F159&amp;" "&amp;G159,Bonuses!$B$1:$G$1006,4,FALSE)),"",INT(VLOOKUP($AC159&amp;"-"&amp;$F159&amp;" "&amp;$G159,Bonuses!$B$1:$G$1006,4,FALSE)))</f>
        <v/>
      </c>
      <c r="AF159" s="14" t="str">
        <f>IF(ISERROR(VLOOKUP($AC159&amp;"-"&amp;$F159,Bonuses!$B$1:$G$1006,5,FALSE)),"",IF(VLOOKUP($AC159&amp;"-"&amp;$F159,Bonuses!$B$1:$G$1006,5,FALSE)="","",VLOOKUP($AC159&amp;"-"&amp;$F159,Bonuses!$B$1:$G$1006,6,FALSE)&amp;" yrs, "&amp;VLOOKUP($AC159&amp;"-"&amp;$F159,Bonuses!$B$1:$G$1006,5,FALSE)))</f>
        <v/>
      </c>
    </row>
    <row r="160" spans="1:32" s="19" customFormat="1" hidden="1" x14ac:dyDescent="0.3">
      <c r="A160" s="19">
        <v>8530</v>
      </c>
      <c r="B160" s="19">
        <f t="shared" si="11"/>
        <v>1</v>
      </c>
      <c r="C160" s="14" t="str">
        <f>IF(ISNUMBER(IFERROR(VLOOKUP($A160,Pit!$A$4:$A$600,1,FALSE),"B")),"P","B")</f>
        <v>B</v>
      </c>
      <c r="D160" s="15">
        <f>IF($C160="B",VLOOKUP($A160,Bat!$A$4:$BG$1500,D$1,FALSE),VLOOKUP($A160,Pit!$A$4:$BA$1686,D$2,FALSE))</f>
        <v>8530</v>
      </c>
      <c r="E160" s="14" t="str">
        <f>IF($C160="B",VLOOKUP($A160,Bat!$A$4:$BG$1500,E$1,FALSE),VLOOKUP($A160,Pit!$A$4:$BA$1686,E$2,FALSE))</f>
        <v>SS</v>
      </c>
      <c r="F160" s="14" t="str">
        <f>IF($C160="B",VLOOKUP($A160,Bat!$A$4:$BG$1500,F$1,FALSE),VLOOKUP($A160,Pit!$A$4:$BA$1686,F$2,FALSE))</f>
        <v>Luis</v>
      </c>
      <c r="G160" s="14" t="str">
        <f>IF($C160="B",VLOOKUP($A160,Bat!$A$4:$BG$1500,G$1,FALSE),VLOOKUP($A160,Pit!$A$4:$BA$1686,G$2,FALSE))</f>
        <v>Luna</v>
      </c>
      <c r="H160" s="14">
        <f>IF($C160="B",VLOOKUP($A160,Bat!$A$4:$BG$1500,H$1,FALSE),VLOOKUP($A160,Pit!$A$4:$BA$1686,H$2,FALSE))</f>
        <v>21</v>
      </c>
      <c r="I160" s="14" t="str">
        <f>IF($C160="B",VLOOKUP($A160,Bat!$A$4:$BG$1500,I$1,FALSE),VLOOKUP($A160,Pit!$A$4:$BA$1686,I$2,FALSE))</f>
        <v>R</v>
      </c>
      <c r="J160" s="14" t="str">
        <f>IF($C160="B",VLOOKUP($A160,Bat!$A$4:$BG$1500,J$1,FALSE),VLOOKUP($A160,Pit!$A$4:$BA$1686,J$2,FALSE))</f>
        <v>R</v>
      </c>
      <c r="K160" s="14" t="str">
        <f>IF($C160="B",VLOOKUP($A160,Bat!$A$4:$BG$1500,K$1,FALSE),VLOOKUP($A160,Pit!$A$4:$BA$1686,K$2,FALSE))</f>
        <v>Low</v>
      </c>
      <c r="L160" s="15" t="str">
        <f>IF($C160="B",VLOOKUP($A160,Bat!$A$4:$BG$1500,L$1,FALSE),VLOOKUP($A160,Pit!$A$4:$BA$1686,L$2,FALSE))</f>
        <v>Normal</v>
      </c>
      <c r="M160" s="14">
        <f>IF($C160="B",VLOOKUP($A160,Bat!$A$4:$BG$1500,M$1,FALSE),VLOOKUP($A160,Pit!$A$4:$BA$1686,M$2,FALSE))</f>
        <v>2</v>
      </c>
      <c r="N160" s="14">
        <f>IF($C160="B",VLOOKUP($A160,Bat!$A$4:$BG$1500,N$1,FALSE),VLOOKUP($A160,Pit!$A$4:$BA$1686,N$2,FALSE))</f>
        <v>4</v>
      </c>
      <c r="O160" s="14">
        <f>IF($C160="B",VLOOKUP($A160,Bat!$A$4:$BG$1500,O$1,FALSE),VLOOKUP($A160,Pit!$A$4:$BA$1686,O$2,FALSE))</f>
        <v>4</v>
      </c>
      <c r="P160" s="14">
        <f>IF($C160="B",VLOOKUP($A160,Bat!$A$4:$BG$1500,P$1,FALSE),VLOOKUP($A160,Pit!$A$4:$BA$1686,P$2,FALSE))</f>
        <v>5</v>
      </c>
      <c r="Q160" s="15">
        <f>IF($C160="B",VLOOKUP($A160,Bat!$A$4:$BG$1500,Q$1,FALSE),VLOOKUP($A160,Pit!$A$4:$BA$1686,Q$2,FALSE))</f>
        <v>3</v>
      </c>
      <c r="R160" s="16">
        <f>IF($C160="B",VLOOKUP($A160,Bat!$A$4:$BG$1500,R$1,FALSE),VLOOKUP($A160,Pit!$A$4:$BA$1686,R$2,FALSE))</f>
        <v>103.78459570549072</v>
      </c>
      <c r="S160" s="17">
        <f>IF($C160="B",VLOOKUP($A160,Bat!$A$4:$BG$1500,S$1,FALSE),VLOOKUP($A160,Pit!$A$4:$BA$1686,S$2,FALSE))</f>
        <v>-0.9031084225492424</v>
      </c>
      <c r="T160" s="48" t="str">
        <f>IF($C160="B",VLOOKUP($A160,Bat!$A$4:$BG$1500,T$1,FALSE),VLOOKUP($A160,Pit!$A$4:$BA$1686,T$2,FALSE))</f>
        <v>$95k</v>
      </c>
      <c r="U160" s="19">
        <f>IF($C160="B",VLOOKUP($A160,Bat!$A$4:$AU$1464,46,FALSE),VLOOKUP($A160,Pit!$A$4:$BD$1664,55,FALSE))</f>
        <v>800</v>
      </c>
      <c r="V160" s="19">
        <f>IF($C160="B",VLOOKUP($A160,Bat!$A$4:$BA$1464,47,FALSE),VLOOKUP($A160,Pit!$A$4:$BF$1664,56,FALSE))</f>
        <v>800</v>
      </c>
      <c r="W160" s="19">
        <f>IF($C160="B",VLOOKUP($A160,Bat!$A$4:$BA$1464,48,FALSE),VLOOKUP($A160,Pit!$A$4:$BF$1664,57,FALSE))</f>
        <v>0</v>
      </c>
      <c r="X160" s="14">
        <f t="shared" si="12"/>
        <v>1800</v>
      </c>
      <c r="Y160" s="20">
        <f t="shared" si="13"/>
        <v>950</v>
      </c>
      <c r="Z160" s="14">
        <f>IFERROR(VLOOKUP($D160,Results37!$F$3:$L$1396,Z$1,FALSE),"")</f>
        <v>156</v>
      </c>
      <c r="AA160" s="43">
        <f>IF(ISERROR(VLOOKUP(D160,Results37!$F$3:$O$1399,AA$1,FALSE)),"",IF(VLOOKUP(D160,Results37!$F$3:$O$1399,AA$1+1,FALSE)=1,"S"&amp;VLOOKUP(D160,Results37!$F$3:$O$1399,AA$1,FALSE),VLOOKUP(D160,Results37!$F$3:$O$1399,AA$1,FALSE)))</f>
        <v>5</v>
      </c>
      <c r="AB160" s="14">
        <f>IFERROR(VLOOKUP($D160,Results37!$F$3:$L$1396,AB$1,FALSE),"")</f>
        <v>29</v>
      </c>
      <c r="AC160" s="14" t="str">
        <f>IFERROR(VLOOKUP($D160,Results37!$F$3:$L$1396,AC$1,FALSE),"")</f>
        <v>Okinawa Shisa</v>
      </c>
      <c r="AD160" s="14">
        <f t="shared" si="14"/>
        <v>1644</v>
      </c>
      <c r="AE160" s="18" t="str">
        <f>IF(ISERROR(VLOOKUP($AC160&amp;"-"&amp;$F160&amp;" "&amp;G160,Bonuses!$B$1:$G$1006,4,FALSE)),"",INT(VLOOKUP($AC160&amp;"-"&amp;$F160&amp;" "&amp;$G160,Bonuses!$B$1:$G$1006,4,FALSE)))</f>
        <v/>
      </c>
      <c r="AF160" s="14" t="str">
        <f>AA160&amp;"."&amp;AB160&amp;" ("&amp;Z160&amp;") - "&amp;E160&amp;" "&amp;F160&amp;" "&amp;G160</f>
        <v>5.29 (156) - SS Luis Luna</v>
      </c>
    </row>
    <row r="161" spans="1:32" s="19" customFormat="1" hidden="1" x14ac:dyDescent="0.3">
      <c r="A161" s="19">
        <v>6333</v>
      </c>
      <c r="B161" s="19">
        <f t="shared" si="11"/>
        <v>1</v>
      </c>
      <c r="C161" s="14" t="str">
        <f>IF(ISNUMBER(IFERROR(VLOOKUP($A161,Pit!$A$4:$A$600,1,FALSE),"B")),"P","B")</f>
        <v>B</v>
      </c>
      <c r="D161" s="15">
        <f>IF($C161="B",VLOOKUP($A161,Bat!$A$4:$BG$1500,D$1,FALSE),VLOOKUP($A161,Pit!$A$4:$BA$1686,D$2,FALSE))</f>
        <v>6333</v>
      </c>
      <c r="E161" s="14" t="str">
        <f>IF($C161="B",VLOOKUP($A161,Bat!$A$4:$BG$1500,E$1,FALSE),VLOOKUP($A161,Pit!$A$4:$BA$1686,E$2,FALSE))</f>
        <v>C</v>
      </c>
      <c r="F161" s="14" t="str">
        <f>IF($C161="B",VLOOKUP($A161,Bat!$A$4:$BG$1500,F$1,FALSE),VLOOKUP($A161,Pit!$A$4:$BA$1686,F$2,FALSE))</f>
        <v>Gideon</v>
      </c>
      <c r="G161" s="14" t="str">
        <f>IF($C161="B",VLOOKUP($A161,Bat!$A$4:$BG$1500,G$1,FALSE),VLOOKUP($A161,Pit!$A$4:$BA$1686,G$2,FALSE))</f>
        <v>Trewin</v>
      </c>
      <c r="H161" s="14">
        <f>IF($C161="B",VLOOKUP($A161,Bat!$A$4:$BG$1500,H$1,FALSE),VLOOKUP($A161,Pit!$A$4:$BA$1686,H$2,FALSE))</f>
        <v>21</v>
      </c>
      <c r="I161" s="14" t="str">
        <f>IF($C161="B",VLOOKUP($A161,Bat!$A$4:$BG$1500,I$1,FALSE),VLOOKUP($A161,Pit!$A$4:$BA$1686,I$2,FALSE))</f>
        <v>R</v>
      </c>
      <c r="J161" s="14" t="str">
        <f>IF($C161="B",VLOOKUP($A161,Bat!$A$4:$BG$1500,J$1,FALSE),VLOOKUP($A161,Pit!$A$4:$BA$1686,J$2,FALSE))</f>
        <v>R</v>
      </c>
      <c r="K161" s="14" t="str">
        <f>IF($C161="B",VLOOKUP($A161,Bat!$A$4:$BG$1500,K$1,FALSE),VLOOKUP($A161,Pit!$A$4:$BA$1686,K$2,FALSE))</f>
        <v>Normal</v>
      </c>
      <c r="L161" s="15" t="str">
        <f>IF($C161="B",VLOOKUP($A161,Bat!$A$4:$BG$1500,L$1,FALSE),VLOOKUP($A161,Pit!$A$4:$BA$1686,L$2,FALSE))</f>
        <v>Normal</v>
      </c>
      <c r="M161" s="14">
        <f>IF($C161="B",VLOOKUP($A161,Bat!$A$4:$BG$1500,M$1,FALSE),VLOOKUP($A161,Pit!$A$4:$BA$1686,M$2,FALSE))</f>
        <v>4</v>
      </c>
      <c r="N161" s="14">
        <f>IF($C161="B",VLOOKUP($A161,Bat!$A$4:$BG$1500,N$1,FALSE),VLOOKUP($A161,Pit!$A$4:$BA$1686,N$2,FALSE))</f>
        <v>5</v>
      </c>
      <c r="O161" s="14">
        <f>IF($C161="B",VLOOKUP($A161,Bat!$A$4:$BG$1500,O$1,FALSE),VLOOKUP($A161,Pit!$A$4:$BA$1686,O$2,FALSE))</f>
        <v>4</v>
      </c>
      <c r="P161" s="14">
        <f>IF($C161="B",VLOOKUP($A161,Bat!$A$4:$BG$1500,P$1,FALSE),VLOOKUP($A161,Pit!$A$4:$BA$1686,P$2,FALSE))</f>
        <v>6</v>
      </c>
      <c r="Q161" s="15">
        <f>IF($C161="B",VLOOKUP($A161,Bat!$A$4:$BG$1500,Q$1,FALSE),VLOOKUP($A161,Pit!$A$4:$BA$1686,Q$2,FALSE))</f>
        <v>6</v>
      </c>
      <c r="R161" s="16">
        <f>IF($C161="B",VLOOKUP($A161,Bat!$A$4:$BG$1500,R$1,FALSE),VLOOKUP($A161,Pit!$A$4:$BA$1686,R$2,FALSE))</f>
        <v>115.70145616341969</v>
      </c>
      <c r="S161" s="17">
        <f>IF($C161="B",VLOOKUP($A161,Bat!$A$4:$BG$1500,S$1,FALSE),VLOOKUP($A161,Pit!$A$4:$BA$1686,S$2,FALSE))</f>
        <v>1.5861899753708855</v>
      </c>
      <c r="T161" s="48" t="str">
        <f>IF($C161="B",VLOOKUP($A161,Bat!$A$4:$BG$1500,T$1,FALSE),VLOOKUP($A161,Pit!$A$4:$BA$1686,T$2,FALSE))</f>
        <v>$85k</v>
      </c>
      <c r="U161" s="19">
        <f>IF($C161="B",VLOOKUP($A161,Bat!$A$4:$AU$1464,46,FALSE),VLOOKUP($A161,Pit!$A$4:$BD$1664,55,FALSE))</f>
        <v>800</v>
      </c>
      <c r="V161" s="19">
        <f>IF($C161="B",VLOOKUP($A161,Bat!$A$4:$BA$1464,47,FALSE),VLOOKUP($A161,Pit!$A$4:$BF$1664,56,FALSE))</f>
        <v>800</v>
      </c>
      <c r="W161" s="19">
        <f>IF($C161="B",VLOOKUP($A161,Bat!$A$4:$BA$1464,48,FALSE),VLOOKUP($A161,Pit!$A$4:$BF$1664,57,FALSE))</f>
        <v>0</v>
      </c>
      <c r="X161" s="14">
        <f t="shared" si="12"/>
        <v>946</v>
      </c>
      <c r="Y161" s="20">
        <f t="shared" si="13"/>
        <v>96</v>
      </c>
      <c r="Z161" s="14">
        <f>IFERROR(VLOOKUP($D161,Results37!$F$3:$L$1396,Z$1,FALSE),"")</f>
        <v>157</v>
      </c>
      <c r="AA161" s="43">
        <f>IF(ISERROR(VLOOKUP(D161,Results37!$F$3:$O$1399,AA$1,FALSE)),"",IF(VLOOKUP(D161,Results37!$F$3:$O$1399,AA$1+1,FALSE)=1,"S"&amp;VLOOKUP(D161,Results37!$F$3:$O$1399,AA$1,FALSE),VLOOKUP(D161,Results37!$F$3:$O$1399,AA$1,FALSE)))</f>
        <v>6</v>
      </c>
      <c r="AB161" s="14">
        <f>IFERROR(VLOOKUP($D161,Results37!$F$3:$L$1396,AB$1,FALSE),"")</f>
        <v>1</v>
      </c>
      <c r="AC161" s="14" t="str">
        <f>IFERROR(VLOOKUP($D161,Results37!$F$3:$L$1396,AC$1,FALSE),"")</f>
        <v>Yuma Arroyos</v>
      </c>
      <c r="AD161" s="14">
        <f t="shared" si="14"/>
        <v>789</v>
      </c>
      <c r="AE161" s="18" t="str">
        <f>IF(ISERROR(VLOOKUP($AC161&amp;"-"&amp;$F161&amp;" "&amp;G161,Bonuses!$B$1:$G$1006,4,FALSE)),"",INT(VLOOKUP($AC161&amp;"-"&amp;$F161&amp;" "&amp;$G161,Bonuses!$B$1:$G$1006,4,FALSE)))</f>
        <v/>
      </c>
      <c r="AF161" s="14" t="str">
        <f>IF(ISERROR(VLOOKUP($AC161&amp;"-"&amp;$F161,Bonuses!$B$1:$G$1006,5,FALSE)),"",IF(VLOOKUP($AC161&amp;"-"&amp;$F161,Bonuses!$B$1:$G$1006,5,FALSE)="","",VLOOKUP($AC161&amp;"-"&amp;$F161,Bonuses!$B$1:$G$1006,6,FALSE)&amp;" yrs, "&amp;VLOOKUP($AC161&amp;"-"&amp;$F161,Bonuses!$B$1:$G$1006,5,FALSE)))</f>
        <v/>
      </c>
    </row>
    <row r="162" spans="1:32" s="19" customFormat="1" hidden="1" x14ac:dyDescent="0.3">
      <c r="A162" s="19">
        <v>11684</v>
      </c>
      <c r="B162" s="19">
        <f t="shared" si="11"/>
        <v>1</v>
      </c>
      <c r="C162" s="14" t="str">
        <f>IF(ISNUMBER(IFERROR(VLOOKUP($A162,Pit!$A$4:$A$600,1,FALSE),"B")),"P","B")</f>
        <v>B</v>
      </c>
      <c r="D162" s="15">
        <f>IF($C162="B",VLOOKUP($A162,Bat!$A$4:$BG$1500,D$1,FALSE),VLOOKUP($A162,Pit!$A$4:$BA$1686,D$2,FALSE))</f>
        <v>11684</v>
      </c>
      <c r="E162" s="14" t="str">
        <f>IF($C162="B",VLOOKUP($A162,Bat!$A$4:$BG$1500,E$1,FALSE),VLOOKUP($A162,Pit!$A$4:$BA$1686,E$2,FALSE))</f>
        <v>3B</v>
      </c>
      <c r="F162" s="14" t="str">
        <f>IF($C162="B",VLOOKUP($A162,Bat!$A$4:$BG$1500,F$1,FALSE),VLOOKUP($A162,Pit!$A$4:$BA$1686,F$2,FALSE))</f>
        <v>Adam</v>
      </c>
      <c r="G162" s="14" t="str">
        <f>IF($C162="B",VLOOKUP($A162,Bat!$A$4:$BG$1500,G$1,FALSE),VLOOKUP($A162,Pit!$A$4:$BA$1686,G$2,FALSE))</f>
        <v>Bell</v>
      </c>
      <c r="H162" s="14">
        <f>IF($C162="B",VLOOKUP($A162,Bat!$A$4:$BG$1500,H$1,FALSE),VLOOKUP($A162,Pit!$A$4:$BA$1686,H$2,FALSE))</f>
        <v>21</v>
      </c>
      <c r="I162" s="14" t="str">
        <f>IF($C162="B",VLOOKUP($A162,Bat!$A$4:$BG$1500,I$1,FALSE),VLOOKUP($A162,Pit!$A$4:$BA$1686,I$2,FALSE))</f>
        <v>L</v>
      </c>
      <c r="J162" s="14" t="str">
        <f>IF($C162="B",VLOOKUP($A162,Bat!$A$4:$BG$1500,J$1,FALSE),VLOOKUP($A162,Pit!$A$4:$BA$1686,J$2,FALSE))</f>
        <v>R</v>
      </c>
      <c r="K162" s="14" t="str">
        <f>IF($C162="B",VLOOKUP($A162,Bat!$A$4:$BG$1500,K$1,FALSE),VLOOKUP($A162,Pit!$A$4:$BA$1686,K$2,FALSE))</f>
        <v>Normal</v>
      </c>
      <c r="L162" s="15" t="str">
        <f>IF($C162="B",VLOOKUP($A162,Bat!$A$4:$BG$1500,L$1,FALSE),VLOOKUP($A162,Pit!$A$4:$BA$1686,L$2,FALSE))</f>
        <v>High</v>
      </c>
      <c r="M162" s="14">
        <f>IF($C162="B",VLOOKUP($A162,Bat!$A$4:$BG$1500,M$1,FALSE),VLOOKUP($A162,Pit!$A$4:$BA$1686,M$2,FALSE))</f>
        <v>3</v>
      </c>
      <c r="N162" s="14">
        <f>IF($C162="B",VLOOKUP($A162,Bat!$A$4:$BG$1500,N$1,FALSE),VLOOKUP($A162,Pit!$A$4:$BA$1686,N$2,FALSE))</f>
        <v>5</v>
      </c>
      <c r="O162" s="14">
        <f>IF($C162="B",VLOOKUP($A162,Bat!$A$4:$BG$1500,O$1,FALSE),VLOOKUP($A162,Pit!$A$4:$BA$1686,O$2,FALSE))</f>
        <v>5</v>
      </c>
      <c r="P162" s="14">
        <f>IF($C162="B",VLOOKUP($A162,Bat!$A$4:$BG$1500,P$1,FALSE),VLOOKUP($A162,Pit!$A$4:$BA$1686,P$2,FALSE))</f>
        <v>4</v>
      </c>
      <c r="Q162" s="15">
        <f>IF($C162="B",VLOOKUP($A162,Bat!$A$4:$BG$1500,Q$1,FALSE),VLOOKUP($A162,Pit!$A$4:$BA$1686,Q$2,FALSE))</f>
        <v>3</v>
      </c>
      <c r="R162" s="16">
        <f>IF($C162="B",VLOOKUP($A162,Bat!$A$4:$BG$1500,R$1,FALSE),VLOOKUP($A162,Pit!$A$4:$BA$1686,R$2,FALSE))</f>
        <v>109.96659824010028</v>
      </c>
      <c r="S162" s="17">
        <f>IF($C162="B",VLOOKUP($A162,Bat!$A$4:$BG$1500,S$1,FALSE),VLOOKUP($A162,Pit!$A$4:$BA$1686,S$2,FALSE))</f>
        <v>0.38824252174268903</v>
      </c>
      <c r="T162" s="48" t="str">
        <f>IF($C162="B",VLOOKUP($A162,Bat!$A$4:$BG$1500,T$1,FALSE),VLOOKUP($A162,Pit!$A$4:$BA$1686,T$2,FALSE))</f>
        <v>$320k</v>
      </c>
      <c r="U162" s="19">
        <f>IF($C162="B",VLOOKUP($A162,Bat!$A$4:$AU$1464,46,FALSE),VLOOKUP($A162,Pit!$A$4:$BD$1664,55,FALSE))</f>
        <v>800</v>
      </c>
      <c r="V162" s="19">
        <f>IF($C162="B",VLOOKUP($A162,Bat!$A$4:$BA$1464,47,FALSE),VLOOKUP($A162,Pit!$A$4:$BF$1664,56,FALSE))</f>
        <v>800</v>
      </c>
      <c r="W162" s="19">
        <f>IF($C162="B",VLOOKUP($A162,Bat!$A$4:$BA$1464,48,FALSE),VLOOKUP($A162,Pit!$A$4:$BF$1664,57,FALSE))</f>
        <v>0</v>
      </c>
      <c r="X162" s="14">
        <f t="shared" si="12"/>
        <v>1165</v>
      </c>
      <c r="Y162" s="20">
        <f t="shared" si="13"/>
        <v>315</v>
      </c>
      <c r="Z162" s="14">
        <f>IFERROR(VLOOKUP($D162,Results37!$F$3:$L$1396,Z$1,FALSE),"")</f>
        <v>158</v>
      </c>
      <c r="AA162" s="43">
        <f>IF(ISERROR(VLOOKUP(D162,Results37!$F$3:$O$1399,AA$1,FALSE)),"",IF(VLOOKUP(D162,Results37!$F$3:$O$1399,AA$1+1,FALSE)=1,"S"&amp;VLOOKUP(D162,Results37!$F$3:$O$1399,AA$1,FALSE),VLOOKUP(D162,Results37!$F$3:$O$1399,AA$1,FALSE)))</f>
        <v>6</v>
      </c>
      <c r="AB162" s="14">
        <f>IFERROR(VLOOKUP($D162,Results37!$F$3:$L$1396,AB$1,FALSE),"")</f>
        <v>2</v>
      </c>
      <c r="AC162" s="14" t="str">
        <f>IFERROR(VLOOKUP($D162,Results37!$F$3:$L$1396,AC$1,FALSE),"")</f>
        <v>Duluth Warriors</v>
      </c>
      <c r="AD162" s="14">
        <f t="shared" si="14"/>
        <v>1007</v>
      </c>
      <c r="AE162" s="18" t="str">
        <f>IF(ISERROR(VLOOKUP($AC162&amp;"-"&amp;$F162&amp;" "&amp;G162,Bonuses!$B$1:$G$1006,4,FALSE)),"",INT(VLOOKUP($AC162&amp;"-"&amp;$F162&amp;" "&amp;$G162,Bonuses!$B$1:$G$1006,4,FALSE)))</f>
        <v/>
      </c>
      <c r="AF162" s="14" t="str">
        <f>IF(ISERROR(VLOOKUP($AC162&amp;"-"&amp;$F162,Bonuses!$B$1:$G$1006,5,FALSE)),"",IF(VLOOKUP($AC162&amp;"-"&amp;$F162,Bonuses!$B$1:$G$1006,5,FALSE)="","",VLOOKUP($AC162&amp;"-"&amp;$F162,Bonuses!$B$1:$G$1006,6,FALSE)&amp;" yrs, "&amp;VLOOKUP($AC162&amp;"-"&amp;$F162,Bonuses!$B$1:$G$1006,5,FALSE)))</f>
        <v/>
      </c>
    </row>
    <row r="163" spans="1:32" s="19" customFormat="1" hidden="1" x14ac:dyDescent="0.3">
      <c r="A163" s="19">
        <v>11139</v>
      </c>
      <c r="B163" s="19">
        <f t="shared" si="11"/>
        <v>1</v>
      </c>
      <c r="C163" s="14" t="str">
        <f>IF(ISNUMBER(IFERROR(VLOOKUP($A163,Pit!$A$4:$A$600,1,FALSE),"B")),"P","B")</f>
        <v>B</v>
      </c>
      <c r="D163" s="15">
        <f>IF($C163="B",VLOOKUP($A163,Bat!$A$4:$BG$1500,D$1,FALSE),VLOOKUP($A163,Pit!$A$4:$BA$1686,D$2,FALSE))</f>
        <v>11139</v>
      </c>
      <c r="E163" s="14" t="str">
        <f>IF($C163="B",VLOOKUP($A163,Bat!$A$4:$BG$1500,E$1,FALSE),VLOOKUP($A163,Pit!$A$4:$BA$1686,E$2,FALSE))</f>
        <v>C</v>
      </c>
      <c r="F163" s="14" t="str">
        <f>IF($C163="B",VLOOKUP($A163,Bat!$A$4:$BG$1500,F$1,FALSE),VLOOKUP($A163,Pit!$A$4:$BA$1686,F$2,FALSE))</f>
        <v>Andrés</v>
      </c>
      <c r="G163" s="14" t="str">
        <f>IF($C163="B",VLOOKUP($A163,Bat!$A$4:$BG$1500,G$1,FALSE),VLOOKUP($A163,Pit!$A$4:$BA$1686,G$2,FALSE))</f>
        <v>Barrón</v>
      </c>
      <c r="H163" s="14">
        <f>IF($C163="B",VLOOKUP($A163,Bat!$A$4:$BG$1500,H$1,FALSE),VLOOKUP($A163,Pit!$A$4:$BA$1686,H$2,FALSE))</f>
        <v>20</v>
      </c>
      <c r="I163" s="14" t="str">
        <f>IF($C163="B",VLOOKUP($A163,Bat!$A$4:$BG$1500,I$1,FALSE),VLOOKUP($A163,Pit!$A$4:$BA$1686,I$2,FALSE))</f>
        <v>R</v>
      </c>
      <c r="J163" s="14" t="str">
        <f>IF($C163="B",VLOOKUP($A163,Bat!$A$4:$BG$1500,J$1,FALSE),VLOOKUP($A163,Pit!$A$4:$BA$1686,J$2,FALSE))</f>
        <v>R</v>
      </c>
      <c r="K163" s="14" t="str">
        <f>IF($C163="B",VLOOKUP($A163,Bat!$A$4:$BG$1500,K$1,FALSE),VLOOKUP($A163,Pit!$A$4:$BA$1686,K$2,FALSE))</f>
        <v>Normal</v>
      </c>
      <c r="L163" s="15" t="str">
        <f>IF($C163="B",VLOOKUP($A163,Bat!$A$4:$BG$1500,L$1,FALSE),VLOOKUP($A163,Pit!$A$4:$BA$1686,L$2,FALSE))</f>
        <v>Normal</v>
      </c>
      <c r="M163" s="14">
        <f>IF($C163="B",VLOOKUP($A163,Bat!$A$4:$BG$1500,M$1,FALSE),VLOOKUP($A163,Pit!$A$4:$BA$1686,M$2,FALSE))</f>
        <v>4</v>
      </c>
      <c r="N163" s="14">
        <f>IF($C163="B",VLOOKUP($A163,Bat!$A$4:$BG$1500,N$1,FALSE),VLOOKUP($A163,Pit!$A$4:$BA$1686,N$2,FALSE))</f>
        <v>4</v>
      </c>
      <c r="O163" s="14">
        <f>IF($C163="B",VLOOKUP($A163,Bat!$A$4:$BG$1500,O$1,FALSE),VLOOKUP($A163,Pit!$A$4:$BA$1686,O$2,FALSE))</f>
        <v>4</v>
      </c>
      <c r="P163" s="14">
        <f>IF($C163="B",VLOOKUP($A163,Bat!$A$4:$BG$1500,P$1,FALSE),VLOOKUP($A163,Pit!$A$4:$BA$1686,P$2,FALSE))</f>
        <v>6</v>
      </c>
      <c r="Q163" s="15">
        <f>IF($C163="B",VLOOKUP($A163,Bat!$A$4:$BG$1500,Q$1,FALSE),VLOOKUP($A163,Pit!$A$4:$BA$1686,Q$2,FALSE))</f>
        <v>4</v>
      </c>
      <c r="R163" s="16">
        <f>IF($C163="B",VLOOKUP($A163,Bat!$A$4:$BG$1500,R$1,FALSE),VLOOKUP($A163,Pit!$A$4:$BA$1686,R$2,FALSE))</f>
        <v>113.12801129182043</v>
      </c>
      <c r="S163" s="17">
        <f>IF($C163="B",VLOOKUP($A163,Bat!$A$4:$BG$1500,S$1,FALSE),VLOOKUP($A163,Pit!$A$4:$BA$1686,S$2,FALSE))</f>
        <v>1.0486262253694756</v>
      </c>
      <c r="T163" s="48" t="str">
        <f>IF($C163="B",VLOOKUP($A163,Bat!$A$4:$BG$1500,T$1,FALSE),VLOOKUP($A163,Pit!$A$4:$BA$1686,T$2,FALSE))</f>
        <v>$130k</v>
      </c>
      <c r="U163" s="19">
        <f>IF($C163="B",VLOOKUP($A163,Bat!$A$4:$AU$1464,46,FALSE),VLOOKUP($A163,Pit!$A$4:$BD$1664,55,FALSE))</f>
        <v>800</v>
      </c>
      <c r="V163" s="19">
        <f>IF($C163="B",VLOOKUP($A163,Bat!$A$4:$BA$1464,47,FALSE),VLOOKUP($A163,Pit!$A$4:$BF$1664,56,FALSE))</f>
        <v>800</v>
      </c>
      <c r="W163" s="19">
        <f>IF($C163="B",VLOOKUP($A163,Bat!$A$4:$BA$1464,48,FALSE),VLOOKUP($A163,Pit!$A$4:$BF$1664,57,FALSE))</f>
        <v>0</v>
      </c>
      <c r="X163" s="14">
        <f t="shared" si="12"/>
        <v>1000</v>
      </c>
      <c r="Y163" s="20">
        <f t="shared" si="13"/>
        <v>150</v>
      </c>
      <c r="Z163" s="14">
        <f>IFERROR(VLOOKUP($D163,Results37!$F$3:$L$1396,Z$1,FALSE),"")</f>
        <v>159</v>
      </c>
      <c r="AA163" s="43">
        <f>IF(ISERROR(VLOOKUP(D163,Results37!$F$3:$O$1399,AA$1,FALSE)),"",IF(VLOOKUP(D163,Results37!$F$3:$O$1399,AA$1+1,FALSE)=1,"S"&amp;VLOOKUP(D163,Results37!$F$3:$O$1399,AA$1,FALSE),VLOOKUP(D163,Results37!$F$3:$O$1399,AA$1,FALSE)))</f>
        <v>6</v>
      </c>
      <c r="AB163" s="14">
        <f>IFERROR(VLOOKUP($D163,Results37!$F$3:$L$1396,AB$1,FALSE),"")</f>
        <v>3</v>
      </c>
      <c r="AC163" s="14" t="str">
        <f>IFERROR(VLOOKUP($D163,Results37!$F$3:$L$1396,AC$1,FALSE),"")</f>
        <v>Arlington Bureaucrats</v>
      </c>
      <c r="AD163" s="14">
        <f t="shared" si="14"/>
        <v>841</v>
      </c>
      <c r="AE163" s="18" t="str">
        <f>IF(ISERROR(VLOOKUP($AC163&amp;"-"&amp;$F163&amp;" "&amp;G163,Bonuses!$B$1:$G$1006,4,FALSE)),"",INT(VLOOKUP($AC163&amp;"-"&amp;$F163&amp;" "&amp;$G163,Bonuses!$B$1:$G$1006,4,FALSE)))</f>
        <v/>
      </c>
      <c r="AF163" s="14" t="str">
        <f>IF(ISERROR(VLOOKUP($AC163&amp;"-"&amp;$F163,Bonuses!$B$1:$G$1006,5,FALSE)),"",IF(VLOOKUP($AC163&amp;"-"&amp;$F163,Bonuses!$B$1:$G$1006,5,FALSE)="","",VLOOKUP($AC163&amp;"-"&amp;$F163,Bonuses!$B$1:$G$1006,6,FALSE)&amp;" yrs, "&amp;VLOOKUP($AC163&amp;"-"&amp;$F163,Bonuses!$B$1:$G$1006,5,FALSE)))</f>
        <v/>
      </c>
    </row>
    <row r="164" spans="1:32" s="19" customFormat="1" hidden="1" x14ac:dyDescent="0.3">
      <c r="A164" s="19">
        <v>11961</v>
      </c>
      <c r="B164" s="19">
        <f t="shared" si="11"/>
        <v>1</v>
      </c>
      <c r="C164" s="14" t="str">
        <f>IF(ISNUMBER(IFERROR(VLOOKUP($A164,Pit!$A$4:$A$600,1,FALSE),"B")),"P","B")</f>
        <v>B</v>
      </c>
      <c r="D164" s="15">
        <f>IF($C164="B",VLOOKUP($A164,Bat!$A$4:$BG$1500,D$1,FALSE),VLOOKUP($A164,Pit!$A$4:$BA$1686,D$2,FALSE))</f>
        <v>11961</v>
      </c>
      <c r="E164" s="14" t="str">
        <f>IF($C164="B",VLOOKUP($A164,Bat!$A$4:$BG$1500,E$1,FALSE),VLOOKUP($A164,Pit!$A$4:$BA$1686,E$2,FALSE))</f>
        <v>1B</v>
      </c>
      <c r="F164" s="14" t="str">
        <f>IF($C164="B",VLOOKUP($A164,Bat!$A$4:$BG$1500,F$1,FALSE),VLOOKUP($A164,Pit!$A$4:$BA$1686,F$2,FALSE))</f>
        <v>Kunitaro</v>
      </c>
      <c r="G164" s="14" t="str">
        <f>IF($C164="B",VLOOKUP($A164,Bat!$A$4:$BG$1500,G$1,FALSE),VLOOKUP($A164,Pit!$A$4:$BA$1686,G$2,FALSE))</f>
        <v>Matsumoto</v>
      </c>
      <c r="H164" s="14">
        <f>IF($C164="B",VLOOKUP($A164,Bat!$A$4:$BG$1500,H$1,FALSE),VLOOKUP($A164,Pit!$A$4:$BA$1686,H$2,FALSE))</f>
        <v>18</v>
      </c>
      <c r="I164" s="14" t="str">
        <f>IF($C164="B",VLOOKUP($A164,Bat!$A$4:$BG$1500,I$1,FALSE),VLOOKUP($A164,Pit!$A$4:$BA$1686,I$2,FALSE))</f>
        <v>R</v>
      </c>
      <c r="J164" s="14" t="str">
        <f>IF($C164="B",VLOOKUP($A164,Bat!$A$4:$BG$1500,J$1,FALSE),VLOOKUP($A164,Pit!$A$4:$BA$1686,J$2,FALSE))</f>
        <v>R</v>
      </c>
      <c r="K164" s="14" t="str">
        <f>IF($C164="B",VLOOKUP($A164,Bat!$A$4:$BG$1500,K$1,FALSE),VLOOKUP($A164,Pit!$A$4:$BA$1686,K$2,FALSE))</f>
        <v>Normal</v>
      </c>
      <c r="L164" s="15" t="str">
        <f>IF($C164="B",VLOOKUP($A164,Bat!$A$4:$BG$1500,L$1,FALSE),VLOOKUP($A164,Pit!$A$4:$BA$1686,L$2,FALSE))</f>
        <v>Normal</v>
      </c>
      <c r="M164" s="14">
        <f>IF($C164="B",VLOOKUP($A164,Bat!$A$4:$BG$1500,M$1,FALSE),VLOOKUP($A164,Pit!$A$4:$BA$1686,M$2,FALSE))</f>
        <v>2</v>
      </c>
      <c r="N164" s="14">
        <f>IF($C164="B",VLOOKUP($A164,Bat!$A$4:$BG$1500,N$1,FALSE),VLOOKUP($A164,Pit!$A$4:$BA$1686,N$2,FALSE))</f>
        <v>4</v>
      </c>
      <c r="O164" s="14">
        <f>IF($C164="B",VLOOKUP($A164,Bat!$A$4:$BG$1500,O$1,FALSE),VLOOKUP($A164,Pit!$A$4:$BA$1686,O$2,FALSE))</f>
        <v>6</v>
      </c>
      <c r="P164" s="14">
        <f>IF($C164="B",VLOOKUP($A164,Bat!$A$4:$BG$1500,P$1,FALSE),VLOOKUP($A164,Pit!$A$4:$BA$1686,P$2,FALSE))</f>
        <v>6</v>
      </c>
      <c r="Q164" s="15">
        <f>IF($C164="B",VLOOKUP($A164,Bat!$A$4:$BG$1500,Q$1,FALSE),VLOOKUP($A164,Pit!$A$4:$BA$1686,Q$2,FALSE))</f>
        <v>2</v>
      </c>
      <c r="R164" s="16">
        <f>IF($C164="B",VLOOKUP($A164,Bat!$A$4:$BG$1500,R$1,FALSE),VLOOKUP($A164,Pit!$A$4:$BA$1686,R$2,FALSE))</f>
        <v>111.35200699200911</v>
      </c>
      <c r="S164" s="17">
        <f>IF($C164="B",VLOOKUP($A164,Bat!$A$4:$BG$1500,S$1,FALSE),VLOOKUP($A164,Pit!$A$4:$BA$1686,S$2,FALSE))</f>
        <v>0.67763886054906897</v>
      </c>
      <c r="T164" s="48" t="str">
        <f>IF($C164="B",VLOOKUP($A164,Bat!$A$4:$BG$1500,T$1,FALSE),VLOOKUP($A164,Pit!$A$4:$BA$1686,T$2,FALSE))</f>
        <v>$200k</v>
      </c>
      <c r="U164" s="19">
        <f>IF($C164="B",VLOOKUP($A164,Bat!$A$4:$AU$1464,46,FALSE),VLOOKUP($A164,Pit!$A$4:$BD$1664,55,FALSE))</f>
        <v>800</v>
      </c>
      <c r="V164" s="19">
        <f>IF($C164="B",VLOOKUP($A164,Bat!$A$4:$BA$1464,47,FALSE),VLOOKUP($A164,Pit!$A$4:$BF$1664,56,FALSE))</f>
        <v>800</v>
      </c>
      <c r="W164" s="19">
        <f>IF($C164="B",VLOOKUP($A164,Bat!$A$4:$BA$1464,48,FALSE),VLOOKUP($A164,Pit!$A$4:$BF$1664,57,FALSE))</f>
        <v>0</v>
      </c>
      <c r="X164" s="14">
        <f t="shared" si="12"/>
        <v>1088</v>
      </c>
      <c r="Y164" s="20">
        <f t="shared" si="13"/>
        <v>238</v>
      </c>
      <c r="Z164" s="14">
        <f>IFERROR(VLOOKUP($D164,Results37!$F$3:$L$1396,Z$1,FALSE),"")</f>
        <v>160</v>
      </c>
      <c r="AA164" s="43">
        <f>IF(ISERROR(VLOOKUP(D164,Results37!$F$3:$O$1399,AA$1,FALSE)),"",IF(VLOOKUP(D164,Results37!$F$3:$O$1399,AA$1+1,FALSE)=1,"S"&amp;VLOOKUP(D164,Results37!$F$3:$O$1399,AA$1,FALSE),VLOOKUP(D164,Results37!$F$3:$O$1399,AA$1,FALSE)))</f>
        <v>6</v>
      </c>
      <c r="AB164" s="14">
        <f>IFERROR(VLOOKUP($D164,Results37!$F$3:$L$1396,AB$1,FALSE),"")</f>
        <v>4</v>
      </c>
      <c r="AC164" s="14" t="str">
        <f>IFERROR(VLOOKUP($D164,Results37!$F$3:$L$1396,AC$1,FALSE),"")</f>
        <v>Manchester Maulers</v>
      </c>
      <c r="AD164" s="14">
        <f t="shared" si="14"/>
        <v>928</v>
      </c>
      <c r="AE164" s="18" t="str">
        <f>IF(ISERROR(VLOOKUP($AC164&amp;"-"&amp;$F164&amp;" "&amp;G164,Bonuses!$B$1:$G$1006,4,FALSE)),"",INT(VLOOKUP($AC164&amp;"-"&amp;$F164&amp;" "&amp;$G164,Bonuses!$B$1:$G$1006,4,FALSE)))</f>
        <v/>
      </c>
      <c r="AF164" s="14" t="str">
        <f>IF(ISERROR(VLOOKUP($AC164&amp;"-"&amp;$F164,Bonuses!$B$1:$G$1006,5,FALSE)),"",IF(VLOOKUP($AC164&amp;"-"&amp;$F164,Bonuses!$B$1:$G$1006,5,FALSE)="","",VLOOKUP($AC164&amp;"-"&amp;$F164,Bonuses!$B$1:$G$1006,6,FALSE)&amp;" yrs, "&amp;VLOOKUP($AC164&amp;"-"&amp;$F164,Bonuses!$B$1:$G$1006,5,FALSE)))</f>
        <v/>
      </c>
    </row>
    <row r="165" spans="1:32" s="19" customFormat="1" hidden="1" x14ac:dyDescent="0.3">
      <c r="A165" s="19">
        <v>13243</v>
      </c>
      <c r="B165" s="19">
        <f t="shared" si="11"/>
        <v>1</v>
      </c>
      <c r="C165" s="14" t="str">
        <f>IF(ISNUMBER(IFERROR(VLOOKUP($A165,Pit!$A$4:$A$600,1,FALSE),"B")),"P","B")</f>
        <v>P</v>
      </c>
      <c r="D165" s="15">
        <f>IF($C165="B",VLOOKUP($A165,Bat!$A$4:$BG$1500,D$1,FALSE),VLOOKUP($A165,Pit!$A$4:$BA$1686,D$2,FALSE))</f>
        <v>13243</v>
      </c>
      <c r="E165" s="14" t="str">
        <f>IF($C165="B",VLOOKUP($A165,Bat!$A$4:$BG$1500,E$1,FALSE),VLOOKUP($A165,Pit!$A$4:$BA$1686,E$2,FALSE))</f>
        <v>SP</v>
      </c>
      <c r="F165" s="14" t="str">
        <f>IF($C165="B",VLOOKUP($A165,Bat!$A$4:$BG$1500,F$1,FALSE),VLOOKUP($A165,Pit!$A$4:$BA$1686,F$2,FALSE))</f>
        <v>Yoshiaga</v>
      </c>
      <c r="G165" s="14" t="str">
        <f>IF($C165="B",VLOOKUP($A165,Bat!$A$4:$BG$1500,G$1,FALSE),VLOOKUP($A165,Pit!$A$4:$BA$1686,G$2,FALSE))</f>
        <v>Hashimoto</v>
      </c>
      <c r="H165" s="14">
        <f>IF($C165="B",VLOOKUP($A165,Bat!$A$4:$BG$1500,H$1,FALSE),VLOOKUP($A165,Pit!$A$4:$BA$1686,H$2,FALSE))</f>
        <v>18</v>
      </c>
      <c r="I165" s="14" t="str">
        <f>IF($C165="B",VLOOKUP($A165,Bat!$A$4:$BG$1500,I$1,FALSE),VLOOKUP($A165,Pit!$A$4:$BA$1686,I$2,FALSE))</f>
        <v>L</v>
      </c>
      <c r="J165" s="14" t="str">
        <f>IF($C165="B",VLOOKUP($A165,Bat!$A$4:$BG$1500,J$1,FALSE),VLOOKUP($A165,Pit!$A$4:$BA$1686,J$2,FALSE))</f>
        <v>R</v>
      </c>
      <c r="K165" s="14" t="str">
        <f>IF($C165="B",VLOOKUP($A165,Bat!$A$4:$BG$1500,K$1,FALSE),VLOOKUP($A165,Pit!$A$4:$BA$1686,K$2,FALSE))</f>
        <v>Low</v>
      </c>
      <c r="L165" s="15" t="str">
        <f>IF($C165="B",VLOOKUP($A165,Bat!$A$4:$BG$1500,L$1,FALSE),VLOOKUP($A165,Pit!$A$4:$BA$1686,L$2,FALSE))</f>
        <v>Normal</v>
      </c>
      <c r="M165" s="14">
        <f>IF($C165="B",VLOOKUP($A165,Bat!$A$4:$BG$1500,M$1,FALSE),VLOOKUP($A165,Pit!$A$4:$BA$1686,M$2,FALSE))</f>
        <v>4</v>
      </c>
      <c r="N165" s="14">
        <f>IF($C165="B",VLOOKUP($A165,Bat!$A$4:$BG$1500,N$1,FALSE),VLOOKUP($A165,Pit!$A$4:$BA$1686,N$2,FALSE))</f>
        <v>2</v>
      </c>
      <c r="O165" s="14">
        <f>IF($C165="B",VLOOKUP($A165,Bat!$A$4:$BG$1500,O$1,FALSE),VLOOKUP($A165,Pit!$A$4:$BA$1686,O$2,FALSE))</f>
        <v>3</v>
      </c>
      <c r="P165" s="14" t="str">
        <f>IF($C165="B",VLOOKUP($A165,Bat!$A$4:$BG$1500,P$1,FALSE),VLOOKUP($A165,Pit!$A$4:$BA$1686,P$2,FALSE))</f>
        <v>88-90 Mph</v>
      </c>
      <c r="Q165" s="15">
        <f>IF($C165="B",VLOOKUP($A165,Bat!$A$4:$BG$1500,Q$1,FALSE),VLOOKUP($A165,Pit!$A$4:$BA$1686,Q$2,FALSE))</f>
        <v>6</v>
      </c>
      <c r="R165" s="16">
        <f>IF($C165="B",VLOOKUP($A165,Bat!$A$4:$BG$1500,R$1,FALSE),VLOOKUP($A165,Pit!$A$4:$BA$1686,R$2,FALSE))</f>
        <v>105.03227860288409</v>
      </c>
      <c r="S165" s="17">
        <f>IF($C165="B",VLOOKUP($A165,Bat!$A$4:$BG$1500,S$1,FALSE),VLOOKUP($A165,Pit!$A$4:$BA$1686,S$2,FALSE))</f>
        <v>0.37209789117878994</v>
      </c>
      <c r="T165" s="48" t="str">
        <f>IF($C165="B",VLOOKUP($A165,Bat!$A$4:$BG$1500,T$1,FALSE),VLOOKUP($A165,Pit!$A$4:$BA$1686,T$2,FALSE))</f>
        <v>$90k</v>
      </c>
      <c r="U165" s="19">
        <f>IF($C165="B",VLOOKUP($A165,Bat!$A$4:$AU$1464,46,FALSE),VLOOKUP($A165,Pit!$A$4:$BD$1664,55,FALSE))</f>
        <v>800</v>
      </c>
      <c r="V165" s="19">
        <f>IF($C165="B",VLOOKUP($A165,Bat!$A$4:$BA$1464,47,FALSE),VLOOKUP($A165,Pit!$A$4:$BF$1664,56,FALSE))</f>
        <v>800</v>
      </c>
      <c r="W165" s="19">
        <f>IF($C165="B",VLOOKUP($A165,Bat!$A$4:$BA$1464,48,FALSE),VLOOKUP($A165,Pit!$A$4:$BF$1664,57,FALSE))</f>
        <v>0</v>
      </c>
      <c r="X165" s="14">
        <f t="shared" si="12"/>
        <v>1172</v>
      </c>
      <c r="Y165" s="20">
        <f t="shared" si="13"/>
        <v>322</v>
      </c>
      <c r="Z165" s="14">
        <f>IFERROR(VLOOKUP($D165,Results37!$F$3:$L$1396,Z$1,FALSE),"")</f>
        <v>161</v>
      </c>
      <c r="AA165" s="43">
        <f>IF(ISERROR(VLOOKUP(D165,Results37!$F$3:$O$1399,AA$1,FALSE)),"",IF(VLOOKUP(D165,Results37!$F$3:$O$1399,AA$1+1,FALSE)=1,"S"&amp;VLOOKUP(D165,Results37!$F$3:$O$1399,AA$1,FALSE),VLOOKUP(D165,Results37!$F$3:$O$1399,AA$1,FALSE)))</f>
        <v>6</v>
      </c>
      <c r="AB165" s="14">
        <f>IFERROR(VLOOKUP($D165,Results37!$F$3:$L$1396,AB$1,FALSE),"")</f>
        <v>5</v>
      </c>
      <c r="AC165" s="14" t="str">
        <f>IFERROR(VLOOKUP($D165,Results37!$F$3:$L$1396,AC$1,FALSE),"")</f>
        <v>Charleston Statesmen</v>
      </c>
      <c r="AD165" s="14">
        <f t="shared" si="14"/>
        <v>1011</v>
      </c>
      <c r="AE165" s="18" t="str">
        <f>IF(ISERROR(VLOOKUP($AC165&amp;"-"&amp;$F165&amp;" "&amp;G165,Bonuses!$B$1:$G$1006,4,FALSE)),"",INT(VLOOKUP($AC165&amp;"-"&amp;$F165&amp;" "&amp;$G165,Bonuses!$B$1:$G$1006,4,FALSE)))</f>
        <v/>
      </c>
      <c r="AF165" s="14" t="str">
        <f>AA165&amp;"."&amp;AB165&amp;" ("&amp;Z165&amp;") - "&amp;E165&amp;" "&amp;F165&amp;" "&amp;G165</f>
        <v>6.5 (161) - SP Yoshiaga Hashimoto</v>
      </c>
    </row>
    <row r="166" spans="1:32" s="19" customFormat="1" hidden="1" x14ac:dyDescent="0.3">
      <c r="A166" s="19">
        <v>7440</v>
      </c>
      <c r="B166" s="19">
        <f t="shared" si="11"/>
        <v>1</v>
      </c>
      <c r="C166" s="14" t="str">
        <f>IF(ISNUMBER(IFERROR(VLOOKUP($A166,Pit!$A$4:$A$600,1,FALSE),"B")),"P","B")</f>
        <v>P</v>
      </c>
      <c r="D166" s="15">
        <f>IF($C166="B",VLOOKUP($A166,Bat!$A$4:$BG$1500,D$1,FALSE),VLOOKUP($A166,Pit!$A$4:$BA$1686,D$2,FALSE))</f>
        <v>7440</v>
      </c>
      <c r="E166" s="14" t="str">
        <f>IF($C166="B",VLOOKUP($A166,Bat!$A$4:$BG$1500,E$1,FALSE),VLOOKUP($A166,Pit!$A$4:$BA$1686,E$2,FALSE))</f>
        <v>RP</v>
      </c>
      <c r="F166" s="14" t="str">
        <f>IF($C166="B",VLOOKUP($A166,Bat!$A$4:$BG$1500,F$1,FALSE),VLOOKUP($A166,Pit!$A$4:$BA$1686,F$2,FALSE))</f>
        <v>Jason</v>
      </c>
      <c r="G166" s="14" t="str">
        <f>IF($C166="B",VLOOKUP($A166,Bat!$A$4:$BG$1500,G$1,FALSE),VLOOKUP($A166,Pit!$A$4:$BA$1686,G$2,FALSE))</f>
        <v>Patrick</v>
      </c>
      <c r="H166" s="14">
        <f>IF($C166="B",VLOOKUP($A166,Bat!$A$4:$BG$1500,H$1,FALSE),VLOOKUP($A166,Pit!$A$4:$BA$1686,H$2,FALSE))</f>
        <v>18</v>
      </c>
      <c r="I166" s="14" t="str">
        <f>IF($C166="B",VLOOKUP($A166,Bat!$A$4:$BG$1500,I$1,FALSE),VLOOKUP($A166,Pit!$A$4:$BA$1686,I$2,FALSE))</f>
        <v>R</v>
      </c>
      <c r="J166" s="14" t="str">
        <f>IF($C166="B",VLOOKUP($A166,Bat!$A$4:$BG$1500,J$1,FALSE),VLOOKUP($A166,Pit!$A$4:$BA$1686,J$2,FALSE))</f>
        <v>R</v>
      </c>
      <c r="K166" s="14" t="str">
        <f>IF($C166="B",VLOOKUP($A166,Bat!$A$4:$BG$1500,K$1,FALSE),VLOOKUP($A166,Pit!$A$4:$BA$1686,K$2,FALSE))</f>
        <v>Normal</v>
      </c>
      <c r="L166" s="15" t="str">
        <f>IF($C166="B",VLOOKUP($A166,Bat!$A$4:$BG$1500,L$1,FALSE),VLOOKUP($A166,Pit!$A$4:$BA$1686,L$2,FALSE))</f>
        <v>High</v>
      </c>
      <c r="M166" s="14">
        <f>IF($C166="B",VLOOKUP($A166,Bat!$A$4:$BG$1500,M$1,FALSE),VLOOKUP($A166,Pit!$A$4:$BA$1686,M$2,FALSE))</f>
        <v>3</v>
      </c>
      <c r="N166" s="14">
        <f>IF($C166="B",VLOOKUP($A166,Bat!$A$4:$BG$1500,N$1,FALSE),VLOOKUP($A166,Pit!$A$4:$BA$1686,N$2,FALSE))</f>
        <v>6</v>
      </c>
      <c r="O166" s="14">
        <f>IF($C166="B",VLOOKUP($A166,Bat!$A$4:$BG$1500,O$1,FALSE),VLOOKUP($A166,Pit!$A$4:$BA$1686,O$2,FALSE))</f>
        <v>3</v>
      </c>
      <c r="P166" s="14" t="str">
        <f>IF($C166="B",VLOOKUP($A166,Bat!$A$4:$BG$1500,P$1,FALSE),VLOOKUP($A166,Pit!$A$4:$BA$1686,P$2,FALSE))</f>
        <v>87-89 Mph</v>
      </c>
      <c r="Q166" s="15">
        <f>IF($C166="B",VLOOKUP($A166,Bat!$A$4:$BG$1500,Q$1,FALSE),VLOOKUP($A166,Pit!$A$4:$BA$1686,Q$2,FALSE))</f>
        <v>3</v>
      </c>
      <c r="R166" s="16">
        <f>IF($C166="B",VLOOKUP($A166,Bat!$A$4:$BG$1500,R$1,FALSE),VLOOKUP($A166,Pit!$A$4:$BA$1686,R$2,FALSE))</f>
        <v>108.78251466578791</v>
      </c>
      <c r="S166" s="17">
        <f>IF($C166="B",VLOOKUP($A166,Bat!$A$4:$BG$1500,S$1,FALSE),VLOOKUP($A166,Pit!$A$4:$BA$1686,S$2,FALSE))</f>
        <v>0.71808216109377243</v>
      </c>
      <c r="T166" s="48" t="str">
        <f>IF($C166="B",VLOOKUP($A166,Bat!$A$4:$BG$1500,T$1,FALSE),VLOOKUP($A166,Pit!$A$4:$BA$1686,T$2,FALSE))</f>
        <v>$38k</v>
      </c>
      <c r="U166" s="19">
        <f>IF($C166="B",VLOOKUP($A166,Bat!$A$4:$AU$1464,46,FALSE),VLOOKUP($A166,Pit!$A$4:$BD$1664,55,FALSE))</f>
        <v>800</v>
      </c>
      <c r="V166" s="19">
        <f>IF($C166="B",VLOOKUP($A166,Bat!$A$4:$BA$1464,47,FALSE),VLOOKUP($A166,Pit!$A$4:$BF$1664,56,FALSE))</f>
        <v>800</v>
      </c>
      <c r="W166" s="19">
        <f>IF($C166="B",VLOOKUP($A166,Bat!$A$4:$BA$1464,48,FALSE),VLOOKUP($A166,Pit!$A$4:$BF$1664,57,FALSE))</f>
        <v>0</v>
      </c>
      <c r="X166" s="14">
        <f t="shared" si="12"/>
        <v>1076</v>
      </c>
      <c r="Y166" s="20">
        <f t="shared" si="13"/>
        <v>226</v>
      </c>
      <c r="Z166" s="14">
        <f>IFERROR(VLOOKUP($D166,Results37!$F$3:$L$1396,Z$1,FALSE),"")</f>
        <v>162</v>
      </c>
      <c r="AA166" s="43">
        <f>IF(ISERROR(VLOOKUP(D166,Results37!$F$3:$O$1399,AA$1,FALSE)),"",IF(VLOOKUP(D166,Results37!$F$3:$O$1399,AA$1+1,FALSE)=1,"S"&amp;VLOOKUP(D166,Results37!$F$3:$O$1399,AA$1,FALSE),VLOOKUP(D166,Results37!$F$3:$O$1399,AA$1,FALSE)))</f>
        <v>6</v>
      </c>
      <c r="AB166" s="14">
        <f>IFERROR(VLOOKUP($D166,Results37!$F$3:$L$1396,AB$1,FALSE),"")</f>
        <v>6</v>
      </c>
      <c r="AC166" s="14" t="str">
        <f>IFERROR(VLOOKUP($D166,Results37!$F$3:$L$1396,AC$1,FALSE),"")</f>
        <v>Scottish Claymores</v>
      </c>
      <c r="AD166" s="14">
        <f t="shared" si="14"/>
        <v>914</v>
      </c>
      <c r="AE166" s="18" t="str">
        <f>IF(ISERROR(VLOOKUP($AC166&amp;"-"&amp;$F166&amp;" "&amp;G166,Bonuses!$B$1:$G$1006,4,FALSE)),"",INT(VLOOKUP($AC166&amp;"-"&amp;$F166&amp;" "&amp;$G166,Bonuses!$B$1:$G$1006,4,FALSE)))</f>
        <v/>
      </c>
      <c r="AF166" s="14" t="str">
        <f>IF(ISERROR(VLOOKUP($AC166&amp;"-"&amp;$F166,Bonuses!$B$1:$G$1006,5,FALSE)),"",IF(VLOOKUP($AC166&amp;"-"&amp;$F166,Bonuses!$B$1:$G$1006,5,FALSE)="","",VLOOKUP($AC166&amp;"-"&amp;$F166,Bonuses!$B$1:$G$1006,6,FALSE)&amp;" yrs, "&amp;VLOOKUP($AC166&amp;"-"&amp;$F166,Bonuses!$B$1:$G$1006,5,FALSE)))</f>
        <v/>
      </c>
    </row>
    <row r="167" spans="1:32" s="19" customFormat="1" hidden="1" x14ac:dyDescent="0.3">
      <c r="A167" s="19">
        <v>4647</v>
      </c>
      <c r="B167" s="19">
        <f t="shared" si="11"/>
        <v>1</v>
      </c>
      <c r="C167" s="14" t="str">
        <f>IF(ISNUMBER(IFERROR(VLOOKUP($A167,Pit!$A$4:$A$600,1,FALSE),"B")),"P","B")</f>
        <v>B</v>
      </c>
      <c r="D167" s="15">
        <f>IF($C167="B",VLOOKUP($A167,Bat!$A$4:$BG$1500,D$1,FALSE),VLOOKUP($A167,Pit!$A$4:$BA$1686,D$2,FALSE))</f>
        <v>4647</v>
      </c>
      <c r="E167" s="14" t="str">
        <f>IF($C167="B",VLOOKUP($A167,Bat!$A$4:$BG$1500,E$1,FALSE),VLOOKUP($A167,Pit!$A$4:$BA$1686,E$2,FALSE))</f>
        <v>3B</v>
      </c>
      <c r="F167" s="14" t="str">
        <f>IF($C167="B",VLOOKUP($A167,Bat!$A$4:$BG$1500,F$1,FALSE),VLOOKUP($A167,Pit!$A$4:$BA$1686,F$2,FALSE))</f>
        <v>Guillermo</v>
      </c>
      <c r="G167" s="14" t="str">
        <f>IF($C167="B",VLOOKUP($A167,Bat!$A$4:$BG$1500,G$1,FALSE),VLOOKUP($A167,Pit!$A$4:$BA$1686,G$2,FALSE))</f>
        <v>Benítez</v>
      </c>
      <c r="H167" s="14">
        <f>IF($C167="B",VLOOKUP($A167,Bat!$A$4:$BG$1500,H$1,FALSE),VLOOKUP($A167,Pit!$A$4:$BA$1686,H$2,FALSE))</f>
        <v>21</v>
      </c>
      <c r="I167" s="14" t="str">
        <f>IF($C167="B",VLOOKUP($A167,Bat!$A$4:$BG$1500,I$1,FALSE),VLOOKUP($A167,Pit!$A$4:$BA$1686,I$2,FALSE))</f>
        <v>S</v>
      </c>
      <c r="J167" s="14" t="str">
        <f>IF($C167="B",VLOOKUP($A167,Bat!$A$4:$BG$1500,J$1,FALSE),VLOOKUP($A167,Pit!$A$4:$BA$1686,J$2,FALSE))</f>
        <v>R</v>
      </c>
      <c r="K167" s="14" t="str">
        <f>IF($C167="B",VLOOKUP($A167,Bat!$A$4:$BG$1500,K$1,FALSE),VLOOKUP($A167,Pit!$A$4:$BA$1686,K$2,FALSE))</f>
        <v>High</v>
      </c>
      <c r="L167" s="15" t="str">
        <f>IF($C167="B",VLOOKUP($A167,Bat!$A$4:$BG$1500,L$1,FALSE),VLOOKUP($A167,Pit!$A$4:$BA$1686,L$2,FALSE))</f>
        <v>Normal</v>
      </c>
      <c r="M167" s="14">
        <f>IF($C167="B",VLOOKUP($A167,Bat!$A$4:$BG$1500,M$1,FALSE),VLOOKUP($A167,Pit!$A$4:$BA$1686,M$2,FALSE))</f>
        <v>4</v>
      </c>
      <c r="N167" s="14">
        <f>IF($C167="B",VLOOKUP($A167,Bat!$A$4:$BG$1500,N$1,FALSE),VLOOKUP($A167,Pit!$A$4:$BA$1686,N$2,FALSE))</f>
        <v>4</v>
      </c>
      <c r="O167" s="14">
        <f>IF($C167="B",VLOOKUP($A167,Bat!$A$4:$BG$1500,O$1,FALSE),VLOOKUP($A167,Pit!$A$4:$BA$1686,O$2,FALSE))</f>
        <v>3</v>
      </c>
      <c r="P167" s="14">
        <f>IF($C167="B",VLOOKUP($A167,Bat!$A$4:$BG$1500,P$1,FALSE),VLOOKUP($A167,Pit!$A$4:$BA$1686,P$2,FALSE))</f>
        <v>5</v>
      </c>
      <c r="Q167" s="15">
        <f>IF($C167="B",VLOOKUP($A167,Bat!$A$4:$BG$1500,Q$1,FALSE),VLOOKUP($A167,Pit!$A$4:$BA$1686,Q$2,FALSE))</f>
        <v>5</v>
      </c>
      <c r="R167" s="16">
        <f>IF($C167="B",VLOOKUP($A167,Bat!$A$4:$BG$1500,R$1,FALSE),VLOOKUP($A167,Pit!$A$4:$BA$1686,R$2,FALSE))</f>
        <v>112.55503930840243</v>
      </c>
      <c r="S167" s="17">
        <f>IF($C167="B",VLOOKUP($A167,Bat!$A$4:$BG$1500,S$1,FALSE),VLOOKUP($A167,Pit!$A$4:$BA$1686,S$2,FALSE))</f>
        <v>0.92893880892192071</v>
      </c>
      <c r="T167" s="48" t="str">
        <f>IF($C167="B",VLOOKUP($A167,Bat!$A$4:$BG$1500,T$1,FALSE),VLOOKUP($A167,Pit!$A$4:$BA$1686,T$2,FALSE))</f>
        <v>$100k</v>
      </c>
      <c r="U167" s="19">
        <f>IF($C167="B",VLOOKUP($A167,Bat!$A$4:$AU$1464,46,FALSE),VLOOKUP($A167,Pit!$A$4:$BD$1664,55,FALSE))</f>
        <v>800</v>
      </c>
      <c r="V167" s="19">
        <f>IF($C167="B",VLOOKUP($A167,Bat!$A$4:$BA$1464,47,FALSE),VLOOKUP($A167,Pit!$A$4:$BF$1664,56,FALSE))</f>
        <v>800</v>
      </c>
      <c r="W167" s="19">
        <f>IF($C167="B",VLOOKUP($A167,Bat!$A$4:$BA$1464,48,FALSE),VLOOKUP($A167,Pit!$A$4:$BF$1664,57,FALSE))</f>
        <v>0</v>
      </c>
      <c r="X167" s="14">
        <f t="shared" si="12"/>
        <v>1024</v>
      </c>
      <c r="Y167" s="20">
        <f t="shared" si="13"/>
        <v>174</v>
      </c>
      <c r="Z167" s="14">
        <f>IFERROR(VLOOKUP($D167,Results37!$F$3:$L$1396,Z$1,FALSE),"")</f>
        <v>163</v>
      </c>
      <c r="AA167" s="43">
        <f>IF(ISERROR(VLOOKUP(D167,Results37!$F$3:$O$1399,AA$1,FALSE)),"",IF(VLOOKUP(D167,Results37!$F$3:$O$1399,AA$1+1,FALSE)=1,"S"&amp;VLOOKUP(D167,Results37!$F$3:$O$1399,AA$1,FALSE),VLOOKUP(D167,Results37!$F$3:$O$1399,AA$1,FALSE)))</f>
        <v>6</v>
      </c>
      <c r="AB167" s="14">
        <f>IFERROR(VLOOKUP($D167,Results37!$F$3:$L$1396,AB$1,FALSE),"")</f>
        <v>7</v>
      </c>
      <c r="AC167" s="14" t="str">
        <f>IFERROR(VLOOKUP($D167,Results37!$F$3:$L$1396,AC$1,FALSE),"")</f>
        <v>Arlington Bureaucrats</v>
      </c>
      <c r="AD167" s="14">
        <f t="shared" si="14"/>
        <v>861</v>
      </c>
      <c r="AE167" s="18" t="str">
        <f>IF(ISERROR(VLOOKUP($AC167&amp;"-"&amp;$F167&amp;" "&amp;G167,Bonuses!$B$1:$G$1006,4,FALSE)),"",INT(VLOOKUP($AC167&amp;"-"&amp;$F167&amp;" "&amp;$G167,Bonuses!$B$1:$G$1006,4,FALSE)))</f>
        <v/>
      </c>
      <c r="AF167" s="14" t="str">
        <f>AA167&amp;"."&amp;AB167&amp;" ("&amp;Z167&amp;") - "&amp;E167&amp;" "&amp;F167&amp;" "&amp;G167</f>
        <v>6.7 (163) - 3B Guillermo Benítez</v>
      </c>
    </row>
    <row r="168" spans="1:32" s="19" customFormat="1" hidden="1" x14ac:dyDescent="0.3">
      <c r="A168" s="19">
        <v>13169</v>
      </c>
      <c r="B168" s="19">
        <f t="shared" si="11"/>
        <v>1</v>
      </c>
      <c r="C168" s="14" t="str">
        <f>IF(ISNUMBER(IFERROR(VLOOKUP($A168,Pit!$A$4:$A$600,1,FALSE),"B")),"P","B")</f>
        <v>B</v>
      </c>
      <c r="D168" s="15">
        <f>IF($C168="B",VLOOKUP($A168,Bat!$A$4:$BG$1500,D$1,FALSE),VLOOKUP($A168,Pit!$A$4:$BA$1686,D$2,FALSE))</f>
        <v>13169</v>
      </c>
      <c r="E168" s="14" t="str">
        <f>IF($C168="B",VLOOKUP($A168,Bat!$A$4:$BG$1500,E$1,FALSE),VLOOKUP($A168,Pit!$A$4:$BA$1686,E$2,FALSE))</f>
        <v>CF</v>
      </c>
      <c r="F168" s="14" t="str">
        <f>IF($C168="B",VLOOKUP($A168,Bat!$A$4:$BG$1500,F$1,FALSE),VLOOKUP($A168,Pit!$A$4:$BA$1686,F$2,FALSE))</f>
        <v>Leo</v>
      </c>
      <c r="G168" s="14" t="str">
        <f>IF($C168="B",VLOOKUP($A168,Bat!$A$4:$BG$1500,G$1,FALSE),VLOOKUP($A168,Pit!$A$4:$BA$1686,G$2,FALSE))</f>
        <v>Bessent</v>
      </c>
      <c r="H168" s="14">
        <f>IF($C168="B",VLOOKUP($A168,Bat!$A$4:$BG$1500,H$1,FALSE),VLOOKUP($A168,Pit!$A$4:$BA$1686,H$2,FALSE))</f>
        <v>21</v>
      </c>
      <c r="I168" s="14" t="str">
        <f>IF($C168="B",VLOOKUP($A168,Bat!$A$4:$BG$1500,I$1,FALSE),VLOOKUP($A168,Pit!$A$4:$BA$1686,I$2,FALSE))</f>
        <v>R</v>
      </c>
      <c r="J168" s="14" t="str">
        <f>IF($C168="B",VLOOKUP($A168,Bat!$A$4:$BG$1500,J$1,FALSE),VLOOKUP($A168,Pit!$A$4:$BA$1686,J$2,FALSE))</f>
        <v>R</v>
      </c>
      <c r="K168" s="14" t="str">
        <f>IF($C168="B",VLOOKUP($A168,Bat!$A$4:$BG$1500,K$1,FALSE),VLOOKUP($A168,Pit!$A$4:$BA$1686,K$2,FALSE))</f>
        <v>Normal</v>
      </c>
      <c r="L168" s="15" t="str">
        <f>IF($C168="B",VLOOKUP($A168,Bat!$A$4:$BG$1500,L$1,FALSE),VLOOKUP($A168,Pit!$A$4:$BA$1686,L$2,FALSE))</f>
        <v>High</v>
      </c>
      <c r="M168" s="14">
        <f>IF($C168="B",VLOOKUP($A168,Bat!$A$4:$BG$1500,M$1,FALSE),VLOOKUP($A168,Pit!$A$4:$BA$1686,M$2,FALSE))</f>
        <v>3</v>
      </c>
      <c r="N168" s="14">
        <f>IF($C168="B",VLOOKUP($A168,Bat!$A$4:$BG$1500,N$1,FALSE),VLOOKUP($A168,Pit!$A$4:$BA$1686,N$2,FALSE))</f>
        <v>3</v>
      </c>
      <c r="O168" s="14">
        <f>IF($C168="B",VLOOKUP($A168,Bat!$A$4:$BG$1500,O$1,FALSE),VLOOKUP($A168,Pit!$A$4:$BA$1686,O$2,FALSE))</f>
        <v>4</v>
      </c>
      <c r="P168" s="14">
        <f>IF($C168="B",VLOOKUP($A168,Bat!$A$4:$BG$1500,P$1,FALSE),VLOOKUP($A168,Pit!$A$4:$BA$1686,P$2,FALSE))</f>
        <v>4</v>
      </c>
      <c r="Q168" s="15">
        <f>IF($C168="B",VLOOKUP($A168,Bat!$A$4:$BG$1500,Q$1,FALSE),VLOOKUP($A168,Pit!$A$4:$BA$1686,Q$2,FALSE))</f>
        <v>3</v>
      </c>
      <c r="R168" s="16">
        <f>IF($C168="B",VLOOKUP($A168,Bat!$A$4:$BG$1500,R$1,FALSE),VLOOKUP($A168,Pit!$A$4:$BA$1686,R$2,FALSE))</f>
        <v>108.40598387966938</v>
      </c>
      <c r="S168" s="17">
        <f>IF($C168="B",VLOOKUP($A168,Bat!$A$4:$BG$1500,S$1,FALSE),VLOOKUP($A168,Pit!$A$4:$BA$1686,S$2,FALSE))</f>
        <v>6.2247697778211986E-2</v>
      </c>
      <c r="T168" s="48" t="str">
        <f>IF($C168="B",VLOOKUP($A168,Bat!$A$4:$BG$1500,T$1,FALSE),VLOOKUP($A168,Pit!$A$4:$BA$1686,T$2,FALSE))</f>
        <v>$130k</v>
      </c>
      <c r="U168" s="19">
        <f>IF($C168="B",VLOOKUP($A168,Bat!$A$4:$AU$1464,46,FALSE),VLOOKUP($A168,Pit!$A$4:$BD$1664,55,FALSE))</f>
        <v>800</v>
      </c>
      <c r="V168" s="19">
        <f>IF($C168="B",VLOOKUP($A168,Bat!$A$4:$BA$1464,47,FALSE),VLOOKUP($A168,Pit!$A$4:$BF$1664,56,FALSE))</f>
        <v>800</v>
      </c>
      <c r="W168" s="19">
        <f>IF($C168="B",VLOOKUP($A168,Bat!$A$4:$BA$1464,48,FALSE),VLOOKUP($A168,Pit!$A$4:$BF$1664,57,FALSE))</f>
        <v>0</v>
      </c>
      <c r="X168" s="14">
        <f t="shared" si="12"/>
        <v>1271</v>
      </c>
      <c r="Y168" s="20">
        <f t="shared" si="13"/>
        <v>421</v>
      </c>
      <c r="Z168" s="14">
        <f>IFERROR(VLOOKUP($D168,Results37!$F$3:$L$1396,Z$1,FALSE),"")</f>
        <v>164</v>
      </c>
      <c r="AA168" s="43">
        <f>IF(ISERROR(VLOOKUP(D168,Results37!$F$3:$O$1399,AA$1,FALSE)),"",IF(VLOOKUP(D168,Results37!$F$3:$O$1399,AA$1+1,FALSE)=1,"S"&amp;VLOOKUP(D168,Results37!$F$3:$O$1399,AA$1,FALSE),VLOOKUP(D168,Results37!$F$3:$O$1399,AA$1,FALSE)))</f>
        <v>6</v>
      </c>
      <c r="AB168" s="14">
        <f>IFERROR(VLOOKUP($D168,Results37!$F$3:$L$1396,AB$1,FALSE),"")</f>
        <v>8</v>
      </c>
      <c r="AC168" s="14" t="str">
        <f>IFERROR(VLOOKUP($D168,Results37!$F$3:$L$1396,AC$1,FALSE),"")</f>
        <v>Arlington Bureaucrats</v>
      </c>
      <c r="AD168" s="14">
        <f t="shared" si="14"/>
        <v>1107</v>
      </c>
      <c r="AE168" s="18" t="str">
        <f>IF(ISERROR(VLOOKUP($AC168&amp;"-"&amp;$F168&amp;" "&amp;G168,Bonuses!$B$1:$G$1006,4,FALSE)),"",INT(VLOOKUP($AC168&amp;"-"&amp;$F168&amp;" "&amp;$G168,Bonuses!$B$1:$G$1006,4,FALSE)))</f>
        <v/>
      </c>
      <c r="AF168" s="14" t="str">
        <f>AA168&amp;"."&amp;AB168&amp;" ("&amp;Z168&amp;") - "&amp;E168&amp;" "&amp;F168&amp;" "&amp;G168</f>
        <v>6.8 (164) - CF Leo Bessent</v>
      </c>
    </row>
    <row r="169" spans="1:32" s="19" customFormat="1" hidden="1" x14ac:dyDescent="0.3">
      <c r="A169" s="19">
        <v>13190</v>
      </c>
      <c r="B169" s="19">
        <f t="shared" si="11"/>
        <v>1</v>
      </c>
      <c r="C169" s="14" t="str">
        <f>IF(ISNUMBER(IFERROR(VLOOKUP($A169,Pit!$A$4:$A$600,1,FALSE),"B")),"P","B")</f>
        <v>B</v>
      </c>
      <c r="D169" s="15">
        <f>IF($C169="B",VLOOKUP($A169,Bat!$A$4:$BG$1500,D$1,FALSE),VLOOKUP($A169,Pit!$A$4:$BA$1686,D$2,FALSE))</f>
        <v>13190</v>
      </c>
      <c r="E169" s="14" t="str">
        <f>IF($C169="B",VLOOKUP($A169,Bat!$A$4:$BG$1500,E$1,FALSE),VLOOKUP($A169,Pit!$A$4:$BA$1686,E$2,FALSE))</f>
        <v>2B</v>
      </c>
      <c r="F169" s="14" t="str">
        <f>IF($C169="B",VLOOKUP($A169,Bat!$A$4:$BG$1500,F$1,FALSE),VLOOKUP($A169,Pit!$A$4:$BA$1686,F$2,FALSE))</f>
        <v>Ross</v>
      </c>
      <c r="G169" s="14" t="str">
        <f>IF($C169="B",VLOOKUP($A169,Bat!$A$4:$BG$1500,G$1,FALSE),VLOOKUP($A169,Pit!$A$4:$BA$1686,G$2,FALSE))</f>
        <v>Caird</v>
      </c>
      <c r="H169" s="14">
        <f>IF($C169="B",VLOOKUP($A169,Bat!$A$4:$BG$1500,H$1,FALSE),VLOOKUP($A169,Pit!$A$4:$BA$1686,H$2,FALSE))</f>
        <v>21</v>
      </c>
      <c r="I169" s="14" t="str">
        <f>IF($C169="B",VLOOKUP($A169,Bat!$A$4:$BG$1500,I$1,FALSE),VLOOKUP($A169,Pit!$A$4:$BA$1686,I$2,FALSE))</f>
        <v>R</v>
      </c>
      <c r="J169" s="14" t="str">
        <f>IF($C169="B",VLOOKUP($A169,Bat!$A$4:$BG$1500,J$1,FALSE),VLOOKUP($A169,Pit!$A$4:$BA$1686,J$2,FALSE))</f>
        <v>R</v>
      </c>
      <c r="K169" s="14" t="str">
        <f>IF($C169="B",VLOOKUP($A169,Bat!$A$4:$BG$1500,K$1,FALSE),VLOOKUP($A169,Pit!$A$4:$BA$1686,K$2,FALSE))</f>
        <v>Low</v>
      </c>
      <c r="L169" s="15" t="str">
        <f>IF($C169="B",VLOOKUP($A169,Bat!$A$4:$BG$1500,L$1,FALSE),VLOOKUP($A169,Pit!$A$4:$BA$1686,L$2,FALSE))</f>
        <v>Low</v>
      </c>
      <c r="M169" s="14">
        <f>IF($C169="B",VLOOKUP($A169,Bat!$A$4:$BG$1500,M$1,FALSE),VLOOKUP($A169,Pit!$A$4:$BA$1686,M$2,FALSE))</f>
        <v>3</v>
      </c>
      <c r="N169" s="14">
        <f>IF($C169="B",VLOOKUP($A169,Bat!$A$4:$BG$1500,N$1,FALSE),VLOOKUP($A169,Pit!$A$4:$BA$1686,N$2,FALSE))</f>
        <v>6</v>
      </c>
      <c r="O169" s="14">
        <f>IF($C169="B",VLOOKUP($A169,Bat!$A$4:$BG$1500,O$1,FALSE),VLOOKUP($A169,Pit!$A$4:$BA$1686,O$2,FALSE))</f>
        <v>3</v>
      </c>
      <c r="P169" s="14">
        <f>IF($C169="B",VLOOKUP($A169,Bat!$A$4:$BG$1500,P$1,FALSE),VLOOKUP($A169,Pit!$A$4:$BA$1686,P$2,FALSE))</f>
        <v>4</v>
      </c>
      <c r="Q169" s="15">
        <f>IF($C169="B",VLOOKUP($A169,Bat!$A$4:$BG$1500,Q$1,FALSE),VLOOKUP($A169,Pit!$A$4:$BA$1686,Q$2,FALSE))</f>
        <v>3</v>
      </c>
      <c r="R169" s="16">
        <f>IF($C169="B",VLOOKUP($A169,Bat!$A$4:$BG$1500,R$1,FALSE),VLOOKUP($A169,Pit!$A$4:$BA$1686,R$2,FALSE))</f>
        <v>105.4275347895487</v>
      </c>
      <c r="S169" s="17">
        <f>IF($C169="B",VLOOKUP($A169,Bat!$A$4:$BG$1500,S$1,FALSE),VLOOKUP($A169,Pit!$A$4:$BA$1686,S$2,FALSE))</f>
        <v>-0.55991688781034665</v>
      </c>
      <c r="T169" s="48" t="str">
        <f>IF($C169="B",VLOOKUP($A169,Bat!$A$4:$BG$1500,T$1,FALSE),VLOOKUP($A169,Pit!$A$4:$BA$1686,T$2,FALSE))</f>
        <v>$110k</v>
      </c>
      <c r="U169" s="19">
        <f>IF($C169="B",VLOOKUP($A169,Bat!$A$4:$AU$1464,46,FALSE),VLOOKUP($A169,Pit!$A$4:$BD$1664,55,FALSE))</f>
        <v>800</v>
      </c>
      <c r="V169" s="19">
        <f>IF($C169="B",VLOOKUP($A169,Bat!$A$4:$BA$1464,47,FALSE),VLOOKUP($A169,Pit!$A$4:$BF$1664,56,FALSE))</f>
        <v>800</v>
      </c>
      <c r="W169" s="19">
        <f>IF($C169="B",VLOOKUP($A169,Bat!$A$4:$BA$1464,48,FALSE),VLOOKUP($A169,Pit!$A$4:$BF$1664,57,FALSE))</f>
        <v>0</v>
      </c>
      <c r="X169" s="14">
        <f t="shared" si="12"/>
        <v>1654</v>
      </c>
      <c r="Y169" s="20">
        <f t="shared" si="13"/>
        <v>804</v>
      </c>
      <c r="Z169" s="14">
        <f>IFERROR(VLOOKUP($D169,Results37!$F$3:$L$1396,Z$1,FALSE),"")</f>
        <v>165</v>
      </c>
      <c r="AA169" s="43">
        <f>IF(ISERROR(VLOOKUP(D169,Results37!$F$3:$O$1399,AA$1,FALSE)),"",IF(VLOOKUP(D169,Results37!$F$3:$O$1399,AA$1+1,FALSE)=1,"S"&amp;VLOOKUP(D169,Results37!$F$3:$O$1399,AA$1,FALSE),VLOOKUP(D169,Results37!$F$3:$O$1399,AA$1,FALSE)))</f>
        <v>6</v>
      </c>
      <c r="AB169" s="14">
        <f>IFERROR(VLOOKUP($D169,Results37!$F$3:$L$1396,AB$1,FALSE),"")</f>
        <v>9</v>
      </c>
      <c r="AC169" s="14" t="str">
        <f>IFERROR(VLOOKUP($D169,Results37!$F$3:$L$1396,AC$1,FALSE),"")</f>
        <v>Arlington Bureaucrats</v>
      </c>
      <c r="AD169" s="14">
        <f t="shared" si="14"/>
        <v>1489</v>
      </c>
      <c r="AE169" s="18" t="str">
        <f>IF(ISERROR(VLOOKUP($AC169&amp;"-"&amp;$F169&amp;" "&amp;G169,Bonuses!$B$1:$G$1006,4,FALSE)),"",INT(VLOOKUP($AC169&amp;"-"&amp;$F169&amp;" "&amp;$G169,Bonuses!$B$1:$G$1006,4,FALSE)))</f>
        <v/>
      </c>
      <c r="AF169" s="14" t="str">
        <f>IF(ISERROR(VLOOKUP($AC169&amp;"-"&amp;$F169,Bonuses!$B$1:$G$1006,5,FALSE)),"",IF(VLOOKUP($AC169&amp;"-"&amp;$F169,Bonuses!$B$1:$G$1006,5,FALSE)="","",VLOOKUP($AC169&amp;"-"&amp;$F169,Bonuses!$B$1:$G$1006,6,FALSE)&amp;" yrs, "&amp;VLOOKUP($AC169&amp;"-"&amp;$F169,Bonuses!$B$1:$G$1006,5,FALSE)))</f>
        <v/>
      </c>
    </row>
    <row r="170" spans="1:32" s="19" customFormat="1" hidden="1" x14ac:dyDescent="0.3">
      <c r="A170" s="19">
        <v>13294</v>
      </c>
      <c r="B170" s="19">
        <f t="shared" si="11"/>
        <v>1</v>
      </c>
      <c r="C170" s="14" t="str">
        <f>IF(ISNUMBER(IFERROR(VLOOKUP($A170,Pit!$A$4:$A$600,1,FALSE),"B")),"P","B")</f>
        <v>P</v>
      </c>
      <c r="D170" s="15">
        <f>IF($C170="B",VLOOKUP($A170,Bat!$A$4:$BG$1500,D$1,FALSE),VLOOKUP($A170,Pit!$A$4:$BA$1686,D$2,FALSE))</f>
        <v>13294</v>
      </c>
      <c r="E170" s="14" t="str">
        <f>IF($C170="B",VLOOKUP($A170,Bat!$A$4:$BG$1500,E$1,FALSE),VLOOKUP($A170,Pit!$A$4:$BA$1686,E$2,FALSE))</f>
        <v>SP</v>
      </c>
      <c r="F170" s="14" t="str">
        <f>IF($C170="B",VLOOKUP($A170,Bat!$A$4:$BG$1500,F$1,FALSE),VLOOKUP($A170,Pit!$A$4:$BA$1686,F$2,FALSE))</f>
        <v>Ross</v>
      </c>
      <c r="G170" s="14" t="str">
        <f>IF($C170="B",VLOOKUP($A170,Bat!$A$4:$BG$1500,G$1,FALSE),VLOOKUP($A170,Pit!$A$4:$BA$1686,G$2,FALSE))</f>
        <v>Mcintosh</v>
      </c>
      <c r="H170" s="14">
        <f>IF($C170="B",VLOOKUP($A170,Bat!$A$4:$BG$1500,H$1,FALSE),VLOOKUP($A170,Pit!$A$4:$BA$1686,H$2,FALSE))</f>
        <v>21</v>
      </c>
      <c r="I170" s="14" t="str">
        <f>IF($C170="B",VLOOKUP($A170,Bat!$A$4:$BG$1500,I$1,FALSE),VLOOKUP($A170,Pit!$A$4:$BA$1686,I$2,FALSE))</f>
        <v>L</v>
      </c>
      <c r="J170" s="14" t="str">
        <f>IF($C170="B",VLOOKUP($A170,Bat!$A$4:$BG$1500,J$1,FALSE),VLOOKUP($A170,Pit!$A$4:$BA$1686,J$2,FALSE))</f>
        <v>L</v>
      </c>
      <c r="K170" s="14" t="str">
        <f>IF($C170="B",VLOOKUP($A170,Bat!$A$4:$BG$1500,K$1,FALSE),VLOOKUP($A170,Pit!$A$4:$BA$1686,K$2,FALSE))</f>
        <v>High</v>
      </c>
      <c r="L170" s="15" t="str">
        <f>IF($C170="B",VLOOKUP($A170,Bat!$A$4:$BG$1500,L$1,FALSE),VLOOKUP($A170,Pit!$A$4:$BA$1686,L$2,FALSE))</f>
        <v>Normal</v>
      </c>
      <c r="M170" s="14">
        <f>IF($C170="B",VLOOKUP($A170,Bat!$A$4:$BG$1500,M$1,FALSE),VLOOKUP($A170,Pit!$A$4:$BA$1686,M$2,FALSE))</f>
        <v>6</v>
      </c>
      <c r="N170" s="14">
        <f>IF($C170="B",VLOOKUP($A170,Bat!$A$4:$BG$1500,N$1,FALSE),VLOOKUP($A170,Pit!$A$4:$BA$1686,N$2,FALSE))</f>
        <v>2</v>
      </c>
      <c r="O170" s="14">
        <f>IF($C170="B",VLOOKUP($A170,Bat!$A$4:$BG$1500,O$1,FALSE),VLOOKUP($A170,Pit!$A$4:$BA$1686,O$2,FALSE))</f>
        <v>3</v>
      </c>
      <c r="P170" s="14" t="str">
        <f>IF($C170="B",VLOOKUP($A170,Bat!$A$4:$BG$1500,P$1,FALSE),VLOOKUP($A170,Pit!$A$4:$BA$1686,P$2,FALSE))</f>
        <v>96-98 Mph</v>
      </c>
      <c r="Q170" s="15">
        <f>IF($C170="B",VLOOKUP($A170,Bat!$A$4:$BG$1500,Q$1,FALSE),VLOOKUP($A170,Pit!$A$4:$BA$1686,Q$2,FALSE))</f>
        <v>9</v>
      </c>
      <c r="R170" s="16">
        <f>IF($C170="B",VLOOKUP($A170,Bat!$A$4:$BG$1500,R$1,FALSE),VLOOKUP($A170,Pit!$A$4:$BA$1686,R$2,FALSE))</f>
        <v>110.46722630656829</v>
      </c>
      <c r="S170" s="17">
        <f>IF($C170="B",VLOOKUP($A170,Bat!$A$4:$BG$1500,S$1,FALSE),VLOOKUP($A170,Pit!$A$4:$BA$1686,S$2,FALSE))</f>
        <v>0.87350803756549034</v>
      </c>
      <c r="T170" s="48" t="str">
        <f>IF($C170="B",VLOOKUP($A170,Bat!$A$4:$BG$1500,T$1,FALSE),VLOOKUP($A170,Pit!$A$4:$BA$1686,T$2,FALSE))</f>
        <v>$40k</v>
      </c>
      <c r="U170" s="19">
        <f>IF($C170="B",VLOOKUP($A170,Bat!$A$4:$AU$1464,46,FALSE),VLOOKUP($A170,Pit!$A$4:$BD$1664,55,FALSE))</f>
        <v>800</v>
      </c>
      <c r="V170" s="19">
        <f>IF($C170="B",VLOOKUP($A170,Bat!$A$4:$BA$1464,47,FALSE),VLOOKUP($A170,Pit!$A$4:$BF$1664,56,FALSE))</f>
        <v>800</v>
      </c>
      <c r="W170" s="19">
        <f>IF($C170="B",VLOOKUP($A170,Bat!$A$4:$BA$1464,48,FALSE),VLOOKUP($A170,Pit!$A$4:$BF$1664,57,FALSE))</f>
        <v>0</v>
      </c>
      <c r="X170" s="14">
        <f t="shared" si="12"/>
        <v>1035</v>
      </c>
      <c r="Y170" s="20">
        <f t="shared" si="13"/>
        <v>185</v>
      </c>
      <c r="Z170" s="14">
        <f>IFERROR(VLOOKUP($D170,Results37!$F$3:$L$1396,Z$1,FALSE),"")</f>
        <v>166</v>
      </c>
      <c r="AA170" s="43">
        <f>IF(ISERROR(VLOOKUP(D170,Results37!$F$3:$O$1399,AA$1,FALSE)),"",IF(VLOOKUP(D170,Results37!$F$3:$O$1399,AA$1+1,FALSE)=1,"S"&amp;VLOOKUP(D170,Results37!$F$3:$O$1399,AA$1,FALSE),VLOOKUP(D170,Results37!$F$3:$O$1399,AA$1,FALSE)))</f>
        <v>6</v>
      </c>
      <c r="AB170" s="14">
        <f>IFERROR(VLOOKUP($D170,Results37!$F$3:$L$1396,AB$1,FALSE),"")</f>
        <v>10</v>
      </c>
      <c r="AC170" s="14" t="str">
        <f>IFERROR(VLOOKUP($D170,Results37!$F$3:$L$1396,AC$1,FALSE),"")</f>
        <v>Tempe Knights</v>
      </c>
      <c r="AD170" s="14">
        <f t="shared" si="14"/>
        <v>869</v>
      </c>
      <c r="AE170" s="18" t="str">
        <f>IF(ISERROR(VLOOKUP($AC170&amp;"-"&amp;$F170&amp;" "&amp;G170,Bonuses!$B$1:$G$1006,4,FALSE)),"",INT(VLOOKUP($AC170&amp;"-"&amp;$F170&amp;" "&amp;$G170,Bonuses!$B$1:$G$1006,4,FALSE)))</f>
        <v/>
      </c>
      <c r="AF170" s="14" t="str">
        <f>IF(ISERROR(VLOOKUP($AC170&amp;"-"&amp;$F170,Bonuses!$B$1:$G$1006,5,FALSE)),"",IF(VLOOKUP($AC170&amp;"-"&amp;$F170,Bonuses!$B$1:$G$1006,5,FALSE)="","",VLOOKUP($AC170&amp;"-"&amp;$F170,Bonuses!$B$1:$G$1006,6,FALSE)&amp;" yrs, "&amp;VLOOKUP($AC170&amp;"-"&amp;$F170,Bonuses!$B$1:$G$1006,5,FALSE)))</f>
        <v/>
      </c>
    </row>
    <row r="171" spans="1:32" s="19" customFormat="1" x14ac:dyDescent="0.3">
      <c r="A171" s="19">
        <v>15344</v>
      </c>
      <c r="B171" s="19">
        <f t="shared" si="11"/>
        <v>1</v>
      </c>
      <c r="C171" s="14" t="str">
        <f>IF(ISNUMBER(IFERROR(VLOOKUP($A171,Pit!$A$4:$A$600,1,FALSE),"B")),"P","B")</f>
        <v>B</v>
      </c>
      <c r="D171" s="15">
        <f>IF($C171="B",VLOOKUP($A171,Bat!$A$4:$BG$1500,D$1,FALSE),VLOOKUP($A171,Pit!$A$4:$BA$1686,D$2,FALSE))</f>
        <v>15344</v>
      </c>
      <c r="E171" s="14" t="str">
        <f>IF($C171="B",VLOOKUP($A171,Bat!$A$4:$BG$1500,E$1,FALSE),VLOOKUP($A171,Pit!$A$4:$BA$1686,E$2,FALSE))</f>
        <v>RF</v>
      </c>
      <c r="F171" s="14" t="str">
        <f>IF($C171="B",VLOOKUP($A171,Bat!$A$4:$BG$1500,F$1,FALSE),VLOOKUP($A171,Pit!$A$4:$BA$1686,F$2,FALSE))</f>
        <v>Pete</v>
      </c>
      <c r="G171" s="14" t="str">
        <f>IF($C171="B",VLOOKUP($A171,Bat!$A$4:$BG$1500,G$1,FALSE),VLOOKUP($A171,Pit!$A$4:$BA$1686,G$2,FALSE))</f>
        <v>Harris</v>
      </c>
      <c r="H171" s="14">
        <f>IF($C171="B",VLOOKUP($A171,Bat!$A$4:$BG$1500,H$1,FALSE),VLOOKUP($A171,Pit!$A$4:$BA$1686,H$2,FALSE))</f>
        <v>18</v>
      </c>
      <c r="I171" s="14" t="str">
        <f>IF($C171="B",VLOOKUP($A171,Bat!$A$4:$BG$1500,I$1,FALSE),VLOOKUP($A171,Pit!$A$4:$BA$1686,I$2,FALSE))</f>
        <v>R</v>
      </c>
      <c r="J171" s="14" t="str">
        <f>IF($C171="B",VLOOKUP($A171,Bat!$A$4:$BG$1500,J$1,FALSE),VLOOKUP($A171,Pit!$A$4:$BA$1686,J$2,FALSE))</f>
        <v>R</v>
      </c>
      <c r="K171" s="14" t="str">
        <f>IF($C171="B",VLOOKUP($A171,Bat!$A$4:$BG$1500,K$1,FALSE),VLOOKUP($A171,Pit!$A$4:$BA$1686,K$2,FALSE))</f>
        <v>Normal</v>
      </c>
      <c r="L171" s="15" t="str">
        <f>IF($C171="B",VLOOKUP($A171,Bat!$A$4:$BG$1500,L$1,FALSE),VLOOKUP($A171,Pit!$A$4:$BA$1686,L$2,FALSE))</f>
        <v>Normal</v>
      </c>
      <c r="M171" s="14">
        <f>IF($C171="B",VLOOKUP($A171,Bat!$A$4:$BG$1500,M$1,FALSE),VLOOKUP($A171,Pit!$A$4:$BA$1686,M$2,FALSE))</f>
        <v>4</v>
      </c>
      <c r="N171" s="14">
        <f>IF($C171="B",VLOOKUP($A171,Bat!$A$4:$BG$1500,N$1,FALSE),VLOOKUP($A171,Pit!$A$4:$BA$1686,N$2,FALSE))</f>
        <v>4</v>
      </c>
      <c r="O171" s="14">
        <f>IF($C171="B",VLOOKUP($A171,Bat!$A$4:$BG$1500,O$1,FALSE),VLOOKUP($A171,Pit!$A$4:$BA$1686,O$2,FALSE))</f>
        <v>3</v>
      </c>
      <c r="P171" s="14">
        <f>IF($C171="B",VLOOKUP($A171,Bat!$A$4:$BG$1500,P$1,FALSE),VLOOKUP($A171,Pit!$A$4:$BA$1686,P$2,FALSE))</f>
        <v>6</v>
      </c>
      <c r="Q171" s="15">
        <f>IF($C171="B",VLOOKUP($A171,Bat!$A$4:$BG$1500,Q$1,FALSE),VLOOKUP($A171,Pit!$A$4:$BA$1686,Q$2,FALSE))</f>
        <v>4</v>
      </c>
      <c r="R171" s="16">
        <f>IF($C171="B",VLOOKUP($A171,Bat!$A$4:$BG$1500,R$1,FALSE),VLOOKUP($A171,Pit!$A$4:$BA$1686,R$2,FALSE))</f>
        <v>117.56863141958472</v>
      </c>
      <c r="S171" s="17">
        <f>IF($C171="B",VLOOKUP($A171,Bat!$A$4:$BG$1500,S$1,FALSE),VLOOKUP($A171,Pit!$A$4:$BA$1686,S$2,FALSE))</f>
        <v>1.9762219296944883</v>
      </c>
      <c r="T171" s="48" t="str">
        <f>IF($C171="B",VLOOKUP($A171,Bat!$A$4:$BG$1500,T$1,FALSE),VLOOKUP($A171,Pit!$A$4:$BA$1686,T$2,FALSE))</f>
        <v>$200k</v>
      </c>
      <c r="U171" s="19">
        <f>IF($C171="B",VLOOKUP($A171,Bat!$A$4:$AU$1464,46,FALSE),VLOOKUP($A171,Pit!$A$4:$BD$1664,55,FALSE))</f>
        <v>800</v>
      </c>
      <c r="V171" s="19">
        <f>IF($C171="B",VLOOKUP($A171,Bat!$A$4:$BA$1464,47,FALSE),VLOOKUP($A171,Pit!$A$4:$BF$1664,56,FALSE))</f>
        <v>800</v>
      </c>
      <c r="W171" s="19">
        <f>IF($C171="B",VLOOKUP($A171,Bat!$A$4:$BA$1464,48,FALSE),VLOOKUP($A171,Pit!$A$4:$BF$1664,57,FALSE))</f>
        <v>0</v>
      </c>
      <c r="X171" s="14">
        <f t="shared" si="12"/>
        <v>909</v>
      </c>
      <c r="Y171" s="20">
        <f t="shared" si="13"/>
        <v>59</v>
      </c>
      <c r="Z171" s="14">
        <f>IFERROR(VLOOKUP($D171,Results37!$F$3:$L$1396,Z$1,FALSE),"")</f>
        <v>167</v>
      </c>
      <c r="AA171" s="43">
        <f>IF(ISERROR(VLOOKUP(D171,Results37!$F$3:$O$1399,AA$1,FALSE)),"",IF(VLOOKUP(D171,Results37!$F$3:$O$1399,AA$1+1,FALSE)=1,"S"&amp;VLOOKUP(D171,Results37!$F$3:$O$1399,AA$1,FALSE),VLOOKUP(D171,Results37!$F$3:$O$1399,AA$1,FALSE)))</f>
        <v>6</v>
      </c>
      <c r="AB171" s="14">
        <f>IFERROR(VLOOKUP($D171,Results37!$F$3:$L$1396,AB$1,FALSE),"")</f>
        <v>11</v>
      </c>
      <c r="AC171" s="14" t="str">
        <f>IFERROR(VLOOKUP($D171,Results37!$F$3:$L$1396,AC$1,FALSE),"")</f>
        <v>Amsterdam Lions</v>
      </c>
      <c r="AD171" s="14">
        <f t="shared" si="14"/>
        <v>742</v>
      </c>
      <c r="AE171" s="18" t="str">
        <f>IF(ISERROR(VLOOKUP($AC171&amp;"-"&amp;$F171&amp;" "&amp;G171,Bonuses!$B$1:$G$1006,4,FALSE)),"",INT(VLOOKUP($AC171&amp;"-"&amp;$F171&amp;" "&amp;$G171,Bonuses!$B$1:$G$1006,4,FALSE)))</f>
        <v/>
      </c>
      <c r="AF171" s="14" t="str">
        <f>IF(ISERROR(VLOOKUP($AC171&amp;"-"&amp;$F171,Bonuses!$B$1:$G$1006,5,FALSE)),"",IF(VLOOKUP($AC171&amp;"-"&amp;$F171,Bonuses!$B$1:$G$1006,5,FALSE)="","",VLOOKUP($AC171&amp;"-"&amp;$F171,Bonuses!$B$1:$G$1006,6,FALSE)&amp;" yrs, "&amp;VLOOKUP($AC171&amp;"-"&amp;$F171,Bonuses!$B$1:$G$1006,5,FALSE)))</f>
        <v/>
      </c>
    </row>
    <row r="172" spans="1:32" s="19" customFormat="1" hidden="1" x14ac:dyDescent="0.3">
      <c r="A172" s="19">
        <v>8969</v>
      </c>
      <c r="B172" s="19">
        <f t="shared" si="11"/>
        <v>1</v>
      </c>
      <c r="C172" s="14" t="str">
        <f>IF(ISNUMBER(IFERROR(VLOOKUP($A172,Pit!$A$4:$A$600,1,FALSE),"B")),"P","B")</f>
        <v>B</v>
      </c>
      <c r="D172" s="15">
        <f>IF($C172="B",VLOOKUP($A172,Bat!$A$4:$BG$1500,D$1,FALSE),VLOOKUP($A172,Pit!$A$4:$BA$1686,D$2,FALSE))</f>
        <v>8969</v>
      </c>
      <c r="E172" s="14" t="str">
        <f>IF($C172="B",VLOOKUP($A172,Bat!$A$4:$BG$1500,E$1,FALSE),VLOOKUP($A172,Pit!$A$4:$BA$1686,E$2,FALSE))</f>
        <v>SS</v>
      </c>
      <c r="F172" s="14" t="str">
        <f>IF($C172="B",VLOOKUP($A172,Bat!$A$4:$BG$1500,F$1,FALSE),VLOOKUP($A172,Pit!$A$4:$BA$1686,F$2,FALSE))</f>
        <v>Joe</v>
      </c>
      <c r="G172" s="14" t="str">
        <f>IF($C172="B",VLOOKUP($A172,Bat!$A$4:$BG$1500,G$1,FALSE),VLOOKUP($A172,Pit!$A$4:$BA$1686,G$2,FALSE))</f>
        <v>Caldwell</v>
      </c>
      <c r="H172" s="14">
        <f>IF($C172="B",VLOOKUP($A172,Bat!$A$4:$BG$1500,H$1,FALSE),VLOOKUP($A172,Pit!$A$4:$BA$1686,H$2,FALSE))</f>
        <v>21</v>
      </c>
      <c r="I172" s="14" t="str">
        <f>IF($C172="B",VLOOKUP($A172,Bat!$A$4:$BG$1500,I$1,FALSE),VLOOKUP($A172,Pit!$A$4:$BA$1686,I$2,FALSE))</f>
        <v>R</v>
      </c>
      <c r="J172" s="14" t="str">
        <f>IF($C172="B",VLOOKUP($A172,Bat!$A$4:$BG$1500,J$1,FALSE),VLOOKUP($A172,Pit!$A$4:$BA$1686,J$2,FALSE))</f>
        <v>R</v>
      </c>
      <c r="K172" s="14" t="str">
        <f>IF($C172="B",VLOOKUP($A172,Bat!$A$4:$BG$1500,K$1,FALSE),VLOOKUP($A172,Pit!$A$4:$BA$1686,K$2,FALSE))</f>
        <v>Normal</v>
      </c>
      <c r="L172" s="15" t="str">
        <f>IF($C172="B",VLOOKUP($A172,Bat!$A$4:$BG$1500,L$1,FALSE),VLOOKUP($A172,Pit!$A$4:$BA$1686,L$2,FALSE))</f>
        <v>Low</v>
      </c>
      <c r="M172" s="14">
        <f>IF($C172="B",VLOOKUP($A172,Bat!$A$4:$BG$1500,M$1,FALSE),VLOOKUP($A172,Pit!$A$4:$BA$1686,M$2,FALSE))</f>
        <v>2</v>
      </c>
      <c r="N172" s="14">
        <f>IF($C172="B",VLOOKUP($A172,Bat!$A$4:$BG$1500,N$1,FALSE),VLOOKUP($A172,Pit!$A$4:$BA$1686,N$2,FALSE))</f>
        <v>3</v>
      </c>
      <c r="O172" s="14">
        <f>IF($C172="B",VLOOKUP($A172,Bat!$A$4:$BG$1500,O$1,FALSE),VLOOKUP($A172,Pit!$A$4:$BA$1686,O$2,FALSE))</f>
        <v>3</v>
      </c>
      <c r="P172" s="14">
        <f>IF($C172="B",VLOOKUP($A172,Bat!$A$4:$BG$1500,P$1,FALSE),VLOOKUP($A172,Pit!$A$4:$BA$1686,P$2,FALSE))</f>
        <v>5</v>
      </c>
      <c r="Q172" s="15">
        <f>IF($C172="B",VLOOKUP($A172,Bat!$A$4:$BG$1500,Q$1,FALSE),VLOOKUP($A172,Pit!$A$4:$BA$1686,Q$2,FALSE))</f>
        <v>2</v>
      </c>
      <c r="R172" s="16">
        <f>IF($C172="B",VLOOKUP($A172,Bat!$A$4:$BG$1500,R$1,FALSE),VLOOKUP($A172,Pit!$A$4:$BA$1686,R$2,FALSE))</f>
        <v>101.68663699457207</v>
      </c>
      <c r="S172" s="17">
        <f>IF($C172="B",VLOOKUP($A172,Bat!$A$4:$BG$1500,S$1,FALSE),VLOOKUP($A172,Pit!$A$4:$BA$1686,S$2,FALSE))</f>
        <v>-1.341348450317426</v>
      </c>
      <c r="T172" s="48" t="str">
        <f>IF($C172="B",VLOOKUP($A172,Bat!$A$4:$BG$1500,T$1,FALSE),VLOOKUP($A172,Pit!$A$4:$BA$1686,T$2,FALSE))</f>
        <v>$100k</v>
      </c>
      <c r="U172" s="19">
        <f>IF($C172="B",VLOOKUP($A172,Bat!$A$4:$AU$1464,46,FALSE),VLOOKUP($A172,Pit!$A$4:$BD$1664,55,FALSE))</f>
        <v>800</v>
      </c>
      <c r="V172" s="19">
        <f>IF($C172="B",VLOOKUP($A172,Bat!$A$4:$BA$1464,47,FALSE),VLOOKUP($A172,Pit!$A$4:$BF$1664,56,FALSE))</f>
        <v>800</v>
      </c>
      <c r="W172" s="19">
        <f>IF($C172="B",VLOOKUP($A172,Bat!$A$4:$BA$1464,48,FALSE),VLOOKUP($A172,Pit!$A$4:$BF$1664,57,FALSE))</f>
        <v>0</v>
      </c>
      <c r="X172" s="14">
        <f t="shared" si="12"/>
        <v>1908</v>
      </c>
      <c r="Y172" s="20">
        <f t="shared" si="13"/>
        <v>1058</v>
      </c>
      <c r="Z172" s="14">
        <f>IFERROR(VLOOKUP($D172,Results37!$F$3:$L$1396,Z$1,FALSE),"")</f>
        <v>168</v>
      </c>
      <c r="AA172" s="43">
        <f>IF(ISERROR(VLOOKUP(D172,Results37!$F$3:$O$1399,AA$1,FALSE)),"",IF(VLOOKUP(D172,Results37!$F$3:$O$1399,AA$1+1,FALSE)=1,"S"&amp;VLOOKUP(D172,Results37!$F$3:$O$1399,AA$1,FALSE),VLOOKUP(D172,Results37!$F$3:$O$1399,AA$1,FALSE)))</f>
        <v>6</v>
      </c>
      <c r="AB172" s="14">
        <f>IFERROR(VLOOKUP($D172,Results37!$F$3:$L$1396,AB$1,FALSE),"")</f>
        <v>12</v>
      </c>
      <c r="AC172" s="14" t="str">
        <f>IFERROR(VLOOKUP($D172,Results37!$F$3:$L$1396,AC$1,FALSE),"")</f>
        <v>Okinawa Shisa</v>
      </c>
      <c r="AD172" s="14">
        <f t="shared" si="14"/>
        <v>1740</v>
      </c>
      <c r="AE172" s="18" t="str">
        <f>IF(ISERROR(VLOOKUP($AC172&amp;"-"&amp;$F172&amp;" "&amp;G172,Bonuses!$B$1:$G$1006,4,FALSE)),"",INT(VLOOKUP($AC172&amp;"-"&amp;$F172&amp;" "&amp;$G172,Bonuses!$B$1:$G$1006,4,FALSE)))</f>
        <v/>
      </c>
      <c r="AF172" s="14" t="str">
        <f>AA172&amp;"."&amp;AB172&amp;" ("&amp;Z172&amp;") - "&amp;E172&amp;" "&amp;F172&amp;" "&amp;G172</f>
        <v>6.12 (168) - SS Joe Caldwell</v>
      </c>
    </row>
    <row r="173" spans="1:32" s="19" customFormat="1" hidden="1" x14ac:dyDescent="0.3">
      <c r="A173" s="19">
        <v>7634</v>
      </c>
      <c r="B173" s="19">
        <f t="shared" si="11"/>
        <v>1</v>
      </c>
      <c r="C173" s="14" t="str">
        <f>IF(ISNUMBER(IFERROR(VLOOKUP($A173,Pit!$A$4:$A$600,1,FALSE),"B")),"P","B")</f>
        <v>B</v>
      </c>
      <c r="D173" s="15">
        <f>IF($C173="B",VLOOKUP($A173,Bat!$A$4:$BG$1500,D$1,FALSE),VLOOKUP($A173,Pit!$A$4:$BA$1686,D$2,FALSE))</f>
        <v>7634</v>
      </c>
      <c r="E173" s="14" t="str">
        <f>IF($C173="B",VLOOKUP($A173,Bat!$A$4:$BG$1500,E$1,FALSE),VLOOKUP($A173,Pit!$A$4:$BA$1686,E$2,FALSE))</f>
        <v>CF</v>
      </c>
      <c r="F173" s="14" t="str">
        <f>IF($C173="B",VLOOKUP($A173,Bat!$A$4:$BG$1500,F$1,FALSE),VLOOKUP($A173,Pit!$A$4:$BA$1686,F$2,FALSE))</f>
        <v>Dave</v>
      </c>
      <c r="G173" s="14" t="str">
        <f>IF($C173="B",VLOOKUP($A173,Bat!$A$4:$BG$1500,G$1,FALSE),VLOOKUP($A173,Pit!$A$4:$BA$1686,G$2,FALSE))</f>
        <v>Stevens</v>
      </c>
      <c r="H173" s="14">
        <f>IF($C173="B",VLOOKUP($A173,Bat!$A$4:$BG$1500,H$1,FALSE),VLOOKUP($A173,Pit!$A$4:$BA$1686,H$2,FALSE))</f>
        <v>18</v>
      </c>
      <c r="I173" s="14" t="str">
        <f>IF($C173="B",VLOOKUP($A173,Bat!$A$4:$BG$1500,I$1,FALSE),VLOOKUP($A173,Pit!$A$4:$BA$1686,I$2,FALSE))</f>
        <v>L</v>
      </c>
      <c r="J173" s="14" t="str">
        <f>IF($C173="B",VLOOKUP($A173,Bat!$A$4:$BG$1500,J$1,FALSE),VLOOKUP($A173,Pit!$A$4:$BA$1686,J$2,FALSE))</f>
        <v>L</v>
      </c>
      <c r="K173" s="14" t="str">
        <f>IF($C173="B",VLOOKUP($A173,Bat!$A$4:$BG$1500,K$1,FALSE),VLOOKUP($A173,Pit!$A$4:$BA$1686,K$2,FALSE))</f>
        <v>Normal</v>
      </c>
      <c r="L173" s="15" t="str">
        <f>IF($C173="B",VLOOKUP($A173,Bat!$A$4:$BG$1500,L$1,FALSE),VLOOKUP($A173,Pit!$A$4:$BA$1686,L$2,FALSE))</f>
        <v>Normal</v>
      </c>
      <c r="M173" s="14">
        <f>IF($C173="B",VLOOKUP($A173,Bat!$A$4:$BG$1500,M$1,FALSE),VLOOKUP($A173,Pit!$A$4:$BA$1686,M$2,FALSE))</f>
        <v>2</v>
      </c>
      <c r="N173" s="14">
        <f>IF($C173="B",VLOOKUP($A173,Bat!$A$4:$BG$1500,N$1,FALSE),VLOOKUP($A173,Pit!$A$4:$BA$1686,N$2,FALSE))</f>
        <v>4</v>
      </c>
      <c r="O173" s="14">
        <f>IF($C173="B",VLOOKUP($A173,Bat!$A$4:$BG$1500,O$1,FALSE),VLOOKUP($A173,Pit!$A$4:$BA$1686,O$2,FALSE))</f>
        <v>4</v>
      </c>
      <c r="P173" s="14">
        <f>IF($C173="B",VLOOKUP($A173,Bat!$A$4:$BG$1500,P$1,FALSE),VLOOKUP($A173,Pit!$A$4:$BA$1686,P$2,FALSE))</f>
        <v>6</v>
      </c>
      <c r="Q173" s="15">
        <f>IF($C173="B",VLOOKUP($A173,Bat!$A$4:$BG$1500,Q$1,FALSE),VLOOKUP($A173,Pit!$A$4:$BA$1686,Q$2,FALSE))</f>
        <v>2</v>
      </c>
      <c r="R173" s="16">
        <f>IF($C173="B",VLOOKUP($A173,Bat!$A$4:$BG$1500,R$1,FALSE),VLOOKUP($A173,Pit!$A$4:$BA$1686,R$2,FALSE))</f>
        <v>110.19697045673067</v>
      </c>
      <c r="S173" s="17">
        <f>IF($C173="B",VLOOKUP($A173,Bat!$A$4:$BG$1500,S$1,FALSE),VLOOKUP($A173,Pit!$A$4:$BA$1686,S$2,FALSE))</f>
        <v>0.43636469215895568</v>
      </c>
      <c r="T173" s="48" t="str">
        <f>IF($C173="B",VLOOKUP($A173,Bat!$A$4:$BG$1500,T$1,FALSE),VLOOKUP($A173,Pit!$A$4:$BA$1686,T$2,FALSE))</f>
        <v>$200k</v>
      </c>
      <c r="U173" s="19">
        <f>IF($C173="B",VLOOKUP($A173,Bat!$A$4:$AU$1464,46,FALSE),VLOOKUP($A173,Pit!$A$4:$BD$1664,55,FALSE))</f>
        <v>800</v>
      </c>
      <c r="V173" s="19">
        <f>IF($C173="B",VLOOKUP($A173,Bat!$A$4:$BA$1464,47,FALSE),VLOOKUP($A173,Pit!$A$4:$BF$1664,56,FALSE))</f>
        <v>800</v>
      </c>
      <c r="W173" s="19">
        <f>IF($C173="B",VLOOKUP($A173,Bat!$A$4:$BA$1464,48,FALSE),VLOOKUP($A173,Pit!$A$4:$BF$1664,57,FALSE))</f>
        <v>0</v>
      </c>
      <c r="X173" s="14">
        <f t="shared" si="12"/>
        <v>1156</v>
      </c>
      <c r="Y173" s="20">
        <f t="shared" si="13"/>
        <v>306</v>
      </c>
      <c r="Z173" s="14">
        <f>IFERROR(VLOOKUP($D173,Results37!$F$3:$L$1396,Z$1,FALSE),"")</f>
        <v>169</v>
      </c>
      <c r="AA173" s="43">
        <f>IF(ISERROR(VLOOKUP(D173,Results37!$F$3:$O$1399,AA$1,FALSE)),"",IF(VLOOKUP(D173,Results37!$F$3:$O$1399,AA$1+1,FALSE)=1,"S"&amp;VLOOKUP(D173,Results37!$F$3:$O$1399,AA$1,FALSE),VLOOKUP(D173,Results37!$F$3:$O$1399,AA$1,FALSE)))</f>
        <v>6</v>
      </c>
      <c r="AB173" s="14">
        <f>IFERROR(VLOOKUP($D173,Results37!$F$3:$L$1396,AB$1,FALSE),"")</f>
        <v>13</v>
      </c>
      <c r="AC173" s="14" t="str">
        <f>IFERROR(VLOOKUP($D173,Results37!$F$3:$L$1396,AC$1,FALSE),"")</f>
        <v>Toyama Wind Dancers</v>
      </c>
      <c r="AD173" s="14">
        <f t="shared" si="14"/>
        <v>987</v>
      </c>
      <c r="AE173" s="18" t="str">
        <f>IF(ISERROR(VLOOKUP($AC173&amp;"-"&amp;$F173&amp;" "&amp;G173,Bonuses!$B$1:$G$1006,4,FALSE)),"",INT(VLOOKUP($AC173&amp;"-"&amp;$F173&amp;" "&amp;$G173,Bonuses!$B$1:$G$1006,4,FALSE)))</f>
        <v/>
      </c>
      <c r="AF173" s="14" t="str">
        <f>IF(ISERROR(VLOOKUP($AC173&amp;"-"&amp;$F173,Bonuses!$B$1:$G$1006,5,FALSE)),"",IF(VLOOKUP($AC173&amp;"-"&amp;$F173,Bonuses!$B$1:$G$1006,5,FALSE)="","",VLOOKUP($AC173&amp;"-"&amp;$F173,Bonuses!$B$1:$G$1006,6,FALSE)&amp;" yrs, "&amp;VLOOKUP($AC173&amp;"-"&amp;$F173,Bonuses!$B$1:$G$1006,5,FALSE)))</f>
        <v/>
      </c>
    </row>
    <row r="174" spans="1:32" s="19" customFormat="1" hidden="1" x14ac:dyDescent="0.3">
      <c r="A174" s="19">
        <v>7728</v>
      </c>
      <c r="B174" s="19">
        <f t="shared" si="11"/>
        <v>1</v>
      </c>
      <c r="C174" s="14" t="str">
        <f>IF(ISNUMBER(IFERROR(VLOOKUP($A174,Pit!$A$4:$A$600,1,FALSE),"B")),"P","B")</f>
        <v>P</v>
      </c>
      <c r="D174" s="15">
        <f>IF($C174="B",VLOOKUP($A174,Bat!$A$4:$BG$1500,D$1,FALSE),VLOOKUP($A174,Pit!$A$4:$BA$1686,D$2,FALSE))</f>
        <v>7728</v>
      </c>
      <c r="E174" s="14" t="str">
        <f>IF($C174="B",VLOOKUP($A174,Bat!$A$4:$BG$1500,E$1,FALSE),VLOOKUP($A174,Pit!$A$4:$BA$1686,E$2,FALSE))</f>
        <v>SP</v>
      </c>
      <c r="F174" s="14" t="str">
        <f>IF($C174="B",VLOOKUP($A174,Bat!$A$4:$BG$1500,F$1,FALSE),VLOOKUP($A174,Pit!$A$4:$BA$1686,F$2,FALSE))</f>
        <v>Greg</v>
      </c>
      <c r="G174" s="14" t="str">
        <f>IF($C174="B",VLOOKUP($A174,Bat!$A$4:$BG$1500,G$1,FALSE),VLOOKUP($A174,Pit!$A$4:$BA$1686,G$2,FALSE))</f>
        <v>MacDuffie</v>
      </c>
      <c r="H174" s="14">
        <f>IF($C174="B",VLOOKUP($A174,Bat!$A$4:$BG$1500,H$1,FALSE),VLOOKUP($A174,Pit!$A$4:$BA$1686,H$2,FALSE))</f>
        <v>18</v>
      </c>
      <c r="I174" s="14" t="str">
        <f>IF($C174="B",VLOOKUP($A174,Bat!$A$4:$BG$1500,I$1,FALSE),VLOOKUP($A174,Pit!$A$4:$BA$1686,I$2,FALSE))</f>
        <v>R</v>
      </c>
      <c r="J174" s="14" t="str">
        <f>IF($C174="B",VLOOKUP($A174,Bat!$A$4:$BG$1500,J$1,FALSE),VLOOKUP($A174,Pit!$A$4:$BA$1686,J$2,FALSE))</f>
        <v>L</v>
      </c>
      <c r="K174" s="14" t="str">
        <f>IF($C174="B",VLOOKUP($A174,Bat!$A$4:$BG$1500,K$1,FALSE),VLOOKUP($A174,Pit!$A$4:$BA$1686,K$2,FALSE))</f>
        <v>Normal</v>
      </c>
      <c r="L174" s="15" t="str">
        <f>IF($C174="B",VLOOKUP($A174,Bat!$A$4:$BG$1500,L$1,FALSE),VLOOKUP($A174,Pit!$A$4:$BA$1686,L$2,FALSE))</f>
        <v>Normal</v>
      </c>
      <c r="M174" s="14">
        <f>IF($C174="B",VLOOKUP($A174,Bat!$A$4:$BG$1500,M$1,FALSE),VLOOKUP($A174,Pit!$A$4:$BA$1686,M$2,FALSE))</f>
        <v>4</v>
      </c>
      <c r="N174" s="14">
        <f>IF($C174="B",VLOOKUP($A174,Bat!$A$4:$BG$1500,N$1,FALSE),VLOOKUP($A174,Pit!$A$4:$BA$1686,N$2,FALSE))</f>
        <v>4</v>
      </c>
      <c r="O174" s="14">
        <f>IF($C174="B",VLOOKUP($A174,Bat!$A$4:$BG$1500,O$1,FALSE),VLOOKUP($A174,Pit!$A$4:$BA$1686,O$2,FALSE))</f>
        <v>4</v>
      </c>
      <c r="P174" s="14" t="str">
        <f>IF($C174="B",VLOOKUP($A174,Bat!$A$4:$BG$1500,P$1,FALSE),VLOOKUP($A174,Pit!$A$4:$BA$1686,P$2,FALSE))</f>
        <v>86-88 Mph</v>
      </c>
      <c r="Q174" s="15">
        <f>IF($C174="B",VLOOKUP($A174,Bat!$A$4:$BG$1500,Q$1,FALSE),VLOOKUP($A174,Pit!$A$4:$BA$1686,Q$2,FALSE))</f>
        <v>8</v>
      </c>
      <c r="R174" s="16">
        <f>IF($C174="B",VLOOKUP($A174,Bat!$A$4:$BG$1500,R$1,FALSE),VLOOKUP($A174,Pit!$A$4:$BA$1686,R$2,FALSE))</f>
        <v>118.50933536214821</v>
      </c>
      <c r="S174" s="17">
        <f>IF($C174="B",VLOOKUP($A174,Bat!$A$4:$BG$1500,S$1,FALSE),VLOOKUP($A174,Pit!$A$4:$BA$1686,S$2,FALSE))</f>
        <v>1.6154461938577183</v>
      </c>
      <c r="T174" s="48" t="str">
        <f>IF($C174="B",VLOOKUP($A174,Bat!$A$4:$BG$1500,T$1,FALSE),VLOOKUP($A174,Pit!$A$4:$BA$1686,T$2,FALSE))</f>
        <v>$190k</v>
      </c>
      <c r="U174" s="19">
        <f>IF($C174="B",VLOOKUP($A174,Bat!$A$4:$AU$1464,46,FALSE),VLOOKUP($A174,Pit!$A$4:$BD$1664,55,FALSE))</f>
        <v>800</v>
      </c>
      <c r="V174" s="19">
        <f>IF($C174="B",VLOOKUP($A174,Bat!$A$4:$BA$1464,47,FALSE),VLOOKUP($A174,Pit!$A$4:$BF$1664,56,FALSE))</f>
        <v>800</v>
      </c>
      <c r="W174" s="19">
        <f>IF($C174="B",VLOOKUP($A174,Bat!$A$4:$BA$1464,48,FALSE),VLOOKUP($A174,Pit!$A$4:$BF$1664,57,FALSE))</f>
        <v>0</v>
      </c>
      <c r="X174" s="14">
        <f t="shared" si="12"/>
        <v>942</v>
      </c>
      <c r="Y174" s="20">
        <f t="shared" si="13"/>
        <v>92</v>
      </c>
      <c r="Z174" s="14">
        <f>IFERROR(VLOOKUP($D174,Results37!$F$3:$L$1396,Z$1,FALSE),"")</f>
        <v>170</v>
      </c>
      <c r="AA174" s="43">
        <f>IF(ISERROR(VLOOKUP(D174,Results37!$F$3:$O$1399,AA$1,FALSE)),"",IF(VLOOKUP(D174,Results37!$F$3:$O$1399,AA$1+1,FALSE)=1,"S"&amp;VLOOKUP(D174,Results37!$F$3:$O$1399,AA$1,FALSE),VLOOKUP(D174,Results37!$F$3:$O$1399,AA$1,FALSE)))</f>
        <v>6</v>
      </c>
      <c r="AB174" s="14">
        <f>IFERROR(VLOOKUP($D174,Results37!$F$3:$L$1396,AB$1,FALSE),"")</f>
        <v>14</v>
      </c>
      <c r="AC174" s="14" t="str">
        <f>IFERROR(VLOOKUP($D174,Results37!$F$3:$L$1396,AC$1,FALSE),"")</f>
        <v>Palm Springs Codgers</v>
      </c>
      <c r="AD174" s="14">
        <f t="shared" si="14"/>
        <v>772</v>
      </c>
      <c r="AE174" s="18" t="str">
        <f>IF(ISERROR(VLOOKUP($AC174&amp;"-"&amp;$F174&amp;" "&amp;G174,Bonuses!$B$1:$G$1006,4,FALSE)),"",INT(VLOOKUP($AC174&amp;"-"&amp;$F174&amp;" "&amp;$G174,Bonuses!$B$1:$G$1006,4,FALSE)))</f>
        <v/>
      </c>
      <c r="AF174" s="14" t="str">
        <f>IF(ISERROR(VLOOKUP($AC174&amp;"-"&amp;$F174,Bonuses!$B$1:$G$1006,5,FALSE)),"",IF(VLOOKUP($AC174&amp;"-"&amp;$F174,Bonuses!$B$1:$G$1006,5,FALSE)="","",VLOOKUP($AC174&amp;"-"&amp;$F174,Bonuses!$B$1:$G$1006,6,FALSE)&amp;" yrs, "&amp;VLOOKUP($AC174&amp;"-"&amp;$F174,Bonuses!$B$1:$G$1006,5,FALSE)))</f>
        <v/>
      </c>
    </row>
    <row r="175" spans="1:32" s="19" customFormat="1" hidden="1" x14ac:dyDescent="0.3">
      <c r="A175" s="19">
        <v>13275</v>
      </c>
      <c r="B175" s="19">
        <f t="shared" si="11"/>
        <v>1</v>
      </c>
      <c r="C175" s="14" t="str">
        <f>IF(ISNUMBER(IFERROR(VLOOKUP($A175,Pit!$A$4:$A$600,1,FALSE),"B")),"P","B")</f>
        <v>B</v>
      </c>
      <c r="D175" s="15">
        <f>IF($C175="B",VLOOKUP($A175,Bat!$A$4:$BG$1500,D$1,FALSE),VLOOKUP($A175,Pit!$A$4:$BA$1686,D$2,FALSE))</f>
        <v>13275</v>
      </c>
      <c r="E175" s="14" t="str">
        <f>IF($C175="B",VLOOKUP($A175,Bat!$A$4:$BG$1500,E$1,FALSE),VLOOKUP($A175,Pit!$A$4:$BA$1686,E$2,FALSE))</f>
        <v>SS</v>
      </c>
      <c r="F175" s="14" t="str">
        <f>IF($C175="B",VLOOKUP($A175,Bat!$A$4:$BG$1500,F$1,FALSE),VLOOKUP($A175,Pit!$A$4:$BA$1686,F$2,FALSE))</f>
        <v>Filip</v>
      </c>
      <c r="G175" s="14" t="str">
        <f>IF($C175="B",VLOOKUP($A175,Bat!$A$4:$BG$1500,G$1,FALSE),VLOOKUP($A175,Pit!$A$4:$BA$1686,G$2,FALSE))</f>
        <v>Zwarthoed</v>
      </c>
      <c r="H175" s="14">
        <f>IF($C175="B",VLOOKUP($A175,Bat!$A$4:$BG$1500,H$1,FALSE),VLOOKUP($A175,Pit!$A$4:$BA$1686,H$2,FALSE))</f>
        <v>21</v>
      </c>
      <c r="I175" s="14" t="str">
        <f>IF($C175="B",VLOOKUP($A175,Bat!$A$4:$BG$1500,I$1,FALSE),VLOOKUP($A175,Pit!$A$4:$BA$1686,I$2,FALSE))</f>
        <v>L</v>
      </c>
      <c r="J175" s="14" t="str">
        <f>IF($C175="B",VLOOKUP($A175,Bat!$A$4:$BG$1500,J$1,FALSE),VLOOKUP($A175,Pit!$A$4:$BA$1686,J$2,FALSE))</f>
        <v>R</v>
      </c>
      <c r="K175" s="14" t="str">
        <f>IF($C175="B",VLOOKUP($A175,Bat!$A$4:$BG$1500,K$1,FALSE),VLOOKUP($A175,Pit!$A$4:$BA$1686,K$2,FALSE))</f>
        <v>High</v>
      </c>
      <c r="L175" s="15" t="str">
        <f>IF($C175="B",VLOOKUP($A175,Bat!$A$4:$BG$1500,L$1,FALSE),VLOOKUP($A175,Pit!$A$4:$BA$1686,L$2,FALSE))</f>
        <v>High</v>
      </c>
      <c r="M175" s="14">
        <f>IF($C175="B",VLOOKUP($A175,Bat!$A$4:$BG$1500,M$1,FALSE),VLOOKUP($A175,Pit!$A$4:$BA$1686,M$2,FALSE))</f>
        <v>4</v>
      </c>
      <c r="N175" s="14">
        <f>IF($C175="B",VLOOKUP($A175,Bat!$A$4:$BG$1500,N$1,FALSE),VLOOKUP($A175,Pit!$A$4:$BA$1686,N$2,FALSE))</f>
        <v>4</v>
      </c>
      <c r="O175" s="14">
        <f>IF($C175="B",VLOOKUP($A175,Bat!$A$4:$BG$1500,O$1,FALSE),VLOOKUP($A175,Pit!$A$4:$BA$1686,O$2,FALSE))</f>
        <v>2</v>
      </c>
      <c r="P175" s="14">
        <f>IF($C175="B",VLOOKUP($A175,Bat!$A$4:$BG$1500,P$1,FALSE),VLOOKUP($A175,Pit!$A$4:$BA$1686,P$2,FALSE))</f>
        <v>4</v>
      </c>
      <c r="Q175" s="15">
        <f>IF($C175="B",VLOOKUP($A175,Bat!$A$4:$BG$1500,Q$1,FALSE),VLOOKUP($A175,Pit!$A$4:$BA$1686,Q$2,FALSE))</f>
        <v>5</v>
      </c>
      <c r="R175" s="16">
        <f>IF($C175="B",VLOOKUP($A175,Bat!$A$4:$BG$1500,R$1,FALSE),VLOOKUP($A175,Pit!$A$4:$BA$1686,R$2,FALSE))</f>
        <v>112.7867294967528</v>
      </c>
      <c r="S175" s="17">
        <f>IF($C175="B",VLOOKUP($A175,Bat!$A$4:$BG$1500,S$1,FALSE),VLOOKUP($A175,Pit!$A$4:$BA$1686,S$2,FALSE))</f>
        <v>0.97733628883792045</v>
      </c>
      <c r="T175" s="48" t="str">
        <f>IF($C175="B",VLOOKUP($A175,Bat!$A$4:$BG$1500,T$1,FALSE),VLOOKUP($A175,Pit!$A$4:$BA$1686,T$2,FALSE))</f>
        <v>$110k</v>
      </c>
      <c r="U175" s="19">
        <f>IF($C175="B",VLOOKUP($A175,Bat!$A$4:$AU$1464,46,FALSE),VLOOKUP($A175,Pit!$A$4:$BD$1664,55,FALSE))</f>
        <v>800</v>
      </c>
      <c r="V175" s="19">
        <f>IF($C175="B",VLOOKUP($A175,Bat!$A$4:$BA$1464,47,FALSE),VLOOKUP($A175,Pit!$A$4:$BF$1664,56,FALSE))</f>
        <v>800</v>
      </c>
      <c r="W175" s="19">
        <f>IF($C175="B",VLOOKUP($A175,Bat!$A$4:$BA$1464,48,FALSE),VLOOKUP($A175,Pit!$A$4:$BF$1664,57,FALSE))</f>
        <v>0</v>
      </c>
      <c r="X175" s="14">
        <f t="shared" si="12"/>
        <v>1012</v>
      </c>
      <c r="Y175" s="20">
        <f t="shared" si="13"/>
        <v>162</v>
      </c>
      <c r="Z175" s="14">
        <f>IFERROR(VLOOKUP($D175,Results37!$F$3:$L$1396,Z$1,FALSE),"")</f>
        <v>171</v>
      </c>
      <c r="AA175" s="43">
        <f>IF(ISERROR(VLOOKUP(D175,Results37!$F$3:$O$1399,AA$1,FALSE)),"",IF(VLOOKUP(D175,Results37!$F$3:$O$1399,AA$1+1,FALSE)=1,"S"&amp;VLOOKUP(D175,Results37!$F$3:$O$1399,AA$1,FALSE),VLOOKUP(D175,Results37!$F$3:$O$1399,AA$1,FALSE)))</f>
        <v>6</v>
      </c>
      <c r="AB175" s="14">
        <f>IFERROR(VLOOKUP($D175,Results37!$F$3:$L$1396,AB$1,FALSE),"")</f>
        <v>15</v>
      </c>
      <c r="AC175" s="14" t="str">
        <f>IFERROR(VLOOKUP($D175,Results37!$F$3:$L$1396,AC$1,FALSE),"")</f>
        <v>London Underground</v>
      </c>
      <c r="AD175" s="14">
        <f t="shared" si="14"/>
        <v>841</v>
      </c>
      <c r="AE175" s="18" t="str">
        <f>IF(ISERROR(VLOOKUP($AC175&amp;"-"&amp;$F175&amp;" "&amp;G175,Bonuses!$B$1:$G$1006,4,FALSE)),"",INT(VLOOKUP($AC175&amp;"-"&amp;$F175&amp;" "&amp;$G175,Bonuses!$B$1:$G$1006,4,FALSE)))</f>
        <v/>
      </c>
      <c r="AF175" s="14" t="str">
        <f>AA175&amp;"."&amp;AB175&amp;" ("&amp;Z175&amp;") - "&amp;E175&amp;" "&amp;F175&amp;" "&amp;G175</f>
        <v>6.15 (171) - SS Filip Zwarthoed</v>
      </c>
    </row>
    <row r="176" spans="1:32" s="19" customFormat="1" hidden="1" x14ac:dyDescent="0.3">
      <c r="A176" s="19">
        <v>13303</v>
      </c>
      <c r="B176" s="19">
        <f t="shared" si="11"/>
        <v>1</v>
      </c>
      <c r="C176" s="14" t="str">
        <f>IF(ISNUMBER(IFERROR(VLOOKUP($A176,Pit!$A$4:$A$600,1,FALSE),"B")),"P","B")</f>
        <v>B</v>
      </c>
      <c r="D176" s="15">
        <f>IF($C176="B",VLOOKUP($A176,Bat!$A$4:$BG$1500,D$1,FALSE),VLOOKUP($A176,Pit!$A$4:$BA$1686,D$2,FALSE))</f>
        <v>13303</v>
      </c>
      <c r="E176" s="14" t="str">
        <f>IF($C176="B",VLOOKUP($A176,Bat!$A$4:$BG$1500,E$1,FALSE),VLOOKUP($A176,Pit!$A$4:$BA$1686,E$2,FALSE))</f>
        <v>RF</v>
      </c>
      <c r="F176" s="14" t="str">
        <f>IF($C176="B",VLOOKUP($A176,Bat!$A$4:$BG$1500,F$1,FALSE),VLOOKUP($A176,Pit!$A$4:$BA$1686,F$2,FALSE))</f>
        <v>Kikugoro</v>
      </c>
      <c r="G176" s="14" t="str">
        <f>IF($C176="B",VLOOKUP($A176,Bat!$A$4:$BG$1500,G$1,FALSE),VLOOKUP($A176,Pit!$A$4:$BA$1686,G$2,FALSE))</f>
        <v>Ohayashi</v>
      </c>
      <c r="H176" s="14">
        <f>IF($C176="B",VLOOKUP($A176,Bat!$A$4:$BG$1500,H$1,FALSE),VLOOKUP($A176,Pit!$A$4:$BA$1686,H$2,FALSE))</f>
        <v>21</v>
      </c>
      <c r="I176" s="14" t="str">
        <f>IF($C176="B",VLOOKUP($A176,Bat!$A$4:$BG$1500,I$1,FALSE),VLOOKUP($A176,Pit!$A$4:$BA$1686,I$2,FALSE))</f>
        <v>L</v>
      </c>
      <c r="J176" s="14" t="str">
        <f>IF($C176="B",VLOOKUP($A176,Bat!$A$4:$BG$1500,J$1,FALSE),VLOOKUP($A176,Pit!$A$4:$BA$1686,J$2,FALSE))</f>
        <v>L</v>
      </c>
      <c r="K176" s="14" t="str">
        <f>IF($C176="B",VLOOKUP($A176,Bat!$A$4:$BG$1500,K$1,FALSE),VLOOKUP($A176,Pit!$A$4:$BA$1686,K$2,FALSE))</f>
        <v>Normal</v>
      </c>
      <c r="L176" s="15" t="str">
        <f>IF($C176="B",VLOOKUP($A176,Bat!$A$4:$BG$1500,L$1,FALSE),VLOOKUP($A176,Pit!$A$4:$BA$1686,L$2,FALSE))</f>
        <v>Normal</v>
      </c>
      <c r="M176" s="14">
        <f>IF($C176="B",VLOOKUP($A176,Bat!$A$4:$BG$1500,M$1,FALSE),VLOOKUP($A176,Pit!$A$4:$BA$1686,M$2,FALSE))</f>
        <v>3</v>
      </c>
      <c r="N176" s="14">
        <f>IF($C176="B",VLOOKUP($A176,Bat!$A$4:$BG$1500,N$1,FALSE),VLOOKUP($A176,Pit!$A$4:$BA$1686,N$2,FALSE))</f>
        <v>4</v>
      </c>
      <c r="O176" s="14">
        <f>IF($C176="B",VLOOKUP($A176,Bat!$A$4:$BG$1500,O$1,FALSE),VLOOKUP($A176,Pit!$A$4:$BA$1686,O$2,FALSE))</f>
        <v>5</v>
      </c>
      <c r="P176" s="14">
        <f>IF($C176="B",VLOOKUP($A176,Bat!$A$4:$BG$1500,P$1,FALSE),VLOOKUP($A176,Pit!$A$4:$BA$1686,P$2,FALSE))</f>
        <v>5</v>
      </c>
      <c r="Q176" s="15">
        <f>IF($C176="B",VLOOKUP($A176,Bat!$A$4:$BG$1500,Q$1,FALSE),VLOOKUP($A176,Pit!$A$4:$BA$1686,Q$2,FALSE))</f>
        <v>3</v>
      </c>
      <c r="R176" s="16">
        <f>IF($C176="B",VLOOKUP($A176,Bat!$A$4:$BG$1500,R$1,FALSE),VLOOKUP($A176,Pit!$A$4:$BA$1686,R$2,FALSE))</f>
        <v>109.33936523979176</v>
      </c>
      <c r="S176" s="17">
        <f>IF($C176="B",VLOOKUP($A176,Bat!$A$4:$BG$1500,S$1,FALSE),VLOOKUP($A176,Pit!$A$4:$BA$1686,S$2,FALSE))</f>
        <v>0.25722058787824004</v>
      </c>
      <c r="T176" s="48" t="str">
        <f>IF($C176="B",VLOOKUP($A176,Bat!$A$4:$BG$1500,T$1,FALSE),VLOOKUP($A176,Pit!$A$4:$BA$1686,T$2,FALSE))</f>
        <v>$110k</v>
      </c>
      <c r="U176" s="19">
        <f>IF($C176="B",VLOOKUP($A176,Bat!$A$4:$AU$1464,46,FALSE),VLOOKUP($A176,Pit!$A$4:$BD$1664,55,FALSE))</f>
        <v>800</v>
      </c>
      <c r="V176" s="19">
        <f>IF($C176="B",VLOOKUP($A176,Bat!$A$4:$BA$1464,47,FALSE),VLOOKUP($A176,Pit!$A$4:$BF$1664,56,FALSE))</f>
        <v>800</v>
      </c>
      <c r="W176" s="19">
        <f>IF($C176="B",VLOOKUP($A176,Bat!$A$4:$BA$1464,48,FALSE),VLOOKUP($A176,Pit!$A$4:$BF$1664,57,FALSE))</f>
        <v>0</v>
      </c>
      <c r="X176" s="14">
        <f t="shared" si="12"/>
        <v>1209</v>
      </c>
      <c r="Y176" s="20">
        <f t="shared" si="13"/>
        <v>359</v>
      </c>
      <c r="Z176" s="14">
        <f>IFERROR(VLOOKUP($D176,Results37!$F$3:$L$1396,Z$1,FALSE),"")</f>
        <v>172</v>
      </c>
      <c r="AA176" s="43">
        <f>IF(ISERROR(VLOOKUP(D176,Results37!$F$3:$O$1399,AA$1,FALSE)),"",IF(VLOOKUP(D176,Results37!$F$3:$O$1399,AA$1+1,FALSE)=1,"S"&amp;VLOOKUP(D176,Results37!$F$3:$O$1399,AA$1,FALSE),VLOOKUP(D176,Results37!$F$3:$O$1399,AA$1,FALSE)))</f>
        <v>6</v>
      </c>
      <c r="AB176" s="14">
        <f>IFERROR(VLOOKUP($D176,Results37!$F$3:$L$1396,AB$1,FALSE),"")</f>
        <v>16</v>
      </c>
      <c r="AC176" s="14" t="str">
        <f>IFERROR(VLOOKUP($D176,Results37!$F$3:$L$1396,AC$1,FALSE),"")</f>
        <v>Reno Zephyrs</v>
      </c>
      <c r="AD176" s="14">
        <f t="shared" si="14"/>
        <v>1037</v>
      </c>
      <c r="AE176" s="18" t="str">
        <f>IF(ISERROR(VLOOKUP($AC176&amp;"-"&amp;$F176&amp;" "&amp;G176,Bonuses!$B$1:$G$1006,4,FALSE)),"",INT(VLOOKUP($AC176&amp;"-"&amp;$F176&amp;" "&amp;$G176,Bonuses!$B$1:$G$1006,4,FALSE)))</f>
        <v/>
      </c>
      <c r="AF176" s="14" t="str">
        <f>AA176&amp;"."&amp;AB176&amp;" ("&amp;Z176&amp;") - "&amp;E176&amp;" "&amp;F176&amp;" "&amp;G176</f>
        <v>6.16 (172) - RF Kikugoro Ohayashi</v>
      </c>
    </row>
    <row r="177" spans="1:32" s="19" customFormat="1" hidden="1" x14ac:dyDescent="0.3">
      <c r="A177" s="19">
        <v>15529</v>
      </c>
      <c r="B177" s="19">
        <f t="shared" si="11"/>
        <v>1</v>
      </c>
      <c r="C177" s="14" t="str">
        <f>IF(ISNUMBER(IFERROR(VLOOKUP($A177,Pit!$A$4:$A$600,1,FALSE),"B")),"P","B")</f>
        <v>P</v>
      </c>
      <c r="D177" s="15">
        <f>IF($C177="B",VLOOKUP($A177,Bat!$A$4:$BG$1500,D$1,FALSE),VLOOKUP($A177,Pit!$A$4:$BA$1686,D$2,FALSE))</f>
        <v>15529</v>
      </c>
      <c r="E177" s="14" t="str">
        <f>IF($C177="B",VLOOKUP($A177,Bat!$A$4:$BG$1500,E$1,FALSE),VLOOKUP($A177,Pit!$A$4:$BA$1686,E$2,FALSE))</f>
        <v>SP</v>
      </c>
      <c r="F177" s="14" t="str">
        <f>IF($C177="B",VLOOKUP($A177,Bat!$A$4:$BG$1500,F$1,FALSE),VLOOKUP($A177,Pit!$A$4:$BA$1686,F$2,FALSE))</f>
        <v>Nakazo</v>
      </c>
      <c r="G177" s="14" t="str">
        <f>IF($C177="B",VLOOKUP($A177,Bat!$A$4:$BG$1500,G$1,FALSE),VLOOKUP($A177,Pit!$A$4:$BA$1686,G$2,FALSE))</f>
        <v>Okamoto</v>
      </c>
      <c r="H177" s="14">
        <f>IF($C177="B",VLOOKUP($A177,Bat!$A$4:$BG$1500,H$1,FALSE),VLOOKUP($A177,Pit!$A$4:$BA$1686,H$2,FALSE))</f>
        <v>18</v>
      </c>
      <c r="I177" s="14" t="str">
        <f>IF($C177="B",VLOOKUP($A177,Bat!$A$4:$BG$1500,I$1,FALSE),VLOOKUP($A177,Pit!$A$4:$BA$1686,I$2,FALSE))</f>
        <v>S</v>
      </c>
      <c r="J177" s="14" t="str">
        <f>IF($C177="B",VLOOKUP($A177,Bat!$A$4:$BG$1500,J$1,FALSE),VLOOKUP($A177,Pit!$A$4:$BA$1686,J$2,FALSE))</f>
        <v>R</v>
      </c>
      <c r="K177" s="14" t="str">
        <f>IF($C177="B",VLOOKUP($A177,Bat!$A$4:$BG$1500,K$1,FALSE),VLOOKUP($A177,Pit!$A$4:$BA$1686,K$2,FALSE))</f>
        <v>High</v>
      </c>
      <c r="L177" s="15" t="str">
        <f>IF($C177="B",VLOOKUP($A177,Bat!$A$4:$BG$1500,L$1,FALSE),VLOOKUP($A177,Pit!$A$4:$BA$1686,L$2,FALSE))</f>
        <v>Normal</v>
      </c>
      <c r="M177" s="14">
        <f>IF($C177="B",VLOOKUP($A177,Bat!$A$4:$BG$1500,M$1,FALSE),VLOOKUP($A177,Pit!$A$4:$BA$1686,M$2,FALSE))</f>
        <v>4</v>
      </c>
      <c r="N177" s="14">
        <f>IF($C177="B",VLOOKUP($A177,Bat!$A$4:$BG$1500,N$1,FALSE),VLOOKUP($A177,Pit!$A$4:$BA$1686,N$2,FALSE))</f>
        <v>4</v>
      </c>
      <c r="O177" s="14">
        <f>IF($C177="B",VLOOKUP($A177,Bat!$A$4:$BG$1500,O$1,FALSE),VLOOKUP($A177,Pit!$A$4:$BA$1686,O$2,FALSE))</f>
        <v>2</v>
      </c>
      <c r="P177" s="14" t="str">
        <f>IF($C177="B",VLOOKUP($A177,Bat!$A$4:$BG$1500,P$1,FALSE),VLOOKUP($A177,Pit!$A$4:$BA$1686,P$2,FALSE))</f>
        <v>87-89 Mph</v>
      </c>
      <c r="Q177" s="15">
        <f>IF($C177="B",VLOOKUP($A177,Bat!$A$4:$BG$1500,Q$1,FALSE),VLOOKUP($A177,Pit!$A$4:$BA$1686,Q$2,FALSE))</f>
        <v>8</v>
      </c>
      <c r="R177" s="16">
        <f>IF($C177="B",VLOOKUP($A177,Bat!$A$4:$BG$1500,R$1,FALSE),VLOOKUP($A177,Pit!$A$4:$BA$1686,R$2,FALSE))</f>
        <v>109.63279352851791</v>
      </c>
      <c r="S177" s="17">
        <f>IF($C177="B",VLOOKUP($A177,Bat!$A$4:$BG$1500,S$1,FALSE),VLOOKUP($A177,Pit!$A$4:$BA$1686,S$2,FALSE))</f>
        <v>0.79652605278788391</v>
      </c>
      <c r="T177" s="48" t="str">
        <f>IF($C177="B",VLOOKUP($A177,Bat!$A$4:$BG$1500,T$1,FALSE),VLOOKUP($A177,Pit!$A$4:$BA$1686,T$2,FALSE))</f>
        <v>$400k</v>
      </c>
      <c r="U177" s="19">
        <f>IF($C177="B",VLOOKUP($A177,Bat!$A$4:$AU$1464,46,FALSE),VLOOKUP($A177,Pit!$A$4:$BD$1664,55,FALSE))</f>
        <v>800</v>
      </c>
      <c r="V177" s="19">
        <f>IF($C177="B",VLOOKUP($A177,Bat!$A$4:$BA$1464,47,FALSE),VLOOKUP($A177,Pit!$A$4:$BF$1664,56,FALSE))</f>
        <v>800</v>
      </c>
      <c r="W177" s="19">
        <f>IF($C177="B",VLOOKUP($A177,Bat!$A$4:$BA$1464,48,FALSE),VLOOKUP($A177,Pit!$A$4:$BF$1664,57,FALSE))</f>
        <v>0</v>
      </c>
      <c r="X177" s="14">
        <f t="shared" si="12"/>
        <v>1056</v>
      </c>
      <c r="Y177" s="20">
        <f t="shared" si="13"/>
        <v>206</v>
      </c>
      <c r="Z177" s="14">
        <f>IFERROR(VLOOKUP($D177,Results37!$F$3:$L$1396,Z$1,FALSE),"")</f>
        <v>173</v>
      </c>
      <c r="AA177" s="43">
        <f>IF(ISERROR(VLOOKUP(D177,Results37!$F$3:$O$1399,AA$1,FALSE)),"",IF(VLOOKUP(D177,Results37!$F$3:$O$1399,AA$1+1,FALSE)=1,"S"&amp;VLOOKUP(D177,Results37!$F$3:$O$1399,AA$1,FALSE),VLOOKUP(D177,Results37!$F$3:$O$1399,AA$1,FALSE)))</f>
        <v>6</v>
      </c>
      <c r="AB177" s="14">
        <f>IFERROR(VLOOKUP($D177,Results37!$F$3:$L$1396,AB$1,FALSE),"")</f>
        <v>17</v>
      </c>
      <c r="AC177" s="14" t="str">
        <f>IFERROR(VLOOKUP($D177,Results37!$F$3:$L$1396,AC$1,FALSE),"")</f>
        <v>Toyama Wind Dancers</v>
      </c>
      <c r="AD177" s="14">
        <f t="shared" si="14"/>
        <v>883</v>
      </c>
      <c r="AE177" s="18" t="str">
        <f>IF(ISERROR(VLOOKUP($AC177&amp;"-"&amp;$F177&amp;" "&amp;G177,Bonuses!$B$1:$G$1006,4,FALSE)),"",INT(VLOOKUP($AC177&amp;"-"&amp;$F177&amp;" "&amp;$G177,Bonuses!$B$1:$G$1006,4,FALSE)))</f>
        <v/>
      </c>
      <c r="AF177" s="14" t="str">
        <f>AA177&amp;"."&amp;AB177&amp;" ("&amp;Z177&amp;") - "&amp;E177&amp;" "&amp;F177&amp;" "&amp;G177</f>
        <v>6.17 (173) - SP Nakazo Okamoto</v>
      </c>
    </row>
    <row r="178" spans="1:32" s="19" customFormat="1" hidden="1" x14ac:dyDescent="0.3">
      <c r="A178" s="19">
        <v>8773</v>
      </c>
      <c r="B178" s="19">
        <f t="shared" si="11"/>
        <v>1</v>
      </c>
      <c r="C178" s="14" t="str">
        <f>IF(ISNUMBER(IFERROR(VLOOKUP($A178,Pit!$A$4:$A$600,1,FALSE),"B")),"P","B")</f>
        <v>B</v>
      </c>
      <c r="D178" s="15">
        <f>IF($C178="B",VLOOKUP($A178,Bat!$A$4:$BG$1500,D$1,FALSE),VLOOKUP($A178,Pit!$A$4:$BA$1686,D$2,FALSE))</f>
        <v>8773</v>
      </c>
      <c r="E178" s="14" t="str">
        <f>IF($C178="B",VLOOKUP($A178,Bat!$A$4:$BG$1500,E$1,FALSE),VLOOKUP($A178,Pit!$A$4:$BA$1686,E$2,FALSE))</f>
        <v>SS</v>
      </c>
      <c r="F178" s="14" t="str">
        <f>IF($C178="B",VLOOKUP($A178,Bat!$A$4:$BG$1500,F$1,FALSE),VLOOKUP($A178,Pit!$A$4:$BA$1686,F$2,FALSE))</f>
        <v>Mike</v>
      </c>
      <c r="G178" s="14" t="str">
        <f>IF($C178="B",VLOOKUP($A178,Bat!$A$4:$BG$1500,G$1,FALSE),VLOOKUP($A178,Pit!$A$4:$BA$1686,G$2,FALSE))</f>
        <v>Dalby</v>
      </c>
      <c r="H178" s="14">
        <f>IF($C178="B",VLOOKUP($A178,Bat!$A$4:$BG$1500,H$1,FALSE),VLOOKUP($A178,Pit!$A$4:$BA$1686,H$2,FALSE))</f>
        <v>21</v>
      </c>
      <c r="I178" s="14" t="str">
        <f>IF($C178="B",VLOOKUP($A178,Bat!$A$4:$BG$1500,I$1,FALSE),VLOOKUP($A178,Pit!$A$4:$BA$1686,I$2,FALSE))</f>
        <v>R</v>
      </c>
      <c r="J178" s="14" t="str">
        <f>IF($C178="B",VLOOKUP($A178,Bat!$A$4:$BG$1500,J$1,FALSE),VLOOKUP($A178,Pit!$A$4:$BA$1686,J$2,FALSE))</f>
        <v>R</v>
      </c>
      <c r="K178" s="14" t="str">
        <f>IF($C178="B",VLOOKUP($A178,Bat!$A$4:$BG$1500,K$1,FALSE),VLOOKUP($A178,Pit!$A$4:$BA$1686,K$2,FALSE))</f>
        <v>High</v>
      </c>
      <c r="L178" s="15" t="str">
        <f>IF($C178="B",VLOOKUP($A178,Bat!$A$4:$BG$1500,L$1,FALSE),VLOOKUP($A178,Pit!$A$4:$BA$1686,L$2,FALSE))</f>
        <v>Normal</v>
      </c>
      <c r="M178" s="14">
        <f>IF($C178="B",VLOOKUP($A178,Bat!$A$4:$BG$1500,M$1,FALSE),VLOOKUP($A178,Pit!$A$4:$BA$1686,M$2,FALSE))</f>
        <v>4</v>
      </c>
      <c r="N178" s="14">
        <f>IF($C178="B",VLOOKUP($A178,Bat!$A$4:$BG$1500,N$1,FALSE),VLOOKUP($A178,Pit!$A$4:$BA$1686,N$2,FALSE))</f>
        <v>4</v>
      </c>
      <c r="O178" s="14">
        <f>IF($C178="B",VLOOKUP($A178,Bat!$A$4:$BG$1500,O$1,FALSE),VLOOKUP($A178,Pit!$A$4:$BA$1686,O$2,FALSE))</f>
        <v>3</v>
      </c>
      <c r="P178" s="14">
        <f>IF($C178="B",VLOOKUP($A178,Bat!$A$4:$BG$1500,P$1,FALSE),VLOOKUP($A178,Pit!$A$4:$BA$1686,P$2,FALSE))</f>
        <v>5</v>
      </c>
      <c r="Q178" s="15">
        <f>IF($C178="B",VLOOKUP($A178,Bat!$A$4:$BG$1500,Q$1,FALSE),VLOOKUP($A178,Pit!$A$4:$BA$1686,Q$2,FALSE))</f>
        <v>4</v>
      </c>
      <c r="R178" s="16">
        <f>IF($C178="B",VLOOKUP($A178,Bat!$A$4:$BG$1500,R$1,FALSE),VLOOKUP($A178,Pit!$A$4:$BA$1686,R$2,FALSE))</f>
        <v>113.84137323032148</v>
      </c>
      <c r="S178" s="17">
        <f>IF($C178="B",VLOOKUP($A178,Bat!$A$4:$BG$1500,S$1,FALSE),VLOOKUP($A178,Pit!$A$4:$BA$1686,S$2,FALSE))</f>
        <v>1.197639527733551</v>
      </c>
      <c r="T178" s="48" t="str">
        <f>IF($C178="B",VLOOKUP($A178,Bat!$A$4:$BG$1500,T$1,FALSE),VLOOKUP($A178,Pit!$A$4:$BA$1686,T$2,FALSE))</f>
        <v>$210k</v>
      </c>
      <c r="U178" s="19">
        <f>IF($C178="B",VLOOKUP($A178,Bat!$A$4:$AU$1464,46,FALSE),VLOOKUP($A178,Pit!$A$4:$BD$1664,55,FALSE))</f>
        <v>800</v>
      </c>
      <c r="V178" s="19">
        <f>IF($C178="B",VLOOKUP($A178,Bat!$A$4:$BA$1464,47,FALSE),VLOOKUP($A178,Pit!$A$4:$BF$1664,56,FALSE))</f>
        <v>800</v>
      </c>
      <c r="W178" s="19">
        <f>IF($C178="B",VLOOKUP($A178,Bat!$A$4:$BA$1464,48,FALSE),VLOOKUP($A178,Pit!$A$4:$BF$1664,57,FALSE))</f>
        <v>0</v>
      </c>
      <c r="X178" s="14">
        <f t="shared" si="12"/>
        <v>976</v>
      </c>
      <c r="Y178" s="20">
        <f t="shared" si="13"/>
        <v>126</v>
      </c>
      <c r="Z178" s="14">
        <f>IFERROR(VLOOKUP($D178,Results37!$F$3:$L$1396,Z$1,FALSE),"")</f>
        <v>174</v>
      </c>
      <c r="AA178" s="43">
        <f>IF(ISERROR(VLOOKUP(D178,Results37!$F$3:$O$1399,AA$1,FALSE)),"",IF(VLOOKUP(D178,Results37!$F$3:$O$1399,AA$1+1,FALSE)=1,"S"&amp;VLOOKUP(D178,Results37!$F$3:$O$1399,AA$1,FALSE),VLOOKUP(D178,Results37!$F$3:$O$1399,AA$1,FALSE)))</f>
        <v>6</v>
      </c>
      <c r="AB178" s="14">
        <f>IFERROR(VLOOKUP($D178,Results37!$F$3:$L$1396,AB$1,FALSE),"")</f>
        <v>18</v>
      </c>
      <c r="AC178" s="14" t="str">
        <f>IFERROR(VLOOKUP($D178,Results37!$F$3:$L$1396,AC$1,FALSE),"")</f>
        <v>Crystal Lake Sandgnats</v>
      </c>
      <c r="AD178" s="14">
        <f t="shared" si="14"/>
        <v>802</v>
      </c>
      <c r="AE178" s="18" t="str">
        <f>IF(ISERROR(VLOOKUP($AC178&amp;"-"&amp;$F178&amp;" "&amp;G178,Bonuses!$B$1:$G$1006,4,FALSE)),"",INT(VLOOKUP($AC178&amp;"-"&amp;$F178&amp;" "&amp;$G178,Bonuses!$B$1:$G$1006,4,FALSE)))</f>
        <v/>
      </c>
      <c r="AF178" s="14" t="str">
        <f>AA178&amp;"."&amp;AB178&amp;" ("&amp;Z178&amp;") - "&amp;E178&amp;" "&amp;F178&amp;" "&amp;G178</f>
        <v>6.18 (174) - SS Mike Dalby</v>
      </c>
    </row>
    <row r="179" spans="1:32" s="19" customFormat="1" hidden="1" x14ac:dyDescent="0.3">
      <c r="A179" s="19">
        <v>4633</v>
      </c>
      <c r="B179" s="19">
        <f t="shared" si="11"/>
        <v>1</v>
      </c>
      <c r="C179" s="14" t="str">
        <f>IF(ISNUMBER(IFERROR(VLOOKUP($A179,Pit!$A$4:$A$600,1,FALSE),"B")),"P","B")</f>
        <v>P</v>
      </c>
      <c r="D179" s="15">
        <f>IF($C179="B",VLOOKUP($A179,Bat!$A$4:$BG$1500,D$1,FALSE),VLOOKUP($A179,Pit!$A$4:$BA$1686,D$2,FALSE))</f>
        <v>4633</v>
      </c>
      <c r="E179" s="14" t="str">
        <f>IF($C179="B",VLOOKUP($A179,Bat!$A$4:$BG$1500,E$1,FALSE),VLOOKUP($A179,Pit!$A$4:$BA$1686,E$2,FALSE))</f>
        <v>SP</v>
      </c>
      <c r="F179" s="14" t="str">
        <f>IF($C179="B",VLOOKUP($A179,Bat!$A$4:$BG$1500,F$1,FALSE),VLOOKUP($A179,Pit!$A$4:$BA$1686,F$2,FALSE))</f>
        <v>Ed</v>
      </c>
      <c r="G179" s="14" t="str">
        <f>IF($C179="B",VLOOKUP($A179,Bat!$A$4:$BG$1500,G$1,FALSE),VLOOKUP($A179,Pit!$A$4:$BA$1686,G$2,FALSE))</f>
        <v>Taylor</v>
      </c>
      <c r="H179" s="14">
        <f>IF($C179="B",VLOOKUP($A179,Bat!$A$4:$BG$1500,H$1,FALSE),VLOOKUP($A179,Pit!$A$4:$BA$1686,H$2,FALSE))</f>
        <v>21</v>
      </c>
      <c r="I179" s="14" t="str">
        <f>IF($C179="B",VLOOKUP($A179,Bat!$A$4:$BG$1500,I$1,FALSE),VLOOKUP($A179,Pit!$A$4:$BA$1686,I$2,FALSE))</f>
        <v>R</v>
      </c>
      <c r="J179" s="14" t="str">
        <f>IF($C179="B",VLOOKUP($A179,Bat!$A$4:$BG$1500,J$1,FALSE),VLOOKUP($A179,Pit!$A$4:$BA$1686,J$2,FALSE))</f>
        <v>R</v>
      </c>
      <c r="K179" s="14" t="str">
        <f>IF($C179="B",VLOOKUP($A179,Bat!$A$4:$BG$1500,K$1,FALSE),VLOOKUP($A179,Pit!$A$4:$BA$1686,K$2,FALSE))</f>
        <v>Normal</v>
      </c>
      <c r="L179" s="15" t="str">
        <f>IF($C179="B",VLOOKUP($A179,Bat!$A$4:$BG$1500,L$1,FALSE),VLOOKUP($A179,Pit!$A$4:$BA$1686,L$2,FALSE))</f>
        <v>Normal</v>
      </c>
      <c r="M179" s="14">
        <f>IF($C179="B",VLOOKUP($A179,Bat!$A$4:$BG$1500,M$1,FALSE),VLOOKUP($A179,Pit!$A$4:$BA$1686,M$2,FALSE))</f>
        <v>5</v>
      </c>
      <c r="N179" s="14">
        <f>IF($C179="B",VLOOKUP($A179,Bat!$A$4:$BG$1500,N$1,FALSE),VLOOKUP($A179,Pit!$A$4:$BA$1686,N$2,FALSE))</f>
        <v>2</v>
      </c>
      <c r="O179" s="14">
        <f>IF($C179="B",VLOOKUP($A179,Bat!$A$4:$BG$1500,O$1,FALSE),VLOOKUP($A179,Pit!$A$4:$BA$1686,O$2,FALSE))</f>
        <v>3</v>
      </c>
      <c r="P179" s="14" t="str">
        <f>IF($C179="B",VLOOKUP($A179,Bat!$A$4:$BG$1500,P$1,FALSE),VLOOKUP($A179,Pit!$A$4:$BA$1686,P$2,FALSE))</f>
        <v>93-95 Mph</v>
      </c>
      <c r="Q179" s="15">
        <f>IF($C179="B",VLOOKUP($A179,Bat!$A$4:$BG$1500,Q$1,FALSE),VLOOKUP($A179,Pit!$A$4:$BA$1686,Q$2,FALSE))</f>
        <v>10</v>
      </c>
      <c r="R179" s="16">
        <f>IF($C179="B",VLOOKUP($A179,Bat!$A$4:$BG$1500,R$1,FALSE),VLOOKUP($A179,Pit!$A$4:$BA$1686,R$2,FALSE))</f>
        <v>106.07831847117029</v>
      </c>
      <c r="S179" s="17">
        <f>IF($C179="B",VLOOKUP($A179,Bat!$A$4:$BG$1500,S$1,FALSE),VLOOKUP($A179,Pit!$A$4:$BA$1686,S$2,FALSE))</f>
        <v>0.46860204026713681</v>
      </c>
      <c r="T179" s="48" t="str">
        <f>IF($C179="B",VLOOKUP($A179,Bat!$A$4:$BG$1500,T$1,FALSE),VLOOKUP($A179,Pit!$A$4:$BA$1686,T$2,FALSE))</f>
        <v>$130k</v>
      </c>
      <c r="U179" s="19">
        <f>IF($C179="B",VLOOKUP($A179,Bat!$A$4:$AU$1464,46,FALSE),VLOOKUP($A179,Pit!$A$4:$BD$1664,55,FALSE))</f>
        <v>800</v>
      </c>
      <c r="V179" s="19">
        <f>IF($C179="B",VLOOKUP($A179,Bat!$A$4:$BA$1464,47,FALSE),VLOOKUP($A179,Pit!$A$4:$BF$1664,56,FALSE))</f>
        <v>800</v>
      </c>
      <c r="W179" s="19">
        <f>IF($C179="B",VLOOKUP($A179,Bat!$A$4:$BA$1464,48,FALSE),VLOOKUP($A179,Pit!$A$4:$BF$1664,57,FALSE))</f>
        <v>0</v>
      </c>
      <c r="X179" s="14">
        <f t="shared" si="12"/>
        <v>1146</v>
      </c>
      <c r="Y179" s="20">
        <f t="shared" si="13"/>
        <v>296</v>
      </c>
      <c r="Z179" s="14">
        <f>IFERROR(VLOOKUP($D179,Results37!$F$3:$L$1396,Z$1,FALSE),"")</f>
        <v>175</v>
      </c>
      <c r="AA179" s="43">
        <f>IF(ISERROR(VLOOKUP(D179,Results37!$F$3:$O$1399,AA$1,FALSE)),"",IF(VLOOKUP(D179,Results37!$F$3:$O$1399,AA$1+1,FALSE)=1,"S"&amp;VLOOKUP(D179,Results37!$F$3:$O$1399,AA$1,FALSE),VLOOKUP(D179,Results37!$F$3:$O$1399,AA$1,FALSE)))</f>
        <v>6</v>
      </c>
      <c r="AB179" s="14">
        <f>IFERROR(VLOOKUP($D179,Results37!$F$3:$L$1396,AB$1,FALSE),"")</f>
        <v>19</v>
      </c>
      <c r="AC179" s="14" t="str">
        <f>IFERROR(VLOOKUP($D179,Results37!$F$3:$L$1396,AC$1,FALSE),"")</f>
        <v>Kalamazoo Badgers</v>
      </c>
      <c r="AD179" s="14">
        <f t="shared" si="14"/>
        <v>971</v>
      </c>
      <c r="AE179" s="18" t="str">
        <f>IF(ISERROR(VLOOKUP($AC179&amp;"-"&amp;$F179&amp;" "&amp;G179,Bonuses!$B$1:$G$1006,4,FALSE)),"",INT(VLOOKUP($AC179&amp;"-"&amp;$F179&amp;" "&amp;$G179,Bonuses!$B$1:$G$1006,4,FALSE)))</f>
        <v/>
      </c>
      <c r="AF179" s="14" t="str">
        <f>IF(ISERROR(VLOOKUP($AC179&amp;"-"&amp;$F179,Bonuses!$B$1:$G$1006,5,FALSE)),"",IF(VLOOKUP($AC179&amp;"-"&amp;$F179,Bonuses!$B$1:$G$1006,5,FALSE)="","",VLOOKUP($AC179&amp;"-"&amp;$F179,Bonuses!$B$1:$G$1006,6,FALSE)&amp;" yrs, "&amp;VLOOKUP($AC179&amp;"-"&amp;$F179,Bonuses!$B$1:$G$1006,5,FALSE)))</f>
        <v/>
      </c>
    </row>
    <row r="180" spans="1:32" s="19" customFormat="1" hidden="1" x14ac:dyDescent="0.3">
      <c r="A180" s="19">
        <v>6245</v>
      </c>
      <c r="B180" s="19">
        <f t="shared" si="11"/>
        <v>1</v>
      </c>
      <c r="C180" s="14" t="str">
        <f>IF(ISNUMBER(IFERROR(VLOOKUP($A180,Pit!$A$4:$A$600,1,FALSE),"B")),"P","B")</f>
        <v>B</v>
      </c>
      <c r="D180" s="15">
        <f>IF($C180="B",VLOOKUP($A180,Bat!$A$4:$BG$1500,D$1,FALSE),VLOOKUP($A180,Pit!$A$4:$BA$1686,D$2,FALSE))</f>
        <v>6245</v>
      </c>
      <c r="E180" s="14" t="str">
        <f>IF($C180="B",VLOOKUP($A180,Bat!$A$4:$BG$1500,E$1,FALSE),VLOOKUP($A180,Pit!$A$4:$BA$1686,E$2,FALSE))</f>
        <v>SS</v>
      </c>
      <c r="F180" s="14" t="str">
        <f>IF($C180="B",VLOOKUP($A180,Bat!$A$4:$BG$1500,F$1,FALSE),VLOOKUP($A180,Pit!$A$4:$BA$1686,F$2,FALSE))</f>
        <v>Isamu</v>
      </c>
      <c r="G180" s="14" t="str">
        <f>IF($C180="B",VLOOKUP($A180,Bat!$A$4:$BG$1500,G$1,FALSE),VLOOKUP($A180,Pit!$A$4:$BA$1686,G$2,FALSE))</f>
        <v>Endo</v>
      </c>
      <c r="H180" s="14">
        <f>IF($C180="B",VLOOKUP($A180,Bat!$A$4:$BG$1500,H$1,FALSE),VLOOKUP($A180,Pit!$A$4:$BA$1686,H$2,FALSE))</f>
        <v>21</v>
      </c>
      <c r="I180" s="14" t="str">
        <f>IF($C180="B",VLOOKUP($A180,Bat!$A$4:$BG$1500,I$1,FALSE),VLOOKUP($A180,Pit!$A$4:$BA$1686,I$2,FALSE))</f>
        <v>R</v>
      </c>
      <c r="J180" s="14" t="str">
        <f>IF($C180="B",VLOOKUP($A180,Bat!$A$4:$BG$1500,J$1,FALSE),VLOOKUP($A180,Pit!$A$4:$BA$1686,J$2,FALSE))</f>
        <v>R</v>
      </c>
      <c r="K180" s="14" t="str">
        <f>IF($C180="B",VLOOKUP($A180,Bat!$A$4:$BG$1500,K$1,FALSE),VLOOKUP($A180,Pit!$A$4:$BA$1686,K$2,FALSE))</f>
        <v>Low</v>
      </c>
      <c r="L180" s="15" t="str">
        <f>IF($C180="B",VLOOKUP($A180,Bat!$A$4:$BG$1500,L$1,FALSE),VLOOKUP($A180,Pit!$A$4:$BA$1686,L$2,FALSE))</f>
        <v>Normal</v>
      </c>
      <c r="M180" s="14">
        <f>IF($C180="B",VLOOKUP($A180,Bat!$A$4:$BG$1500,M$1,FALSE),VLOOKUP($A180,Pit!$A$4:$BA$1686,M$2,FALSE))</f>
        <v>4</v>
      </c>
      <c r="N180" s="14">
        <f>IF($C180="B",VLOOKUP($A180,Bat!$A$4:$BG$1500,N$1,FALSE),VLOOKUP($A180,Pit!$A$4:$BA$1686,N$2,FALSE))</f>
        <v>4</v>
      </c>
      <c r="O180" s="14">
        <f>IF($C180="B",VLOOKUP($A180,Bat!$A$4:$BG$1500,O$1,FALSE),VLOOKUP($A180,Pit!$A$4:$BA$1686,O$2,FALSE))</f>
        <v>4</v>
      </c>
      <c r="P180" s="14">
        <f>IF($C180="B",VLOOKUP($A180,Bat!$A$4:$BG$1500,P$1,FALSE),VLOOKUP($A180,Pit!$A$4:$BA$1686,P$2,FALSE))</f>
        <v>6</v>
      </c>
      <c r="Q180" s="15">
        <f>IF($C180="B",VLOOKUP($A180,Bat!$A$4:$BG$1500,Q$1,FALSE),VLOOKUP($A180,Pit!$A$4:$BA$1686,Q$2,FALSE))</f>
        <v>5</v>
      </c>
      <c r="R180" s="16">
        <f>IF($C180="B",VLOOKUP($A180,Bat!$A$4:$BG$1500,R$1,FALSE),VLOOKUP($A180,Pit!$A$4:$BA$1686,R$2,FALSE))</f>
        <v>114.00453989620853</v>
      </c>
      <c r="S180" s="17">
        <f>IF($C180="B",VLOOKUP($A180,Bat!$A$4:$BG$1500,S$1,FALSE),VLOOKUP($A180,Pit!$A$4:$BA$1686,S$2,FALSE))</f>
        <v>1.2317232128971503</v>
      </c>
      <c r="T180" s="48" t="str">
        <f>IF($C180="B",VLOOKUP($A180,Bat!$A$4:$BG$1500,T$1,FALSE),VLOOKUP($A180,Pit!$A$4:$BA$1686,T$2,FALSE))</f>
        <v>-</v>
      </c>
      <c r="U180" s="19">
        <f>IF($C180="B",VLOOKUP($A180,Bat!$A$4:$AU$1464,46,FALSE),VLOOKUP($A180,Pit!$A$4:$BD$1664,55,FALSE))</f>
        <v>800</v>
      </c>
      <c r="V180" s="19">
        <f>IF($C180="B",VLOOKUP($A180,Bat!$A$4:$BA$1464,47,FALSE),VLOOKUP($A180,Pit!$A$4:$BF$1664,56,FALSE))</f>
        <v>800</v>
      </c>
      <c r="W180" s="19">
        <f>IF($C180="B",VLOOKUP($A180,Bat!$A$4:$BA$1464,48,FALSE),VLOOKUP($A180,Pit!$A$4:$BF$1664,57,FALSE))</f>
        <v>0</v>
      </c>
      <c r="X180" s="14">
        <f t="shared" si="12"/>
        <v>973</v>
      </c>
      <c r="Y180" s="20">
        <f t="shared" si="13"/>
        <v>123</v>
      </c>
      <c r="Z180" s="14">
        <f>IFERROR(VLOOKUP($D180,Results37!$F$3:$L$1396,Z$1,FALSE),"")</f>
        <v>176</v>
      </c>
      <c r="AA180" s="43">
        <f>IF(ISERROR(VLOOKUP(D180,Results37!$F$3:$O$1399,AA$1,FALSE)),"",IF(VLOOKUP(D180,Results37!$F$3:$O$1399,AA$1+1,FALSE)=1,"S"&amp;VLOOKUP(D180,Results37!$F$3:$O$1399,AA$1,FALSE),VLOOKUP(D180,Results37!$F$3:$O$1399,AA$1,FALSE)))</f>
        <v>6</v>
      </c>
      <c r="AB180" s="14">
        <f>IFERROR(VLOOKUP($D180,Results37!$F$3:$L$1396,AB$1,FALSE),"")</f>
        <v>20</v>
      </c>
      <c r="AC180" s="14" t="str">
        <f>IFERROR(VLOOKUP($D180,Results37!$F$3:$L$1396,AC$1,FALSE),"")</f>
        <v>New Orleans Trendsetters</v>
      </c>
      <c r="AD180" s="14">
        <f t="shared" si="14"/>
        <v>797</v>
      </c>
      <c r="AE180" s="18" t="str">
        <f>IF(ISERROR(VLOOKUP($AC180&amp;"-"&amp;$F180&amp;" "&amp;G180,Bonuses!$B$1:$G$1006,4,FALSE)),"",INT(VLOOKUP($AC180&amp;"-"&amp;$F180&amp;" "&amp;$G180,Bonuses!$B$1:$G$1006,4,FALSE)))</f>
        <v/>
      </c>
      <c r="AF180" s="14" t="str">
        <f>IF(ISERROR(VLOOKUP($AC180&amp;"-"&amp;$F180,Bonuses!$B$1:$G$1006,5,FALSE)),"",IF(VLOOKUP($AC180&amp;"-"&amp;$F180,Bonuses!$B$1:$G$1006,5,FALSE)="","",VLOOKUP($AC180&amp;"-"&amp;$F180,Bonuses!$B$1:$G$1006,6,FALSE)&amp;" yrs, "&amp;VLOOKUP($AC180&amp;"-"&amp;$F180,Bonuses!$B$1:$G$1006,5,FALSE)))</f>
        <v/>
      </c>
    </row>
    <row r="181" spans="1:32" s="19" customFormat="1" hidden="1" x14ac:dyDescent="0.3">
      <c r="A181" s="19">
        <v>9030</v>
      </c>
      <c r="B181" s="19">
        <f t="shared" si="11"/>
        <v>1</v>
      </c>
      <c r="C181" s="14" t="str">
        <f>IF(ISNUMBER(IFERROR(VLOOKUP($A181,Pit!$A$4:$A$600,1,FALSE),"B")),"P","B")</f>
        <v>P</v>
      </c>
      <c r="D181" s="15">
        <f>IF($C181="B",VLOOKUP($A181,Bat!$A$4:$BG$1500,D$1,FALSE),VLOOKUP($A181,Pit!$A$4:$BA$1686,D$2,FALSE))</f>
        <v>9030</v>
      </c>
      <c r="E181" s="14" t="str">
        <f>IF($C181="B",VLOOKUP($A181,Bat!$A$4:$BG$1500,E$1,FALSE),VLOOKUP($A181,Pit!$A$4:$BA$1686,E$2,FALSE))</f>
        <v>SP</v>
      </c>
      <c r="F181" s="14" t="str">
        <f>IF($C181="B",VLOOKUP($A181,Bat!$A$4:$BG$1500,F$1,FALSE),VLOOKUP($A181,Pit!$A$4:$BA$1686,F$2,FALSE))</f>
        <v>Tim</v>
      </c>
      <c r="G181" s="14" t="str">
        <f>IF($C181="B",VLOOKUP($A181,Bat!$A$4:$BG$1500,G$1,FALSE),VLOOKUP($A181,Pit!$A$4:$BA$1686,G$2,FALSE))</f>
        <v>Hawkins</v>
      </c>
      <c r="H181" s="14">
        <f>IF($C181="B",VLOOKUP($A181,Bat!$A$4:$BG$1500,H$1,FALSE),VLOOKUP($A181,Pit!$A$4:$BA$1686,H$2,FALSE))</f>
        <v>21</v>
      </c>
      <c r="I181" s="14" t="str">
        <f>IF($C181="B",VLOOKUP($A181,Bat!$A$4:$BG$1500,I$1,FALSE),VLOOKUP($A181,Pit!$A$4:$BA$1686,I$2,FALSE))</f>
        <v>R</v>
      </c>
      <c r="J181" s="14" t="str">
        <f>IF($C181="B",VLOOKUP($A181,Bat!$A$4:$BG$1500,J$1,FALSE),VLOOKUP($A181,Pit!$A$4:$BA$1686,J$2,FALSE))</f>
        <v>L</v>
      </c>
      <c r="K181" s="14" t="str">
        <f>IF($C181="B",VLOOKUP($A181,Bat!$A$4:$BG$1500,K$1,FALSE),VLOOKUP($A181,Pit!$A$4:$BA$1686,K$2,FALSE))</f>
        <v>Low</v>
      </c>
      <c r="L181" s="15" t="str">
        <f>IF($C181="B",VLOOKUP($A181,Bat!$A$4:$BG$1500,L$1,FALSE),VLOOKUP($A181,Pit!$A$4:$BA$1686,L$2,FALSE))</f>
        <v>Normal</v>
      </c>
      <c r="M181" s="14">
        <f>IF($C181="B",VLOOKUP($A181,Bat!$A$4:$BG$1500,M$1,FALSE),VLOOKUP($A181,Pit!$A$4:$BA$1686,M$2,FALSE))</f>
        <v>5</v>
      </c>
      <c r="N181" s="14">
        <f>IF($C181="B",VLOOKUP($A181,Bat!$A$4:$BG$1500,N$1,FALSE),VLOOKUP($A181,Pit!$A$4:$BA$1686,N$2,FALSE))</f>
        <v>1</v>
      </c>
      <c r="O181" s="14">
        <f>IF($C181="B",VLOOKUP($A181,Bat!$A$4:$BG$1500,O$1,FALSE),VLOOKUP($A181,Pit!$A$4:$BA$1686,O$2,FALSE))</f>
        <v>2</v>
      </c>
      <c r="P181" s="14" t="str">
        <f>IF($C181="B",VLOOKUP($A181,Bat!$A$4:$BG$1500,P$1,FALSE),VLOOKUP($A181,Pit!$A$4:$BA$1686,P$2,FALSE))</f>
        <v>88-90 Mph</v>
      </c>
      <c r="Q181" s="15">
        <f>IF($C181="B",VLOOKUP($A181,Bat!$A$4:$BG$1500,Q$1,FALSE),VLOOKUP($A181,Pit!$A$4:$BA$1686,Q$2,FALSE))</f>
        <v>7</v>
      </c>
      <c r="R181" s="16">
        <f>IF($C181="B",VLOOKUP($A181,Bat!$A$4:$BG$1500,R$1,FALSE),VLOOKUP($A181,Pit!$A$4:$BA$1686,R$2,FALSE))</f>
        <v>95.900568954513872</v>
      </c>
      <c r="S181" s="17">
        <f>IF($C181="B",VLOOKUP($A181,Bat!$A$4:$BG$1500,S$1,FALSE),VLOOKUP($A181,Pit!$A$4:$BA$1686,S$2,FALSE))</f>
        <v>-0.47036318134383237</v>
      </c>
      <c r="T181" s="48" t="str">
        <f>IF($C181="B",VLOOKUP($A181,Bat!$A$4:$BG$1500,T$1,FALSE),VLOOKUP($A181,Pit!$A$4:$BA$1686,T$2,FALSE))</f>
        <v>-</v>
      </c>
      <c r="U181" s="19">
        <f>IF($C181="B",VLOOKUP($A181,Bat!$A$4:$AU$1464,46,FALSE),VLOOKUP($A181,Pit!$A$4:$BD$1664,55,FALSE))</f>
        <v>800</v>
      </c>
      <c r="V181" s="19">
        <f>IF($C181="B",VLOOKUP($A181,Bat!$A$4:$BA$1464,47,FALSE),VLOOKUP($A181,Pit!$A$4:$BF$1664,56,FALSE))</f>
        <v>800</v>
      </c>
      <c r="W181" s="19">
        <f>IF($C181="B",VLOOKUP($A181,Bat!$A$4:$BA$1464,48,FALSE),VLOOKUP($A181,Pit!$A$4:$BF$1664,57,FALSE))</f>
        <v>0</v>
      </c>
      <c r="X181" s="14">
        <f t="shared" si="12"/>
        <v>1593</v>
      </c>
      <c r="Y181" s="20">
        <f t="shared" si="13"/>
        <v>743</v>
      </c>
      <c r="Z181" s="14">
        <f>IFERROR(VLOOKUP($D181,Results37!$F$3:$L$1396,Z$1,FALSE),"")</f>
        <v>177</v>
      </c>
      <c r="AA181" s="43">
        <f>IF(ISERROR(VLOOKUP(D181,Results37!$F$3:$O$1399,AA$1,FALSE)),"",IF(VLOOKUP(D181,Results37!$F$3:$O$1399,AA$1+1,FALSE)=1,"S"&amp;VLOOKUP(D181,Results37!$F$3:$O$1399,AA$1,FALSE),VLOOKUP(D181,Results37!$F$3:$O$1399,AA$1,FALSE)))</f>
        <v>6</v>
      </c>
      <c r="AB181" s="14">
        <f>IFERROR(VLOOKUP($D181,Results37!$F$3:$L$1396,AB$1,FALSE),"")</f>
        <v>21</v>
      </c>
      <c r="AC181" s="14" t="str">
        <f>IFERROR(VLOOKUP($D181,Results37!$F$3:$L$1396,AC$1,FALSE),"")</f>
        <v>Arlington Bureaucrats</v>
      </c>
      <c r="AD181" s="14">
        <f t="shared" si="14"/>
        <v>1416</v>
      </c>
      <c r="AE181" s="18" t="str">
        <f>IF(ISERROR(VLOOKUP($AC181&amp;"-"&amp;$F181&amp;" "&amp;G181,Bonuses!$B$1:$G$1006,4,FALSE)),"",INT(VLOOKUP($AC181&amp;"-"&amp;$F181&amp;" "&amp;$G181,Bonuses!$B$1:$G$1006,4,FALSE)))</f>
        <v/>
      </c>
      <c r="AF181" s="14" t="str">
        <f>AA181&amp;"."&amp;AB181&amp;" ("&amp;Z181&amp;") - "&amp;E181&amp;" "&amp;F181&amp;" "&amp;G181</f>
        <v>6.21 (177) - SP Tim Hawkins</v>
      </c>
    </row>
    <row r="182" spans="1:32" s="19" customFormat="1" hidden="1" x14ac:dyDescent="0.3">
      <c r="A182" s="19">
        <v>7177</v>
      </c>
      <c r="B182" s="19">
        <f t="shared" si="11"/>
        <v>1</v>
      </c>
      <c r="C182" s="14" t="str">
        <f>IF(ISNUMBER(IFERROR(VLOOKUP($A182,Pit!$A$4:$A$600,1,FALSE),"B")),"P","B")</f>
        <v>P</v>
      </c>
      <c r="D182" s="15">
        <f>IF($C182="B",VLOOKUP($A182,Bat!$A$4:$BG$1500,D$1,FALSE),VLOOKUP($A182,Pit!$A$4:$BA$1686,D$2,FALSE))</f>
        <v>7177</v>
      </c>
      <c r="E182" s="14" t="str">
        <f>IF($C182="B",VLOOKUP($A182,Bat!$A$4:$BG$1500,E$1,FALSE),VLOOKUP($A182,Pit!$A$4:$BA$1686,E$2,FALSE))</f>
        <v>SP</v>
      </c>
      <c r="F182" s="14" t="str">
        <f>IF($C182="B",VLOOKUP($A182,Bat!$A$4:$BG$1500,F$1,FALSE),VLOOKUP($A182,Pit!$A$4:$BA$1686,F$2,FALSE))</f>
        <v>Dustin</v>
      </c>
      <c r="G182" s="14" t="str">
        <f>IF($C182="B",VLOOKUP($A182,Bat!$A$4:$BG$1500,G$1,FALSE),VLOOKUP($A182,Pit!$A$4:$BA$1686,G$2,FALSE))</f>
        <v>Malone</v>
      </c>
      <c r="H182" s="14">
        <f>IF($C182="B",VLOOKUP($A182,Bat!$A$4:$BG$1500,H$1,FALSE),VLOOKUP($A182,Pit!$A$4:$BA$1686,H$2,FALSE))</f>
        <v>18</v>
      </c>
      <c r="I182" s="14" t="str">
        <f>IF($C182="B",VLOOKUP($A182,Bat!$A$4:$BG$1500,I$1,FALSE),VLOOKUP($A182,Pit!$A$4:$BA$1686,I$2,FALSE))</f>
        <v>R</v>
      </c>
      <c r="J182" s="14" t="str">
        <f>IF($C182="B",VLOOKUP($A182,Bat!$A$4:$BG$1500,J$1,FALSE),VLOOKUP($A182,Pit!$A$4:$BA$1686,J$2,FALSE))</f>
        <v>R</v>
      </c>
      <c r="K182" s="14" t="str">
        <f>IF($C182="B",VLOOKUP($A182,Bat!$A$4:$BG$1500,K$1,FALSE),VLOOKUP($A182,Pit!$A$4:$BA$1686,K$2,FALSE))</f>
        <v>Normal</v>
      </c>
      <c r="L182" s="15" t="str">
        <f>IF($C182="B",VLOOKUP($A182,Bat!$A$4:$BG$1500,L$1,FALSE),VLOOKUP($A182,Pit!$A$4:$BA$1686,L$2,FALSE))</f>
        <v>Low</v>
      </c>
      <c r="M182" s="14">
        <f>IF($C182="B",VLOOKUP($A182,Bat!$A$4:$BG$1500,M$1,FALSE),VLOOKUP($A182,Pit!$A$4:$BA$1686,M$2,FALSE))</f>
        <v>4</v>
      </c>
      <c r="N182" s="14">
        <f>IF($C182="B",VLOOKUP($A182,Bat!$A$4:$BG$1500,N$1,FALSE),VLOOKUP($A182,Pit!$A$4:$BA$1686,N$2,FALSE))</f>
        <v>3</v>
      </c>
      <c r="O182" s="14">
        <f>IF($C182="B",VLOOKUP($A182,Bat!$A$4:$BG$1500,O$1,FALSE),VLOOKUP($A182,Pit!$A$4:$BA$1686,O$2,FALSE))</f>
        <v>5</v>
      </c>
      <c r="P182" s="14" t="str">
        <f>IF($C182="B",VLOOKUP($A182,Bat!$A$4:$BG$1500,P$1,FALSE),VLOOKUP($A182,Pit!$A$4:$BA$1686,P$2,FALSE))</f>
        <v>89-91 Mph</v>
      </c>
      <c r="Q182" s="15">
        <f>IF($C182="B",VLOOKUP($A182,Bat!$A$4:$BG$1500,Q$1,FALSE),VLOOKUP($A182,Pit!$A$4:$BA$1686,Q$2,FALSE))</f>
        <v>10</v>
      </c>
      <c r="R182" s="16">
        <f>IF($C182="B",VLOOKUP($A182,Bat!$A$4:$BG$1500,R$1,FALSE),VLOOKUP($A182,Pit!$A$4:$BA$1686,R$2,FALSE))</f>
        <v>118.76339316316341</v>
      </c>
      <c r="S182" s="17">
        <f>IF($C182="B",VLOOKUP($A182,Bat!$A$4:$BG$1500,S$1,FALSE),VLOOKUP($A182,Pit!$A$4:$BA$1686,S$2,FALSE))</f>
        <v>1.6388847191468146</v>
      </c>
      <c r="T182" s="48" t="str">
        <f>IF($C182="B",VLOOKUP($A182,Bat!$A$4:$BG$1500,T$1,FALSE),VLOOKUP($A182,Pit!$A$4:$BA$1686,T$2,FALSE))</f>
        <v>$1.0m</v>
      </c>
      <c r="U182" s="19">
        <f>IF($C182="B",VLOOKUP($A182,Bat!$A$4:$AU$1464,46,FALSE),VLOOKUP($A182,Pit!$A$4:$BD$1664,55,FALSE))</f>
        <v>9999</v>
      </c>
      <c r="V182" s="19">
        <f>IF($C182="B",VLOOKUP($A182,Bat!$A$4:$BA$1464,47,FALSE),VLOOKUP($A182,Pit!$A$4:$BF$1664,56,FALSE))</f>
        <v>9999</v>
      </c>
      <c r="W182" s="19">
        <f>IF($C182="B",VLOOKUP($A182,Bat!$A$4:$BA$1464,48,FALSE),VLOOKUP($A182,Pit!$A$4:$BF$1664,57,FALSE))</f>
        <v>0</v>
      </c>
      <c r="X182" s="14">
        <f t="shared" si="12"/>
        <v>10138</v>
      </c>
      <c r="Y182" s="20">
        <f t="shared" si="13"/>
        <v>89</v>
      </c>
      <c r="Z182" s="14">
        <f>IFERROR(VLOOKUP($D182,Results37!$F$3:$L$1396,Z$1,FALSE),"")</f>
        <v>178</v>
      </c>
      <c r="AA182" s="43">
        <f>IF(ISERROR(VLOOKUP(D182,Results37!$F$3:$O$1399,AA$1,FALSE)),"",IF(VLOOKUP(D182,Results37!$F$3:$O$1399,AA$1+1,FALSE)=1,"S"&amp;VLOOKUP(D182,Results37!$F$3:$O$1399,AA$1,FALSE),VLOOKUP(D182,Results37!$F$3:$O$1399,AA$1,FALSE)))</f>
        <v>6</v>
      </c>
      <c r="AB182" s="14">
        <f>IFERROR(VLOOKUP($D182,Results37!$F$3:$L$1396,AB$1,FALSE),"")</f>
        <v>22</v>
      </c>
      <c r="AC182" s="14" t="str">
        <f>IFERROR(VLOOKUP($D182,Results37!$F$3:$L$1396,AC$1,FALSE),"")</f>
        <v>Bakersfield Bears</v>
      </c>
      <c r="AD182" s="14">
        <f t="shared" si="14"/>
        <v>9960</v>
      </c>
      <c r="AE182" s="18" t="str">
        <f>IF(ISERROR(VLOOKUP($AC182&amp;"-"&amp;$F182&amp;" "&amp;G182,Bonuses!$B$1:$G$1006,4,FALSE)),"",INT(VLOOKUP($AC182&amp;"-"&amp;$F182&amp;" "&amp;$G182,Bonuses!$B$1:$G$1006,4,FALSE)))</f>
        <v/>
      </c>
      <c r="AF182" s="14" t="str">
        <f>IF(ISERROR(VLOOKUP($AC182&amp;"-"&amp;$F182,Bonuses!$B$1:$G$1006,5,FALSE)),"",IF(VLOOKUP($AC182&amp;"-"&amp;$F182,Bonuses!$B$1:$G$1006,5,FALSE)="","",VLOOKUP($AC182&amp;"-"&amp;$F182,Bonuses!$B$1:$G$1006,6,FALSE)&amp;" yrs, "&amp;VLOOKUP($AC182&amp;"-"&amp;$F182,Bonuses!$B$1:$G$1006,5,FALSE)))</f>
        <v/>
      </c>
    </row>
    <row r="183" spans="1:32" s="19" customFormat="1" hidden="1" x14ac:dyDescent="0.3">
      <c r="A183" s="19">
        <v>14872</v>
      </c>
      <c r="B183" s="19">
        <f t="shared" si="11"/>
        <v>1</v>
      </c>
      <c r="C183" s="14" t="str">
        <f>IF(ISNUMBER(IFERROR(VLOOKUP($A183,Pit!$A$4:$A$600,1,FALSE),"B")),"P","B")</f>
        <v>P</v>
      </c>
      <c r="D183" s="15">
        <f>IF($C183="B",VLOOKUP($A183,Bat!$A$4:$BG$1500,D$1,FALSE),VLOOKUP($A183,Pit!$A$4:$BA$1686,D$2,FALSE))</f>
        <v>14872</v>
      </c>
      <c r="E183" s="14" t="str">
        <f>IF($C183="B",VLOOKUP($A183,Bat!$A$4:$BG$1500,E$1,FALSE),VLOOKUP($A183,Pit!$A$4:$BA$1686,E$2,FALSE))</f>
        <v>SP</v>
      </c>
      <c r="F183" s="14" t="str">
        <f>IF($C183="B",VLOOKUP($A183,Bat!$A$4:$BG$1500,F$1,FALSE),VLOOKUP($A183,Pit!$A$4:$BA$1686,F$2,FALSE))</f>
        <v>Sumiteru</v>
      </c>
      <c r="G183" s="14" t="str">
        <f>IF($C183="B",VLOOKUP($A183,Bat!$A$4:$BG$1500,G$1,FALSE),VLOOKUP($A183,Pit!$A$4:$BA$1686,G$2,FALSE))</f>
        <v>Okamura</v>
      </c>
      <c r="H183" s="14">
        <f>IF($C183="B",VLOOKUP($A183,Bat!$A$4:$BG$1500,H$1,FALSE),VLOOKUP($A183,Pit!$A$4:$BA$1686,H$2,FALSE))</f>
        <v>18</v>
      </c>
      <c r="I183" s="14" t="str">
        <f>IF($C183="B",VLOOKUP($A183,Bat!$A$4:$BG$1500,I$1,FALSE),VLOOKUP($A183,Pit!$A$4:$BA$1686,I$2,FALSE))</f>
        <v>R</v>
      </c>
      <c r="J183" s="14" t="str">
        <f>IF($C183="B",VLOOKUP($A183,Bat!$A$4:$BG$1500,J$1,FALSE),VLOOKUP($A183,Pit!$A$4:$BA$1686,J$2,FALSE))</f>
        <v>R</v>
      </c>
      <c r="K183" s="14" t="str">
        <f>IF($C183="B",VLOOKUP($A183,Bat!$A$4:$BG$1500,K$1,FALSE),VLOOKUP($A183,Pit!$A$4:$BA$1686,K$2,FALSE))</f>
        <v>High</v>
      </c>
      <c r="L183" s="15" t="str">
        <f>IF($C183="B",VLOOKUP($A183,Bat!$A$4:$BG$1500,L$1,FALSE),VLOOKUP($A183,Pit!$A$4:$BA$1686,L$2,FALSE))</f>
        <v>Normal</v>
      </c>
      <c r="M183" s="14">
        <f>IF($C183="B",VLOOKUP($A183,Bat!$A$4:$BG$1500,M$1,FALSE),VLOOKUP($A183,Pit!$A$4:$BA$1686,M$2,FALSE))</f>
        <v>4</v>
      </c>
      <c r="N183" s="14">
        <f>IF($C183="B",VLOOKUP($A183,Bat!$A$4:$BG$1500,N$1,FALSE),VLOOKUP($A183,Pit!$A$4:$BA$1686,N$2,FALSE))</f>
        <v>4</v>
      </c>
      <c r="O183" s="14">
        <f>IF($C183="B",VLOOKUP($A183,Bat!$A$4:$BG$1500,O$1,FALSE),VLOOKUP($A183,Pit!$A$4:$BA$1686,O$2,FALSE))</f>
        <v>4</v>
      </c>
      <c r="P183" s="14" t="str">
        <f>IF($C183="B",VLOOKUP($A183,Bat!$A$4:$BG$1500,P$1,FALSE),VLOOKUP($A183,Pit!$A$4:$BA$1686,P$2,FALSE))</f>
        <v>91-93 Mph</v>
      </c>
      <c r="Q183" s="15">
        <f>IF($C183="B",VLOOKUP($A183,Bat!$A$4:$BG$1500,Q$1,FALSE),VLOOKUP($A183,Pit!$A$4:$BA$1686,Q$2,FALSE))</f>
        <v>3</v>
      </c>
      <c r="R183" s="16">
        <f>IF($C183="B",VLOOKUP($A183,Bat!$A$4:$BG$1500,R$1,FALSE),VLOOKUP($A183,Pit!$A$4:$BA$1686,R$2,FALSE))</f>
        <v>117.91736762135523</v>
      </c>
      <c r="S183" s="17">
        <f>IF($C183="B",VLOOKUP($A183,Bat!$A$4:$BG$1500,S$1,FALSE),VLOOKUP($A183,Pit!$A$4:$BA$1686,S$2,FALSE))</f>
        <v>1.5608332246536156</v>
      </c>
      <c r="T183" s="48" t="str">
        <f>IF($C183="B",VLOOKUP($A183,Bat!$A$4:$BG$1500,T$1,FALSE),VLOOKUP($A183,Pit!$A$4:$BA$1686,T$2,FALSE))</f>
        <v>$320k</v>
      </c>
      <c r="U183" s="19">
        <f>IF($C183="B",VLOOKUP($A183,Bat!$A$4:$AU$1464,46,FALSE),VLOOKUP($A183,Pit!$A$4:$BD$1664,55,FALSE))</f>
        <v>800</v>
      </c>
      <c r="V183" s="19">
        <f>IF($C183="B",VLOOKUP($A183,Bat!$A$4:$BA$1464,47,FALSE),VLOOKUP($A183,Pit!$A$4:$BF$1664,56,FALSE))</f>
        <v>800</v>
      </c>
      <c r="W183" s="19">
        <f>IF($C183="B",VLOOKUP($A183,Bat!$A$4:$BA$1464,48,FALSE),VLOOKUP($A183,Pit!$A$4:$BF$1664,57,FALSE))</f>
        <v>0</v>
      </c>
      <c r="X183" s="14">
        <f t="shared" si="12"/>
        <v>949</v>
      </c>
      <c r="Y183" s="20">
        <f t="shared" si="13"/>
        <v>99</v>
      </c>
      <c r="Z183" s="14">
        <f>IFERROR(VLOOKUP($D183,Results37!$F$3:$L$1396,Z$1,FALSE),"")</f>
        <v>179</v>
      </c>
      <c r="AA183" s="43">
        <f>IF(ISERROR(VLOOKUP(D183,Results37!$F$3:$O$1399,AA$1,FALSE)),"",IF(VLOOKUP(D183,Results37!$F$3:$O$1399,AA$1+1,FALSE)=1,"S"&amp;VLOOKUP(D183,Results37!$F$3:$O$1399,AA$1,FALSE),VLOOKUP(D183,Results37!$F$3:$O$1399,AA$1,FALSE)))</f>
        <v>6</v>
      </c>
      <c r="AB183" s="14">
        <f>IFERROR(VLOOKUP($D183,Results37!$F$3:$L$1396,AB$1,FALSE),"")</f>
        <v>23</v>
      </c>
      <c r="AC183" s="14" t="str">
        <f>IFERROR(VLOOKUP($D183,Results37!$F$3:$L$1396,AC$1,FALSE),"")</f>
        <v>Fargo Dinosaurs</v>
      </c>
      <c r="AD183" s="14">
        <f t="shared" si="14"/>
        <v>770</v>
      </c>
      <c r="AE183" s="18" t="str">
        <f>IF(ISERROR(VLOOKUP($AC183&amp;"-"&amp;$F183&amp;" "&amp;G183,Bonuses!$B$1:$G$1006,4,FALSE)),"",INT(VLOOKUP($AC183&amp;"-"&amp;$F183&amp;" "&amp;$G183,Bonuses!$B$1:$G$1006,4,FALSE)))</f>
        <v/>
      </c>
      <c r="AF183" s="14" t="str">
        <f>IF(ISERROR(VLOOKUP($AC183&amp;"-"&amp;$F183,Bonuses!$B$1:$G$1006,5,FALSE)),"",IF(VLOOKUP($AC183&amp;"-"&amp;$F183,Bonuses!$B$1:$G$1006,5,FALSE)="","",VLOOKUP($AC183&amp;"-"&amp;$F183,Bonuses!$B$1:$G$1006,6,FALSE)&amp;" yrs, "&amp;VLOOKUP($AC183&amp;"-"&amp;$F183,Bonuses!$B$1:$G$1006,5,FALSE)))</f>
        <v/>
      </c>
    </row>
    <row r="184" spans="1:32" s="19" customFormat="1" hidden="1" x14ac:dyDescent="0.3">
      <c r="A184" s="19">
        <v>11039</v>
      </c>
      <c r="B184" s="19">
        <f t="shared" si="11"/>
        <v>1</v>
      </c>
      <c r="C184" s="14" t="str">
        <f>IF(ISNUMBER(IFERROR(VLOOKUP($A184,Pit!$A$4:$A$600,1,FALSE),"B")),"P","B")</f>
        <v>P</v>
      </c>
      <c r="D184" s="15">
        <f>IF($C184="B",VLOOKUP($A184,Bat!$A$4:$BG$1500,D$1,FALSE),VLOOKUP($A184,Pit!$A$4:$BA$1686,D$2,FALSE))</f>
        <v>11039</v>
      </c>
      <c r="E184" s="14" t="str">
        <f>IF($C184="B",VLOOKUP($A184,Bat!$A$4:$BG$1500,E$1,FALSE),VLOOKUP($A184,Pit!$A$4:$BA$1686,E$2,FALSE))</f>
        <v>RP</v>
      </c>
      <c r="F184" s="14" t="str">
        <f>IF($C184="B",VLOOKUP($A184,Bat!$A$4:$BG$1500,F$1,FALSE),VLOOKUP($A184,Pit!$A$4:$BA$1686,F$2,FALSE))</f>
        <v>Yosai</v>
      </c>
      <c r="G184" s="14" t="str">
        <f>IF($C184="B",VLOOKUP($A184,Bat!$A$4:$BG$1500,G$1,FALSE),VLOOKUP($A184,Pit!$A$4:$BA$1686,G$2,FALSE))</f>
        <v>Kudo</v>
      </c>
      <c r="H184" s="14">
        <f>IF($C184="B",VLOOKUP($A184,Bat!$A$4:$BG$1500,H$1,FALSE),VLOOKUP($A184,Pit!$A$4:$BA$1686,H$2,FALSE))</f>
        <v>18</v>
      </c>
      <c r="I184" s="14" t="str">
        <f>IF($C184="B",VLOOKUP($A184,Bat!$A$4:$BG$1500,I$1,FALSE),VLOOKUP($A184,Pit!$A$4:$BA$1686,I$2,FALSE))</f>
        <v>S</v>
      </c>
      <c r="J184" s="14" t="str">
        <f>IF($C184="B",VLOOKUP($A184,Bat!$A$4:$BG$1500,J$1,FALSE),VLOOKUP($A184,Pit!$A$4:$BA$1686,J$2,FALSE))</f>
        <v>R</v>
      </c>
      <c r="K184" s="14" t="str">
        <f>IF($C184="B",VLOOKUP($A184,Bat!$A$4:$BG$1500,K$1,FALSE),VLOOKUP($A184,Pit!$A$4:$BA$1686,K$2,FALSE))</f>
        <v>Normal</v>
      </c>
      <c r="L184" s="15" t="str">
        <f>IF($C184="B",VLOOKUP($A184,Bat!$A$4:$BG$1500,L$1,FALSE),VLOOKUP($A184,Pit!$A$4:$BA$1686,L$2,FALSE))</f>
        <v>Normal</v>
      </c>
      <c r="M184" s="14">
        <f>IF($C184="B",VLOOKUP($A184,Bat!$A$4:$BG$1500,M$1,FALSE),VLOOKUP($A184,Pit!$A$4:$BA$1686,M$2,FALSE))</f>
        <v>4</v>
      </c>
      <c r="N184" s="14">
        <f>IF($C184="B",VLOOKUP($A184,Bat!$A$4:$BG$1500,N$1,FALSE),VLOOKUP($A184,Pit!$A$4:$BA$1686,N$2,FALSE))</f>
        <v>4</v>
      </c>
      <c r="O184" s="14">
        <f>IF($C184="B",VLOOKUP($A184,Bat!$A$4:$BG$1500,O$1,FALSE),VLOOKUP($A184,Pit!$A$4:$BA$1686,O$2,FALSE))</f>
        <v>5</v>
      </c>
      <c r="P184" s="14" t="str">
        <f>IF($C184="B",VLOOKUP($A184,Bat!$A$4:$BG$1500,P$1,FALSE),VLOOKUP($A184,Pit!$A$4:$BA$1686,P$2,FALSE))</f>
        <v>84-86 Mph</v>
      </c>
      <c r="Q184" s="15">
        <f>IF($C184="B",VLOOKUP($A184,Bat!$A$4:$BG$1500,Q$1,FALSE),VLOOKUP($A184,Pit!$A$4:$BA$1686,Q$2,FALSE))</f>
        <v>6</v>
      </c>
      <c r="R184" s="16">
        <f>IF($C184="B",VLOOKUP($A184,Bat!$A$4:$BG$1500,R$1,FALSE),VLOOKUP($A184,Pit!$A$4:$BA$1686,R$2,FALSE))</f>
        <v>121.97410638336586</v>
      </c>
      <c r="S184" s="17">
        <f>IF($C184="B",VLOOKUP($A184,Bat!$A$4:$BG$1500,S$1,FALSE),VLOOKUP($A184,Pit!$A$4:$BA$1686,S$2,FALSE))</f>
        <v>1.935094411220968</v>
      </c>
      <c r="T184" s="48" t="str">
        <f>IF($C184="B",VLOOKUP($A184,Bat!$A$4:$BG$1500,T$1,FALSE),VLOOKUP($A184,Pit!$A$4:$BA$1686,T$2,FALSE))</f>
        <v>$75k</v>
      </c>
      <c r="U184" s="19">
        <f>IF($C184="B",VLOOKUP($A184,Bat!$A$4:$AU$1464,46,FALSE),VLOOKUP($A184,Pit!$A$4:$BD$1664,55,FALSE))</f>
        <v>800</v>
      </c>
      <c r="V184" s="19">
        <f>IF($C184="B",VLOOKUP($A184,Bat!$A$4:$BA$1464,47,FALSE),VLOOKUP($A184,Pit!$A$4:$BF$1664,56,FALSE))</f>
        <v>800</v>
      </c>
      <c r="W184" s="19">
        <f>IF($C184="B",VLOOKUP($A184,Bat!$A$4:$BA$1464,48,FALSE),VLOOKUP($A184,Pit!$A$4:$BF$1664,57,FALSE))</f>
        <v>0</v>
      </c>
      <c r="X184" s="14">
        <f t="shared" si="12"/>
        <v>916</v>
      </c>
      <c r="Y184" s="20">
        <f t="shared" si="13"/>
        <v>66</v>
      </c>
      <c r="Z184" s="14">
        <f>IFERROR(VLOOKUP($D184,Results37!$F$3:$L$1396,Z$1,FALSE),"")</f>
        <v>180</v>
      </c>
      <c r="AA184" s="43">
        <f>IF(ISERROR(VLOOKUP(D184,Results37!$F$3:$O$1399,AA$1,FALSE)),"",IF(VLOOKUP(D184,Results37!$F$3:$O$1399,AA$1+1,FALSE)=1,"S"&amp;VLOOKUP(D184,Results37!$F$3:$O$1399,AA$1,FALSE),VLOOKUP(D184,Results37!$F$3:$O$1399,AA$1,FALSE)))</f>
        <v>6</v>
      </c>
      <c r="AB184" s="14">
        <f>IFERROR(VLOOKUP($D184,Results37!$F$3:$L$1396,AB$1,FALSE),"")</f>
        <v>24</v>
      </c>
      <c r="AC184" s="14" t="str">
        <f>IFERROR(VLOOKUP($D184,Results37!$F$3:$L$1396,AC$1,FALSE),"")</f>
        <v>Hartford Harpoon</v>
      </c>
      <c r="AD184" s="14">
        <f t="shared" si="14"/>
        <v>736</v>
      </c>
      <c r="AE184" s="18" t="str">
        <f>IF(ISERROR(VLOOKUP($AC184&amp;"-"&amp;$F184&amp;" "&amp;G184,Bonuses!$B$1:$G$1006,4,FALSE)),"",INT(VLOOKUP($AC184&amp;"-"&amp;$F184&amp;" "&amp;$G184,Bonuses!$B$1:$G$1006,4,FALSE)))</f>
        <v/>
      </c>
      <c r="AF184" s="14" t="str">
        <f>AA184&amp;"."&amp;AB184&amp;" ("&amp;Z184&amp;") - "&amp;E184&amp;" "&amp;F184&amp;" "&amp;G184</f>
        <v>6.24 (180) - RP Yosai Kudo</v>
      </c>
    </row>
    <row r="185" spans="1:32" s="19" customFormat="1" hidden="1" x14ac:dyDescent="0.3">
      <c r="A185" s="19">
        <v>9978</v>
      </c>
      <c r="B185" s="19">
        <f t="shared" si="11"/>
        <v>1</v>
      </c>
      <c r="C185" s="14" t="str">
        <f>IF(ISNUMBER(IFERROR(VLOOKUP($A185,Pit!$A$4:$A$600,1,FALSE),"B")),"P","B")</f>
        <v>P</v>
      </c>
      <c r="D185" s="15">
        <f>IF($C185="B",VLOOKUP($A185,Bat!$A$4:$BG$1500,D$1,FALSE),VLOOKUP($A185,Pit!$A$4:$BA$1686,D$2,FALSE))</f>
        <v>9978</v>
      </c>
      <c r="E185" s="14" t="str">
        <f>IF($C185="B",VLOOKUP($A185,Bat!$A$4:$BG$1500,E$1,FALSE),VLOOKUP($A185,Pit!$A$4:$BA$1686,E$2,FALSE))</f>
        <v>SP</v>
      </c>
      <c r="F185" s="14" t="str">
        <f>IF($C185="B",VLOOKUP($A185,Bat!$A$4:$BG$1500,F$1,FALSE),VLOOKUP($A185,Pit!$A$4:$BA$1686,F$2,FALSE))</f>
        <v>Roger</v>
      </c>
      <c r="G185" s="14" t="str">
        <f>IF($C185="B",VLOOKUP($A185,Bat!$A$4:$BG$1500,G$1,FALSE),VLOOKUP($A185,Pit!$A$4:$BA$1686,G$2,FALSE))</f>
        <v>Angus</v>
      </c>
      <c r="H185" s="14">
        <f>IF($C185="B",VLOOKUP($A185,Bat!$A$4:$BG$1500,H$1,FALSE),VLOOKUP($A185,Pit!$A$4:$BA$1686,H$2,FALSE))</f>
        <v>21</v>
      </c>
      <c r="I185" s="14" t="str">
        <f>IF($C185="B",VLOOKUP($A185,Bat!$A$4:$BG$1500,I$1,FALSE),VLOOKUP($A185,Pit!$A$4:$BA$1686,I$2,FALSE))</f>
        <v>R</v>
      </c>
      <c r="J185" s="14" t="str">
        <f>IF($C185="B",VLOOKUP($A185,Bat!$A$4:$BG$1500,J$1,FALSE),VLOOKUP($A185,Pit!$A$4:$BA$1686,J$2,FALSE))</f>
        <v>R</v>
      </c>
      <c r="K185" s="14" t="str">
        <f>IF($C185="B",VLOOKUP($A185,Bat!$A$4:$BG$1500,K$1,FALSE),VLOOKUP($A185,Pit!$A$4:$BA$1686,K$2,FALSE))</f>
        <v>Normal</v>
      </c>
      <c r="L185" s="15" t="str">
        <f>IF($C185="B",VLOOKUP($A185,Bat!$A$4:$BG$1500,L$1,FALSE),VLOOKUP($A185,Pit!$A$4:$BA$1686,L$2,FALSE))</f>
        <v>Normal</v>
      </c>
      <c r="M185" s="14">
        <f>IF($C185="B",VLOOKUP($A185,Bat!$A$4:$BG$1500,M$1,FALSE),VLOOKUP($A185,Pit!$A$4:$BA$1686,M$2,FALSE))</f>
        <v>4</v>
      </c>
      <c r="N185" s="14">
        <f>IF($C185="B",VLOOKUP($A185,Bat!$A$4:$BG$1500,N$1,FALSE),VLOOKUP($A185,Pit!$A$4:$BA$1686,N$2,FALSE))</f>
        <v>4</v>
      </c>
      <c r="O185" s="14">
        <f>IF($C185="B",VLOOKUP($A185,Bat!$A$4:$BG$1500,O$1,FALSE),VLOOKUP($A185,Pit!$A$4:$BA$1686,O$2,FALSE))</f>
        <v>3</v>
      </c>
      <c r="P185" s="14" t="str">
        <f>IF($C185="B",VLOOKUP($A185,Bat!$A$4:$BG$1500,P$1,FALSE),VLOOKUP($A185,Pit!$A$4:$BA$1686,P$2,FALSE))</f>
        <v>90-92 Mph</v>
      </c>
      <c r="Q185" s="15">
        <f>IF($C185="B",VLOOKUP($A185,Bat!$A$4:$BG$1500,Q$1,FALSE),VLOOKUP($A185,Pit!$A$4:$BA$1686,Q$2,FALSE))</f>
        <v>10</v>
      </c>
      <c r="R185" s="16">
        <f>IF($C185="B",VLOOKUP($A185,Bat!$A$4:$BG$1500,R$1,FALSE),VLOOKUP($A185,Pit!$A$4:$BA$1686,R$2,FALSE))</f>
        <v>106.56660722771278</v>
      </c>
      <c r="S185" s="17">
        <f>IF($C185="B",VLOOKUP($A185,Bat!$A$4:$BG$1500,S$1,FALSE),VLOOKUP($A185,Pit!$A$4:$BA$1686,S$2,FALSE))</f>
        <v>0.51364993221483368</v>
      </c>
      <c r="T185" s="48" t="str">
        <f>IF($C185="B",VLOOKUP($A185,Bat!$A$4:$BG$1500,T$1,FALSE),VLOOKUP($A185,Pit!$A$4:$BA$1686,T$2,FALSE))</f>
        <v>$340k</v>
      </c>
      <c r="U185" s="19">
        <f>IF($C185="B",VLOOKUP($A185,Bat!$A$4:$AU$1464,46,FALSE),VLOOKUP($A185,Pit!$A$4:$BD$1664,55,FALSE))</f>
        <v>800</v>
      </c>
      <c r="V185" s="19">
        <f>IF($C185="B",VLOOKUP($A185,Bat!$A$4:$BA$1464,47,FALSE),VLOOKUP($A185,Pit!$A$4:$BF$1664,56,FALSE))</f>
        <v>800</v>
      </c>
      <c r="W185" s="19">
        <f>IF($C185="B",VLOOKUP($A185,Bat!$A$4:$BA$1464,48,FALSE),VLOOKUP($A185,Pit!$A$4:$BF$1664,57,FALSE))</f>
        <v>0</v>
      </c>
      <c r="X185" s="14">
        <f t="shared" si="12"/>
        <v>1128</v>
      </c>
      <c r="Y185" s="20">
        <f t="shared" si="13"/>
        <v>278</v>
      </c>
      <c r="Z185" s="14">
        <f>IFERROR(VLOOKUP($D185,Results37!$F$3:$L$1396,Z$1,FALSE),"")</f>
        <v>181</v>
      </c>
      <c r="AA185" s="43">
        <f>IF(ISERROR(VLOOKUP(D185,Results37!$F$3:$O$1399,AA$1,FALSE)),"",IF(VLOOKUP(D185,Results37!$F$3:$O$1399,AA$1+1,FALSE)=1,"S"&amp;VLOOKUP(D185,Results37!$F$3:$O$1399,AA$1,FALSE),VLOOKUP(D185,Results37!$F$3:$O$1399,AA$1,FALSE)))</f>
        <v>6</v>
      </c>
      <c r="AB185" s="14">
        <f>IFERROR(VLOOKUP($D185,Results37!$F$3:$L$1396,AB$1,FALSE),"")</f>
        <v>25</v>
      </c>
      <c r="AC185" s="14" t="str">
        <f>IFERROR(VLOOKUP($D185,Results37!$F$3:$L$1396,AC$1,FALSE),"")</f>
        <v>San Juan Coqui</v>
      </c>
      <c r="AD185" s="14">
        <f t="shared" si="14"/>
        <v>947</v>
      </c>
      <c r="AE185" s="18" t="str">
        <f>IF(ISERROR(VLOOKUP($AC185&amp;"-"&amp;$F185&amp;" "&amp;G185,Bonuses!$B$1:$G$1006,4,FALSE)),"",INT(VLOOKUP($AC185&amp;"-"&amp;$F185&amp;" "&amp;$G185,Bonuses!$B$1:$G$1006,4,FALSE)))</f>
        <v/>
      </c>
      <c r="AF185" s="14" t="str">
        <f>AA185&amp;"."&amp;AB185&amp;" ("&amp;Z185&amp;") - "&amp;E185&amp;" "&amp;F185&amp;" "&amp;G185</f>
        <v>6.25 (181) - SP Roger Angus</v>
      </c>
    </row>
    <row r="186" spans="1:32" s="19" customFormat="1" hidden="1" x14ac:dyDescent="0.3">
      <c r="A186" s="19">
        <v>13367</v>
      </c>
      <c r="B186" s="19">
        <f t="shared" si="11"/>
        <v>1</v>
      </c>
      <c r="C186" s="14" t="str">
        <f>IF(ISNUMBER(IFERROR(VLOOKUP($A186,Pit!$A$4:$A$600,1,FALSE),"B")),"P","B")</f>
        <v>B</v>
      </c>
      <c r="D186" s="15">
        <f>IF($C186="B",VLOOKUP($A186,Bat!$A$4:$BG$1500,D$1,FALSE),VLOOKUP($A186,Pit!$A$4:$BA$1686,D$2,FALSE))</f>
        <v>13367</v>
      </c>
      <c r="E186" s="14" t="str">
        <f>IF($C186="B",VLOOKUP($A186,Bat!$A$4:$BG$1500,E$1,FALSE),VLOOKUP($A186,Pit!$A$4:$BA$1686,E$2,FALSE))</f>
        <v>C</v>
      </c>
      <c r="F186" s="14" t="str">
        <f>IF($C186="B",VLOOKUP($A186,Bat!$A$4:$BG$1500,F$1,FALSE),VLOOKUP($A186,Pit!$A$4:$BA$1686,F$2,FALSE))</f>
        <v>Akinori</v>
      </c>
      <c r="G186" s="14" t="str">
        <f>IF($C186="B",VLOOKUP($A186,Bat!$A$4:$BG$1500,G$1,FALSE),VLOOKUP($A186,Pit!$A$4:$BA$1686,G$2,FALSE))</f>
        <v>Ito</v>
      </c>
      <c r="H186" s="14">
        <f>IF($C186="B",VLOOKUP($A186,Bat!$A$4:$BG$1500,H$1,FALSE),VLOOKUP($A186,Pit!$A$4:$BA$1686,H$2,FALSE))</f>
        <v>18</v>
      </c>
      <c r="I186" s="14" t="str">
        <f>IF($C186="B",VLOOKUP($A186,Bat!$A$4:$BG$1500,I$1,FALSE),VLOOKUP($A186,Pit!$A$4:$BA$1686,I$2,FALSE))</f>
        <v>S</v>
      </c>
      <c r="J186" s="14" t="str">
        <f>IF($C186="B",VLOOKUP($A186,Bat!$A$4:$BG$1500,J$1,FALSE),VLOOKUP($A186,Pit!$A$4:$BA$1686,J$2,FALSE))</f>
        <v>R</v>
      </c>
      <c r="K186" s="14" t="str">
        <f>IF($C186="B",VLOOKUP($A186,Bat!$A$4:$BG$1500,K$1,FALSE),VLOOKUP($A186,Pit!$A$4:$BA$1686,K$2,FALSE))</f>
        <v>High</v>
      </c>
      <c r="L186" s="15" t="str">
        <f>IF($C186="B",VLOOKUP($A186,Bat!$A$4:$BG$1500,L$1,FALSE),VLOOKUP($A186,Pit!$A$4:$BA$1686,L$2,FALSE))</f>
        <v>Normal</v>
      </c>
      <c r="M186" s="14">
        <f>IF($C186="B",VLOOKUP($A186,Bat!$A$4:$BG$1500,M$1,FALSE),VLOOKUP($A186,Pit!$A$4:$BA$1686,M$2,FALSE))</f>
        <v>2</v>
      </c>
      <c r="N186" s="14">
        <f>IF($C186="B",VLOOKUP($A186,Bat!$A$4:$BG$1500,N$1,FALSE),VLOOKUP($A186,Pit!$A$4:$BA$1686,N$2,FALSE))</f>
        <v>3</v>
      </c>
      <c r="O186" s="14">
        <f>IF($C186="B",VLOOKUP($A186,Bat!$A$4:$BG$1500,O$1,FALSE),VLOOKUP($A186,Pit!$A$4:$BA$1686,O$2,FALSE))</f>
        <v>4</v>
      </c>
      <c r="P186" s="14">
        <f>IF($C186="B",VLOOKUP($A186,Bat!$A$4:$BG$1500,P$1,FALSE),VLOOKUP($A186,Pit!$A$4:$BA$1686,P$2,FALSE))</f>
        <v>5</v>
      </c>
      <c r="Q186" s="15">
        <f>IF($C186="B",VLOOKUP($A186,Bat!$A$4:$BG$1500,Q$1,FALSE),VLOOKUP($A186,Pit!$A$4:$BA$1686,Q$2,FALSE))</f>
        <v>3</v>
      </c>
      <c r="R186" s="16">
        <f>IF($C186="B",VLOOKUP($A186,Bat!$A$4:$BG$1500,R$1,FALSE),VLOOKUP($A186,Pit!$A$4:$BA$1686,R$2,FALSE))</f>
        <v>109.38790619506531</v>
      </c>
      <c r="S186" s="17">
        <f>IF($C186="B",VLOOKUP($A186,Bat!$A$4:$BG$1500,S$1,FALSE),VLOOKUP($A186,Pit!$A$4:$BA$1686,S$2,FALSE))</f>
        <v>0.26736024862383245</v>
      </c>
      <c r="T186" s="48" t="str">
        <f>IF($C186="B",VLOOKUP($A186,Bat!$A$4:$BG$1500,T$1,FALSE),VLOOKUP($A186,Pit!$A$4:$BA$1686,T$2,FALSE))</f>
        <v>$38k</v>
      </c>
      <c r="U186" s="19">
        <f>IF($C186="B",VLOOKUP($A186,Bat!$A$4:$AU$1464,46,FALSE),VLOOKUP($A186,Pit!$A$4:$BD$1664,55,FALSE))</f>
        <v>800</v>
      </c>
      <c r="V186" s="19">
        <f>IF($C186="B",VLOOKUP($A186,Bat!$A$4:$BA$1464,47,FALSE),VLOOKUP($A186,Pit!$A$4:$BF$1664,56,FALSE))</f>
        <v>800</v>
      </c>
      <c r="W186" s="19">
        <f>IF($C186="B",VLOOKUP($A186,Bat!$A$4:$BA$1464,48,FALSE),VLOOKUP($A186,Pit!$A$4:$BF$1664,57,FALSE))</f>
        <v>0</v>
      </c>
      <c r="X186" s="14">
        <f t="shared" si="12"/>
        <v>1207</v>
      </c>
      <c r="Y186" s="20">
        <f t="shared" si="13"/>
        <v>357</v>
      </c>
      <c r="Z186" s="14">
        <f>IFERROR(VLOOKUP($D186,Results37!$F$3:$L$1396,Z$1,FALSE),"")</f>
        <v>182</v>
      </c>
      <c r="AA186" s="43">
        <f>IF(ISERROR(VLOOKUP(D186,Results37!$F$3:$O$1399,AA$1,FALSE)),"",IF(VLOOKUP(D186,Results37!$F$3:$O$1399,AA$1+1,FALSE)=1,"S"&amp;VLOOKUP(D186,Results37!$F$3:$O$1399,AA$1,FALSE),VLOOKUP(D186,Results37!$F$3:$O$1399,AA$1,FALSE)))</f>
        <v>6</v>
      </c>
      <c r="AB186" s="14">
        <f>IFERROR(VLOOKUP($D186,Results37!$F$3:$L$1396,AB$1,FALSE),"")</f>
        <v>26</v>
      </c>
      <c r="AC186" s="14" t="str">
        <f>IFERROR(VLOOKUP($D186,Results37!$F$3:$L$1396,AC$1,FALSE),"")</f>
        <v>Havana Leones</v>
      </c>
      <c r="AD186" s="14">
        <f t="shared" si="14"/>
        <v>1025</v>
      </c>
      <c r="AE186" s="18" t="str">
        <f>IF(ISERROR(VLOOKUP($AC186&amp;"-"&amp;$F186&amp;" "&amp;G186,Bonuses!$B$1:$G$1006,4,FALSE)),"",INT(VLOOKUP($AC186&amp;"-"&amp;$F186&amp;" "&amp;$G186,Bonuses!$B$1:$G$1006,4,FALSE)))</f>
        <v/>
      </c>
      <c r="AF186" s="14" t="str">
        <f>AA186&amp;"."&amp;AB186&amp;" ("&amp;Z186&amp;") - "&amp;E186&amp;" "&amp;F186&amp;" "&amp;G186</f>
        <v>6.26 (182) - C Akinori Ito</v>
      </c>
    </row>
    <row r="187" spans="1:32" s="19" customFormat="1" hidden="1" x14ac:dyDescent="0.3">
      <c r="A187" s="19">
        <v>13215</v>
      </c>
      <c r="B187" s="19">
        <f t="shared" si="11"/>
        <v>1</v>
      </c>
      <c r="C187" s="14" t="str">
        <f>IF(ISNUMBER(IFERROR(VLOOKUP($A187,Pit!$A$4:$A$600,1,FALSE),"B")),"P","B")</f>
        <v>P</v>
      </c>
      <c r="D187" s="15">
        <f>IF($C187="B",VLOOKUP($A187,Bat!$A$4:$BG$1500,D$1,FALSE),VLOOKUP($A187,Pit!$A$4:$BA$1686,D$2,FALSE))</f>
        <v>13215</v>
      </c>
      <c r="E187" s="14" t="str">
        <f>IF($C187="B",VLOOKUP($A187,Bat!$A$4:$BG$1500,E$1,FALSE),VLOOKUP($A187,Pit!$A$4:$BA$1686,E$2,FALSE))</f>
        <v>SP</v>
      </c>
      <c r="F187" s="14" t="str">
        <f>IF($C187="B",VLOOKUP($A187,Bat!$A$4:$BG$1500,F$1,FALSE),VLOOKUP($A187,Pit!$A$4:$BA$1686,F$2,FALSE))</f>
        <v>Bernardo</v>
      </c>
      <c r="G187" s="14" t="str">
        <f>IF($C187="B",VLOOKUP($A187,Bat!$A$4:$BG$1500,G$1,FALSE),VLOOKUP($A187,Pit!$A$4:$BA$1686,G$2,FALSE))</f>
        <v>Guillén</v>
      </c>
      <c r="H187" s="14">
        <f>IF($C187="B",VLOOKUP($A187,Bat!$A$4:$BG$1500,H$1,FALSE),VLOOKUP($A187,Pit!$A$4:$BA$1686,H$2,FALSE))</f>
        <v>21</v>
      </c>
      <c r="I187" s="14" t="str">
        <f>IF($C187="B",VLOOKUP($A187,Bat!$A$4:$BG$1500,I$1,FALSE),VLOOKUP($A187,Pit!$A$4:$BA$1686,I$2,FALSE))</f>
        <v>R</v>
      </c>
      <c r="J187" s="14" t="str">
        <f>IF($C187="B",VLOOKUP($A187,Bat!$A$4:$BG$1500,J$1,FALSE),VLOOKUP($A187,Pit!$A$4:$BA$1686,J$2,FALSE))</f>
        <v>R</v>
      </c>
      <c r="K187" s="14" t="str">
        <f>IF($C187="B",VLOOKUP($A187,Bat!$A$4:$BG$1500,K$1,FALSE),VLOOKUP($A187,Pit!$A$4:$BA$1686,K$2,FALSE))</f>
        <v>High</v>
      </c>
      <c r="L187" s="15" t="str">
        <f>IF($C187="B",VLOOKUP($A187,Bat!$A$4:$BG$1500,L$1,FALSE),VLOOKUP($A187,Pit!$A$4:$BA$1686,L$2,FALSE))</f>
        <v>High</v>
      </c>
      <c r="M187" s="14">
        <f>IF($C187="B",VLOOKUP($A187,Bat!$A$4:$BG$1500,M$1,FALSE),VLOOKUP($A187,Pit!$A$4:$BA$1686,M$2,FALSE))</f>
        <v>6</v>
      </c>
      <c r="N187" s="14">
        <f>IF($C187="B",VLOOKUP($A187,Bat!$A$4:$BG$1500,N$1,FALSE),VLOOKUP($A187,Pit!$A$4:$BA$1686,N$2,FALSE))</f>
        <v>3</v>
      </c>
      <c r="O187" s="14">
        <f>IF($C187="B",VLOOKUP($A187,Bat!$A$4:$BG$1500,O$1,FALSE),VLOOKUP($A187,Pit!$A$4:$BA$1686,O$2,FALSE))</f>
        <v>2</v>
      </c>
      <c r="P187" s="14" t="str">
        <f>IF($C187="B",VLOOKUP($A187,Bat!$A$4:$BG$1500,P$1,FALSE),VLOOKUP($A187,Pit!$A$4:$BA$1686,P$2,FALSE))</f>
        <v>95-97 Mph</v>
      </c>
      <c r="Q187" s="15">
        <f>IF($C187="B",VLOOKUP($A187,Bat!$A$4:$BG$1500,Q$1,FALSE),VLOOKUP($A187,Pit!$A$4:$BA$1686,Q$2,FALSE))</f>
        <v>8</v>
      </c>
      <c r="R187" s="16">
        <f>IF($C187="B",VLOOKUP($A187,Bat!$A$4:$BG$1500,R$1,FALSE),VLOOKUP($A187,Pit!$A$4:$BA$1686,R$2,FALSE))</f>
        <v>110.51359898418902</v>
      </c>
      <c r="S187" s="17">
        <f>IF($C187="B",VLOOKUP($A187,Bat!$A$4:$BG$1500,S$1,FALSE),VLOOKUP($A187,Pit!$A$4:$BA$1686,S$2,FALSE))</f>
        <v>0.87778622612255575</v>
      </c>
      <c r="T187" s="48" t="str">
        <f>IF($C187="B",VLOOKUP($A187,Bat!$A$4:$BG$1500,T$1,FALSE),VLOOKUP($A187,Pit!$A$4:$BA$1686,T$2,FALSE))</f>
        <v>$120k</v>
      </c>
      <c r="U187" s="19">
        <f>IF($C187="B",VLOOKUP($A187,Bat!$A$4:$AU$1464,46,FALSE),VLOOKUP($A187,Pit!$A$4:$BD$1664,55,FALSE))</f>
        <v>800</v>
      </c>
      <c r="V187" s="19">
        <f>IF($C187="B",VLOOKUP($A187,Bat!$A$4:$BA$1464,47,FALSE),VLOOKUP($A187,Pit!$A$4:$BF$1664,56,FALSE))</f>
        <v>800</v>
      </c>
      <c r="W187" s="19">
        <f>IF($C187="B",VLOOKUP($A187,Bat!$A$4:$BA$1464,48,FALSE),VLOOKUP($A187,Pit!$A$4:$BF$1664,57,FALSE))</f>
        <v>0</v>
      </c>
      <c r="X187" s="14">
        <f t="shared" si="12"/>
        <v>1033</v>
      </c>
      <c r="Y187" s="20">
        <f t="shared" si="13"/>
        <v>183</v>
      </c>
      <c r="Z187" s="14">
        <f>IFERROR(VLOOKUP($D187,Results37!$F$3:$L$1396,Z$1,FALSE),"")</f>
        <v>183</v>
      </c>
      <c r="AA187" s="43">
        <f>IF(ISERROR(VLOOKUP(D187,Results37!$F$3:$O$1399,AA$1,FALSE)),"",IF(VLOOKUP(D187,Results37!$F$3:$O$1399,AA$1+1,FALSE)=1,"S"&amp;VLOOKUP(D187,Results37!$F$3:$O$1399,AA$1,FALSE),VLOOKUP(D187,Results37!$F$3:$O$1399,AA$1,FALSE)))</f>
        <v>6</v>
      </c>
      <c r="AB187" s="14">
        <f>IFERROR(VLOOKUP($D187,Results37!$F$3:$L$1396,AB$1,FALSE),"")</f>
        <v>27</v>
      </c>
      <c r="AC187" s="14" t="str">
        <f>IFERROR(VLOOKUP($D187,Results37!$F$3:$L$1396,AC$1,FALSE),"")</f>
        <v>Florida Farstriders</v>
      </c>
      <c r="AD187" s="14">
        <f t="shared" si="14"/>
        <v>850</v>
      </c>
      <c r="AE187" s="18" t="str">
        <f>IF(ISERROR(VLOOKUP($AC187&amp;"-"&amp;$F187&amp;" "&amp;G187,Bonuses!$B$1:$G$1006,4,FALSE)),"",INT(VLOOKUP($AC187&amp;"-"&amp;$F187&amp;" "&amp;$G187,Bonuses!$B$1:$G$1006,4,FALSE)))</f>
        <v/>
      </c>
      <c r="AF187" s="14" t="str">
        <f>IF(ISERROR(VLOOKUP($AC187&amp;"-"&amp;$F187,Bonuses!$B$1:$G$1006,5,FALSE)),"",IF(VLOOKUP($AC187&amp;"-"&amp;$F187,Bonuses!$B$1:$G$1006,5,FALSE)="","",VLOOKUP($AC187&amp;"-"&amp;$F187,Bonuses!$B$1:$G$1006,6,FALSE)&amp;" yrs, "&amp;VLOOKUP($AC187&amp;"-"&amp;$F187,Bonuses!$B$1:$G$1006,5,FALSE)))</f>
        <v/>
      </c>
    </row>
    <row r="188" spans="1:32" s="19" customFormat="1" hidden="1" x14ac:dyDescent="0.3">
      <c r="A188" s="19">
        <v>6210</v>
      </c>
      <c r="B188" s="19">
        <f t="shared" si="11"/>
        <v>1</v>
      </c>
      <c r="C188" s="14" t="str">
        <f>IF(ISNUMBER(IFERROR(VLOOKUP($A188,Pit!$A$4:$A$600,1,FALSE),"B")),"P","B")</f>
        <v>P</v>
      </c>
      <c r="D188" s="15">
        <f>IF($C188="B",VLOOKUP($A188,Bat!$A$4:$BG$1500,D$1,FALSE),VLOOKUP($A188,Pit!$A$4:$BA$1686,D$2,FALSE))</f>
        <v>6210</v>
      </c>
      <c r="E188" s="14" t="str">
        <f>IF($C188="B",VLOOKUP($A188,Bat!$A$4:$BG$1500,E$1,FALSE),VLOOKUP($A188,Pit!$A$4:$BA$1686,E$2,FALSE))</f>
        <v>RP</v>
      </c>
      <c r="F188" s="14" t="str">
        <f>IF($C188="B",VLOOKUP($A188,Bat!$A$4:$BG$1500,F$1,FALSE),VLOOKUP($A188,Pit!$A$4:$BA$1686,F$2,FALSE))</f>
        <v>Omer</v>
      </c>
      <c r="G188" s="14" t="str">
        <f>IF($C188="B",VLOOKUP($A188,Bat!$A$4:$BG$1500,G$1,FALSE),VLOOKUP($A188,Pit!$A$4:$BA$1686,G$2,FALSE))</f>
        <v>Schaar</v>
      </c>
      <c r="H188" s="14">
        <f>IF($C188="B",VLOOKUP($A188,Bat!$A$4:$BG$1500,H$1,FALSE),VLOOKUP($A188,Pit!$A$4:$BA$1686,H$2,FALSE))</f>
        <v>18</v>
      </c>
      <c r="I188" s="14" t="str">
        <f>IF($C188="B",VLOOKUP($A188,Bat!$A$4:$BG$1500,I$1,FALSE),VLOOKUP($A188,Pit!$A$4:$BA$1686,I$2,FALSE))</f>
        <v>R</v>
      </c>
      <c r="J188" s="14" t="str">
        <f>IF($C188="B",VLOOKUP($A188,Bat!$A$4:$BG$1500,J$1,FALSE),VLOOKUP($A188,Pit!$A$4:$BA$1686,J$2,FALSE))</f>
        <v>L</v>
      </c>
      <c r="K188" s="14" t="str">
        <f>IF($C188="B",VLOOKUP($A188,Bat!$A$4:$BG$1500,K$1,FALSE),VLOOKUP($A188,Pit!$A$4:$BA$1686,K$2,FALSE))</f>
        <v>Normal</v>
      </c>
      <c r="L188" s="15" t="str">
        <f>IF($C188="B",VLOOKUP($A188,Bat!$A$4:$BG$1500,L$1,FALSE),VLOOKUP($A188,Pit!$A$4:$BA$1686,L$2,FALSE))</f>
        <v>Normal</v>
      </c>
      <c r="M188" s="14">
        <f>IF($C188="B",VLOOKUP($A188,Bat!$A$4:$BG$1500,M$1,FALSE),VLOOKUP($A188,Pit!$A$4:$BA$1686,M$2,FALSE))</f>
        <v>5</v>
      </c>
      <c r="N188" s="14">
        <f>IF($C188="B",VLOOKUP($A188,Bat!$A$4:$BG$1500,N$1,FALSE),VLOOKUP($A188,Pit!$A$4:$BA$1686,N$2,FALSE))</f>
        <v>2</v>
      </c>
      <c r="O188" s="14">
        <f>IF($C188="B",VLOOKUP($A188,Bat!$A$4:$BG$1500,O$1,FALSE),VLOOKUP($A188,Pit!$A$4:$BA$1686,O$2,FALSE))</f>
        <v>4</v>
      </c>
      <c r="P188" s="14" t="str">
        <f>IF($C188="B",VLOOKUP($A188,Bat!$A$4:$BG$1500,P$1,FALSE),VLOOKUP($A188,Pit!$A$4:$BA$1686,P$2,FALSE))</f>
        <v>90-92 Mph</v>
      </c>
      <c r="Q188" s="15">
        <f>IF($C188="B",VLOOKUP($A188,Bat!$A$4:$BG$1500,Q$1,FALSE),VLOOKUP($A188,Pit!$A$4:$BA$1686,Q$2,FALSE))</f>
        <v>4</v>
      </c>
      <c r="R188" s="16">
        <f>IF($C188="B",VLOOKUP($A188,Bat!$A$4:$BG$1500,R$1,FALSE),VLOOKUP($A188,Pit!$A$4:$BA$1686,R$2,FALSE))</f>
        <v>112.86509756268742</v>
      </c>
      <c r="S188" s="17">
        <f>IF($C188="B",VLOOKUP($A188,Bat!$A$4:$BG$1500,S$1,FALSE),VLOOKUP($A188,Pit!$A$4:$BA$1686,S$2,FALSE))</f>
        <v>1.0947276413405438</v>
      </c>
      <c r="T188" s="48" t="str">
        <f>IF($C188="B",VLOOKUP($A188,Bat!$A$4:$BG$1500,T$1,FALSE),VLOOKUP($A188,Pit!$A$4:$BA$1686,T$2,FALSE))</f>
        <v>$65k</v>
      </c>
      <c r="U188" s="19">
        <f>IF($C188="B",VLOOKUP($A188,Bat!$A$4:$AU$1464,46,FALSE),VLOOKUP($A188,Pit!$A$4:$BD$1664,55,FALSE))</f>
        <v>800</v>
      </c>
      <c r="V188" s="19">
        <f>IF($C188="B",VLOOKUP($A188,Bat!$A$4:$BA$1464,47,FALSE),VLOOKUP($A188,Pit!$A$4:$BF$1664,56,FALSE))</f>
        <v>800</v>
      </c>
      <c r="W188" s="19">
        <f>IF($C188="B",VLOOKUP($A188,Bat!$A$4:$BA$1464,48,FALSE),VLOOKUP($A188,Pit!$A$4:$BF$1664,57,FALSE))</f>
        <v>0</v>
      </c>
      <c r="X188" s="14">
        <f t="shared" si="12"/>
        <v>993</v>
      </c>
      <c r="Y188" s="20">
        <f t="shared" si="13"/>
        <v>143</v>
      </c>
      <c r="Z188" s="14">
        <f>IFERROR(VLOOKUP($D188,Results37!$F$3:$L$1396,Z$1,FALSE),"")</f>
        <v>184</v>
      </c>
      <c r="AA188" s="43">
        <f>IF(ISERROR(VLOOKUP(D188,Results37!$F$3:$O$1399,AA$1,FALSE)),"",IF(VLOOKUP(D188,Results37!$F$3:$O$1399,AA$1+1,FALSE)=1,"S"&amp;VLOOKUP(D188,Results37!$F$3:$O$1399,AA$1,FALSE),VLOOKUP(D188,Results37!$F$3:$O$1399,AA$1,FALSE)))</f>
        <v>6</v>
      </c>
      <c r="AB188" s="14">
        <f>IFERROR(VLOOKUP($D188,Results37!$F$3:$L$1396,AB$1,FALSE),"")</f>
        <v>28</v>
      </c>
      <c r="AC188" s="14" t="str">
        <f>IFERROR(VLOOKUP($D188,Results37!$F$3:$L$1396,AC$1,FALSE),"")</f>
        <v>Niihama-shi Ghosts</v>
      </c>
      <c r="AD188" s="14">
        <f t="shared" si="14"/>
        <v>809</v>
      </c>
      <c r="AE188" s="18" t="str">
        <f>IF(ISERROR(VLOOKUP($AC188&amp;"-"&amp;$F188&amp;" "&amp;G188,Bonuses!$B$1:$G$1006,4,FALSE)),"",INT(VLOOKUP($AC188&amp;"-"&amp;$F188&amp;" "&amp;$G188,Bonuses!$B$1:$G$1006,4,FALSE)))</f>
        <v/>
      </c>
      <c r="AF188" s="14" t="str">
        <f>IF(ISERROR(VLOOKUP($AC188&amp;"-"&amp;$F188,Bonuses!$B$1:$G$1006,5,FALSE)),"",IF(VLOOKUP($AC188&amp;"-"&amp;$F188,Bonuses!$B$1:$G$1006,5,FALSE)="","",VLOOKUP($AC188&amp;"-"&amp;$F188,Bonuses!$B$1:$G$1006,6,FALSE)&amp;" yrs, "&amp;VLOOKUP($AC188&amp;"-"&amp;$F188,Bonuses!$B$1:$G$1006,5,FALSE)))</f>
        <v/>
      </c>
    </row>
    <row r="189" spans="1:32" s="19" customFormat="1" hidden="1" x14ac:dyDescent="0.3">
      <c r="A189" s="19">
        <v>9671</v>
      </c>
      <c r="B189" s="19">
        <f t="shared" si="11"/>
        <v>1</v>
      </c>
      <c r="C189" s="14" t="str">
        <f>IF(ISNUMBER(IFERROR(VLOOKUP($A189,Pit!$A$4:$A$600,1,FALSE),"B")),"P","B")</f>
        <v>P</v>
      </c>
      <c r="D189" s="15">
        <f>IF($C189="B",VLOOKUP($A189,Bat!$A$4:$BG$1500,D$1,FALSE),VLOOKUP($A189,Pit!$A$4:$BA$1686,D$2,FALSE))</f>
        <v>9671</v>
      </c>
      <c r="E189" s="14" t="str">
        <f>IF($C189="B",VLOOKUP($A189,Bat!$A$4:$BG$1500,E$1,FALSE),VLOOKUP($A189,Pit!$A$4:$BA$1686,E$2,FALSE))</f>
        <v>CL</v>
      </c>
      <c r="F189" s="14" t="str">
        <f>IF($C189="B",VLOOKUP($A189,Bat!$A$4:$BG$1500,F$1,FALSE),VLOOKUP($A189,Pit!$A$4:$BA$1686,F$2,FALSE))</f>
        <v>Mike</v>
      </c>
      <c r="G189" s="14" t="str">
        <f>IF($C189="B",VLOOKUP($A189,Bat!$A$4:$BG$1500,G$1,FALSE),VLOOKUP($A189,Pit!$A$4:$BA$1686,G$2,FALSE))</f>
        <v>Booker</v>
      </c>
      <c r="H189" s="14">
        <f>IF($C189="B",VLOOKUP($A189,Bat!$A$4:$BG$1500,H$1,FALSE),VLOOKUP($A189,Pit!$A$4:$BA$1686,H$2,FALSE))</f>
        <v>21</v>
      </c>
      <c r="I189" s="14" t="str">
        <f>IF($C189="B",VLOOKUP($A189,Bat!$A$4:$BG$1500,I$1,FALSE),VLOOKUP($A189,Pit!$A$4:$BA$1686,I$2,FALSE))</f>
        <v>R</v>
      </c>
      <c r="J189" s="14" t="str">
        <f>IF($C189="B",VLOOKUP($A189,Bat!$A$4:$BG$1500,J$1,FALSE),VLOOKUP($A189,Pit!$A$4:$BA$1686,J$2,FALSE))</f>
        <v>R</v>
      </c>
      <c r="K189" s="14" t="str">
        <f>IF($C189="B",VLOOKUP($A189,Bat!$A$4:$BG$1500,K$1,FALSE),VLOOKUP($A189,Pit!$A$4:$BA$1686,K$2,FALSE))</f>
        <v>Normal</v>
      </c>
      <c r="L189" s="15" t="str">
        <f>IF($C189="B",VLOOKUP($A189,Bat!$A$4:$BG$1500,L$1,FALSE),VLOOKUP($A189,Pit!$A$4:$BA$1686,L$2,FALSE))</f>
        <v>Normal</v>
      </c>
      <c r="M189" s="14">
        <f>IF($C189="B",VLOOKUP($A189,Bat!$A$4:$BG$1500,M$1,FALSE),VLOOKUP($A189,Pit!$A$4:$BA$1686,M$2,FALSE))</f>
        <v>5</v>
      </c>
      <c r="N189" s="14">
        <f>IF($C189="B",VLOOKUP($A189,Bat!$A$4:$BG$1500,N$1,FALSE),VLOOKUP($A189,Pit!$A$4:$BA$1686,N$2,FALSE))</f>
        <v>5</v>
      </c>
      <c r="O189" s="14">
        <f>IF($C189="B",VLOOKUP($A189,Bat!$A$4:$BG$1500,O$1,FALSE),VLOOKUP($A189,Pit!$A$4:$BA$1686,O$2,FALSE))</f>
        <v>4</v>
      </c>
      <c r="P189" s="14" t="str">
        <f>IF($C189="B",VLOOKUP($A189,Bat!$A$4:$BG$1500,P$1,FALSE),VLOOKUP($A189,Pit!$A$4:$BA$1686,P$2,FALSE))</f>
        <v>89-91 Mph</v>
      </c>
      <c r="Q189" s="15">
        <f>IF($C189="B",VLOOKUP($A189,Bat!$A$4:$BG$1500,Q$1,FALSE),VLOOKUP($A189,Pit!$A$4:$BA$1686,Q$2,FALSE))</f>
        <v>2</v>
      </c>
      <c r="R189" s="16">
        <f>IF($C189="B",VLOOKUP($A189,Bat!$A$4:$BG$1500,R$1,FALSE),VLOOKUP($A189,Pit!$A$4:$BA$1686,R$2,FALSE))</f>
        <v>120.22933742532229</v>
      </c>
      <c r="S189" s="17">
        <f>IF($C189="B",VLOOKUP($A189,Bat!$A$4:$BG$1500,S$1,FALSE),VLOOKUP($A189,Pit!$A$4:$BA$1686,S$2,FALSE))</f>
        <v>1.7741278469851118</v>
      </c>
      <c r="T189" s="48" t="str">
        <f>IF($C189="B",VLOOKUP($A189,Bat!$A$4:$BG$1500,T$1,FALSE),VLOOKUP($A189,Pit!$A$4:$BA$1686,T$2,FALSE))</f>
        <v>$20k</v>
      </c>
      <c r="U189" s="19">
        <f>IF($C189="B",VLOOKUP($A189,Bat!$A$4:$AU$1464,46,FALSE),VLOOKUP($A189,Pit!$A$4:$BD$1664,55,FALSE))</f>
        <v>800</v>
      </c>
      <c r="V189" s="19">
        <f>IF($C189="B",VLOOKUP($A189,Bat!$A$4:$BA$1464,47,FALSE),VLOOKUP($A189,Pit!$A$4:$BF$1664,56,FALSE))</f>
        <v>800</v>
      </c>
      <c r="W189" s="19">
        <f>IF($C189="B",VLOOKUP($A189,Bat!$A$4:$BA$1464,48,FALSE),VLOOKUP($A189,Pit!$A$4:$BF$1664,57,FALSE))</f>
        <v>0</v>
      </c>
      <c r="X189" s="14">
        <f t="shared" si="12"/>
        <v>927</v>
      </c>
      <c r="Y189" s="20">
        <f t="shared" si="13"/>
        <v>77</v>
      </c>
      <c r="Z189" s="14">
        <f>IFERROR(VLOOKUP($D189,Results37!$F$3:$L$1396,Z$1,FALSE),"")</f>
        <v>185</v>
      </c>
      <c r="AA189" s="43">
        <f>IF(ISERROR(VLOOKUP(D189,Results37!$F$3:$O$1399,AA$1,FALSE)),"",IF(VLOOKUP(D189,Results37!$F$3:$O$1399,AA$1+1,FALSE)=1,"S"&amp;VLOOKUP(D189,Results37!$F$3:$O$1399,AA$1,FALSE),VLOOKUP(D189,Results37!$F$3:$O$1399,AA$1,FALSE)))</f>
        <v>6</v>
      </c>
      <c r="AB189" s="14">
        <f>IFERROR(VLOOKUP($D189,Results37!$F$3:$L$1396,AB$1,FALSE),"")</f>
        <v>29</v>
      </c>
      <c r="AC189" s="14" t="str">
        <f>IFERROR(VLOOKUP($D189,Results37!$F$3:$L$1396,AC$1,FALSE),"")</f>
        <v>Kentucky Thoroughbreds</v>
      </c>
      <c r="AD189" s="14">
        <f t="shared" si="14"/>
        <v>742</v>
      </c>
      <c r="AE189" s="18" t="str">
        <f>IF(ISERROR(VLOOKUP($AC189&amp;"-"&amp;$F189&amp;" "&amp;G189,Bonuses!$B$1:$G$1006,4,FALSE)),"",INT(VLOOKUP($AC189&amp;"-"&amp;$F189&amp;" "&amp;$G189,Bonuses!$B$1:$G$1006,4,FALSE)))</f>
        <v/>
      </c>
      <c r="AF189" s="14" t="str">
        <f>AA189&amp;"."&amp;AB189&amp;" ("&amp;Z189&amp;") - "&amp;E189&amp;" "&amp;F189&amp;" "&amp;G189</f>
        <v>6.29 (185) - CL Mike Booker</v>
      </c>
    </row>
    <row r="190" spans="1:32" s="19" customFormat="1" hidden="1" x14ac:dyDescent="0.3">
      <c r="A190" s="19">
        <v>8684</v>
      </c>
      <c r="B190" s="19">
        <f t="shared" si="11"/>
        <v>1</v>
      </c>
      <c r="C190" s="14" t="str">
        <f>IF(ISNUMBER(IFERROR(VLOOKUP($A190,Pit!$A$4:$A$600,1,FALSE),"B")),"P","B")</f>
        <v>B</v>
      </c>
      <c r="D190" s="15">
        <f>IF($C190="B",VLOOKUP($A190,Bat!$A$4:$BG$1500,D$1,FALSE),VLOOKUP($A190,Pit!$A$4:$BA$1686,D$2,FALSE))</f>
        <v>8684</v>
      </c>
      <c r="E190" s="14" t="str">
        <f>IF($C190="B",VLOOKUP($A190,Bat!$A$4:$BG$1500,E$1,FALSE),VLOOKUP($A190,Pit!$A$4:$BA$1686,E$2,FALSE))</f>
        <v>LF</v>
      </c>
      <c r="F190" s="14" t="str">
        <f>IF($C190="B",VLOOKUP($A190,Bat!$A$4:$BG$1500,F$1,FALSE),VLOOKUP($A190,Pit!$A$4:$BA$1686,F$2,FALSE))</f>
        <v>Sean</v>
      </c>
      <c r="G190" s="14" t="str">
        <f>IF($C190="B",VLOOKUP($A190,Bat!$A$4:$BG$1500,G$1,FALSE),VLOOKUP($A190,Pit!$A$4:$BA$1686,G$2,FALSE))</f>
        <v>Anderson</v>
      </c>
      <c r="H190" s="14">
        <f>IF($C190="B",VLOOKUP($A190,Bat!$A$4:$BG$1500,H$1,FALSE),VLOOKUP($A190,Pit!$A$4:$BA$1686,H$2,FALSE))</f>
        <v>21</v>
      </c>
      <c r="I190" s="14" t="str">
        <f>IF($C190="B",VLOOKUP($A190,Bat!$A$4:$BG$1500,I$1,FALSE),VLOOKUP($A190,Pit!$A$4:$BA$1686,I$2,FALSE))</f>
        <v>S</v>
      </c>
      <c r="J190" s="14" t="str">
        <f>IF($C190="B",VLOOKUP($A190,Bat!$A$4:$BG$1500,J$1,FALSE),VLOOKUP($A190,Pit!$A$4:$BA$1686,J$2,FALSE))</f>
        <v>R</v>
      </c>
      <c r="K190" s="14" t="str">
        <f>IF($C190="B",VLOOKUP($A190,Bat!$A$4:$BG$1500,K$1,FALSE),VLOOKUP($A190,Pit!$A$4:$BA$1686,K$2,FALSE))</f>
        <v>Normal</v>
      </c>
      <c r="L190" s="15" t="str">
        <f>IF($C190="B",VLOOKUP($A190,Bat!$A$4:$BG$1500,L$1,FALSE),VLOOKUP($A190,Pit!$A$4:$BA$1686,L$2,FALSE))</f>
        <v>Normal</v>
      </c>
      <c r="M190" s="14">
        <f>IF($C190="B",VLOOKUP($A190,Bat!$A$4:$BG$1500,M$1,FALSE),VLOOKUP($A190,Pit!$A$4:$BA$1686,M$2,FALSE))</f>
        <v>4</v>
      </c>
      <c r="N190" s="14">
        <f>IF($C190="B",VLOOKUP($A190,Bat!$A$4:$BG$1500,N$1,FALSE),VLOOKUP($A190,Pit!$A$4:$BA$1686,N$2,FALSE))</f>
        <v>6</v>
      </c>
      <c r="O190" s="14">
        <f>IF($C190="B",VLOOKUP($A190,Bat!$A$4:$BG$1500,O$1,FALSE),VLOOKUP($A190,Pit!$A$4:$BA$1686,O$2,FALSE))</f>
        <v>4</v>
      </c>
      <c r="P190" s="14">
        <f>IF($C190="B",VLOOKUP($A190,Bat!$A$4:$BG$1500,P$1,FALSE),VLOOKUP($A190,Pit!$A$4:$BA$1686,P$2,FALSE))</f>
        <v>3</v>
      </c>
      <c r="Q190" s="15">
        <f>IF($C190="B",VLOOKUP($A190,Bat!$A$4:$BG$1500,Q$1,FALSE),VLOOKUP($A190,Pit!$A$4:$BA$1686,Q$2,FALSE))</f>
        <v>5</v>
      </c>
      <c r="R190" s="16">
        <f>IF($C190="B",VLOOKUP($A190,Bat!$A$4:$BG$1500,R$1,FALSE),VLOOKUP($A190,Pit!$A$4:$BA$1686,R$2,FALSE))</f>
        <v>111.59637074605124</v>
      </c>
      <c r="S190" s="17">
        <f>IF($C190="B",VLOOKUP($A190,Bat!$A$4:$BG$1500,S$1,FALSE),VLOOKUP($A190,Pit!$A$4:$BA$1686,S$2,FALSE))</f>
        <v>0.72868370609327271</v>
      </c>
      <c r="T190" s="48" t="str">
        <f>IF($C190="B",VLOOKUP($A190,Bat!$A$4:$BG$1500,T$1,FALSE),VLOOKUP($A190,Pit!$A$4:$BA$1686,T$2,FALSE))</f>
        <v>-</v>
      </c>
      <c r="U190" s="19">
        <f>IF($C190="B",VLOOKUP($A190,Bat!$A$4:$AU$1464,46,FALSE),VLOOKUP($A190,Pit!$A$4:$BD$1664,55,FALSE))</f>
        <v>800</v>
      </c>
      <c r="V190" s="19">
        <f>IF($C190="B",VLOOKUP($A190,Bat!$A$4:$BA$1464,47,FALSE),VLOOKUP($A190,Pit!$A$4:$BF$1664,56,FALSE))</f>
        <v>800</v>
      </c>
      <c r="W190" s="19">
        <f>IF($C190="B",VLOOKUP($A190,Bat!$A$4:$BA$1464,48,FALSE),VLOOKUP($A190,Pit!$A$4:$BF$1664,57,FALSE))</f>
        <v>0</v>
      </c>
      <c r="X190" s="14">
        <f t="shared" si="12"/>
        <v>1071</v>
      </c>
      <c r="Y190" s="20">
        <f t="shared" si="13"/>
        <v>221</v>
      </c>
      <c r="Z190" s="14">
        <f>IFERROR(VLOOKUP($D190,Results37!$F$3:$L$1396,Z$1,FALSE),"")</f>
        <v>186</v>
      </c>
      <c r="AA190" s="43">
        <f>IF(ISERROR(VLOOKUP(D190,Results37!$F$3:$O$1399,AA$1,FALSE)),"",IF(VLOOKUP(D190,Results37!$F$3:$O$1399,AA$1+1,FALSE)=1,"S"&amp;VLOOKUP(D190,Results37!$F$3:$O$1399,AA$1,FALSE),VLOOKUP(D190,Results37!$F$3:$O$1399,AA$1,FALSE)))</f>
        <v>6</v>
      </c>
      <c r="AB190" s="14">
        <f>IFERROR(VLOOKUP($D190,Results37!$F$3:$L$1396,AB$1,FALSE),"")</f>
        <v>30</v>
      </c>
      <c r="AC190" s="14" t="str">
        <f>IFERROR(VLOOKUP($D190,Results37!$F$3:$L$1396,AC$1,FALSE),"")</f>
        <v>Arlington Bureaucrats</v>
      </c>
      <c r="AD190" s="14">
        <f t="shared" si="14"/>
        <v>885</v>
      </c>
      <c r="AE190" s="18" t="str">
        <f>IF(ISERROR(VLOOKUP($AC190&amp;"-"&amp;$F190&amp;" "&amp;G190,Bonuses!$B$1:$G$1006,4,FALSE)),"",INT(VLOOKUP($AC190&amp;"-"&amp;$F190&amp;" "&amp;$G190,Bonuses!$B$1:$G$1006,4,FALSE)))</f>
        <v/>
      </c>
      <c r="AF190" s="14" t="str">
        <f>IF(ISERROR(VLOOKUP($AC190&amp;"-"&amp;$F190,Bonuses!$B$1:$G$1006,5,FALSE)),"",IF(VLOOKUP($AC190&amp;"-"&amp;$F190,Bonuses!$B$1:$G$1006,5,FALSE)="","",VLOOKUP($AC190&amp;"-"&amp;$F190,Bonuses!$B$1:$G$1006,6,FALSE)&amp;" yrs, "&amp;VLOOKUP($AC190&amp;"-"&amp;$F190,Bonuses!$B$1:$G$1006,5,FALSE)))</f>
        <v/>
      </c>
    </row>
    <row r="191" spans="1:32" s="19" customFormat="1" hidden="1" x14ac:dyDescent="0.3">
      <c r="A191" s="19">
        <v>6410</v>
      </c>
      <c r="B191" s="19">
        <f t="shared" si="11"/>
        <v>1</v>
      </c>
      <c r="C191" s="14" t="str">
        <f>IF(ISNUMBER(IFERROR(VLOOKUP($A191,Pit!$A$4:$A$600,1,FALSE),"B")),"P","B")</f>
        <v>P</v>
      </c>
      <c r="D191" s="15">
        <f>IF($C191="B",VLOOKUP($A191,Bat!$A$4:$BG$1500,D$1,FALSE),VLOOKUP($A191,Pit!$A$4:$BA$1686,D$2,FALSE))</f>
        <v>6410</v>
      </c>
      <c r="E191" s="14" t="str">
        <f>IF($C191="B",VLOOKUP($A191,Bat!$A$4:$BG$1500,E$1,FALSE),VLOOKUP($A191,Pit!$A$4:$BA$1686,E$2,FALSE))</f>
        <v>SP</v>
      </c>
      <c r="F191" s="14" t="str">
        <f>IF($C191="B",VLOOKUP($A191,Bat!$A$4:$BG$1500,F$1,FALSE),VLOOKUP($A191,Pit!$A$4:$BA$1686,F$2,FALSE))</f>
        <v>Phil</v>
      </c>
      <c r="G191" s="14" t="str">
        <f>IF($C191="B",VLOOKUP($A191,Bat!$A$4:$BG$1500,G$1,FALSE),VLOOKUP($A191,Pit!$A$4:$BA$1686,G$2,FALSE))</f>
        <v>Judkins</v>
      </c>
      <c r="H191" s="14">
        <f>IF($C191="B",VLOOKUP($A191,Bat!$A$4:$BG$1500,H$1,FALSE),VLOOKUP($A191,Pit!$A$4:$BA$1686,H$2,FALSE))</f>
        <v>21</v>
      </c>
      <c r="I191" s="14" t="str">
        <f>IF($C191="B",VLOOKUP($A191,Bat!$A$4:$BG$1500,I$1,FALSE),VLOOKUP($A191,Pit!$A$4:$BA$1686,I$2,FALSE))</f>
        <v>S</v>
      </c>
      <c r="J191" s="14" t="str">
        <f>IF($C191="B",VLOOKUP($A191,Bat!$A$4:$BG$1500,J$1,FALSE),VLOOKUP($A191,Pit!$A$4:$BA$1686,J$2,FALSE))</f>
        <v>R</v>
      </c>
      <c r="K191" s="14" t="str">
        <f>IF($C191="B",VLOOKUP($A191,Bat!$A$4:$BG$1500,K$1,FALSE),VLOOKUP($A191,Pit!$A$4:$BA$1686,K$2,FALSE))</f>
        <v>Normal</v>
      </c>
      <c r="L191" s="15" t="str">
        <f>IF($C191="B",VLOOKUP($A191,Bat!$A$4:$BG$1500,L$1,FALSE),VLOOKUP($A191,Pit!$A$4:$BA$1686,L$2,FALSE))</f>
        <v>Normal</v>
      </c>
      <c r="M191" s="14">
        <f>IF($C191="B",VLOOKUP($A191,Bat!$A$4:$BG$1500,M$1,FALSE),VLOOKUP($A191,Pit!$A$4:$BA$1686,M$2,FALSE))</f>
        <v>6</v>
      </c>
      <c r="N191" s="14">
        <f>IF($C191="B",VLOOKUP($A191,Bat!$A$4:$BG$1500,N$1,FALSE),VLOOKUP($A191,Pit!$A$4:$BA$1686,N$2,FALSE))</f>
        <v>2</v>
      </c>
      <c r="O191" s="14">
        <f>IF($C191="B",VLOOKUP($A191,Bat!$A$4:$BG$1500,O$1,FALSE),VLOOKUP($A191,Pit!$A$4:$BA$1686,O$2,FALSE))</f>
        <v>3</v>
      </c>
      <c r="P191" s="14" t="str">
        <f>IF($C191="B",VLOOKUP($A191,Bat!$A$4:$BG$1500,P$1,FALSE),VLOOKUP($A191,Pit!$A$4:$BA$1686,P$2,FALSE))</f>
        <v>93-95 Mph</v>
      </c>
      <c r="Q191" s="15">
        <f>IF($C191="B",VLOOKUP($A191,Bat!$A$4:$BG$1500,Q$1,FALSE),VLOOKUP($A191,Pit!$A$4:$BA$1686,Q$2,FALSE))</f>
        <v>4</v>
      </c>
      <c r="R191" s="16">
        <f>IF($C191="B",VLOOKUP($A191,Bat!$A$4:$BG$1500,R$1,FALSE),VLOOKUP($A191,Pit!$A$4:$BA$1686,R$2,FALSE))</f>
        <v>107.33098439702758</v>
      </c>
      <c r="S191" s="17">
        <f>IF($C191="B",VLOOKUP($A191,Bat!$A$4:$BG$1500,S$1,FALSE),VLOOKUP($A191,Pit!$A$4:$BA$1686,S$2,FALSE))</f>
        <v>0.58416882020725702</v>
      </c>
      <c r="T191" s="48" t="str">
        <f>IF($C191="B",VLOOKUP($A191,Bat!$A$4:$BG$1500,T$1,FALSE),VLOOKUP($A191,Pit!$A$4:$BA$1686,T$2,FALSE))</f>
        <v>$90k</v>
      </c>
      <c r="U191" s="19">
        <f>IF($C191="B",VLOOKUP($A191,Bat!$A$4:$AU$1464,46,FALSE),VLOOKUP($A191,Pit!$A$4:$BD$1664,55,FALSE))</f>
        <v>800</v>
      </c>
      <c r="V191" s="19">
        <f>IF($C191="B",VLOOKUP($A191,Bat!$A$4:$BA$1464,47,FALSE),VLOOKUP($A191,Pit!$A$4:$BF$1664,56,FALSE))</f>
        <v>800</v>
      </c>
      <c r="W191" s="19">
        <f>IF($C191="B",VLOOKUP($A191,Bat!$A$4:$BA$1464,48,FALSE),VLOOKUP($A191,Pit!$A$4:$BF$1664,57,FALSE))</f>
        <v>0</v>
      </c>
      <c r="X191" s="14">
        <f t="shared" si="12"/>
        <v>1108</v>
      </c>
      <c r="Y191" s="20">
        <f t="shared" si="13"/>
        <v>258</v>
      </c>
      <c r="Z191" s="14">
        <f>IFERROR(VLOOKUP($D191,Results37!$F$3:$L$1396,Z$1,FALSE),"")</f>
        <v>187</v>
      </c>
      <c r="AA191" s="43">
        <f>IF(ISERROR(VLOOKUP(D191,Results37!$F$3:$O$1399,AA$1,FALSE)),"",IF(VLOOKUP(D191,Results37!$F$3:$O$1399,AA$1+1,FALSE)=1,"S"&amp;VLOOKUP(D191,Results37!$F$3:$O$1399,AA$1,FALSE),VLOOKUP(D191,Results37!$F$3:$O$1399,AA$1,FALSE)))</f>
        <v>7</v>
      </c>
      <c r="AB191" s="14">
        <f>IFERROR(VLOOKUP($D191,Results37!$F$3:$L$1396,AB$1,FALSE),"")</f>
        <v>1</v>
      </c>
      <c r="AC191" s="14" t="str">
        <f>IFERROR(VLOOKUP($D191,Results37!$F$3:$L$1396,AC$1,FALSE),"")</f>
        <v>Yuma Arroyos</v>
      </c>
      <c r="AD191" s="14">
        <f t="shared" si="14"/>
        <v>921</v>
      </c>
      <c r="AE191" s="18" t="str">
        <f>IF(ISERROR(VLOOKUP($AC191&amp;"-"&amp;$F191&amp;" "&amp;G191,Bonuses!$B$1:$G$1006,4,FALSE)),"",INT(VLOOKUP($AC191&amp;"-"&amp;$F191&amp;" "&amp;$G191,Bonuses!$B$1:$G$1006,4,FALSE)))</f>
        <v/>
      </c>
      <c r="AF191" s="14" t="str">
        <f>IF(ISERROR(VLOOKUP($AC191&amp;"-"&amp;$F191,Bonuses!$B$1:$G$1006,5,FALSE)),"",IF(VLOOKUP($AC191&amp;"-"&amp;$F191,Bonuses!$B$1:$G$1006,5,FALSE)="","",VLOOKUP($AC191&amp;"-"&amp;$F191,Bonuses!$B$1:$G$1006,6,FALSE)&amp;" yrs, "&amp;VLOOKUP($AC191&amp;"-"&amp;$F191,Bonuses!$B$1:$G$1006,5,FALSE)))</f>
        <v/>
      </c>
    </row>
    <row r="192" spans="1:32" s="19" customFormat="1" hidden="1" x14ac:dyDescent="0.3">
      <c r="A192" s="19">
        <v>6048</v>
      </c>
      <c r="B192" s="19">
        <f t="shared" si="11"/>
        <v>1</v>
      </c>
      <c r="C192" s="14" t="str">
        <f>IF(ISNUMBER(IFERROR(VLOOKUP($A192,Pit!$A$4:$A$600,1,FALSE),"B")),"P","B")</f>
        <v>P</v>
      </c>
      <c r="D192" s="15">
        <f>IF($C192="B",VLOOKUP($A192,Bat!$A$4:$BG$1500,D$1,FALSE),VLOOKUP($A192,Pit!$A$4:$BA$1686,D$2,FALSE))</f>
        <v>6048</v>
      </c>
      <c r="E192" s="14" t="str">
        <f>IF($C192="B",VLOOKUP($A192,Bat!$A$4:$BG$1500,E$1,FALSE),VLOOKUP($A192,Pit!$A$4:$BA$1686,E$2,FALSE))</f>
        <v>SP</v>
      </c>
      <c r="F192" s="14" t="str">
        <f>IF($C192="B",VLOOKUP($A192,Bat!$A$4:$BG$1500,F$1,FALSE),VLOOKUP($A192,Pit!$A$4:$BA$1686,F$2,FALSE))</f>
        <v>Dermot</v>
      </c>
      <c r="G192" s="14" t="str">
        <f>IF($C192="B",VLOOKUP($A192,Bat!$A$4:$BG$1500,G$1,FALSE),VLOOKUP($A192,Pit!$A$4:$BA$1686,G$2,FALSE))</f>
        <v>Tuffin</v>
      </c>
      <c r="H192" s="14">
        <f>IF($C192="B",VLOOKUP($A192,Bat!$A$4:$BG$1500,H$1,FALSE),VLOOKUP($A192,Pit!$A$4:$BA$1686,H$2,FALSE))</f>
        <v>18</v>
      </c>
      <c r="I192" s="14" t="str">
        <f>IF($C192="B",VLOOKUP($A192,Bat!$A$4:$BG$1500,I$1,FALSE),VLOOKUP($A192,Pit!$A$4:$BA$1686,I$2,FALSE))</f>
        <v>R</v>
      </c>
      <c r="J192" s="14" t="str">
        <f>IF($C192="B",VLOOKUP($A192,Bat!$A$4:$BG$1500,J$1,FALSE),VLOOKUP($A192,Pit!$A$4:$BA$1686,J$2,FALSE))</f>
        <v>R</v>
      </c>
      <c r="K192" s="14" t="str">
        <f>IF($C192="B",VLOOKUP($A192,Bat!$A$4:$BG$1500,K$1,FALSE),VLOOKUP($A192,Pit!$A$4:$BA$1686,K$2,FALSE))</f>
        <v>Normal</v>
      </c>
      <c r="L192" s="15" t="str">
        <f>IF($C192="B",VLOOKUP($A192,Bat!$A$4:$BG$1500,L$1,FALSE),VLOOKUP($A192,Pit!$A$4:$BA$1686,L$2,FALSE))</f>
        <v>High</v>
      </c>
      <c r="M192" s="14">
        <f>IF($C192="B",VLOOKUP($A192,Bat!$A$4:$BG$1500,M$1,FALSE),VLOOKUP($A192,Pit!$A$4:$BA$1686,M$2,FALSE))</f>
        <v>5</v>
      </c>
      <c r="N192" s="14">
        <f>IF($C192="B",VLOOKUP($A192,Bat!$A$4:$BG$1500,N$1,FALSE),VLOOKUP($A192,Pit!$A$4:$BA$1686,N$2,FALSE))</f>
        <v>3</v>
      </c>
      <c r="O192" s="14">
        <f>IF($C192="B",VLOOKUP($A192,Bat!$A$4:$BG$1500,O$1,FALSE),VLOOKUP($A192,Pit!$A$4:$BA$1686,O$2,FALSE))</f>
        <v>2</v>
      </c>
      <c r="P192" s="14" t="str">
        <f>IF($C192="B",VLOOKUP($A192,Bat!$A$4:$BG$1500,P$1,FALSE),VLOOKUP($A192,Pit!$A$4:$BA$1686,P$2,FALSE))</f>
        <v>93-95 Mph</v>
      </c>
      <c r="Q192" s="15">
        <f>IF($C192="B",VLOOKUP($A192,Bat!$A$4:$BG$1500,Q$1,FALSE),VLOOKUP($A192,Pit!$A$4:$BA$1686,Q$2,FALSE))</f>
        <v>8</v>
      </c>
      <c r="R192" s="16">
        <f>IF($C192="B",VLOOKUP($A192,Bat!$A$4:$BG$1500,R$1,FALSE),VLOOKUP($A192,Pit!$A$4:$BA$1686,R$2,FALSE))</f>
        <v>111.11709705387716</v>
      </c>
      <c r="S192" s="17">
        <f>IF($C192="B",VLOOKUP($A192,Bat!$A$4:$BG$1500,S$1,FALSE),VLOOKUP($A192,Pit!$A$4:$BA$1686,S$2,FALSE))</f>
        <v>0.93346294501008042</v>
      </c>
      <c r="T192" s="48" t="str">
        <f>IF($C192="B",VLOOKUP($A192,Bat!$A$4:$BG$1500,T$1,FALSE),VLOOKUP($A192,Pit!$A$4:$BA$1686,T$2,FALSE))</f>
        <v>$330k</v>
      </c>
      <c r="U192" s="19">
        <f>IF($C192="B",VLOOKUP($A192,Bat!$A$4:$AU$1464,46,FALSE),VLOOKUP($A192,Pit!$A$4:$BD$1664,55,FALSE))</f>
        <v>800</v>
      </c>
      <c r="V192" s="19">
        <f>IF($C192="B",VLOOKUP($A192,Bat!$A$4:$BA$1464,47,FALSE),VLOOKUP($A192,Pit!$A$4:$BF$1664,56,FALSE))</f>
        <v>800</v>
      </c>
      <c r="W192" s="19">
        <f>IF($C192="B",VLOOKUP($A192,Bat!$A$4:$BA$1464,48,FALSE),VLOOKUP($A192,Pit!$A$4:$BF$1664,57,FALSE))</f>
        <v>0</v>
      </c>
      <c r="X192" s="14">
        <f t="shared" si="12"/>
        <v>1023</v>
      </c>
      <c r="Y192" s="20">
        <f t="shared" si="13"/>
        <v>173</v>
      </c>
      <c r="Z192" s="14">
        <f>IFERROR(VLOOKUP($D192,Results37!$F$3:$L$1396,Z$1,FALSE),"")</f>
        <v>188</v>
      </c>
      <c r="AA192" s="43">
        <f>IF(ISERROR(VLOOKUP(D192,Results37!$F$3:$O$1399,AA$1,FALSE)),"",IF(VLOOKUP(D192,Results37!$F$3:$O$1399,AA$1+1,FALSE)=1,"S"&amp;VLOOKUP(D192,Results37!$F$3:$O$1399,AA$1,FALSE),VLOOKUP(D192,Results37!$F$3:$O$1399,AA$1,FALSE)))</f>
        <v>7</v>
      </c>
      <c r="AB192" s="14">
        <f>IFERROR(VLOOKUP($D192,Results37!$F$3:$L$1396,AB$1,FALSE),"")</f>
        <v>2</v>
      </c>
      <c r="AC192" s="14" t="str">
        <f>IFERROR(VLOOKUP($D192,Results37!$F$3:$L$1396,AC$1,FALSE),"")</f>
        <v>Duluth Warriors</v>
      </c>
      <c r="AD192" s="14">
        <f t="shared" si="14"/>
        <v>835</v>
      </c>
      <c r="AE192" s="18" t="str">
        <f>IF(ISERROR(VLOOKUP($AC192&amp;"-"&amp;$F192&amp;" "&amp;G192,Bonuses!$B$1:$G$1006,4,FALSE)),"",INT(VLOOKUP($AC192&amp;"-"&amp;$F192&amp;" "&amp;$G192,Bonuses!$B$1:$G$1006,4,FALSE)))</f>
        <v/>
      </c>
      <c r="AF192" s="14" t="str">
        <f>IF(ISERROR(VLOOKUP($AC192&amp;"-"&amp;$F192,Bonuses!$B$1:$G$1006,5,FALSE)),"",IF(VLOOKUP($AC192&amp;"-"&amp;$F192,Bonuses!$B$1:$G$1006,5,FALSE)="","",VLOOKUP($AC192&amp;"-"&amp;$F192,Bonuses!$B$1:$G$1006,6,FALSE)&amp;" yrs, "&amp;VLOOKUP($AC192&amp;"-"&amp;$F192,Bonuses!$B$1:$G$1006,5,FALSE)))</f>
        <v/>
      </c>
    </row>
    <row r="193" spans="1:32" s="19" customFormat="1" hidden="1" x14ac:dyDescent="0.3">
      <c r="A193" s="19">
        <v>11061</v>
      </c>
      <c r="B193" s="19">
        <f t="shared" si="11"/>
        <v>1</v>
      </c>
      <c r="C193" s="14" t="str">
        <f>IF(ISNUMBER(IFERROR(VLOOKUP($A193,Pit!$A$4:$A$600,1,FALSE),"B")),"P","B")</f>
        <v>B</v>
      </c>
      <c r="D193" s="15">
        <f>IF($C193="B",VLOOKUP($A193,Bat!$A$4:$BG$1500,D$1,FALSE),VLOOKUP($A193,Pit!$A$4:$BA$1686,D$2,FALSE))</f>
        <v>11061</v>
      </c>
      <c r="E193" s="14" t="str">
        <f>IF($C193="B",VLOOKUP($A193,Bat!$A$4:$BG$1500,E$1,FALSE),VLOOKUP($A193,Pit!$A$4:$BA$1686,E$2,FALSE))</f>
        <v>LF</v>
      </c>
      <c r="F193" s="14" t="str">
        <f>IF($C193="B",VLOOKUP($A193,Bat!$A$4:$BG$1500,F$1,FALSE),VLOOKUP($A193,Pit!$A$4:$BA$1686,F$2,FALSE))</f>
        <v>Colin</v>
      </c>
      <c r="G193" s="14" t="str">
        <f>IF($C193="B",VLOOKUP($A193,Bat!$A$4:$BG$1500,G$1,FALSE),VLOOKUP($A193,Pit!$A$4:$BA$1686,G$2,FALSE))</f>
        <v>Cochran</v>
      </c>
      <c r="H193" s="14">
        <f>IF($C193="B",VLOOKUP($A193,Bat!$A$4:$BG$1500,H$1,FALSE),VLOOKUP($A193,Pit!$A$4:$BA$1686,H$2,FALSE))</f>
        <v>21</v>
      </c>
      <c r="I193" s="14" t="str">
        <f>IF($C193="B",VLOOKUP($A193,Bat!$A$4:$BG$1500,I$1,FALSE),VLOOKUP($A193,Pit!$A$4:$BA$1686,I$2,FALSE))</f>
        <v>L</v>
      </c>
      <c r="J193" s="14" t="str">
        <f>IF($C193="B",VLOOKUP($A193,Bat!$A$4:$BG$1500,J$1,FALSE),VLOOKUP($A193,Pit!$A$4:$BA$1686,J$2,FALSE))</f>
        <v>L</v>
      </c>
      <c r="K193" s="14" t="str">
        <f>IF($C193="B",VLOOKUP($A193,Bat!$A$4:$BG$1500,K$1,FALSE),VLOOKUP($A193,Pit!$A$4:$BA$1686,K$2,FALSE))</f>
        <v>Normal</v>
      </c>
      <c r="L193" s="15" t="str">
        <f>IF($C193="B",VLOOKUP($A193,Bat!$A$4:$BG$1500,L$1,FALSE),VLOOKUP($A193,Pit!$A$4:$BA$1686,L$2,FALSE))</f>
        <v>Low</v>
      </c>
      <c r="M193" s="14">
        <f>IF($C193="B",VLOOKUP($A193,Bat!$A$4:$BG$1500,M$1,FALSE),VLOOKUP($A193,Pit!$A$4:$BA$1686,M$2,FALSE))</f>
        <v>4</v>
      </c>
      <c r="N193" s="14">
        <f>IF($C193="B",VLOOKUP($A193,Bat!$A$4:$BG$1500,N$1,FALSE),VLOOKUP($A193,Pit!$A$4:$BA$1686,N$2,FALSE))</f>
        <v>4</v>
      </c>
      <c r="O193" s="14">
        <f>IF($C193="B",VLOOKUP($A193,Bat!$A$4:$BG$1500,O$1,FALSE),VLOOKUP($A193,Pit!$A$4:$BA$1686,O$2,FALSE))</f>
        <v>5</v>
      </c>
      <c r="P193" s="14">
        <f>IF($C193="B",VLOOKUP($A193,Bat!$A$4:$BG$1500,P$1,FALSE),VLOOKUP($A193,Pit!$A$4:$BA$1686,P$2,FALSE))</f>
        <v>6</v>
      </c>
      <c r="Q193" s="15">
        <f>IF($C193="B",VLOOKUP($A193,Bat!$A$4:$BG$1500,Q$1,FALSE),VLOOKUP($A193,Pit!$A$4:$BA$1686,Q$2,FALSE))</f>
        <v>3</v>
      </c>
      <c r="R193" s="16">
        <f>IF($C193="B",VLOOKUP($A193,Bat!$A$4:$BG$1500,R$1,FALSE),VLOOKUP($A193,Pit!$A$4:$BA$1686,R$2,FALSE))</f>
        <v>112.90277641296007</v>
      </c>
      <c r="S193" s="17">
        <f>IF($C193="B",VLOOKUP($A193,Bat!$A$4:$BG$1500,S$1,FALSE),VLOOKUP($A193,Pit!$A$4:$BA$1686,S$2,FALSE))</f>
        <v>1.0015771871532244</v>
      </c>
      <c r="T193" s="48" t="str">
        <f>IF($C193="B",VLOOKUP($A193,Bat!$A$4:$BG$1500,T$1,FALSE),VLOOKUP($A193,Pit!$A$4:$BA$1686,T$2,FALSE))</f>
        <v>-</v>
      </c>
      <c r="U193" s="19">
        <f>IF($C193="B",VLOOKUP($A193,Bat!$A$4:$AU$1464,46,FALSE),VLOOKUP($A193,Pit!$A$4:$BD$1664,55,FALSE))</f>
        <v>800</v>
      </c>
      <c r="V193" s="19">
        <f>IF($C193="B",VLOOKUP($A193,Bat!$A$4:$BA$1464,47,FALSE),VLOOKUP($A193,Pit!$A$4:$BF$1664,56,FALSE))</f>
        <v>800</v>
      </c>
      <c r="W193" s="19">
        <f>IF($C193="B",VLOOKUP($A193,Bat!$A$4:$BA$1464,48,FALSE),VLOOKUP($A193,Pit!$A$4:$BF$1664,57,FALSE))</f>
        <v>0</v>
      </c>
      <c r="X193" s="14">
        <f t="shared" si="12"/>
        <v>1006</v>
      </c>
      <c r="Y193" s="20">
        <f t="shared" si="13"/>
        <v>156</v>
      </c>
      <c r="Z193" s="14">
        <f>IFERROR(VLOOKUP($D193,Results37!$F$3:$L$1396,Z$1,FALSE),"")</f>
        <v>189</v>
      </c>
      <c r="AA193" s="43">
        <f>IF(ISERROR(VLOOKUP(D193,Results37!$F$3:$O$1399,AA$1,FALSE)),"",IF(VLOOKUP(D193,Results37!$F$3:$O$1399,AA$1+1,FALSE)=1,"S"&amp;VLOOKUP(D193,Results37!$F$3:$O$1399,AA$1,FALSE),VLOOKUP(D193,Results37!$F$3:$O$1399,AA$1,FALSE)))</f>
        <v>7</v>
      </c>
      <c r="AB193" s="14">
        <f>IFERROR(VLOOKUP($D193,Results37!$F$3:$L$1396,AB$1,FALSE),"")</f>
        <v>3</v>
      </c>
      <c r="AC193" s="14" t="str">
        <f>IFERROR(VLOOKUP($D193,Results37!$F$3:$L$1396,AC$1,FALSE),"")</f>
        <v>Arlington Bureaucrats</v>
      </c>
      <c r="AD193" s="14">
        <f t="shared" si="14"/>
        <v>817</v>
      </c>
      <c r="AE193" s="18" t="str">
        <f>IF(ISERROR(VLOOKUP($AC193&amp;"-"&amp;$F193&amp;" "&amp;G193,Bonuses!$B$1:$G$1006,4,FALSE)),"",INT(VLOOKUP($AC193&amp;"-"&amp;$F193&amp;" "&amp;$G193,Bonuses!$B$1:$G$1006,4,FALSE)))</f>
        <v/>
      </c>
      <c r="AF193" s="14" t="str">
        <f>AA193&amp;"."&amp;AB193&amp;" ("&amp;Z193&amp;") - "&amp;E193&amp;" "&amp;F193&amp;" "&amp;G193</f>
        <v>7.3 (189) - LF Colin Cochran</v>
      </c>
    </row>
    <row r="194" spans="1:32" s="19" customFormat="1" hidden="1" x14ac:dyDescent="0.3">
      <c r="A194" s="19">
        <v>6444</v>
      </c>
      <c r="B194" s="19">
        <f t="shared" si="11"/>
        <v>1</v>
      </c>
      <c r="C194" s="14" t="str">
        <f>IF(ISNUMBER(IFERROR(VLOOKUP($A194,Pit!$A$4:$A$600,1,FALSE),"B")),"P","B")</f>
        <v>P</v>
      </c>
      <c r="D194" s="15">
        <f>IF($C194="B",VLOOKUP($A194,Bat!$A$4:$BG$1500,D$1,FALSE),VLOOKUP($A194,Pit!$A$4:$BA$1686,D$2,FALSE))</f>
        <v>6444</v>
      </c>
      <c r="E194" s="14" t="str">
        <f>IF($C194="B",VLOOKUP($A194,Bat!$A$4:$BG$1500,E$1,FALSE),VLOOKUP($A194,Pit!$A$4:$BA$1686,E$2,FALSE))</f>
        <v>SP</v>
      </c>
      <c r="F194" s="14" t="str">
        <f>IF($C194="B",VLOOKUP($A194,Bat!$A$4:$BG$1500,F$1,FALSE),VLOOKUP($A194,Pit!$A$4:$BA$1686,F$2,FALSE))</f>
        <v>Ben</v>
      </c>
      <c r="G194" s="14" t="str">
        <f>IF($C194="B",VLOOKUP($A194,Bat!$A$4:$BG$1500,G$1,FALSE),VLOOKUP($A194,Pit!$A$4:$BA$1686,G$2,FALSE))</f>
        <v>Brown</v>
      </c>
      <c r="H194" s="14">
        <f>IF($C194="B",VLOOKUP($A194,Bat!$A$4:$BG$1500,H$1,FALSE),VLOOKUP($A194,Pit!$A$4:$BA$1686,H$2,FALSE))</f>
        <v>18</v>
      </c>
      <c r="I194" s="14" t="str">
        <f>IF($C194="B",VLOOKUP($A194,Bat!$A$4:$BG$1500,I$1,FALSE),VLOOKUP($A194,Pit!$A$4:$BA$1686,I$2,FALSE))</f>
        <v>L</v>
      </c>
      <c r="J194" s="14" t="str">
        <f>IF($C194="B",VLOOKUP($A194,Bat!$A$4:$BG$1500,J$1,FALSE),VLOOKUP($A194,Pit!$A$4:$BA$1686,J$2,FALSE))</f>
        <v>L</v>
      </c>
      <c r="K194" s="14" t="str">
        <f>IF($C194="B",VLOOKUP($A194,Bat!$A$4:$BG$1500,K$1,FALSE),VLOOKUP($A194,Pit!$A$4:$BA$1686,K$2,FALSE))</f>
        <v>Low</v>
      </c>
      <c r="L194" s="15" t="str">
        <f>IF($C194="B",VLOOKUP($A194,Bat!$A$4:$BG$1500,L$1,FALSE),VLOOKUP($A194,Pit!$A$4:$BA$1686,L$2,FALSE))</f>
        <v>Normal</v>
      </c>
      <c r="M194" s="14">
        <f>IF($C194="B",VLOOKUP($A194,Bat!$A$4:$BG$1500,M$1,FALSE),VLOOKUP($A194,Pit!$A$4:$BA$1686,M$2,FALSE))</f>
        <v>5</v>
      </c>
      <c r="N194" s="14">
        <f>IF($C194="B",VLOOKUP($A194,Bat!$A$4:$BG$1500,N$1,FALSE),VLOOKUP($A194,Pit!$A$4:$BA$1686,N$2,FALSE))</f>
        <v>2</v>
      </c>
      <c r="O194" s="14">
        <f>IF($C194="B",VLOOKUP($A194,Bat!$A$4:$BG$1500,O$1,FALSE),VLOOKUP($A194,Pit!$A$4:$BA$1686,O$2,FALSE))</f>
        <v>1</v>
      </c>
      <c r="P194" s="14" t="str">
        <f>IF($C194="B",VLOOKUP($A194,Bat!$A$4:$BG$1500,P$1,FALSE),VLOOKUP($A194,Pit!$A$4:$BA$1686,P$2,FALSE))</f>
        <v>87-89 Mph</v>
      </c>
      <c r="Q194" s="15">
        <f>IF($C194="B",VLOOKUP($A194,Bat!$A$4:$BG$1500,Q$1,FALSE),VLOOKUP($A194,Pit!$A$4:$BA$1686,Q$2,FALSE))</f>
        <v>6</v>
      </c>
      <c r="R194" s="16">
        <f>IF($C194="B",VLOOKUP($A194,Bat!$A$4:$BG$1500,R$1,FALSE),VLOOKUP($A194,Pit!$A$4:$BA$1686,R$2,FALSE))</f>
        <v>99.416366539406525</v>
      </c>
      <c r="S194" s="17">
        <f>IF($C194="B",VLOOKUP($A194,Bat!$A$4:$BG$1500,S$1,FALSE),VLOOKUP($A194,Pit!$A$4:$BA$1686,S$2,FALSE))</f>
        <v>-0.14600742341960421</v>
      </c>
      <c r="T194" s="48" t="str">
        <f>IF($C194="B",VLOOKUP($A194,Bat!$A$4:$BG$1500,T$1,FALSE),VLOOKUP($A194,Pit!$A$4:$BA$1686,T$2,FALSE))</f>
        <v>$65k</v>
      </c>
      <c r="U194" s="19">
        <f>IF($C194="B",VLOOKUP($A194,Bat!$A$4:$AU$1464,46,FALSE),VLOOKUP($A194,Pit!$A$4:$BD$1664,55,FALSE))</f>
        <v>800</v>
      </c>
      <c r="V194" s="19">
        <f>IF($C194="B",VLOOKUP($A194,Bat!$A$4:$BA$1464,47,FALSE),VLOOKUP($A194,Pit!$A$4:$BF$1664,56,FALSE))</f>
        <v>800</v>
      </c>
      <c r="W194" s="19">
        <f>IF($C194="B",VLOOKUP($A194,Bat!$A$4:$BA$1464,48,FALSE),VLOOKUP($A194,Pit!$A$4:$BF$1664,57,FALSE))</f>
        <v>0</v>
      </c>
      <c r="X194" s="14">
        <f t="shared" si="12"/>
        <v>1396</v>
      </c>
      <c r="Y194" s="20">
        <f t="shared" si="13"/>
        <v>546</v>
      </c>
      <c r="Z194" s="14">
        <f>IFERROR(VLOOKUP($D194,Results37!$F$3:$L$1396,Z$1,FALSE),"")</f>
        <v>190</v>
      </c>
      <c r="AA194" s="43">
        <f>IF(ISERROR(VLOOKUP(D194,Results37!$F$3:$O$1399,AA$1,FALSE)),"",IF(VLOOKUP(D194,Results37!$F$3:$O$1399,AA$1+1,FALSE)=1,"S"&amp;VLOOKUP(D194,Results37!$F$3:$O$1399,AA$1,FALSE),VLOOKUP(D194,Results37!$F$3:$O$1399,AA$1,FALSE)))</f>
        <v>7</v>
      </c>
      <c r="AB194" s="14">
        <f>IFERROR(VLOOKUP($D194,Results37!$F$3:$L$1396,AB$1,FALSE),"")</f>
        <v>4</v>
      </c>
      <c r="AC194" s="14" t="str">
        <f>IFERROR(VLOOKUP($D194,Results37!$F$3:$L$1396,AC$1,FALSE),"")</f>
        <v>Manchester Maulers</v>
      </c>
      <c r="AD194" s="14">
        <f t="shared" si="14"/>
        <v>1206</v>
      </c>
      <c r="AE194" s="18" t="str">
        <f>IF(ISERROR(VLOOKUP($AC194&amp;"-"&amp;$F194&amp;" "&amp;G194,Bonuses!$B$1:$G$1006,4,FALSE)),"",INT(VLOOKUP($AC194&amp;"-"&amp;$F194&amp;" "&amp;$G194,Bonuses!$B$1:$G$1006,4,FALSE)))</f>
        <v/>
      </c>
      <c r="AF194" s="14" t="str">
        <f>IF(ISERROR(VLOOKUP($AC194&amp;"-"&amp;$F194,Bonuses!$B$1:$G$1006,5,FALSE)),"",IF(VLOOKUP($AC194&amp;"-"&amp;$F194,Bonuses!$B$1:$G$1006,5,FALSE)="","",VLOOKUP($AC194&amp;"-"&amp;$F194,Bonuses!$B$1:$G$1006,6,FALSE)&amp;" yrs, "&amp;VLOOKUP($AC194&amp;"-"&amp;$F194,Bonuses!$B$1:$G$1006,5,FALSE)))</f>
        <v/>
      </c>
    </row>
    <row r="195" spans="1:32" s="19" customFormat="1" hidden="1" x14ac:dyDescent="0.3">
      <c r="A195" s="19">
        <v>16758</v>
      </c>
      <c r="B195" s="19">
        <f t="shared" si="11"/>
        <v>1</v>
      </c>
      <c r="C195" s="14" t="str">
        <f>IF(ISNUMBER(IFERROR(VLOOKUP($A195,Pit!$A$4:$A$600,1,FALSE),"B")),"P","B")</f>
        <v>P</v>
      </c>
      <c r="D195" s="15">
        <f>IF($C195="B",VLOOKUP($A195,Bat!$A$4:$BG$1500,D$1,FALSE),VLOOKUP($A195,Pit!$A$4:$BA$1686,D$2,FALSE))</f>
        <v>16758</v>
      </c>
      <c r="E195" s="14" t="str">
        <f>IF($C195="B",VLOOKUP($A195,Bat!$A$4:$BG$1500,E$1,FALSE),VLOOKUP($A195,Pit!$A$4:$BA$1686,E$2,FALSE))</f>
        <v>RP</v>
      </c>
      <c r="F195" s="14" t="str">
        <f>IF($C195="B",VLOOKUP($A195,Bat!$A$4:$BG$1500,F$1,FALSE),VLOOKUP($A195,Pit!$A$4:$BA$1686,F$2,FALSE))</f>
        <v>Koto</v>
      </c>
      <c r="G195" s="14" t="str">
        <f>IF($C195="B",VLOOKUP($A195,Bat!$A$4:$BG$1500,G$1,FALSE),VLOOKUP($A195,Pit!$A$4:$BA$1686,G$2,FALSE))</f>
        <v>Abe</v>
      </c>
      <c r="H195" s="14">
        <f>IF($C195="B",VLOOKUP($A195,Bat!$A$4:$BG$1500,H$1,FALSE),VLOOKUP($A195,Pit!$A$4:$BA$1686,H$2,FALSE))</f>
        <v>18</v>
      </c>
      <c r="I195" s="14" t="str">
        <f>IF($C195="B",VLOOKUP($A195,Bat!$A$4:$BG$1500,I$1,FALSE),VLOOKUP($A195,Pit!$A$4:$BA$1686,I$2,FALSE))</f>
        <v>R</v>
      </c>
      <c r="J195" s="14" t="str">
        <f>IF($C195="B",VLOOKUP($A195,Bat!$A$4:$BG$1500,J$1,FALSE),VLOOKUP($A195,Pit!$A$4:$BA$1686,J$2,FALSE))</f>
        <v>R</v>
      </c>
      <c r="K195" s="14" t="str">
        <f>IF($C195="B",VLOOKUP($A195,Bat!$A$4:$BG$1500,K$1,FALSE),VLOOKUP($A195,Pit!$A$4:$BA$1686,K$2,FALSE))</f>
        <v>High</v>
      </c>
      <c r="L195" s="15" t="str">
        <f>IF($C195="B",VLOOKUP($A195,Bat!$A$4:$BG$1500,L$1,FALSE),VLOOKUP($A195,Pit!$A$4:$BA$1686,L$2,FALSE))</f>
        <v>Normal</v>
      </c>
      <c r="M195" s="14">
        <f>IF($C195="B",VLOOKUP($A195,Bat!$A$4:$BG$1500,M$1,FALSE),VLOOKUP($A195,Pit!$A$4:$BA$1686,M$2,FALSE))</f>
        <v>4</v>
      </c>
      <c r="N195" s="14">
        <f>IF($C195="B",VLOOKUP($A195,Bat!$A$4:$BG$1500,N$1,FALSE),VLOOKUP($A195,Pit!$A$4:$BA$1686,N$2,FALSE))</f>
        <v>1</v>
      </c>
      <c r="O195" s="14">
        <f>IF($C195="B",VLOOKUP($A195,Bat!$A$4:$BG$1500,O$1,FALSE),VLOOKUP($A195,Pit!$A$4:$BA$1686,O$2,FALSE))</f>
        <v>2</v>
      </c>
      <c r="P195" s="14" t="str">
        <f>IF($C195="B",VLOOKUP($A195,Bat!$A$4:$BG$1500,P$1,FALSE),VLOOKUP($A195,Pit!$A$4:$BA$1686,P$2,FALSE))</f>
        <v>87-89 Mph</v>
      </c>
      <c r="Q195" s="15">
        <f>IF($C195="B",VLOOKUP($A195,Bat!$A$4:$BG$1500,Q$1,FALSE),VLOOKUP($A195,Pit!$A$4:$BA$1686,Q$2,FALSE))</f>
        <v>7</v>
      </c>
      <c r="R195" s="16">
        <f>IF($C195="B",VLOOKUP($A195,Bat!$A$4:$BG$1500,R$1,FALSE),VLOOKUP($A195,Pit!$A$4:$BA$1686,R$2,FALSE))</f>
        <v>89.156742464330392</v>
      </c>
      <c r="S195" s="17">
        <f>IF($C195="B",VLOOKUP($A195,Bat!$A$4:$BG$1500,S$1,FALSE),VLOOKUP($A195,Pit!$A$4:$BA$1686,S$2,FALSE))</f>
        <v>-1.092526118690448</v>
      </c>
      <c r="T195" s="48" t="str">
        <f>IF($C195="B",VLOOKUP($A195,Bat!$A$4:$BG$1500,T$1,FALSE),VLOOKUP($A195,Pit!$A$4:$BA$1686,T$2,FALSE))</f>
        <v>$38k</v>
      </c>
      <c r="U195" s="19">
        <f>IF($C195="B",VLOOKUP($A195,Bat!$A$4:$AU$1464,46,FALSE),VLOOKUP($A195,Pit!$A$4:$BD$1664,55,FALSE))</f>
        <v>800</v>
      </c>
      <c r="V195" s="19">
        <f>IF($C195="B",VLOOKUP($A195,Bat!$A$4:$BA$1464,47,FALSE),VLOOKUP($A195,Pit!$A$4:$BF$1664,56,FALSE))</f>
        <v>800</v>
      </c>
      <c r="W195" s="19">
        <f>IF($C195="B",VLOOKUP($A195,Bat!$A$4:$BA$1464,48,FALSE),VLOOKUP($A195,Pit!$A$4:$BF$1664,57,FALSE))</f>
        <v>0</v>
      </c>
      <c r="X195" s="14">
        <f t="shared" si="12"/>
        <v>1860</v>
      </c>
      <c r="Y195" s="20">
        <f t="shared" si="13"/>
        <v>1010</v>
      </c>
      <c r="Z195" s="14">
        <f>IFERROR(VLOOKUP($D195,Results37!$F$3:$L$1396,Z$1,FALSE),"")</f>
        <v>191</v>
      </c>
      <c r="AA195" s="43">
        <f>IF(ISERROR(VLOOKUP(D195,Results37!$F$3:$O$1399,AA$1,FALSE)),"",IF(VLOOKUP(D195,Results37!$F$3:$O$1399,AA$1+1,FALSE)=1,"S"&amp;VLOOKUP(D195,Results37!$F$3:$O$1399,AA$1,FALSE),VLOOKUP(D195,Results37!$F$3:$O$1399,AA$1,FALSE)))</f>
        <v>7</v>
      </c>
      <c r="AB195" s="14">
        <f>IFERROR(VLOOKUP($D195,Results37!$F$3:$L$1396,AB$1,FALSE),"")</f>
        <v>5</v>
      </c>
      <c r="AC195" s="14" t="str">
        <f>IFERROR(VLOOKUP($D195,Results37!$F$3:$L$1396,AC$1,FALSE),"")</f>
        <v>Charleston Statesmen</v>
      </c>
      <c r="AD195" s="14">
        <f t="shared" si="14"/>
        <v>1669</v>
      </c>
      <c r="AE195" s="18" t="str">
        <f>IF(ISERROR(VLOOKUP($AC195&amp;"-"&amp;$F195&amp;" "&amp;G195,Bonuses!$B$1:$G$1006,4,FALSE)),"",INT(VLOOKUP($AC195&amp;"-"&amp;$F195&amp;" "&amp;$G195,Bonuses!$B$1:$G$1006,4,FALSE)))</f>
        <v/>
      </c>
      <c r="AF195" s="14" t="str">
        <f>IF(ISERROR(VLOOKUP($AC195&amp;"-"&amp;$F195,Bonuses!$B$1:$G$1006,5,FALSE)),"",IF(VLOOKUP($AC195&amp;"-"&amp;$F195,Bonuses!$B$1:$G$1006,5,FALSE)="","",VLOOKUP($AC195&amp;"-"&amp;$F195,Bonuses!$B$1:$G$1006,6,FALSE)&amp;" yrs, "&amp;VLOOKUP($AC195&amp;"-"&amp;$F195,Bonuses!$B$1:$G$1006,5,FALSE)))</f>
        <v/>
      </c>
    </row>
    <row r="196" spans="1:32" s="19" customFormat="1" hidden="1" x14ac:dyDescent="0.3">
      <c r="A196" s="19">
        <v>15842</v>
      </c>
      <c r="B196" s="19">
        <f t="shared" si="11"/>
        <v>1</v>
      </c>
      <c r="C196" s="14" t="str">
        <f>IF(ISNUMBER(IFERROR(VLOOKUP($A196,Pit!$A$4:$A$600,1,FALSE),"B")),"P","B")</f>
        <v>B</v>
      </c>
      <c r="D196" s="15">
        <f>IF($C196="B",VLOOKUP($A196,Bat!$A$4:$BG$1500,D$1,FALSE),VLOOKUP($A196,Pit!$A$4:$BA$1686,D$2,FALSE))</f>
        <v>15842</v>
      </c>
      <c r="E196" s="14" t="str">
        <f>IF($C196="B",VLOOKUP($A196,Bat!$A$4:$BG$1500,E$1,FALSE),VLOOKUP($A196,Pit!$A$4:$BA$1686,E$2,FALSE))</f>
        <v>SS</v>
      </c>
      <c r="F196" s="14" t="str">
        <f>IF($C196="B",VLOOKUP($A196,Bat!$A$4:$BG$1500,F$1,FALSE),VLOOKUP($A196,Pit!$A$4:$BA$1686,F$2,FALSE))</f>
        <v>Alexander</v>
      </c>
      <c r="G196" s="14" t="str">
        <f>IF($C196="B",VLOOKUP($A196,Bat!$A$4:$BG$1500,G$1,FALSE),VLOOKUP($A196,Pit!$A$4:$BA$1686,G$2,FALSE))</f>
        <v>MacArthur</v>
      </c>
      <c r="H196" s="14">
        <f>IF($C196="B",VLOOKUP($A196,Bat!$A$4:$BG$1500,H$1,FALSE),VLOOKUP($A196,Pit!$A$4:$BA$1686,H$2,FALSE))</f>
        <v>18</v>
      </c>
      <c r="I196" s="14" t="str">
        <f>IF($C196="B",VLOOKUP($A196,Bat!$A$4:$BG$1500,I$1,FALSE),VLOOKUP($A196,Pit!$A$4:$BA$1686,I$2,FALSE))</f>
        <v>R</v>
      </c>
      <c r="J196" s="14" t="str">
        <f>IF($C196="B",VLOOKUP($A196,Bat!$A$4:$BG$1500,J$1,FALSE),VLOOKUP($A196,Pit!$A$4:$BA$1686,J$2,FALSE))</f>
        <v>R</v>
      </c>
      <c r="K196" s="14" t="str">
        <f>IF($C196="B",VLOOKUP($A196,Bat!$A$4:$BG$1500,K$1,FALSE),VLOOKUP($A196,Pit!$A$4:$BA$1686,K$2,FALSE))</f>
        <v>Normal</v>
      </c>
      <c r="L196" s="15" t="str">
        <f>IF($C196="B",VLOOKUP($A196,Bat!$A$4:$BG$1500,L$1,FALSE),VLOOKUP($A196,Pit!$A$4:$BA$1686,L$2,FALSE))</f>
        <v>Normal</v>
      </c>
      <c r="M196" s="14">
        <f>IF($C196="B",VLOOKUP($A196,Bat!$A$4:$BG$1500,M$1,FALSE),VLOOKUP($A196,Pit!$A$4:$BA$1686,M$2,FALSE))</f>
        <v>3</v>
      </c>
      <c r="N196" s="14">
        <f>IF($C196="B",VLOOKUP($A196,Bat!$A$4:$BG$1500,N$1,FALSE),VLOOKUP($A196,Pit!$A$4:$BA$1686,N$2,FALSE))</f>
        <v>4</v>
      </c>
      <c r="O196" s="14">
        <f>IF($C196="B",VLOOKUP($A196,Bat!$A$4:$BG$1500,O$1,FALSE),VLOOKUP($A196,Pit!$A$4:$BA$1686,O$2,FALSE))</f>
        <v>3</v>
      </c>
      <c r="P196" s="14">
        <f>IF($C196="B",VLOOKUP($A196,Bat!$A$4:$BG$1500,P$1,FALSE),VLOOKUP($A196,Pit!$A$4:$BA$1686,P$2,FALSE))</f>
        <v>6</v>
      </c>
      <c r="Q196" s="15">
        <f>IF($C196="B",VLOOKUP($A196,Bat!$A$4:$BG$1500,Q$1,FALSE),VLOOKUP($A196,Pit!$A$4:$BA$1686,Q$2,FALSE))</f>
        <v>3</v>
      </c>
      <c r="R196" s="16">
        <f>IF($C196="B",VLOOKUP($A196,Bat!$A$4:$BG$1500,R$1,FALSE),VLOOKUP($A196,Pit!$A$4:$BA$1686,R$2,FALSE))</f>
        <v>113.71776530734762</v>
      </c>
      <c r="S196" s="17">
        <f>IF($C196="B",VLOOKUP($A196,Bat!$A$4:$BG$1500,S$1,FALSE),VLOOKUP($A196,Pit!$A$4:$BA$1686,S$2,FALSE))</f>
        <v>1.1718192199674786</v>
      </c>
      <c r="T196" s="48" t="str">
        <f>IF($C196="B",VLOOKUP($A196,Bat!$A$4:$BG$1500,T$1,FALSE),VLOOKUP($A196,Pit!$A$4:$BA$1686,T$2,FALSE))</f>
        <v>$190k</v>
      </c>
      <c r="U196" s="19">
        <f>IF($C196="B",VLOOKUP($A196,Bat!$A$4:$AU$1464,46,FALSE),VLOOKUP($A196,Pit!$A$4:$BD$1664,55,FALSE))</f>
        <v>800</v>
      </c>
      <c r="V196" s="19">
        <f>IF($C196="B",VLOOKUP($A196,Bat!$A$4:$BA$1464,47,FALSE),VLOOKUP($A196,Pit!$A$4:$BF$1664,56,FALSE))</f>
        <v>800</v>
      </c>
      <c r="W196" s="19">
        <f>IF($C196="B",VLOOKUP($A196,Bat!$A$4:$BA$1464,48,FALSE),VLOOKUP($A196,Pit!$A$4:$BF$1664,57,FALSE))</f>
        <v>0</v>
      </c>
      <c r="X196" s="14">
        <f t="shared" si="12"/>
        <v>979</v>
      </c>
      <c r="Y196" s="20">
        <f t="shared" si="13"/>
        <v>129</v>
      </c>
      <c r="Z196" s="14">
        <f>IFERROR(VLOOKUP($D196,Results37!$F$3:$L$1396,Z$1,FALSE),"")</f>
        <v>192</v>
      </c>
      <c r="AA196" s="43">
        <f>IF(ISERROR(VLOOKUP(D196,Results37!$F$3:$O$1399,AA$1,FALSE)),"",IF(VLOOKUP(D196,Results37!$F$3:$O$1399,AA$1+1,FALSE)=1,"S"&amp;VLOOKUP(D196,Results37!$F$3:$O$1399,AA$1,FALSE),VLOOKUP(D196,Results37!$F$3:$O$1399,AA$1,FALSE)))</f>
        <v>7</v>
      </c>
      <c r="AB196" s="14">
        <f>IFERROR(VLOOKUP($D196,Results37!$F$3:$L$1396,AB$1,FALSE),"")</f>
        <v>6</v>
      </c>
      <c r="AC196" s="14" t="str">
        <f>IFERROR(VLOOKUP($D196,Results37!$F$3:$L$1396,AC$1,FALSE),"")</f>
        <v>Scottish Claymores</v>
      </c>
      <c r="AD196" s="14">
        <f t="shared" si="14"/>
        <v>787</v>
      </c>
      <c r="AE196" s="18" t="str">
        <f>IF(ISERROR(VLOOKUP($AC196&amp;"-"&amp;$F196&amp;" "&amp;G196,Bonuses!$B$1:$G$1006,4,FALSE)),"",INT(VLOOKUP($AC196&amp;"-"&amp;$F196&amp;" "&amp;$G196,Bonuses!$B$1:$G$1006,4,FALSE)))</f>
        <v/>
      </c>
      <c r="AF196" s="14" t="str">
        <f>AA196&amp;"."&amp;AB196&amp;" ("&amp;Z196&amp;") - "&amp;E196&amp;" "&amp;F196&amp;" "&amp;G196</f>
        <v>7.6 (192) - SS Alexander MacArthur</v>
      </c>
    </row>
    <row r="197" spans="1:32" s="19" customFormat="1" hidden="1" x14ac:dyDescent="0.3">
      <c r="A197" s="19">
        <v>7304</v>
      </c>
      <c r="B197" s="19">
        <f t="shared" ref="B197:B260" si="15">COUNTIF($A$5:$A$598,A197)</f>
        <v>1</v>
      </c>
      <c r="C197" s="14" t="str">
        <f>IF(ISNUMBER(IFERROR(VLOOKUP($A197,Pit!$A$4:$A$600,1,FALSE),"B")),"P","B")</f>
        <v>B</v>
      </c>
      <c r="D197" s="15">
        <f>IF($C197="B",VLOOKUP($A197,Bat!$A$4:$BG$1500,D$1,FALSE),VLOOKUP($A197,Pit!$A$4:$BA$1686,D$2,FALSE))</f>
        <v>7304</v>
      </c>
      <c r="E197" s="14" t="str">
        <f>IF($C197="B",VLOOKUP($A197,Bat!$A$4:$BG$1500,E$1,FALSE),VLOOKUP($A197,Pit!$A$4:$BA$1686,E$2,FALSE))</f>
        <v>C</v>
      </c>
      <c r="F197" s="14" t="str">
        <f>IF($C197="B",VLOOKUP($A197,Bat!$A$4:$BG$1500,F$1,FALSE),VLOOKUP($A197,Pit!$A$4:$BA$1686,F$2,FALSE))</f>
        <v>Cristóbal</v>
      </c>
      <c r="G197" s="14" t="str">
        <f>IF($C197="B",VLOOKUP($A197,Bat!$A$4:$BG$1500,G$1,FALSE),VLOOKUP($A197,Pit!$A$4:$BA$1686,G$2,FALSE))</f>
        <v>Sánchez</v>
      </c>
      <c r="H197" s="14">
        <f>IF($C197="B",VLOOKUP($A197,Bat!$A$4:$BG$1500,H$1,FALSE),VLOOKUP($A197,Pit!$A$4:$BA$1686,H$2,FALSE))</f>
        <v>21</v>
      </c>
      <c r="I197" s="14" t="str">
        <f>IF($C197="B",VLOOKUP($A197,Bat!$A$4:$BG$1500,I$1,FALSE),VLOOKUP($A197,Pit!$A$4:$BA$1686,I$2,FALSE))</f>
        <v>R</v>
      </c>
      <c r="J197" s="14" t="str">
        <f>IF($C197="B",VLOOKUP($A197,Bat!$A$4:$BG$1500,J$1,FALSE),VLOOKUP($A197,Pit!$A$4:$BA$1686,J$2,FALSE))</f>
        <v>R</v>
      </c>
      <c r="K197" s="14" t="str">
        <f>IF($C197="B",VLOOKUP($A197,Bat!$A$4:$BG$1500,K$1,FALSE),VLOOKUP($A197,Pit!$A$4:$BA$1686,K$2,FALSE))</f>
        <v>Low</v>
      </c>
      <c r="L197" s="15" t="str">
        <f>IF($C197="B",VLOOKUP($A197,Bat!$A$4:$BG$1500,L$1,FALSE),VLOOKUP($A197,Pit!$A$4:$BA$1686,L$2,FALSE))</f>
        <v>Normal</v>
      </c>
      <c r="M197" s="14">
        <f>IF($C197="B",VLOOKUP($A197,Bat!$A$4:$BG$1500,M$1,FALSE),VLOOKUP($A197,Pit!$A$4:$BA$1686,M$2,FALSE))</f>
        <v>3</v>
      </c>
      <c r="N197" s="14">
        <f>IF($C197="B",VLOOKUP($A197,Bat!$A$4:$BG$1500,N$1,FALSE),VLOOKUP($A197,Pit!$A$4:$BA$1686,N$2,FALSE))</f>
        <v>4</v>
      </c>
      <c r="O197" s="14">
        <f>IF($C197="B",VLOOKUP($A197,Bat!$A$4:$BG$1500,O$1,FALSE),VLOOKUP($A197,Pit!$A$4:$BA$1686,O$2,FALSE))</f>
        <v>4</v>
      </c>
      <c r="P197" s="14">
        <f>IF($C197="B",VLOOKUP($A197,Bat!$A$4:$BG$1500,P$1,FALSE),VLOOKUP($A197,Pit!$A$4:$BA$1686,P$2,FALSE))</f>
        <v>5</v>
      </c>
      <c r="Q197" s="15">
        <f>IF($C197="B",VLOOKUP($A197,Bat!$A$4:$BG$1500,Q$1,FALSE),VLOOKUP($A197,Pit!$A$4:$BA$1686,Q$2,FALSE))</f>
        <v>4</v>
      </c>
      <c r="R197" s="16">
        <f>IF($C197="B",VLOOKUP($A197,Bat!$A$4:$BG$1500,R$1,FALSE),VLOOKUP($A197,Pit!$A$4:$BA$1686,R$2,FALSE))</f>
        <v>108.5178540682907</v>
      </c>
      <c r="S197" s="17">
        <f>IF($C197="B",VLOOKUP($A197,Bat!$A$4:$BG$1500,S$1,FALSE),VLOOKUP($A197,Pit!$A$4:$BA$1686,S$2,FALSE))</f>
        <v>8.5616124579316111E-2</v>
      </c>
      <c r="T197" s="48" t="str">
        <f>IF($C197="B",VLOOKUP($A197,Bat!$A$4:$BG$1500,T$1,FALSE),VLOOKUP($A197,Pit!$A$4:$BA$1686,T$2,FALSE))</f>
        <v>$80k</v>
      </c>
      <c r="U197" s="19">
        <f>IF($C197="B",VLOOKUP($A197,Bat!$A$4:$AU$1464,46,FALSE),VLOOKUP($A197,Pit!$A$4:$BD$1664,55,FALSE))</f>
        <v>800</v>
      </c>
      <c r="V197" s="19">
        <f>IF($C197="B",VLOOKUP($A197,Bat!$A$4:$BA$1464,47,FALSE),VLOOKUP($A197,Pit!$A$4:$BF$1664,56,FALSE))</f>
        <v>800</v>
      </c>
      <c r="W197" s="19">
        <f>IF($C197="B",VLOOKUP($A197,Bat!$A$4:$BA$1464,48,FALSE),VLOOKUP($A197,Pit!$A$4:$BF$1664,57,FALSE))</f>
        <v>0</v>
      </c>
      <c r="X197" s="14">
        <f t="shared" ref="X197:X260" si="16">U197+Y197+IF($X$3&lt;&gt;$C197,50,0)</f>
        <v>1264</v>
      </c>
      <c r="Y197" s="20">
        <f t="shared" ref="Y197:Y260" si="17">RANK(S197,$S$5:$S$1177)</f>
        <v>414</v>
      </c>
      <c r="Z197" s="14">
        <f>IFERROR(VLOOKUP($D197,Results37!$F$3:$L$1396,Z$1,FALSE),"")</f>
        <v>193</v>
      </c>
      <c r="AA197" s="43">
        <f>IF(ISERROR(VLOOKUP(D197,Results37!$F$3:$O$1399,AA$1,FALSE)),"",IF(VLOOKUP(D197,Results37!$F$3:$O$1399,AA$1+1,FALSE)=1,"S"&amp;VLOOKUP(D197,Results37!$F$3:$O$1399,AA$1,FALSE),VLOOKUP(D197,Results37!$F$3:$O$1399,AA$1,FALSE)))</f>
        <v>7</v>
      </c>
      <c r="AB197" s="14">
        <f>IFERROR(VLOOKUP($D197,Results37!$F$3:$L$1396,AB$1,FALSE),"")</f>
        <v>7</v>
      </c>
      <c r="AC197" s="14" t="str">
        <f>IFERROR(VLOOKUP($D197,Results37!$F$3:$L$1396,AC$1,FALSE),"")</f>
        <v>Madison Malts</v>
      </c>
      <c r="AD197" s="14">
        <f t="shared" ref="AD197:AD260" si="18">IF(X197="","",X197-Z197)</f>
        <v>1071</v>
      </c>
      <c r="AE197" s="18" t="str">
        <f>IF(ISERROR(VLOOKUP($AC197&amp;"-"&amp;$F197&amp;" "&amp;G197,Bonuses!$B$1:$G$1006,4,FALSE)),"",INT(VLOOKUP($AC197&amp;"-"&amp;$F197&amp;" "&amp;$G197,Bonuses!$B$1:$G$1006,4,FALSE)))</f>
        <v/>
      </c>
      <c r="AF197" s="14" t="str">
        <f>IF(ISERROR(VLOOKUP($AC197&amp;"-"&amp;$F197,Bonuses!$B$1:$G$1006,5,FALSE)),"",IF(VLOOKUP($AC197&amp;"-"&amp;$F197,Bonuses!$B$1:$G$1006,5,FALSE)="","",VLOOKUP($AC197&amp;"-"&amp;$F197,Bonuses!$B$1:$G$1006,6,FALSE)&amp;" yrs, "&amp;VLOOKUP($AC197&amp;"-"&amp;$F197,Bonuses!$B$1:$G$1006,5,FALSE)))</f>
        <v/>
      </c>
    </row>
    <row r="198" spans="1:32" s="19" customFormat="1" hidden="1" x14ac:dyDescent="0.3">
      <c r="A198" s="19">
        <v>16039</v>
      </c>
      <c r="B198" s="19">
        <f t="shared" si="15"/>
        <v>1</v>
      </c>
      <c r="C198" s="14" t="str">
        <f>IF(ISNUMBER(IFERROR(VLOOKUP($A198,Pit!$A$4:$A$600,1,FALSE),"B")),"P","B")</f>
        <v>P</v>
      </c>
      <c r="D198" s="15">
        <f>IF($C198="B",VLOOKUP($A198,Bat!$A$4:$BG$1500,D$1,FALSE),VLOOKUP($A198,Pit!$A$4:$BA$1686,D$2,FALSE))</f>
        <v>16039</v>
      </c>
      <c r="E198" s="14" t="str">
        <f>IF($C198="B",VLOOKUP($A198,Bat!$A$4:$BG$1500,E$1,FALSE),VLOOKUP($A198,Pit!$A$4:$BA$1686,E$2,FALSE))</f>
        <v>CL</v>
      </c>
      <c r="F198" s="14" t="str">
        <f>IF($C198="B",VLOOKUP($A198,Bat!$A$4:$BG$1500,F$1,FALSE),VLOOKUP($A198,Pit!$A$4:$BA$1686,F$2,FALSE))</f>
        <v>Shoji</v>
      </c>
      <c r="G198" s="14" t="str">
        <f>IF($C198="B",VLOOKUP($A198,Bat!$A$4:$BG$1500,G$1,FALSE),VLOOKUP($A198,Pit!$A$4:$BA$1686,G$2,FALSE))</f>
        <v>Okada</v>
      </c>
      <c r="H198" s="14">
        <f>IF($C198="B",VLOOKUP($A198,Bat!$A$4:$BG$1500,H$1,FALSE),VLOOKUP($A198,Pit!$A$4:$BA$1686,H$2,FALSE))</f>
        <v>18</v>
      </c>
      <c r="I198" s="14" t="str">
        <f>IF($C198="B",VLOOKUP($A198,Bat!$A$4:$BG$1500,I$1,FALSE),VLOOKUP($A198,Pit!$A$4:$BA$1686,I$2,FALSE))</f>
        <v>R</v>
      </c>
      <c r="J198" s="14" t="str">
        <f>IF($C198="B",VLOOKUP($A198,Bat!$A$4:$BG$1500,J$1,FALSE),VLOOKUP($A198,Pit!$A$4:$BA$1686,J$2,FALSE))</f>
        <v>R</v>
      </c>
      <c r="K198" s="14" t="str">
        <f>IF($C198="B",VLOOKUP($A198,Bat!$A$4:$BG$1500,K$1,FALSE),VLOOKUP($A198,Pit!$A$4:$BA$1686,K$2,FALSE))</f>
        <v>Normal</v>
      </c>
      <c r="L198" s="15" t="str">
        <f>IF($C198="B",VLOOKUP($A198,Bat!$A$4:$BG$1500,L$1,FALSE),VLOOKUP($A198,Pit!$A$4:$BA$1686,L$2,FALSE))</f>
        <v>Normal</v>
      </c>
      <c r="M198" s="14">
        <f>IF($C198="B",VLOOKUP($A198,Bat!$A$4:$BG$1500,M$1,FALSE),VLOOKUP($A198,Pit!$A$4:$BA$1686,M$2,FALSE))</f>
        <v>6</v>
      </c>
      <c r="N198" s="14">
        <f>IF($C198="B",VLOOKUP($A198,Bat!$A$4:$BG$1500,N$1,FALSE),VLOOKUP($A198,Pit!$A$4:$BA$1686,N$2,FALSE))</f>
        <v>2</v>
      </c>
      <c r="O198" s="14">
        <f>IF($C198="B",VLOOKUP($A198,Bat!$A$4:$BG$1500,O$1,FALSE),VLOOKUP($A198,Pit!$A$4:$BA$1686,O$2,FALSE))</f>
        <v>4</v>
      </c>
      <c r="P198" s="14" t="str">
        <f>IF($C198="B",VLOOKUP($A198,Bat!$A$4:$BG$1500,P$1,FALSE),VLOOKUP($A198,Pit!$A$4:$BA$1686,P$2,FALSE))</f>
        <v>90-92 Mph</v>
      </c>
      <c r="Q198" s="15">
        <f>IF($C198="B",VLOOKUP($A198,Bat!$A$4:$BG$1500,Q$1,FALSE),VLOOKUP($A198,Pit!$A$4:$BA$1686,Q$2,FALSE))</f>
        <v>9</v>
      </c>
      <c r="R198" s="16">
        <f>IF($C198="B",VLOOKUP($A198,Bat!$A$4:$BG$1500,R$1,FALSE),VLOOKUP($A198,Pit!$A$4:$BA$1686,R$2,FALSE))</f>
        <v>112.8834028719597</v>
      </c>
      <c r="S198" s="17">
        <f>IF($C198="B",VLOOKUP($A198,Bat!$A$4:$BG$1500,S$1,FALSE),VLOOKUP($A198,Pit!$A$4:$BA$1686,S$2,FALSE))</f>
        <v>1.0964164281150044</v>
      </c>
      <c r="T198" s="48" t="str">
        <f>IF($C198="B",VLOOKUP($A198,Bat!$A$4:$BG$1500,T$1,FALSE),VLOOKUP($A198,Pit!$A$4:$BA$1686,T$2,FALSE))</f>
        <v>$65k</v>
      </c>
      <c r="U198" s="19">
        <f>IF($C198="B",VLOOKUP($A198,Bat!$A$4:$AU$1464,46,FALSE),VLOOKUP($A198,Pit!$A$4:$BD$1664,55,FALSE))</f>
        <v>800</v>
      </c>
      <c r="V198" s="19">
        <f>IF($C198="B",VLOOKUP($A198,Bat!$A$4:$BA$1464,47,FALSE),VLOOKUP($A198,Pit!$A$4:$BF$1664,56,FALSE))</f>
        <v>800</v>
      </c>
      <c r="W198" s="19">
        <f>IF($C198="B",VLOOKUP($A198,Bat!$A$4:$BA$1464,48,FALSE),VLOOKUP($A198,Pit!$A$4:$BF$1664,57,FALSE))</f>
        <v>0</v>
      </c>
      <c r="X198" s="14">
        <f t="shared" si="16"/>
        <v>992</v>
      </c>
      <c r="Y198" s="20">
        <f t="shared" si="17"/>
        <v>142</v>
      </c>
      <c r="Z198" s="14">
        <f>IFERROR(VLOOKUP($D198,Results37!$F$3:$L$1396,Z$1,FALSE),"")</f>
        <v>194</v>
      </c>
      <c r="AA198" s="43">
        <f>IF(ISERROR(VLOOKUP(D198,Results37!$F$3:$O$1399,AA$1,FALSE)),"",IF(VLOOKUP(D198,Results37!$F$3:$O$1399,AA$1+1,FALSE)=1,"S"&amp;VLOOKUP(D198,Results37!$F$3:$O$1399,AA$1,FALSE),VLOOKUP(D198,Results37!$F$3:$O$1399,AA$1,FALSE)))</f>
        <v>7</v>
      </c>
      <c r="AB198" s="14">
        <f>IFERROR(VLOOKUP($D198,Results37!$F$3:$L$1396,AB$1,FALSE),"")</f>
        <v>8</v>
      </c>
      <c r="AC198" s="14" t="str">
        <f>IFERROR(VLOOKUP($D198,Results37!$F$3:$L$1396,AC$1,FALSE),"")</f>
        <v>San Antonio Calzones of Laredo</v>
      </c>
      <c r="AD198" s="14">
        <f t="shared" si="18"/>
        <v>798</v>
      </c>
      <c r="AE198" s="18" t="str">
        <f>IF(ISERROR(VLOOKUP($AC198&amp;"-"&amp;$F198&amp;" "&amp;G198,Bonuses!$B$1:$G$1006,4,FALSE)),"",INT(VLOOKUP($AC198&amp;"-"&amp;$F198&amp;" "&amp;$G198,Bonuses!$B$1:$G$1006,4,FALSE)))</f>
        <v/>
      </c>
      <c r="AF198" s="14" t="str">
        <f>AA198&amp;"."&amp;AB198&amp;" ("&amp;Z198&amp;") - "&amp;E198&amp;" "&amp;F198&amp;" "&amp;G198</f>
        <v>7.8 (194) - CL Shoji Okada</v>
      </c>
    </row>
    <row r="199" spans="1:32" s="19" customFormat="1" hidden="1" x14ac:dyDescent="0.3">
      <c r="A199" s="19">
        <v>7122</v>
      </c>
      <c r="B199" s="19">
        <f t="shared" si="15"/>
        <v>1</v>
      </c>
      <c r="C199" s="14" t="str">
        <f>IF(ISNUMBER(IFERROR(VLOOKUP($A199,Pit!$A$4:$A$600,1,FALSE),"B")),"P","B")</f>
        <v>B</v>
      </c>
      <c r="D199" s="15">
        <f>IF($C199="B",VLOOKUP($A199,Bat!$A$4:$BG$1500,D$1,FALSE),VLOOKUP($A199,Pit!$A$4:$BA$1686,D$2,FALSE))</f>
        <v>7122</v>
      </c>
      <c r="E199" s="14" t="str">
        <f>IF($C199="B",VLOOKUP($A199,Bat!$A$4:$BG$1500,E$1,FALSE),VLOOKUP($A199,Pit!$A$4:$BA$1686,E$2,FALSE))</f>
        <v>2B</v>
      </c>
      <c r="F199" s="14" t="str">
        <f>IF($C199="B",VLOOKUP($A199,Bat!$A$4:$BG$1500,F$1,FALSE),VLOOKUP($A199,Pit!$A$4:$BA$1686,F$2,FALSE))</f>
        <v>Danny</v>
      </c>
      <c r="G199" s="14" t="str">
        <f>IF($C199="B",VLOOKUP($A199,Bat!$A$4:$BG$1500,G$1,FALSE),VLOOKUP($A199,Pit!$A$4:$BA$1686,G$2,FALSE))</f>
        <v>Ivey</v>
      </c>
      <c r="H199" s="14">
        <f>IF($C199="B",VLOOKUP($A199,Bat!$A$4:$BG$1500,H$1,FALSE),VLOOKUP($A199,Pit!$A$4:$BA$1686,H$2,FALSE))</f>
        <v>22</v>
      </c>
      <c r="I199" s="14" t="str">
        <f>IF($C199="B",VLOOKUP($A199,Bat!$A$4:$BG$1500,I$1,FALSE),VLOOKUP($A199,Pit!$A$4:$BA$1686,I$2,FALSE))</f>
        <v>S</v>
      </c>
      <c r="J199" s="14" t="str">
        <f>IF($C199="B",VLOOKUP($A199,Bat!$A$4:$BG$1500,J$1,FALSE),VLOOKUP($A199,Pit!$A$4:$BA$1686,J$2,FALSE))</f>
        <v>R</v>
      </c>
      <c r="K199" s="14" t="str">
        <f>IF($C199="B",VLOOKUP($A199,Bat!$A$4:$BG$1500,K$1,FALSE),VLOOKUP($A199,Pit!$A$4:$BA$1686,K$2,FALSE))</f>
        <v>High</v>
      </c>
      <c r="L199" s="15" t="str">
        <f>IF($C199="B",VLOOKUP($A199,Bat!$A$4:$BG$1500,L$1,FALSE),VLOOKUP($A199,Pit!$A$4:$BA$1686,L$2,FALSE))</f>
        <v>Normal</v>
      </c>
      <c r="M199" s="14">
        <f>IF($C199="B",VLOOKUP($A199,Bat!$A$4:$BG$1500,M$1,FALSE),VLOOKUP($A199,Pit!$A$4:$BA$1686,M$2,FALSE))</f>
        <v>3</v>
      </c>
      <c r="N199" s="14">
        <f>IF($C199="B",VLOOKUP($A199,Bat!$A$4:$BG$1500,N$1,FALSE),VLOOKUP($A199,Pit!$A$4:$BA$1686,N$2,FALSE))</f>
        <v>5</v>
      </c>
      <c r="O199" s="14">
        <f>IF($C199="B",VLOOKUP($A199,Bat!$A$4:$BG$1500,O$1,FALSE),VLOOKUP($A199,Pit!$A$4:$BA$1686,O$2,FALSE))</f>
        <v>3</v>
      </c>
      <c r="P199" s="14">
        <f>IF($C199="B",VLOOKUP($A199,Bat!$A$4:$BG$1500,P$1,FALSE),VLOOKUP($A199,Pit!$A$4:$BA$1686,P$2,FALSE))</f>
        <v>6</v>
      </c>
      <c r="Q199" s="15">
        <f>IF($C199="B",VLOOKUP($A199,Bat!$A$4:$BG$1500,Q$1,FALSE),VLOOKUP($A199,Pit!$A$4:$BA$1686,Q$2,FALSE))</f>
        <v>3</v>
      </c>
      <c r="R199" s="16">
        <f>IF($C199="B",VLOOKUP($A199,Bat!$A$4:$BG$1500,R$1,FALSE),VLOOKUP($A199,Pit!$A$4:$BA$1686,R$2,FALSE))</f>
        <v>110.83253281505371</v>
      </c>
      <c r="S199" s="17">
        <f>IF($C199="B",VLOOKUP($A199,Bat!$A$4:$BG$1500,S$1,FALSE),VLOOKUP($A199,Pit!$A$4:$BA$1686,S$2,FALSE))</f>
        <v>0.56912653542609093</v>
      </c>
      <c r="T199" s="48" t="str">
        <f>IF($C199="B",VLOOKUP($A199,Bat!$A$4:$BG$1500,T$1,FALSE),VLOOKUP($A199,Pit!$A$4:$BA$1686,T$2,FALSE))</f>
        <v>-</v>
      </c>
      <c r="U199" s="19">
        <f>IF($C199="B",VLOOKUP($A199,Bat!$A$4:$AU$1464,46,FALSE),VLOOKUP($A199,Pit!$A$4:$BD$1664,55,FALSE))</f>
        <v>800</v>
      </c>
      <c r="V199" s="19">
        <f>IF($C199="B",VLOOKUP($A199,Bat!$A$4:$BA$1464,47,FALSE),VLOOKUP($A199,Pit!$A$4:$BF$1664,56,FALSE))</f>
        <v>800</v>
      </c>
      <c r="W199" s="19">
        <f>IF($C199="B",VLOOKUP($A199,Bat!$A$4:$BA$1464,48,FALSE),VLOOKUP($A199,Pit!$A$4:$BF$1664,57,FALSE))</f>
        <v>0</v>
      </c>
      <c r="X199" s="14">
        <f t="shared" si="16"/>
        <v>1113</v>
      </c>
      <c r="Y199" s="20">
        <f t="shared" si="17"/>
        <v>263</v>
      </c>
      <c r="Z199" s="14">
        <f>IFERROR(VLOOKUP($D199,Results37!$F$3:$L$1396,Z$1,FALSE),"")</f>
        <v>195</v>
      </c>
      <c r="AA199" s="43">
        <f>IF(ISERROR(VLOOKUP(D199,Results37!$F$3:$O$1399,AA$1,FALSE)),"",IF(VLOOKUP(D199,Results37!$F$3:$O$1399,AA$1+1,FALSE)=1,"S"&amp;VLOOKUP(D199,Results37!$F$3:$O$1399,AA$1,FALSE),VLOOKUP(D199,Results37!$F$3:$O$1399,AA$1,FALSE)))</f>
        <v>7</v>
      </c>
      <c r="AB199" s="14">
        <f>IFERROR(VLOOKUP($D199,Results37!$F$3:$L$1396,AB$1,FALSE),"")</f>
        <v>9</v>
      </c>
      <c r="AC199" s="14" t="str">
        <f>IFERROR(VLOOKUP($D199,Results37!$F$3:$L$1396,AC$1,FALSE),"")</f>
        <v>Yuma Arroyos</v>
      </c>
      <c r="AD199" s="14">
        <f t="shared" si="18"/>
        <v>918</v>
      </c>
      <c r="AE199" s="18" t="str">
        <f>IF(ISERROR(VLOOKUP($AC199&amp;"-"&amp;$F199&amp;" "&amp;G199,Bonuses!$B$1:$G$1006,4,FALSE)),"",INT(VLOOKUP($AC199&amp;"-"&amp;$F199&amp;" "&amp;$G199,Bonuses!$B$1:$G$1006,4,FALSE)))</f>
        <v/>
      </c>
      <c r="AF199" s="14" t="str">
        <f>AA199&amp;"."&amp;AB199&amp;" ("&amp;Z199&amp;") - "&amp;E199&amp;" "&amp;F199&amp;" "&amp;G199</f>
        <v>7.9 (195) - 2B Danny Ivey</v>
      </c>
    </row>
    <row r="200" spans="1:32" s="19" customFormat="1" hidden="1" x14ac:dyDescent="0.3">
      <c r="A200" s="19">
        <v>12431</v>
      </c>
      <c r="B200" s="19">
        <f t="shared" si="15"/>
        <v>1</v>
      </c>
      <c r="C200" s="14" t="str">
        <f>IF(ISNUMBER(IFERROR(VLOOKUP($A200,Pit!$A$4:$A$600,1,FALSE),"B")),"P","B")</f>
        <v>B</v>
      </c>
      <c r="D200" s="15">
        <f>IF($C200="B",VLOOKUP($A200,Bat!$A$4:$BG$1500,D$1,FALSE),VLOOKUP($A200,Pit!$A$4:$BA$1686,D$2,FALSE))</f>
        <v>12431</v>
      </c>
      <c r="E200" s="14" t="str">
        <f>IF($C200="B",VLOOKUP($A200,Bat!$A$4:$BG$1500,E$1,FALSE),VLOOKUP($A200,Pit!$A$4:$BA$1686,E$2,FALSE))</f>
        <v>2B</v>
      </c>
      <c r="F200" s="14" t="str">
        <f>IF($C200="B",VLOOKUP($A200,Bat!$A$4:$BG$1500,F$1,FALSE),VLOOKUP($A200,Pit!$A$4:$BA$1686,F$2,FALSE))</f>
        <v>Jorge</v>
      </c>
      <c r="G200" s="14" t="str">
        <f>IF($C200="B",VLOOKUP($A200,Bat!$A$4:$BG$1500,G$1,FALSE),VLOOKUP($A200,Pit!$A$4:$BA$1686,G$2,FALSE))</f>
        <v>Nevárez</v>
      </c>
      <c r="H200" s="14">
        <f>IF($C200="B",VLOOKUP($A200,Bat!$A$4:$BG$1500,H$1,FALSE),VLOOKUP($A200,Pit!$A$4:$BA$1686,H$2,FALSE))</f>
        <v>18</v>
      </c>
      <c r="I200" s="14" t="str">
        <f>IF($C200="B",VLOOKUP($A200,Bat!$A$4:$BG$1500,I$1,FALSE),VLOOKUP($A200,Pit!$A$4:$BA$1686,I$2,FALSE))</f>
        <v>R</v>
      </c>
      <c r="J200" s="14" t="str">
        <f>IF($C200="B",VLOOKUP($A200,Bat!$A$4:$BG$1500,J$1,FALSE),VLOOKUP($A200,Pit!$A$4:$BA$1686,J$2,FALSE))</f>
        <v>R</v>
      </c>
      <c r="K200" s="14" t="str">
        <f>IF($C200="B",VLOOKUP($A200,Bat!$A$4:$BG$1500,K$1,FALSE),VLOOKUP($A200,Pit!$A$4:$BA$1686,K$2,FALSE))</f>
        <v>High</v>
      </c>
      <c r="L200" s="15" t="str">
        <f>IF($C200="B",VLOOKUP($A200,Bat!$A$4:$BG$1500,L$1,FALSE),VLOOKUP($A200,Pit!$A$4:$BA$1686,L$2,FALSE))</f>
        <v>Normal</v>
      </c>
      <c r="M200" s="14">
        <f>IF($C200="B",VLOOKUP($A200,Bat!$A$4:$BG$1500,M$1,FALSE),VLOOKUP($A200,Pit!$A$4:$BA$1686,M$2,FALSE))</f>
        <v>3</v>
      </c>
      <c r="N200" s="14">
        <f>IF($C200="B",VLOOKUP($A200,Bat!$A$4:$BG$1500,N$1,FALSE),VLOOKUP($A200,Pit!$A$4:$BA$1686,N$2,FALSE))</f>
        <v>3</v>
      </c>
      <c r="O200" s="14">
        <f>IF($C200="B",VLOOKUP($A200,Bat!$A$4:$BG$1500,O$1,FALSE),VLOOKUP($A200,Pit!$A$4:$BA$1686,O$2,FALSE))</f>
        <v>3</v>
      </c>
      <c r="P200" s="14">
        <f>IF($C200="B",VLOOKUP($A200,Bat!$A$4:$BG$1500,P$1,FALSE),VLOOKUP($A200,Pit!$A$4:$BA$1686,P$2,FALSE))</f>
        <v>4</v>
      </c>
      <c r="Q200" s="15">
        <f>IF($C200="B",VLOOKUP($A200,Bat!$A$4:$BG$1500,Q$1,FALSE),VLOOKUP($A200,Pit!$A$4:$BA$1686,Q$2,FALSE))</f>
        <v>4</v>
      </c>
      <c r="R200" s="16">
        <f>IF($C200="B",VLOOKUP($A200,Bat!$A$4:$BG$1500,R$1,FALSE),VLOOKUP($A200,Pit!$A$4:$BA$1686,R$2,FALSE))</f>
        <v>111.6431366865354</v>
      </c>
      <c r="S200" s="17">
        <f>IF($C200="B",VLOOKUP($A200,Bat!$A$4:$BG$1500,S$1,FALSE),VLOOKUP($A200,Pit!$A$4:$BA$1686,S$2,FALSE))</f>
        <v>0.7384525861716662</v>
      </c>
      <c r="T200" s="48" t="str">
        <f>IF($C200="B",VLOOKUP($A200,Bat!$A$4:$BG$1500,T$1,FALSE),VLOOKUP($A200,Pit!$A$4:$BA$1686,T$2,FALSE))</f>
        <v>$230k</v>
      </c>
      <c r="U200" s="19">
        <f>IF($C200="B",VLOOKUP($A200,Bat!$A$4:$AU$1464,46,FALSE),VLOOKUP($A200,Pit!$A$4:$BD$1664,55,FALSE))</f>
        <v>800</v>
      </c>
      <c r="V200" s="19">
        <f>IF($C200="B",VLOOKUP($A200,Bat!$A$4:$BA$1464,47,FALSE),VLOOKUP($A200,Pit!$A$4:$BF$1664,56,FALSE))</f>
        <v>800</v>
      </c>
      <c r="W200" s="19">
        <f>IF($C200="B",VLOOKUP($A200,Bat!$A$4:$BA$1464,48,FALSE),VLOOKUP($A200,Pit!$A$4:$BF$1664,57,FALSE))</f>
        <v>0</v>
      </c>
      <c r="X200" s="14">
        <f t="shared" si="16"/>
        <v>1069</v>
      </c>
      <c r="Y200" s="20">
        <f t="shared" si="17"/>
        <v>219</v>
      </c>
      <c r="Z200" s="14">
        <f>IFERROR(VLOOKUP($D200,Results37!$F$3:$L$1396,Z$1,FALSE),"")</f>
        <v>196</v>
      </c>
      <c r="AA200" s="43">
        <f>IF(ISERROR(VLOOKUP(D200,Results37!$F$3:$O$1399,AA$1,FALSE)),"",IF(VLOOKUP(D200,Results37!$F$3:$O$1399,AA$1+1,FALSE)=1,"S"&amp;VLOOKUP(D200,Results37!$F$3:$O$1399,AA$1,FALSE),VLOOKUP(D200,Results37!$F$3:$O$1399,AA$1,FALSE)))</f>
        <v>7</v>
      </c>
      <c r="AB200" s="14">
        <f>IFERROR(VLOOKUP($D200,Results37!$F$3:$L$1396,AB$1,FALSE),"")</f>
        <v>10</v>
      </c>
      <c r="AC200" s="14" t="str">
        <f>IFERROR(VLOOKUP($D200,Results37!$F$3:$L$1396,AC$1,FALSE),"")</f>
        <v>Shin Seiki Evas</v>
      </c>
      <c r="AD200" s="14">
        <f t="shared" si="18"/>
        <v>873</v>
      </c>
      <c r="AE200" s="18" t="str">
        <f>IF(ISERROR(VLOOKUP($AC200&amp;"-"&amp;$F200&amp;" "&amp;G200,Bonuses!$B$1:$G$1006,4,FALSE)),"",INT(VLOOKUP($AC200&amp;"-"&amp;$F200&amp;" "&amp;$G200,Bonuses!$B$1:$G$1006,4,FALSE)))</f>
        <v/>
      </c>
      <c r="AF200" s="14" t="str">
        <f>AA200&amp;"."&amp;AB200&amp;" ("&amp;Z200&amp;") - "&amp;E200&amp;" "&amp;F200&amp;" "&amp;G200</f>
        <v>7.10 (196) - 2B Jorge Nevárez</v>
      </c>
    </row>
    <row r="201" spans="1:32" s="19" customFormat="1" x14ac:dyDescent="0.3">
      <c r="A201" s="19">
        <v>15371</v>
      </c>
      <c r="B201" s="19">
        <f t="shared" si="15"/>
        <v>1</v>
      </c>
      <c r="C201" s="14" t="str">
        <f>IF(ISNUMBER(IFERROR(VLOOKUP($A201,Pit!$A$4:$A$600,1,FALSE),"B")),"P","B")</f>
        <v>B</v>
      </c>
      <c r="D201" s="15">
        <f>IF($C201="B",VLOOKUP($A201,Bat!$A$4:$BG$1500,D$1,FALSE),VLOOKUP($A201,Pit!$A$4:$BA$1686,D$2,FALSE))</f>
        <v>15371</v>
      </c>
      <c r="E201" s="14" t="str">
        <f>IF($C201="B",VLOOKUP($A201,Bat!$A$4:$BG$1500,E$1,FALSE),VLOOKUP($A201,Pit!$A$4:$BA$1686,E$2,FALSE))</f>
        <v>LF</v>
      </c>
      <c r="F201" s="14" t="str">
        <f>IF($C201="B",VLOOKUP($A201,Bat!$A$4:$BG$1500,F$1,FALSE),VLOOKUP($A201,Pit!$A$4:$BA$1686,F$2,FALSE))</f>
        <v>Connor</v>
      </c>
      <c r="G201" s="14" t="str">
        <f>IF($C201="B",VLOOKUP($A201,Bat!$A$4:$BG$1500,G$1,FALSE),VLOOKUP($A201,Pit!$A$4:$BA$1686,G$2,FALSE))</f>
        <v>MacMarquis</v>
      </c>
      <c r="H201" s="14">
        <f>IF($C201="B",VLOOKUP($A201,Bat!$A$4:$BG$1500,H$1,FALSE),VLOOKUP($A201,Pit!$A$4:$BA$1686,H$2,FALSE))</f>
        <v>18</v>
      </c>
      <c r="I201" s="14" t="str">
        <f>IF($C201="B",VLOOKUP($A201,Bat!$A$4:$BG$1500,I$1,FALSE),VLOOKUP($A201,Pit!$A$4:$BA$1686,I$2,FALSE))</f>
        <v>L</v>
      </c>
      <c r="J201" s="14" t="str">
        <f>IF($C201="B",VLOOKUP($A201,Bat!$A$4:$BG$1500,J$1,FALSE),VLOOKUP($A201,Pit!$A$4:$BA$1686,J$2,FALSE))</f>
        <v>L</v>
      </c>
      <c r="K201" s="14" t="str">
        <f>IF($C201="B",VLOOKUP($A201,Bat!$A$4:$BG$1500,K$1,FALSE),VLOOKUP($A201,Pit!$A$4:$BA$1686,K$2,FALSE))</f>
        <v>Low</v>
      </c>
      <c r="L201" s="15" t="str">
        <f>IF($C201="B",VLOOKUP($A201,Bat!$A$4:$BG$1500,L$1,FALSE),VLOOKUP($A201,Pit!$A$4:$BA$1686,L$2,FALSE))</f>
        <v>Normal</v>
      </c>
      <c r="M201" s="14">
        <f>IF($C201="B",VLOOKUP($A201,Bat!$A$4:$BG$1500,M$1,FALSE),VLOOKUP($A201,Pit!$A$4:$BA$1686,M$2,FALSE))</f>
        <v>4</v>
      </c>
      <c r="N201" s="14">
        <f>IF($C201="B",VLOOKUP($A201,Bat!$A$4:$BG$1500,N$1,FALSE),VLOOKUP($A201,Pit!$A$4:$BA$1686,N$2,FALSE))</f>
        <v>4</v>
      </c>
      <c r="O201" s="14">
        <f>IF($C201="B",VLOOKUP($A201,Bat!$A$4:$BG$1500,O$1,FALSE),VLOOKUP($A201,Pit!$A$4:$BA$1686,O$2,FALSE))</f>
        <v>5</v>
      </c>
      <c r="P201" s="14">
        <f>IF($C201="B",VLOOKUP($A201,Bat!$A$4:$BG$1500,P$1,FALSE),VLOOKUP($A201,Pit!$A$4:$BA$1686,P$2,FALSE))</f>
        <v>5</v>
      </c>
      <c r="Q201" s="15">
        <f>IF($C201="B",VLOOKUP($A201,Bat!$A$4:$BG$1500,Q$1,FALSE),VLOOKUP($A201,Pit!$A$4:$BA$1686,Q$2,FALSE))</f>
        <v>3</v>
      </c>
      <c r="R201" s="16">
        <f>IF($C201="B",VLOOKUP($A201,Bat!$A$4:$BG$1500,R$1,FALSE),VLOOKUP($A201,Pit!$A$4:$BA$1686,R$2,FALSE))</f>
        <v>116.50029061027651</v>
      </c>
      <c r="S201" s="17">
        <f>IF($C201="B",VLOOKUP($A201,Bat!$A$4:$BG$1500,S$1,FALSE),VLOOKUP($A201,Pit!$A$4:$BA$1686,S$2,FALSE))</f>
        <v>1.7530575254092844</v>
      </c>
      <c r="T201" s="48" t="str">
        <f>IF($C201="B",VLOOKUP($A201,Bat!$A$4:$BG$1500,T$1,FALSE),VLOOKUP($A201,Pit!$A$4:$BA$1686,T$2,FALSE))</f>
        <v>$380k</v>
      </c>
      <c r="U201" s="19">
        <f>IF($C201="B",VLOOKUP($A201,Bat!$A$4:$AU$1464,46,FALSE),VLOOKUP($A201,Pit!$A$4:$BD$1664,55,FALSE))</f>
        <v>800</v>
      </c>
      <c r="V201" s="19">
        <f>IF($C201="B",VLOOKUP($A201,Bat!$A$4:$BA$1464,47,FALSE),VLOOKUP($A201,Pit!$A$4:$BF$1664,56,FALSE))</f>
        <v>800</v>
      </c>
      <c r="W201" s="19">
        <f>IF($C201="B",VLOOKUP($A201,Bat!$A$4:$BA$1464,48,FALSE),VLOOKUP($A201,Pit!$A$4:$BF$1664,57,FALSE))</f>
        <v>0</v>
      </c>
      <c r="X201" s="14">
        <f t="shared" si="16"/>
        <v>929</v>
      </c>
      <c r="Y201" s="20">
        <f t="shared" si="17"/>
        <v>79</v>
      </c>
      <c r="Z201" s="14">
        <f>IFERROR(VLOOKUP($D201,Results37!$F$3:$L$1396,Z$1,FALSE),"")</f>
        <v>197</v>
      </c>
      <c r="AA201" s="43">
        <f>IF(ISERROR(VLOOKUP(D201,Results37!$F$3:$O$1399,AA$1,FALSE)),"",IF(VLOOKUP(D201,Results37!$F$3:$O$1399,AA$1+1,FALSE)=1,"S"&amp;VLOOKUP(D201,Results37!$F$3:$O$1399,AA$1,FALSE),VLOOKUP(D201,Results37!$F$3:$O$1399,AA$1,FALSE)))</f>
        <v>7</v>
      </c>
      <c r="AB201" s="14">
        <f>IFERROR(VLOOKUP($D201,Results37!$F$3:$L$1396,AB$1,FALSE),"")</f>
        <v>11</v>
      </c>
      <c r="AC201" s="14" t="str">
        <f>IFERROR(VLOOKUP($D201,Results37!$F$3:$L$1396,AC$1,FALSE),"")</f>
        <v>Amsterdam Lions</v>
      </c>
      <c r="AD201" s="14">
        <f t="shared" si="18"/>
        <v>732</v>
      </c>
      <c r="AE201" s="18" t="str">
        <f>IF(ISERROR(VLOOKUP($AC201&amp;"-"&amp;$F201&amp;" "&amp;G201,Bonuses!$B$1:$G$1006,4,FALSE)),"",INT(VLOOKUP($AC201&amp;"-"&amp;$F201&amp;" "&amp;$G201,Bonuses!$B$1:$G$1006,4,FALSE)))</f>
        <v/>
      </c>
      <c r="AF201" s="14" t="str">
        <f>AA201&amp;"."&amp;AB201&amp;" ("&amp;Z201&amp;") - "&amp;E201&amp;" "&amp;F201&amp;" "&amp;G201</f>
        <v>7.11 (197) - LF Connor MacMarquis</v>
      </c>
    </row>
    <row r="202" spans="1:32" s="19" customFormat="1" hidden="1" x14ac:dyDescent="0.3">
      <c r="A202" s="19">
        <v>15221</v>
      </c>
      <c r="B202" s="19">
        <f t="shared" si="15"/>
        <v>1</v>
      </c>
      <c r="C202" s="14" t="str">
        <f>IF(ISNUMBER(IFERROR(VLOOKUP($A202,Pit!$A$4:$A$600,1,FALSE),"B")),"P","B")</f>
        <v>P</v>
      </c>
      <c r="D202" s="15">
        <f>IF($C202="B",VLOOKUP($A202,Bat!$A$4:$BG$1500,D$1,FALSE),VLOOKUP($A202,Pit!$A$4:$BA$1686,D$2,FALSE))</f>
        <v>15221</v>
      </c>
      <c r="E202" s="14" t="str">
        <f>IF($C202="B",VLOOKUP($A202,Bat!$A$4:$BG$1500,E$1,FALSE),VLOOKUP($A202,Pit!$A$4:$BA$1686,E$2,FALSE))</f>
        <v>RP</v>
      </c>
      <c r="F202" s="14" t="str">
        <f>IF($C202="B",VLOOKUP($A202,Bat!$A$4:$BG$1500,F$1,FALSE),VLOOKUP($A202,Pit!$A$4:$BA$1686,F$2,FALSE))</f>
        <v>Stuart</v>
      </c>
      <c r="G202" s="14" t="str">
        <f>IF($C202="B",VLOOKUP($A202,Bat!$A$4:$BG$1500,G$1,FALSE),VLOOKUP($A202,Pit!$A$4:$BA$1686,G$2,FALSE))</f>
        <v>Kingwell</v>
      </c>
      <c r="H202" s="14">
        <f>IF($C202="B",VLOOKUP($A202,Bat!$A$4:$BG$1500,H$1,FALSE),VLOOKUP($A202,Pit!$A$4:$BA$1686,H$2,FALSE))</f>
        <v>18</v>
      </c>
      <c r="I202" s="14" t="str">
        <f>IF($C202="B",VLOOKUP($A202,Bat!$A$4:$BG$1500,I$1,FALSE),VLOOKUP($A202,Pit!$A$4:$BA$1686,I$2,FALSE))</f>
        <v>L</v>
      </c>
      <c r="J202" s="14" t="str">
        <f>IF($C202="B",VLOOKUP($A202,Bat!$A$4:$BG$1500,J$1,FALSE),VLOOKUP($A202,Pit!$A$4:$BA$1686,J$2,FALSE))</f>
        <v>R</v>
      </c>
      <c r="K202" s="14" t="str">
        <f>IF($C202="B",VLOOKUP($A202,Bat!$A$4:$BG$1500,K$1,FALSE),VLOOKUP($A202,Pit!$A$4:$BA$1686,K$2,FALSE))</f>
        <v>High</v>
      </c>
      <c r="L202" s="15" t="str">
        <f>IF($C202="B",VLOOKUP($A202,Bat!$A$4:$BG$1500,L$1,FALSE),VLOOKUP($A202,Pit!$A$4:$BA$1686,L$2,FALSE))</f>
        <v>Normal</v>
      </c>
      <c r="M202" s="14">
        <f>IF($C202="B",VLOOKUP($A202,Bat!$A$4:$BG$1500,M$1,FALSE),VLOOKUP($A202,Pit!$A$4:$BA$1686,M$2,FALSE))</f>
        <v>6</v>
      </c>
      <c r="N202" s="14">
        <f>IF($C202="B",VLOOKUP($A202,Bat!$A$4:$BG$1500,N$1,FALSE),VLOOKUP($A202,Pit!$A$4:$BA$1686,N$2,FALSE))</f>
        <v>3</v>
      </c>
      <c r="O202" s="14">
        <f>IF($C202="B",VLOOKUP($A202,Bat!$A$4:$BG$1500,O$1,FALSE),VLOOKUP($A202,Pit!$A$4:$BA$1686,O$2,FALSE))</f>
        <v>3</v>
      </c>
      <c r="P202" s="14" t="str">
        <f>IF($C202="B",VLOOKUP($A202,Bat!$A$4:$BG$1500,P$1,FALSE),VLOOKUP($A202,Pit!$A$4:$BA$1686,P$2,FALSE))</f>
        <v>92-94 Mph</v>
      </c>
      <c r="Q202" s="15">
        <f>IF($C202="B",VLOOKUP($A202,Bat!$A$4:$BG$1500,Q$1,FALSE),VLOOKUP($A202,Pit!$A$4:$BA$1686,Q$2,FALSE))</f>
        <v>1</v>
      </c>
      <c r="R202" s="16">
        <f>IF($C202="B",VLOOKUP($A202,Bat!$A$4:$BG$1500,R$1,FALSE),VLOOKUP($A202,Pit!$A$4:$BA$1686,R$2,FALSE))</f>
        <v>111.15230367795439</v>
      </c>
      <c r="S202" s="17">
        <f>IF($C202="B",VLOOKUP($A202,Bat!$A$4:$BG$1500,S$1,FALSE),VLOOKUP($A202,Pit!$A$4:$BA$1686,S$2,FALSE))</f>
        <v>0.93671099071259578</v>
      </c>
      <c r="T202" s="48" t="str">
        <f>IF($C202="B",VLOOKUP($A202,Bat!$A$4:$BG$1500,T$1,FALSE),VLOOKUP($A202,Pit!$A$4:$BA$1686,T$2,FALSE))</f>
        <v>$65k</v>
      </c>
      <c r="U202" s="19">
        <f>IF($C202="B",VLOOKUP($A202,Bat!$A$4:$AU$1464,46,FALSE),VLOOKUP($A202,Pit!$A$4:$BD$1664,55,FALSE))</f>
        <v>800</v>
      </c>
      <c r="V202" s="19">
        <f>IF($C202="B",VLOOKUP($A202,Bat!$A$4:$BA$1464,47,FALSE),VLOOKUP($A202,Pit!$A$4:$BF$1664,56,FALSE))</f>
        <v>800</v>
      </c>
      <c r="W202" s="19">
        <f>IF($C202="B",VLOOKUP($A202,Bat!$A$4:$BA$1464,48,FALSE),VLOOKUP($A202,Pit!$A$4:$BF$1664,57,FALSE))</f>
        <v>0</v>
      </c>
      <c r="X202" s="14">
        <f t="shared" si="16"/>
        <v>1021</v>
      </c>
      <c r="Y202" s="20">
        <f t="shared" si="17"/>
        <v>171</v>
      </c>
      <c r="Z202" s="14">
        <f>IFERROR(VLOOKUP($D202,Results37!$F$3:$L$1396,Z$1,FALSE),"")</f>
        <v>198</v>
      </c>
      <c r="AA202" s="43">
        <f>IF(ISERROR(VLOOKUP(D202,Results37!$F$3:$O$1399,AA$1,FALSE)),"",IF(VLOOKUP(D202,Results37!$F$3:$O$1399,AA$1+1,FALSE)=1,"S"&amp;VLOOKUP(D202,Results37!$F$3:$O$1399,AA$1,FALSE),VLOOKUP(D202,Results37!$F$3:$O$1399,AA$1,FALSE)))</f>
        <v>7</v>
      </c>
      <c r="AB202" s="14">
        <f>IFERROR(VLOOKUP($D202,Results37!$F$3:$L$1396,AB$1,FALSE),"")</f>
        <v>12</v>
      </c>
      <c r="AC202" s="14" t="str">
        <f>IFERROR(VLOOKUP($D202,Results37!$F$3:$L$1396,AC$1,FALSE),"")</f>
        <v>Okinawa Shisa</v>
      </c>
      <c r="AD202" s="14">
        <f t="shared" si="18"/>
        <v>823</v>
      </c>
      <c r="AE202" s="18" t="str">
        <f>IF(ISERROR(VLOOKUP($AC202&amp;"-"&amp;$F202&amp;" "&amp;G202,Bonuses!$B$1:$G$1006,4,FALSE)),"",INT(VLOOKUP($AC202&amp;"-"&amp;$F202&amp;" "&amp;$G202,Bonuses!$B$1:$G$1006,4,FALSE)))</f>
        <v/>
      </c>
      <c r="AF202" s="14" t="str">
        <f>IF(ISERROR(VLOOKUP($AC202&amp;"-"&amp;$F202,Bonuses!$B$1:$G$1006,5,FALSE)),"",IF(VLOOKUP($AC202&amp;"-"&amp;$F202,Bonuses!$B$1:$G$1006,5,FALSE)="","",VLOOKUP($AC202&amp;"-"&amp;$F202,Bonuses!$B$1:$G$1006,6,FALSE)&amp;" yrs, "&amp;VLOOKUP($AC202&amp;"-"&amp;$F202,Bonuses!$B$1:$G$1006,5,FALSE)))</f>
        <v/>
      </c>
    </row>
    <row r="203" spans="1:32" s="19" customFormat="1" hidden="1" x14ac:dyDescent="0.3">
      <c r="A203" s="19">
        <v>9838</v>
      </c>
      <c r="B203" s="19">
        <f t="shared" si="15"/>
        <v>1</v>
      </c>
      <c r="C203" s="14" t="str">
        <f>IF(ISNUMBER(IFERROR(VLOOKUP($A203,Pit!$A$4:$A$600,1,FALSE),"B")),"P","B")</f>
        <v>B</v>
      </c>
      <c r="D203" s="15">
        <f>IF($C203="B",VLOOKUP($A203,Bat!$A$4:$BG$1500,D$1,FALSE),VLOOKUP($A203,Pit!$A$4:$BA$1686,D$2,FALSE))</f>
        <v>9838</v>
      </c>
      <c r="E203" s="14" t="str">
        <f>IF($C203="B",VLOOKUP($A203,Bat!$A$4:$BG$1500,E$1,FALSE),VLOOKUP($A203,Pit!$A$4:$BA$1686,E$2,FALSE))</f>
        <v>CF</v>
      </c>
      <c r="F203" s="14" t="str">
        <f>IF($C203="B",VLOOKUP($A203,Bat!$A$4:$BG$1500,F$1,FALSE),VLOOKUP($A203,Pit!$A$4:$BA$1686,F$2,FALSE))</f>
        <v>Ben</v>
      </c>
      <c r="G203" s="14" t="str">
        <f>IF($C203="B",VLOOKUP($A203,Bat!$A$4:$BG$1500,G$1,FALSE),VLOOKUP($A203,Pit!$A$4:$BA$1686,G$2,FALSE))</f>
        <v>Fleming</v>
      </c>
      <c r="H203" s="14">
        <f>IF($C203="B",VLOOKUP($A203,Bat!$A$4:$BG$1500,H$1,FALSE),VLOOKUP($A203,Pit!$A$4:$BA$1686,H$2,FALSE))</f>
        <v>18</v>
      </c>
      <c r="I203" s="14" t="str">
        <f>IF($C203="B",VLOOKUP($A203,Bat!$A$4:$BG$1500,I$1,FALSE),VLOOKUP($A203,Pit!$A$4:$BA$1686,I$2,FALSE))</f>
        <v>L</v>
      </c>
      <c r="J203" s="14" t="str">
        <f>IF($C203="B",VLOOKUP($A203,Bat!$A$4:$BG$1500,J$1,FALSE),VLOOKUP($A203,Pit!$A$4:$BA$1686,J$2,FALSE))</f>
        <v>L</v>
      </c>
      <c r="K203" s="14" t="str">
        <f>IF($C203="B",VLOOKUP($A203,Bat!$A$4:$BG$1500,K$1,FALSE),VLOOKUP($A203,Pit!$A$4:$BA$1686,K$2,FALSE))</f>
        <v>Normal</v>
      </c>
      <c r="L203" s="15" t="str">
        <f>IF($C203="B",VLOOKUP($A203,Bat!$A$4:$BG$1500,L$1,FALSE),VLOOKUP($A203,Pit!$A$4:$BA$1686,L$2,FALSE))</f>
        <v>High</v>
      </c>
      <c r="M203" s="14">
        <f>IF($C203="B",VLOOKUP($A203,Bat!$A$4:$BG$1500,M$1,FALSE),VLOOKUP($A203,Pit!$A$4:$BA$1686,M$2,FALSE))</f>
        <v>3</v>
      </c>
      <c r="N203" s="14">
        <f>IF($C203="B",VLOOKUP($A203,Bat!$A$4:$BG$1500,N$1,FALSE),VLOOKUP($A203,Pit!$A$4:$BA$1686,N$2,FALSE))</f>
        <v>3</v>
      </c>
      <c r="O203" s="14">
        <f>IF($C203="B",VLOOKUP($A203,Bat!$A$4:$BG$1500,O$1,FALSE),VLOOKUP($A203,Pit!$A$4:$BA$1686,O$2,FALSE))</f>
        <v>4</v>
      </c>
      <c r="P203" s="14">
        <f>IF($C203="B",VLOOKUP($A203,Bat!$A$4:$BG$1500,P$1,FALSE),VLOOKUP($A203,Pit!$A$4:$BA$1686,P$2,FALSE))</f>
        <v>4</v>
      </c>
      <c r="Q203" s="15">
        <f>IF($C203="B",VLOOKUP($A203,Bat!$A$4:$BG$1500,Q$1,FALSE),VLOOKUP($A203,Pit!$A$4:$BA$1686,Q$2,FALSE))</f>
        <v>3</v>
      </c>
      <c r="R203" s="16">
        <f>IF($C203="B",VLOOKUP($A203,Bat!$A$4:$BG$1500,R$1,FALSE),VLOOKUP($A203,Pit!$A$4:$BA$1686,R$2,FALSE))</f>
        <v>113.02698282535151</v>
      </c>
      <c r="S203" s="17">
        <f>IF($C203="B",VLOOKUP($A203,Bat!$A$4:$BG$1500,S$1,FALSE),VLOOKUP($A203,Pit!$A$4:$BA$1686,S$2,FALSE))</f>
        <v>1.0275225126413405</v>
      </c>
      <c r="T203" s="48" t="str">
        <f>IF($C203="B",VLOOKUP($A203,Bat!$A$4:$BG$1500,T$1,FALSE),VLOOKUP($A203,Pit!$A$4:$BA$1686,T$2,FALSE))</f>
        <v>$70k</v>
      </c>
      <c r="U203" s="19">
        <f>IF($C203="B",VLOOKUP($A203,Bat!$A$4:$AU$1464,46,FALSE),VLOOKUP($A203,Pit!$A$4:$BD$1664,55,FALSE))</f>
        <v>800</v>
      </c>
      <c r="V203" s="19">
        <f>IF($C203="B",VLOOKUP($A203,Bat!$A$4:$BA$1464,47,FALSE),VLOOKUP($A203,Pit!$A$4:$BF$1664,56,FALSE))</f>
        <v>800</v>
      </c>
      <c r="W203" s="19">
        <f>IF($C203="B",VLOOKUP($A203,Bat!$A$4:$BA$1464,48,FALSE),VLOOKUP($A203,Pit!$A$4:$BF$1664,57,FALSE))</f>
        <v>0</v>
      </c>
      <c r="X203" s="14">
        <f t="shared" si="16"/>
        <v>1003</v>
      </c>
      <c r="Y203" s="20">
        <f t="shared" si="17"/>
        <v>153</v>
      </c>
      <c r="Z203" s="14">
        <f>IFERROR(VLOOKUP($D203,Results37!$F$3:$L$1396,Z$1,FALSE),"")</f>
        <v>199</v>
      </c>
      <c r="AA203" s="43">
        <f>IF(ISERROR(VLOOKUP(D203,Results37!$F$3:$O$1399,AA$1,FALSE)),"",IF(VLOOKUP(D203,Results37!$F$3:$O$1399,AA$1+1,FALSE)=1,"S"&amp;VLOOKUP(D203,Results37!$F$3:$O$1399,AA$1,FALSE),VLOOKUP(D203,Results37!$F$3:$O$1399,AA$1,FALSE)))</f>
        <v>7</v>
      </c>
      <c r="AB203" s="14">
        <f>IFERROR(VLOOKUP($D203,Results37!$F$3:$L$1396,AB$1,FALSE),"")</f>
        <v>13</v>
      </c>
      <c r="AC203" s="14" t="str">
        <f>IFERROR(VLOOKUP($D203,Results37!$F$3:$L$1396,AC$1,FALSE),"")</f>
        <v>Toyama Wind Dancers</v>
      </c>
      <c r="AD203" s="14">
        <f t="shared" si="18"/>
        <v>804</v>
      </c>
      <c r="AE203" s="18" t="str">
        <f>IF(ISERROR(VLOOKUP($AC203&amp;"-"&amp;$F203&amp;" "&amp;G203,Bonuses!$B$1:$G$1006,4,FALSE)),"",INT(VLOOKUP($AC203&amp;"-"&amp;$F203&amp;" "&amp;$G203,Bonuses!$B$1:$G$1006,4,FALSE)))</f>
        <v/>
      </c>
      <c r="AF203" s="14" t="str">
        <f>AA203&amp;"."&amp;AB203&amp;" ("&amp;Z203&amp;") - "&amp;E203&amp;" "&amp;F203&amp;" "&amp;G203</f>
        <v>7.13 (199) - CF Ben Fleming</v>
      </c>
    </row>
    <row r="204" spans="1:32" s="19" customFormat="1" hidden="1" x14ac:dyDescent="0.3">
      <c r="A204" s="19">
        <v>7917</v>
      </c>
      <c r="B204" s="19">
        <f t="shared" si="15"/>
        <v>1</v>
      </c>
      <c r="C204" s="14" t="str">
        <f>IF(ISNUMBER(IFERROR(VLOOKUP($A204,Pit!$A$4:$A$600,1,FALSE),"B")),"P","B")</f>
        <v>B</v>
      </c>
      <c r="D204" s="15">
        <f>IF($C204="B",VLOOKUP($A204,Bat!$A$4:$BG$1500,D$1,FALSE),VLOOKUP($A204,Pit!$A$4:$BA$1686,D$2,FALSE))</f>
        <v>7917</v>
      </c>
      <c r="E204" s="14" t="str">
        <f>IF($C204="B",VLOOKUP($A204,Bat!$A$4:$BG$1500,E$1,FALSE),VLOOKUP($A204,Pit!$A$4:$BA$1686,E$2,FALSE))</f>
        <v>LF</v>
      </c>
      <c r="F204" s="14" t="str">
        <f>IF($C204="B",VLOOKUP($A204,Bat!$A$4:$BG$1500,F$1,FALSE),VLOOKUP($A204,Pit!$A$4:$BA$1686,F$2,FALSE))</f>
        <v>Mike</v>
      </c>
      <c r="G204" s="14" t="str">
        <f>IF($C204="B",VLOOKUP($A204,Bat!$A$4:$BG$1500,G$1,FALSE),VLOOKUP($A204,Pit!$A$4:$BA$1686,G$2,FALSE))</f>
        <v>Robinson</v>
      </c>
      <c r="H204" s="14">
        <f>IF($C204="B",VLOOKUP($A204,Bat!$A$4:$BG$1500,H$1,FALSE),VLOOKUP($A204,Pit!$A$4:$BA$1686,H$2,FALSE))</f>
        <v>18</v>
      </c>
      <c r="I204" s="14" t="str">
        <f>IF($C204="B",VLOOKUP($A204,Bat!$A$4:$BG$1500,I$1,FALSE),VLOOKUP($A204,Pit!$A$4:$BA$1686,I$2,FALSE))</f>
        <v>R</v>
      </c>
      <c r="J204" s="14" t="str">
        <f>IF($C204="B",VLOOKUP($A204,Bat!$A$4:$BG$1500,J$1,FALSE),VLOOKUP($A204,Pit!$A$4:$BA$1686,J$2,FALSE))</f>
        <v>L</v>
      </c>
      <c r="K204" s="14" t="str">
        <f>IF($C204="B",VLOOKUP($A204,Bat!$A$4:$BG$1500,K$1,FALSE),VLOOKUP($A204,Pit!$A$4:$BA$1686,K$2,FALSE))</f>
        <v>Normal</v>
      </c>
      <c r="L204" s="15" t="str">
        <f>IF($C204="B",VLOOKUP($A204,Bat!$A$4:$BG$1500,L$1,FALSE),VLOOKUP($A204,Pit!$A$4:$BA$1686,L$2,FALSE))</f>
        <v>Normal</v>
      </c>
      <c r="M204" s="14">
        <f>IF($C204="B",VLOOKUP($A204,Bat!$A$4:$BG$1500,M$1,FALSE),VLOOKUP($A204,Pit!$A$4:$BA$1686,M$2,FALSE))</f>
        <v>3</v>
      </c>
      <c r="N204" s="14">
        <f>IF($C204="B",VLOOKUP($A204,Bat!$A$4:$BG$1500,N$1,FALSE),VLOOKUP($A204,Pit!$A$4:$BA$1686,N$2,FALSE))</f>
        <v>4</v>
      </c>
      <c r="O204" s="14">
        <f>IF($C204="B",VLOOKUP($A204,Bat!$A$4:$BG$1500,O$1,FALSE),VLOOKUP($A204,Pit!$A$4:$BA$1686,O$2,FALSE))</f>
        <v>4</v>
      </c>
      <c r="P204" s="14">
        <f>IF($C204="B",VLOOKUP($A204,Bat!$A$4:$BG$1500,P$1,FALSE),VLOOKUP($A204,Pit!$A$4:$BA$1686,P$2,FALSE))</f>
        <v>6</v>
      </c>
      <c r="Q204" s="15">
        <f>IF($C204="B",VLOOKUP($A204,Bat!$A$4:$BG$1500,Q$1,FALSE),VLOOKUP($A204,Pit!$A$4:$BA$1686,Q$2,FALSE))</f>
        <v>3</v>
      </c>
      <c r="R204" s="16">
        <f>IF($C204="B",VLOOKUP($A204,Bat!$A$4:$BG$1500,R$1,FALSE),VLOOKUP($A204,Pit!$A$4:$BA$1686,R$2,FALSE))</f>
        <v>113.70939724767257</v>
      </c>
      <c r="S204" s="17">
        <f>IF($C204="B",VLOOKUP($A204,Bat!$A$4:$BG$1500,S$1,FALSE),VLOOKUP($A204,Pit!$A$4:$BA$1686,S$2,FALSE))</f>
        <v>1.1700712262222852</v>
      </c>
      <c r="T204" s="48" t="str">
        <f>IF($C204="B",VLOOKUP($A204,Bat!$A$4:$BG$1500,T$1,FALSE),VLOOKUP($A204,Pit!$A$4:$BA$1686,T$2,FALSE))</f>
        <v>$65k</v>
      </c>
      <c r="U204" s="19">
        <f>IF($C204="B",VLOOKUP($A204,Bat!$A$4:$AU$1464,46,FALSE),VLOOKUP($A204,Pit!$A$4:$BD$1664,55,FALSE))</f>
        <v>800</v>
      </c>
      <c r="V204" s="19">
        <f>IF($C204="B",VLOOKUP($A204,Bat!$A$4:$BA$1464,47,FALSE),VLOOKUP($A204,Pit!$A$4:$BF$1664,56,FALSE))</f>
        <v>800</v>
      </c>
      <c r="W204" s="19">
        <f>IF($C204="B",VLOOKUP($A204,Bat!$A$4:$BA$1464,48,FALSE),VLOOKUP($A204,Pit!$A$4:$BF$1664,57,FALSE))</f>
        <v>0</v>
      </c>
      <c r="X204" s="14">
        <f t="shared" si="16"/>
        <v>980</v>
      </c>
      <c r="Y204" s="20">
        <f t="shared" si="17"/>
        <v>130</v>
      </c>
      <c r="Z204" s="14">
        <f>IFERROR(VLOOKUP($D204,Results37!$F$3:$L$1396,Z$1,FALSE),"")</f>
        <v>200</v>
      </c>
      <c r="AA204" s="43">
        <f>IF(ISERROR(VLOOKUP(D204,Results37!$F$3:$O$1399,AA$1,FALSE)),"",IF(VLOOKUP(D204,Results37!$F$3:$O$1399,AA$1+1,FALSE)=1,"S"&amp;VLOOKUP(D204,Results37!$F$3:$O$1399,AA$1,FALSE),VLOOKUP(D204,Results37!$F$3:$O$1399,AA$1,FALSE)))</f>
        <v>7</v>
      </c>
      <c r="AB204" s="14">
        <f>IFERROR(VLOOKUP($D204,Results37!$F$3:$L$1396,AB$1,FALSE),"")</f>
        <v>14</v>
      </c>
      <c r="AC204" s="14" t="str">
        <f>IFERROR(VLOOKUP($D204,Results37!$F$3:$L$1396,AC$1,FALSE),"")</f>
        <v>Palm Springs Codgers</v>
      </c>
      <c r="AD204" s="14">
        <f t="shared" si="18"/>
        <v>780</v>
      </c>
      <c r="AE204" s="18" t="str">
        <f>IF(ISERROR(VLOOKUP($AC204&amp;"-"&amp;$F204&amp;" "&amp;G204,Bonuses!$B$1:$G$1006,4,FALSE)),"",INT(VLOOKUP($AC204&amp;"-"&amp;$F204&amp;" "&amp;$G204,Bonuses!$B$1:$G$1006,4,FALSE)))</f>
        <v/>
      </c>
      <c r="AF204" s="14" t="str">
        <f>IF(ISERROR(VLOOKUP($AC204&amp;"-"&amp;$F204,Bonuses!$B$1:$G$1006,5,FALSE)),"",IF(VLOOKUP($AC204&amp;"-"&amp;$F204,Bonuses!$B$1:$G$1006,5,FALSE)="","",VLOOKUP($AC204&amp;"-"&amp;$F204,Bonuses!$B$1:$G$1006,6,FALSE)&amp;" yrs, "&amp;VLOOKUP($AC204&amp;"-"&amp;$F204,Bonuses!$B$1:$G$1006,5,FALSE)))</f>
        <v/>
      </c>
    </row>
    <row r="205" spans="1:32" s="19" customFormat="1" hidden="1" x14ac:dyDescent="0.3">
      <c r="A205" s="19">
        <v>11351</v>
      </c>
      <c r="B205" s="19">
        <f t="shared" si="15"/>
        <v>1</v>
      </c>
      <c r="C205" s="14" t="str">
        <f>IF(ISNUMBER(IFERROR(VLOOKUP($A205,Pit!$A$4:$A$600,1,FALSE),"B")),"P","B")</f>
        <v>B</v>
      </c>
      <c r="D205" s="15">
        <f>IF($C205="B",VLOOKUP($A205,Bat!$A$4:$BG$1500,D$1,FALSE),VLOOKUP($A205,Pit!$A$4:$BA$1686,D$2,FALSE))</f>
        <v>11351</v>
      </c>
      <c r="E205" s="14" t="str">
        <f>IF($C205="B",VLOOKUP($A205,Bat!$A$4:$BG$1500,E$1,FALSE),VLOOKUP($A205,Pit!$A$4:$BA$1686,E$2,FALSE))</f>
        <v>CF</v>
      </c>
      <c r="F205" s="14" t="str">
        <f>IF($C205="B",VLOOKUP($A205,Bat!$A$4:$BG$1500,F$1,FALSE),VLOOKUP($A205,Pit!$A$4:$BA$1686,F$2,FALSE))</f>
        <v>Adrian</v>
      </c>
      <c r="G205" s="14" t="str">
        <f>IF($C205="B",VLOOKUP($A205,Bat!$A$4:$BG$1500,G$1,FALSE),VLOOKUP($A205,Pit!$A$4:$BA$1686,G$2,FALSE))</f>
        <v>Brown</v>
      </c>
      <c r="H205" s="14">
        <f>IF($C205="B",VLOOKUP($A205,Bat!$A$4:$BG$1500,H$1,FALSE),VLOOKUP($A205,Pit!$A$4:$BA$1686,H$2,FALSE))</f>
        <v>21</v>
      </c>
      <c r="I205" s="14" t="str">
        <f>IF($C205="B",VLOOKUP($A205,Bat!$A$4:$BG$1500,I$1,FALSE),VLOOKUP($A205,Pit!$A$4:$BA$1686,I$2,FALSE))</f>
        <v>R</v>
      </c>
      <c r="J205" s="14" t="str">
        <f>IF($C205="B",VLOOKUP($A205,Bat!$A$4:$BG$1500,J$1,FALSE),VLOOKUP($A205,Pit!$A$4:$BA$1686,J$2,FALSE))</f>
        <v>R</v>
      </c>
      <c r="K205" s="14" t="str">
        <f>IF($C205="B",VLOOKUP($A205,Bat!$A$4:$BG$1500,K$1,FALSE),VLOOKUP($A205,Pit!$A$4:$BA$1686,K$2,FALSE))</f>
        <v>Normal</v>
      </c>
      <c r="L205" s="15" t="str">
        <f>IF($C205="B",VLOOKUP($A205,Bat!$A$4:$BG$1500,L$1,FALSE),VLOOKUP($A205,Pit!$A$4:$BA$1686,L$2,FALSE))</f>
        <v>High</v>
      </c>
      <c r="M205" s="14">
        <f>IF($C205="B",VLOOKUP($A205,Bat!$A$4:$BG$1500,M$1,FALSE),VLOOKUP($A205,Pit!$A$4:$BA$1686,M$2,FALSE))</f>
        <v>3</v>
      </c>
      <c r="N205" s="14">
        <f>IF($C205="B",VLOOKUP($A205,Bat!$A$4:$BG$1500,N$1,FALSE),VLOOKUP($A205,Pit!$A$4:$BA$1686,N$2,FALSE))</f>
        <v>4</v>
      </c>
      <c r="O205" s="14">
        <f>IF($C205="B",VLOOKUP($A205,Bat!$A$4:$BG$1500,O$1,FALSE),VLOOKUP($A205,Pit!$A$4:$BA$1686,O$2,FALSE))</f>
        <v>3</v>
      </c>
      <c r="P205" s="14">
        <f>IF($C205="B",VLOOKUP($A205,Bat!$A$4:$BG$1500,P$1,FALSE),VLOOKUP($A205,Pit!$A$4:$BA$1686,P$2,FALSE))</f>
        <v>5</v>
      </c>
      <c r="Q205" s="15">
        <f>IF($C205="B",VLOOKUP($A205,Bat!$A$4:$BG$1500,Q$1,FALSE),VLOOKUP($A205,Pit!$A$4:$BA$1686,Q$2,FALSE))</f>
        <v>3</v>
      </c>
      <c r="R205" s="16">
        <f>IF($C205="B",VLOOKUP($A205,Bat!$A$4:$BG$1500,R$1,FALSE),VLOOKUP($A205,Pit!$A$4:$BA$1686,R$2,FALSE))</f>
        <v>108.77091656714907</v>
      </c>
      <c r="S205" s="17">
        <f>IF($C205="B",VLOOKUP($A205,Bat!$A$4:$BG$1500,S$1,FALSE),VLOOKUP($A205,Pit!$A$4:$BA$1686,S$2,FALSE))</f>
        <v>0.13847804028318447</v>
      </c>
      <c r="T205" s="48" t="str">
        <f>IF($C205="B",VLOOKUP($A205,Bat!$A$4:$BG$1500,T$1,FALSE),VLOOKUP($A205,Pit!$A$4:$BA$1686,T$2,FALSE))</f>
        <v>-</v>
      </c>
      <c r="U205" s="19">
        <f>IF($C205="B",VLOOKUP($A205,Bat!$A$4:$AU$1464,46,FALSE),VLOOKUP($A205,Pit!$A$4:$BD$1664,55,FALSE))</f>
        <v>800</v>
      </c>
      <c r="V205" s="19">
        <f>IF($C205="B",VLOOKUP($A205,Bat!$A$4:$BA$1464,47,FALSE),VLOOKUP($A205,Pit!$A$4:$BF$1664,56,FALSE))</f>
        <v>800</v>
      </c>
      <c r="W205" s="19">
        <f>IF($C205="B",VLOOKUP($A205,Bat!$A$4:$BA$1464,48,FALSE),VLOOKUP($A205,Pit!$A$4:$BF$1664,57,FALSE))</f>
        <v>0</v>
      </c>
      <c r="X205" s="14">
        <f t="shared" si="16"/>
        <v>1248</v>
      </c>
      <c r="Y205" s="20">
        <f t="shared" si="17"/>
        <v>398</v>
      </c>
      <c r="Z205" s="14">
        <f>IFERROR(VLOOKUP($D205,Results37!$F$3:$L$1396,Z$1,FALSE),"")</f>
        <v>201</v>
      </c>
      <c r="AA205" s="43">
        <f>IF(ISERROR(VLOOKUP(D205,Results37!$F$3:$O$1399,AA$1,FALSE)),"",IF(VLOOKUP(D205,Results37!$F$3:$O$1399,AA$1+1,FALSE)=1,"S"&amp;VLOOKUP(D205,Results37!$F$3:$O$1399,AA$1,FALSE),VLOOKUP(D205,Results37!$F$3:$O$1399,AA$1,FALSE)))</f>
        <v>7</v>
      </c>
      <c r="AB205" s="14">
        <f>IFERROR(VLOOKUP($D205,Results37!$F$3:$L$1396,AB$1,FALSE),"")</f>
        <v>15</v>
      </c>
      <c r="AC205" s="14" t="str">
        <f>IFERROR(VLOOKUP($D205,Results37!$F$3:$L$1396,AC$1,FALSE),"")</f>
        <v>London Underground</v>
      </c>
      <c r="AD205" s="14">
        <f t="shared" si="18"/>
        <v>1047</v>
      </c>
      <c r="AE205" s="18" t="str">
        <f>IF(ISERROR(VLOOKUP($AC205&amp;"-"&amp;$F205&amp;" "&amp;G205,Bonuses!$B$1:$G$1006,4,FALSE)),"",INT(VLOOKUP($AC205&amp;"-"&amp;$F205&amp;" "&amp;$G205,Bonuses!$B$1:$G$1006,4,FALSE)))</f>
        <v/>
      </c>
      <c r="AF205" s="14" t="str">
        <f>AA205&amp;"."&amp;AB205&amp;" ("&amp;Z205&amp;") - "&amp;E205&amp;" "&amp;F205&amp;" "&amp;G205</f>
        <v>7.15 (201) - CF Adrian Brown</v>
      </c>
    </row>
    <row r="206" spans="1:32" s="19" customFormat="1" hidden="1" x14ac:dyDescent="0.3">
      <c r="A206" s="19">
        <v>12241</v>
      </c>
      <c r="B206" s="19">
        <f t="shared" si="15"/>
        <v>1</v>
      </c>
      <c r="C206" s="14" t="str">
        <f>IF(ISNUMBER(IFERROR(VLOOKUP($A206,Pit!$A$4:$A$600,1,FALSE),"B")),"P","B")</f>
        <v>P</v>
      </c>
      <c r="D206" s="15">
        <f>IF($C206="B",VLOOKUP($A206,Bat!$A$4:$BG$1500,D$1,FALSE),VLOOKUP($A206,Pit!$A$4:$BA$1686,D$2,FALSE))</f>
        <v>12241</v>
      </c>
      <c r="E206" s="14" t="str">
        <f>IF($C206="B",VLOOKUP($A206,Bat!$A$4:$BG$1500,E$1,FALSE),VLOOKUP($A206,Pit!$A$4:$BA$1686,E$2,FALSE))</f>
        <v>SP</v>
      </c>
      <c r="F206" s="14" t="str">
        <f>IF($C206="B",VLOOKUP($A206,Bat!$A$4:$BG$1500,F$1,FALSE),VLOOKUP($A206,Pit!$A$4:$BA$1686,F$2,FALSE))</f>
        <v>Sun</v>
      </c>
      <c r="G206" s="14" t="str">
        <f>IF($C206="B",VLOOKUP($A206,Bat!$A$4:$BG$1500,G$1,FALSE),VLOOKUP($A206,Pit!$A$4:$BA$1686,G$2,FALSE))</f>
        <v>Ban</v>
      </c>
      <c r="H206" s="14">
        <f>IF($C206="B",VLOOKUP($A206,Bat!$A$4:$BG$1500,H$1,FALSE),VLOOKUP($A206,Pit!$A$4:$BA$1686,H$2,FALSE))</f>
        <v>21</v>
      </c>
      <c r="I206" s="14" t="str">
        <f>IF($C206="B",VLOOKUP($A206,Bat!$A$4:$BG$1500,I$1,FALSE),VLOOKUP($A206,Pit!$A$4:$BA$1686,I$2,FALSE))</f>
        <v>L</v>
      </c>
      <c r="J206" s="14" t="str">
        <f>IF($C206="B",VLOOKUP($A206,Bat!$A$4:$BG$1500,J$1,FALSE),VLOOKUP($A206,Pit!$A$4:$BA$1686,J$2,FALSE))</f>
        <v>L</v>
      </c>
      <c r="K206" s="14" t="str">
        <f>IF($C206="B",VLOOKUP($A206,Bat!$A$4:$BG$1500,K$1,FALSE),VLOOKUP($A206,Pit!$A$4:$BA$1686,K$2,FALSE))</f>
        <v>Normal</v>
      </c>
      <c r="L206" s="15" t="str">
        <f>IF($C206="B",VLOOKUP($A206,Bat!$A$4:$BG$1500,L$1,FALSE),VLOOKUP($A206,Pit!$A$4:$BA$1686,L$2,FALSE))</f>
        <v>Normal</v>
      </c>
      <c r="M206" s="14">
        <f>IF($C206="B",VLOOKUP($A206,Bat!$A$4:$BG$1500,M$1,FALSE),VLOOKUP($A206,Pit!$A$4:$BA$1686,M$2,FALSE))</f>
        <v>6</v>
      </c>
      <c r="N206" s="14">
        <f>IF($C206="B",VLOOKUP($A206,Bat!$A$4:$BG$1500,N$1,FALSE),VLOOKUP($A206,Pit!$A$4:$BA$1686,N$2,FALSE))</f>
        <v>1</v>
      </c>
      <c r="O206" s="14">
        <f>IF($C206="B",VLOOKUP($A206,Bat!$A$4:$BG$1500,O$1,FALSE),VLOOKUP($A206,Pit!$A$4:$BA$1686,O$2,FALSE))</f>
        <v>3</v>
      </c>
      <c r="P206" s="14" t="str">
        <f>IF($C206="B",VLOOKUP($A206,Bat!$A$4:$BG$1500,P$1,FALSE),VLOOKUP($A206,Pit!$A$4:$BA$1686,P$2,FALSE))</f>
        <v>93-95 Mph</v>
      </c>
      <c r="Q206" s="15">
        <f>IF($C206="B",VLOOKUP($A206,Bat!$A$4:$BG$1500,Q$1,FALSE),VLOOKUP($A206,Pit!$A$4:$BA$1686,Q$2,FALSE))</f>
        <v>6</v>
      </c>
      <c r="R206" s="16">
        <f>IF($C206="B",VLOOKUP($A206,Bat!$A$4:$BG$1500,R$1,FALSE),VLOOKUP($A206,Pit!$A$4:$BA$1686,R$2,FALSE))</f>
        <v>97.126734118523487</v>
      </c>
      <c r="S206" s="17">
        <f>IF($C206="B",VLOOKUP($A206,Bat!$A$4:$BG$1500,S$1,FALSE),VLOOKUP($A206,Pit!$A$4:$BA$1686,S$2,FALSE))</f>
        <v>-0.35724127329611199</v>
      </c>
      <c r="T206" s="48" t="str">
        <f>IF($C206="B",VLOOKUP($A206,Bat!$A$4:$BG$1500,T$1,FALSE),VLOOKUP($A206,Pit!$A$4:$BA$1686,T$2,FALSE))</f>
        <v>$38k</v>
      </c>
      <c r="U206" s="19">
        <f>IF($C206="B",VLOOKUP($A206,Bat!$A$4:$AU$1464,46,FALSE),VLOOKUP($A206,Pit!$A$4:$BD$1664,55,FALSE))</f>
        <v>800</v>
      </c>
      <c r="V206" s="19">
        <f>IF($C206="B",VLOOKUP($A206,Bat!$A$4:$BA$1464,47,FALSE),VLOOKUP($A206,Pit!$A$4:$BF$1664,56,FALSE))</f>
        <v>800</v>
      </c>
      <c r="W206" s="19">
        <f>IF($C206="B",VLOOKUP($A206,Bat!$A$4:$BA$1464,48,FALSE),VLOOKUP($A206,Pit!$A$4:$BF$1664,57,FALSE))</f>
        <v>0</v>
      </c>
      <c r="X206" s="14">
        <f t="shared" si="16"/>
        <v>1527</v>
      </c>
      <c r="Y206" s="20">
        <f t="shared" si="17"/>
        <v>677</v>
      </c>
      <c r="Z206" s="14">
        <f>IFERROR(VLOOKUP($D206,Results37!$F$3:$L$1396,Z$1,FALSE),"")</f>
        <v>202</v>
      </c>
      <c r="AA206" s="43">
        <f>IF(ISERROR(VLOOKUP(D206,Results37!$F$3:$O$1399,AA$1,FALSE)),"",IF(VLOOKUP(D206,Results37!$F$3:$O$1399,AA$1+1,FALSE)=1,"S"&amp;VLOOKUP(D206,Results37!$F$3:$O$1399,AA$1,FALSE),VLOOKUP(D206,Results37!$F$3:$O$1399,AA$1,FALSE)))</f>
        <v>7</v>
      </c>
      <c r="AB206" s="14">
        <f>IFERROR(VLOOKUP($D206,Results37!$F$3:$L$1396,AB$1,FALSE),"")</f>
        <v>16</v>
      </c>
      <c r="AC206" s="14" t="str">
        <f>IFERROR(VLOOKUP($D206,Results37!$F$3:$L$1396,AC$1,FALSE),"")</f>
        <v>Reno Zephyrs</v>
      </c>
      <c r="AD206" s="14">
        <f t="shared" si="18"/>
        <v>1325</v>
      </c>
      <c r="AE206" s="18" t="str">
        <f>IF(ISERROR(VLOOKUP($AC206&amp;"-"&amp;$F206&amp;" "&amp;G206,Bonuses!$B$1:$G$1006,4,FALSE)),"",INT(VLOOKUP($AC206&amp;"-"&amp;$F206&amp;" "&amp;$G206,Bonuses!$B$1:$G$1006,4,FALSE)))</f>
        <v/>
      </c>
      <c r="AF206" s="14" t="str">
        <f>AA206&amp;"."&amp;AB206&amp;" ("&amp;Z206&amp;") - "&amp;E206&amp;" "&amp;F206&amp;" "&amp;G206</f>
        <v>7.16 (202) - SP Sun Ban</v>
      </c>
    </row>
    <row r="207" spans="1:32" s="19" customFormat="1" hidden="1" x14ac:dyDescent="0.3">
      <c r="A207" s="19">
        <v>6279</v>
      </c>
      <c r="B207" s="19">
        <f t="shared" si="15"/>
        <v>1</v>
      </c>
      <c r="C207" s="14" t="str">
        <f>IF(ISNUMBER(IFERROR(VLOOKUP($A207,Pit!$A$4:$A$600,1,FALSE),"B")),"P","B")</f>
        <v>B</v>
      </c>
      <c r="D207" s="15">
        <f>IF($C207="B",VLOOKUP($A207,Bat!$A$4:$BG$1500,D$1,FALSE),VLOOKUP($A207,Pit!$A$4:$BA$1686,D$2,FALSE))</f>
        <v>6279</v>
      </c>
      <c r="E207" s="14" t="str">
        <f>IF($C207="B",VLOOKUP($A207,Bat!$A$4:$BG$1500,E$1,FALSE),VLOOKUP($A207,Pit!$A$4:$BA$1686,E$2,FALSE))</f>
        <v>SS</v>
      </c>
      <c r="F207" s="14" t="str">
        <f>IF($C207="B",VLOOKUP($A207,Bat!$A$4:$BG$1500,F$1,FALSE),VLOOKUP($A207,Pit!$A$4:$BA$1686,F$2,FALSE))</f>
        <v>Kamatari</v>
      </c>
      <c r="G207" s="14" t="str">
        <f>IF($C207="B",VLOOKUP($A207,Bat!$A$4:$BG$1500,G$1,FALSE),VLOOKUP($A207,Pit!$A$4:$BA$1686,G$2,FALSE))</f>
        <v>Kurota</v>
      </c>
      <c r="H207" s="14">
        <f>IF($C207="B",VLOOKUP($A207,Bat!$A$4:$BG$1500,H$1,FALSE),VLOOKUP($A207,Pit!$A$4:$BA$1686,H$2,FALSE))</f>
        <v>21</v>
      </c>
      <c r="I207" s="14" t="str">
        <f>IF($C207="B",VLOOKUP($A207,Bat!$A$4:$BG$1500,I$1,FALSE),VLOOKUP($A207,Pit!$A$4:$BA$1686,I$2,FALSE))</f>
        <v>L</v>
      </c>
      <c r="J207" s="14" t="str">
        <f>IF($C207="B",VLOOKUP($A207,Bat!$A$4:$BG$1500,J$1,FALSE),VLOOKUP($A207,Pit!$A$4:$BA$1686,J$2,FALSE))</f>
        <v>R</v>
      </c>
      <c r="K207" s="14" t="str">
        <f>IF($C207="B",VLOOKUP($A207,Bat!$A$4:$BG$1500,K$1,FALSE),VLOOKUP($A207,Pit!$A$4:$BA$1686,K$2,FALSE))</f>
        <v>Normal</v>
      </c>
      <c r="L207" s="15" t="str">
        <f>IF($C207="B",VLOOKUP($A207,Bat!$A$4:$BG$1500,L$1,FALSE),VLOOKUP($A207,Pit!$A$4:$BA$1686,L$2,FALSE))</f>
        <v>Normal</v>
      </c>
      <c r="M207" s="14">
        <f>IF($C207="B",VLOOKUP($A207,Bat!$A$4:$BG$1500,M$1,FALSE),VLOOKUP($A207,Pit!$A$4:$BA$1686,M$2,FALSE))</f>
        <v>4</v>
      </c>
      <c r="N207" s="14">
        <f>IF($C207="B",VLOOKUP($A207,Bat!$A$4:$BG$1500,N$1,FALSE),VLOOKUP($A207,Pit!$A$4:$BA$1686,N$2,FALSE))</f>
        <v>4</v>
      </c>
      <c r="O207" s="14">
        <f>IF($C207="B",VLOOKUP($A207,Bat!$A$4:$BG$1500,O$1,FALSE),VLOOKUP($A207,Pit!$A$4:$BA$1686,O$2,FALSE))</f>
        <v>4</v>
      </c>
      <c r="P207" s="14">
        <f>IF($C207="B",VLOOKUP($A207,Bat!$A$4:$BG$1500,P$1,FALSE),VLOOKUP($A207,Pit!$A$4:$BA$1686,P$2,FALSE))</f>
        <v>5</v>
      </c>
      <c r="Q207" s="15">
        <f>IF($C207="B",VLOOKUP($A207,Bat!$A$4:$BG$1500,Q$1,FALSE),VLOOKUP($A207,Pit!$A$4:$BA$1686,Q$2,FALSE))</f>
        <v>5</v>
      </c>
      <c r="R207" s="16">
        <f>IF($C207="B",VLOOKUP($A207,Bat!$A$4:$BG$1500,R$1,FALSE),VLOOKUP($A207,Pit!$A$4:$BA$1686,R$2,FALSE))</f>
        <v>113.54866699247484</v>
      </c>
      <c r="S207" s="17">
        <f>IF($C207="B",VLOOKUP($A207,Bat!$A$4:$BG$1500,S$1,FALSE),VLOOKUP($A207,Pit!$A$4:$BA$1686,S$2,FALSE))</f>
        <v>1.136496479906044</v>
      </c>
      <c r="T207" s="48" t="str">
        <f>IF($C207="B",VLOOKUP($A207,Bat!$A$4:$BG$1500,T$1,FALSE),VLOOKUP($A207,Pit!$A$4:$BA$1686,T$2,FALSE))</f>
        <v>$75k</v>
      </c>
      <c r="U207" s="19">
        <f>IF($C207="B",VLOOKUP($A207,Bat!$A$4:$AU$1464,46,FALSE),VLOOKUP($A207,Pit!$A$4:$BD$1664,55,FALSE))</f>
        <v>800</v>
      </c>
      <c r="V207" s="19">
        <f>IF($C207="B",VLOOKUP($A207,Bat!$A$4:$BA$1464,47,FALSE),VLOOKUP($A207,Pit!$A$4:$BF$1664,56,FALSE))</f>
        <v>800</v>
      </c>
      <c r="W207" s="19">
        <f>IF($C207="B",VLOOKUP($A207,Bat!$A$4:$BA$1464,48,FALSE),VLOOKUP($A207,Pit!$A$4:$BF$1664,57,FALSE))</f>
        <v>0</v>
      </c>
      <c r="X207" s="14">
        <f t="shared" si="16"/>
        <v>987</v>
      </c>
      <c r="Y207" s="20">
        <f t="shared" si="17"/>
        <v>137</v>
      </c>
      <c r="Z207" s="14">
        <f>IFERROR(VLOOKUP($D207,Results37!$F$3:$L$1396,Z$1,FALSE),"")</f>
        <v>203</v>
      </c>
      <c r="AA207" s="43">
        <f>IF(ISERROR(VLOOKUP(D207,Results37!$F$3:$O$1399,AA$1,FALSE)),"",IF(VLOOKUP(D207,Results37!$F$3:$O$1399,AA$1+1,FALSE)=1,"S"&amp;VLOOKUP(D207,Results37!$F$3:$O$1399,AA$1,FALSE),VLOOKUP(D207,Results37!$F$3:$O$1399,AA$1,FALSE)))</f>
        <v>7</v>
      </c>
      <c r="AB207" s="14">
        <f>IFERROR(VLOOKUP($D207,Results37!$F$3:$L$1396,AB$1,FALSE),"")</f>
        <v>17</v>
      </c>
      <c r="AC207" s="14" t="str">
        <f>IFERROR(VLOOKUP($D207,Results37!$F$3:$L$1396,AC$1,FALSE),"")</f>
        <v>Aurora Borealis</v>
      </c>
      <c r="AD207" s="14">
        <f t="shared" si="18"/>
        <v>784</v>
      </c>
      <c r="AE207" s="18" t="str">
        <f>IF(ISERROR(VLOOKUP($AC207&amp;"-"&amp;$F207&amp;" "&amp;G207,Bonuses!$B$1:$G$1006,4,FALSE)),"",INT(VLOOKUP($AC207&amp;"-"&amp;$F207&amp;" "&amp;$G207,Bonuses!$B$1:$G$1006,4,FALSE)))</f>
        <v/>
      </c>
      <c r="AF207" s="14" t="str">
        <f>AA207&amp;"."&amp;AB207&amp;" ("&amp;Z207&amp;") - "&amp;E207&amp;" "&amp;F207&amp;" "&amp;G207</f>
        <v>7.17 (203) - SS Kamatari Kurota</v>
      </c>
    </row>
    <row r="208" spans="1:32" s="19" customFormat="1" hidden="1" x14ac:dyDescent="0.3">
      <c r="A208" s="19">
        <v>15431</v>
      </c>
      <c r="B208" s="19">
        <f t="shared" si="15"/>
        <v>1</v>
      </c>
      <c r="C208" s="14" t="str">
        <f>IF(ISNUMBER(IFERROR(VLOOKUP($A208,Pit!$A$4:$A$600,1,FALSE),"B")),"P","B")</f>
        <v>P</v>
      </c>
      <c r="D208" s="15">
        <f>IF($C208="B",VLOOKUP($A208,Bat!$A$4:$BG$1500,D$1,FALSE),VLOOKUP($A208,Pit!$A$4:$BA$1686,D$2,FALSE))</f>
        <v>15431</v>
      </c>
      <c r="E208" s="14" t="str">
        <f>IF($C208="B",VLOOKUP($A208,Bat!$A$4:$BG$1500,E$1,FALSE),VLOOKUP($A208,Pit!$A$4:$BA$1686,E$2,FALSE))</f>
        <v>RP</v>
      </c>
      <c r="F208" s="14" t="str">
        <f>IF($C208="B",VLOOKUP($A208,Bat!$A$4:$BG$1500,F$1,FALSE),VLOOKUP($A208,Pit!$A$4:$BA$1686,F$2,FALSE))</f>
        <v>Javier</v>
      </c>
      <c r="G208" s="14" t="str">
        <f>IF($C208="B",VLOOKUP($A208,Bat!$A$4:$BG$1500,G$1,FALSE),VLOOKUP($A208,Pit!$A$4:$BA$1686,G$2,FALSE))</f>
        <v>Mejía</v>
      </c>
      <c r="H208" s="14">
        <f>IF($C208="B",VLOOKUP($A208,Bat!$A$4:$BG$1500,H$1,FALSE),VLOOKUP($A208,Pit!$A$4:$BA$1686,H$2,FALSE))</f>
        <v>18</v>
      </c>
      <c r="I208" s="14" t="str">
        <f>IF($C208="B",VLOOKUP($A208,Bat!$A$4:$BG$1500,I$1,FALSE),VLOOKUP($A208,Pit!$A$4:$BA$1686,I$2,FALSE))</f>
        <v>R</v>
      </c>
      <c r="J208" s="14" t="str">
        <f>IF($C208="B",VLOOKUP($A208,Bat!$A$4:$BG$1500,J$1,FALSE),VLOOKUP($A208,Pit!$A$4:$BA$1686,J$2,FALSE))</f>
        <v>R</v>
      </c>
      <c r="K208" s="14" t="str">
        <f>IF($C208="B",VLOOKUP($A208,Bat!$A$4:$BG$1500,K$1,FALSE),VLOOKUP($A208,Pit!$A$4:$BA$1686,K$2,FALSE))</f>
        <v>Normal</v>
      </c>
      <c r="L208" s="15" t="str">
        <f>IF($C208="B",VLOOKUP($A208,Bat!$A$4:$BG$1500,L$1,FALSE),VLOOKUP($A208,Pit!$A$4:$BA$1686,L$2,FALSE))</f>
        <v>Normal</v>
      </c>
      <c r="M208" s="14">
        <f>IF($C208="B",VLOOKUP($A208,Bat!$A$4:$BG$1500,M$1,FALSE),VLOOKUP($A208,Pit!$A$4:$BA$1686,M$2,FALSE))</f>
        <v>5</v>
      </c>
      <c r="N208" s="14">
        <f>IF($C208="B",VLOOKUP($A208,Bat!$A$4:$BG$1500,N$1,FALSE),VLOOKUP($A208,Pit!$A$4:$BA$1686,N$2,FALSE))</f>
        <v>2</v>
      </c>
      <c r="O208" s="14">
        <f>IF($C208="B",VLOOKUP($A208,Bat!$A$4:$BG$1500,O$1,FALSE),VLOOKUP($A208,Pit!$A$4:$BA$1686,O$2,FALSE))</f>
        <v>6</v>
      </c>
      <c r="P208" s="14" t="str">
        <f>IF($C208="B",VLOOKUP($A208,Bat!$A$4:$BG$1500,P$1,FALSE),VLOOKUP($A208,Pit!$A$4:$BA$1686,P$2,FALSE))</f>
        <v>91-93 Mph</v>
      </c>
      <c r="Q208" s="15">
        <f>IF($C208="B",VLOOKUP($A208,Bat!$A$4:$BG$1500,Q$1,FALSE),VLOOKUP($A208,Pit!$A$4:$BA$1686,Q$2,FALSE))</f>
        <v>1</v>
      </c>
      <c r="R208" s="16">
        <f>IF($C208="B",VLOOKUP($A208,Bat!$A$4:$BG$1500,R$1,FALSE),VLOOKUP($A208,Pit!$A$4:$BA$1686,R$2,FALSE))</f>
        <v>122.07327907274362</v>
      </c>
      <c r="S208" s="17">
        <f>IF($C208="B",VLOOKUP($A208,Bat!$A$4:$BG$1500,S$1,FALSE),VLOOKUP($A208,Pit!$A$4:$BA$1686,S$2,FALSE))</f>
        <v>1.9442437527435652</v>
      </c>
      <c r="T208" s="48" t="str">
        <f>IF($C208="B",VLOOKUP($A208,Bat!$A$4:$BG$1500,T$1,FALSE),VLOOKUP($A208,Pit!$A$4:$BA$1686,T$2,FALSE))</f>
        <v>$95k</v>
      </c>
      <c r="U208" s="19">
        <f>IF($C208="B",VLOOKUP($A208,Bat!$A$4:$AU$1464,46,FALSE),VLOOKUP($A208,Pit!$A$4:$BD$1664,55,FALSE))</f>
        <v>800</v>
      </c>
      <c r="V208" s="19">
        <f>IF($C208="B",VLOOKUP($A208,Bat!$A$4:$BA$1464,47,FALSE),VLOOKUP($A208,Pit!$A$4:$BF$1664,56,FALSE))</f>
        <v>800</v>
      </c>
      <c r="W208" s="19">
        <f>IF($C208="B",VLOOKUP($A208,Bat!$A$4:$BA$1464,48,FALSE),VLOOKUP($A208,Pit!$A$4:$BF$1664,57,FALSE))</f>
        <v>0</v>
      </c>
      <c r="X208" s="14">
        <f t="shared" si="16"/>
        <v>915</v>
      </c>
      <c r="Y208" s="20">
        <f t="shared" si="17"/>
        <v>65</v>
      </c>
      <c r="Z208" s="14">
        <f>IFERROR(VLOOKUP($D208,Results37!$F$3:$L$1396,Z$1,FALSE),"")</f>
        <v>204</v>
      </c>
      <c r="AA208" s="43">
        <f>IF(ISERROR(VLOOKUP(D208,Results37!$F$3:$O$1399,AA$1,FALSE)),"",IF(VLOOKUP(D208,Results37!$F$3:$O$1399,AA$1+1,FALSE)=1,"S"&amp;VLOOKUP(D208,Results37!$F$3:$O$1399,AA$1,FALSE),VLOOKUP(D208,Results37!$F$3:$O$1399,AA$1,FALSE)))</f>
        <v>7</v>
      </c>
      <c r="AB208" s="14">
        <f>IFERROR(VLOOKUP($D208,Results37!$F$3:$L$1396,AB$1,FALSE),"")</f>
        <v>18</v>
      </c>
      <c r="AC208" s="14" t="str">
        <f>IFERROR(VLOOKUP($D208,Results37!$F$3:$L$1396,AC$1,FALSE),"")</f>
        <v>Crystal Lake Sandgnats</v>
      </c>
      <c r="AD208" s="14">
        <f t="shared" si="18"/>
        <v>711</v>
      </c>
      <c r="AE208" s="18" t="str">
        <f>IF(ISERROR(VLOOKUP($AC208&amp;"-"&amp;$F208&amp;" "&amp;G208,Bonuses!$B$1:$G$1006,4,FALSE)),"",INT(VLOOKUP($AC208&amp;"-"&amp;$F208&amp;" "&amp;$G208,Bonuses!$B$1:$G$1006,4,FALSE)))</f>
        <v/>
      </c>
      <c r="AF208" s="14" t="str">
        <f>IF(ISERROR(VLOOKUP($AC208&amp;"-"&amp;$F208,Bonuses!$B$1:$G$1006,5,FALSE)),"",IF(VLOOKUP($AC208&amp;"-"&amp;$F208,Bonuses!$B$1:$G$1006,5,FALSE)="","",VLOOKUP($AC208&amp;"-"&amp;$F208,Bonuses!$B$1:$G$1006,6,FALSE)&amp;" yrs, "&amp;VLOOKUP($AC208&amp;"-"&amp;$F208,Bonuses!$B$1:$G$1006,5,FALSE)))</f>
        <v/>
      </c>
    </row>
    <row r="209" spans="1:32" s="19" customFormat="1" hidden="1" x14ac:dyDescent="0.3">
      <c r="A209" s="19">
        <v>8603</v>
      </c>
      <c r="B209" s="19">
        <f t="shared" si="15"/>
        <v>1</v>
      </c>
      <c r="C209" s="14" t="str">
        <f>IF(ISNUMBER(IFERROR(VLOOKUP($A209,Pit!$A$4:$A$600,1,FALSE),"B")),"P","B")</f>
        <v>P</v>
      </c>
      <c r="D209" s="15">
        <f>IF($C209="B",VLOOKUP($A209,Bat!$A$4:$BG$1500,D$1,FALSE),VLOOKUP($A209,Pit!$A$4:$BA$1686,D$2,FALSE))</f>
        <v>8603</v>
      </c>
      <c r="E209" s="14" t="str">
        <f>IF($C209="B",VLOOKUP($A209,Bat!$A$4:$BG$1500,E$1,FALSE),VLOOKUP($A209,Pit!$A$4:$BA$1686,E$2,FALSE))</f>
        <v>RP</v>
      </c>
      <c r="F209" s="14" t="str">
        <f>IF($C209="B",VLOOKUP($A209,Bat!$A$4:$BG$1500,F$1,FALSE),VLOOKUP($A209,Pit!$A$4:$BA$1686,F$2,FALSE))</f>
        <v>Edward</v>
      </c>
      <c r="G209" s="14" t="str">
        <f>IF($C209="B",VLOOKUP($A209,Bat!$A$4:$BG$1500,G$1,FALSE),VLOOKUP($A209,Pit!$A$4:$BA$1686,G$2,FALSE))</f>
        <v>Hayes</v>
      </c>
      <c r="H209" s="14">
        <f>IF($C209="B",VLOOKUP($A209,Bat!$A$4:$BG$1500,H$1,FALSE),VLOOKUP($A209,Pit!$A$4:$BA$1686,H$2,FALSE))</f>
        <v>21</v>
      </c>
      <c r="I209" s="14" t="str">
        <f>IF($C209="B",VLOOKUP($A209,Bat!$A$4:$BG$1500,I$1,FALSE),VLOOKUP($A209,Pit!$A$4:$BA$1686,I$2,FALSE))</f>
        <v>S</v>
      </c>
      <c r="J209" s="14" t="str">
        <f>IF($C209="B",VLOOKUP($A209,Bat!$A$4:$BG$1500,J$1,FALSE),VLOOKUP($A209,Pit!$A$4:$BA$1686,J$2,FALSE))</f>
        <v>R</v>
      </c>
      <c r="K209" s="14" t="str">
        <f>IF($C209="B",VLOOKUP($A209,Bat!$A$4:$BG$1500,K$1,FALSE),VLOOKUP($A209,Pit!$A$4:$BA$1686,K$2,FALSE))</f>
        <v>High</v>
      </c>
      <c r="L209" s="15" t="str">
        <f>IF($C209="B",VLOOKUP($A209,Bat!$A$4:$BG$1500,L$1,FALSE),VLOOKUP($A209,Pit!$A$4:$BA$1686,L$2,FALSE))</f>
        <v>Normal</v>
      </c>
      <c r="M209" s="14">
        <f>IF($C209="B",VLOOKUP($A209,Bat!$A$4:$BG$1500,M$1,FALSE),VLOOKUP($A209,Pit!$A$4:$BA$1686,M$2,FALSE))</f>
        <v>6</v>
      </c>
      <c r="N209" s="14">
        <f>IF($C209="B",VLOOKUP($A209,Bat!$A$4:$BG$1500,N$1,FALSE),VLOOKUP($A209,Pit!$A$4:$BA$1686,N$2,FALSE))</f>
        <v>3</v>
      </c>
      <c r="O209" s="14">
        <f>IF($C209="B",VLOOKUP($A209,Bat!$A$4:$BG$1500,O$1,FALSE),VLOOKUP($A209,Pit!$A$4:$BA$1686,O$2,FALSE))</f>
        <v>2</v>
      </c>
      <c r="P209" s="14" t="str">
        <f>IF($C209="B",VLOOKUP($A209,Bat!$A$4:$BG$1500,P$1,FALSE),VLOOKUP($A209,Pit!$A$4:$BA$1686,P$2,FALSE))</f>
        <v>94-96 Mph</v>
      </c>
      <c r="Q209" s="15">
        <f>IF($C209="B",VLOOKUP($A209,Bat!$A$4:$BG$1500,Q$1,FALSE),VLOOKUP($A209,Pit!$A$4:$BA$1686,Q$2,FALSE))</f>
        <v>3</v>
      </c>
      <c r="R209" s="16">
        <f>IF($C209="B",VLOOKUP($A209,Bat!$A$4:$BG$1500,R$1,FALSE),VLOOKUP($A209,Pit!$A$4:$BA$1686,R$2,FALSE))</f>
        <v>101.24702631168665</v>
      </c>
      <c r="S209" s="17">
        <f>IF($C209="B",VLOOKUP($A209,Bat!$A$4:$BG$1500,S$1,FALSE),VLOOKUP($A209,Pit!$A$4:$BA$1686,S$2,FALSE))</f>
        <v>2.2883140841206621E-2</v>
      </c>
      <c r="T209" s="48" t="str">
        <f>IF($C209="B",VLOOKUP($A209,Bat!$A$4:$BG$1500,T$1,FALSE),VLOOKUP($A209,Pit!$A$4:$BA$1686,T$2,FALSE))</f>
        <v>-</v>
      </c>
      <c r="U209" s="19">
        <f>IF($C209="B",VLOOKUP($A209,Bat!$A$4:$AU$1464,46,FALSE),VLOOKUP($A209,Pit!$A$4:$BD$1664,55,FALSE))</f>
        <v>800</v>
      </c>
      <c r="V209" s="19">
        <f>IF($C209="B",VLOOKUP($A209,Bat!$A$4:$BA$1464,47,FALSE),VLOOKUP($A209,Pit!$A$4:$BF$1664,56,FALSE))</f>
        <v>800</v>
      </c>
      <c r="W209" s="19">
        <f>IF($C209="B",VLOOKUP($A209,Bat!$A$4:$BA$1464,48,FALSE),VLOOKUP($A209,Pit!$A$4:$BF$1664,57,FALSE))</f>
        <v>0</v>
      </c>
      <c r="X209" s="14">
        <f t="shared" si="16"/>
        <v>1291</v>
      </c>
      <c r="Y209" s="20">
        <f t="shared" si="17"/>
        <v>441</v>
      </c>
      <c r="Z209" s="14">
        <f>IFERROR(VLOOKUP($D209,Results37!$F$3:$L$1396,Z$1,FALSE),"")</f>
        <v>205</v>
      </c>
      <c r="AA209" s="43">
        <f>IF(ISERROR(VLOOKUP(D209,Results37!$F$3:$O$1399,AA$1,FALSE)),"",IF(VLOOKUP(D209,Results37!$F$3:$O$1399,AA$1+1,FALSE)=1,"S"&amp;VLOOKUP(D209,Results37!$F$3:$O$1399,AA$1,FALSE),VLOOKUP(D209,Results37!$F$3:$O$1399,AA$1,FALSE)))</f>
        <v>7</v>
      </c>
      <c r="AB209" s="14">
        <f>IFERROR(VLOOKUP($D209,Results37!$F$3:$L$1396,AB$1,FALSE),"")</f>
        <v>19</v>
      </c>
      <c r="AC209" s="14" t="str">
        <f>IFERROR(VLOOKUP($D209,Results37!$F$3:$L$1396,AC$1,FALSE),"")</f>
        <v>Okinawa Shisa</v>
      </c>
      <c r="AD209" s="14">
        <f t="shared" si="18"/>
        <v>1086</v>
      </c>
      <c r="AE209" s="18" t="str">
        <f>IF(ISERROR(VLOOKUP($AC209&amp;"-"&amp;$F209&amp;" "&amp;G209,Bonuses!$B$1:$G$1006,4,FALSE)),"",INT(VLOOKUP($AC209&amp;"-"&amp;$F209&amp;" "&amp;$G209,Bonuses!$B$1:$G$1006,4,FALSE)))</f>
        <v/>
      </c>
      <c r="AF209" s="14" t="str">
        <f>AA209&amp;"."&amp;AB209&amp;" ("&amp;Z209&amp;") - "&amp;E209&amp;" "&amp;F209&amp;" "&amp;G209</f>
        <v>7.19 (205) - RP Edward Hayes</v>
      </c>
    </row>
    <row r="210" spans="1:32" s="19" customFormat="1" hidden="1" x14ac:dyDescent="0.3">
      <c r="A210" s="19">
        <v>7506</v>
      </c>
      <c r="B210" s="19">
        <f t="shared" si="15"/>
        <v>1</v>
      </c>
      <c r="C210" s="14" t="str">
        <f>IF(ISNUMBER(IFERROR(VLOOKUP($A210,Pit!$A$4:$A$600,1,FALSE),"B")),"P","B")</f>
        <v>B</v>
      </c>
      <c r="D210" s="15">
        <f>IF($C210="B",VLOOKUP($A210,Bat!$A$4:$BG$1500,D$1,FALSE),VLOOKUP($A210,Pit!$A$4:$BA$1686,D$2,FALSE))</f>
        <v>7506</v>
      </c>
      <c r="E210" s="14" t="str">
        <f>IF($C210="B",VLOOKUP($A210,Bat!$A$4:$BG$1500,E$1,FALSE),VLOOKUP($A210,Pit!$A$4:$BA$1686,E$2,FALSE))</f>
        <v>3B</v>
      </c>
      <c r="F210" s="14" t="str">
        <f>IF($C210="B",VLOOKUP($A210,Bat!$A$4:$BG$1500,F$1,FALSE),VLOOKUP($A210,Pit!$A$4:$BA$1686,F$2,FALSE))</f>
        <v>Ogai</v>
      </c>
      <c r="G210" s="14" t="str">
        <f>IF($C210="B",VLOOKUP($A210,Bat!$A$4:$BG$1500,G$1,FALSE),VLOOKUP($A210,Pit!$A$4:$BA$1686,G$2,FALSE))</f>
        <v>Otsu</v>
      </c>
      <c r="H210" s="14">
        <f>IF($C210="B",VLOOKUP($A210,Bat!$A$4:$BG$1500,H$1,FALSE),VLOOKUP($A210,Pit!$A$4:$BA$1686,H$2,FALSE))</f>
        <v>21</v>
      </c>
      <c r="I210" s="14" t="str">
        <f>IF($C210="B",VLOOKUP($A210,Bat!$A$4:$BG$1500,I$1,FALSE),VLOOKUP($A210,Pit!$A$4:$BA$1686,I$2,FALSE))</f>
        <v>R</v>
      </c>
      <c r="J210" s="14" t="str">
        <f>IF($C210="B",VLOOKUP($A210,Bat!$A$4:$BG$1500,J$1,FALSE),VLOOKUP($A210,Pit!$A$4:$BA$1686,J$2,FALSE))</f>
        <v>R</v>
      </c>
      <c r="K210" s="14" t="str">
        <f>IF($C210="B",VLOOKUP($A210,Bat!$A$4:$BG$1500,K$1,FALSE),VLOOKUP($A210,Pit!$A$4:$BA$1686,K$2,FALSE))</f>
        <v>Normal</v>
      </c>
      <c r="L210" s="15" t="str">
        <f>IF($C210="B",VLOOKUP($A210,Bat!$A$4:$BG$1500,L$1,FALSE),VLOOKUP($A210,Pit!$A$4:$BA$1686,L$2,FALSE))</f>
        <v>Low</v>
      </c>
      <c r="M210" s="14">
        <f>IF($C210="B",VLOOKUP($A210,Bat!$A$4:$BG$1500,M$1,FALSE),VLOOKUP($A210,Pit!$A$4:$BA$1686,M$2,FALSE))</f>
        <v>3</v>
      </c>
      <c r="N210" s="14">
        <f>IF($C210="B",VLOOKUP($A210,Bat!$A$4:$BG$1500,N$1,FALSE),VLOOKUP($A210,Pit!$A$4:$BA$1686,N$2,FALSE))</f>
        <v>4</v>
      </c>
      <c r="O210" s="14">
        <f>IF($C210="B",VLOOKUP($A210,Bat!$A$4:$BG$1500,O$1,FALSE),VLOOKUP($A210,Pit!$A$4:$BA$1686,O$2,FALSE))</f>
        <v>3</v>
      </c>
      <c r="P210" s="14">
        <f>IF($C210="B",VLOOKUP($A210,Bat!$A$4:$BG$1500,P$1,FALSE),VLOOKUP($A210,Pit!$A$4:$BA$1686,P$2,FALSE))</f>
        <v>4</v>
      </c>
      <c r="Q210" s="15">
        <f>IF($C210="B",VLOOKUP($A210,Bat!$A$4:$BG$1500,Q$1,FALSE),VLOOKUP($A210,Pit!$A$4:$BA$1686,Q$2,FALSE))</f>
        <v>6</v>
      </c>
      <c r="R210" s="16">
        <f>IF($C210="B",VLOOKUP($A210,Bat!$A$4:$BG$1500,R$1,FALSE),VLOOKUP($A210,Pit!$A$4:$BA$1686,R$2,FALSE))</f>
        <v>106.81379843600351</v>
      </c>
      <c r="S210" s="17">
        <f>IF($C210="B",VLOOKUP($A210,Bat!$A$4:$BG$1500,S$1,FALSE),VLOOKUP($A210,Pit!$A$4:$BA$1686,S$2,FALSE))</f>
        <v>-0.27034197112842528</v>
      </c>
      <c r="T210" s="48" t="str">
        <f>IF($C210="B",VLOOKUP($A210,Bat!$A$4:$BG$1500,T$1,FALSE),VLOOKUP($A210,Pit!$A$4:$BA$1686,T$2,FALSE))</f>
        <v>-</v>
      </c>
      <c r="U210" s="19">
        <f>IF($C210="B",VLOOKUP($A210,Bat!$A$4:$AU$1464,46,FALSE),VLOOKUP($A210,Pit!$A$4:$BD$1664,55,FALSE))</f>
        <v>800</v>
      </c>
      <c r="V210" s="19">
        <f>IF($C210="B",VLOOKUP($A210,Bat!$A$4:$BA$1464,47,FALSE),VLOOKUP($A210,Pit!$A$4:$BF$1664,56,FALSE))</f>
        <v>800</v>
      </c>
      <c r="W210" s="19">
        <f>IF($C210="B",VLOOKUP($A210,Bat!$A$4:$BA$1464,48,FALSE),VLOOKUP($A210,Pit!$A$4:$BF$1664,57,FALSE))</f>
        <v>0</v>
      </c>
      <c r="X210" s="14">
        <f t="shared" si="16"/>
        <v>1485</v>
      </c>
      <c r="Y210" s="20">
        <f t="shared" si="17"/>
        <v>635</v>
      </c>
      <c r="Z210" s="14">
        <f>IFERROR(VLOOKUP($D210,Results37!$F$3:$L$1396,Z$1,FALSE),"")</f>
        <v>206</v>
      </c>
      <c r="AA210" s="43">
        <f>IF(ISERROR(VLOOKUP(D210,Results37!$F$3:$O$1399,AA$1,FALSE)),"",IF(VLOOKUP(D210,Results37!$F$3:$O$1399,AA$1+1,FALSE)=1,"S"&amp;VLOOKUP(D210,Results37!$F$3:$O$1399,AA$1,FALSE),VLOOKUP(D210,Results37!$F$3:$O$1399,AA$1,FALSE)))</f>
        <v>7</v>
      </c>
      <c r="AB210" s="14">
        <f>IFERROR(VLOOKUP($D210,Results37!$F$3:$L$1396,AB$1,FALSE),"")</f>
        <v>20</v>
      </c>
      <c r="AC210" s="14" t="str">
        <f>IFERROR(VLOOKUP($D210,Results37!$F$3:$L$1396,AC$1,FALSE),"")</f>
        <v>New Orleans Trendsetters</v>
      </c>
      <c r="AD210" s="14">
        <f t="shared" si="18"/>
        <v>1279</v>
      </c>
      <c r="AE210" s="18" t="str">
        <f>IF(ISERROR(VLOOKUP($AC210&amp;"-"&amp;$F210&amp;" "&amp;G210,Bonuses!$B$1:$G$1006,4,FALSE)),"",INT(VLOOKUP($AC210&amp;"-"&amp;$F210&amp;" "&amp;$G210,Bonuses!$B$1:$G$1006,4,FALSE)))</f>
        <v/>
      </c>
      <c r="AF210" s="14" t="str">
        <f>IF(ISERROR(VLOOKUP($AC210&amp;"-"&amp;$F210,Bonuses!$B$1:$G$1006,5,FALSE)),"",IF(VLOOKUP($AC210&amp;"-"&amp;$F210,Bonuses!$B$1:$G$1006,5,FALSE)="","",VLOOKUP($AC210&amp;"-"&amp;$F210,Bonuses!$B$1:$G$1006,6,FALSE)&amp;" yrs, "&amp;VLOOKUP($AC210&amp;"-"&amp;$F210,Bonuses!$B$1:$G$1006,5,FALSE)))</f>
        <v/>
      </c>
    </row>
    <row r="211" spans="1:32" s="19" customFormat="1" hidden="1" x14ac:dyDescent="0.3">
      <c r="A211" s="19">
        <v>5391</v>
      </c>
      <c r="B211" s="19">
        <f t="shared" si="15"/>
        <v>1</v>
      </c>
      <c r="C211" s="14" t="str">
        <f>IF(ISNUMBER(IFERROR(VLOOKUP($A211,Pit!$A$4:$A$600,1,FALSE),"B")),"P","B")</f>
        <v>B</v>
      </c>
      <c r="D211" s="15">
        <f>IF($C211="B",VLOOKUP($A211,Bat!$A$4:$BG$1500,D$1,FALSE),VLOOKUP($A211,Pit!$A$4:$BA$1686,D$2,FALSE))</f>
        <v>5391</v>
      </c>
      <c r="E211" s="14" t="str">
        <f>IF($C211="B",VLOOKUP($A211,Bat!$A$4:$BG$1500,E$1,FALSE),VLOOKUP($A211,Pit!$A$4:$BA$1686,E$2,FALSE))</f>
        <v>CF</v>
      </c>
      <c r="F211" s="14" t="str">
        <f>IF($C211="B",VLOOKUP($A211,Bat!$A$4:$BG$1500,F$1,FALSE),VLOOKUP($A211,Pit!$A$4:$BA$1686,F$2,FALSE))</f>
        <v>Mike</v>
      </c>
      <c r="G211" s="14" t="str">
        <f>IF($C211="B",VLOOKUP($A211,Bat!$A$4:$BG$1500,G$1,FALSE),VLOOKUP($A211,Pit!$A$4:$BA$1686,G$2,FALSE))</f>
        <v>Williams</v>
      </c>
      <c r="H211" s="14">
        <f>IF($C211="B",VLOOKUP($A211,Bat!$A$4:$BG$1500,H$1,FALSE),VLOOKUP($A211,Pit!$A$4:$BA$1686,H$2,FALSE))</f>
        <v>18</v>
      </c>
      <c r="I211" s="14" t="str">
        <f>IF($C211="B",VLOOKUP($A211,Bat!$A$4:$BG$1500,I$1,FALSE),VLOOKUP($A211,Pit!$A$4:$BA$1686,I$2,FALSE))</f>
        <v>R</v>
      </c>
      <c r="J211" s="14" t="str">
        <f>IF($C211="B",VLOOKUP($A211,Bat!$A$4:$BG$1500,J$1,FALSE),VLOOKUP($A211,Pit!$A$4:$BA$1686,J$2,FALSE))</f>
        <v>R</v>
      </c>
      <c r="K211" s="14" t="str">
        <f>IF($C211="B",VLOOKUP($A211,Bat!$A$4:$BG$1500,K$1,FALSE),VLOOKUP($A211,Pit!$A$4:$BA$1686,K$2,FALSE))</f>
        <v>Low</v>
      </c>
      <c r="L211" s="15" t="str">
        <f>IF($C211="B",VLOOKUP($A211,Bat!$A$4:$BG$1500,L$1,FALSE),VLOOKUP($A211,Pit!$A$4:$BA$1686,L$2,FALSE))</f>
        <v>Normal</v>
      </c>
      <c r="M211" s="14">
        <f>IF($C211="B",VLOOKUP($A211,Bat!$A$4:$BG$1500,M$1,FALSE),VLOOKUP($A211,Pit!$A$4:$BA$1686,M$2,FALSE))</f>
        <v>4</v>
      </c>
      <c r="N211" s="14">
        <f>IF($C211="B",VLOOKUP($A211,Bat!$A$4:$BG$1500,N$1,FALSE),VLOOKUP($A211,Pit!$A$4:$BA$1686,N$2,FALSE))</f>
        <v>3</v>
      </c>
      <c r="O211" s="14">
        <f>IF($C211="B",VLOOKUP($A211,Bat!$A$4:$BG$1500,O$1,FALSE),VLOOKUP($A211,Pit!$A$4:$BA$1686,O$2,FALSE))</f>
        <v>3</v>
      </c>
      <c r="P211" s="14">
        <f>IF($C211="B",VLOOKUP($A211,Bat!$A$4:$BG$1500,P$1,FALSE),VLOOKUP($A211,Pit!$A$4:$BA$1686,P$2,FALSE))</f>
        <v>5</v>
      </c>
      <c r="Q211" s="15">
        <f>IF($C211="B",VLOOKUP($A211,Bat!$A$4:$BG$1500,Q$1,FALSE),VLOOKUP($A211,Pit!$A$4:$BA$1686,Q$2,FALSE))</f>
        <v>3</v>
      </c>
      <c r="R211" s="16">
        <f>IF($C211="B",VLOOKUP($A211,Bat!$A$4:$BG$1500,R$1,FALSE),VLOOKUP($A211,Pit!$A$4:$BA$1686,R$2,FALSE))</f>
        <v>114.38512524327747</v>
      </c>
      <c r="S211" s="17">
        <f>IF($C211="B",VLOOKUP($A211,Bat!$A$4:$BG$1500,S$1,FALSE),VLOOKUP($A211,Pit!$A$4:$BA$1686,S$2,FALSE))</f>
        <v>1.3112232203089385</v>
      </c>
      <c r="T211" s="48" t="str">
        <f>IF($C211="B",VLOOKUP($A211,Bat!$A$4:$BG$1500,T$1,FALSE),VLOOKUP($A211,Pit!$A$4:$BA$1686,T$2,FALSE))</f>
        <v>$65k</v>
      </c>
      <c r="U211" s="19">
        <f>IF($C211="B",VLOOKUP($A211,Bat!$A$4:$AU$1464,46,FALSE),VLOOKUP($A211,Pit!$A$4:$BD$1664,55,FALSE))</f>
        <v>800</v>
      </c>
      <c r="V211" s="19">
        <f>IF($C211="B",VLOOKUP($A211,Bat!$A$4:$BA$1464,47,FALSE),VLOOKUP($A211,Pit!$A$4:$BF$1664,56,FALSE))</f>
        <v>800</v>
      </c>
      <c r="W211" s="19">
        <f>IF($C211="B",VLOOKUP($A211,Bat!$A$4:$BA$1464,48,FALSE),VLOOKUP($A211,Pit!$A$4:$BF$1664,57,FALSE))</f>
        <v>0</v>
      </c>
      <c r="X211" s="14">
        <f t="shared" si="16"/>
        <v>967</v>
      </c>
      <c r="Y211" s="20">
        <f t="shared" si="17"/>
        <v>117</v>
      </c>
      <c r="Z211" s="14">
        <f>IFERROR(VLOOKUP($D211,Results37!$F$3:$L$1396,Z$1,FALSE),"")</f>
        <v>207</v>
      </c>
      <c r="AA211" s="43">
        <f>IF(ISERROR(VLOOKUP(D211,Results37!$F$3:$O$1399,AA$1,FALSE)),"",IF(VLOOKUP(D211,Results37!$F$3:$O$1399,AA$1+1,FALSE)=1,"S"&amp;VLOOKUP(D211,Results37!$F$3:$O$1399,AA$1,FALSE),VLOOKUP(D211,Results37!$F$3:$O$1399,AA$1,FALSE)))</f>
        <v>7</v>
      </c>
      <c r="AB211" s="14">
        <f>IFERROR(VLOOKUP($D211,Results37!$F$3:$L$1396,AB$1,FALSE),"")</f>
        <v>21</v>
      </c>
      <c r="AC211" s="14" t="str">
        <f>IFERROR(VLOOKUP($D211,Results37!$F$3:$L$1396,AC$1,FALSE),"")</f>
        <v>Florida Farstriders</v>
      </c>
      <c r="AD211" s="14">
        <f t="shared" si="18"/>
        <v>760</v>
      </c>
      <c r="AE211" s="18" t="str">
        <f>IF(ISERROR(VLOOKUP($AC211&amp;"-"&amp;$F211&amp;" "&amp;G211,Bonuses!$B$1:$G$1006,4,FALSE)),"",INT(VLOOKUP($AC211&amp;"-"&amp;$F211&amp;" "&amp;$G211,Bonuses!$B$1:$G$1006,4,FALSE)))</f>
        <v/>
      </c>
      <c r="AF211" s="14" t="str">
        <f>AA211&amp;"."&amp;AB211&amp;" ("&amp;Z211&amp;") - "&amp;E211&amp;" "&amp;F211&amp;" "&amp;G211</f>
        <v>7.21 (207) - CF Mike Williams</v>
      </c>
    </row>
    <row r="212" spans="1:32" s="19" customFormat="1" hidden="1" x14ac:dyDescent="0.3">
      <c r="A212" s="19">
        <v>5128</v>
      </c>
      <c r="B212" s="19">
        <f t="shared" si="15"/>
        <v>1</v>
      </c>
      <c r="C212" s="14" t="str">
        <f>IF(ISNUMBER(IFERROR(VLOOKUP($A212,Pit!$A$4:$A$600,1,FALSE),"B")),"P","B")</f>
        <v>B</v>
      </c>
      <c r="D212" s="15">
        <f>IF($C212="B",VLOOKUP($A212,Bat!$A$4:$BG$1500,D$1,FALSE),VLOOKUP($A212,Pit!$A$4:$BA$1686,D$2,FALSE))</f>
        <v>5128</v>
      </c>
      <c r="E212" s="14" t="str">
        <f>IF($C212="B",VLOOKUP($A212,Bat!$A$4:$BG$1500,E$1,FALSE),VLOOKUP($A212,Pit!$A$4:$BA$1686,E$2,FALSE))</f>
        <v>RF</v>
      </c>
      <c r="F212" s="14" t="str">
        <f>IF($C212="B",VLOOKUP($A212,Bat!$A$4:$BG$1500,F$1,FALSE),VLOOKUP($A212,Pit!$A$4:$BA$1686,F$2,FALSE))</f>
        <v>Nate</v>
      </c>
      <c r="G212" s="14" t="str">
        <f>IF($C212="B",VLOOKUP($A212,Bat!$A$4:$BG$1500,G$1,FALSE),VLOOKUP($A212,Pit!$A$4:$BA$1686,G$2,FALSE))</f>
        <v>Johnson</v>
      </c>
      <c r="H212" s="14">
        <f>IF($C212="B",VLOOKUP($A212,Bat!$A$4:$BG$1500,H$1,FALSE),VLOOKUP($A212,Pit!$A$4:$BA$1686,H$2,FALSE))</f>
        <v>21</v>
      </c>
      <c r="I212" s="14" t="str">
        <f>IF($C212="B",VLOOKUP($A212,Bat!$A$4:$BG$1500,I$1,FALSE),VLOOKUP($A212,Pit!$A$4:$BA$1686,I$2,FALSE))</f>
        <v>L</v>
      </c>
      <c r="J212" s="14" t="str">
        <f>IF($C212="B",VLOOKUP($A212,Bat!$A$4:$BG$1500,J$1,FALSE),VLOOKUP($A212,Pit!$A$4:$BA$1686,J$2,FALSE))</f>
        <v>L</v>
      </c>
      <c r="K212" s="14" t="str">
        <f>IF($C212="B",VLOOKUP($A212,Bat!$A$4:$BG$1500,K$1,FALSE),VLOOKUP($A212,Pit!$A$4:$BA$1686,K$2,FALSE))</f>
        <v>High</v>
      </c>
      <c r="L212" s="15" t="str">
        <f>IF($C212="B",VLOOKUP($A212,Bat!$A$4:$BG$1500,L$1,FALSE),VLOOKUP($A212,Pit!$A$4:$BA$1686,L$2,FALSE))</f>
        <v>Normal</v>
      </c>
      <c r="M212" s="14">
        <f>IF($C212="B",VLOOKUP($A212,Bat!$A$4:$BG$1500,M$1,FALSE),VLOOKUP($A212,Pit!$A$4:$BA$1686,M$2,FALSE))</f>
        <v>4</v>
      </c>
      <c r="N212" s="14">
        <f>IF($C212="B",VLOOKUP($A212,Bat!$A$4:$BG$1500,N$1,FALSE),VLOOKUP($A212,Pit!$A$4:$BA$1686,N$2,FALSE))</f>
        <v>4</v>
      </c>
      <c r="O212" s="14">
        <f>IF($C212="B",VLOOKUP($A212,Bat!$A$4:$BG$1500,O$1,FALSE),VLOOKUP($A212,Pit!$A$4:$BA$1686,O$2,FALSE))</f>
        <v>3</v>
      </c>
      <c r="P212" s="14">
        <f>IF($C212="B",VLOOKUP($A212,Bat!$A$4:$BG$1500,P$1,FALSE),VLOOKUP($A212,Pit!$A$4:$BA$1686,P$2,FALSE))</f>
        <v>5</v>
      </c>
      <c r="Q212" s="15">
        <f>IF($C212="B",VLOOKUP($A212,Bat!$A$4:$BG$1500,Q$1,FALSE),VLOOKUP($A212,Pit!$A$4:$BA$1686,Q$2,FALSE))</f>
        <v>4</v>
      </c>
      <c r="R212" s="16">
        <f>IF($C212="B",VLOOKUP($A212,Bat!$A$4:$BG$1500,R$1,FALSE),VLOOKUP($A212,Pit!$A$4:$BA$1686,R$2,FALSE))</f>
        <v>112.04134662605438</v>
      </c>
      <c r="S212" s="17">
        <f>IF($C212="B",VLOOKUP($A212,Bat!$A$4:$BG$1500,S$1,FALSE),VLOOKUP($A212,Pit!$A$4:$BA$1686,S$2,FALSE))</f>
        <v>0.82163417313242626</v>
      </c>
      <c r="T212" s="48" t="str">
        <f>IF($C212="B",VLOOKUP($A212,Bat!$A$4:$BG$1500,T$1,FALSE),VLOOKUP($A212,Pit!$A$4:$BA$1686,T$2,FALSE))</f>
        <v>$110k</v>
      </c>
      <c r="U212" s="19">
        <f>IF($C212="B",VLOOKUP($A212,Bat!$A$4:$AU$1464,46,FALSE),VLOOKUP($A212,Pit!$A$4:$BD$1664,55,FALSE))</f>
        <v>800</v>
      </c>
      <c r="V212" s="19">
        <f>IF($C212="B",VLOOKUP($A212,Bat!$A$4:$BA$1464,47,FALSE),VLOOKUP($A212,Pit!$A$4:$BF$1664,56,FALSE))</f>
        <v>800</v>
      </c>
      <c r="W212" s="19">
        <f>IF($C212="B",VLOOKUP($A212,Bat!$A$4:$BA$1464,48,FALSE),VLOOKUP($A212,Pit!$A$4:$BF$1664,57,FALSE))</f>
        <v>0</v>
      </c>
      <c r="X212" s="14">
        <f t="shared" si="16"/>
        <v>1049</v>
      </c>
      <c r="Y212" s="20">
        <f t="shared" si="17"/>
        <v>199</v>
      </c>
      <c r="Z212" s="14">
        <f>IFERROR(VLOOKUP($D212,Results37!$F$3:$L$1396,Z$1,FALSE),"")</f>
        <v>208</v>
      </c>
      <c r="AA212" s="43">
        <f>IF(ISERROR(VLOOKUP(D212,Results37!$F$3:$O$1399,AA$1,FALSE)),"",IF(VLOOKUP(D212,Results37!$F$3:$O$1399,AA$1+1,FALSE)=1,"S"&amp;VLOOKUP(D212,Results37!$F$3:$O$1399,AA$1,FALSE),VLOOKUP(D212,Results37!$F$3:$O$1399,AA$1,FALSE)))</f>
        <v>7</v>
      </c>
      <c r="AB212" s="14">
        <f>IFERROR(VLOOKUP($D212,Results37!$F$3:$L$1396,AB$1,FALSE),"")</f>
        <v>22</v>
      </c>
      <c r="AC212" s="14" t="str">
        <f>IFERROR(VLOOKUP($D212,Results37!$F$3:$L$1396,AC$1,FALSE),"")</f>
        <v>Madison Malts</v>
      </c>
      <c r="AD212" s="14">
        <f t="shared" si="18"/>
        <v>841</v>
      </c>
      <c r="AE212" s="18" t="str">
        <f>IF(ISERROR(VLOOKUP($AC212&amp;"-"&amp;$F212&amp;" "&amp;G212,Bonuses!$B$1:$G$1006,4,FALSE)),"",INT(VLOOKUP($AC212&amp;"-"&amp;$F212&amp;" "&amp;$G212,Bonuses!$B$1:$G$1006,4,FALSE)))</f>
        <v/>
      </c>
      <c r="AF212" s="14" t="str">
        <f>IF(ISERROR(VLOOKUP($AC212&amp;"-"&amp;$F212,Bonuses!$B$1:$G$1006,5,FALSE)),"",IF(VLOOKUP($AC212&amp;"-"&amp;$F212,Bonuses!$B$1:$G$1006,5,FALSE)="","",VLOOKUP($AC212&amp;"-"&amp;$F212,Bonuses!$B$1:$G$1006,6,FALSE)&amp;" yrs, "&amp;VLOOKUP($AC212&amp;"-"&amp;$F212,Bonuses!$B$1:$G$1006,5,FALSE)))</f>
        <v/>
      </c>
    </row>
    <row r="213" spans="1:32" s="19" customFormat="1" hidden="1" x14ac:dyDescent="0.3">
      <c r="A213" s="19">
        <v>11528</v>
      </c>
      <c r="B213" s="19">
        <f t="shared" si="15"/>
        <v>1</v>
      </c>
      <c r="C213" s="14" t="str">
        <f>IF(ISNUMBER(IFERROR(VLOOKUP($A213,Pit!$A$4:$A$600,1,FALSE),"B")),"P","B")</f>
        <v>B</v>
      </c>
      <c r="D213" s="15">
        <f>IF($C213="B",VLOOKUP($A213,Bat!$A$4:$BG$1500,D$1,FALSE),VLOOKUP($A213,Pit!$A$4:$BA$1686,D$2,FALSE))</f>
        <v>11528</v>
      </c>
      <c r="E213" s="14" t="str">
        <f>IF($C213="B",VLOOKUP($A213,Bat!$A$4:$BG$1500,E$1,FALSE),VLOOKUP($A213,Pit!$A$4:$BA$1686,E$2,FALSE))</f>
        <v>2B</v>
      </c>
      <c r="F213" s="14" t="str">
        <f>IF($C213="B",VLOOKUP($A213,Bat!$A$4:$BG$1500,F$1,FALSE),VLOOKUP($A213,Pit!$A$4:$BA$1686,F$2,FALSE))</f>
        <v>Dudley</v>
      </c>
      <c r="G213" s="14" t="str">
        <f>IF($C213="B",VLOOKUP($A213,Bat!$A$4:$BG$1500,G$1,FALSE),VLOOKUP($A213,Pit!$A$4:$BA$1686,G$2,FALSE))</f>
        <v>Meek</v>
      </c>
      <c r="H213" s="14">
        <f>IF($C213="B",VLOOKUP($A213,Bat!$A$4:$BG$1500,H$1,FALSE),VLOOKUP($A213,Pit!$A$4:$BA$1686,H$2,FALSE))</f>
        <v>21</v>
      </c>
      <c r="I213" s="14" t="str">
        <f>IF($C213="B",VLOOKUP($A213,Bat!$A$4:$BG$1500,I$1,FALSE),VLOOKUP($A213,Pit!$A$4:$BA$1686,I$2,FALSE))</f>
        <v>R</v>
      </c>
      <c r="J213" s="14" t="str">
        <f>IF($C213="B",VLOOKUP($A213,Bat!$A$4:$BG$1500,J$1,FALSE),VLOOKUP($A213,Pit!$A$4:$BA$1686,J$2,FALSE))</f>
        <v>R</v>
      </c>
      <c r="K213" s="14" t="str">
        <f>IF($C213="B",VLOOKUP($A213,Bat!$A$4:$BG$1500,K$1,FALSE),VLOOKUP($A213,Pit!$A$4:$BA$1686,K$2,FALSE))</f>
        <v>High</v>
      </c>
      <c r="L213" s="15" t="str">
        <f>IF($C213="B",VLOOKUP($A213,Bat!$A$4:$BG$1500,L$1,FALSE),VLOOKUP($A213,Pit!$A$4:$BA$1686,L$2,FALSE))</f>
        <v>Normal</v>
      </c>
      <c r="M213" s="14">
        <f>IF($C213="B",VLOOKUP($A213,Bat!$A$4:$BG$1500,M$1,FALSE),VLOOKUP($A213,Pit!$A$4:$BA$1686,M$2,FALSE))</f>
        <v>3</v>
      </c>
      <c r="N213" s="14">
        <f>IF($C213="B",VLOOKUP($A213,Bat!$A$4:$BG$1500,N$1,FALSE),VLOOKUP($A213,Pit!$A$4:$BA$1686,N$2,FALSE))</f>
        <v>4</v>
      </c>
      <c r="O213" s="14">
        <f>IF($C213="B",VLOOKUP($A213,Bat!$A$4:$BG$1500,O$1,FALSE),VLOOKUP($A213,Pit!$A$4:$BA$1686,O$2,FALSE))</f>
        <v>3</v>
      </c>
      <c r="P213" s="14">
        <f>IF($C213="B",VLOOKUP($A213,Bat!$A$4:$BG$1500,P$1,FALSE),VLOOKUP($A213,Pit!$A$4:$BA$1686,P$2,FALSE))</f>
        <v>4</v>
      </c>
      <c r="Q213" s="15">
        <f>IF($C213="B",VLOOKUP($A213,Bat!$A$4:$BG$1500,Q$1,FALSE),VLOOKUP($A213,Pit!$A$4:$BA$1686,Q$2,FALSE))</f>
        <v>5</v>
      </c>
      <c r="R213" s="16">
        <f>IF($C213="B",VLOOKUP($A213,Bat!$A$4:$BG$1500,R$1,FALSE),VLOOKUP($A213,Pit!$A$4:$BA$1686,R$2,FALSE))</f>
        <v>109.16138548032964</v>
      </c>
      <c r="S213" s="17">
        <f>IF($C213="B",VLOOKUP($A213,Bat!$A$4:$BG$1500,S$1,FALSE),VLOOKUP($A213,Pit!$A$4:$BA$1686,S$2,FALSE))</f>
        <v>0.22004261372511666</v>
      </c>
      <c r="T213" s="48" t="str">
        <f>IF($C213="B",VLOOKUP($A213,Bat!$A$4:$BG$1500,T$1,FALSE),VLOOKUP($A213,Pit!$A$4:$BA$1686,T$2,FALSE))</f>
        <v>-</v>
      </c>
      <c r="U213" s="19">
        <f>IF($C213="B",VLOOKUP($A213,Bat!$A$4:$AU$1464,46,FALSE),VLOOKUP($A213,Pit!$A$4:$BD$1664,55,FALSE))</f>
        <v>800</v>
      </c>
      <c r="V213" s="19">
        <f>IF($C213="B",VLOOKUP($A213,Bat!$A$4:$BA$1464,47,FALSE),VLOOKUP($A213,Pit!$A$4:$BF$1664,56,FALSE))</f>
        <v>800</v>
      </c>
      <c r="W213" s="19">
        <f>IF($C213="B",VLOOKUP($A213,Bat!$A$4:$BA$1464,48,FALSE),VLOOKUP($A213,Pit!$A$4:$BF$1664,57,FALSE))</f>
        <v>0</v>
      </c>
      <c r="X213" s="14">
        <f t="shared" si="16"/>
        <v>1220</v>
      </c>
      <c r="Y213" s="20">
        <f t="shared" si="17"/>
        <v>370</v>
      </c>
      <c r="Z213" s="14">
        <f>IFERROR(VLOOKUP($D213,Results37!$F$3:$L$1396,Z$1,FALSE),"")</f>
        <v>209</v>
      </c>
      <c r="AA213" s="43">
        <f>IF(ISERROR(VLOOKUP(D213,Results37!$F$3:$O$1399,AA$1,FALSE)),"",IF(VLOOKUP(D213,Results37!$F$3:$O$1399,AA$1+1,FALSE)=1,"S"&amp;VLOOKUP(D213,Results37!$F$3:$O$1399,AA$1,FALSE),VLOOKUP(D213,Results37!$F$3:$O$1399,AA$1,FALSE)))</f>
        <v>7</v>
      </c>
      <c r="AB213" s="14">
        <f>IFERROR(VLOOKUP($D213,Results37!$F$3:$L$1396,AB$1,FALSE),"")</f>
        <v>23</v>
      </c>
      <c r="AC213" s="14" t="str">
        <f>IFERROR(VLOOKUP($D213,Results37!$F$3:$L$1396,AC$1,FALSE),"")</f>
        <v>Fargo Dinosaurs</v>
      </c>
      <c r="AD213" s="14">
        <f t="shared" si="18"/>
        <v>1011</v>
      </c>
      <c r="AE213" s="18" t="str">
        <f>IF(ISERROR(VLOOKUP($AC213&amp;"-"&amp;$F213&amp;" "&amp;G213,Bonuses!$B$1:$G$1006,4,FALSE)),"",INT(VLOOKUP($AC213&amp;"-"&amp;$F213&amp;" "&amp;$G213,Bonuses!$B$1:$G$1006,4,FALSE)))</f>
        <v/>
      </c>
      <c r="AF213" s="14" t="str">
        <f>AA213&amp;"."&amp;AB213&amp;" ("&amp;Z213&amp;") - "&amp;E213&amp;" "&amp;F213&amp;" "&amp;G213</f>
        <v>7.23 (209) - 2B Dudley Meek</v>
      </c>
    </row>
    <row r="214" spans="1:32" s="19" customFormat="1" hidden="1" x14ac:dyDescent="0.3">
      <c r="A214" s="19">
        <v>7196</v>
      </c>
      <c r="B214" s="19">
        <f t="shared" si="15"/>
        <v>1</v>
      </c>
      <c r="C214" s="14" t="str">
        <f>IF(ISNUMBER(IFERROR(VLOOKUP($A214,Pit!$A$4:$A$600,1,FALSE),"B")),"P","B")</f>
        <v>P</v>
      </c>
      <c r="D214" s="15">
        <f>IF($C214="B",VLOOKUP($A214,Bat!$A$4:$BG$1500,D$1,FALSE),VLOOKUP($A214,Pit!$A$4:$BA$1686,D$2,FALSE))</f>
        <v>7196</v>
      </c>
      <c r="E214" s="14" t="str">
        <f>IF($C214="B",VLOOKUP($A214,Bat!$A$4:$BG$1500,E$1,FALSE),VLOOKUP($A214,Pit!$A$4:$BA$1686,E$2,FALSE))</f>
        <v>RP</v>
      </c>
      <c r="F214" s="14" t="str">
        <f>IF($C214="B",VLOOKUP($A214,Bat!$A$4:$BG$1500,F$1,FALSE),VLOOKUP($A214,Pit!$A$4:$BA$1686,F$2,FALSE))</f>
        <v>Jimmy</v>
      </c>
      <c r="G214" s="14" t="str">
        <f>IF($C214="B",VLOOKUP($A214,Bat!$A$4:$BG$1500,G$1,FALSE),VLOOKUP($A214,Pit!$A$4:$BA$1686,G$2,FALSE))</f>
        <v>Picot</v>
      </c>
      <c r="H214" s="14">
        <f>IF($C214="B",VLOOKUP($A214,Bat!$A$4:$BG$1500,H$1,FALSE),VLOOKUP($A214,Pit!$A$4:$BA$1686,H$2,FALSE))</f>
        <v>18</v>
      </c>
      <c r="I214" s="14" t="str">
        <f>IF($C214="B",VLOOKUP($A214,Bat!$A$4:$BG$1500,I$1,FALSE),VLOOKUP($A214,Pit!$A$4:$BA$1686,I$2,FALSE))</f>
        <v>S</v>
      </c>
      <c r="J214" s="14" t="str">
        <f>IF($C214="B",VLOOKUP($A214,Bat!$A$4:$BG$1500,J$1,FALSE),VLOOKUP($A214,Pit!$A$4:$BA$1686,J$2,FALSE))</f>
        <v>L</v>
      </c>
      <c r="K214" s="14" t="str">
        <f>IF($C214="B",VLOOKUP($A214,Bat!$A$4:$BG$1500,K$1,FALSE),VLOOKUP($A214,Pit!$A$4:$BA$1686,K$2,FALSE))</f>
        <v>Normal</v>
      </c>
      <c r="L214" s="15" t="str">
        <f>IF($C214="B",VLOOKUP($A214,Bat!$A$4:$BG$1500,L$1,FALSE),VLOOKUP($A214,Pit!$A$4:$BA$1686,L$2,FALSE))</f>
        <v>Normal</v>
      </c>
      <c r="M214" s="14">
        <f>IF($C214="B",VLOOKUP($A214,Bat!$A$4:$BG$1500,M$1,FALSE),VLOOKUP($A214,Pit!$A$4:$BA$1686,M$2,FALSE))</f>
        <v>4</v>
      </c>
      <c r="N214" s="14">
        <f>IF($C214="B",VLOOKUP($A214,Bat!$A$4:$BG$1500,N$1,FALSE),VLOOKUP($A214,Pit!$A$4:$BA$1686,N$2,FALSE))</f>
        <v>5</v>
      </c>
      <c r="O214" s="14">
        <f>IF($C214="B",VLOOKUP($A214,Bat!$A$4:$BG$1500,O$1,FALSE),VLOOKUP($A214,Pit!$A$4:$BA$1686,O$2,FALSE))</f>
        <v>4</v>
      </c>
      <c r="P214" s="14" t="str">
        <f>IF($C214="B",VLOOKUP($A214,Bat!$A$4:$BG$1500,P$1,FALSE),VLOOKUP($A214,Pit!$A$4:$BA$1686,P$2,FALSE))</f>
        <v>88-90 Mph</v>
      </c>
      <c r="Q214" s="15">
        <f>IF($C214="B",VLOOKUP($A214,Bat!$A$4:$BG$1500,Q$1,FALSE),VLOOKUP($A214,Pit!$A$4:$BA$1686,Q$2,FALSE))</f>
        <v>5</v>
      </c>
      <c r="R214" s="16">
        <f>IF($C214="B",VLOOKUP($A214,Bat!$A$4:$BG$1500,R$1,FALSE),VLOOKUP($A214,Pit!$A$4:$BA$1686,R$2,FALSE))</f>
        <v>120.27839423680135</v>
      </c>
      <c r="S214" s="17">
        <f>IF($C214="B",VLOOKUP($A214,Bat!$A$4:$BG$1500,S$1,FALSE),VLOOKUP($A214,Pit!$A$4:$BA$1686,S$2,FALSE))</f>
        <v>1.7786536647787785</v>
      </c>
      <c r="T214" s="48" t="str">
        <f>IF($C214="B",VLOOKUP($A214,Bat!$A$4:$BG$1500,T$1,FALSE),VLOOKUP($A214,Pit!$A$4:$BA$1686,T$2,FALSE))</f>
        <v>$75k</v>
      </c>
      <c r="U214" s="19">
        <f>IF($C214="B",VLOOKUP($A214,Bat!$A$4:$AU$1464,46,FALSE),VLOOKUP($A214,Pit!$A$4:$BD$1664,55,FALSE))</f>
        <v>800</v>
      </c>
      <c r="V214" s="19">
        <f>IF($C214="B",VLOOKUP($A214,Bat!$A$4:$BA$1464,47,FALSE),VLOOKUP($A214,Pit!$A$4:$BF$1664,56,FALSE))</f>
        <v>800</v>
      </c>
      <c r="W214" s="19">
        <f>IF($C214="B",VLOOKUP($A214,Bat!$A$4:$BA$1464,48,FALSE),VLOOKUP($A214,Pit!$A$4:$BF$1664,57,FALSE))</f>
        <v>0</v>
      </c>
      <c r="X214" s="14">
        <f t="shared" si="16"/>
        <v>926</v>
      </c>
      <c r="Y214" s="20">
        <f t="shared" si="17"/>
        <v>76</v>
      </c>
      <c r="Z214" s="14">
        <f>IFERROR(VLOOKUP($D214,Results37!$F$3:$L$1396,Z$1,FALSE),"")</f>
        <v>210</v>
      </c>
      <c r="AA214" s="43">
        <f>IF(ISERROR(VLOOKUP(D214,Results37!$F$3:$O$1399,AA$1,FALSE)),"",IF(VLOOKUP(D214,Results37!$F$3:$O$1399,AA$1+1,FALSE)=1,"S"&amp;VLOOKUP(D214,Results37!$F$3:$O$1399,AA$1,FALSE),VLOOKUP(D214,Results37!$F$3:$O$1399,AA$1,FALSE)))</f>
        <v>7</v>
      </c>
      <c r="AB214" s="14">
        <f>IFERROR(VLOOKUP($D214,Results37!$F$3:$L$1396,AB$1,FALSE),"")</f>
        <v>24</v>
      </c>
      <c r="AC214" s="14" t="str">
        <f>IFERROR(VLOOKUP($D214,Results37!$F$3:$L$1396,AC$1,FALSE),"")</f>
        <v>Hartford Harpoon</v>
      </c>
      <c r="AD214" s="14">
        <f t="shared" si="18"/>
        <v>716</v>
      </c>
      <c r="AE214" s="18" t="str">
        <f>IF(ISERROR(VLOOKUP($AC214&amp;"-"&amp;$F214&amp;" "&amp;G214,Bonuses!$B$1:$G$1006,4,FALSE)),"",INT(VLOOKUP($AC214&amp;"-"&amp;$F214&amp;" "&amp;$G214,Bonuses!$B$1:$G$1006,4,FALSE)))</f>
        <v/>
      </c>
      <c r="AF214" s="14" t="str">
        <f>IF(ISERROR(VLOOKUP($AC214&amp;"-"&amp;$F214,Bonuses!$B$1:$G$1006,5,FALSE)),"",IF(VLOOKUP($AC214&amp;"-"&amp;$F214,Bonuses!$B$1:$G$1006,5,FALSE)="","",VLOOKUP($AC214&amp;"-"&amp;$F214,Bonuses!$B$1:$G$1006,6,FALSE)&amp;" yrs, "&amp;VLOOKUP($AC214&amp;"-"&amp;$F214,Bonuses!$B$1:$G$1006,5,FALSE)))</f>
        <v/>
      </c>
    </row>
    <row r="215" spans="1:32" s="19" customFormat="1" hidden="1" x14ac:dyDescent="0.3">
      <c r="A215" s="19">
        <v>7788</v>
      </c>
      <c r="B215" s="19">
        <f t="shared" si="15"/>
        <v>1</v>
      </c>
      <c r="C215" s="14" t="str">
        <f>IF(ISNUMBER(IFERROR(VLOOKUP($A215,Pit!$A$4:$A$600,1,FALSE),"B")),"P","B")</f>
        <v>P</v>
      </c>
      <c r="D215" s="15">
        <f>IF($C215="B",VLOOKUP($A215,Bat!$A$4:$BG$1500,D$1,FALSE),VLOOKUP($A215,Pit!$A$4:$BA$1686,D$2,FALSE))</f>
        <v>7788</v>
      </c>
      <c r="E215" s="14" t="str">
        <f>IF($C215="B",VLOOKUP($A215,Bat!$A$4:$BG$1500,E$1,FALSE),VLOOKUP($A215,Pit!$A$4:$BA$1686,E$2,FALSE))</f>
        <v>CL</v>
      </c>
      <c r="F215" s="14" t="str">
        <f>IF($C215="B",VLOOKUP($A215,Bat!$A$4:$BG$1500,F$1,FALSE),VLOOKUP($A215,Pit!$A$4:$BA$1686,F$2,FALSE))</f>
        <v>Christian</v>
      </c>
      <c r="G215" s="14" t="str">
        <f>IF($C215="B",VLOOKUP($A215,Bat!$A$4:$BG$1500,G$1,FALSE),VLOOKUP($A215,Pit!$A$4:$BA$1686,G$2,FALSE))</f>
        <v>Romero</v>
      </c>
      <c r="H215" s="14">
        <f>IF($C215="B",VLOOKUP($A215,Bat!$A$4:$BG$1500,H$1,FALSE),VLOOKUP($A215,Pit!$A$4:$BA$1686,H$2,FALSE))</f>
        <v>18</v>
      </c>
      <c r="I215" s="14" t="str">
        <f>IF($C215="B",VLOOKUP($A215,Bat!$A$4:$BG$1500,I$1,FALSE),VLOOKUP($A215,Pit!$A$4:$BA$1686,I$2,FALSE))</f>
        <v>R</v>
      </c>
      <c r="J215" s="14" t="str">
        <f>IF($C215="B",VLOOKUP($A215,Bat!$A$4:$BG$1500,J$1,FALSE),VLOOKUP($A215,Pit!$A$4:$BA$1686,J$2,FALSE))</f>
        <v>R</v>
      </c>
      <c r="K215" s="14" t="str">
        <f>IF($C215="B",VLOOKUP($A215,Bat!$A$4:$BG$1500,K$1,FALSE),VLOOKUP($A215,Pit!$A$4:$BA$1686,K$2,FALSE))</f>
        <v>High</v>
      </c>
      <c r="L215" s="15" t="str">
        <f>IF($C215="B",VLOOKUP($A215,Bat!$A$4:$BG$1500,L$1,FALSE),VLOOKUP($A215,Pit!$A$4:$BA$1686,L$2,FALSE))</f>
        <v>High</v>
      </c>
      <c r="M215" s="14">
        <f>IF($C215="B",VLOOKUP($A215,Bat!$A$4:$BG$1500,M$1,FALSE),VLOOKUP($A215,Pit!$A$4:$BA$1686,M$2,FALSE))</f>
        <v>5</v>
      </c>
      <c r="N215" s="14">
        <f>IF($C215="B",VLOOKUP($A215,Bat!$A$4:$BG$1500,N$1,FALSE),VLOOKUP($A215,Pit!$A$4:$BA$1686,N$2,FALSE))</f>
        <v>4</v>
      </c>
      <c r="O215" s="14">
        <f>IF($C215="B",VLOOKUP($A215,Bat!$A$4:$BG$1500,O$1,FALSE),VLOOKUP($A215,Pit!$A$4:$BA$1686,O$2,FALSE))</f>
        <v>4</v>
      </c>
      <c r="P215" s="14" t="str">
        <f>IF($C215="B",VLOOKUP($A215,Bat!$A$4:$BG$1500,P$1,FALSE),VLOOKUP($A215,Pit!$A$4:$BA$1686,P$2,FALSE))</f>
        <v>89-91 Mph</v>
      </c>
      <c r="Q215" s="15">
        <f>IF($C215="B",VLOOKUP($A215,Bat!$A$4:$BG$1500,Q$1,FALSE),VLOOKUP($A215,Pit!$A$4:$BA$1686,Q$2,FALSE))</f>
        <v>2</v>
      </c>
      <c r="R215" s="16">
        <f>IF($C215="B",VLOOKUP($A215,Bat!$A$4:$BG$1500,R$1,FALSE),VLOOKUP($A215,Pit!$A$4:$BA$1686,R$2,FALSE))</f>
        <v>115.80796187947925</v>
      </c>
      <c r="S215" s="17">
        <f>IF($C215="B",VLOOKUP($A215,Bat!$A$4:$BG$1500,S$1,FALSE),VLOOKUP($A215,Pit!$A$4:$BA$1686,S$2,FALSE))</f>
        <v>1.3662264870200578</v>
      </c>
      <c r="T215" s="48" t="str">
        <f>IF($C215="B",VLOOKUP($A215,Bat!$A$4:$BG$1500,T$1,FALSE),VLOOKUP($A215,Pit!$A$4:$BA$1686,T$2,FALSE))</f>
        <v>$65k</v>
      </c>
      <c r="U215" s="19">
        <f>IF($C215="B",VLOOKUP($A215,Bat!$A$4:$AU$1464,46,FALSE),VLOOKUP($A215,Pit!$A$4:$BD$1664,55,FALSE))</f>
        <v>800</v>
      </c>
      <c r="V215" s="19">
        <f>IF($C215="B",VLOOKUP($A215,Bat!$A$4:$BA$1464,47,FALSE),VLOOKUP($A215,Pit!$A$4:$BF$1664,56,FALSE))</f>
        <v>800</v>
      </c>
      <c r="W215" s="19">
        <f>IF($C215="B",VLOOKUP($A215,Bat!$A$4:$BA$1464,48,FALSE),VLOOKUP($A215,Pit!$A$4:$BF$1664,57,FALSE))</f>
        <v>0</v>
      </c>
      <c r="X215" s="14">
        <f t="shared" si="16"/>
        <v>963</v>
      </c>
      <c r="Y215" s="20">
        <f t="shared" si="17"/>
        <v>113</v>
      </c>
      <c r="Z215" s="14">
        <f>IFERROR(VLOOKUP($D215,Results37!$F$3:$L$1396,Z$1,FALSE),"")</f>
        <v>211</v>
      </c>
      <c r="AA215" s="43">
        <f>IF(ISERROR(VLOOKUP(D215,Results37!$F$3:$O$1399,AA$1,FALSE)),"",IF(VLOOKUP(D215,Results37!$F$3:$O$1399,AA$1+1,FALSE)=1,"S"&amp;VLOOKUP(D215,Results37!$F$3:$O$1399,AA$1,FALSE),VLOOKUP(D215,Results37!$F$3:$O$1399,AA$1,FALSE)))</f>
        <v>7</v>
      </c>
      <c r="AB215" s="14">
        <f>IFERROR(VLOOKUP($D215,Results37!$F$3:$L$1396,AB$1,FALSE),"")</f>
        <v>25</v>
      </c>
      <c r="AC215" s="14" t="str">
        <f>IFERROR(VLOOKUP($D215,Results37!$F$3:$L$1396,AC$1,FALSE),"")</f>
        <v>Madison Malts</v>
      </c>
      <c r="AD215" s="14">
        <f t="shared" si="18"/>
        <v>752</v>
      </c>
      <c r="AE215" s="18" t="str">
        <f>IF(ISERROR(VLOOKUP($AC215&amp;"-"&amp;$F215&amp;" "&amp;G215,Bonuses!$B$1:$G$1006,4,FALSE)),"",INT(VLOOKUP($AC215&amp;"-"&amp;$F215&amp;" "&amp;$G215,Bonuses!$B$1:$G$1006,4,FALSE)))</f>
        <v/>
      </c>
      <c r="AF215" s="14" t="str">
        <f>IF(ISERROR(VLOOKUP($AC215&amp;"-"&amp;$F215,Bonuses!$B$1:$G$1006,5,FALSE)),"",IF(VLOOKUP($AC215&amp;"-"&amp;$F215,Bonuses!$B$1:$G$1006,5,FALSE)="","",VLOOKUP($AC215&amp;"-"&amp;$F215,Bonuses!$B$1:$G$1006,6,FALSE)&amp;" yrs, "&amp;VLOOKUP($AC215&amp;"-"&amp;$F215,Bonuses!$B$1:$G$1006,5,FALSE)))</f>
        <v/>
      </c>
    </row>
    <row r="216" spans="1:32" s="19" customFormat="1" hidden="1" x14ac:dyDescent="0.3">
      <c r="A216" s="19">
        <v>8154</v>
      </c>
      <c r="B216" s="19">
        <f t="shared" si="15"/>
        <v>1</v>
      </c>
      <c r="C216" s="14" t="str">
        <f>IF(ISNUMBER(IFERROR(VLOOKUP($A216,Pit!$A$4:$A$600,1,FALSE),"B")),"P","B")</f>
        <v>P</v>
      </c>
      <c r="D216" s="15">
        <f>IF($C216="B",VLOOKUP($A216,Bat!$A$4:$BG$1500,D$1,FALSE),VLOOKUP($A216,Pit!$A$4:$BA$1686,D$2,FALSE))</f>
        <v>8154</v>
      </c>
      <c r="E216" s="14" t="str">
        <f>IF($C216="B",VLOOKUP($A216,Bat!$A$4:$BG$1500,E$1,FALSE),VLOOKUP($A216,Pit!$A$4:$BA$1686,E$2,FALSE))</f>
        <v>CL</v>
      </c>
      <c r="F216" s="14" t="str">
        <f>IF($C216="B",VLOOKUP($A216,Bat!$A$4:$BG$1500,F$1,FALSE),VLOOKUP($A216,Pit!$A$4:$BA$1686,F$2,FALSE))</f>
        <v>George</v>
      </c>
      <c r="G216" s="14" t="str">
        <f>IF($C216="B",VLOOKUP($A216,Bat!$A$4:$BG$1500,G$1,FALSE),VLOOKUP($A216,Pit!$A$4:$BA$1686,G$2,FALSE))</f>
        <v>White</v>
      </c>
      <c r="H216" s="14">
        <f>IF($C216="B",VLOOKUP($A216,Bat!$A$4:$BG$1500,H$1,FALSE),VLOOKUP($A216,Pit!$A$4:$BA$1686,H$2,FALSE))</f>
        <v>18</v>
      </c>
      <c r="I216" s="14" t="str">
        <f>IF($C216="B",VLOOKUP($A216,Bat!$A$4:$BG$1500,I$1,FALSE),VLOOKUP($A216,Pit!$A$4:$BA$1686,I$2,FALSE))</f>
        <v>L</v>
      </c>
      <c r="J216" s="14" t="str">
        <f>IF($C216="B",VLOOKUP($A216,Bat!$A$4:$BG$1500,J$1,FALSE),VLOOKUP($A216,Pit!$A$4:$BA$1686,J$2,FALSE))</f>
        <v>L</v>
      </c>
      <c r="K216" s="14" t="str">
        <f>IF($C216="B",VLOOKUP($A216,Bat!$A$4:$BG$1500,K$1,FALSE),VLOOKUP($A216,Pit!$A$4:$BA$1686,K$2,FALSE))</f>
        <v>Normal</v>
      </c>
      <c r="L216" s="15" t="str">
        <f>IF($C216="B",VLOOKUP($A216,Bat!$A$4:$BG$1500,L$1,FALSE),VLOOKUP($A216,Pit!$A$4:$BA$1686,L$2,FALSE))</f>
        <v>Normal</v>
      </c>
      <c r="M216" s="14">
        <f>IF($C216="B",VLOOKUP($A216,Bat!$A$4:$BG$1500,M$1,FALSE),VLOOKUP($A216,Pit!$A$4:$BA$1686,M$2,FALSE))</f>
        <v>5</v>
      </c>
      <c r="N216" s="14">
        <f>IF($C216="B",VLOOKUP($A216,Bat!$A$4:$BG$1500,N$1,FALSE),VLOOKUP($A216,Pit!$A$4:$BA$1686,N$2,FALSE))</f>
        <v>2</v>
      </c>
      <c r="O216" s="14">
        <f>IF($C216="B",VLOOKUP($A216,Bat!$A$4:$BG$1500,O$1,FALSE),VLOOKUP($A216,Pit!$A$4:$BA$1686,O$2,FALSE))</f>
        <v>4</v>
      </c>
      <c r="P216" s="14" t="str">
        <f>IF($C216="B",VLOOKUP($A216,Bat!$A$4:$BG$1500,P$1,FALSE),VLOOKUP($A216,Pit!$A$4:$BA$1686,P$2,FALSE))</f>
        <v>85-87 Mph</v>
      </c>
      <c r="Q216" s="15">
        <f>IF($C216="B",VLOOKUP($A216,Bat!$A$4:$BG$1500,Q$1,FALSE),VLOOKUP($A216,Pit!$A$4:$BA$1686,Q$2,FALSE))</f>
        <v>2</v>
      </c>
      <c r="R216" s="16">
        <f>IF($C216="B",VLOOKUP($A216,Bat!$A$4:$BG$1500,R$1,FALSE),VLOOKUP($A216,Pit!$A$4:$BA$1686,R$2,FALSE))</f>
        <v>113.44421203830638</v>
      </c>
      <c r="S216" s="17">
        <f>IF($C216="B",VLOOKUP($A216,Bat!$A$4:$BG$1500,S$1,FALSE),VLOOKUP($A216,Pit!$A$4:$BA$1686,S$2,FALSE))</f>
        <v>1.1481548111729083</v>
      </c>
      <c r="T216" s="48" t="str">
        <f>IF($C216="B",VLOOKUP($A216,Bat!$A$4:$BG$1500,T$1,FALSE),VLOOKUP($A216,Pit!$A$4:$BA$1686,T$2,FALSE))</f>
        <v>$80k</v>
      </c>
      <c r="U216" s="19">
        <f>IF($C216="B",VLOOKUP($A216,Bat!$A$4:$AU$1464,46,FALSE),VLOOKUP($A216,Pit!$A$4:$BD$1664,55,FALSE))</f>
        <v>800</v>
      </c>
      <c r="V216" s="19">
        <f>IF($C216="B",VLOOKUP($A216,Bat!$A$4:$BA$1464,47,FALSE),VLOOKUP($A216,Pit!$A$4:$BF$1664,56,FALSE))</f>
        <v>800</v>
      </c>
      <c r="W216" s="19">
        <f>IF($C216="B",VLOOKUP($A216,Bat!$A$4:$BA$1464,48,FALSE),VLOOKUP($A216,Pit!$A$4:$BF$1664,57,FALSE))</f>
        <v>0</v>
      </c>
      <c r="X216" s="14">
        <f t="shared" si="16"/>
        <v>984</v>
      </c>
      <c r="Y216" s="20">
        <f t="shared" si="17"/>
        <v>134</v>
      </c>
      <c r="Z216" s="14">
        <f>IFERROR(VLOOKUP($D216,Results37!$F$3:$L$1396,Z$1,FALSE),"")</f>
        <v>212</v>
      </c>
      <c r="AA216" s="43">
        <f>IF(ISERROR(VLOOKUP(D216,Results37!$F$3:$O$1399,AA$1,FALSE)),"",IF(VLOOKUP(D216,Results37!$F$3:$O$1399,AA$1+1,FALSE)=1,"S"&amp;VLOOKUP(D216,Results37!$F$3:$O$1399,AA$1,FALSE),VLOOKUP(D216,Results37!$F$3:$O$1399,AA$1,FALSE)))</f>
        <v>7</v>
      </c>
      <c r="AB216" s="14">
        <f>IFERROR(VLOOKUP($D216,Results37!$F$3:$L$1396,AB$1,FALSE),"")</f>
        <v>26</v>
      </c>
      <c r="AC216" s="14" t="str">
        <f>IFERROR(VLOOKUP($D216,Results37!$F$3:$L$1396,AC$1,FALSE),"")</f>
        <v>Havana Leones</v>
      </c>
      <c r="AD216" s="14">
        <f t="shared" si="18"/>
        <v>772</v>
      </c>
      <c r="AE216" s="18" t="str">
        <f>IF(ISERROR(VLOOKUP($AC216&amp;"-"&amp;$F216&amp;" "&amp;G216,Bonuses!$B$1:$G$1006,4,FALSE)),"",INT(VLOOKUP($AC216&amp;"-"&amp;$F216&amp;" "&amp;$G216,Bonuses!$B$1:$G$1006,4,FALSE)))</f>
        <v/>
      </c>
      <c r="AF216" s="14" t="str">
        <f>AA216&amp;"."&amp;AB216&amp;" ("&amp;Z216&amp;") - "&amp;E216&amp;" "&amp;F216&amp;" "&amp;G216</f>
        <v>7.26 (212) - CL George White</v>
      </c>
    </row>
    <row r="217" spans="1:32" s="19" customFormat="1" hidden="1" x14ac:dyDescent="0.3">
      <c r="A217" s="19">
        <v>8186</v>
      </c>
      <c r="B217" s="19">
        <f t="shared" si="15"/>
        <v>1</v>
      </c>
      <c r="C217" s="14" t="str">
        <f>IF(ISNUMBER(IFERROR(VLOOKUP($A217,Pit!$A$4:$A$600,1,FALSE),"B")),"P","B")</f>
        <v>B</v>
      </c>
      <c r="D217" s="15">
        <f>IF($C217="B",VLOOKUP($A217,Bat!$A$4:$BG$1500,D$1,FALSE),VLOOKUP($A217,Pit!$A$4:$BA$1686,D$2,FALSE))</f>
        <v>8186</v>
      </c>
      <c r="E217" s="14" t="str">
        <f>IF($C217="B",VLOOKUP($A217,Bat!$A$4:$BG$1500,E$1,FALSE),VLOOKUP($A217,Pit!$A$4:$BA$1686,E$2,FALSE))</f>
        <v>C</v>
      </c>
      <c r="F217" s="14" t="str">
        <f>IF($C217="B",VLOOKUP($A217,Bat!$A$4:$BG$1500,F$1,FALSE),VLOOKUP($A217,Pit!$A$4:$BA$1686,F$2,FALSE))</f>
        <v>José</v>
      </c>
      <c r="G217" s="14" t="str">
        <f>IF($C217="B",VLOOKUP($A217,Bat!$A$4:$BG$1500,G$1,FALSE),VLOOKUP($A217,Pit!$A$4:$BA$1686,G$2,FALSE))</f>
        <v>Rincón</v>
      </c>
      <c r="H217" s="14">
        <f>IF($C217="B",VLOOKUP($A217,Bat!$A$4:$BG$1500,H$1,FALSE),VLOOKUP($A217,Pit!$A$4:$BA$1686,H$2,FALSE))</f>
        <v>21</v>
      </c>
      <c r="I217" s="14" t="str">
        <f>IF($C217="B",VLOOKUP($A217,Bat!$A$4:$BG$1500,I$1,FALSE),VLOOKUP($A217,Pit!$A$4:$BA$1686,I$2,FALSE))</f>
        <v>L</v>
      </c>
      <c r="J217" s="14" t="str">
        <f>IF($C217="B",VLOOKUP($A217,Bat!$A$4:$BG$1500,J$1,FALSE),VLOOKUP($A217,Pit!$A$4:$BA$1686,J$2,FALSE))</f>
        <v>R</v>
      </c>
      <c r="K217" s="14" t="str">
        <f>IF($C217="B",VLOOKUP($A217,Bat!$A$4:$BG$1500,K$1,FALSE),VLOOKUP($A217,Pit!$A$4:$BA$1686,K$2,FALSE))</f>
        <v>Normal</v>
      </c>
      <c r="L217" s="15" t="str">
        <f>IF($C217="B",VLOOKUP($A217,Bat!$A$4:$BG$1500,L$1,FALSE),VLOOKUP($A217,Pit!$A$4:$BA$1686,L$2,FALSE))</f>
        <v>Normal</v>
      </c>
      <c r="M217" s="14">
        <f>IF($C217="B",VLOOKUP($A217,Bat!$A$4:$BG$1500,M$1,FALSE),VLOOKUP($A217,Pit!$A$4:$BA$1686,M$2,FALSE))</f>
        <v>4</v>
      </c>
      <c r="N217" s="14">
        <f>IF($C217="B",VLOOKUP($A217,Bat!$A$4:$BG$1500,N$1,FALSE),VLOOKUP($A217,Pit!$A$4:$BA$1686,N$2,FALSE))</f>
        <v>5</v>
      </c>
      <c r="O217" s="14">
        <f>IF($C217="B",VLOOKUP($A217,Bat!$A$4:$BG$1500,O$1,FALSE),VLOOKUP($A217,Pit!$A$4:$BA$1686,O$2,FALSE))</f>
        <v>4</v>
      </c>
      <c r="P217" s="14">
        <f>IF($C217="B",VLOOKUP($A217,Bat!$A$4:$BG$1500,P$1,FALSE),VLOOKUP($A217,Pit!$A$4:$BA$1686,P$2,FALSE))</f>
        <v>4</v>
      </c>
      <c r="Q217" s="15">
        <f>IF($C217="B",VLOOKUP($A217,Bat!$A$4:$BG$1500,Q$1,FALSE),VLOOKUP($A217,Pit!$A$4:$BA$1686,Q$2,FALSE))</f>
        <v>5</v>
      </c>
      <c r="R217" s="16">
        <f>IF($C217="B",VLOOKUP($A217,Bat!$A$4:$BG$1500,R$1,FALSE),VLOOKUP($A217,Pit!$A$4:$BA$1686,R$2,FALSE))</f>
        <v>111.90892576981898</v>
      </c>
      <c r="S217" s="17">
        <f>IF($C217="B",VLOOKUP($A217,Bat!$A$4:$BG$1500,S$1,FALSE),VLOOKUP($A217,Pit!$A$4:$BA$1686,S$2,FALSE))</f>
        <v>0.79397294252208839</v>
      </c>
      <c r="T217" s="48" t="str">
        <f>IF($C217="B",VLOOKUP($A217,Bat!$A$4:$BG$1500,T$1,FALSE),VLOOKUP($A217,Pit!$A$4:$BA$1686,T$2,FALSE))</f>
        <v>$290k</v>
      </c>
      <c r="U217" s="19">
        <f>IF($C217="B",VLOOKUP($A217,Bat!$A$4:$AU$1464,46,FALSE),VLOOKUP($A217,Pit!$A$4:$BD$1664,55,FALSE))</f>
        <v>800</v>
      </c>
      <c r="V217" s="19">
        <f>IF($C217="B",VLOOKUP($A217,Bat!$A$4:$BA$1464,47,FALSE),VLOOKUP($A217,Pit!$A$4:$BF$1664,56,FALSE))</f>
        <v>800</v>
      </c>
      <c r="W217" s="19">
        <f>IF($C217="B",VLOOKUP($A217,Bat!$A$4:$BA$1464,48,FALSE),VLOOKUP($A217,Pit!$A$4:$BF$1664,57,FALSE))</f>
        <v>0</v>
      </c>
      <c r="X217" s="14">
        <f t="shared" si="16"/>
        <v>1057</v>
      </c>
      <c r="Y217" s="20">
        <f t="shared" si="17"/>
        <v>207</v>
      </c>
      <c r="Z217" s="14">
        <f>IFERROR(VLOOKUP($D217,Results37!$F$3:$L$1396,Z$1,FALSE),"")</f>
        <v>213</v>
      </c>
      <c r="AA217" s="43">
        <f>IF(ISERROR(VLOOKUP(D217,Results37!$F$3:$O$1399,AA$1,FALSE)),"",IF(VLOOKUP(D217,Results37!$F$3:$O$1399,AA$1+1,FALSE)=1,"S"&amp;VLOOKUP(D217,Results37!$F$3:$O$1399,AA$1,FALSE),VLOOKUP(D217,Results37!$F$3:$O$1399,AA$1,FALSE)))</f>
        <v>7</v>
      </c>
      <c r="AB217" s="14">
        <f>IFERROR(VLOOKUP($D217,Results37!$F$3:$L$1396,AB$1,FALSE),"")</f>
        <v>27</v>
      </c>
      <c r="AC217" s="14" t="str">
        <f>IFERROR(VLOOKUP($D217,Results37!$F$3:$L$1396,AC$1,FALSE),"")</f>
        <v>Neo-Tokyo Akira</v>
      </c>
      <c r="AD217" s="14">
        <f t="shared" si="18"/>
        <v>844</v>
      </c>
      <c r="AE217" s="18" t="str">
        <f>IF(ISERROR(VLOOKUP($AC217&amp;"-"&amp;$F217&amp;" "&amp;G217,Bonuses!$B$1:$G$1006,4,FALSE)),"",INT(VLOOKUP($AC217&amp;"-"&amp;$F217&amp;" "&amp;$G217,Bonuses!$B$1:$G$1006,4,FALSE)))</f>
        <v/>
      </c>
      <c r="AF217" s="14" t="str">
        <f>IF(ISERROR(VLOOKUP($AC217&amp;"-"&amp;$F217,Bonuses!$B$1:$G$1006,5,FALSE)),"",IF(VLOOKUP($AC217&amp;"-"&amp;$F217,Bonuses!$B$1:$G$1006,5,FALSE)="","",VLOOKUP($AC217&amp;"-"&amp;$F217,Bonuses!$B$1:$G$1006,6,FALSE)&amp;" yrs, "&amp;VLOOKUP($AC217&amp;"-"&amp;$F217,Bonuses!$B$1:$G$1006,5,FALSE)))</f>
        <v/>
      </c>
    </row>
    <row r="218" spans="1:32" s="19" customFormat="1" hidden="1" x14ac:dyDescent="0.3">
      <c r="A218" s="19">
        <v>13321</v>
      </c>
      <c r="B218" s="19">
        <f t="shared" si="15"/>
        <v>1</v>
      </c>
      <c r="C218" s="14" t="str">
        <f>IF(ISNUMBER(IFERROR(VLOOKUP($A218,Pit!$A$4:$A$600,1,FALSE),"B")),"P","B")</f>
        <v>P</v>
      </c>
      <c r="D218" s="15">
        <f>IF($C218="B",VLOOKUP($A218,Bat!$A$4:$BG$1500,D$1,FALSE),VLOOKUP($A218,Pit!$A$4:$BA$1686,D$2,FALSE))</f>
        <v>13321</v>
      </c>
      <c r="E218" s="14" t="str">
        <f>IF($C218="B",VLOOKUP($A218,Bat!$A$4:$BG$1500,E$1,FALSE),VLOOKUP($A218,Pit!$A$4:$BA$1686,E$2,FALSE))</f>
        <v>RP</v>
      </c>
      <c r="F218" s="14" t="str">
        <f>IF($C218="B",VLOOKUP($A218,Bat!$A$4:$BG$1500,F$1,FALSE),VLOOKUP($A218,Pit!$A$4:$BA$1686,F$2,FALSE))</f>
        <v>Roku</v>
      </c>
      <c r="G218" s="14" t="str">
        <f>IF($C218="B",VLOOKUP($A218,Bat!$A$4:$BG$1500,G$1,FALSE),VLOOKUP($A218,Pit!$A$4:$BA$1686,G$2,FALSE))</f>
        <v>Goto</v>
      </c>
      <c r="H218" s="14">
        <f>IF($C218="B",VLOOKUP($A218,Bat!$A$4:$BG$1500,H$1,FALSE),VLOOKUP($A218,Pit!$A$4:$BA$1686,H$2,FALSE))</f>
        <v>21</v>
      </c>
      <c r="I218" s="14" t="str">
        <f>IF($C218="B",VLOOKUP($A218,Bat!$A$4:$BG$1500,I$1,FALSE),VLOOKUP($A218,Pit!$A$4:$BA$1686,I$2,FALSE))</f>
        <v>R</v>
      </c>
      <c r="J218" s="14" t="str">
        <f>IF($C218="B",VLOOKUP($A218,Bat!$A$4:$BG$1500,J$1,FALSE),VLOOKUP($A218,Pit!$A$4:$BA$1686,J$2,FALSE))</f>
        <v>L</v>
      </c>
      <c r="K218" s="14" t="str">
        <f>IF($C218="B",VLOOKUP($A218,Bat!$A$4:$BG$1500,K$1,FALSE),VLOOKUP($A218,Pit!$A$4:$BA$1686,K$2,FALSE))</f>
        <v>Normal</v>
      </c>
      <c r="L218" s="15" t="str">
        <f>IF($C218="B",VLOOKUP($A218,Bat!$A$4:$BG$1500,L$1,FALSE),VLOOKUP($A218,Pit!$A$4:$BA$1686,L$2,FALSE))</f>
        <v>Normal</v>
      </c>
      <c r="M218" s="14">
        <f>IF($C218="B",VLOOKUP($A218,Bat!$A$4:$BG$1500,M$1,FALSE),VLOOKUP($A218,Pit!$A$4:$BA$1686,M$2,FALSE))</f>
        <v>6</v>
      </c>
      <c r="N218" s="14">
        <f>IF($C218="B",VLOOKUP($A218,Bat!$A$4:$BG$1500,N$1,FALSE),VLOOKUP($A218,Pit!$A$4:$BA$1686,N$2,FALSE))</f>
        <v>2</v>
      </c>
      <c r="O218" s="14">
        <f>IF($C218="B",VLOOKUP($A218,Bat!$A$4:$BG$1500,O$1,FALSE),VLOOKUP($A218,Pit!$A$4:$BA$1686,O$2,FALSE))</f>
        <v>3</v>
      </c>
      <c r="P218" s="14" t="str">
        <f>IF($C218="B",VLOOKUP($A218,Bat!$A$4:$BG$1500,P$1,FALSE),VLOOKUP($A218,Pit!$A$4:$BA$1686,P$2,FALSE))</f>
        <v>92-94 Mph</v>
      </c>
      <c r="Q218" s="15">
        <f>IF($C218="B",VLOOKUP($A218,Bat!$A$4:$BG$1500,Q$1,FALSE),VLOOKUP($A218,Pit!$A$4:$BA$1686,Q$2,FALSE))</f>
        <v>8</v>
      </c>
      <c r="R218" s="16">
        <f>IF($C218="B",VLOOKUP($A218,Bat!$A$4:$BG$1500,R$1,FALSE),VLOOKUP($A218,Pit!$A$4:$BA$1686,R$2,FALSE))</f>
        <v>108.83986808068116</v>
      </c>
      <c r="S218" s="17">
        <f>IF($C218="B",VLOOKUP($A218,Bat!$A$4:$BG$1500,S$1,FALSE),VLOOKUP($A218,Pit!$A$4:$BA$1686,S$2,FALSE))</f>
        <v>0.723373395844367</v>
      </c>
      <c r="T218" s="48" t="str">
        <f>IF($C218="B",VLOOKUP($A218,Bat!$A$4:$BG$1500,T$1,FALSE),VLOOKUP($A218,Pit!$A$4:$BA$1686,T$2,FALSE))</f>
        <v>-</v>
      </c>
      <c r="U218" s="19">
        <f>IF($C218="B",VLOOKUP($A218,Bat!$A$4:$AU$1464,46,FALSE),VLOOKUP($A218,Pit!$A$4:$BD$1664,55,FALSE))</f>
        <v>800</v>
      </c>
      <c r="V218" s="19">
        <f>IF($C218="B",VLOOKUP($A218,Bat!$A$4:$BA$1464,47,FALSE),VLOOKUP($A218,Pit!$A$4:$BF$1664,56,FALSE))</f>
        <v>800</v>
      </c>
      <c r="W218" s="19">
        <f>IF($C218="B",VLOOKUP($A218,Bat!$A$4:$BA$1464,48,FALSE),VLOOKUP($A218,Pit!$A$4:$BF$1664,57,FALSE))</f>
        <v>0</v>
      </c>
      <c r="X218" s="14">
        <f t="shared" si="16"/>
        <v>1072</v>
      </c>
      <c r="Y218" s="20">
        <f t="shared" si="17"/>
        <v>222</v>
      </c>
      <c r="Z218" s="14">
        <f>IFERROR(VLOOKUP($D218,Results37!$F$3:$L$1396,Z$1,FALSE),"")</f>
        <v>214</v>
      </c>
      <c r="AA218" s="43">
        <f>IF(ISERROR(VLOOKUP(D218,Results37!$F$3:$O$1399,AA$1,FALSE)),"",IF(VLOOKUP(D218,Results37!$F$3:$O$1399,AA$1+1,FALSE)=1,"S"&amp;VLOOKUP(D218,Results37!$F$3:$O$1399,AA$1,FALSE),VLOOKUP(D218,Results37!$F$3:$O$1399,AA$1,FALSE)))</f>
        <v>7</v>
      </c>
      <c r="AB218" s="14">
        <f>IFERROR(VLOOKUP($D218,Results37!$F$3:$L$1396,AB$1,FALSE),"")</f>
        <v>28</v>
      </c>
      <c r="AC218" s="14" t="str">
        <f>IFERROR(VLOOKUP($D218,Results37!$F$3:$L$1396,AC$1,FALSE),"")</f>
        <v>Niihama-shi Ghosts</v>
      </c>
      <c r="AD218" s="14">
        <f t="shared" si="18"/>
        <v>858</v>
      </c>
      <c r="AE218" s="18" t="str">
        <f>IF(ISERROR(VLOOKUP($AC218&amp;"-"&amp;$F218&amp;" "&amp;G218,Bonuses!$B$1:$G$1006,4,FALSE)),"",INT(VLOOKUP($AC218&amp;"-"&amp;$F218&amp;" "&amp;$G218,Bonuses!$B$1:$G$1006,4,FALSE)))</f>
        <v/>
      </c>
      <c r="AF218" s="14" t="str">
        <f>AA218&amp;"."&amp;AB218&amp;" ("&amp;Z218&amp;") - "&amp;E218&amp;" "&amp;F218&amp;" "&amp;G218</f>
        <v>7.28 (214) - RP Roku Goto</v>
      </c>
    </row>
    <row r="219" spans="1:32" s="19" customFormat="1" hidden="1" x14ac:dyDescent="0.3">
      <c r="A219" s="19">
        <v>6436</v>
      </c>
      <c r="B219" s="19">
        <f t="shared" si="15"/>
        <v>1</v>
      </c>
      <c r="C219" s="14" t="str">
        <f>IF(ISNUMBER(IFERROR(VLOOKUP($A219,Pit!$A$4:$A$600,1,FALSE),"B")),"P","B")</f>
        <v>B</v>
      </c>
      <c r="D219" s="15">
        <f>IF($C219="B",VLOOKUP($A219,Bat!$A$4:$BG$1500,D$1,FALSE),VLOOKUP($A219,Pit!$A$4:$BA$1686,D$2,FALSE))</f>
        <v>6436</v>
      </c>
      <c r="E219" s="14" t="str">
        <f>IF($C219="B",VLOOKUP($A219,Bat!$A$4:$BG$1500,E$1,FALSE),VLOOKUP($A219,Pit!$A$4:$BA$1686,E$2,FALSE))</f>
        <v>C</v>
      </c>
      <c r="F219" s="14" t="str">
        <f>IF($C219="B",VLOOKUP($A219,Bat!$A$4:$BG$1500,F$1,FALSE),VLOOKUP($A219,Pit!$A$4:$BA$1686,F$2,FALSE))</f>
        <v>Miguel</v>
      </c>
      <c r="G219" s="14" t="str">
        <f>IF($C219="B",VLOOKUP($A219,Bat!$A$4:$BG$1500,G$1,FALSE),VLOOKUP($A219,Pit!$A$4:$BA$1686,G$2,FALSE))</f>
        <v>Sánchez</v>
      </c>
      <c r="H219" s="14">
        <f>IF($C219="B",VLOOKUP($A219,Bat!$A$4:$BG$1500,H$1,FALSE),VLOOKUP($A219,Pit!$A$4:$BA$1686,H$2,FALSE))</f>
        <v>18</v>
      </c>
      <c r="I219" s="14" t="str">
        <f>IF($C219="B",VLOOKUP($A219,Bat!$A$4:$BG$1500,I$1,FALSE),VLOOKUP($A219,Pit!$A$4:$BA$1686,I$2,FALSE))</f>
        <v>L</v>
      </c>
      <c r="J219" s="14" t="str">
        <f>IF($C219="B",VLOOKUP($A219,Bat!$A$4:$BG$1500,J$1,FALSE),VLOOKUP($A219,Pit!$A$4:$BA$1686,J$2,FALSE))</f>
        <v>R</v>
      </c>
      <c r="K219" s="14" t="str">
        <f>IF($C219="B",VLOOKUP($A219,Bat!$A$4:$BG$1500,K$1,FALSE),VLOOKUP($A219,Pit!$A$4:$BA$1686,K$2,FALSE))</f>
        <v>High</v>
      </c>
      <c r="L219" s="15" t="str">
        <f>IF($C219="B",VLOOKUP($A219,Bat!$A$4:$BG$1500,L$1,FALSE),VLOOKUP($A219,Pit!$A$4:$BA$1686,L$2,FALSE))</f>
        <v>Normal</v>
      </c>
      <c r="M219" s="14">
        <f>IF($C219="B",VLOOKUP($A219,Bat!$A$4:$BG$1500,M$1,FALSE),VLOOKUP($A219,Pit!$A$4:$BA$1686,M$2,FALSE))</f>
        <v>2</v>
      </c>
      <c r="N219" s="14">
        <f>IF($C219="B",VLOOKUP($A219,Bat!$A$4:$BG$1500,N$1,FALSE),VLOOKUP($A219,Pit!$A$4:$BA$1686,N$2,FALSE))</f>
        <v>3</v>
      </c>
      <c r="O219" s="14">
        <f>IF($C219="B",VLOOKUP($A219,Bat!$A$4:$BG$1500,O$1,FALSE),VLOOKUP($A219,Pit!$A$4:$BA$1686,O$2,FALSE))</f>
        <v>3</v>
      </c>
      <c r="P219" s="14">
        <f>IF($C219="B",VLOOKUP($A219,Bat!$A$4:$BG$1500,P$1,FALSE),VLOOKUP($A219,Pit!$A$4:$BA$1686,P$2,FALSE))</f>
        <v>4</v>
      </c>
      <c r="Q219" s="15">
        <f>IF($C219="B",VLOOKUP($A219,Bat!$A$4:$BG$1500,Q$1,FALSE),VLOOKUP($A219,Pit!$A$4:$BA$1686,Q$2,FALSE))</f>
        <v>3</v>
      </c>
      <c r="R219" s="16">
        <f>IF($C219="B",VLOOKUP($A219,Bat!$A$4:$BG$1500,R$1,FALSE),VLOOKUP($A219,Pit!$A$4:$BA$1686,R$2,FALSE))</f>
        <v>107.06727057429831</v>
      </c>
      <c r="S219" s="17">
        <f>IF($C219="B",VLOOKUP($A219,Bat!$A$4:$BG$1500,S$1,FALSE),VLOOKUP($A219,Pit!$A$4:$BA$1686,S$2,FALSE))</f>
        <v>-0.21739448634397379</v>
      </c>
      <c r="T219" s="48" t="str">
        <f>IF($C219="B",VLOOKUP($A219,Bat!$A$4:$BG$1500,T$1,FALSE),VLOOKUP($A219,Pit!$A$4:$BA$1686,T$2,FALSE))</f>
        <v>$65k</v>
      </c>
      <c r="U219" s="19">
        <f>IF($C219="B",VLOOKUP($A219,Bat!$A$4:$AU$1464,46,FALSE),VLOOKUP($A219,Pit!$A$4:$BD$1664,55,FALSE))</f>
        <v>800</v>
      </c>
      <c r="V219" s="19">
        <f>IF($C219="B",VLOOKUP($A219,Bat!$A$4:$BA$1464,47,FALSE),VLOOKUP($A219,Pit!$A$4:$BF$1664,56,FALSE))</f>
        <v>800</v>
      </c>
      <c r="W219" s="19">
        <f>IF($C219="B",VLOOKUP($A219,Bat!$A$4:$BA$1464,48,FALSE),VLOOKUP($A219,Pit!$A$4:$BF$1664,57,FALSE))</f>
        <v>0</v>
      </c>
      <c r="X219" s="14">
        <f t="shared" si="16"/>
        <v>1441</v>
      </c>
      <c r="Y219" s="20">
        <f t="shared" si="17"/>
        <v>591</v>
      </c>
      <c r="Z219" s="14">
        <f>IFERROR(VLOOKUP($D219,Results37!$F$3:$L$1396,Z$1,FALSE),"")</f>
        <v>215</v>
      </c>
      <c r="AA219" s="43">
        <f>IF(ISERROR(VLOOKUP(D219,Results37!$F$3:$O$1399,AA$1,FALSE)),"",IF(VLOOKUP(D219,Results37!$F$3:$O$1399,AA$1+1,FALSE)=1,"S"&amp;VLOOKUP(D219,Results37!$F$3:$O$1399,AA$1,FALSE),VLOOKUP(D219,Results37!$F$3:$O$1399,AA$1,FALSE)))</f>
        <v>7</v>
      </c>
      <c r="AB219" s="14">
        <f>IFERROR(VLOOKUP($D219,Results37!$F$3:$L$1396,AB$1,FALSE),"")</f>
        <v>29</v>
      </c>
      <c r="AC219" s="14" t="str">
        <f>IFERROR(VLOOKUP($D219,Results37!$F$3:$L$1396,AC$1,FALSE),"")</f>
        <v>Kentucky Thoroughbreds</v>
      </c>
      <c r="AD219" s="14">
        <f t="shared" si="18"/>
        <v>1226</v>
      </c>
      <c r="AE219" s="18" t="str">
        <f>IF(ISERROR(VLOOKUP($AC219&amp;"-"&amp;$F219&amp;" "&amp;G219,Bonuses!$B$1:$G$1006,4,FALSE)),"",INT(VLOOKUP($AC219&amp;"-"&amp;$F219&amp;" "&amp;$G219,Bonuses!$B$1:$G$1006,4,FALSE)))</f>
        <v/>
      </c>
      <c r="AF219" s="14" t="str">
        <f>IF(ISERROR(VLOOKUP($AC219&amp;"-"&amp;$F219,Bonuses!$B$1:$G$1006,5,FALSE)),"",IF(VLOOKUP($AC219&amp;"-"&amp;$F219,Bonuses!$B$1:$G$1006,5,FALSE)="","",VLOOKUP($AC219&amp;"-"&amp;$F219,Bonuses!$B$1:$G$1006,6,FALSE)&amp;" yrs, "&amp;VLOOKUP($AC219&amp;"-"&amp;$F219,Bonuses!$B$1:$G$1006,5,FALSE)))</f>
        <v/>
      </c>
    </row>
    <row r="220" spans="1:32" s="19" customFormat="1" hidden="1" x14ac:dyDescent="0.3">
      <c r="A220" s="19">
        <v>10771</v>
      </c>
      <c r="B220" s="19">
        <f t="shared" si="15"/>
        <v>1</v>
      </c>
      <c r="C220" s="14" t="str">
        <f>IF(ISNUMBER(IFERROR(VLOOKUP($A220,Pit!$A$4:$A$600,1,FALSE),"B")),"P","B")</f>
        <v>P</v>
      </c>
      <c r="D220" s="15">
        <f>IF($C220="B",VLOOKUP($A220,Bat!$A$4:$BG$1500,D$1,FALSE),VLOOKUP($A220,Pit!$A$4:$BA$1686,D$2,FALSE))</f>
        <v>10771</v>
      </c>
      <c r="E220" s="14" t="str">
        <f>IF($C220="B",VLOOKUP($A220,Bat!$A$4:$BG$1500,E$1,FALSE),VLOOKUP($A220,Pit!$A$4:$BA$1686,E$2,FALSE))</f>
        <v>SP</v>
      </c>
      <c r="F220" s="14" t="str">
        <f>IF($C220="B",VLOOKUP($A220,Bat!$A$4:$BG$1500,F$1,FALSE),VLOOKUP($A220,Pit!$A$4:$BA$1686,F$2,FALSE))</f>
        <v>Javier</v>
      </c>
      <c r="G220" s="14" t="str">
        <f>IF($C220="B",VLOOKUP($A220,Bat!$A$4:$BG$1500,G$1,FALSE),VLOOKUP($A220,Pit!$A$4:$BA$1686,G$2,FALSE))</f>
        <v>Durán</v>
      </c>
      <c r="H220" s="14">
        <f>IF($C220="B",VLOOKUP($A220,Bat!$A$4:$BG$1500,H$1,FALSE),VLOOKUP($A220,Pit!$A$4:$BA$1686,H$2,FALSE))</f>
        <v>20</v>
      </c>
      <c r="I220" s="14" t="str">
        <f>IF($C220="B",VLOOKUP($A220,Bat!$A$4:$BG$1500,I$1,FALSE),VLOOKUP($A220,Pit!$A$4:$BA$1686,I$2,FALSE))</f>
        <v>R</v>
      </c>
      <c r="J220" s="14" t="str">
        <f>IF($C220="B",VLOOKUP($A220,Bat!$A$4:$BG$1500,J$1,FALSE),VLOOKUP($A220,Pit!$A$4:$BA$1686,J$2,FALSE))</f>
        <v>R</v>
      </c>
      <c r="K220" s="14" t="str">
        <f>IF($C220="B",VLOOKUP($A220,Bat!$A$4:$BG$1500,K$1,FALSE),VLOOKUP($A220,Pit!$A$4:$BA$1686,K$2,FALSE))</f>
        <v>Low</v>
      </c>
      <c r="L220" s="15" t="str">
        <f>IF($C220="B",VLOOKUP($A220,Bat!$A$4:$BG$1500,L$1,FALSE),VLOOKUP($A220,Pit!$A$4:$BA$1686,L$2,FALSE))</f>
        <v>Normal</v>
      </c>
      <c r="M220" s="14">
        <f>IF($C220="B",VLOOKUP($A220,Bat!$A$4:$BG$1500,M$1,FALSE),VLOOKUP($A220,Pit!$A$4:$BA$1686,M$2,FALSE))</f>
        <v>6</v>
      </c>
      <c r="N220" s="14">
        <f>IF($C220="B",VLOOKUP($A220,Bat!$A$4:$BG$1500,N$1,FALSE),VLOOKUP($A220,Pit!$A$4:$BA$1686,N$2,FALSE))</f>
        <v>1</v>
      </c>
      <c r="O220" s="14">
        <f>IF($C220="B",VLOOKUP($A220,Bat!$A$4:$BG$1500,O$1,FALSE),VLOOKUP($A220,Pit!$A$4:$BA$1686,O$2,FALSE))</f>
        <v>2</v>
      </c>
      <c r="P220" s="14" t="str">
        <f>IF($C220="B",VLOOKUP($A220,Bat!$A$4:$BG$1500,P$1,FALSE),VLOOKUP($A220,Pit!$A$4:$BA$1686,P$2,FALSE))</f>
        <v>98-100 Mph</v>
      </c>
      <c r="Q220" s="15">
        <f>IF($C220="B",VLOOKUP($A220,Bat!$A$4:$BG$1500,Q$1,FALSE),VLOOKUP($A220,Pit!$A$4:$BA$1686,Q$2,FALSE))</f>
        <v>9</v>
      </c>
      <c r="R220" s="16">
        <f>IF($C220="B",VLOOKUP($A220,Bat!$A$4:$BG$1500,R$1,FALSE),VLOOKUP($A220,Pit!$A$4:$BA$1686,R$2,FALSE))</f>
        <v>97.330192372588584</v>
      </c>
      <c r="S220" s="17">
        <f>IF($C220="B",VLOOKUP($A220,Bat!$A$4:$BG$1500,S$1,FALSE),VLOOKUP($A220,Pit!$A$4:$BA$1686,S$2,FALSE))</f>
        <v>-0.33847089342930864</v>
      </c>
      <c r="T220" s="48" t="str">
        <f>IF($C220="B",VLOOKUP($A220,Bat!$A$4:$BG$1500,T$1,FALSE),VLOOKUP($A220,Pit!$A$4:$BA$1686,T$2,FALSE))</f>
        <v>$55k</v>
      </c>
      <c r="U220" s="19">
        <f>IF($C220="B",VLOOKUP($A220,Bat!$A$4:$AU$1464,46,FALSE),VLOOKUP($A220,Pit!$A$4:$BD$1664,55,FALSE))</f>
        <v>800</v>
      </c>
      <c r="V220" s="19">
        <f>IF($C220="B",VLOOKUP($A220,Bat!$A$4:$BA$1464,47,FALSE),VLOOKUP($A220,Pit!$A$4:$BF$1664,56,FALSE))</f>
        <v>800</v>
      </c>
      <c r="W220" s="19">
        <f>IF($C220="B",VLOOKUP($A220,Bat!$A$4:$BA$1464,48,FALSE),VLOOKUP($A220,Pit!$A$4:$BF$1664,57,FALSE))</f>
        <v>0</v>
      </c>
      <c r="X220" s="14">
        <f t="shared" si="16"/>
        <v>1518</v>
      </c>
      <c r="Y220" s="20">
        <f t="shared" si="17"/>
        <v>668</v>
      </c>
      <c r="Z220" s="14">
        <f>IFERROR(VLOOKUP($D220,Results37!$F$3:$L$1396,Z$1,FALSE),"")</f>
        <v>216</v>
      </c>
      <c r="AA220" s="43">
        <f>IF(ISERROR(VLOOKUP(D220,Results37!$F$3:$O$1399,AA$1,FALSE)),"",IF(VLOOKUP(D220,Results37!$F$3:$O$1399,AA$1+1,FALSE)=1,"S"&amp;VLOOKUP(D220,Results37!$F$3:$O$1399,AA$1,FALSE),VLOOKUP(D220,Results37!$F$3:$O$1399,AA$1,FALSE)))</f>
        <v>7</v>
      </c>
      <c r="AB220" s="14">
        <f>IFERROR(VLOOKUP($D220,Results37!$F$3:$L$1396,AB$1,FALSE),"")</f>
        <v>30</v>
      </c>
      <c r="AC220" s="14" t="str">
        <f>IFERROR(VLOOKUP($D220,Results37!$F$3:$L$1396,AC$1,FALSE),"")</f>
        <v>Tempe Knights</v>
      </c>
      <c r="AD220" s="14">
        <f t="shared" si="18"/>
        <v>1302</v>
      </c>
      <c r="AE220" s="18" t="str">
        <f>IF(ISERROR(VLOOKUP($AC220&amp;"-"&amp;$F220&amp;" "&amp;G220,Bonuses!$B$1:$G$1006,4,FALSE)),"",INT(VLOOKUP($AC220&amp;"-"&amp;$F220&amp;" "&amp;$G220,Bonuses!$B$1:$G$1006,4,FALSE)))</f>
        <v/>
      </c>
      <c r="AF220" s="14" t="str">
        <f>AA220&amp;"."&amp;AB220&amp;" ("&amp;Z220&amp;") - "&amp;E220&amp;" "&amp;F220&amp;" "&amp;G220</f>
        <v>7.30 (216) - SP Javier Durán</v>
      </c>
    </row>
    <row r="221" spans="1:32" s="19" customFormat="1" hidden="1" x14ac:dyDescent="0.3">
      <c r="A221" s="19">
        <v>9064</v>
      </c>
      <c r="B221" s="19">
        <f t="shared" si="15"/>
        <v>1</v>
      </c>
      <c r="C221" s="14" t="str">
        <f>IF(ISNUMBER(IFERROR(VLOOKUP($A221,Pit!$A$4:$A$600,1,FALSE),"B")),"P","B")</f>
        <v>P</v>
      </c>
      <c r="D221" s="15">
        <f>IF($C221="B",VLOOKUP($A221,Bat!$A$4:$BG$1500,D$1,FALSE),VLOOKUP($A221,Pit!$A$4:$BA$1686,D$2,FALSE))</f>
        <v>9064</v>
      </c>
      <c r="E221" s="14" t="str">
        <f>IF($C221="B",VLOOKUP($A221,Bat!$A$4:$BG$1500,E$1,FALSE),VLOOKUP($A221,Pit!$A$4:$BA$1686,E$2,FALSE))</f>
        <v>SP</v>
      </c>
      <c r="F221" s="14" t="str">
        <f>IF($C221="B",VLOOKUP($A221,Bat!$A$4:$BG$1500,F$1,FALSE),VLOOKUP($A221,Pit!$A$4:$BA$1686,F$2,FALSE))</f>
        <v>Cliff</v>
      </c>
      <c r="G221" s="14" t="str">
        <f>IF($C221="B",VLOOKUP($A221,Bat!$A$4:$BG$1500,G$1,FALSE),VLOOKUP($A221,Pit!$A$4:$BA$1686,G$2,FALSE))</f>
        <v>Hathaway</v>
      </c>
      <c r="H221" s="14">
        <f>IF($C221="B",VLOOKUP($A221,Bat!$A$4:$BG$1500,H$1,FALSE),VLOOKUP($A221,Pit!$A$4:$BA$1686,H$2,FALSE))</f>
        <v>21</v>
      </c>
      <c r="I221" s="14" t="str">
        <f>IF($C221="B",VLOOKUP($A221,Bat!$A$4:$BG$1500,I$1,FALSE),VLOOKUP($A221,Pit!$A$4:$BA$1686,I$2,FALSE))</f>
        <v>R</v>
      </c>
      <c r="J221" s="14" t="str">
        <f>IF($C221="B",VLOOKUP($A221,Bat!$A$4:$BG$1500,J$1,FALSE),VLOOKUP($A221,Pit!$A$4:$BA$1686,J$2,FALSE))</f>
        <v>R</v>
      </c>
      <c r="K221" s="14" t="str">
        <f>IF($C221="B",VLOOKUP($A221,Bat!$A$4:$BG$1500,K$1,FALSE),VLOOKUP($A221,Pit!$A$4:$BA$1686,K$2,FALSE))</f>
        <v>High</v>
      </c>
      <c r="L221" s="15" t="str">
        <f>IF($C221="B",VLOOKUP($A221,Bat!$A$4:$BG$1500,L$1,FALSE),VLOOKUP($A221,Pit!$A$4:$BA$1686,L$2,FALSE))</f>
        <v>Normal</v>
      </c>
      <c r="M221" s="14">
        <f>IF($C221="B",VLOOKUP($A221,Bat!$A$4:$BG$1500,M$1,FALSE),VLOOKUP($A221,Pit!$A$4:$BA$1686,M$2,FALSE))</f>
        <v>4</v>
      </c>
      <c r="N221" s="14">
        <f>IF($C221="B",VLOOKUP($A221,Bat!$A$4:$BG$1500,N$1,FALSE),VLOOKUP($A221,Pit!$A$4:$BA$1686,N$2,FALSE))</f>
        <v>2</v>
      </c>
      <c r="O221" s="14">
        <f>IF($C221="B",VLOOKUP($A221,Bat!$A$4:$BG$1500,O$1,FALSE),VLOOKUP($A221,Pit!$A$4:$BA$1686,O$2,FALSE))</f>
        <v>4</v>
      </c>
      <c r="P221" s="14" t="str">
        <f>IF($C221="B",VLOOKUP($A221,Bat!$A$4:$BG$1500,P$1,FALSE),VLOOKUP($A221,Pit!$A$4:$BA$1686,P$2,FALSE))</f>
        <v>92-94 Mph</v>
      </c>
      <c r="Q221" s="15">
        <f>IF($C221="B",VLOOKUP($A221,Bat!$A$4:$BG$1500,Q$1,FALSE),VLOOKUP($A221,Pit!$A$4:$BA$1686,Q$2,FALSE))</f>
        <v>6</v>
      </c>
      <c r="R221" s="16">
        <f>IF($C221="B",VLOOKUP($A221,Bat!$A$4:$BG$1500,R$1,FALSE),VLOOKUP($A221,Pit!$A$4:$BA$1686,R$2,FALSE))</f>
        <v>106.86210614430294</v>
      </c>
      <c r="S221" s="17">
        <f>IF($C221="B",VLOOKUP($A221,Bat!$A$4:$BG$1500,S$1,FALSE),VLOOKUP($A221,Pit!$A$4:$BA$1686,S$2,FALSE))</f>
        <v>0.54091167659631989</v>
      </c>
      <c r="T221" s="48" t="str">
        <f>IF($C221="B",VLOOKUP($A221,Bat!$A$4:$BG$1500,T$1,FALSE),VLOOKUP($A221,Pit!$A$4:$BA$1686,T$2,FALSE))</f>
        <v>$36k</v>
      </c>
      <c r="U221" s="19">
        <f>IF($C221="B",VLOOKUP($A221,Bat!$A$4:$AU$1464,46,FALSE),VLOOKUP($A221,Pit!$A$4:$BD$1664,55,FALSE))</f>
        <v>800</v>
      </c>
      <c r="V221" s="19">
        <f>IF($C221="B",VLOOKUP($A221,Bat!$A$4:$BA$1464,47,FALSE),VLOOKUP($A221,Pit!$A$4:$BF$1664,56,FALSE))</f>
        <v>800</v>
      </c>
      <c r="W221" s="19">
        <f>IF($C221="B",VLOOKUP($A221,Bat!$A$4:$BA$1464,48,FALSE),VLOOKUP($A221,Pit!$A$4:$BF$1664,57,FALSE))</f>
        <v>0</v>
      </c>
      <c r="X221" s="14">
        <f t="shared" si="16"/>
        <v>1119</v>
      </c>
      <c r="Y221" s="20">
        <f t="shared" si="17"/>
        <v>269</v>
      </c>
      <c r="Z221" s="14">
        <f>IFERROR(VLOOKUP($D221,Results37!$F$3:$L$1396,Z$1,FALSE),"")</f>
        <v>217</v>
      </c>
      <c r="AA221" s="43">
        <f>IF(ISERROR(VLOOKUP(D221,Results37!$F$3:$O$1399,AA$1,FALSE)),"",IF(VLOOKUP(D221,Results37!$F$3:$O$1399,AA$1+1,FALSE)=1,"S"&amp;VLOOKUP(D221,Results37!$F$3:$O$1399,AA$1,FALSE),VLOOKUP(D221,Results37!$F$3:$O$1399,AA$1,FALSE)))</f>
        <v>8</v>
      </c>
      <c r="AB221" s="14">
        <f>IFERROR(VLOOKUP($D221,Results37!$F$3:$L$1396,AB$1,FALSE),"")</f>
        <v>1</v>
      </c>
      <c r="AC221" s="14" t="str">
        <f>IFERROR(VLOOKUP($D221,Results37!$F$3:$L$1396,AC$1,FALSE),"")</f>
        <v>Yuma Arroyos</v>
      </c>
      <c r="AD221" s="14">
        <f t="shared" si="18"/>
        <v>902</v>
      </c>
      <c r="AE221" s="18" t="str">
        <f>IF(ISERROR(VLOOKUP($AC221&amp;"-"&amp;$F221&amp;" "&amp;G221,Bonuses!$B$1:$G$1006,4,FALSE)),"",INT(VLOOKUP($AC221&amp;"-"&amp;$F221&amp;" "&amp;$G221,Bonuses!$B$1:$G$1006,4,FALSE)))</f>
        <v/>
      </c>
      <c r="AF221" s="14" t="str">
        <f>IF(ISERROR(VLOOKUP($AC221&amp;"-"&amp;$F221,Bonuses!$B$1:$G$1006,5,FALSE)),"",IF(VLOOKUP($AC221&amp;"-"&amp;$F221,Bonuses!$B$1:$G$1006,5,FALSE)="","",VLOOKUP($AC221&amp;"-"&amp;$F221,Bonuses!$B$1:$G$1006,6,FALSE)&amp;" yrs, "&amp;VLOOKUP($AC221&amp;"-"&amp;$F221,Bonuses!$B$1:$G$1006,5,FALSE)))</f>
        <v/>
      </c>
    </row>
    <row r="222" spans="1:32" s="19" customFormat="1" hidden="1" x14ac:dyDescent="0.3">
      <c r="A222" s="19">
        <v>8257</v>
      </c>
      <c r="B222" s="19">
        <f t="shared" si="15"/>
        <v>1</v>
      </c>
      <c r="C222" s="14" t="str">
        <f>IF(ISNUMBER(IFERROR(VLOOKUP($A222,Pit!$A$4:$A$600,1,FALSE),"B")),"P","B")</f>
        <v>B</v>
      </c>
      <c r="D222" s="15">
        <f>IF($C222="B",VLOOKUP($A222,Bat!$A$4:$BG$1500,D$1,FALSE),VLOOKUP($A222,Pit!$A$4:$BA$1686,D$2,FALSE))</f>
        <v>8257</v>
      </c>
      <c r="E222" s="14" t="str">
        <f>IF($C222="B",VLOOKUP($A222,Bat!$A$4:$BG$1500,E$1,FALSE),VLOOKUP($A222,Pit!$A$4:$BA$1686,E$2,FALSE))</f>
        <v>C</v>
      </c>
      <c r="F222" s="14" t="str">
        <f>IF($C222="B",VLOOKUP($A222,Bat!$A$4:$BG$1500,F$1,FALSE),VLOOKUP($A222,Pit!$A$4:$BA$1686,F$2,FALSE))</f>
        <v>Will</v>
      </c>
      <c r="G222" s="14" t="str">
        <f>IF($C222="B",VLOOKUP($A222,Bat!$A$4:$BG$1500,G$1,FALSE),VLOOKUP($A222,Pit!$A$4:$BA$1686,G$2,FALSE))</f>
        <v>Brown</v>
      </c>
      <c r="H222" s="14">
        <f>IF($C222="B",VLOOKUP($A222,Bat!$A$4:$BG$1500,H$1,FALSE),VLOOKUP($A222,Pit!$A$4:$BA$1686,H$2,FALSE))</f>
        <v>21</v>
      </c>
      <c r="I222" s="14" t="str">
        <f>IF($C222="B",VLOOKUP($A222,Bat!$A$4:$BG$1500,I$1,FALSE),VLOOKUP($A222,Pit!$A$4:$BA$1686,I$2,FALSE))</f>
        <v>R</v>
      </c>
      <c r="J222" s="14" t="str">
        <f>IF($C222="B",VLOOKUP($A222,Bat!$A$4:$BG$1500,J$1,FALSE),VLOOKUP($A222,Pit!$A$4:$BA$1686,J$2,FALSE))</f>
        <v>R</v>
      </c>
      <c r="K222" s="14" t="str">
        <f>IF($C222="B",VLOOKUP($A222,Bat!$A$4:$BG$1500,K$1,FALSE),VLOOKUP($A222,Pit!$A$4:$BA$1686,K$2,FALSE))</f>
        <v>Low</v>
      </c>
      <c r="L222" s="15" t="str">
        <f>IF($C222="B",VLOOKUP($A222,Bat!$A$4:$BG$1500,L$1,FALSE),VLOOKUP($A222,Pit!$A$4:$BA$1686,L$2,FALSE))</f>
        <v>High</v>
      </c>
      <c r="M222" s="14">
        <f>IF($C222="B",VLOOKUP($A222,Bat!$A$4:$BG$1500,M$1,FALSE),VLOOKUP($A222,Pit!$A$4:$BA$1686,M$2,FALSE))</f>
        <v>3</v>
      </c>
      <c r="N222" s="14">
        <f>IF($C222="B",VLOOKUP($A222,Bat!$A$4:$BG$1500,N$1,FALSE),VLOOKUP($A222,Pit!$A$4:$BA$1686,N$2,FALSE))</f>
        <v>3</v>
      </c>
      <c r="O222" s="14">
        <f>IF($C222="B",VLOOKUP($A222,Bat!$A$4:$BG$1500,O$1,FALSE),VLOOKUP($A222,Pit!$A$4:$BA$1686,O$2,FALSE))</f>
        <v>4</v>
      </c>
      <c r="P222" s="14">
        <f>IF($C222="B",VLOOKUP($A222,Bat!$A$4:$BG$1500,P$1,FALSE),VLOOKUP($A222,Pit!$A$4:$BA$1686,P$2,FALSE))</f>
        <v>6</v>
      </c>
      <c r="Q222" s="15">
        <f>IF($C222="B",VLOOKUP($A222,Bat!$A$4:$BG$1500,Q$1,FALSE),VLOOKUP($A222,Pit!$A$4:$BA$1686,Q$2,FALSE))</f>
        <v>3</v>
      </c>
      <c r="R222" s="16">
        <f>IF($C222="B",VLOOKUP($A222,Bat!$A$4:$BG$1500,R$1,FALSE),VLOOKUP($A222,Pit!$A$4:$BA$1686,R$2,FALSE))</f>
        <v>109.11906178461334</v>
      </c>
      <c r="S222" s="17">
        <f>IF($C222="B",VLOOKUP($A222,Bat!$A$4:$BG$1500,S$1,FALSE),VLOOKUP($A222,Pit!$A$4:$BA$1686,S$2,FALSE))</f>
        <v>0.2112016687201293</v>
      </c>
      <c r="T222" s="48" t="str">
        <f>IF($C222="B",VLOOKUP($A222,Bat!$A$4:$BG$1500,T$1,FALSE),VLOOKUP($A222,Pit!$A$4:$BA$1686,T$2,FALSE))</f>
        <v>$100k</v>
      </c>
      <c r="U222" s="19">
        <f>IF($C222="B",VLOOKUP($A222,Bat!$A$4:$AU$1464,46,FALSE),VLOOKUP($A222,Pit!$A$4:$BD$1664,55,FALSE))</f>
        <v>800</v>
      </c>
      <c r="V222" s="19">
        <f>IF($C222="B",VLOOKUP($A222,Bat!$A$4:$BA$1464,47,FALSE),VLOOKUP($A222,Pit!$A$4:$BF$1664,56,FALSE))</f>
        <v>800</v>
      </c>
      <c r="W222" s="19">
        <f>IF($C222="B",VLOOKUP($A222,Bat!$A$4:$BA$1464,48,FALSE),VLOOKUP($A222,Pit!$A$4:$BF$1664,57,FALSE))</f>
        <v>0</v>
      </c>
      <c r="X222" s="14">
        <f t="shared" si="16"/>
        <v>1222</v>
      </c>
      <c r="Y222" s="20">
        <f t="shared" si="17"/>
        <v>372</v>
      </c>
      <c r="Z222" s="14">
        <f>IFERROR(VLOOKUP($D222,Results37!$F$3:$L$1396,Z$1,FALSE),"")</f>
        <v>218</v>
      </c>
      <c r="AA222" s="43">
        <f>IF(ISERROR(VLOOKUP(D222,Results37!$F$3:$O$1399,AA$1,FALSE)),"",IF(VLOOKUP(D222,Results37!$F$3:$O$1399,AA$1+1,FALSE)=1,"S"&amp;VLOOKUP(D222,Results37!$F$3:$O$1399,AA$1,FALSE),VLOOKUP(D222,Results37!$F$3:$O$1399,AA$1,FALSE)))</f>
        <v>8</v>
      </c>
      <c r="AB222" s="14">
        <f>IFERROR(VLOOKUP($D222,Results37!$F$3:$L$1396,AB$1,FALSE),"")</f>
        <v>2</v>
      </c>
      <c r="AC222" s="14" t="str">
        <f>IFERROR(VLOOKUP($D222,Results37!$F$3:$L$1396,AC$1,FALSE),"")</f>
        <v>Duluth Warriors</v>
      </c>
      <c r="AD222" s="14">
        <f t="shared" si="18"/>
        <v>1004</v>
      </c>
      <c r="AE222" s="18" t="str">
        <f>IF(ISERROR(VLOOKUP($AC222&amp;"-"&amp;$F222&amp;" "&amp;G222,Bonuses!$B$1:$G$1006,4,FALSE)),"",INT(VLOOKUP($AC222&amp;"-"&amp;$F222&amp;" "&amp;$G222,Bonuses!$B$1:$G$1006,4,FALSE)))</f>
        <v/>
      </c>
      <c r="AF222" s="14" t="str">
        <f>AA222&amp;"."&amp;AB222&amp;" ("&amp;Z222&amp;") - "&amp;E222&amp;" "&amp;F222&amp;" "&amp;G222</f>
        <v>8.2 (218) - C Will Brown</v>
      </c>
    </row>
    <row r="223" spans="1:32" s="19" customFormat="1" hidden="1" x14ac:dyDescent="0.3">
      <c r="A223" s="19">
        <v>12903</v>
      </c>
      <c r="B223" s="19">
        <f t="shared" si="15"/>
        <v>1</v>
      </c>
      <c r="C223" s="14" t="str">
        <f>IF(ISNUMBER(IFERROR(VLOOKUP($A223,Pit!$A$4:$A$600,1,FALSE),"B")),"P","B")</f>
        <v>B</v>
      </c>
      <c r="D223" s="15">
        <f>IF($C223="B",VLOOKUP($A223,Bat!$A$4:$BG$1500,D$1,FALSE),VLOOKUP($A223,Pit!$A$4:$BA$1686,D$2,FALSE))</f>
        <v>12903</v>
      </c>
      <c r="E223" s="14" t="str">
        <f>IF($C223="B",VLOOKUP($A223,Bat!$A$4:$BG$1500,E$1,FALSE),VLOOKUP($A223,Pit!$A$4:$BA$1686,E$2,FALSE))</f>
        <v>LF</v>
      </c>
      <c r="F223" s="14" t="str">
        <f>IF($C223="B",VLOOKUP($A223,Bat!$A$4:$BG$1500,F$1,FALSE),VLOOKUP($A223,Pit!$A$4:$BA$1686,F$2,FALSE))</f>
        <v>Ronald</v>
      </c>
      <c r="G223" s="14" t="str">
        <f>IF($C223="B",VLOOKUP($A223,Bat!$A$4:$BG$1500,G$1,FALSE),VLOOKUP($A223,Pit!$A$4:$BA$1686,G$2,FALSE))</f>
        <v>Caminos</v>
      </c>
      <c r="H223" s="14">
        <f>IF($C223="B",VLOOKUP($A223,Bat!$A$4:$BG$1500,H$1,FALSE),VLOOKUP($A223,Pit!$A$4:$BA$1686,H$2,FALSE))</f>
        <v>18</v>
      </c>
      <c r="I223" s="14" t="str">
        <f>IF($C223="B",VLOOKUP($A223,Bat!$A$4:$BG$1500,I$1,FALSE),VLOOKUP($A223,Pit!$A$4:$BA$1686,I$2,FALSE))</f>
        <v>S</v>
      </c>
      <c r="J223" s="14" t="str">
        <f>IF($C223="B",VLOOKUP($A223,Bat!$A$4:$BG$1500,J$1,FALSE),VLOOKUP($A223,Pit!$A$4:$BA$1686,J$2,FALSE))</f>
        <v>R</v>
      </c>
      <c r="K223" s="14" t="str">
        <f>IF($C223="B",VLOOKUP($A223,Bat!$A$4:$BG$1500,K$1,FALSE),VLOOKUP($A223,Pit!$A$4:$BA$1686,K$2,FALSE))</f>
        <v>Low</v>
      </c>
      <c r="L223" s="15" t="str">
        <f>IF($C223="B",VLOOKUP($A223,Bat!$A$4:$BG$1500,L$1,FALSE),VLOOKUP($A223,Pit!$A$4:$BA$1686,L$2,FALSE))</f>
        <v>Low</v>
      </c>
      <c r="M223" s="14">
        <f>IF($C223="B",VLOOKUP($A223,Bat!$A$4:$BG$1500,M$1,FALSE),VLOOKUP($A223,Pit!$A$4:$BA$1686,M$2,FALSE))</f>
        <v>3</v>
      </c>
      <c r="N223" s="14">
        <f>IF($C223="B",VLOOKUP($A223,Bat!$A$4:$BG$1500,N$1,FALSE),VLOOKUP($A223,Pit!$A$4:$BA$1686,N$2,FALSE))</f>
        <v>5</v>
      </c>
      <c r="O223" s="14">
        <f>IF($C223="B",VLOOKUP($A223,Bat!$A$4:$BG$1500,O$1,FALSE),VLOOKUP($A223,Pit!$A$4:$BA$1686,O$2,FALSE))</f>
        <v>4</v>
      </c>
      <c r="P223" s="14">
        <f>IF($C223="B",VLOOKUP($A223,Bat!$A$4:$BG$1500,P$1,FALSE),VLOOKUP($A223,Pit!$A$4:$BA$1686,P$2,FALSE))</f>
        <v>5</v>
      </c>
      <c r="Q223" s="15">
        <f>IF($C223="B",VLOOKUP($A223,Bat!$A$4:$BG$1500,Q$1,FALSE),VLOOKUP($A223,Pit!$A$4:$BA$1686,Q$2,FALSE))</f>
        <v>3</v>
      </c>
      <c r="R223" s="16">
        <f>IF($C223="B",VLOOKUP($A223,Bat!$A$4:$BG$1500,R$1,FALSE),VLOOKUP($A223,Pit!$A$4:$BA$1686,R$2,FALSE))</f>
        <v>111.24173623594295</v>
      </c>
      <c r="S223" s="17">
        <f>IF($C223="B",VLOOKUP($A223,Bat!$A$4:$BG$1500,S$1,FALSE),VLOOKUP($A223,Pit!$A$4:$BA$1686,S$2,FALSE))</f>
        <v>0.65460453725712442</v>
      </c>
      <c r="T223" s="48" t="str">
        <f>IF($C223="B",VLOOKUP($A223,Bat!$A$4:$BG$1500,T$1,FALSE),VLOOKUP($A223,Pit!$A$4:$BA$1686,T$2,FALSE))</f>
        <v>$200k</v>
      </c>
      <c r="U223" s="19">
        <f>IF($C223="B",VLOOKUP($A223,Bat!$A$4:$AU$1464,46,FALSE),VLOOKUP($A223,Pit!$A$4:$BD$1664,55,FALSE))</f>
        <v>800</v>
      </c>
      <c r="V223" s="19">
        <f>IF($C223="B",VLOOKUP($A223,Bat!$A$4:$BA$1464,47,FALSE),VLOOKUP($A223,Pit!$A$4:$BF$1664,56,FALSE))</f>
        <v>800</v>
      </c>
      <c r="W223" s="19">
        <f>IF($C223="B",VLOOKUP($A223,Bat!$A$4:$BA$1464,48,FALSE),VLOOKUP($A223,Pit!$A$4:$BF$1664,57,FALSE))</f>
        <v>0</v>
      </c>
      <c r="X223" s="14">
        <f t="shared" si="16"/>
        <v>1090</v>
      </c>
      <c r="Y223" s="20">
        <f t="shared" si="17"/>
        <v>240</v>
      </c>
      <c r="Z223" s="14">
        <f>IFERROR(VLOOKUP($D223,Results37!$F$3:$L$1396,Z$1,FALSE),"")</f>
        <v>219</v>
      </c>
      <c r="AA223" s="43">
        <f>IF(ISERROR(VLOOKUP(D223,Results37!$F$3:$O$1399,AA$1,FALSE)),"",IF(VLOOKUP(D223,Results37!$F$3:$O$1399,AA$1+1,FALSE)=1,"S"&amp;VLOOKUP(D223,Results37!$F$3:$O$1399,AA$1,FALSE),VLOOKUP(D223,Results37!$F$3:$O$1399,AA$1,FALSE)))</f>
        <v>8</v>
      </c>
      <c r="AB223" s="14">
        <f>IFERROR(VLOOKUP($D223,Results37!$F$3:$L$1396,AB$1,FALSE),"")</f>
        <v>3</v>
      </c>
      <c r="AC223" s="14" t="str">
        <f>IFERROR(VLOOKUP($D223,Results37!$F$3:$L$1396,AC$1,FALSE),"")</f>
        <v>West Virginia Alleghenies</v>
      </c>
      <c r="AD223" s="14">
        <f t="shared" si="18"/>
        <v>871</v>
      </c>
      <c r="AE223" s="18" t="str">
        <f>IF(ISERROR(VLOOKUP($AC223&amp;"-"&amp;$F223&amp;" "&amp;G223,Bonuses!$B$1:$G$1006,4,FALSE)),"",INT(VLOOKUP($AC223&amp;"-"&amp;$F223&amp;" "&amp;$G223,Bonuses!$B$1:$G$1006,4,FALSE)))</f>
        <v/>
      </c>
      <c r="AF223" s="14" t="str">
        <f>AA223&amp;"."&amp;AB223&amp;" ("&amp;Z223&amp;") - "&amp;E223&amp;" "&amp;F223&amp;" "&amp;G223</f>
        <v>8.3 (219) - LF Ronald Caminos</v>
      </c>
    </row>
    <row r="224" spans="1:32" s="19" customFormat="1" hidden="1" x14ac:dyDescent="0.3">
      <c r="A224" s="19">
        <v>11878</v>
      </c>
      <c r="B224" s="19">
        <f t="shared" si="15"/>
        <v>1</v>
      </c>
      <c r="C224" s="14" t="str">
        <f>IF(ISNUMBER(IFERROR(VLOOKUP($A224,Pit!$A$4:$A$600,1,FALSE),"B")),"P","B")</f>
        <v>B</v>
      </c>
      <c r="D224" s="15">
        <f>IF($C224="B",VLOOKUP($A224,Bat!$A$4:$BG$1500,D$1,FALSE),VLOOKUP($A224,Pit!$A$4:$BA$1686,D$2,FALSE))</f>
        <v>11878</v>
      </c>
      <c r="E224" s="14" t="str">
        <f>IF($C224="B",VLOOKUP($A224,Bat!$A$4:$BG$1500,E$1,FALSE),VLOOKUP($A224,Pit!$A$4:$BA$1686,E$2,FALSE))</f>
        <v>LF</v>
      </c>
      <c r="F224" s="14" t="str">
        <f>IF($C224="B",VLOOKUP($A224,Bat!$A$4:$BG$1500,F$1,FALSE),VLOOKUP($A224,Pit!$A$4:$BA$1686,F$2,FALSE))</f>
        <v>Kieran</v>
      </c>
      <c r="G224" s="14" t="str">
        <f>IF($C224="B",VLOOKUP($A224,Bat!$A$4:$BG$1500,G$1,FALSE),VLOOKUP($A224,Pit!$A$4:$BA$1686,G$2,FALSE))</f>
        <v>Amphlett</v>
      </c>
      <c r="H224" s="14">
        <f>IF($C224="B",VLOOKUP($A224,Bat!$A$4:$BG$1500,H$1,FALSE),VLOOKUP($A224,Pit!$A$4:$BA$1686,H$2,FALSE))</f>
        <v>20</v>
      </c>
      <c r="I224" s="14" t="str">
        <f>IF($C224="B",VLOOKUP($A224,Bat!$A$4:$BG$1500,I$1,FALSE),VLOOKUP($A224,Pit!$A$4:$BA$1686,I$2,FALSE))</f>
        <v>R</v>
      </c>
      <c r="J224" s="14" t="str">
        <f>IF($C224="B",VLOOKUP($A224,Bat!$A$4:$BG$1500,J$1,FALSE),VLOOKUP($A224,Pit!$A$4:$BA$1686,J$2,FALSE))</f>
        <v>R</v>
      </c>
      <c r="K224" s="14" t="str">
        <f>IF($C224="B",VLOOKUP($A224,Bat!$A$4:$BG$1500,K$1,FALSE),VLOOKUP($A224,Pit!$A$4:$BA$1686,K$2,FALSE))</f>
        <v>Normal</v>
      </c>
      <c r="L224" s="15" t="str">
        <f>IF($C224="B",VLOOKUP($A224,Bat!$A$4:$BG$1500,L$1,FALSE),VLOOKUP($A224,Pit!$A$4:$BA$1686,L$2,FALSE))</f>
        <v>Normal</v>
      </c>
      <c r="M224" s="14">
        <f>IF($C224="B",VLOOKUP($A224,Bat!$A$4:$BG$1500,M$1,FALSE),VLOOKUP($A224,Pit!$A$4:$BA$1686,M$2,FALSE))</f>
        <v>3</v>
      </c>
      <c r="N224" s="14">
        <f>IF($C224="B",VLOOKUP($A224,Bat!$A$4:$BG$1500,N$1,FALSE),VLOOKUP($A224,Pit!$A$4:$BA$1686,N$2,FALSE))</f>
        <v>3</v>
      </c>
      <c r="O224" s="14">
        <f>IF($C224="B",VLOOKUP($A224,Bat!$A$4:$BG$1500,O$1,FALSE),VLOOKUP($A224,Pit!$A$4:$BA$1686,O$2,FALSE))</f>
        <v>5</v>
      </c>
      <c r="P224" s="14">
        <f>IF($C224="B",VLOOKUP($A224,Bat!$A$4:$BG$1500,P$1,FALSE),VLOOKUP($A224,Pit!$A$4:$BA$1686,P$2,FALSE))</f>
        <v>5</v>
      </c>
      <c r="Q224" s="15">
        <f>IF($C224="B",VLOOKUP($A224,Bat!$A$4:$BG$1500,Q$1,FALSE),VLOOKUP($A224,Pit!$A$4:$BA$1686,Q$2,FALSE))</f>
        <v>3</v>
      </c>
      <c r="R224" s="16">
        <f>IF($C224="B",VLOOKUP($A224,Bat!$A$4:$BG$1500,R$1,FALSE),VLOOKUP($A224,Pit!$A$4:$BA$1686,R$2,FALSE))</f>
        <v>108.2875697414045</v>
      </c>
      <c r="S224" s="17">
        <f>IF($C224="B",VLOOKUP($A224,Bat!$A$4:$BG$1500,S$1,FALSE),VLOOKUP($A224,Pit!$A$4:$BA$1686,S$2,FALSE))</f>
        <v>3.7512313344156917E-2</v>
      </c>
      <c r="T224" s="48" t="str">
        <f>IF($C224="B",VLOOKUP($A224,Bat!$A$4:$BG$1500,T$1,FALSE),VLOOKUP($A224,Pit!$A$4:$BA$1686,T$2,FALSE))</f>
        <v>$110k</v>
      </c>
      <c r="U224" s="19">
        <f>IF($C224="B",VLOOKUP($A224,Bat!$A$4:$AU$1464,46,FALSE),VLOOKUP($A224,Pit!$A$4:$BD$1664,55,FALSE))</f>
        <v>800</v>
      </c>
      <c r="V224" s="19">
        <f>IF($C224="B",VLOOKUP($A224,Bat!$A$4:$BA$1464,47,FALSE),VLOOKUP($A224,Pit!$A$4:$BF$1664,56,FALSE))</f>
        <v>800</v>
      </c>
      <c r="W224" s="19">
        <f>IF($C224="B",VLOOKUP($A224,Bat!$A$4:$BA$1464,48,FALSE),VLOOKUP($A224,Pit!$A$4:$BF$1664,57,FALSE))</f>
        <v>0</v>
      </c>
      <c r="X224" s="14">
        <f t="shared" si="16"/>
        <v>1284</v>
      </c>
      <c r="Y224" s="20">
        <f t="shared" si="17"/>
        <v>434</v>
      </c>
      <c r="Z224" s="14">
        <f>IFERROR(VLOOKUP($D224,Results37!$F$3:$L$1396,Z$1,FALSE),"")</f>
        <v>220</v>
      </c>
      <c r="AA224" s="43">
        <f>IF(ISERROR(VLOOKUP(D224,Results37!$F$3:$O$1399,AA$1,FALSE)),"",IF(VLOOKUP(D224,Results37!$F$3:$O$1399,AA$1+1,FALSE)=1,"S"&amp;VLOOKUP(D224,Results37!$F$3:$O$1399,AA$1,FALSE),VLOOKUP(D224,Results37!$F$3:$O$1399,AA$1,FALSE)))</f>
        <v>8</v>
      </c>
      <c r="AB224" s="14">
        <f>IFERROR(VLOOKUP($D224,Results37!$F$3:$L$1396,AB$1,FALSE),"")</f>
        <v>4</v>
      </c>
      <c r="AC224" s="14" t="str">
        <f>IFERROR(VLOOKUP($D224,Results37!$F$3:$L$1396,AC$1,FALSE),"")</f>
        <v>Manchester Maulers</v>
      </c>
      <c r="AD224" s="14">
        <f t="shared" si="18"/>
        <v>1064</v>
      </c>
      <c r="AE224" s="18" t="str">
        <f>IF(ISERROR(VLOOKUP($AC224&amp;"-"&amp;$F224&amp;" "&amp;G224,Bonuses!$B$1:$G$1006,4,FALSE)),"",INT(VLOOKUP($AC224&amp;"-"&amp;$F224&amp;" "&amp;$G224,Bonuses!$B$1:$G$1006,4,FALSE)))</f>
        <v/>
      </c>
      <c r="AF224" s="14" t="str">
        <f>AA224&amp;"."&amp;AB224&amp;" ("&amp;Z224&amp;") - "&amp;E224&amp;" "&amp;F224&amp;" "&amp;G224</f>
        <v>8.4 (220) - LF Kieran Amphlett</v>
      </c>
    </row>
    <row r="225" spans="1:32" s="19" customFormat="1" hidden="1" x14ac:dyDescent="0.3">
      <c r="A225" s="19">
        <v>6240</v>
      </c>
      <c r="B225" s="19">
        <f t="shared" si="15"/>
        <v>1</v>
      </c>
      <c r="C225" s="14" t="str">
        <f>IF(ISNUMBER(IFERROR(VLOOKUP($A225,Pit!$A$4:$A$600,1,FALSE),"B")),"P","B")</f>
        <v>B</v>
      </c>
      <c r="D225" s="15">
        <f>IF($C225="B",VLOOKUP($A225,Bat!$A$4:$BG$1500,D$1,FALSE),VLOOKUP($A225,Pit!$A$4:$BA$1686,D$2,FALSE))</f>
        <v>6240</v>
      </c>
      <c r="E225" s="14" t="str">
        <f>IF($C225="B",VLOOKUP($A225,Bat!$A$4:$BG$1500,E$1,FALSE),VLOOKUP($A225,Pit!$A$4:$BA$1686,E$2,FALSE))</f>
        <v>C</v>
      </c>
      <c r="F225" s="14" t="str">
        <f>IF($C225="B",VLOOKUP($A225,Bat!$A$4:$BG$1500,F$1,FALSE),VLOOKUP($A225,Pit!$A$4:$BA$1686,F$2,FALSE))</f>
        <v>Matsuta</v>
      </c>
      <c r="G225" s="14" t="str">
        <f>IF($C225="B",VLOOKUP($A225,Bat!$A$4:$BG$1500,G$1,FALSE),VLOOKUP($A225,Pit!$A$4:$BA$1686,G$2,FALSE))</f>
        <v>Abe</v>
      </c>
      <c r="H225" s="14">
        <f>IF($C225="B",VLOOKUP($A225,Bat!$A$4:$BG$1500,H$1,FALSE),VLOOKUP($A225,Pit!$A$4:$BA$1686,H$2,FALSE))</f>
        <v>21</v>
      </c>
      <c r="I225" s="14" t="str">
        <f>IF($C225="B",VLOOKUP($A225,Bat!$A$4:$BG$1500,I$1,FALSE),VLOOKUP($A225,Pit!$A$4:$BA$1686,I$2,FALSE))</f>
        <v>R</v>
      </c>
      <c r="J225" s="14" t="str">
        <f>IF($C225="B",VLOOKUP($A225,Bat!$A$4:$BG$1500,J$1,FALSE),VLOOKUP($A225,Pit!$A$4:$BA$1686,J$2,FALSE))</f>
        <v>R</v>
      </c>
      <c r="K225" s="14" t="str">
        <f>IF($C225="B",VLOOKUP($A225,Bat!$A$4:$BG$1500,K$1,FALSE),VLOOKUP($A225,Pit!$A$4:$BA$1686,K$2,FALSE))</f>
        <v>Normal</v>
      </c>
      <c r="L225" s="15" t="str">
        <f>IF($C225="B",VLOOKUP($A225,Bat!$A$4:$BG$1500,L$1,FALSE),VLOOKUP($A225,Pit!$A$4:$BA$1686,L$2,FALSE))</f>
        <v>Low</v>
      </c>
      <c r="M225" s="14">
        <f>IF($C225="B",VLOOKUP($A225,Bat!$A$4:$BG$1500,M$1,FALSE),VLOOKUP($A225,Pit!$A$4:$BA$1686,M$2,FALSE))</f>
        <v>2</v>
      </c>
      <c r="N225" s="14">
        <f>IF($C225="B",VLOOKUP($A225,Bat!$A$4:$BG$1500,N$1,FALSE),VLOOKUP($A225,Pit!$A$4:$BA$1686,N$2,FALSE))</f>
        <v>4</v>
      </c>
      <c r="O225" s="14">
        <f>IF($C225="B",VLOOKUP($A225,Bat!$A$4:$BG$1500,O$1,FALSE),VLOOKUP($A225,Pit!$A$4:$BA$1686,O$2,FALSE))</f>
        <v>3</v>
      </c>
      <c r="P225" s="14">
        <f>IF($C225="B",VLOOKUP($A225,Bat!$A$4:$BG$1500,P$1,FALSE),VLOOKUP($A225,Pit!$A$4:$BA$1686,P$2,FALSE))</f>
        <v>7</v>
      </c>
      <c r="Q225" s="15">
        <f>IF($C225="B",VLOOKUP($A225,Bat!$A$4:$BG$1500,Q$1,FALSE),VLOOKUP($A225,Pit!$A$4:$BA$1686,Q$2,FALSE))</f>
        <v>2</v>
      </c>
      <c r="R225" s="16">
        <f>IF($C225="B",VLOOKUP($A225,Bat!$A$4:$BG$1500,R$1,FALSE),VLOOKUP($A225,Pit!$A$4:$BA$1686,R$2,FALSE))</f>
        <v>104.62510200315647</v>
      </c>
      <c r="S225" s="17">
        <f>IF($C225="B",VLOOKUP($A225,Bat!$A$4:$BG$1500,S$1,FALSE),VLOOKUP($A225,Pit!$A$4:$BA$1686,S$2,FALSE))</f>
        <v>-0.72753609059086721</v>
      </c>
      <c r="T225" s="48" t="str">
        <f>IF($C225="B",VLOOKUP($A225,Bat!$A$4:$BG$1500,T$1,FALSE),VLOOKUP($A225,Pit!$A$4:$BA$1686,T$2,FALSE))</f>
        <v>-</v>
      </c>
      <c r="U225" s="19">
        <f>IF($C225="B",VLOOKUP($A225,Bat!$A$4:$AU$1464,46,FALSE),VLOOKUP($A225,Pit!$A$4:$BD$1664,55,FALSE))</f>
        <v>800</v>
      </c>
      <c r="V225" s="19">
        <f>IF($C225="B",VLOOKUP($A225,Bat!$A$4:$BA$1464,47,FALSE),VLOOKUP($A225,Pit!$A$4:$BF$1664,56,FALSE))</f>
        <v>800</v>
      </c>
      <c r="W225" s="19">
        <f>IF($C225="B",VLOOKUP($A225,Bat!$A$4:$BA$1464,48,FALSE),VLOOKUP($A225,Pit!$A$4:$BF$1664,57,FALSE))</f>
        <v>0</v>
      </c>
      <c r="X225" s="14">
        <f t="shared" si="16"/>
        <v>1741</v>
      </c>
      <c r="Y225" s="20">
        <f t="shared" si="17"/>
        <v>891</v>
      </c>
      <c r="Z225" s="14">
        <f>IFERROR(VLOOKUP($D225,Results37!$F$3:$L$1396,Z$1,FALSE),"")</f>
        <v>221</v>
      </c>
      <c r="AA225" s="43">
        <f>IF(ISERROR(VLOOKUP(D225,Results37!$F$3:$O$1399,AA$1,FALSE)),"",IF(VLOOKUP(D225,Results37!$F$3:$O$1399,AA$1+1,FALSE)=1,"S"&amp;VLOOKUP(D225,Results37!$F$3:$O$1399,AA$1,FALSE),VLOOKUP(D225,Results37!$F$3:$O$1399,AA$1,FALSE)))</f>
        <v>8</v>
      </c>
      <c r="AB225" s="14">
        <f>IFERROR(VLOOKUP($D225,Results37!$F$3:$L$1396,AB$1,FALSE),"")</f>
        <v>5</v>
      </c>
      <c r="AC225" s="14" t="str">
        <f>IFERROR(VLOOKUP($D225,Results37!$F$3:$L$1396,AC$1,FALSE),"")</f>
        <v>Charleston Statesmen</v>
      </c>
      <c r="AD225" s="14">
        <f t="shared" si="18"/>
        <v>1520</v>
      </c>
      <c r="AE225" s="18" t="str">
        <f>IF(ISERROR(VLOOKUP($AC225&amp;"-"&amp;$F225&amp;" "&amp;G225,Bonuses!$B$1:$G$1006,4,FALSE)),"",INT(VLOOKUP($AC225&amp;"-"&amp;$F225&amp;" "&amp;$G225,Bonuses!$B$1:$G$1006,4,FALSE)))</f>
        <v/>
      </c>
      <c r="AF225" s="14" t="str">
        <f>IF(ISERROR(VLOOKUP($AC225&amp;"-"&amp;$F225,Bonuses!$B$1:$G$1006,5,FALSE)),"",IF(VLOOKUP($AC225&amp;"-"&amp;$F225,Bonuses!$B$1:$G$1006,5,FALSE)="","",VLOOKUP($AC225&amp;"-"&amp;$F225,Bonuses!$B$1:$G$1006,6,FALSE)&amp;" yrs, "&amp;VLOOKUP($AC225&amp;"-"&amp;$F225,Bonuses!$B$1:$G$1006,5,FALSE)))</f>
        <v/>
      </c>
    </row>
    <row r="226" spans="1:32" s="19" customFormat="1" hidden="1" x14ac:dyDescent="0.3">
      <c r="A226" s="19">
        <v>14640</v>
      </c>
      <c r="B226" s="19">
        <f t="shared" si="15"/>
        <v>1</v>
      </c>
      <c r="C226" s="14" t="str">
        <f>IF(ISNUMBER(IFERROR(VLOOKUP($A226,Pit!$A$4:$A$600,1,FALSE),"B")),"P","B")</f>
        <v>B</v>
      </c>
      <c r="D226" s="15">
        <f>IF($C226="B",VLOOKUP($A226,Bat!$A$4:$BG$1500,D$1,FALSE),VLOOKUP($A226,Pit!$A$4:$BA$1686,D$2,FALSE))</f>
        <v>14640</v>
      </c>
      <c r="E226" s="14" t="str">
        <f>IF($C226="B",VLOOKUP($A226,Bat!$A$4:$BG$1500,E$1,FALSE),VLOOKUP($A226,Pit!$A$4:$BA$1686,E$2,FALSE))</f>
        <v>LF</v>
      </c>
      <c r="F226" s="14" t="str">
        <f>IF($C226="B",VLOOKUP($A226,Bat!$A$4:$BG$1500,F$1,FALSE),VLOOKUP($A226,Pit!$A$4:$BA$1686,F$2,FALSE))</f>
        <v>Kinji</v>
      </c>
      <c r="G226" s="14" t="str">
        <f>IF($C226="B",VLOOKUP($A226,Bat!$A$4:$BG$1500,G$1,FALSE),VLOOKUP($A226,Pit!$A$4:$BA$1686,G$2,FALSE))</f>
        <v>Matsunaga</v>
      </c>
      <c r="H226" s="14">
        <f>IF($C226="B",VLOOKUP($A226,Bat!$A$4:$BG$1500,H$1,FALSE),VLOOKUP($A226,Pit!$A$4:$BA$1686,H$2,FALSE))</f>
        <v>18</v>
      </c>
      <c r="I226" s="14" t="str">
        <f>IF($C226="B",VLOOKUP($A226,Bat!$A$4:$BG$1500,I$1,FALSE),VLOOKUP($A226,Pit!$A$4:$BA$1686,I$2,FALSE))</f>
        <v>R</v>
      </c>
      <c r="J226" s="14" t="str">
        <f>IF($C226="B",VLOOKUP($A226,Bat!$A$4:$BG$1500,J$1,FALSE),VLOOKUP($A226,Pit!$A$4:$BA$1686,J$2,FALSE))</f>
        <v>R</v>
      </c>
      <c r="K226" s="14" t="str">
        <f>IF($C226="B",VLOOKUP($A226,Bat!$A$4:$BG$1500,K$1,FALSE),VLOOKUP($A226,Pit!$A$4:$BA$1686,K$2,FALSE))</f>
        <v>Low</v>
      </c>
      <c r="L226" s="15" t="str">
        <f>IF($C226="B",VLOOKUP($A226,Bat!$A$4:$BG$1500,L$1,FALSE),VLOOKUP($A226,Pit!$A$4:$BA$1686,L$2,FALSE))</f>
        <v>Low</v>
      </c>
      <c r="M226" s="14">
        <f>IF($C226="B",VLOOKUP($A226,Bat!$A$4:$BG$1500,M$1,FALSE),VLOOKUP($A226,Pit!$A$4:$BA$1686,M$2,FALSE))</f>
        <v>4</v>
      </c>
      <c r="N226" s="14">
        <f>IF($C226="B",VLOOKUP($A226,Bat!$A$4:$BG$1500,N$1,FALSE),VLOOKUP($A226,Pit!$A$4:$BA$1686,N$2,FALSE))</f>
        <v>4</v>
      </c>
      <c r="O226" s="14">
        <f>IF($C226="B",VLOOKUP($A226,Bat!$A$4:$BG$1500,O$1,FALSE),VLOOKUP($A226,Pit!$A$4:$BA$1686,O$2,FALSE))</f>
        <v>3</v>
      </c>
      <c r="P226" s="14">
        <f>IF($C226="B",VLOOKUP($A226,Bat!$A$4:$BG$1500,P$1,FALSE),VLOOKUP($A226,Pit!$A$4:$BA$1686,P$2,FALSE))</f>
        <v>4</v>
      </c>
      <c r="Q226" s="15">
        <f>IF($C226="B",VLOOKUP($A226,Bat!$A$4:$BG$1500,Q$1,FALSE),VLOOKUP($A226,Pit!$A$4:$BA$1686,Q$2,FALSE))</f>
        <v>4</v>
      </c>
      <c r="R226" s="16">
        <f>IF($C226="B",VLOOKUP($A226,Bat!$A$4:$BG$1500,R$1,FALSE),VLOOKUP($A226,Pit!$A$4:$BA$1686,R$2,FALSE))</f>
        <v>113.26560221935478</v>
      </c>
      <c r="S226" s="17">
        <f>IF($C226="B",VLOOKUP($A226,Bat!$A$4:$BG$1500,S$1,FALSE),VLOOKUP($A226,Pit!$A$4:$BA$1686,S$2,FALSE))</f>
        <v>1.0773674258466288</v>
      </c>
      <c r="T226" s="48" t="str">
        <f>IF($C226="B",VLOOKUP($A226,Bat!$A$4:$BG$1500,T$1,FALSE),VLOOKUP($A226,Pit!$A$4:$BA$1686,T$2,FALSE))</f>
        <v>$85k</v>
      </c>
      <c r="U226" s="19">
        <f>IF($C226="B",VLOOKUP($A226,Bat!$A$4:$AU$1464,46,FALSE),VLOOKUP($A226,Pit!$A$4:$BD$1664,55,FALSE))</f>
        <v>800</v>
      </c>
      <c r="V226" s="19">
        <f>IF($C226="B",VLOOKUP($A226,Bat!$A$4:$BA$1464,47,FALSE),VLOOKUP($A226,Pit!$A$4:$BF$1664,56,FALSE))</f>
        <v>800</v>
      </c>
      <c r="W226" s="19">
        <f>IF($C226="B",VLOOKUP($A226,Bat!$A$4:$BA$1464,48,FALSE),VLOOKUP($A226,Pit!$A$4:$BF$1664,57,FALSE))</f>
        <v>0</v>
      </c>
      <c r="X226" s="14">
        <f t="shared" si="16"/>
        <v>995</v>
      </c>
      <c r="Y226" s="20">
        <f t="shared" si="17"/>
        <v>145</v>
      </c>
      <c r="Z226" s="14">
        <f>IFERROR(VLOOKUP($D226,Results37!$F$3:$L$1396,Z$1,FALSE),"")</f>
        <v>222</v>
      </c>
      <c r="AA226" s="43">
        <f>IF(ISERROR(VLOOKUP(D226,Results37!$F$3:$O$1399,AA$1,FALSE)),"",IF(VLOOKUP(D226,Results37!$F$3:$O$1399,AA$1+1,FALSE)=1,"S"&amp;VLOOKUP(D226,Results37!$F$3:$O$1399,AA$1,FALSE),VLOOKUP(D226,Results37!$F$3:$O$1399,AA$1,FALSE)))</f>
        <v>8</v>
      </c>
      <c r="AB226" s="14">
        <f>IFERROR(VLOOKUP($D226,Results37!$F$3:$L$1396,AB$1,FALSE),"")</f>
        <v>6</v>
      </c>
      <c r="AC226" s="14" t="str">
        <f>IFERROR(VLOOKUP($D226,Results37!$F$3:$L$1396,AC$1,FALSE),"")</f>
        <v>Scottish Claymores</v>
      </c>
      <c r="AD226" s="14">
        <f t="shared" si="18"/>
        <v>773</v>
      </c>
      <c r="AE226" s="18" t="str">
        <f>IF(ISERROR(VLOOKUP($AC226&amp;"-"&amp;$F226&amp;" "&amp;G226,Bonuses!$B$1:$G$1006,4,FALSE)),"",INT(VLOOKUP($AC226&amp;"-"&amp;$F226&amp;" "&amp;$G226,Bonuses!$B$1:$G$1006,4,FALSE)))</f>
        <v/>
      </c>
      <c r="AF226" s="14" t="str">
        <f>AA226&amp;"."&amp;AB226&amp;" ("&amp;Z226&amp;") - "&amp;E226&amp;" "&amp;F226&amp;" "&amp;G226</f>
        <v>8.6 (222) - LF Kinji Matsunaga</v>
      </c>
    </row>
    <row r="227" spans="1:32" s="19" customFormat="1" hidden="1" x14ac:dyDescent="0.3">
      <c r="A227" s="19">
        <v>12747</v>
      </c>
      <c r="B227" s="19">
        <f t="shared" si="15"/>
        <v>1</v>
      </c>
      <c r="C227" s="14" t="str">
        <f>IF(ISNUMBER(IFERROR(VLOOKUP($A227,Pit!$A$4:$A$600,1,FALSE),"B")),"P","B")</f>
        <v>B</v>
      </c>
      <c r="D227" s="15">
        <f>IF($C227="B",VLOOKUP($A227,Bat!$A$4:$BG$1500,D$1,FALSE),VLOOKUP($A227,Pit!$A$4:$BA$1686,D$2,FALSE))</f>
        <v>12747</v>
      </c>
      <c r="E227" s="14" t="str">
        <f>IF($C227="B",VLOOKUP($A227,Bat!$A$4:$BG$1500,E$1,FALSE),VLOOKUP($A227,Pit!$A$4:$BA$1686,E$2,FALSE))</f>
        <v>2B</v>
      </c>
      <c r="F227" s="14" t="str">
        <f>IF($C227="B",VLOOKUP($A227,Bat!$A$4:$BG$1500,F$1,FALSE),VLOOKUP($A227,Pit!$A$4:$BA$1686,F$2,FALSE))</f>
        <v>Naoya</v>
      </c>
      <c r="G227" s="14" t="str">
        <f>IF($C227="B",VLOOKUP($A227,Bat!$A$4:$BG$1500,G$1,FALSE),VLOOKUP($A227,Pit!$A$4:$BA$1686,G$2,FALSE))</f>
        <v>Tanaka</v>
      </c>
      <c r="H227" s="14">
        <f>IF($C227="B",VLOOKUP($A227,Bat!$A$4:$BG$1500,H$1,FALSE),VLOOKUP($A227,Pit!$A$4:$BA$1686,H$2,FALSE))</f>
        <v>21</v>
      </c>
      <c r="I227" s="14" t="str">
        <f>IF($C227="B",VLOOKUP($A227,Bat!$A$4:$BG$1500,I$1,FALSE),VLOOKUP($A227,Pit!$A$4:$BA$1686,I$2,FALSE))</f>
        <v>R</v>
      </c>
      <c r="J227" s="14" t="str">
        <f>IF($C227="B",VLOOKUP($A227,Bat!$A$4:$BG$1500,J$1,FALSE),VLOOKUP($A227,Pit!$A$4:$BA$1686,J$2,FALSE))</f>
        <v>R</v>
      </c>
      <c r="K227" s="14" t="str">
        <f>IF($C227="B",VLOOKUP($A227,Bat!$A$4:$BG$1500,K$1,FALSE),VLOOKUP($A227,Pit!$A$4:$BA$1686,K$2,FALSE))</f>
        <v>Normal</v>
      </c>
      <c r="L227" s="15" t="str">
        <f>IF($C227="B",VLOOKUP($A227,Bat!$A$4:$BG$1500,L$1,FALSE),VLOOKUP($A227,Pit!$A$4:$BA$1686,L$2,FALSE))</f>
        <v>Normal</v>
      </c>
      <c r="M227" s="14">
        <f>IF($C227="B",VLOOKUP($A227,Bat!$A$4:$BG$1500,M$1,FALSE),VLOOKUP($A227,Pit!$A$4:$BA$1686,M$2,FALSE))</f>
        <v>3</v>
      </c>
      <c r="N227" s="14">
        <f>IF($C227="B",VLOOKUP($A227,Bat!$A$4:$BG$1500,N$1,FALSE),VLOOKUP($A227,Pit!$A$4:$BA$1686,N$2,FALSE))</f>
        <v>4</v>
      </c>
      <c r="O227" s="14">
        <f>IF($C227="B",VLOOKUP($A227,Bat!$A$4:$BG$1500,O$1,FALSE),VLOOKUP($A227,Pit!$A$4:$BA$1686,O$2,FALSE))</f>
        <v>3</v>
      </c>
      <c r="P227" s="14">
        <f>IF($C227="B",VLOOKUP($A227,Bat!$A$4:$BG$1500,P$1,FALSE),VLOOKUP($A227,Pit!$A$4:$BA$1686,P$2,FALSE))</f>
        <v>5</v>
      </c>
      <c r="Q227" s="15">
        <f>IF($C227="B",VLOOKUP($A227,Bat!$A$4:$BG$1500,Q$1,FALSE),VLOOKUP($A227,Pit!$A$4:$BA$1686,Q$2,FALSE))</f>
        <v>4</v>
      </c>
      <c r="R227" s="16">
        <f>IF($C227="B",VLOOKUP($A227,Bat!$A$4:$BG$1500,R$1,FALSE),VLOOKUP($A227,Pit!$A$4:$BA$1686,R$2,FALSE))</f>
        <v>107.92036903532458</v>
      </c>
      <c r="S227" s="17">
        <f>IF($C227="B",VLOOKUP($A227,Bat!$A$4:$BG$1500,S$1,FALSE),VLOOKUP($A227,Pit!$A$4:$BA$1686,S$2,FALSE))</f>
        <v>-3.9191792790750662E-2</v>
      </c>
      <c r="T227" s="48" t="str">
        <f>IF($C227="B",VLOOKUP($A227,Bat!$A$4:$BG$1500,T$1,FALSE),VLOOKUP($A227,Pit!$A$4:$BA$1686,T$2,FALSE))</f>
        <v>$130k</v>
      </c>
      <c r="U227" s="19">
        <f>IF($C227="B",VLOOKUP($A227,Bat!$A$4:$AU$1464,46,FALSE),VLOOKUP($A227,Pit!$A$4:$BD$1664,55,FALSE))</f>
        <v>800</v>
      </c>
      <c r="V227" s="19">
        <f>IF($C227="B",VLOOKUP($A227,Bat!$A$4:$BA$1464,47,FALSE),VLOOKUP($A227,Pit!$A$4:$BF$1664,56,FALSE))</f>
        <v>800</v>
      </c>
      <c r="W227" s="19">
        <f>IF($C227="B",VLOOKUP($A227,Bat!$A$4:$BA$1464,48,FALSE),VLOOKUP($A227,Pit!$A$4:$BF$1664,57,FALSE))</f>
        <v>0</v>
      </c>
      <c r="X227" s="14">
        <f t="shared" si="16"/>
        <v>1324</v>
      </c>
      <c r="Y227" s="20">
        <f t="shared" si="17"/>
        <v>474</v>
      </c>
      <c r="Z227" s="14">
        <f>IFERROR(VLOOKUP($D227,Results37!$F$3:$L$1396,Z$1,FALSE),"")</f>
        <v>223</v>
      </c>
      <c r="AA227" s="43">
        <f>IF(ISERROR(VLOOKUP(D227,Results37!$F$3:$O$1399,AA$1,FALSE)),"",IF(VLOOKUP(D227,Results37!$F$3:$O$1399,AA$1+1,FALSE)=1,"S"&amp;VLOOKUP(D227,Results37!$F$3:$O$1399,AA$1,FALSE),VLOOKUP(D227,Results37!$F$3:$O$1399,AA$1,FALSE)))</f>
        <v>8</v>
      </c>
      <c r="AB227" s="14">
        <f>IFERROR(VLOOKUP($D227,Results37!$F$3:$L$1396,AB$1,FALSE),"")</f>
        <v>7</v>
      </c>
      <c r="AC227" s="14" t="str">
        <f>IFERROR(VLOOKUP($D227,Results37!$F$3:$L$1396,AC$1,FALSE),"")</f>
        <v>Madison Malts</v>
      </c>
      <c r="AD227" s="14">
        <f t="shared" si="18"/>
        <v>1101</v>
      </c>
      <c r="AE227" s="18" t="str">
        <f>IF(ISERROR(VLOOKUP($AC227&amp;"-"&amp;$F227&amp;" "&amp;G227,Bonuses!$B$1:$G$1006,4,FALSE)),"",INT(VLOOKUP($AC227&amp;"-"&amp;$F227&amp;" "&amp;$G227,Bonuses!$B$1:$G$1006,4,FALSE)))</f>
        <v/>
      </c>
      <c r="AF227" s="14" t="str">
        <f>AA227&amp;"."&amp;AB227&amp;" ("&amp;Z227&amp;") - "&amp;E227&amp;" "&amp;F227&amp;" "&amp;G227</f>
        <v>8.7 (223) - 2B Naoya Tanaka</v>
      </c>
    </row>
    <row r="228" spans="1:32" s="19" customFormat="1" hidden="1" x14ac:dyDescent="0.3">
      <c r="A228" s="19">
        <v>7052</v>
      </c>
      <c r="B228" s="19">
        <f t="shared" si="15"/>
        <v>1</v>
      </c>
      <c r="C228" s="14" t="str">
        <f>IF(ISNUMBER(IFERROR(VLOOKUP($A228,Pit!$A$4:$A$600,1,FALSE),"B")),"P","B")</f>
        <v>B</v>
      </c>
      <c r="D228" s="15">
        <f>IF($C228="B",VLOOKUP($A228,Bat!$A$4:$BG$1500,D$1,FALSE),VLOOKUP($A228,Pit!$A$4:$BA$1686,D$2,FALSE))</f>
        <v>7052</v>
      </c>
      <c r="E228" s="14" t="str">
        <f>IF($C228="B",VLOOKUP($A228,Bat!$A$4:$BG$1500,E$1,FALSE),VLOOKUP($A228,Pit!$A$4:$BA$1686,E$2,FALSE))</f>
        <v>RF</v>
      </c>
      <c r="F228" s="14" t="str">
        <f>IF($C228="B",VLOOKUP($A228,Bat!$A$4:$BG$1500,F$1,FALSE),VLOOKUP($A228,Pit!$A$4:$BA$1686,F$2,FALSE))</f>
        <v>Gary</v>
      </c>
      <c r="G228" s="14" t="str">
        <f>IF($C228="B",VLOOKUP($A228,Bat!$A$4:$BG$1500,G$1,FALSE),VLOOKUP($A228,Pit!$A$4:$BA$1686,G$2,FALSE))</f>
        <v>Holloway</v>
      </c>
      <c r="H228" s="14">
        <f>IF($C228="B",VLOOKUP($A228,Bat!$A$4:$BG$1500,H$1,FALSE),VLOOKUP($A228,Pit!$A$4:$BA$1686,H$2,FALSE))</f>
        <v>18</v>
      </c>
      <c r="I228" s="14" t="str">
        <f>IF($C228="B",VLOOKUP($A228,Bat!$A$4:$BG$1500,I$1,FALSE),VLOOKUP($A228,Pit!$A$4:$BA$1686,I$2,FALSE))</f>
        <v>L</v>
      </c>
      <c r="J228" s="14" t="str">
        <f>IF($C228="B",VLOOKUP($A228,Bat!$A$4:$BG$1500,J$1,FALSE),VLOOKUP($A228,Pit!$A$4:$BA$1686,J$2,FALSE))</f>
        <v>L</v>
      </c>
      <c r="K228" s="14" t="str">
        <f>IF($C228="B",VLOOKUP($A228,Bat!$A$4:$BG$1500,K$1,FALSE),VLOOKUP($A228,Pit!$A$4:$BA$1686,K$2,FALSE))</f>
        <v>Low</v>
      </c>
      <c r="L228" s="15" t="str">
        <f>IF($C228="B",VLOOKUP($A228,Bat!$A$4:$BG$1500,L$1,FALSE),VLOOKUP($A228,Pit!$A$4:$BA$1686,L$2,FALSE))</f>
        <v>Normal</v>
      </c>
      <c r="M228" s="14">
        <f>IF($C228="B",VLOOKUP($A228,Bat!$A$4:$BG$1500,M$1,FALSE),VLOOKUP($A228,Pit!$A$4:$BA$1686,M$2,FALSE))</f>
        <v>3</v>
      </c>
      <c r="N228" s="14">
        <f>IF($C228="B",VLOOKUP($A228,Bat!$A$4:$BG$1500,N$1,FALSE),VLOOKUP($A228,Pit!$A$4:$BA$1686,N$2,FALSE))</f>
        <v>2</v>
      </c>
      <c r="O228" s="14">
        <f>IF($C228="B",VLOOKUP($A228,Bat!$A$4:$BG$1500,O$1,FALSE),VLOOKUP($A228,Pit!$A$4:$BA$1686,O$2,FALSE))</f>
        <v>3</v>
      </c>
      <c r="P228" s="14">
        <f>IF($C228="B",VLOOKUP($A228,Bat!$A$4:$BG$1500,P$1,FALSE),VLOOKUP($A228,Pit!$A$4:$BA$1686,P$2,FALSE))</f>
        <v>3</v>
      </c>
      <c r="Q228" s="15">
        <f>IF($C228="B",VLOOKUP($A228,Bat!$A$4:$BG$1500,Q$1,FALSE),VLOOKUP($A228,Pit!$A$4:$BA$1686,Q$2,FALSE))</f>
        <v>5</v>
      </c>
      <c r="R228" s="16">
        <f>IF($C228="B",VLOOKUP($A228,Bat!$A$4:$BG$1500,R$1,FALSE),VLOOKUP($A228,Pit!$A$4:$BA$1686,R$2,FALSE))</f>
        <v>108.06310124278269</v>
      </c>
      <c r="S228" s="17">
        <f>IF($C228="B",VLOOKUP($A228,Bat!$A$4:$BG$1500,S$1,FALSE),VLOOKUP($A228,Pit!$A$4:$BA$1686,S$2,FALSE))</f>
        <v>-9.3766366419117675E-3</v>
      </c>
      <c r="T228" s="48" t="str">
        <f>IF($C228="B",VLOOKUP($A228,Bat!$A$4:$BG$1500,T$1,FALSE),VLOOKUP($A228,Pit!$A$4:$BA$1686,T$2,FALSE))</f>
        <v>$38k</v>
      </c>
      <c r="U228" s="19">
        <f>IF($C228="B",VLOOKUP($A228,Bat!$A$4:$AU$1464,46,FALSE),VLOOKUP($A228,Pit!$A$4:$BD$1664,55,FALSE))</f>
        <v>800</v>
      </c>
      <c r="V228" s="19">
        <f>IF($C228="B",VLOOKUP($A228,Bat!$A$4:$BA$1464,47,FALSE),VLOOKUP($A228,Pit!$A$4:$BF$1664,56,FALSE))</f>
        <v>800</v>
      </c>
      <c r="W228" s="19">
        <f>IF($C228="B",VLOOKUP($A228,Bat!$A$4:$BA$1464,48,FALSE),VLOOKUP($A228,Pit!$A$4:$BF$1664,57,FALSE))</f>
        <v>0</v>
      </c>
      <c r="X228" s="14">
        <f t="shared" si="16"/>
        <v>1305</v>
      </c>
      <c r="Y228" s="20">
        <f t="shared" si="17"/>
        <v>455</v>
      </c>
      <c r="Z228" s="14">
        <f>IFERROR(VLOOKUP($D228,Results37!$F$3:$L$1396,Z$1,FALSE),"")</f>
        <v>224</v>
      </c>
      <c r="AA228" s="43">
        <f>IF(ISERROR(VLOOKUP(D228,Results37!$F$3:$O$1399,AA$1,FALSE)),"",IF(VLOOKUP(D228,Results37!$F$3:$O$1399,AA$1+1,FALSE)=1,"S"&amp;VLOOKUP(D228,Results37!$F$3:$O$1399,AA$1,FALSE),VLOOKUP(D228,Results37!$F$3:$O$1399,AA$1,FALSE)))</f>
        <v>8</v>
      </c>
      <c r="AB228" s="14">
        <f>IFERROR(VLOOKUP($D228,Results37!$F$3:$L$1396,AB$1,FALSE),"")</f>
        <v>8</v>
      </c>
      <c r="AC228" s="14" t="str">
        <f>IFERROR(VLOOKUP($D228,Results37!$F$3:$L$1396,AC$1,FALSE),"")</f>
        <v>West Virginia Alleghenies</v>
      </c>
      <c r="AD228" s="14">
        <f t="shared" si="18"/>
        <v>1081</v>
      </c>
      <c r="AE228" s="18" t="str">
        <f>IF(ISERROR(VLOOKUP($AC228&amp;"-"&amp;$F228&amp;" "&amp;G228,Bonuses!$B$1:$G$1006,4,FALSE)),"",INT(VLOOKUP($AC228&amp;"-"&amp;$F228&amp;" "&amp;$G228,Bonuses!$B$1:$G$1006,4,FALSE)))</f>
        <v/>
      </c>
      <c r="AF228" s="14" t="str">
        <f>IF(ISERROR(VLOOKUP($AC228&amp;"-"&amp;$F228,Bonuses!$B$1:$G$1006,5,FALSE)),"",IF(VLOOKUP($AC228&amp;"-"&amp;$F228,Bonuses!$B$1:$G$1006,5,FALSE)="","",VLOOKUP($AC228&amp;"-"&amp;$F228,Bonuses!$B$1:$G$1006,6,FALSE)&amp;" yrs, "&amp;VLOOKUP($AC228&amp;"-"&amp;$F228,Bonuses!$B$1:$G$1006,5,FALSE)))</f>
        <v/>
      </c>
    </row>
    <row r="229" spans="1:32" s="19" customFormat="1" hidden="1" x14ac:dyDescent="0.3">
      <c r="A229" s="19">
        <v>11662</v>
      </c>
      <c r="B229" s="19">
        <f t="shared" si="15"/>
        <v>1</v>
      </c>
      <c r="C229" s="14" t="str">
        <f>IF(ISNUMBER(IFERROR(VLOOKUP($A229,Pit!$A$4:$A$600,1,FALSE),"B")),"P","B")</f>
        <v>P</v>
      </c>
      <c r="D229" s="15">
        <f>IF($C229="B",VLOOKUP($A229,Bat!$A$4:$BG$1500,D$1,FALSE),VLOOKUP($A229,Pit!$A$4:$BA$1686,D$2,FALSE))</f>
        <v>11662</v>
      </c>
      <c r="E229" s="14" t="str">
        <f>IF($C229="B",VLOOKUP($A229,Bat!$A$4:$BG$1500,E$1,FALSE),VLOOKUP($A229,Pit!$A$4:$BA$1686,E$2,FALSE))</f>
        <v>SP</v>
      </c>
      <c r="F229" s="14" t="str">
        <f>IF($C229="B",VLOOKUP($A229,Bat!$A$4:$BG$1500,F$1,FALSE),VLOOKUP($A229,Pit!$A$4:$BA$1686,F$2,FALSE))</f>
        <v>Nathan</v>
      </c>
      <c r="G229" s="14" t="str">
        <f>IF($C229="B",VLOOKUP($A229,Bat!$A$4:$BG$1500,G$1,FALSE),VLOOKUP($A229,Pit!$A$4:$BA$1686,G$2,FALSE))</f>
        <v>Johnson</v>
      </c>
      <c r="H229" s="14">
        <f>IF($C229="B",VLOOKUP($A229,Bat!$A$4:$BG$1500,H$1,FALSE),VLOOKUP($A229,Pit!$A$4:$BA$1686,H$2,FALSE))</f>
        <v>21</v>
      </c>
      <c r="I229" s="14" t="str">
        <f>IF($C229="B",VLOOKUP($A229,Bat!$A$4:$BG$1500,I$1,FALSE),VLOOKUP($A229,Pit!$A$4:$BA$1686,I$2,FALSE))</f>
        <v>L</v>
      </c>
      <c r="J229" s="14" t="str">
        <f>IF($C229="B",VLOOKUP($A229,Bat!$A$4:$BG$1500,J$1,FALSE),VLOOKUP($A229,Pit!$A$4:$BA$1686,J$2,FALSE))</f>
        <v>L</v>
      </c>
      <c r="K229" s="14" t="str">
        <f>IF($C229="B",VLOOKUP($A229,Bat!$A$4:$BG$1500,K$1,FALSE),VLOOKUP($A229,Pit!$A$4:$BA$1686,K$2,FALSE))</f>
        <v>High</v>
      </c>
      <c r="L229" s="15" t="str">
        <f>IF($C229="B",VLOOKUP($A229,Bat!$A$4:$BG$1500,L$1,FALSE),VLOOKUP($A229,Pit!$A$4:$BA$1686,L$2,FALSE))</f>
        <v>High</v>
      </c>
      <c r="M229" s="14">
        <f>IF($C229="B",VLOOKUP($A229,Bat!$A$4:$BG$1500,M$1,FALSE),VLOOKUP($A229,Pit!$A$4:$BA$1686,M$2,FALSE))</f>
        <v>5</v>
      </c>
      <c r="N229" s="14">
        <f>IF($C229="B",VLOOKUP($A229,Bat!$A$4:$BG$1500,N$1,FALSE),VLOOKUP($A229,Pit!$A$4:$BA$1686,N$2,FALSE))</f>
        <v>2</v>
      </c>
      <c r="O229" s="14">
        <f>IF($C229="B",VLOOKUP($A229,Bat!$A$4:$BG$1500,O$1,FALSE),VLOOKUP($A229,Pit!$A$4:$BA$1686,O$2,FALSE))</f>
        <v>2</v>
      </c>
      <c r="P229" s="14" t="str">
        <f>IF($C229="B",VLOOKUP($A229,Bat!$A$4:$BG$1500,P$1,FALSE),VLOOKUP($A229,Pit!$A$4:$BA$1686,P$2,FALSE))</f>
        <v>94-96 Mph</v>
      </c>
      <c r="Q229" s="15">
        <f>IF($C229="B",VLOOKUP($A229,Bat!$A$4:$BG$1500,Q$1,FALSE),VLOOKUP($A229,Pit!$A$4:$BA$1686,Q$2,FALSE))</f>
        <v>9</v>
      </c>
      <c r="R229" s="16">
        <f>IF($C229="B",VLOOKUP($A229,Bat!$A$4:$BG$1500,R$1,FALSE),VLOOKUP($A229,Pit!$A$4:$BA$1686,R$2,FALSE))</f>
        <v>101.8694085885854</v>
      </c>
      <c r="S229" s="17">
        <f>IF($C229="B",VLOOKUP($A229,Bat!$A$4:$BG$1500,S$1,FALSE),VLOOKUP($A229,Pit!$A$4:$BA$1686,S$2,FALSE))</f>
        <v>8.0302053696015882E-2</v>
      </c>
      <c r="T229" s="48" t="str">
        <f>IF($C229="B",VLOOKUP($A229,Bat!$A$4:$BG$1500,T$1,FALSE),VLOOKUP($A229,Pit!$A$4:$BA$1686,T$2,FALSE))</f>
        <v>$34k</v>
      </c>
      <c r="U229" s="19">
        <f>IF($C229="B",VLOOKUP($A229,Bat!$A$4:$AU$1464,46,FALSE),VLOOKUP($A229,Pit!$A$4:$BD$1664,55,FALSE))</f>
        <v>800</v>
      </c>
      <c r="V229" s="19">
        <f>IF($C229="B",VLOOKUP($A229,Bat!$A$4:$BA$1464,47,FALSE),VLOOKUP($A229,Pit!$A$4:$BF$1664,56,FALSE))</f>
        <v>800</v>
      </c>
      <c r="W229" s="19">
        <f>IF($C229="B",VLOOKUP($A229,Bat!$A$4:$BA$1464,48,FALSE),VLOOKUP($A229,Pit!$A$4:$BF$1664,57,FALSE))</f>
        <v>0</v>
      </c>
      <c r="X229" s="14">
        <f t="shared" si="16"/>
        <v>1267</v>
      </c>
      <c r="Y229" s="20">
        <f t="shared" si="17"/>
        <v>417</v>
      </c>
      <c r="Z229" s="14">
        <f>IFERROR(VLOOKUP($D229,Results37!$F$3:$L$1396,Z$1,FALSE),"")</f>
        <v>225</v>
      </c>
      <c r="AA229" s="43">
        <f>IF(ISERROR(VLOOKUP(D229,Results37!$F$3:$O$1399,AA$1,FALSE)),"",IF(VLOOKUP(D229,Results37!$F$3:$O$1399,AA$1+1,FALSE)=1,"S"&amp;VLOOKUP(D229,Results37!$F$3:$O$1399,AA$1,FALSE),VLOOKUP(D229,Results37!$F$3:$O$1399,AA$1,FALSE)))</f>
        <v>8</v>
      </c>
      <c r="AB229" s="14">
        <f>IFERROR(VLOOKUP($D229,Results37!$F$3:$L$1396,AB$1,FALSE),"")</f>
        <v>9</v>
      </c>
      <c r="AC229" s="14" t="str">
        <f>IFERROR(VLOOKUP($D229,Results37!$F$3:$L$1396,AC$1,FALSE),"")</f>
        <v>Niihama-shi Ghosts</v>
      </c>
      <c r="AD229" s="14">
        <f t="shared" si="18"/>
        <v>1042</v>
      </c>
      <c r="AE229" s="18" t="str">
        <f>IF(ISERROR(VLOOKUP($AC229&amp;"-"&amp;$F229&amp;" "&amp;G229,Bonuses!$B$1:$G$1006,4,FALSE)),"",INT(VLOOKUP($AC229&amp;"-"&amp;$F229&amp;" "&amp;$G229,Bonuses!$B$1:$G$1006,4,FALSE)))</f>
        <v/>
      </c>
      <c r="AF229" s="14" t="str">
        <f>IF(ISERROR(VLOOKUP($AC229&amp;"-"&amp;$F229,Bonuses!$B$1:$G$1006,5,FALSE)),"",IF(VLOOKUP($AC229&amp;"-"&amp;$F229,Bonuses!$B$1:$G$1006,5,FALSE)="","",VLOOKUP($AC229&amp;"-"&amp;$F229,Bonuses!$B$1:$G$1006,6,FALSE)&amp;" yrs, "&amp;VLOOKUP($AC229&amp;"-"&amp;$F229,Bonuses!$B$1:$G$1006,5,FALSE)))</f>
        <v/>
      </c>
    </row>
    <row r="230" spans="1:32" s="19" customFormat="1" hidden="1" x14ac:dyDescent="0.3">
      <c r="A230" s="19">
        <v>6255</v>
      </c>
      <c r="B230" s="19">
        <f t="shared" si="15"/>
        <v>1</v>
      </c>
      <c r="C230" s="14" t="str">
        <f>IF(ISNUMBER(IFERROR(VLOOKUP($A230,Pit!$A$4:$A$600,1,FALSE),"B")),"P","B")</f>
        <v>P</v>
      </c>
      <c r="D230" s="15">
        <f>IF($C230="B",VLOOKUP($A230,Bat!$A$4:$BG$1500,D$1,FALSE),VLOOKUP($A230,Pit!$A$4:$BA$1686,D$2,FALSE))</f>
        <v>6255</v>
      </c>
      <c r="E230" s="14" t="str">
        <f>IF($C230="B",VLOOKUP($A230,Bat!$A$4:$BG$1500,E$1,FALSE),VLOOKUP($A230,Pit!$A$4:$BA$1686,E$2,FALSE))</f>
        <v>RP</v>
      </c>
      <c r="F230" s="14" t="str">
        <f>IF($C230="B",VLOOKUP($A230,Bat!$A$4:$BG$1500,F$1,FALSE),VLOOKUP($A230,Pit!$A$4:$BA$1686,F$2,FALSE))</f>
        <v>Spencer</v>
      </c>
      <c r="G230" s="14" t="str">
        <f>IF($C230="B",VLOOKUP($A230,Bat!$A$4:$BG$1500,G$1,FALSE),VLOOKUP($A230,Pit!$A$4:$BA$1686,G$2,FALSE))</f>
        <v>Rumbold</v>
      </c>
      <c r="H230" s="14">
        <f>IF($C230="B",VLOOKUP($A230,Bat!$A$4:$BG$1500,H$1,FALSE),VLOOKUP($A230,Pit!$A$4:$BA$1686,H$2,FALSE))</f>
        <v>21</v>
      </c>
      <c r="I230" s="14" t="str">
        <f>IF($C230="B",VLOOKUP($A230,Bat!$A$4:$BG$1500,I$1,FALSE),VLOOKUP($A230,Pit!$A$4:$BA$1686,I$2,FALSE))</f>
        <v>L</v>
      </c>
      <c r="J230" s="14" t="str">
        <f>IF($C230="B",VLOOKUP($A230,Bat!$A$4:$BG$1500,J$1,FALSE),VLOOKUP($A230,Pit!$A$4:$BA$1686,J$2,FALSE))</f>
        <v>L</v>
      </c>
      <c r="K230" s="14" t="str">
        <f>IF($C230="B",VLOOKUP($A230,Bat!$A$4:$BG$1500,K$1,FALSE),VLOOKUP($A230,Pit!$A$4:$BA$1686,K$2,FALSE))</f>
        <v>High</v>
      </c>
      <c r="L230" s="15" t="str">
        <f>IF($C230="B",VLOOKUP($A230,Bat!$A$4:$BG$1500,L$1,FALSE),VLOOKUP($A230,Pit!$A$4:$BA$1686,L$2,FALSE))</f>
        <v>Normal</v>
      </c>
      <c r="M230" s="14">
        <f>IF($C230="B",VLOOKUP($A230,Bat!$A$4:$BG$1500,M$1,FALSE),VLOOKUP($A230,Pit!$A$4:$BA$1686,M$2,FALSE))</f>
        <v>5</v>
      </c>
      <c r="N230" s="14">
        <f>IF($C230="B",VLOOKUP($A230,Bat!$A$4:$BG$1500,N$1,FALSE),VLOOKUP($A230,Pit!$A$4:$BA$1686,N$2,FALSE))</f>
        <v>1</v>
      </c>
      <c r="O230" s="14">
        <f>IF($C230="B",VLOOKUP($A230,Bat!$A$4:$BG$1500,O$1,FALSE),VLOOKUP($A230,Pit!$A$4:$BA$1686,O$2,FALSE))</f>
        <v>3</v>
      </c>
      <c r="P230" s="14" t="str">
        <f>IF($C230="B",VLOOKUP($A230,Bat!$A$4:$BG$1500,P$1,FALSE),VLOOKUP($A230,Pit!$A$4:$BA$1686,P$2,FALSE))</f>
        <v>95-97 Mph</v>
      </c>
      <c r="Q230" s="15">
        <f>IF($C230="B",VLOOKUP($A230,Bat!$A$4:$BG$1500,Q$1,FALSE),VLOOKUP($A230,Pit!$A$4:$BA$1686,Q$2,FALSE))</f>
        <v>8</v>
      </c>
      <c r="R230" s="16">
        <f>IF($C230="B",VLOOKUP($A230,Bat!$A$4:$BG$1500,R$1,FALSE),VLOOKUP($A230,Pit!$A$4:$BA$1686,R$2,FALSE))</f>
        <v>101.49037214268802</v>
      </c>
      <c r="S230" s="17">
        <f>IF($C230="B",VLOOKUP($A230,Bat!$A$4:$BG$1500,S$1,FALSE),VLOOKUP($A230,Pit!$A$4:$BA$1686,S$2,FALSE))</f>
        <v>4.5333415507561835E-2</v>
      </c>
      <c r="T230" s="48" t="str">
        <f>IF($C230="B",VLOOKUP($A230,Bat!$A$4:$BG$1500,T$1,FALSE),VLOOKUP($A230,Pit!$A$4:$BA$1686,T$2,FALSE))</f>
        <v>-</v>
      </c>
      <c r="U230" s="19">
        <f>IF($C230="B",VLOOKUP($A230,Bat!$A$4:$AU$1464,46,FALSE),VLOOKUP($A230,Pit!$A$4:$BD$1664,55,FALSE))</f>
        <v>800</v>
      </c>
      <c r="V230" s="19">
        <f>IF($C230="B",VLOOKUP($A230,Bat!$A$4:$BA$1464,47,FALSE),VLOOKUP($A230,Pit!$A$4:$BF$1664,56,FALSE))</f>
        <v>800</v>
      </c>
      <c r="W230" s="19">
        <f>IF($C230="B",VLOOKUP($A230,Bat!$A$4:$BA$1464,48,FALSE),VLOOKUP($A230,Pit!$A$4:$BF$1664,57,FALSE))</f>
        <v>0</v>
      </c>
      <c r="X230" s="14">
        <f t="shared" si="16"/>
        <v>1279</v>
      </c>
      <c r="Y230" s="20">
        <f t="shared" si="17"/>
        <v>429</v>
      </c>
      <c r="Z230" s="14">
        <f>IFERROR(VLOOKUP($D230,Results37!$F$3:$L$1396,Z$1,FALSE),"")</f>
        <v>226</v>
      </c>
      <c r="AA230" s="43">
        <f>IF(ISERROR(VLOOKUP(D230,Results37!$F$3:$O$1399,AA$1,FALSE)),"",IF(VLOOKUP(D230,Results37!$F$3:$O$1399,AA$1+1,FALSE)=1,"S"&amp;VLOOKUP(D230,Results37!$F$3:$O$1399,AA$1,FALSE),VLOOKUP(D230,Results37!$F$3:$O$1399,AA$1,FALSE)))</f>
        <v>8</v>
      </c>
      <c r="AB230" s="14">
        <f>IFERROR(VLOOKUP($D230,Results37!$F$3:$L$1396,AB$1,FALSE),"")</f>
        <v>10</v>
      </c>
      <c r="AC230" s="14" t="str">
        <f>IFERROR(VLOOKUP($D230,Results37!$F$3:$L$1396,AC$1,FALSE),"")</f>
        <v>Tempe Knights</v>
      </c>
      <c r="AD230" s="14">
        <f t="shared" si="18"/>
        <v>1053</v>
      </c>
      <c r="AE230" s="18" t="str">
        <f>IF(ISERROR(VLOOKUP($AC230&amp;"-"&amp;$F230&amp;" "&amp;G230,Bonuses!$B$1:$G$1006,4,FALSE)),"",INT(VLOOKUP($AC230&amp;"-"&amp;$F230&amp;" "&amp;$G230,Bonuses!$B$1:$G$1006,4,FALSE)))</f>
        <v/>
      </c>
      <c r="AF230" s="14" t="str">
        <f>IF(ISERROR(VLOOKUP($AC230&amp;"-"&amp;$F230,Bonuses!$B$1:$G$1006,5,FALSE)),"",IF(VLOOKUP($AC230&amp;"-"&amp;$F230,Bonuses!$B$1:$G$1006,5,FALSE)="","",VLOOKUP($AC230&amp;"-"&amp;$F230,Bonuses!$B$1:$G$1006,6,FALSE)&amp;" yrs, "&amp;VLOOKUP($AC230&amp;"-"&amp;$F230,Bonuses!$B$1:$G$1006,5,FALSE)))</f>
        <v/>
      </c>
    </row>
    <row r="231" spans="1:32" s="19" customFormat="1" x14ac:dyDescent="0.3">
      <c r="A231" s="19">
        <v>15647</v>
      </c>
      <c r="B231" s="19">
        <f t="shared" si="15"/>
        <v>1</v>
      </c>
      <c r="C231" s="14" t="str">
        <f>IF(ISNUMBER(IFERROR(VLOOKUP($A231,Pit!$A$4:$A$600,1,FALSE),"B")),"P","B")</f>
        <v>B</v>
      </c>
      <c r="D231" s="15">
        <f>IF($C231="B",VLOOKUP($A231,Bat!$A$4:$BG$1500,D$1,FALSE),VLOOKUP($A231,Pit!$A$4:$BA$1686,D$2,FALSE))</f>
        <v>15647</v>
      </c>
      <c r="E231" s="14" t="str">
        <f>IF($C231="B",VLOOKUP($A231,Bat!$A$4:$BG$1500,E$1,FALSE),VLOOKUP($A231,Pit!$A$4:$BA$1686,E$2,FALSE))</f>
        <v>3B</v>
      </c>
      <c r="F231" s="14" t="str">
        <f>IF($C231="B",VLOOKUP($A231,Bat!$A$4:$BG$1500,F$1,FALSE),VLOOKUP($A231,Pit!$A$4:$BA$1686,F$2,FALSE))</f>
        <v>Shiba</v>
      </c>
      <c r="G231" s="14" t="str">
        <f>IF($C231="B",VLOOKUP($A231,Bat!$A$4:$BG$1500,G$1,FALSE),VLOOKUP($A231,Pit!$A$4:$BA$1686,G$2,FALSE))</f>
        <v>Omori</v>
      </c>
      <c r="H231" s="14">
        <f>IF($C231="B",VLOOKUP($A231,Bat!$A$4:$BG$1500,H$1,FALSE),VLOOKUP($A231,Pit!$A$4:$BA$1686,H$2,FALSE))</f>
        <v>18</v>
      </c>
      <c r="I231" s="14" t="str">
        <f>IF($C231="B",VLOOKUP($A231,Bat!$A$4:$BG$1500,I$1,FALSE),VLOOKUP($A231,Pit!$A$4:$BA$1686,I$2,FALSE))</f>
        <v>R</v>
      </c>
      <c r="J231" s="14" t="str">
        <f>IF($C231="B",VLOOKUP($A231,Bat!$A$4:$BG$1500,J$1,FALSE),VLOOKUP($A231,Pit!$A$4:$BA$1686,J$2,FALSE))</f>
        <v>R</v>
      </c>
      <c r="K231" s="14" t="str">
        <f>IF($C231="B",VLOOKUP($A231,Bat!$A$4:$BG$1500,K$1,FALSE),VLOOKUP($A231,Pit!$A$4:$BA$1686,K$2,FALSE))</f>
        <v>Normal</v>
      </c>
      <c r="L231" s="15" t="str">
        <f>IF($C231="B",VLOOKUP($A231,Bat!$A$4:$BG$1500,L$1,FALSE),VLOOKUP($A231,Pit!$A$4:$BA$1686,L$2,FALSE))</f>
        <v>Low</v>
      </c>
      <c r="M231" s="14">
        <f>IF($C231="B",VLOOKUP($A231,Bat!$A$4:$BG$1500,M$1,FALSE),VLOOKUP($A231,Pit!$A$4:$BA$1686,M$2,FALSE))</f>
        <v>4</v>
      </c>
      <c r="N231" s="14">
        <f>IF($C231="B",VLOOKUP($A231,Bat!$A$4:$BG$1500,N$1,FALSE),VLOOKUP($A231,Pit!$A$4:$BA$1686,N$2,FALSE))</f>
        <v>4</v>
      </c>
      <c r="O231" s="14">
        <f>IF($C231="B",VLOOKUP($A231,Bat!$A$4:$BG$1500,O$1,FALSE),VLOOKUP($A231,Pit!$A$4:$BA$1686,O$2,FALSE))</f>
        <v>4</v>
      </c>
      <c r="P231" s="14">
        <f>IF($C231="B",VLOOKUP($A231,Bat!$A$4:$BG$1500,P$1,FALSE),VLOOKUP($A231,Pit!$A$4:$BA$1686,P$2,FALSE))</f>
        <v>4</v>
      </c>
      <c r="Q231" s="15">
        <f>IF($C231="B",VLOOKUP($A231,Bat!$A$4:$BG$1500,Q$1,FALSE),VLOOKUP($A231,Pit!$A$4:$BA$1686,Q$2,FALSE))</f>
        <v>4</v>
      </c>
      <c r="R231" s="16">
        <f>IF($C231="B",VLOOKUP($A231,Bat!$A$4:$BG$1500,R$1,FALSE),VLOOKUP($A231,Pit!$A$4:$BA$1686,R$2,FALSE))</f>
        <v>114.91634178162329</v>
      </c>
      <c r="S231" s="17">
        <f>IF($C231="B",VLOOKUP($A231,Bat!$A$4:$BG$1500,S$1,FALSE),VLOOKUP($A231,Pit!$A$4:$BA$1686,S$2,FALSE))</f>
        <v>1.4221883929331658</v>
      </c>
      <c r="T231" s="48" t="str">
        <f>IF($C231="B",VLOOKUP($A231,Bat!$A$4:$BG$1500,T$1,FALSE),VLOOKUP($A231,Pit!$A$4:$BA$1686,T$2,FALSE))</f>
        <v>$70k</v>
      </c>
      <c r="U231" s="19">
        <f>IF($C231="B",VLOOKUP($A231,Bat!$A$4:$AU$1464,46,FALSE),VLOOKUP($A231,Pit!$A$4:$BD$1664,55,FALSE))</f>
        <v>800</v>
      </c>
      <c r="V231" s="19">
        <f>IF($C231="B",VLOOKUP($A231,Bat!$A$4:$BA$1464,47,FALSE),VLOOKUP($A231,Pit!$A$4:$BF$1664,56,FALSE))</f>
        <v>800</v>
      </c>
      <c r="W231" s="19">
        <f>IF($C231="B",VLOOKUP($A231,Bat!$A$4:$BA$1464,48,FALSE),VLOOKUP($A231,Pit!$A$4:$BF$1664,57,FALSE))</f>
        <v>0</v>
      </c>
      <c r="X231" s="14">
        <f t="shared" si="16"/>
        <v>959</v>
      </c>
      <c r="Y231" s="20">
        <f t="shared" si="17"/>
        <v>109</v>
      </c>
      <c r="Z231" s="14">
        <f>IFERROR(VLOOKUP($D231,Results37!$F$3:$L$1396,Z$1,FALSE),"")</f>
        <v>227</v>
      </c>
      <c r="AA231" s="43">
        <f>IF(ISERROR(VLOOKUP(D231,Results37!$F$3:$O$1399,AA$1,FALSE)),"",IF(VLOOKUP(D231,Results37!$F$3:$O$1399,AA$1+1,FALSE)=1,"S"&amp;VLOOKUP(D231,Results37!$F$3:$O$1399,AA$1,FALSE),VLOOKUP(D231,Results37!$F$3:$O$1399,AA$1,FALSE)))</f>
        <v>8</v>
      </c>
      <c r="AB231" s="14">
        <f>IFERROR(VLOOKUP($D231,Results37!$F$3:$L$1396,AB$1,FALSE),"")</f>
        <v>11</v>
      </c>
      <c r="AC231" s="14" t="str">
        <f>IFERROR(VLOOKUP($D231,Results37!$F$3:$L$1396,AC$1,FALSE),"")</f>
        <v>Amsterdam Lions</v>
      </c>
      <c r="AD231" s="14">
        <f t="shared" si="18"/>
        <v>732</v>
      </c>
      <c r="AE231" s="18" t="str">
        <f>IF(ISERROR(VLOOKUP($AC231&amp;"-"&amp;$F231&amp;" "&amp;G231,Bonuses!$B$1:$G$1006,4,FALSE)),"",INT(VLOOKUP($AC231&amp;"-"&amp;$F231&amp;" "&amp;$G231,Bonuses!$B$1:$G$1006,4,FALSE)))</f>
        <v/>
      </c>
      <c r="AF231" s="14" t="str">
        <f>AA231&amp;"."&amp;AB231&amp;" ("&amp;Z231&amp;") - "&amp;E231&amp;" "&amp;F231&amp;" "&amp;G231</f>
        <v>8.11 (227) - 3B Shiba Omori</v>
      </c>
    </row>
    <row r="232" spans="1:32" s="19" customFormat="1" hidden="1" x14ac:dyDescent="0.3">
      <c r="A232" s="19">
        <v>13067</v>
      </c>
      <c r="B232" s="19">
        <f t="shared" si="15"/>
        <v>1</v>
      </c>
      <c r="C232" s="14" t="str">
        <f>IF(ISNUMBER(IFERROR(VLOOKUP($A232,Pit!$A$4:$A$600,1,FALSE),"B")),"P","B")</f>
        <v>P</v>
      </c>
      <c r="D232" s="15">
        <f>IF($C232="B",VLOOKUP($A232,Bat!$A$4:$BG$1500,D$1,FALSE),VLOOKUP($A232,Pit!$A$4:$BA$1686,D$2,FALSE))</f>
        <v>13067</v>
      </c>
      <c r="E232" s="14" t="str">
        <f>IF($C232="B",VLOOKUP($A232,Bat!$A$4:$BG$1500,E$1,FALSE),VLOOKUP($A232,Pit!$A$4:$BA$1686,E$2,FALSE))</f>
        <v>RP</v>
      </c>
      <c r="F232" s="14" t="str">
        <f>IF($C232="B",VLOOKUP($A232,Bat!$A$4:$BG$1500,F$1,FALSE),VLOOKUP($A232,Pit!$A$4:$BA$1686,F$2,FALSE))</f>
        <v>Lewis</v>
      </c>
      <c r="G232" s="14" t="str">
        <f>IF($C232="B",VLOOKUP($A232,Bat!$A$4:$BG$1500,G$1,FALSE),VLOOKUP($A232,Pit!$A$4:$BA$1686,G$2,FALSE))</f>
        <v>Gunn</v>
      </c>
      <c r="H232" s="14">
        <f>IF($C232="B",VLOOKUP($A232,Bat!$A$4:$BG$1500,H$1,FALSE),VLOOKUP($A232,Pit!$A$4:$BA$1686,H$2,FALSE))</f>
        <v>21</v>
      </c>
      <c r="I232" s="14" t="str">
        <f>IF($C232="B",VLOOKUP($A232,Bat!$A$4:$BG$1500,I$1,FALSE),VLOOKUP($A232,Pit!$A$4:$BA$1686,I$2,FALSE))</f>
        <v>S</v>
      </c>
      <c r="J232" s="14" t="str">
        <f>IF($C232="B",VLOOKUP($A232,Bat!$A$4:$BG$1500,J$1,FALSE),VLOOKUP($A232,Pit!$A$4:$BA$1686,J$2,FALSE))</f>
        <v>R</v>
      </c>
      <c r="K232" s="14" t="str">
        <f>IF($C232="B",VLOOKUP($A232,Bat!$A$4:$BG$1500,K$1,FALSE),VLOOKUP($A232,Pit!$A$4:$BA$1686,K$2,FALSE))</f>
        <v>High</v>
      </c>
      <c r="L232" s="15" t="str">
        <f>IF($C232="B",VLOOKUP($A232,Bat!$A$4:$BG$1500,L$1,FALSE),VLOOKUP($A232,Pit!$A$4:$BA$1686,L$2,FALSE))</f>
        <v>Normal</v>
      </c>
      <c r="M232" s="14">
        <f>IF($C232="B",VLOOKUP($A232,Bat!$A$4:$BG$1500,M$1,FALSE),VLOOKUP($A232,Pit!$A$4:$BA$1686,M$2,FALSE))</f>
        <v>6</v>
      </c>
      <c r="N232" s="14">
        <f>IF($C232="B",VLOOKUP($A232,Bat!$A$4:$BG$1500,N$1,FALSE),VLOOKUP($A232,Pit!$A$4:$BA$1686,N$2,FALSE))</f>
        <v>2</v>
      </c>
      <c r="O232" s="14">
        <f>IF($C232="B",VLOOKUP($A232,Bat!$A$4:$BG$1500,O$1,FALSE),VLOOKUP($A232,Pit!$A$4:$BA$1686,O$2,FALSE))</f>
        <v>1</v>
      </c>
      <c r="P232" s="14" t="str">
        <f>IF($C232="B",VLOOKUP($A232,Bat!$A$4:$BG$1500,P$1,FALSE),VLOOKUP($A232,Pit!$A$4:$BA$1686,P$2,FALSE))</f>
        <v>90-92 Mph</v>
      </c>
      <c r="Q232" s="15">
        <f>IF($C232="B",VLOOKUP($A232,Bat!$A$4:$BG$1500,Q$1,FALSE),VLOOKUP($A232,Pit!$A$4:$BA$1686,Q$2,FALSE))</f>
        <v>2</v>
      </c>
      <c r="R232" s="16">
        <f>IF($C232="B",VLOOKUP($A232,Bat!$A$4:$BG$1500,R$1,FALSE),VLOOKUP($A232,Pit!$A$4:$BA$1686,R$2,FALSE))</f>
        <v>93.304902259040631</v>
      </c>
      <c r="S232" s="17">
        <f>IF($C232="B",VLOOKUP($A232,Bat!$A$4:$BG$1500,S$1,FALSE),VLOOKUP($A232,Pit!$A$4:$BA$1686,S$2,FALSE))</f>
        <v>-0.70983073258927931</v>
      </c>
      <c r="T232" s="48" t="str">
        <f>IF($C232="B",VLOOKUP($A232,Bat!$A$4:$BG$1500,T$1,FALSE),VLOOKUP($A232,Pit!$A$4:$BA$1686,T$2,FALSE))</f>
        <v>$20k</v>
      </c>
      <c r="U232" s="19">
        <f>IF($C232="B",VLOOKUP($A232,Bat!$A$4:$AU$1464,46,FALSE),VLOOKUP($A232,Pit!$A$4:$BD$1664,55,FALSE))</f>
        <v>800</v>
      </c>
      <c r="V232" s="19">
        <f>IF($C232="B",VLOOKUP($A232,Bat!$A$4:$BA$1464,47,FALSE),VLOOKUP($A232,Pit!$A$4:$BF$1664,56,FALSE))</f>
        <v>800</v>
      </c>
      <c r="W232" s="19">
        <f>IF($C232="B",VLOOKUP($A232,Bat!$A$4:$BA$1464,48,FALSE),VLOOKUP($A232,Pit!$A$4:$BF$1664,57,FALSE))</f>
        <v>0</v>
      </c>
      <c r="X232" s="14">
        <f t="shared" si="16"/>
        <v>1734</v>
      </c>
      <c r="Y232" s="20">
        <f t="shared" si="17"/>
        <v>884</v>
      </c>
      <c r="Z232" s="14">
        <f>IFERROR(VLOOKUP($D232,Results37!$F$3:$L$1396,Z$1,FALSE),"")</f>
        <v>228</v>
      </c>
      <c r="AA232" s="43">
        <f>IF(ISERROR(VLOOKUP(D232,Results37!$F$3:$O$1399,AA$1,FALSE)),"",IF(VLOOKUP(D232,Results37!$F$3:$O$1399,AA$1+1,FALSE)=1,"S"&amp;VLOOKUP(D232,Results37!$F$3:$O$1399,AA$1,FALSE),VLOOKUP(D232,Results37!$F$3:$O$1399,AA$1,FALSE)))</f>
        <v>8</v>
      </c>
      <c r="AB232" s="14">
        <f>IFERROR(VLOOKUP($D232,Results37!$F$3:$L$1396,AB$1,FALSE),"")</f>
        <v>12</v>
      </c>
      <c r="AC232" s="14" t="str">
        <f>IFERROR(VLOOKUP($D232,Results37!$F$3:$L$1396,AC$1,FALSE),"")</f>
        <v>Okinawa Shisa</v>
      </c>
      <c r="AD232" s="14">
        <f t="shared" si="18"/>
        <v>1506</v>
      </c>
      <c r="AE232" s="18" t="str">
        <f>IF(ISERROR(VLOOKUP($AC232&amp;"-"&amp;$F232&amp;" "&amp;G232,Bonuses!$B$1:$G$1006,4,FALSE)),"",INT(VLOOKUP($AC232&amp;"-"&amp;$F232&amp;" "&amp;$G232,Bonuses!$B$1:$G$1006,4,FALSE)))</f>
        <v/>
      </c>
      <c r="AF232" s="14" t="str">
        <f>IF(ISERROR(VLOOKUP($AC232&amp;"-"&amp;$F232,Bonuses!$B$1:$G$1006,5,FALSE)),"",IF(VLOOKUP($AC232&amp;"-"&amp;$F232,Bonuses!$B$1:$G$1006,5,FALSE)="","",VLOOKUP($AC232&amp;"-"&amp;$F232,Bonuses!$B$1:$G$1006,6,FALSE)&amp;" yrs, "&amp;VLOOKUP($AC232&amp;"-"&amp;$F232,Bonuses!$B$1:$G$1006,5,FALSE)))</f>
        <v/>
      </c>
    </row>
    <row r="233" spans="1:32" s="19" customFormat="1" hidden="1" x14ac:dyDescent="0.3">
      <c r="A233" s="19">
        <v>8823</v>
      </c>
      <c r="B233" s="19">
        <f t="shared" si="15"/>
        <v>1</v>
      </c>
      <c r="C233" s="14" t="str">
        <f>IF(ISNUMBER(IFERROR(VLOOKUP($A233,Pit!$A$4:$A$600,1,FALSE),"B")),"P","B")</f>
        <v>P</v>
      </c>
      <c r="D233" s="15">
        <f>IF($C233="B",VLOOKUP($A233,Bat!$A$4:$BG$1500,D$1,FALSE),VLOOKUP($A233,Pit!$A$4:$BA$1686,D$2,FALSE))</f>
        <v>8823</v>
      </c>
      <c r="E233" s="14" t="str">
        <f>IF($C233="B",VLOOKUP($A233,Bat!$A$4:$BG$1500,E$1,FALSE),VLOOKUP($A233,Pit!$A$4:$BA$1686,E$2,FALSE))</f>
        <v>CL</v>
      </c>
      <c r="F233" s="14" t="str">
        <f>IF($C233="B",VLOOKUP($A233,Bat!$A$4:$BG$1500,F$1,FALSE),VLOOKUP($A233,Pit!$A$4:$BA$1686,F$2,FALSE))</f>
        <v>Eddie</v>
      </c>
      <c r="G233" s="14" t="str">
        <f>IF($C233="B",VLOOKUP($A233,Bat!$A$4:$BG$1500,G$1,FALSE),VLOOKUP($A233,Pit!$A$4:$BA$1686,G$2,FALSE))</f>
        <v>Brooks</v>
      </c>
      <c r="H233" s="14">
        <f>IF($C233="B",VLOOKUP($A233,Bat!$A$4:$BG$1500,H$1,FALSE),VLOOKUP($A233,Pit!$A$4:$BA$1686,H$2,FALSE))</f>
        <v>21</v>
      </c>
      <c r="I233" s="14" t="str">
        <f>IF($C233="B",VLOOKUP($A233,Bat!$A$4:$BG$1500,I$1,FALSE),VLOOKUP($A233,Pit!$A$4:$BA$1686,I$2,FALSE))</f>
        <v>R</v>
      </c>
      <c r="J233" s="14" t="str">
        <f>IF($C233="B",VLOOKUP($A233,Bat!$A$4:$BG$1500,J$1,FALSE),VLOOKUP($A233,Pit!$A$4:$BA$1686,J$2,FALSE))</f>
        <v>R</v>
      </c>
      <c r="K233" s="14" t="str">
        <f>IF($C233="B",VLOOKUP($A233,Bat!$A$4:$BG$1500,K$1,FALSE),VLOOKUP($A233,Pit!$A$4:$BA$1686,K$2,FALSE))</f>
        <v>High</v>
      </c>
      <c r="L233" s="15" t="str">
        <f>IF($C233="B",VLOOKUP($A233,Bat!$A$4:$BG$1500,L$1,FALSE),VLOOKUP($A233,Pit!$A$4:$BA$1686,L$2,FALSE))</f>
        <v>Normal</v>
      </c>
      <c r="M233" s="14">
        <f>IF($C233="B",VLOOKUP($A233,Bat!$A$4:$BG$1500,M$1,FALSE),VLOOKUP($A233,Pit!$A$4:$BA$1686,M$2,FALSE))</f>
        <v>4</v>
      </c>
      <c r="N233" s="14">
        <f>IF($C233="B",VLOOKUP($A233,Bat!$A$4:$BG$1500,N$1,FALSE),VLOOKUP($A233,Pit!$A$4:$BA$1686,N$2,FALSE))</f>
        <v>2</v>
      </c>
      <c r="O233" s="14">
        <f>IF($C233="B",VLOOKUP($A233,Bat!$A$4:$BG$1500,O$1,FALSE),VLOOKUP($A233,Pit!$A$4:$BA$1686,O$2,FALSE))</f>
        <v>6</v>
      </c>
      <c r="P233" s="14" t="str">
        <f>IF($C233="B",VLOOKUP($A233,Bat!$A$4:$BG$1500,P$1,FALSE),VLOOKUP($A233,Pit!$A$4:$BA$1686,P$2,FALSE))</f>
        <v>90-92 Mph</v>
      </c>
      <c r="Q233" s="15">
        <f>IF($C233="B",VLOOKUP($A233,Bat!$A$4:$BG$1500,Q$1,FALSE),VLOOKUP($A233,Pit!$A$4:$BA$1686,Q$2,FALSE))</f>
        <v>6</v>
      </c>
      <c r="R233" s="16">
        <f>IF($C233="B",VLOOKUP($A233,Bat!$A$4:$BG$1500,R$1,FALSE),VLOOKUP($A233,Pit!$A$4:$BA$1686,R$2,FALSE))</f>
        <v>114.51382804945365</v>
      </c>
      <c r="S233" s="17">
        <f>IF($C233="B",VLOOKUP($A233,Bat!$A$4:$BG$1500,S$1,FALSE),VLOOKUP($A233,Pit!$A$4:$BA$1686,S$2,FALSE))</f>
        <v>1.2468340165612801</v>
      </c>
      <c r="T233" s="48" t="str">
        <f>IF($C233="B",VLOOKUP($A233,Bat!$A$4:$BG$1500,T$1,FALSE),VLOOKUP($A233,Pit!$A$4:$BA$1686,T$2,FALSE))</f>
        <v>-</v>
      </c>
      <c r="U233" s="19">
        <f>IF($C233="B",VLOOKUP($A233,Bat!$A$4:$AU$1464,46,FALSE),VLOOKUP($A233,Pit!$A$4:$BD$1664,55,FALSE))</f>
        <v>800</v>
      </c>
      <c r="V233" s="19">
        <f>IF($C233="B",VLOOKUP($A233,Bat!$A$4:$BA$1464,47,FALSE),VLOOKUP($A233,Pit!$A$4:$BF$1664,56,FALSE))</f>
        <v>800</v>
      </c>
      <c r="W233" s="19">
        <f>IF($C233="B",VLOOKUP($A233,Bat!$A$4:$BA$1464,48,FALSE),VLOOKUP($A233,Pit!$A$4:$BF$1664,57,FALSE))</f>
        <v>0</v>
      </c>
      <c r="X233" s="14">
        <f t="shared" si="16"/>
        <v>972</v>
      </c>
      <c r="Y233" s="20">
        <f t="shared" si="17"/>
        <v>122</v>
      </c>
      <c r="Z233" s="14">
        <f>IFERROR(VLOOKUP($D233,Results37!$F$3:$L$1396,Z$1,FALSE),"")</f>
        <v>229</v>
      </c>
      <c r="AA233" s="43">
        <f>IF(ISERROR(VLOOKUP(D233,Results37!$F$3:$O$1399,AA$1,FALSE)),"",IF(VLOOKUP(D233,Results37!$F$3:$O$1399,AA$1+1,FALSE)=1,"S"&amp;VLOOKUP(D233,Results37!$F$3:$O$1399,AA$1,FALSE),VLOOKUP(D233,Results37!$F$3:$O$1399,AA$1,FALSE)))</f>
        <v>8</v>
      </c>
      <c r="AB233" s="14">
        <f>IFERROR(VLOOKUP($D233,Results37!$F$3:$L$1396,AB$1,FALSE),"")</f>
        <v>13</v>
      </c>
      <c r="AC233" s="14" t="str">
        <f>IFERROR(VLOOKUP($D233,Results37!$F$3:$L$1396,AC$1,FALSE),"")</f>
        <v>Toyama Wind Dancers</v>
      </c>
      <c r="AD233" s="14">
        <f t="shared" si="18"/>
        <v>743</v>
      </c>
      <c r="AE233" s="18" t="str">
        <f>IF(ISERROR(VLOOKUP($AC233&amp;"-"&amp;$F233&amp;" "&amp;G233,Bonuses!$B$1:$G$1006,4,FALSE)),"",INT(VLOOKUP($AC233&amp;"-"&amp;$F233&amp;" "&amp;$G233,Bonuses!$B$1:$G$1006,4,FALSE)))</f>
        <v/>
      </c>
      <c r="AF233" s="14" t="str">
        <f>AA233&amp;"."&amp;AB233&amp;" ("&amp;Z233&amp;") - "&amp;E233&amp;" "&amp;F233&amp;" "&amp;G233</f>
        <v>8.13 (229) - CL Eddie Brooks</v>
      </c>
    </row>
    <row r="234" spans="1:32" s="19" customFormat="1" hidden="1" x14ac:dyDescent="0.3">
      <c r="A234" s="19">
        <v>13713</v>
      </c>
      <c r="B234" s="19">
        <f t="shared" si="15"/>
        <v>1</v>
      </c>
      <c r="C234" s="14" t="str">
        <f>IF(ISNUMBER(IFERROR(VLOOKUP($A234,Pit!$A$4:$A$600,1,FALSE),"B")),"P","B")</f>
        <v>B</v>
      </c>
      <c r="D234" s="15">
        <f>IF($C234="B",VLOOKUP($A234,Bat!$A$4:$BG$1500,D$1,FALSE),VLOOKUP($A234,Pit!$A$4:$BA$1686,D$2,FALSE))</f>
        <v>13713</v>
      </c>
      <c r="E234" s="14" t="str">
        <f>IF($C234="B",VLOOKUP($A234,Bat!$A$4:$BG$1500,E$1,FALSE),VLOOKUP($A234,Pit!$A$4:$BA$1686,E$2,FALSE))</f>
        <v>LF</v>
      </c>
      <c r="F234" s="14" t="str">
        <f>IF($C234="B",VLOOKUP($A234,Bat!$A$4:$BG$1500,F$1,FALSE),VLOOKUP($A234,Pit!$A$4:$BA$1686,F$2,FALSE))</f>
        <v>Hong-yeol</v>
      </c>
      <c r="G234" s="14" t="str">
        <f>IF($C234="B",VLOOKUP($A234,Bat!$A$4:$BG$1500,G$1,FALSE),VLOOKUP($A234,Pit!$A$4:$BA$1686,G$2,FALSE))</f>
        <v>Paek</v>
      </c>
      <c r="H234" s="14">
        <f>IF($C234="B",VLOOKUP($A234,Bat!$A$4:$BG$1500,H$1,FALSE),VLOOKUP($A234,Pit!$A$4:$BA$1686,H$2,FALSE))</f>
        <v>18</v>
      </c>
      <c r="I234" s="14" t="str">
        <f>IF($C234="B",VLOOKUP($A234,Bat!$A$4:$BG$1500,I$1,FALSE),VLOOKUP($A234,Pit!$A$4:$BA$1686,I$2,FALSE))</f>
        <v>R</v>
      </c>
      <c r="J234" s="14" t="str">
        <f>IF($C234="B",VLOOKUP($A234,Bat!$A$4:$BG$1500,J$1,FALSE),VLOOKUP($A234,Pit!$A$4:$BA$1686,J$2,FALSE))</f>
        <v>R</v>
      </c>
      <c r="K234" s="14" t="str">
        <f>IF($C234="B",VLOOKUP($A234,Bat!$A$4:$BG$1500,K$1,FALSE),VLOOKUP($A234,Pit!$A$4:$BA$1686,K$2,FALSE))</f>
        <v>Normal</v>
      </c>
      <c r="L234" s="15" t="str">
        <f>IF($C234="B",VLOOKUP($A234,Bat!$A$4:$BG$1500,L$1,FALSE),VLOOKUP($A234,Pit!$A$4:$BA$1686,L$2,FALSE))</f>
        <v>Normal</v>
      </c>
      <c r="M234" s="14">
        <f>IF($C234="B",VLOOKUP($A234,Bat!$A$4:$BG$1500,M$1,FALSE),VLOOKUP($A234,Pit!$A$4:$BA$1686,M$2,FALSE))</f>
        <v>3</v>
      </c>
      <c r="N234" s="14">
        <f>IF($C234="B",VLOOKUP($A234,Bat!$A$4:$BG$1500,N$1,FALSE),VLOOKUP($A234,Pit!$A$4:$BA$1686,N$2,FALSE))</f>
        <v>5</v>
      </c>
      <c r="O234" s="14">
        <f>IF($C234="B",VLOOKUP($A234,Bat!$A$4:$BG$1500,O$1,FALSE),VLOOKUP($A234,Pit!$A$4:$BA$1686,O$2,FALSE))</f>
        <v>4</v>
      </c>
      <c r="P234" s="14">
        <f>IF($C234="B",VLOOKUP($A234,Bat!$A$4:$BG$1500,P$1,FALSE),VLOOKUP($A234,Pit!$A$4:$BA$1686,P$2,FALSE))</f>
        <v>5</v>
      </c>
      <c r="Q234" s="15">
        <f>IF($C234="B",VLOOKUP($A234,Bat!$A$4:$BG$1500,Q$1,FALSE),VLOOKUP($A234,Pit!$A$4:$BA$1686,Q$2,FALSE))</f>
        <v>3</v>
      </c>
      <c r="R234" s="16">
        <f>IF($C234="B",VLOOKUP($A234,Bat!$A$4:$BG$1500,R$1,FALSE),VLOOKUP($A234,Pit!$A$4:$BA$1686,R$2,FALSE))</f>
        <v>113.25581317890578</v>
      </c>
      <c r="S234" s="17">
        <f>IF($C234="B",VLOOKUP($A234,Bat!$A$4:$BG$1500,S$1,FALSE),VLOOKUP($A234,Pit!$A$4:$BA$1686,S$2,FALSE))</f>
        <v>1.0753226051664773</v>
      </c>
      <c r="T234" s="48" t="str">
        <f>IF($C234="B",VLOOKUP($A234,Bat!$A$4:$BG$1500,T$1,FALSE),VLOOKUP($A234,Pit!$A$4:$BA$1686,T$2,FALSE))</f>
        <v>$200k</v>
      </c>
      <c r="U234" s="19">
        <f>IF($C234="B",VLOOKUP($A234,Bat!$A$4:$AU$1464,46,FALSE),VLOOKUP($A234,Pit!$A$4:$BD$1664,55,FALSE))</f>
        <v>800</v>
      </c>
      <c r="V234" s="19">
        <f>IF($C234="B",VLOOKUP($A234,Bat!$A$4:$BA$1464,47,FALSE),VLOOKUP($A234,Pit!$A$4:$BF$1664,56,FALSE))</f>
        <v>800</v>
      </c>
      <c r="W234" s="19">
        <f>IF($C234="B",VLOOKUP($A234,Bat!$A$4:$BA$1464,48,FALSE),VLOOKUP($A234,Pit!$A$4:$BF$1664,57,FALSE))</f>
        <v>0</v>
      </c>
      <c r="X234" s="14">
        <f t="shared" si="16"/>
        <v>996</v>
      </c>
      <c r="Y234" s="20">
        <f t="shared" si="17"/>
        <v>146</v>
      </c>
      <c r="Z234" s="14">
        <f>IFERROR(VLOOKUP($D234,Results37!$F$3:$L$1396,Z$1,FALSE),"")</f>
        <v>230</v>
      </c>
      <c r="AA234" s="43">
        <f>IF(ISERROR(VLOOKUP(D234,Results37!$F$3:$O$1399,AA$1,FALSE)),"",IF(VLOOKUP(D234,Results37!$F$3:$O$1399,AA$1+1,FALSE)=1,"S"&amp;VLOOKUP(D234,Results37!$F$3:$O$1399,AA$1,FALSE),VLOOKUP(D234,Results37!$F$3:$O$1399,AA$1,FALSE)))</f>
        <v>8</v>
      </c>
      <c r="AB234" s="14">
        <f>IFERROR(VLOOKUP($D234,Results37!$F$3:$L$1396,AB$1,FALSE),"")</f>
        <v>14</v>
      </c>
      <c r="AC234" s="14" t="str">
        <f>IFERROR(VLOOKUP($D234,Results37!$F$3:$L$1396,AC$1,FALSE),"")</f>
        <v>Palm Springs Codgers</v>
      </c>
      <c r="AD234" s="14">
        <f t="shared" si="18"/>
        <v>766</v>
      </c>
      <c r="AE234" s="18" t="str">
        <f>IF(ISERROR(VLOOKUP($AC234&amp;"-"&amp;$F234&amp;" "&amp;G234,Bonuses!$B$1:$G$1006,4,FALSE)),"",INT(VLOOKUP($AC234&amp;"-"&amp;$F234&amp;" "&amp;$G234,Bonuses!$B$1:$G$1006,4,FALSE)))</f>
        <v/>
      </c>
      <c r="AF234" s="14" t="str">
        <f>IF(ISERROR(VLOOKUP($AC234&amp;"-"&amp;$F234,Bonuses!$B$1:$G$1006,5,FALSE)),"",IF(VLOOKUP($AC234&amp;"-"&amp;$F234,Bonuses!$B$1:$G$1006,5,FALSE)="","",VLOOKUP($AC234&amp;"-"&amp;$F234,Bonuses!$B$1:$G$1006,6,FALSE)&amp;" yrs, "&amp;VLOOKUP($AC234&amp;"-"&amp;$F234,Bonuses!$B$1:$G$1006,5,FALSE)))</f>
        <v/>
      </c>
    </row>
    <row r="235" spans="1:32" s="19" customFormat="1" hidden="1" x14ac:dyDescent="0.3">
      <c r="A235" s="19">
        <v>11632</v>
      </c>
      <c r="B235" s="19">
        <f t="shared" si="15"/>
        <v>1</v>
      </c>
      <c r="C235" s="14" t="str">
        <f>IF(ISNUMBER(IFERROR(VLOOKUP($A235,Pit!$A$4:$A$600,1,FALSE),"B")),"P","B")</f>
        <v>B</v>
      </c>
      <c r="D235" s="15">
        <f>IF($C235="B",VLOOKUP($A235,Bat!$A$4:$BG$1500,D$1,FALSE),VLOOKUP($A235,Pit!$A$4:$BA$1686,D$2,FALSE))</f>
        <v>11632</v>
      </c>
      <c r="E235" s="14" t="str">
        <f>IF($C235="B",VLOOKUP($A235,Bat!$A$4:$BG$1500,E$1,FALSE),VLOOKUP($A235,Pit!$A$4:$BA$1686,E$2,FALSE))</f>
        <v>C</v>
      </c>
      <c r="F235" s="14" t="str">
        <f>IF($C235="B",VLOOKUP($A235,Bat!$A$4:$BG$1500,F$1,FALSE),VLOOKUP($A235,Pit!$A$4:$BA$1686,F$2,FALSE))</f>
        <v>Ron</v>
      </c>
      <c r="G235" s="14" t="str">
        <f>IF($C235="B",VLOOKUP($A235,Bat!$A$4:$BG$1500,G$1,FALSE),VLOOKUP($A235,Pit!$A$4:$BA$1686,G$2,FALSE))</f>
        <v>Hill</v>
      </c>
      <c r="H235" s="14">
        <f>IF($C235="B",VLOOKUP($A235,Bat!$A$4:$BG$1500,H$1,FALSE),VLOOKUP($A235,Pit!$A$4:$BA$1686,H$2,FALSE))</f>
        <v>21</v>
      </c>
      <c r="I235" s="14" t="str">
        <f>IF($C235="B",VLOOKUP($A235,Bat!$A$4:$BG$1500,I$1,FALSE),VLOOKUP($A235,Pit!$A$4:$BA$1686,I$2,FALSE))</f>
        <v>R</v>
      </c>
      <c r="J235" s="14" t="str">
        <f>IF($C235="B",VLOOKUP($A235,Bat!$A$4:$BG$1500,J$1,FALSE),VLOOKUP($A235,Pit!$A$4:$BA$1686,J$2,FALSE))</f>
        <v>R</v>
      </c>
      <c r="K235" s="14" t="str">
        <f>IF($C235="B",VLOOKUP($A235,Bat!$A$4:$BG$1500,K$1,FALSE),VLOOKUP($A235,Pit!$A$4:$BA$1686,K$2,FALSE))</f>
        <v>High</v>
      </c>
      <c r="L235" s="15" t="str">
        <f>IF($C235="B",VLOOKUP($A235,Bat!$A$4:$BG$1500,L$1,FALSE),VLOOKUP($A235,Pit!$A$4:$BA$1686,L$2,FALSE))</f>
        <v>Normal</v>
      </c>
      <c r="M235" s="14">
        <f>IF($C235="B",VLOOKUP($A235,Bat!$A$4:$BG$1500,M$1,FALSE),VLOOKUP($A235,Pit!$A$4:$BA$1686,M$2,FALSE))</f>
        <v>3</v>
      </c>
      <c r="N235" s="14">
        <f>IF($C235="B",VLOOKUP($A235,Bat!$A$4:$BG$1500,N$1,FALSE),VLOOKUP($A235,Pit!$A$4:$BA$1686,N$2,FALSE))</f>
        <v>3</v>
      </c>
      <c r="O235" s="14">
        <f>IF($C235="B",VLOOKUP($A235,Bat!$A$4:$BG$1500,O$1,FALSE),VLOOKUP($A235,Pit!$A$4:$BA$1686,O$2,FALSE))</f>
        <v>3</v>
      </c>
      <c r="P235" s="14">
        <f>IF($C235="B",VLOOKUP($A235,Bat!$A$4:$BG$1500,P$1,FALSE),VLOOKUP($A235,Pit!$A$4:$BA$1686,P$2,FALSE))</f>
        <v>6</v>
      </c>
      <c r="Q235" s="15">
        <f>IF($C235="B",VLOOKUP($A235,Bat!$A$4:$BG$1500,Q$1,FALSE),VLOOKUP($A235,Pit!$A$4:$BA$1686,Q$2,FALSE))</f>
        <v>4</v>
      </c>
      <c r="R235" s="16">
        <f>IF($C235="B",VLOOKUP($A235,Bat!$A$4:$BG$1500,R$1,FALSE),VLOOKUP($A235,Pit!$A$4:$BA$1686,R$2,FALSE))</f>
        <v>108.63557699029298</v>
      </c>
      <c r="S235" s="17">
        <f>IF($C235="B",VLOOKUP($A235,Bat!$A$4:$BG$1500,S$1,FALSE),VLOOKUP($A235,Pit!$A$4:$BA$1686,S$2,FALSE))</f>
        <v>0.11020712169414357</v>
      </c>
      <c r="T235" s="48" t="str">
        <f>IF($C235="B",VLOOKUP($A235,Bat!$A$4:$BG$1500,T$1,FALSE),VLOOKUP($A235,Pit!$A$4:$BA$1686,T$2,FALSE))</f>
        <v>-</v>
      </c>
      <c r="U235" s="19">
        <f>IF($C235="B",VLOOKUP($A235,Bat!$A$4:$AU$1464,46,FALSE),VLOOKUP($A235,Pit!$A$4:$BD$1664,55,FALSE))</f>
        <v>800</v>
      </c>
      <c r="V235" s="19">
        <f>IF($C235="B",VLOOKUP($A235,Bat!$A$4:$BA$1464,47,FALSE),VLOOKUP($A235,Pit!$A$4:$BF$1664,56,FALSE))</f>
        <v>800</v>
      </c>
      <c r="W235" s="19">
        <f>IF($C235="B",VLOOKUP($A235,Bat!$A$4:$BA$1464,48,FALSE),VLOOKUP($A235,Pit!$A$4:$BF$1664,57,FALSE))</f>
        <v>0</v>
      </c>
      <c r="X235" s="14">
        <f t="shared" si="16"/>
        <v>1257</v>
      </c>
      <c r="Y235" s="20">
        <f t="shared" si="17"/>
        <v>407</v>
      </c>
      <c r="Z235" s="14">
        <f>IFERROR(VLOOKUP($D235,Results37!$F$3:$L$1396,Z$1,FALSE),"")</f>
        <v>231</v>
      </c>
      <c r="AA235" s="43">
        <f>IF(ISERROR(VLOOKUP(D235,Results37!$F$3:$O$1399,AA$1,FALSE)),"",IF(VLOOKUP(D235,Results37!$F$3:$O$1399,AA$1+1,FALSE)=1,"S"&amp;VLOOKUP(D235,Results37!$F$3:$O$1399,AA$1,FALSE),VLOOKUP(D235,Results37!$F$3:$O$1399,AA$1,FALSE)))</f>
        <v>8</v>
      </c>
      <c r="AB235" s="14">
        <f>IFERROR(VLOOKUP($D235,Results37!$F$3:$L$1396,AB$1,FALSE),"")</f>
        <v>15</v>
      </c>
      <c r="AC235" s="14" t="str">
        <f>IFERROR(VLOOKUP($D235,Results37!$F$3:$L$1396,AC$1,FALSE),"")</f>
        <v>London Underground</v>
      </c>
      <c r="AD235" s="14">
        <f t="shared" si="18"/>
        <v>1026</v>
      </c>
      <c r="AE235" s="18" t="str">
        <f>IF(ISERROR(VLOOKUP($AC235&amp;"-"&amp;$F235&amp;" "&amp;G235,Bonuses!$B$1:$G$1006,4,FALSE)),"",INT(VLOOKUP($AC235&amp;"-"&amp;$F235&amp;" "&amp;$G235,Bonuses!$B$1:$G$1006,4,FALSE)))</f>
        <v/>
      </c>
      <c r="AF235" s="14" t="str">
        <f>IF(ISERROR(VLOOKUP($AC235&amp;"-"&amp;$F235,Bonuses!$B$1:$G$1006,5,FALSE)),"",IF(VLOOKUP($AC235&amp;"-"&amp;$F235,Bonuses!$B$1:$G$1006,5,FALSE)="","",VLOOKUP($AC235&amp;"-"&amp;$F235,Bonuses!$B$1:$G$1006,6,FALSE)&amp;" yrs, "&amp;VLOOKUP($AC235&amp;"-"&amp;$F235,Bonuses!$B$1:$G$1006,5,FALSE)))</f>
        <v/>
      </c>
    </row>
    <row r="236" spans="1:32" s="19" customFormat="1" hidden="1" x14ac:dyDescent="0.3">
      <c r="A236" s="19">
        <v>10962</v>
      </c>
      <c r="B236" s="19">
        <f t="shared" si="15"/>
        <v>1</v>
      </c>
      <c r="C236" s="14" t="str">
        <f>IF(ISNUMBER(IFERROR(VLOOKUP($A236,Pit!$A$4:$A$600,1,FALSE),"B")),"P","B")</f>
        <v>B</v>
      </c>
      <c r="D236" s="15">
        <f>IF($C236="B",VLOOKUP($A236,Bat!$A$4:$BG$1500,D$1,FALSE),VLOOKUP($A236,Pit!$A$4:$BA$1686,D$2,FALSE))</f>
        <v>10962</v>
      </c>
      <c r="E236" s="14" t="str">
        <f>IF($C236="B",VLOOKUP($A236,Bat!$A$4:$BG$1500,E$1,FALSE),VLOOKUP($A236,Pit!$A$4:$BA$1686,E$2,FALSE))</f>
        <v>3B</v>
      </c>
      <c r="F236" s="14" t="str">
        <f>IF($C236="B",VLOOKUP($A236,Bat!$A$4:$BG$1500,F$1,FALSE),VLOOKUP($A236,Pit!$A$4:$BA$1686,F$2,FALSE))</f>
        <v>Fred</v>
      </c>
      <c r="G236" s="14" t="str">
        <f>IF($C236="B",VLOOKUP($A236,Bat!$A$4:$BG$1500,G$1,FALSE),VLOOKUP($A236,Pit!$A$4:$BA$1686,G$2,FALSE))</f>
        <v>Puckett</v>
      </c>
      <c r="H236" s="14">
        <f>IF($C236="B",VLOOKUP($A236,Bat!$A$4:$BG$1500,H$1,FALSE),VLOOKUP($A236,Pit!$A$4:$BA$1686,H$2,FALSE))</f>
        <v>21</v>
      </c>
      <c r="I236" s="14" t="str">
        <f>IF($C236="B",VLOOKUP($A236,Bat!$A$4:$BG$1500,I$1,FALSE),VLOOKUP($A236,Pit!$A$4:$BA$1686,I$2,FALSE))</f>
        <v>R</v>
      </c>
      <c r="J236" s="14" t="str">
        <f>IF($C236="B",VLOOKUP($A236,Bat!$A$4:$BG$1500,J$1,FALSE),VLOOKUP($A236,Pit!$A$4:$BA$1686,J$2,FALSE))</f>
        <v>R</v>
      </c>
      <c r="K236" s="14" t="str">
        <f>IF($C236="B",VLOOKUP($A236,Bat!$A$4:$BG$1500,K$1,FALSE),VLOOKUP($A236,Pit!$A$4:$BA$1686,K$2,FALSE))</f>
        <v>Normal</v>
      </c>
      <c r="L236" s="15" t="str">
        <f>IF($C236="B",VLOOKUP($A236,Bat!$A$4:$BG$1500,L$1,FALSE),VLOOKUP($A236,Pit!$A$4:$BA$1686,L$2,FALSE))</f>
        <v>Normal</v>
      </c>
      <c r="M236" s="14">
        <f>IF($C236="B",VLOOKUP($A236,Bat!$A$4:$BG$1500,M$1,FALSE),VLOOKUP($A236,Pit!$A$4:$BA$1686,M$2,FALSE))</f>
        <v>4</v>
      </c>
      <c r="N236" s="14">
        <f>IF($C236="B",VLOOKUP($A236,Bat!$A$4:$BG$1500,N$1,FALSE),VLOOKUP($A236,Pit!$A$4:$BA$1686,N$2,FALSE))</f>
        <v>4</v>
      </c>
      <c r="O236" s="14">
        <f>IF($C236="B",VLOOKUP($A236,Bat!$A$4:$BG$1500,O$1,FALSE),VLOOKUP($A236,Pit!$A$4:$BA$1686,O$2,FALSE))</f>
        <v>4</v>
      </c>
      <c r="P236" s="14">
        <f>IF($C236="B",VLOOKUP($A236,Bat!$A$4:$BG$1500,P$1,FALSE),VLOOKUP($A236,Pit!$A$4:$BA$1686,P$2,FALSE))</f>
        <v>5</v>
      </c>
      <c r="Q236" s="15">
        <f>IF($C236="B",VLOOKUP($A236,Bat!$A$4:$BG$1500,Q$1,FALSE),VLOOKUP($A236,Pit!$A$4:$BA$1686,Q$2,FALSE))</f>
        <v>3</v>
      </c>
      <c r="R236" s="16">
        <f>IF($C236="B",VLOOKUP($A236,Bat!$A$4:$BG$1500,R$1,FALSE),VLOOKUP($A236,Pit!$A$4:$BA$1686,R$2,FALSE))</f>
        <v>111.56329734593704</v>
      </c>
      <c r="S236" s="17">
        <f>IF($C236="B",VLOOKUP($A236,Bat!$A$4:$BG$1500,S$1,FALSE),VLOOKUP($A236,Pit!$A$4:$BA$1686,S$2,FALSE))</f>
        <v>0.72177504401665615</v>
      </c>
      <c r="T236" s="48" t="str">
        <f>IF($C236="B",VLOOKUP($A236,Bat!$A$4:$BG$1500,T$1,FALSE),VLOOKUP($A236,Pit!$A$4:$BA$1686,T$2,FALSE))</f>
        <v>-</v>
      </c>
      <c r="U236" s="19">
        <f>IF($C236="B",VLOOKUP($A236,Bat!$A$4:$AU$1464,46,FALSE),VLOOKUP($A236,Pit!$A$4:$BD$1664,55,FALSE))</f>
        <v>800</v>
      </c>
      <c r="V236" s="19">
        <f>IF($C236="B",VLOOKUP($A236,Bat!$A$4:$BA$1464,47,FALSE),VLOOKUP($A236,Pit!$A$4:$BF$1664,56,FALSE))</f>
        <v>800</v>
      </c>
      <c r="W236" s="19">
        <f>IF($C236="B",VLOOKUP($A236,Bat!$A$4:$BA$1464,48,FALSE),VLOOKUP($A236,Pit!$A$4:$BF$1664,57,FALSE))</f>
        <v>0</v>
      </c>
      <c r="X236" s="14">
        <f t="shared" si="16"/>
        <v>1074</v>
      </c>
      <c r="Y236" s="20">
        <f t="shared" si="17"/>
        <v>224</v>
      </c>
      <c r="Z236" s="14">
        <f>IFERROR(VLOOKUP($D236,Results37!$F$3:$L$1396,Z$1,FALSE),"")</f>
        <v>232</v>
      </c>
      <c r="AA236" s="43">
        <f>IF(ISERROR(VLOOKUP(D236,Results37!$F$3:$O$1399,AA$1,FALSE)),"",IF(VLOOKUP(D236,Results37!$F$3:$O$1399,AA$1+1,FALSE)=1,"S"&amp;VLOOKUP(D236,Results37!$F$3:$O$1399,AA$1,FALSE),VLOOKUP(D236,Results37!$F$3:$O$1399,AA$1,FALSE)))</f>
        <v>8</v>
      </c>
      <c r="AB236" s="14">
        <f>IFERROR(VLOOKUP($D236,Results37!$F$3:$L$1396,AB$1,FALSE),"")</f>
        <v>16</v>
      </c>
      <c r="AC236" s="14" t="str">
        <f>IFERROR(VLOOKUP($D236,Results37!$F$3:$L$1396,AC$1,FALSE),"")</f>
        <v>Reno Zephyrs</v>
      </c>
      <c r="AD236" s="14">
        <f t="shared" si="18"/>
        <v>842</v>
      </c>
      <c r="AE236" s="18" t="str">
        <f>IF(ISERROR(VLOOKUP($AC236&amp;"-"&amp;$F236&amp;" "&amp;G236,Bonuses!$B$1:$G$1006,4,FALSE)),"",INT(VLOOKUP($AC236&amp;"-"&amp;$F236&amp;" "&amp;$G236,Bonuses!$B$1:$G$1006,4,FALSE)))</f>
        <v/>
      </c>
      <c r="AF236" s="14" t="str">
        <f>AA236&amp;"."&amp;AB236&amp;" ("&amp;Z236&amp;") - "&amp;E236&amp;" "&amp;F236&amp;" "&amp;G236</f>
        <v>8.16 (232) - 3B Fred Puckett</v>
      </c>
    </row>
    <row r="237" spans="1:32" s="19" customFormat="1" hidden="1" x14ac:dyDescent="0.3">
      <c r="A237" s="19">
        <v>17008</v>
      </c>
      <c r="B237" s="19">
        <f t="shared" si="15"/>
        <v>1</v>
      </c>
      <c r="C237" s="14" t="str">
        <f>IF(ISNUMBER(IFERROR(VLOOKUP($A237,Pit!$A$4:$A$600,1,FALSE),"B")),"P","B")</f>
        <v>B</v>
      </c>
      <c r="D237" s="15">
        <f>IF($C237="B",VLOOKUP($A237,Bat!$A$4:$BG$1500,D$1,FALSE),VLOOKUP($A237,Pit!$A$4:$BA$1686,D$2,FALSE))</f>
        <v>17008</v>
      </c>
      <c r="E237" s="14" t="str">
        <f>IF($C237="B",VLOOKUP($A237,Bat!$A$4:$BG$1500,E$1,FALSE),VLOOKUP($A237,Pit!$A$4:$BA$1686,E$2,FALSE))</f>
        <v>C</v>
      </c>
      <c r="F237" s="14" t="str">
        <f>IF($C237="B",VLOOKUP($A237,Bat!$A$4:$BG$1500,F$1,FALSE),VLOOKUP($A237,Pit!$A$4:$BA$1686,F$2,FALSE))</f>
        <v>Tadahisa</v>
      </c>
      <c r="G237" s="14" t="str">
        <f>IF($C237="B",VLOOKUP($A237,Bat!$A$4:$BG$1500,G$1,FALSE),VLOOKUP($A237,Pit!$A$4:$BA$1686,G$2,FALSE))</f>
        <v>Fujihara</v>
      </c>
      <c r="H237" s="14">
        <f>IF($C237="B",VLOOKUP($A237,Bat!$A$4:$BG$1500,H$1,FALSE),VLOOKUP($A237,Pit!$A$4:$BA$1686,H$2,FALSE))</f>
        <v>22</v>
      </c>
      <c r="I237" s="14" t="str">
        <f>IF($C237="B",VLOOKUP($A237,Bat!$A$4:$BG$1500,I$1,FALSE),VLOOKUP($A237,Pit!$A$4:$BA$1686,I$2,FALSE))</f>
        <v>L</v>
      </c>
      <c r="J237" s="14" t="str">
        <f>IF($C237="B",VLOOKUP($A237,Bat!$A$4:$BG$1500,J$1,FALSE),VLOOKUP($A237,Pit!$A$4:$BA$1686,J$2,FALSE))</f>
        <v>R</v>
      </c>
      <c r="K237" s="14" t="str">
        <f>IF($C237="B",VLOOKUP($A237,Bat!$A$4:$BG$1500,K$1,FALSE),VLOOKUP($A237,Pit!$A$4:$BA$1686,K$2,FALSE))</f>
        <v>High</v>
      </c>
      <c r="L237" s="15" t="str">
        <f>IF($C237="B",VLOOKUP($A237,Bat!$A$4:$BG$1500,L$1,FALSE),VLOOKUP($A237,Pit!$A$4:$BA$1686,L$2,FALSE))</f>
        <v>High</v>
      </c>
      <c r="M237" s="14">
        <f>IF($C237="B",VLOOKUP($A237,Bat!$A$4:$BG$1500,M$1,FALSE),VLOOKUP($A237,Pit!$A$4:$BA$1686,M$2,FALSE))</f>
        <v>3</v>
      </c>
      <c r="N237" s="14">
        <f>IF($C237="B",VLOOKUP($A237,Bat!$A$4:$BG$1500,N$1,FALSE),VLOOKUP($A237,Pit!$A$4:$BA$1686,N$2,FALSE))</f>
        <v>4</v>
      </c>
      <c r="O237" s="14">
        <f>IF($C237="B",VLOOKUP($A237,Bat!$A$4:$BG$1500,O$1,FALSE),VLOOKUP($A237,Pit!$A$4:$BA$1686,O$2,FALSE))</f>
        <v>3</v>
      </c>
      <c r="P237" s="14">
        <f>IF($C237="B",VLOOKUP($A237,Bat!$A$4:$BG$1500,P$1,FALSE),VLOOKUP($A237,Pit!$A$4:$BA$1686,P$2,FALSE))</f>
        <v>4</v>
      </c>
      <c r="Q237" s="15">
        <f>IF($C237="B",VLOOKUP($A237,Bat!$A$4:$BG$1500,Q$1,FALSE),VLOOKUP($A237,Pit!$A$4:$BA$1686,Q$2,FALSE))</f>
        <v>6</v>
      </c>
      <c r="R237" s="16">
        <f>IF($C237="B",VLOOKUP($A237,Bat!$A$4:$BG$1500,R$1,FALSE),VLOOKUP($A237,Pit!$A$4:$BA$1686,R$2,FALSE))</f>
        <v>110.10902660860646</v>
      </c>
      <c r="S237" s="17">
        <f>IF($C237="B",VLOOKUP($A237,Bat!$A$4:$BG$1500,S$1,FALSE),VLOOKUP($A237,Pit!$A$4:$BA$1686,S$2,FALSE))</f>
        <v>0.41799420934467785</v>
      </c>
      <c r="T237" s="48" t="str">
        <f>IF($C237="B",VLOOKUP($A237,Bat!$A$4:$BG$1500,T$1,FALSE),VLOOKUP($A237,Pit!$A$4:$BA$1686,T$2,FALSE))</f>
        <v>-</v>
      </c>
      <c r="U237" s="19">
        <f>IF($C237="B",VLOOKUP($A237,Bat!$A$4:$AU$1464,46,FALSE),VLOOKUP($A237,Pit!$A$4:$BD$1664,55,FALSE))</f>
        <v>800</v>
      </c>
      <c r="V237" s="19">
        <f>IF($C237="B",VLOOKUP($A237,Bat!$A$4:$BA$1464,47,FALSE),VLOOKUP($A237,Pit!$A$4:$BF$1664,56,FALSE))</f>
        <v>800</v>
      </c>
      <c r="W237" s="19">
        <f>IF($C237="B",VLOOKUP($A237,Bat!$A$4:$BA$1464,48,FALSE),VLOOKUP($A237,Pit!$A$4:$BF$1664,57,FALSE))</f>
        <v>0</v>
      </c>
      <c r="X237" s="14">
        <f t="shared" si="16"/>
        <v>1158</v>
      </c>
      <c r="Y237" s="20">
        <f t="shared" si="17"/>
        <v>308</v>
      </c>
      <c r="Z237" s="14">
        <f>IFERROR(VLOOKUP($D237,Results37!$F$3:$L$1396,Z$1,FALSE),"")</f>
        <v>233</v>
      </c>
      <c r="AA237" s="43">
        <f>IF(ISERROR(VLOOKUP(D237,Results37!$F$3:$O$1399,AA$1,FALSE)),"",IF(VLOOKUP(D237,Results37!$F$3:$O$1399,AA$1+1,FALSE)=1,"S"&amp;VLOOKUP(D237,Results37!$F$3:$O$1399,AA$1,FALSE),VLOOKUP(D237,Results37!$F$3:$O$1399,AA$1,FALSE)))</f>
        <v>8</v>
      </c>
      <c r="AB237" s="14">
        <f>IFERROR(VLOOKUP($D237,Results37!$F$3:$L$1396,AB$1,FALSE),"")</f>
        <v>17</v>
      </c>
      <c r="AC237" s="14" t="str">
        <f>IFERROR(VLOOKUP($D237,Results37!$F$3:$L$1396,AC$1,FALSE),"")</f>
        <v>Aurora Borealis</v>
      </c>
      <c r="AD237" s="14">
        <f t="shared" si="18"/>
        <v>925</v>
      </c>
      <c r="AE237" s="18" t="str">
        <f>IF(ISERROR(VLOOKUP($AC237&amp;"-"&amp;$F237&amp;" "&amp;G237,Bonuses!$B$1:$G$1006,4,FALSE)),"",INT(VLOOKUP($AC237&amp;"-"&amp;$F237&amp;" "&amp;$G237,Bonuses!$B$1:$G$1006,4,FALSE)))</f>
        <v/>
      </c>
      <c r="AF237" s="14" t="str">
        <f>AA237&amp;"."&amp;AB237&amp;" ("&amp;Z237&amp;" overall) - "&amp;IF(C237="B",E237,J237&amp;"HP")&amp;" [url=http://www.pebabaseball.com/reports/news/html/players/player_"&amp;D237&amp;".html]"&amp;F237&amp;" "&amp;G237&amp;"[/url]"</f>
        <v>8.17 (233 overall) - C [url=http://www.pebabaseball.com/reports/news/html/players/player_17008.html]Tadahisa Fujihara[/url]</v>
      </c>
    </row>
    <row r="238" spans="1:32" s="19" customFormat="1" hidden="1" x14ac:dyDescent="0.3">
      <c r="A238" s="19">
        <v>8463</v>
      </c>
      <c r="B238" s="19">
        <f t="shared" si="15"/>
        <v>1</v>
      </c>
      <c r="C238" s="14" t="str">
        <f>IF(ISNUMBER(IFERROR(VLOOKUP($A238,Pit!$A$4:$A$600,1,FALSE),"B")),"P","B")</f>
        <v>P</v>
      </c>
      <c r="D238" s="15">
        <f>IF($C238="B",VLOOKUP($A238,Bat!$A$4:$BG$1500,D$1,FALSE),VLOOKUP($A238,Pit!$A$4:$BA$1686,D$2,FALSE))</f>
        <v>8463</v>
      </c>
      <c r="E238" s="14" t="str">
        <f>IF($C238="B",VLOOKUP($A238,Bat!$A$4:$BG$1500,E$1,FALSE),VLOOKUP($A238,Pit!$A$4:$BA$1686,E$2,FALSE))</f>
        <v>SP</v>
      </c>
      <c r="F238" s="14" t="str">
        <f>IF($C238="B",VLOOKUP($A238,Bat!$A$4:$BG$1500,F$1,FALSE),VLOOKUP($A238,Pit!$A$4:$BA$1686,F$2,FALSE))</f>
        <v>Jorge</v>
      </c>
      <c r="G238" s="14" t="str">
        <f>IF($C238="B",VLOOKUP($A238,Bat!$A$4:$BG$1500,G$1,FALSE),VLOOKUP($A238,Pit!$A$4:$BA$1686,G$2,FALSE))</f>
        <v>González</v>
      </c>
      <c r="H238" s="14">
        <f>IF($C238="B",VLOOKUP($A238,Bat!$A$4:$BG$1500,H$1,FALSE),VLOOKUP($A238,Pit!$A$4:$BA$1686,H$2,FALSE))</f>
        <v>21</v>
      </c>
      <c r="I238" s="14" t="str">
        <f>IF($C238="B",VLOOKUP($A238,Bat!$A$4:$BG$1500,I$1,FALSE),VLOOKUP($A238,Pit!$A$4:$BA$1686,I$2,FALSE))</f>
        <v>L</v>
      </c>
      <c r="J238" s="14" t="str">
        <f>IF($C238="B",VLOOKUP($A238,Bat!$A$4:$BG$1500,J$1,FALSE),VLOOKUP($A238,Pit!$A$4:$BA$1686,J$2,FALSE))</f>
        <v>L</v>
      </c>
      <c r="K238" s="14" t="str">
        <f>IF($C238="B",VLOOKUP($A238,Bat!$A$4:$BG$1500,K$1,FALSE),VLOOKUP($A238,Pit!$A$4:$BA$1686,K$2,FALSE))</f>
        <v>Low</v>
      </c>
      <c r="L238" s="15" t="str">
        <f>IF($C238="B",VLOOKUP($A238,Bat!$A$4:$BG$1500,L$1,FALSE),VLOOKUP($A238,Pit!$A$4:$BA$1686,L$2,FALSE))</f>
        <v>Normal</v>
      </c>
      <c r="M238" s="14">
        <f>IF($C238="B",VLOOKUP($A238,Bat!$A$4:$BG$1500,M$1,FALSE),VLOOKUP($A238,Pit!$A$4:$BA$1686,M$2,FALSE))</f>
        <v>5</v>
      </c>
      <c r="N238" s="14">
        <f>IF($C238="B",VLOOKUP($A238,Bat!$A$4:$BG$1500,N$1,FALSE),VLOOKUP($A238,Pit!$A$4:$BA$1686,N$2,FALSE))</f>
        <v>3</v>
      </c>
      <c r="O238" s="14">
        <f>IF($C238="B",VLOOKUP($A238,Bat!$A$4:$BG$1500,O$1,FALSE),VLOOKUP($A238,Pit!$A$4:$BA$1686,O$2,FALSE))</f>
        <v>4</v>
      </c>
      <c r="P238" s="14" t="str">
        <f>IF($C238="B",VLOOKUP($A238,Bat!$A$4:$BG$1500,P$1,FALSE),VLOOKUP($A238,Pit!$A$4:$BA$1686,P$2,FALSE))</f>
        <v>94-96 Mph</v>
      </c>
      <c r="Q238" s="15">
        <f>IF($C238="B",VLOOKUP($A238,Bat!$A$4:$BG$1500,Q$1,FALSE),VLOOKUP($A238,Pit!$A$4:$BA$1686,Q$2,FALSE))</f>
        <v>3</v>
      </c>
      <c r="R238" s="16">
        <f>IF($C238="B",VLOOKUP($A238,Bat!$A$4:$BG$1500,R$1,FALSE),VLOOKUP($A238,Pit!$A$4:$BA$1686,R$2,FALSE))</f>
        <v>110.82035688443906</v>
      </c>
      <c r="S238" s="17">
        <f>IF($C238="B",VLOOKUP($A238,Bat!$A$4:$BG$1500,S$1,FALSE),VLOOKUP($A238,Pit!$A$4:$BA$1686,S$2,FALSE))</f>
        <v>0.906086686781154</v>
      </c>
      <c r="T238" s="48" t="str">
        <f>IF($C238="B",VLOOKUP($A238,Bat!$A$4:$BG$1500,T$1,FALSE),VLOOKUP($A238,Pit!$A$4:$BA$1686,T$2,FALSE))</f>
        <v>-</v>
      </c>
      <c r="U238" s="19">
        <f>IF($C238="B",VLOOKUP($A238,Bat!$A$4:$AU$1464,46,FALSE),VLOOKUP($A238,Pit!$A$4:$BD$1664,55,FALSE))</f>
        <v>800</v>
      </c>
      <c r="V238" s="19">
        <f>IF($C238="B",VLOOKUP($A238,Bat!$A$4:$BA$1464,47,FALSE),VLOOKUP($A238,Pit!$A$4:$BF$1664,56,FALSE))</f>
        <v>800</v>
      </c>
      <c r="W238" s="19">
        <f>IF($C238="B",VLOOKUP($A238,Bat!$A$4:$BA$1464,48,FALSE),VLOOKUP($A238,Pit!$A$4:$BF$1664,57,FALSE))</f>
        <v>0</v>
      </c>
      <c r="X238" s="14">
        <f t="shared" si="16"/>
        <v>1030</v>
      </c>
      <c r="Y238" s="20">
        <f t="shared" si="17"/>
        <v>180</v>
      </c>
      <c r="Z238" s="14">
        <f>IFERROR(VLOOKUP($D238,Results37!$F$3:$L$1396,Z$1,FALSE),"")</f>
        <v>234</v>
      </c>
      <c r="AA238" s="43">
        <f>IF(ISERROR(VLOOKUP(D238,Results37!$F$3:$O$1399,AA$1,FALSE)),"",IF(VLOOKUP(D238,Results37!$F$3:$O$1399,AA$1+1,FALSE)=1,"S"&amp;VLOOKUP(D238,Results37!$F$3:$O$1399,AA$1,FALSE),VLOOKUP(D238,Results37!$F$3:$O$1399,AA$1,FALSE)))</f>
        <v>8</v>
      </c>
      <c r="AB238" s="14">
        <f>IFERROR(VLOOKUP($D238,Results37!$F$3:$L$1396,AB$1,FALSE),"")</f>
        <v>18</v>
      </c>
      <c r="AC238" s="14" t="str">
        <f>IFERROR(VLOOKUP($D238,Results37!$F$3:$L$1396,AC$1,FALSE),"")</f>
        <v>Crystal Lake Sandgnats</v>
      </c>
      <c r="AD238" s="14">
        <f t="shared" si="18"/>
        <v>796</v>
      </c>
      <c r="AE238" s="18" t="str">
        <f>IF(ISERROR(VLOOKUP($AC238&amp;"-"&amp;$F238&amp;" "&amp;G238,Bonuses!$B$1:$G$1006,4,FALSE)),"",INT(VLOOKUP($AC238&amp;"-"&amp;$F238&amp;" "&amp;$G238,Bonuses!$B$1:$G$1006,4,FALSE)))</f>
        <v/>
      </c>
      <c r="AF238" s="14" t="str">
        <f>IF(ISERROR(VLOOKUP($AC238&amp;"-"&amp;$F238,Bonuses!$B$1:$G$1006,5,FALSE)),"",IF(VLOOKUP($AC238&amp;"-"&amp;$F238,Bonuses!$B$1:$G$1006,5,FALSE)="","",VLOOKUP($AC238&amp;"-"&amp;$F238,Bonuses!$B$1:$G$1006,6,FALSE)&amp;" yrs, "&amp;VLOOKUP($AC238&amp;"-"&amp;$F238,Bonuses!$B$1:$G$1006,5,FALSE)))</f>
        <v/>
      </c>
    </row>
    <row r="239" spans="1:32" s="19" customFormat="1" hidden="1" x14ac:dyDescent="0.3">
      <c r="A239" s="19">
        <v>6286</v>
      </c>
      <c r="B239" s="19">
        <f t="shared" si="15"/>
        <v>1</v>
      </c>
      <c r="C239" s="14" t="str">
        <f>IF(ISNUMBER(IFERROR(VLOOKUP($A239,Pit!$A$4:$A$600,1,FALSE),"B")),"P","B")</f>
        <v>B</v>
      </c>
      <c r="D239" s="15">
        <f>IF($C239="B",VLOOKUP($A239,Bat!$A$4:$BG$1500,D$1,FALSE),VLOOKUP($A239,Pit!$A$4:$BA$1686,D$2,FALSE))</f>
        <v>6286</v>
      </c>
      <c r="E239" s="14" t="str">
        <f>IF($C239="B",VLOOKUP($A239,Bat!$A$4:$BG$1500,E$1,FALSE),VLOOKUP($A239,Pit!$A$4:$BA$1686,E$2,FALSE))</f>
        <v>1B</v>
      </c>
      <c r="F239" s="14" t="str">
        <f>IF($C239="B",VLOOKUP($A239,Bat!$A$4:$BG$1500,F$1,FALSE),VLOOKUP($A239,Pit!$A$4:$BA$1686,F$2,FALSE))</f>
        <v>Rikiya</v>
      </c>
      <c r="G239" s="14" t="str">
        <f>IF($C239="B",VLOOKUP($A239,Bat!$A$4:$BG$1500,G$1,FALSE),VLOOKUP($A239,Pit!$A$4:$BA$1686,G$2,FALSE))</f>
        <v>Daikawa</v>
      </c>
      <c r="H239" s="14">
        <f>IF($C239="B",VLOOKUP($A239,Bat!$A$4:$BG$1500,H$1,FALSE),VLOOKUP($A239,Pit!$A$4:$BA$1686,H$2,FALSE))</f>
        <v>21</v>
      </c>
      <c r="I239" s="14" t="str">
        <f>IF($C239="B",VLOOKUP($A239,Bat!$A$4:$BG$1500,I$1,FALSE),VLOOKUP($A239,Pit!$A$4:$BA$1686,I$2,FALSE))</f>
        <v>R</v>
      </c>
      <c r="J239" s="14" t="str">
        <f>IF($C239="B",VLOOKUP($A239,Bat!$A$4:$BG$1500,J$1,FALSE),VLOOKUP($A239,Pit!$A$4:$BA$1686,J$2,FALSE))</f>
        <v>L</v>
      </c>
      <c r="K239" s="14" t="str">
        <f>IF($C239="B",VLOOKUP($A239,Bat!$A$4:$BG$1500,K$1,FALSE),VLOOKUP($A239,Pit!$A$4:$BA$1686,K$2,FALSE))</f>
        <v>Low</v>
      </c>
      <c r="L239" s="15" t="str">
        <f>IF($C239="B",VLOOKUP($A239,Bat!$A$4:$BG$1500,L$1,FALSE),VLOOKUP($A239,Pit!$A$4:$BA$1686,L$2,FALSE))</f>
        <v>Normal</v>
      </c>
      <c r="M239" s="14">
        <f>IF($C239="B",VLOOKUP($A239,Bat!$A$4:$BG$1500,M$1,FALSE),VLOOKUP($A239,Pit!$A$4:$BA$1686,M$2,FALSE))</f>
        <v>4</v>
      </c>
      <c r="N239" s="14">
        <f>IF($C239="B",VLOOKUP($A239,Bat!$A$4:$BG$1500,N$1,FALSE),VLOOKUP($A239,Pit!$A$4:$BA$1686,N$2,FALSE))</f>
        <v>5</v>
      </c>
      <c r="O239" s="14">
        <f>IF($C239="B",VLOOKUP($A239,Bat!$A$4:$BG$1500,O$1,FALSE),VLOOKUP($A239,Pit!$A$4:$BA$1686,O$2,FALSE))</f>
        <v>6</v>
      </c>
      <c r="P239" s="14">
        <f>IF($C239="B",VLOOKUP($A239,Bat!$A$4:$BG$1500,P$1,FALSE),VLOOKUP($A239,Pit!$A$4:$BA$1686,P$2,FALSE))</f>
        <v>5</v>
      </c>
      <c r="Q239" s="15">
        <f>IF($C239="B",VLOOKUP($A239,Bat!$A$4:$BG$1500,Q$1,FALSE),VLOOKUP($A239,Pit!$A$4:$BA$1686,Q$2,FALSE))</f>
        <v>4</v>
      </c>
      <c r="R239" s="16">
        <f>IF($C239="B",VLOOKUP($A239,Bat!$A$4:$BG$1500,R$1,FALSE),VLOOKUP($A239,Pit!$A$4:$BA$1686,R$2,FALSE))</f>
        <v>113.6671016070861</v>
      </c>
      <c r="S239" s="17">
        <f>IF($C239="B",VLOOKUP($A239,Bat!$A$4:$BG$1500,S$1,FALSE),VLOOKUP($A239,Pit!$A$4:$BA$1686,S$2,FALSE))</f>
        <v>1.1612361416190362</v>
      </c>
      <c r="T239" s="48" t="str">
        <f>IF($C239="B",VLOOKUP($A239,Bat!$A$4:$BG$1500,T$1,FALSE),VLOOKUP($A239,Pit!$A$4:$BA$1686,T$2,FALSE))</f>
        <v>$42k</v>
      </c>
      <c r="U239" s="19">
        <f>IF($C239="B",VLOOKUP($A239,Bat!$A$4:$AU$1464,46,FALSE),VLOOKUP($A239,Pit!$A$4:$BD$1664,55,FALSE))</f>
        <v>800</v>
      </c>
      <c r="V239" s="19">
        <f>IF($C239="B",VLOOKUP($A239,Bat!$A$4:$BA$1464,47,FALSE),VLOOKUP($A239,Pit!$A$4:$BF$1664,56,FALSE))</f>
        <v>800</v>
      </c>
      <c r="W239" s="19">
        <f>IF($C239="B",VLOOKUP($A239,Bat!$A$4:$BA$1464,48,FALSE),VLOOKUP($A239,Pit!$A$4:$BF$1664,57,FALSE))</f>
        <v>0</v>
      </c>
      <c r="X239" s="14">
        <f t="shared" si="16"/>
        <v>983</v>
      </c>
      <c r="Y239" s="20">
        <f t="shared" si="17"/>
        <v>133</v>
      </c>
      <c r="Z239" s="14">
        <f>IFERROR(VLOOKUP($D239,Results37!$F$3:$L$1396,Z$1,FALSE),"")</f>
        <v>235</v>
      </c>
      <c r="AA239" s="43">
        <f>IF(ISERROR(VLOOKUP(D239,Results37!$F$3:$O$1399,AA$1,FALSE)),"",IF(VLOOKUP(D239,Results37!$F$3:$O$1399,AA$1+1,FALSE)=1,"S"&amp;VLOOKUP(D239,Results37!$F$3:$O$1399,AA$1,FALSE),VLOOKUP(D239,Results37!$F$3:$O$1399,AA$1,FALSE)))</f>
        <v>8</v>
      </c>
      <c r="AB239" s="14">
        <f>IFERROR(VLOOKUP($D239,Results37!$F$3:$L$1396,AB$1,FALSE),"")</f>
        <v>19</v>
      </c>
      <c r="AC239" s="14" t="str">
        <f>IFERROR(VLOOKUP($D239,Results37!$F$3:$L$1396,AC$1,FALSE),"")</f>
        <v>Kalamazoo Badgers</v>
      </c>
      <c r="AD239" s="14">
        <f t="shared" si="18"/>
        <v>748</v>
      </c>
      <c r="AE239" s="18" t="str">
        <f>IF(ISERROR(VLOOKUP($AC239&amp;"-"&amp;$F239&amp;" "&amp;G239,Bonuses!$B$1:$G$1006,4,FALSE)),"",INT(VLOOKUP($AC239&amp;"-"&amp;$F239&amp;" "&amp;$G239,Bonuses!$B$1:$G$1006,4,FALSE)))</f>
        <v/>
      </c>
      <c r="AF239" s="14" t="str">
        <f>IF(ISERROR(VLOOKUP($AC239&amp;"-"&amp;$F239,Bonuses!$B$1:$G$1006,5,FALSE)),"",IF(VLOOKUP($AC239&amp;"-"&amp;$F239,Bonuses!$B$1:$G$1006,5,FALSE)="","",VLOOKUP($AC239&amp;"-"&amp;$F239,Bonuses!$B$1:$G$1006,6,FALSE)&amp;" yrs, "&amp;VLOOKUP($AC239&amp;"-"&amp;$F239,Bonuses!$B$1:$G$1006,5,FALSE)))</f>
        <v/>
      </c>
    </row>
    <row r="240" spans="1:32" s="19" customFormat="1" hidden="1" x14ac:dyDescent="0.3">
      <c r="A240" s="19">
        <v>10010</v>
      </c>
      <c r="B240" s="19">
        <f t="shared" si="15"/>
        <v>1</v>
      </c>
      <c r="C240" s="14" t="str">
        <f>IF(ISNUMBER(IFERROR(VLOOKUP($A240,Pit!$A$4:$A$600,1,FALSE),"B")),"P","B")</f>
        <v>B</v>
      </c>
      <c r="D240" s="15">
        <f>IF($C240="B",VLOOKUP($A240,Bat!$A$4:$BG$1500,D$1,FALSE),VLOOKUP($A240,Pit!$A$4:$BA$1686,D$2,FALSE))</f>
        <v>10010</v>
      </c>
      <c r="E240" s="14" t="str">
        <f>IF($C240="B",VLOOKUP($A240,Bat!$A$4:$BG$1500,E$1,FALSE),VLOOKUP($A240,Pit!$A$4:$BA$1686,E$2,FALSE))</f>
        <v>1B</v>
      </c>
      <c r="F240" s="14" t="str">
        <f>IF($C240="B",VLOOKUP($A240,Bat!$A$4:$BG$1500,F$1,FALSE),VLOOKUP($A240,Pit!$A$4:$BA$1686,F$2,FALSE))</f>
        <v>Steve</v>
      </c>
      <c r="G240" s="14" t="str">
        <f>IF($C240="B",VLOOKUP($A240,Bat!$A$4:$BG$1500,G$1,FALSE),VLOOKUP($A240,Pit!$A$4:$BA$1686,G$2,FALSE))</f>
        <v>Ricks</v>
      </c>
      <c r="H240" s="14">
        <f>IF($C240="B",VLOOKUP($A240,Bat!$A$4:$BG$1500,H$1,FALSE),VLOOKUP($A240,Pit!$A$4:$BA$1686,H$2,FALSE))</f>
        <v>21</v>
      </c>
      <c r="I240" s="14" t="str">
        <f>IF($C240="B",VLOOKUP($A240,Bat!$A$4:$BG$1500,I$1,FALSE),VLOOKUP($A240,Pit!$A$4:$BA$1686,I$2,FALSE))</f>
        <v>R</v>
      </c>
      <c r="J240" s="14" t="str">
        <f>IF($C240="B",VLOOKUP($A240,Bat!$A$4:$BG$1500,J$1,FALSE),VLOOKUP($A240,Pit!$A$4:$BA$1686,J$2,FALSE))</f>
        <v>R</v>
      </c>
      <c r="K240" s="14" t="str">
        <f>IF($C240="B",VLOOKUP($A240,Bat!$A$4:$BG$1500,K$1,FALSE),VLOOKUP($A240,Pit!$A$4:$BA$1686,K$2,FALSE))</f>
        <v>High</v>
      </c>
      <c r="L240" s="15" t="str">
        <f>IF($C240="B",VLOOKUP($A240,Bat!$A$4:$BG$1500,L$1,FALSE),VLOOKUP($A240,Pit!$A$4:$BA$1686,L$2,FALSE))</f>
        <v>Normal</v>
      </c>
      <c r="M240" s="14">
        <f>IF($C240="B",VLOOKUP($A240,Bat!$A$4:$BG$1500,M$1,FALSE),VLOOKUP($A240,Pit!$A$4:$BA$1686,M$2,FALSE))</f>
        <v>3</v>
      </c>
      <c r="N240" s="14">
        <f>IF($C240="B",VLOOKUP($A240,Bat!$A$4:$BG$1500,N$1,FALSE),VLOOKUP($A240,Pit!$A$4:$BA$1686,N$2,FALSE))</f>
        <v>6</v>
      </c>
      <c r="O240" s="14">
        <f>IF($C240="B",VLOOKUP($A240,Bat!$A$4:$BG$1500,O$1,FALSE),VLOOKUP($A240,Pit!$A$4:$BA$1686,O$2,FALSE))</f>
        <v>3</v>
      </c>
      <c r="P240" s="14">
        <f>IF($C240="B",VLOOKUP($A240,Bat!$A$4:$BG$1500,P$1,FALSE),VLOOKUP($A240,Pit!$A$4:$BA$1686,P$2,FALSE))</f>
        <v>4</v>
      </c>
      <c r="Q240" s="15">
        <f>IF($C240="B",VLOOKUP($A240,Bat!$A$4:$BG$1500,Q$1,FALSE),VLOOKUP($A240,Pit!$A$4:$BA$1686,Q$2,FALSE))</f>
        <v>4</v>
      </c>
      <c r="R240" s="16">
        <f>IF($C240="B",VLOOKUP($A240,Bat!$A$4:$BG$1500,R$1,FALSE),VLOOKUP($A240,Pit!$A$4:$BA$1686,R$2,FALSE))</f>
        <v>108.71250678994565</v>
      </c>
      <c r="S240" s="17">
        <f>IF($C240="B",VLOOKUP($A240,Bat!$A$4:$BG$1500,S$1,FALSE),VLOOKUP($A240,Pit!$A$4:$BA$1686,S$2,FALSE))</f>
        <v>0.12627689340153167</v>
      </c>
      <c r="T240" s="48" t="str">
        <f>IF($C240="B",VLOOKUP($A240,Bat!$A$4:$BG$1500,T$1,FALSE),VLOOKUP($A240,Pit!$A$4:$BA$1686,T$2,FALSE))</f>
        <v>$110k</v>
      </c>
      <c r="U240" s="19">
        <f>IF($C240="B",VLOOKUP($A240,Bat!$A$4:$AU$1464,46,FALSE),VLOOKUP($A240,Pit!$A$4:$BD$1664,55,FALSE))</f>
        <v>800</v>
      </c>
      <c r="V240" s="19">
        <f>IF($C240="B",VLOOKUP($A240,Bat!$A$4:$BA$1464,47,FALSE),VLOOKUP($A240,Pit!$A$4:$BF$1664,56,FALSE))</f>
        <v>800</v>
      </c>
      <c r="W240" s="19">
        <f>IF($C240="B",VLOOKUP($A240,Bat!$A$4:$BA$1464,48,FALSE),VLOOKUP($A240,Pit!$A$4:$BF$1664,57,FALSE))</f>
        <v>0</v>
      </c>
      <c r="X240" s="14">
        <f t="shared" si="16"/>
        <v>1252</v>
      </c>
      <c r="Y240" s="20">
        <f t="shared" si="17"/>
        <v>402</v>
      </c>
      <c r="Z240" s="14">
        <f>IFERROR(VLOOKUP($D240,Results37!$F$3:$L$1396,Z$1,FALSE),"")</f>
        <v>236</v>
      </c>
      <c r="AA240" s="43">
        <f>IF(ISERROR(VLOOKUP(D240,Results37!$F$3:$O$1399,AA$1,FALSE)),"",IF(VLOOKUP(D240,Results37!$F$3:$O$1399,AA$1+1,FALSE)=1,"S"&amp;VLOOKUP(D240,Results37!$F$3:$O$1399,AA$1,FALSE),VLOOKUP(D240,Results37!$F$3:$O$1399,AA$1,FALSE)))</f>
        <v>8</v>
      </c>
      <c r="AB240" s="14">
        <f>IFERROR(VLOOKUP($D240,Results37!$F$3:$L$1396,AB$1,FALSE),"")</f>
        <v>20</v>
      </c>
      <c r="AC240" s="14" t="str">
        <f>IFERROR(VLOOKUP($D240,Results37!$F$3:$L$1396,AC$1,FALSE),"")</f>
        <v>New Orleans Trendsetters</v>
      </c>
      <c r="AD240" s="14">
        <f t="shared" si="18"/>
        <v>1016</v>
      </c>
      <c r="AE240" s="18" t="str">
        <f>IF(ISERROR(VLOOKUP($AC240&amp;"-"&amp;$F240&amp;" "&amp;G240,Bonuses!$B$1:$G$1006,4,FALSE)),"",INT(VLOOKUP($AC240&amp;"-"&amp;$F240&amp;" "&amp;$G240,Bonuses!$B$1:$G$1006,4,FALSE)))</f>
        <v/>
      </c>
      <c r="AF240" s="14" t="str">
        <f>AA240&amp;"."&amp;AB240&amp;" ("&amp;Z240&amp;") - "&amp;E240&amp;" "&amp;F240&amp;" "&amp;G240</f>
        <v>8.20 (236) - 1B Steve Ricks</v>
      </c>
    </row>
    <row r="241" spans="1:32" s="19" customFormat="1" hidden="1" x14ac:dyDescent="0.3">
      <c r="A241" s="19">
        <v>11289</v>
      </c>
      <c r="B241" s="19">
        <f t="shared" si="15"/>
        <v>1</v>
      </c>
      <c r="C241" s="14" t="str">
        <f>IF(ISNUMBER(IFERROR(VLOOKUP($A241,Pit!$A$4:$A$600,1,FALSE),"B")),"P","B")</f>
        <v>P</v>
      </c>
      <c r="D241" s="15">
        <f>IF($C241="B",VLOOKUP($A241,Bat!$A$4:$BG$1500,D$1,FALSE),VLOOKUP($A241,Pit!$A$4:$BA$1686,D$2,FALSE))</f>
        <v>11289</v>
      </c>
      <c r="E241" s="14" t="str">
        <f>IF($C241="B",VLOOKUP($A241,Bat!$A$4:$BG$1500,E$1,FALSE),VLOOKUP($A241,Pit!$A$4:$BA$1686,E$2,FALSE))</f>
        <v>SP</v>
      </c>
      <c r="F241" s="14" t="str">
        <f>IF($C241="B",VLOOKUP($A241,Bat!$A$4:$BG$1500,F$1,FALSE),VLOOKUP($A241,Pit!$A$4:$BA$1686,F$2,FALSE))</f>
        <v>Larry</v>
      </c>
      <c r="G241" s="14" t="str">
        <f>IF($C241="B",VLOOKUP($A241,Bat!$A$4:$BG$1500,G$1,FALSE),VLOOKUP($A241,Pit!$A$4:$BA$1686,G$2,FALSE))</f>
        <v>Workman</v>
      </c>
      <c r="H241" s="14">
        <f>IF($C241="B",VLOOKUP($A241,Bat!$A$4:$BG$1500,H$1,FALSE),VLOOKUP($A241,Pit!$A$4:$BA$1686,H$2,FALSE))</f>
        <v>21</v>
      </c>
      <c r="I241" s="14" t="str">
        <f>IF($C241="B",VLOOKUP($A241,Bat!$A$4:$BG$1500,I$1,FALSE),VLOOKUP($A241,Pit!$A$4:$BA$1686,I$2,FALSE))</f>
        <v>S</v>
      </c>
      <c r="J241" s="14" t="str">
        <f>IF($C241="B",VLOOKUP($A241,Bat!$A$4:$BG$1500,J$1,FALSE),VLOOKUP($A241,Pit!$A$4:$BA$1686,J$2,FALSE))</f>
        <v>R</v>
      </c>
      <c r="K241" s="14" t="str">
        <f>IF($C241="B",VLOOKUP($A241,Bat!$A$4:$BG$1500,K$1,FALSE),VLOOKUP($A241,Pit!$A$4:$BA$1686,K$2,FALSE))</f>
        <v>Normal</v>
      </c>
      <c r="L241" s="15" t="str">
        <f>IF($C241="B",VLOOKUP($A241,Bat!$A$4:$BG$1500,L$1,FALSE),VLOOKUP($A241,Pit!$A$4:$BA$1686,L$2,FALSE))</f>
        <v>Normal</v>
      </c>
      <c r="M241" s="14">
        <f>IF($C241="B",VLOOKUP($A241,Bat!$A$4:$BG$1500,M$1,FALSE),VLOOKUP($A241,Pit!$A$4:$BA$1686,M$2,FALSE))</f>
        <v>5</v>
      </c>
      <c r="N241" s="14">
        <f>IF($C241="B",VLOOKUP($A241,Bat!$A$4:$BG$1500,N$1,FALSE),VLOOKUP($A241,Pit!$A$4:$BA$1686,N$2,FALSE))</f>
        <v>4</v>
      </c>
      <c r="O241" s="14">
        <f>IF($C241="B",VLOOKUP($A241,Bat!$A$4:$BG$1500,O$1,FALSE),VLOOKUP($A241,Pit!$A$4:$BA$1686,O$2,FALSE))</f>
        <v>2</v>
      </c>
      <c r="P241" s="14" t="str">
        <f>IF($C241="B",VLOOKUP($A241,Bat!$A$4:$BG$1500,P$1,FALSE),VLOOKUP($A241,Pit!$A$4:$BA$1686,P$2,FALSE))</f>
        <v>94-96 Mph</v>
      </c>
      <c r="Q241" s="15">
        <f>IF($C241="B",VLOOKUP($A241,Bat!$A$4:$BG$1500,Q$1,FALSE),VLOOKUP($A241,Pit!$A$4:$BA$1686,Q$2,FALSE))</f>
        <v>7</v>
      </c>
      <c r="R241" s="16">
        <f>IF($C241="B",VLOOKUP($A241,Bat!$A$4:$BG$1500,R$1,FALSE),VLOOKUP($A241,Pit!$A$4:$BA$1686,R$2,FALSE))</f>
        <v>109.72553467825877</v>
      </c>
      <c r="S241" s="17">
        <f>IF($C241="B",VLOOKUP($A241,Bat!$A$4:$BG$1500,S$1,FALSE),VLOOKUP($A241,Pit!$A$4:$BA$1686,S$2,FALSE))</f>
        <v>0.80508204191655819</v>
      </c>
      <c r="T241" s="48" t="str">
        <f>IF($C241="B",VLOOKUP($A241,Bat!$A$4:$BG$1500,T$1,FALSE),VLOOKUP($A241,Pit!$A$4:$BA$1686,T$2,FALSE))</f>
        <v>$180k</v>
      </c>
      <c r="U241" s="19">
        <f>IF($C241="B",VLOOKUP($A241,Bat!$A$4:$AU$1464,46,FALSE),VLOOKUP($A241,Pit!$A$4:$BD$1664,55,FALSE))</f>
        <v>800</v>
      </c>
      <c r="V241" s="19">
        <f>IF($C241="B",VLOOKUP($A241,Bat!$A$4:$BA$1464,47,FALSE),VLOOKUP($A241,Pit!$A$4:$BF$1664,56,FALSE))</f>
        <v>800</v>
      </c>
      <c r="W241" s="19">
        <f>IF($C241="B",VLOOKUP($A241,Bat!$A$4:$BA$1464,48,FALSE),VLOOKUP($A241,Pit!$A$4:$BF$1664,57,FALSE))</f>
        <v>0</v>
      </c>
      <c r="X241" s="14">
        <f t="shared" si="16"/>
        <v>1055</v>
      </c>
      <c r="Y241" s="20">
        <f t="shared" si="17"/>
        <v>205</v>
      </c>
      <c r="Z241" s="14">
        <f>IFERROR(VLOOKUP($D241,Results37!$F$3:$L$1396,Z$1,FALSE),"")</f>
        <v>237</v>
      </c>
      <c r="AA241" s="43">
        <f>IF(ISERROR(VLOOKUP(D241,Results37!$F$3:$O$1399,AA$1,FALSE)),"",IF(VLOOKUP(D241,Results37!$F$3:$O$1399,AA$1+1,FALSE)=1,"S"&amp;VLOOKUP(D241,Results37!$F$3:$O$1399,AA$1,FALSE),VLOOKUP(D241,Results37!$F$3:$O$1399,AA$1,FALSE)))</f>
        <v>8</v>
      </c>
      <c r="AB241" s="14">
        <f>IFERROR(VLOOKUP($D241,Results37!$F$3:$L$1396,AB$1,FALSE),"")</f>
        <v>21</v>
      </c>
      <c r="AC241" s="14" t="str">
        <f>IFERROR(VLOOKUP($D241,Results37!$F$3:$L$1396,AC$1,FALSE),"")</f>
        <v>Florida Farstriders</v>
      </c>
      <c r="AD241" s="14">
        <f t="shared" si="18"/>
        <v>818</v>
      </c>
      <c r="AE241" s="18" t="str">
        <f>IF(ISERROR(VLOOKUP($AC241&amp;"-"&amp;$F241&amp;" "&amp;G241,Bonuses!$B$1:$G$1006,4,FALSE)),"",INT(VLOOKUP($AC241&amp;"-"&amp;$F241&amp;" "&amp;$G241,Bonuses!$B$1:$G$1006,4,FALSE)))</f>
        <v/>
      </c>
      <c r="AF241" s="14" t="str">
        <f>AA241&amp;"."&amp;AB241&amp;" ("&amp;Z241&amp;") - "&amp;E241&amp;" "&amp;F241&amp;" "&amp;G241</f>
        <v>8.21 (237) - SP Larry Workman</v>
      </c>
    </row>
    <row r="242" spans="1:32" s="19" customFormat="1" hidden="1" x14ac:dyDescent="0.3">
      <c r="A242" s="19">
        <v>8220</v>
      </c>
      <c r="B242" s="19">
        <f t="shared" si="15"/>
        <v>1</v>
      </c>
      <c r="C242" s="14" t="str">
        <f>IF(ISNUMBER(IFERROR(VLOOKUP($A242,Pit!$A$4:$A$600,1,FALSE),"B")),"P","B")</f>
        <v>P</v>
      </c>
      <c r="D242" s="15">
        <f>IF($C242="B",VLOOKUP($A242,Bat!$A$4:$BG$1500,D$1,FALSE),VLOOKUP($A242,Pit!$A$4:$BA$1686,D$2,FALSE))</f>
        <v>8220</v>
      </c>
      <c r="E242" s="14" t="str">
        <f>IF($C242="B",VLOOKUP($A242,Bat!$A$4:$BG$1500,E$1,FALSE),VLOOKUP($A242,Pit!$A$4:$BA$1686,E$2,FALSE))</f>
        <v>SP</v>
      </c>
      <c r="F242" s="14" t="str">
        <f>IF($C242="B",VLOOKUP($A242,Bat!$A$4:$BG$1500,F$1,FALSE),VLOOKUP($A242,Pit!$A$4:$BA$1686,F$2,FALSE))</f>
        <v>Paul</v>
      </c>
      <c r="G242" s="14" t="str">
        <f>IF($C242="B",VLOOKUP($A242,Bat!$A$4:$BG$1500,G$1,FALSE),VLOOKUP($A242,Pit!$A$4:$BA$1686,G$2,FALSE))</f>
        <v>Pruitt</v>
      </c>
      <c r="H242" s="14">
        <f>IF($C242="B",VLOOKUP($A242,Bat!$A$4:$BG$1500,H$1,FALSE),VLOOKUP($A242,Pit!$A$4:$BA$1686,H$2,FALSE))</f>
        <v>21</v>
      </c>
      <c r="I242" s="14" t="str">
        <f>IF($C242="B",VLOOKUP($A242,Bat!$A$4:$BG$1500,I$1,FALSE),VLOOKUP($A242,Pit!$A$4:$BA$1686,I$2,FALSE))</f>
        <v>R</v>
      </c>
      <c r="J242" s="14" t="str">
        <f>IF($C242="B",VLOOKUP($A242,Bat!$A$4:$BG$1500,J$1,FALSE),VLOOKUP($A242,Pit!$A$4:$BA$1686,J$2,FALSE))</f>
        <v>R</v>
      </c>
      <c r="K242" s="14" t="str">
        <f>IF($C242="B",VLOOKUP($A242,Bat!$A$4:$BG$1500,K$1,FALSE),VLOOKUP($A242,Pit!$A$4:$BA$1686,K$2,FALSE))</f>
        <v>Normal</v>
      </c>
      <c r="L242" s="15" t="str">
        <f>IF($C242="B",VLOOKUP($A242,Bat!$A$4:$BG$1500,L$1,FALSE),VLOOKUP($A242,Pit!$A$4:$BA$1686,L$2,FALSE))</f>
        <v>Normal</v>
      </c>
      <c r="M242" s="14">
        <f>IF($C242="B",VLOOKUP($A242,Bat!$A$4:$BG$1500,M$1,FALSE),VLOOKUP($A242,Pit!$A$4:$BA$1686,M$2,FALSE))</f>
        <v>6</v>
      </c>
      <c r="N242" s="14">
        <f>IF($C242="B",VLOOKUP($A242,Bat!$A$4:$BG$1500,N$1,FALSE),VLOOKUP($A242,Pit!$A$4:$BA$1686,N$2,FALSE))</f>
        <v>2</v>
      </c>
      <c r="O242" s="14">
        <f>IF($C242="B",VLOOKUP($A242,Bat!$A$4:$BG$1500,O$1,FALSE),VLOOKUP($A242,Pit!$A$4:$BA$1686,O$2,FALSE))</f>
        <v>3</v>
      </c>
      <c r="P242" s="14" t="str">
        <f>IF($C242="B",VLOOKUP($A242,Bat!$A$4:$BG$1500,P$1,FALSE),VLOOKUP($A242,Pit!$A$4:$BA$1686,P$2,FALSE))</f>
        <v>92-94 Mph</v>
      </c>
      <c r="Q242" s="15">
        <f>IF($C242="B",VLOOKUP($A242,Bat!$A$4:$BG$1500,Q$1,FALSE),VLOOKUP($A242,Pit!$A$4:$BA$1686,Q$2,FALSE))</f>
        <v>8</v>
      </c>
      <c r="R242" s="16">
        <f>IF($C242="B",VLOOKUP($A242,Bat!$A$4:$BG$1500,R$1,FALSE),VLOOKUP($A242,Pit!$A$4:$BA$1686,R$2,FALSE))</f>
        <v>109.78684347249332</v>
      </c>
      <c r="S242" s="17">
        <f>IF($C242="B",VLOOKUP($A242,Bat!$A$4:$BG$1500,S$1,FALSE),VLOOKUP($A242,Pit!$A$4:$BA$1686,S$2,FALSE))</f>
        <v>0.81073818677165932</v>
      </c>
      <c r="T242" s="48" t="str">
        <f>IF($C242="B",VLOOKUP($A242,Bat!$A$4:$BG$1500,T$1,FALSE),VLOOKUP($A242,Pit!$A$4:$BA$1686,T$2,FALSE))</f>
        <v>$95k</v>
      </c>
      <c r="U242" s="19">
        <f>IF($C242="B",VLOOKUP($A242,Bat!$A$4:$AU$1464,46,FALSE),VLOOKUP($A242,Pit!$A$4:$BD$1664,55,FALSE))</f>
        <v>800</v>
      </c>
      <c r="V242" s="19">
        <f>IF($C242="B",VLOOKUP($A242,Bat!$A$4:$BA$1464,47,FALSE),VLOOKUP($A242,Pit!$A$4:$BF$1664,56,FALSE))</f>
        <v>800</v>
      </c>
      <c r="W242" s="19">
        <f>IF($C242="B",VLOOKUP($A242,Bat!$A$4:$BA$1464,48,FALSE),VLOOKUP($A242,Pit!$A$4:$BF$1664,57,FALSE))</f>
        <v>0</v>
      </c>
      <c r="X242" s="14">
        <f t="shared" si="16"/>
        <v>1053</v>
      </c>
      <c r="Y242" s="20">
        <f t="shared" si="17"/>
        <v>203</v>
      </c>
      <c r="Z242" s="14">
        <f>IFERROR(VLOOKUP($D242,Results37!$F$3:$L$1396,Z$1,FALSE),"")</f>
        <v>238</v>
      </c>
      <c r="AA242" s="43">
        <f>IF(ISERROR(VLOOKUP(D242,Results37!$F$3:$O$1399,AA$1,FALSE)),"",IF(VLOOKUP(D242,Results37!$F$3:$O$1399,AA$1+1,FALSE)=1,"S"&amp;VLOOKUP(D242,Results37!$F$3:$O$1399,AA$1,FALSE),VLOOKUP(D242,Results37!$F$3:$O$1399,AA$1,FALSE)))</f>
        <v>8</v>
      </c>
      <c r="AB242" s="14">
        <f>IFERROR(VLOOKUP($D242,Results37!$F$3:$L$1396,AB$1,FALSE),"")</f>
        <v>22</v>
      </c>
      <c r="AC242" s="14" t="str">
        <f>IFERROR(VLOOKUP($D242,Results37!$F$3:$L$1396,AC$1,FALSE),"")</f>
        <v>Bakersfield Bears</v>
      </c>
      <c r="AD242" s="14">
        <f t="shared" si="18"/>
        <v>815</v>
      </c>
      <c r="AE242" s="18" t="str">
        <f>IF(ISERROR(VLOOKUP($AC242&amp;"-"&amp;$F242&amp;" "&amp;G242,Bonuses!$B$1:$G$1006,4,FALSE)),"",INT(VLOOKUP($AC242&amp;"-"&amp;$F242&amp;" "&amp;$G242,Bonuses!$B$1:$G$1006,4,FALSE)))</f>
        <v/>
      </c>
      <c r="AF242" s="14" t="str">
        <f>IF(ISERROR(VLOOKUP($AC242&amp;"-"&amp;$F242,Bonuses!$B$1:$G$1006,5,FALSE)),"",IF(VLOOKUP($AC242&amp;"-"&amp;$F242,Bonuses!$B$1:$G$1006,5,FALSE)="","",VLOOKUP($AC242&amp;"-"&amp;$F242,Bonuses!$B$1:$G$1006,6,FALSE)&amp;" yrs, "&amp;VLOOKUP($AC242&amp;"-"&amp;$F242,Bonuses!$B$1:$G$1006,5,FALSE)))</f>
        <v/>
      </c>
    </row>
    <row r="243" spans="1:32" s="19" customFormat="1" hidden="1" x14ac:dyDescent="0.3">
      <c r="A243" s="19">
        <v>6408</v>
      </c>
      <c r="B243" s="19">
        <f t="shared" si="15"/>
        <v>1</v>
      </c>
      <c r="C243" s="14" t="str">
        <f>IF(ISNUMBER(IFERROR(VLOOKUP($A243,Pit!$A$4:$A$600,1,FALSE),"B")),"P","B")</f>
        <v>B</v>
      </c>
      <c r="D243" s="15">
        <f>IF($C243="B",VLOOKUP($A243,Bat!$A$4:$BG$1500,D$1,FALSE),VLOOKUP($A243,Pit!$A$4:$BA$1686,D$2,FALSE))</f>
        <v>6408</v>
      </c>
      <c r="E243" s="14" t="str">
        <f>IF($C243="B",VLOOKUP($A243,Bat!$A$4:$BG$1500,E$1,FALSE),VLOOKUP($A243,Pit!$A$4:$BA$1686,E$2,FALSE))</f>
        <v>3B</v>
      </c>
      <c r="F243" s="14" t="str">
        <f>IF($C243="B",VLOOKUP($A243,Bat!$A$4:$BG$1500,F$1,FALSE),VLOOKUP($A243,Pit!$A$4:$BA$1686,F$2,FALSE))</f>
        <v>Max</v>
      </c>
      <c r="G243" s="14" t="str">
        <f>IF($C243="B",VLOOKUP($A243,Bat!$A$4:$BG$1500,G$1,FALSE),VLOOKUP($A243,Pit!$A$4:$BA$1686,G$2,FALSE))</f>
        <v>Murray</v>
      </c>
      <c r="H243" s="14">
        <f>IF($C243="B",VLOOKUP($A243,Bat!$A$4:$BG$1500,H$1,FALSE),VLOOKUP($A243,Pit!$A$4:$BA$1686,H$2,FALSE))</f>
        <v>20</v>
      </c>
      <c r="I243" s="14" t="str">
        <f>IF($C243="B",VLOOKUP($A243,Bat!$A$4:$BG$1500,I$1,FALSE),VLOOKUP($A243,Pit!$A$4:$BA$1686,I$2,FALSE))</f>
        <v>R</v>
      </c>
      <c r="J243" s="14" t="str">
        <f>IF($C243="B",VLOOKUP($A243,Bat!$A$4:$BG$1500,J$1,FALSE),VLOOKUP($A243,Pit!$A$4:$BA$1686,J$2,FALSE))</f>
        <v>R</v>
      </c>
      <c r="K243" s="14" t="str">
        <f>IF($C243="B",VLOOKUP($A243,Bat!$A$4:$BG$1500,K$1,FALSE),VLOOKUP($A243,Pit!$A$4:$BA$1686,K$2,FALSE))</f>
        <v>Low</v>
      </c>
      <c r="L243" s="15" t="str">
        <f>IF($C243="B",VLOOKUP($A243,Bat!$A$4:$BG$1500,L$1,FALSE),VLOOKUP($A243,Pit!$A$4:$BA$1686,L$2,FALSE))</f>
        <v>Normal</v>
      </c>
      <c r="M243" s="14">
        <f>IF($C243="B",VLOOKUP($A243,Bat!$A$4:$BG$1500,M$1,FALSE),VLOOKUP($A243,Pit!$A$4:$BA$1686,M$2,FALSE))</f>
        <v>3</v>
      </c>
      <c r="N243" s="14">
        <f>IF($C243="B",VLOOKUP($A243,Bat!$A$4:$BG$1500,N$1,FALSE),VLOOKUP($A243,Pit!$A$4:$BA$1686,N$2,FALSE))</f>
        <v>3</v>
      </c>
      <c r="O243" s="14">
        <f>IF($C243="B",VLOOKUP($A243,Bat!$A$4:$BG$1500,O$1,FALSE),VLOOKUP($A243,Pit!$A$4:$BA$1686,O$2,FALSE))</f>
        <v>5</v>
      </c>
      <c r="P243" s="14">
        <f>IF($C243="B",VLOOKUP($A243,Bat!$A$4:$BG$1500,P$1,FALSE),VLOOKUP($A243,Pit!$A$4:$BA$1686,P$2,FALSE))</f>
        <v>5</v>
      </c>
      <c r="Q243" s="15">
        <f>IF($C243="B",VLOOKUP($A243,Bat!$A$4:$BG$1500,Q$1,FALSE),VLOOKUP($A243,Pit!$A$4:$BA$1686,Q$2,FALSE))</f>
        <v>3</v>
      </c>
      <c r="R243" s="16">
        <f>IF($C243="B",VLOOKUP($A243,Bat!$A$4:$BG$1500,R$1,FALSE),VLOOKUP($A243,Pit!$A$4:$BA$1686,R$2,FALSE))</f>
        <v>107.08495283376972</v>
      </c>
      <c r="S243" s="17">
        <f>IF($C243="B",VLOOKUP($A243,Bat!$A$4:$BG$1500,S$1,FALSE),VLOOKUP($A243,Pit!$A$4:$BA$1686,S$2,FALSE))</f>
        <v>-0.21370086080147516</v>
      </c>
      <c r="T243" s="48" t="str">
        <f>IF($C243="B",VLOOKUP($A243,Bat!$A$4:$BG$1500,T$1,FALSE),VLOOKUP($A243,Pit!$A$4:$BA$1686,T$2,FALSE))</f>
        <v>$110k</v>
      </c>
      <c r="U243" s="19">
        <f>IF($C243="B",VLOOKUP($A243,Bat!$A$4:$AU$1464,46,FALSE),VLOOKUP($A243,Pit!$A$4:$BD$1664,55,FALSE))</f>
        <v>800</v>
      </c>
      <c r="V243" s="19">
        <f>IF($C243="B",VLOOKUP($A243,Bat!$A$4:$BA$1464,47,FALSE),VLOOKUP($A243,Pit!$A$4:$BF$1664,56,FALSE))</f>
        <v>800</v>
      </c>
      <c r="W243" s="19">
        <f>IF($C243="B",VLOOKUP($A243,Bat!$A$4:$BA$1464,48,FALSE),VLOOKUP($A243,Pit!$A$4:$BF$1664,57,FALSE))</f>
        <v>0</v>
      </c>
      <c r="X243" s="14">
        <f t="shared" si="16"/>
        <v>1437</v>
      </c>
      <c r="Y243" s="20">
        <f t="shared" si="17"/>
        <v>587</v>
      </c>
      <c r="Z243" s="14">
        <f>IFERROR(VLOOKUP($D243,Results37!$F$3:$L$1396,Z$1,FALSE),"")</f>
        <v>239</v>
      </c>
      <c r="AA243" s="43">
        <f>IF(ISERROR(VLOOKUP(D243,Results37!$F$3:$O$1399,AA$1,FALSE)),"",IF(VLOOKUP(D243,Results37!$F$3:$O$1399,AA$1+1,FALSE)=1,"S"&amp;VLOOKUP(D243,Results37!$F$3:$O$1399,AA$1,FALSE),VLOOKUP(D243,Results37!$F$3:$O$1399,AA$1,FALSE)))</f>
        <v>8</v>
      </c>
      <c r="AB243" s="14">
        <f>IFERROR(VLOOKUP($D243,Results37!$F$3:$L$1396,AB$1,FALSE),"")</f>
        <v>23</v>
      </c>
      <c r="AC243" s="14" t="str">
        <f>IFERROR(VLOOKUP($D243,Results37!$F$3:$L$1396,AC$1,FALSE),"")</f>
        <v>Fargo Dinosaurs</v>
      </c>
      <c r="AD243" s="14">
        <f t="shared" si="18"/>
        <v>1198</v>
      </c>
      <c r="AE243" s="18" t="str">
        <f>IF(ISERROR(VLOOKUP($AC243&amp;"-"&amp;$F243&amp;" "&amp;G243,Bonuses!$B$1:$G$1006,4,FALSE)),"",INT(VLOOKUP($AC243&amp;"-"&amp;$F243&amp;" "&amp;$G243,Bonuses!$B$1:$G$1006,4,FALSE)))</f>
        <v/>
      </c>
      <c r="AF243" s="14" t="str">
        <f>IF(ISERROR(VLOOKUP($AC243&amp;"-"&amp;$F243,Bonuses!$B$1:$G$1006,5,FALSE)),"",IF(VLOOKUP($AC243&amp;"-"&amp;$F243,Bonuses!$B$1:$G$1006,5,FALSE)="","",VLOOKUP($AC243&amp;"-"&amp;$F243,Bonuses!$B$1:$G$1006,6,FALSE)&amp;" yrs, "&amp;VLOOKUP($AC243&amp;"-"&amp;$F243,Bonuses!$B$1:$G$1006,5,FALSE)))</f>
        <v/>
      </c>
    </row>
    <row r="244" spans="1:32" s="19" customFormat="1" hidden="1" x14ac:dyDescent="0.3">
      <c r="A244" s="19">
        <v>12610</v>
      </c>
      <c r="B244" s="19">
        <f t="shared" si="15"/>
        <v>1</v>
      </c>
      <c r="C244" s="14" t="str">
        <f>IF(ISNUMBER(IFERROR(VLOOKUP($A244,Pit!$A$4:$A$600,1,FALSE),"B")),"P","B")</f>
        <v>P</v>
      </c>
      <c r="D244" s="15">
        <f>IF($C244="B",VLOOKUP($A244,Bat!$A$4:$BG$1500,D$1,FALSE),VLOOKUP($A244,Pit!$A$4:$BA$1686,D$2,FALSE))</f>
        <v>12610</v>
      </c>
      <c r="E244" s="14" t="str">
        <f>IF($C244="B",VLOOKUP($A244,Bat!$A$4:$BG$1500,E$1,FALSE),VLOOKUP($A244,Pit!$A$4:$BA$1686,E$2,FALSE))</f>
        <v>RP</v>
      </c>
      <c r="F244" s="14" t="str">
        <f>IF($C244="B",VLOOKUP($A244,Bat!$A$4:$BG$1500,F$1,FALSE),VLOOKUP($A244,Pit!$A$4:$BA$1686,F$2,FALSE))</f>
        <v>Dave</v>
      </c>
      <c r="G244" s="14" t="str">
        <f>IF($C244="B",VLOOKUP($A244,Bat!$A$4:$BG$1500,G$1,FALSE),VLOOKUP($A244,Pit!$A$4:$BA$1686,G$2,FALSE))</f>
        <v>Phillips</v>
      </c>
      <c r="H244" s="14">
        <f>IF($C244="B",VLOOKUP($A244,Bat!$A$4:$BG$1500,H$1,FALSE),VLOOKUP($A244,Pit!$A$4:$BA$1686,H$2,FALSE))</f>
        <v>18</v>
      </c>
      <c r="I244" s="14" t="str">
        <f>IF($C244="B",VLOOKUP($A244,Bat!$A$4:$BG$1500,I$1,FALSE),VLOOKUP($A244,Pit!$A$4:$BA$1686,I$2,FALSE))</f>
        <v>R</v>
      </c>
      <c r="J244" s="14" t="str">
        <f>IF($C244="B",VLOOKUP($A244,Bat!$A$4:$BG$1500,J$1,FALSE),VLOOKUP($A244,Pit!$A$4:$BA$1686,J$2,FALSE))</f>
        <v>R</v>
      </c>
      <c r="K244" s="14" t="str">
        <f>IF($C244="B",VLOOKUP($A244,Bat!$A$4:$BG$1500,K$1,FALSE),VLOOKUP($A244,Pit!$A$4:$BA$1686,K$2,FALSE))</f>
        <v>High</v>
      </c>
      <c r="L244" s="15" t="str">
        <f>IF($C244="B",VLOOKUP($A244,Bat!$A$4:$BG$1500,L$1,FALSE),VLOOKUP($A244,Pit!$A$4:$BA$1686,L$2,FALSE))</f>
        <v>Low</v>
      </c>
      <c r="M244" s="14">
        <f>IF($C244="B",VLOOKUP($A244,Bat!$A$4:$BG$1500,M$1,FALSE),VLOOKUP($A244,Pit!$A$4:$BA$1686,M$2,FALSE))</f>
        <v>4</v>
      </c>
      <c r="N244" s="14">
        <f>IF($C244="B",VLOOKUP($A244,Bat!$A$4:$BG$1500,N$1,FALSE),VLOOKUP($A244,Pit!$A$4:$BA$1686,N$2,FALSE))</f>
        <v>4</v>
      </c>
      <c r="O244" s="14">
        <f>IF($C244="B",VLOOKUP($A244,Bat!$A$4:$BG$1500,O$1,FALSE),VLOOKUP($A244,Pit!$A$4:$BA$1686,O$2,FALSE))</f>
        <v>3</v>
      </c>
      <c r="P244" s="14" t="str">
        <f>IF($C244="B",VLOOKUP($A244,Bat!$A$4:$BG$1500,P$1,FALSE),VLOOKUP($A244,Pit!$A$4:$BA$1686,P$2,FALSE))</f>
        <v>84-86 Mph</v>
      </c>
      <c r="Q244" s="15">
        <f>IF($C244="B",VLOOKUP($A244,Bat!$A$4:$BG$1500,Q$1,FALSE),VLOOKUP($A244,Pit!$A$4:$BA$1686,Q$2,FALSE))</f>
        <v>3</v>
      </c>
      <c r="R244" s="16">
        <f>IF($C244="B",VLOOKUP($A244,Bat!$A$4:$BG$1500,R$1,FALSE),VLOOKUP($A244,Pit!$A$4:$BA$1686,R$2,FALSE))</f>
        <v>106.21847014640809</v>
      </c>
      <c r="S244" s="17">
        <f>IF($C244="B",VLOOKUP($A244,Bat!$A$4:$BG$1500,S$1,FALSE),VLOOKUP($A244,Pit!$A$4:$BA$1686,S$2,FALSE))</f>
        <v>0.4815319663361019</v>
      </c>
      <c r="T244" s="48" t="str">
        <f>IF($C244="B",VLOOKUP($A244,Bat!$A$4:$BG$1500,T$1,FALSE),VLOOKUP($A244,Pit!$A$4:$BA$1686,T$2,FALSE))</f>
        <v>$38k</v>
      </c>
      <c r="U244" s="19">
        <f>IF($C244="B",VLOOKUP($A244,Bat!$A$4:$AU$1464,46,FALSE),VLOOKUP($A244,Pit!$A$4:$BD$1664,55,FALSE))</f>
        <v>800</v>
      </c>
      <c r="V244" s="19">
        <f>IF($C244="B",VLOOKUP($A244,Bat!$A$4:$BA$1464,47,FALSE),VLOOKUP($A244,Pit!$A$4:$BF$1664,56,FALSE))</f>
        <v>800</v>
      </c>
      <c r="W244" s="19">
        <f>IF($C244="B",VLOOKUP($A244,Bat!$A$4:$BA$1464,48,FALSE),VLOOKUP($A244,Pit!$A$4:$BF$1664,57,FALSE))</f>
        <v>0</v>
      </c>
      <c r="X244" s="14">
        <f t="shared" si="16"/>
        <v>1141</v>
      </c>
      <c r="Y244" s="20">
        <f t="shared" si="17"/>
        <v>291</v>
      </c>
      <c r="Z244" s="14">
        <f>IFERROR(VLOOKUP($D244,Results37!$F$3:$L$1396,Z$1,FALSE),"")</f>
        <v>240</v>
      </c>
      <c r="AA244" s="43">
        <f>IF(ISERROR(VLOOKUP(D244,Results37!$F$3:$O$1399,AA$1,FALSE)),"",IF(VLOOKUP(D244,Results37!$F$3:$O$1399,AA$1+1,FALSE)=1,"S"&amp;VLOOKUP(D244,Results37!$F$3:$O$1399,AA$1,FALSE),VLOOKUP(D244,Results37!$F$3:$O$1399,AA$1,FALSE)))</f>
        <v>8</v>
      </c>
      <c r="AB244" s="14">
        <f>IFERROR(VLOOKUP($D244,Results37!$F$3:$L$1396,AB$1,FALSE),"")</f>
        <v>24</v>
      </c>
      <c r="AC244" s="14" t="str">
        <f>IFERROR(VLOOKUP($D244,Results37!$F$3:$L$1396,AC$1,FALSE),"")</f>
        <v>Hartford Harpoon</v>
      </c>
      <c r="AD244" s="14">
        <f t="shared" si="18"/>
        <v>901</v>
      </c>
      <c r="AE244" s="18" t="str">
        <f>IF(ISERROR(VLOOKUP($AC244&amp;"-"&amp;$F244&amp;" "&amp;G244,Bonuses!$B$1:$G$1006,4,FALSE)),"",INT(VLOOKUP($AC244&amp;"-"&amp;$F244&amp;" "&amp;$G244,Bonuses!$B$1:$G$1006,4,FALSE)))</f>
        <v/>
      </c>
      <c r="AF244" s="14" t="str">
        <f>IF(ISERROR(VLOOKUP($AC244&amp;"-"&amp;$F244,Bonuses!$B$1:$G$1006,5,FALSE)),"",IF(VLOOKUP($AC244&amp;"-"&amp;$F244,Bonuses!$B$1:$G$1006,5,FALSE)="","",VLOOKUP($AC244&amp;"-"&amp;$F244,Bonuses!$B$1:$G$1006,6,FALSE)&amp;" yrs, "&amp;VLOOKUP($AC244&amp;"-"&amp;$F244,Bonuses!$B$1:$G$1006,5,FALSE)))</f>
        <v/>
      </c>
    </row>
    <row r="245" spans="1:32" s="19" customFormat="1" hidden="1" x14ac:dyDescent="0.3">
      <c r="A245" s="19">
        <v>7607</v>
      </c>
      <c r="B245" s="19">
        <f t="shared" si="15"/>
        <v>1</v>
      </c>
      <c r="C245" s="14" t="str">
        <f>IF(ISNUMBER(IFERROR(VLOOKUP($A245,Pit!$A$4:$A$600,1,FALSE),"B")),"P","B")</f>
        <v>B</v>
      </c>
      <c r="D245" s="15">
        <f>IF($C245="B",VLOOKUP($A245,Bat!$A$4:$BG$1500,D$1,FALSE),VLOOKUP($A245,Pit!$A$4:$BA$1686,D$2,FALSE))</f>
        <v>7607</v>
      </c>
      <c r="E245" s="14" t="str">
        <f>IF($C245="B",VLOOKUP($A245,Bat!$A$4:$BG$1500,E$1,FALSE),VLOOKUP($A245,Pit!$A$4:$BA$1686,E$2,FALSE))</f>
        <v>C</v>
      </c>
      <c r="F245" s="14" t="str">
        <f>IF($C245="B",VLOOKUP($A245,Bat!$A$4:$BG$1500,F$1,FALSE),VLOOKUP($A245,Pit!$A$4:$BA$1686,F$2,FALSE))</f>
        <v>John</v>
      </c>
      <c r="G245" s="14" t="str">
        <f>IF($C245="B",VLOOKUP($A245,Bat!$A$4:$BG$1500,G$1,FALSE),VLOOKUP($A245,Pit!$A$4:$BA$1686,G$2,FALSE))</f>
        <v>Graves</v>
      </c>
      <c r="H245" s="14">
        <f>IF($C245="B",VLOOKUP($A245,Bat!$A$4:$BG$1500,H$1,FALSE),VLOOKUP($A245,Pit!$A$4:$BA$1686,H$2,FALSE))</f>
        <v>18</v>
      </c>
      <c r="I245" s="14" t="str">
        <f>IF($C245="B",VLOOKUP($A245,Bat!$A$4:$BG$1500,I$1,FALSE),VLOOKUP($A245,Pit!$A$4:$BA$1686,I$2,FALSE))</f>
        <v>R</v>
      </c>
      <c r="J245" s="14" t="str">
        <f>IF($C245="B",VLOOKUP($A245,Bat!$A$4:$BG$1500,J$1,FALSE),VLOOKUP($A245,Pit!$A$4:$BA$1686,J$2,FALSE))</f>
        <v>R</v>
      </c>
      <c r="K245" s="14" t="str">
        <f>IF($C245="B",VLOOKUP($A245,Bat!$A$4:$BG$1500,K$1,FALSE),VLOOKUP($A245,Pit!$A$4:$BA$1686,K$2,FALSE))</f>
        <v>Normal</v>
      </c>
      <c r="L245" s="15" t="str">
        <f>IF($C245="B",VLOOKUP($A245,Bat!$A$4:$BG$1500,L$1,FALSE),VLOOKUP($A245,Pit!$A$4:$BA$1686,L$2,FALSE))</f>
        <v>Normal</v>
      </c>
      <c r="M245" s="14">
        <f>IF($C245="B",VLOOKUP($A245,Bat!$A$4:$BG$1500,M$1,FALSE),VLOOKUP($A245,Pit!$A$4:$BA$1686,M$2,FALSE))</f>
        <v>2</v>
      </c>
      <c r="N245" s="14">
        <f>IF($C245="B",VLOOKUP($A245,Bat!$A$4:$BG$1500,N$1,FALSE),VLOOKUP($A245,Pit!$A$4:$BA$1686,N$2,FALSE))</f>
        <v>4</v>
      </c>
      <c r="O245" s="14">
        <f>IF($C245="B",VLOOKUP($A245,Bat!$A$4:$BG$1500,O$1,FALSE),VLOOKUP($A245,Pit!$A$4:$BA$1686,O$2,FALSE))</f>
        <v>4</v>
      </c>
      <c r="P245" s="14">
        <f>IF($C245="B",VLOOKUP($A245,Bat!$A$4:$BG$1500,P$1,FALSE),VLOOKUP($A245,Pit!$A$4:$BA$1686,P$2,FALSE))</f>
        <v>6</v>
      </c>
      <c r="Q245" s="15">
        <f>IF($C245="B",VLOOKUP($A245,Bat!$A$4:$BG$1500,Q$1,FALSE),VLOOKUP($A245,Pit!$A$4:$BA$1686,Q$2,FALSE))</f>
        <v>3</v>
      </c>
      <c r="R245" s="16">
        <f>IF($C245="B",VLOOKUP($A245,Bat!$A$4:$BG$1500,R$1,FALSE),VLOOKUP($A245,Pit!$A$4:$BA$1686,R$2,FALSE))</f>
        <v>109.83872721324047</v>
      </c>
      <c r="S245" s="17">
        <f>IF($C245="B",VLOOKUP($A245,Bat!$A$4:$BG$1500,S$1,FALSE),VLOOKUP($A245,Pit!$A$4:$BA$1686,S$2,FALSE))</f>
        <v>0.36153169942281105</v>
      </c>
      <c r="T245" s="48" t="str">
        <f>IF($C245="B",VLOOKUP($A245,Bat!$A$4:$BG$1500,T$1,FALSE),VLOOKUP($A245,Pit!$A$4:$BA$1686,T$2,FALSE))</f>
        <v>$220k</v>
      </c>
      <c r="U245" s="19">
        <f>IF($C245="B",VLOOKUP($A245,Bat!$A$4:$AU$1464,46,FALSE),VLOOKUP($A245,Pit!$A$4:$BD$1664,55,FALSE))</f>
        <v>800</v>
      </c>
      <c r="V245" s="19">
        <f>IF($C245="B",VLOOKUP($A245,Bat!$A$4:$BA$1464,47,FALSE),VLOOKUP($A245,Pit!$A$4:$BF$1664,56,FALSE))</f>
        <v>800</v>
      </c>
      <c r="W245" s="19">
        <f>IF($C245="B",VLOOKUP($A245,Bat!$A$4:$BA$1464,48,FALSE),VLOOKUP($A245,Pit!$A$4:$BF$1664,57,FALSE))</f>
        <v>0</v>
      </c>
      <c r="X245" s="14">
        <f t="shared" si="16"/>
        <v>1175</v>
      </c>
      <c r="Y245" s="20">
        <f t="shared" si="17"/>
        <v>325</v>
      </c>
      <c r="Z245" s="14">
        <f>IFERROR(VLOOKUP($D245,Results37!$F$3:$L$1396,Z$1,FALSE),"")</f>
        <v>241</v>
      </c>
      <c r="AA245" s="43">
        <f>IF(ISERROR(VLOOKUP(D245,Results37!$F$3:$O$1399,AA$1,FALSE)),"",IF(VLOOKUP(D245,Results37!$F$3:$O$1399,AA$1+1,FALSE)=1,"S"&amp;VLOOKUP(D245,Results37!$F$3:$O$1399,AA$1,FALSE),VLOOKUP(D245,Results37!$F$3:$O$1399,AA$1,FALSE)))</f>
        <v>8</v>
      </c>
      <c r="AB245" s="14">
        <f>IFERROR(VLOOKUP($D245,Results37!$F$3:$L$1396,AB$1,FALSE),"")</f>
        <v>25</v>
      </c>
      <c r="AC245" s="14" t="str">
        <f>IFERROR(VLOOKUP($D245,Results37!$F$3:$L$1396,AC$1,FALSE),"")</f>
        <v>West Virginia Alleghenies</v>
      </c>
      <c r="AD245" s="14">
        <f t="shared" si="18"/>
        <v>934</v>
      </c>
      <c r="AE245" s="18" t="str">
        <f>IF(ISERROR(VLOOKUP($AC245&amp;"-"&amp;$F245&amp;" "&amp;G245,Bonuses!$B$1:$G$1006,4,FALSE)),"",INT(VLOOKUP($AC245&amp;"-"&amp;$F245&amp;" "&amp;$G245,Bonuses!$B$1:$G$1006,4,FALSE)))</f>
        <v/>
      </c>
      <c r="AF245" s="14" t="str">
        <f>IF(ISERROR(VLOOKUP($AC245&amp;"-"&amp;$F245,Bonuses!$B$1:$G$1006,5,FALSE)),"",IF(VLOOKUP($AC245&amp;"-"&amp;$F245,Bonuses!$B$1:$G$1006,5,FALSE)="","",VLOOKUP($AC245&amp;"-"&amp;$F245,Bonuses!$B$1:$G$1006,6,FALSE)&amp;" yrs, "&amp;VLOOKUP($AC245&amp;"-"&amp;$F245,Bonuses!$B$1:$G$1006,5,FALSE)))</f>
        <v/>
      </c>
    </row>
    <row r="246" spans="1:32" s="19" customFormat="1" hidden="1" x14ac:dyDescent="0.3">
      <c r="A246" s="19">
        <v>5814</v>
      </c>
      <c r="B246" s="19">
        <f t="shared" si="15"/>
        <v>1</v>
      </c>
      <c r="C246" s="14" t="str">
        <f>IF(ISNUMBER(IFERROR(VLOOKUP($A246,Pit!$A$4:$A$600,1,FALSE),"B")),"P","B")</f>
        <v>P</v>
      </c>
      <c r="D246" s="15">
        <f>IF($C246="B",VLOOKUP($A246,Bat!$A$4:$BG$1500,D$1,FALSE),VLOOKUP($A246,Pit!$A$4:$BA$1686,D$2,FALSE))</f>
        <v>5814</v>
      </c>
      <c r="E246" s="14" t="str">
        <f>IF($C246="B",VLOOKUP($A246,Bat!$A$4:$BG$1500,E$1,FALSE),VLOOKUP($A246,Pit!$A$4:$BA$1686,E$2,FALSE))</f>
        <v>SP</v>
      </c>
      <c r="F246" s="14" t="str">
        <f>IF($C246="B",VLOOKUP($A246,Bat!$A$4:$BG$1500,F$1,FALSE),VLOOKUP($A246,Pit!$A$4:$BA$1686,F$2,FALSE))</f>
        <v>Masazumi</v>
      </c>
      <c r="G246" s="14" t="str">
        <f>IF($C246="B",VLOOKUP($A246,Bat!$A$4:$BG$1500,G$1,FALSE),VLOOKUP($A246,Pit!$A$4:$BA$1686,G$2,FALSE))</f>
        <v>Saikawa</v>
      </c>
      <c r="H246" s="14">
        <f>IF($C246="B",VLOOKUP($A246,Bat!$A$4:$BG$1500,H$1,FALSE),VLOOKUP($A246,Pit!$A$4:$BA$1686,H$2,FALSE))</f>
        <v>18</v>
      </c>
      <c r="I246" s="14" t="str">
        <f>IF($C246="B",VLOOKUP($A246,Bat!$A$4:$BG$1500,I$1,FALSE),VLOOKUP($A246,Pit!$A$4:$BA$1686,I$2,FALSE))</f>
        <v>L</v>
      </c>
      <c r="J246" s="14" t="str">
        <f>IF($C246="B",VLOOKUP($A246,Bat!$A$4:$BG$1500,J$1,FALSE),VLOOKUP($A246,Pit!$A$4:$BA$1686,J$2,FALSE))</f>
        <v>L</v>
      </c>
      <c r="K246" s="14" t="str">
        <f>IF($C246="B",VLOOKUP($A246,Bat!$A$4:$BG$1500,K$1,FALSE),VLOOKUP($A246,Pit!$A$4:$BA$1686,K$2,FALSE))</f>
        <v>Normal</v>
      </c>
      <c r="L246" s="15" t="str">
        <f>IF($C246="B",VLOOKUP($A246,Bat!$A$4:$BG$1500,L$1,FALSE),VLOOKUP($A246,Pit!$A$4:$BA$1686,L$2,FALSE))</f>
        <v>Normal</v>
      </c>
      <c r="M246" s="14">
        <f>IF($C246="B",VLOOKUP($A246,Bat!$A$4:$BG$1500,M$1,FALSE),VLOOKUP($A246,Pit!$A$4:$BA$1686,M$2,FALSE))</f>
        <v>5</v>
      </c>
      <c r="N246" s="14">
        <f>IF($C246="B",VLOOKUP($A246,Bat!$A$4:$BG$1500,N$1,FALSE),VLOOKUP($A246,Pit!$A$4:$BA$1686,N$2,FALSE))</f>
        <v>2</v>
      </c>
      <c r="O246" s="14">
        <f>IF($C246="B",VLOOKUP($A246,Bat!$A$4:$BG$1500,O$1,FALSE),VLOOKUP($A246,Pit!$A$4:$BA$1686,O$2,FALSE))</f>
        <v>2</v>
      </c>
      <c r="P246" s="14" t="str">
        <f>IF($C246="B",VLOOKUP($A246,Bat!$A$4:$BG$1500,P$1,FALSE),VLOOKUP($A246,Pit!$A$4:$BA$1686,P$2,FALSE))</f>
        <v>89-91 Mph</v>
      </c>
      <c r="Q246" s="15">
        <f>IF($C246="B",VLOOKUP($A246,Bat!$A$4:$BG$1500,Q$1,FALSE),VLOOKUP($A246,Pit!$A$4:$BA$1686,Q$2,FALSE))</f>
        <v>6</v>
      </c>
      <c r="R246" s="16">
        <f>IF($C246="B",VLOOKUP($A246,Bat!$A$4:$BG$1500,R$1,FALSE),VLOOKUP($A246,Pit!$A$4:$BA$1686,R$2,FALSE))</f>
        <v>105.14161757746169</v>
      </c>
      <c r="S246" s="17">
        <f>IF($C246="B",VLOOKUP($A246,Bat!$A$4:$BG$1500,S$1,FALSE),VLOOKUP($A246,Pit!$A$4:$BA$1686,S$2,FALSE))</f>
        <v>0.38218514026336919</v>
      </c>
      <c r="T246" s="48" t="str">
        <f>IF($C246="B",VLOOKUP($A246,Bat!$A$4:$BG$1500,T$1,FALSE),VLOOKUP($A246,Pit!$A$4:$BA$1686,T$2,FALSE))</f>
        <v>$330k</v>
      </c>
      <c r="U246" s="19">
        <f>IF($C246="B",VLOOKUP($A246,Bat!$A$4:$AU$1464,46,FALSE),VLOOKUP($A246,Pit!$A$4:$BD$1664,55,FALSE))</f>
        <v>800</v>
      </c>
      <c r="V246" s="19">
        <f>IF($C246="B",VLOOKUP($A246,Bat!$A$4:$BA$1464,47,FALSE),VLOOKUP($A246,Pit!$A$4:$BF$1664,56,FALSE))</f>
        <v>800</v>
      </c>
      <c r="W246" s="19">
        <f>IF($C246="B",VLOOKUP($A246,Bat!$A$4:$BA$1464,48,FALSE),VLOOKUP($A246,Pit!$A$4:$BF$1664,57,FALSE))</f>
        <v>0</v>
      </c>
      <c r="X246" s="14">
        <f t="shared" si="16"/>
        <v>1169</v>
      </c>
      <c r="Y246" s="20">
        <f t="shared" si="17"/>
        <v>319</v>
      </c>
      <c r="Z246" s="14">
        <f>IFERROR(VLOOKUP($D246,Results37!$F$3:$L$1396,Z$1,FALSE),"")</f>
        <v>242</v>
      </c>
      <c r="AA246" s="43">
        <f>IF(ISERROR(VLOOKUP(D246,Results37!$F$3:$O$1399,AA$1,FALSE)),"",IF(VLOOKUP(D246,Results37!$F$3:$O$1399,AA$1+1,FALSE)=1,"S"&amp;VLOOKUP(D246,Results37!$F$3:$O$1399,AA$1,FALSE),VLOOKUP(D246,Results37!$F$3:$O$1399,AA$1,FALSE)))</f>
        <v>8</v>
      </c>
      <c r="AB246" s="14">
        <f>IFERROR(VLOOKUP($D246,Results37!$F$3:$L$1396,AB$1,FALSE),"")</f>
        <v>26</v>
      </c>
      <c r="AC246" s="14" t="str">
        <f>IFERROR(VLOOKUP($D246,Results37!$F$3:$L$1396,AC$1,FALSE),"")</f>
        <v>Havana Leones</v>
      </c>
      <c r="AD246" s="14">
        <f t="shared" si="18"/>
        <v>927</v>
      </c>
      <c r="AE246" s="18" t="str">
        <f>IF(ISERROR(VLOOKUP($AC246&amp;"-"&amp;$F246&amp;" "&amp;G246,Bonuses!$B$1:$G$1006,4,FALSE)),"",INT(VLOOKUP($AC246&amp;"-"&amp;$F246&amp;" "&amp;$G246,Bonuses!$B$1:$G$1006,4,FALSE)))</f>
        <v/>
      </c>
      <c r="AF246" s="14" t="str">
        <f>IF(ISERROR(VLOOKUP($AC246&amp;"-"&amp;$F246,Bonuses!$B$1:$G$1006,5,FALSE)),"",IF(VLOOKUP($AC246&amp;"-"&amp;$F246,Bonuses!$B$1:$G$1006,5,FALSE)="","",VLOOKUP($AC246&amp;"-"&amp;$F246,Bonuses!$B$1:$G$1006,6,FALSE)&amp;" yrs, "&amp;VLOOKUP($AC246&amp;"-"&amp;$F246,Bonuses!$B$1:$G$1006,5,FALSE)))</f>
        <v/>
      </c>
    </row>
    <row r="247" spans="1:32" s="19" customFormat="1" hidden="1" x14ac:dyDescent="0.3">
      <c r="A247" s="19">
        <v>5636</v>
      </c>
      <c r="B247" s="19">
        <f t="shared" si="15"/>
        <v>1</v>
      </c>
      <c r="C247" s="14" t="str">
        <f>IF(ISNUMBER(IFERROR(VLOOKUP($A247,Pit!$A$4:$A$600,1,FALSE),"B")),"P","B")</f>
        <v>B</v>
      </c>
      <c r="D247" s="15">
        <f>IF($C247="B",VLOOKUP($A247,Bat!$A$4:$BG$1500,D$1,FALSE),VLOOKUP($A247,Pit!$A$4:$BA$1686,D$2,FALSE))</f>
        <v>5636</v>
      </c>
      <c r="E247" s="14" t="str">
        <f>IF($C247="B",VLOOKUP($A247,Bat!$A$4:$BG$1500,E$1,FALSE),VLOOKUP($A247,Pit!$A$4:$BA$1686,E$2,FALSE))</f>
        <v>SS</v>
      </c>
      <c r="F247" s="14" t="str">
        <f>IF($C247="B",VLOOKUP($A247,Bat!$A$4:$BG$1500,F$1,FALSE),VLOOKUP($A247,Pit!$A$4:$BA$1686,F$2,FALSE))</f>
        <v>Miguel</v>
      </c>
      <c r="G247" s="14" t="str">
        <f>IF($C247="B",VLOOKUP($A247,Bat!$A$4:$BG$1500,G$1,FALSE),VLOOKUP($A247,Pit!$A$4:$BA$1686,G$2,FALSE))</f>
        <v>Romero</v>
      </c>
      <c r="H247" s="14">
        <f>IF($C247="B",VLOOKUP($A247,Bat!$A$4:$BG$1500,H$1,FALSE),VLOOKUP($A247,Pit!$A$4:$BA$1686,H$2,FALSE))</f>
        <v>18</v>
      </c>
      <c r="I247" s="14" t="str">
        <f>IF($C247="B",VLOOKUP($A247,Bat!$A$4:$BG$1500,I$1,FALSE),VLOOKUP($A247,Pit!$A$4:$BA$1686,I$2,FALSE))</f>
        <v>R</v>
      </c>
      <c r="J247" s="14" t="str">
        <f>IF($C247="B",VLOOKUP($A247,Bat!$A$4:$BG$1500,J$1,FALSE),VLOOKUP($A247,Pit!$A$4:$BA$1686,J$2,FALSE))</f>
        <v>R</v>
      </c>
      <c r="K247" s="14" t="str">
        <f>IF($C247="B",VLOOKUP($A247,Bat!$A$4:$BG$1500,K$1,FALSE),VLOOKUP($A247,Pit!$A$4:$BA$1686,K$2,FALSE))</f>
        <v>High</v>
      </c>
      <c r="L247" s="15" t="str">
        <f>IF($C247="B",VLOOKUP($A247,Bat!$A$4:$BG$1500,L$1,FALSE),VLOOKUP($A247,Pit!$A$4:$BA$1686,L$2,FALSE))</f>
        <v>Normal</v>
      </c>
      <c r="M247" s="14">
        <f>IF($C247="B",VLOOKUP($A247,Bat!$A$4:$BG$1500,M$1,FALSE),VLOOKUP($A247,Pit!$A$4:$BA$1686,M$2,FALSE))</f>
        <v>2</v>
      </c>
      <c r="N247" s="14">
        <f>IF($C247="B",VLOOKUP($A247,Bat!$A$4:$BG$1500,N$1,FALSE),VLOOKUP($A247,Pit!$A$4:$BA$1686,N$2,FALSE))</f>
        <v>3</v>
      </c>
      <c r="O247" s="14">
        <f>IF($C247="B",VLOOKUP($A247,Bat!$A$4:$BG$1500,O$1,FALSE),VLOOKUP($A247,Pit!$A$4:$BA$1686,O$2,FALSE))</f>
        <v>3</v>
      </c>
      <c r="P247" s="14">
        <f>IF($C247="B",VLOOKUP($A247,Bat!$A$4:$BG$1500,P$1,FALSE),VLOOKUP($A247,Pit!$A$4:$BA$1686,P$2,FALSE))</f>
        <v>4</v>
      </c>
      <c r="Q247" s="15">
        <f>IF($C247="B",VLOOKUP($A247,Bat!$A$4:$BG$1500,Q$1,FALSE),VLOOKUP($A247,Pit!$A$4:$BA$1686,Q$2,FALSE))</f>
        <v>4</v>
      </c>
      <c r="R247" s="16">
        <f>IF($C247="B",VLOOKUP($A247,Bat!$A$4:$BG$1500,R$1,FALSE),VLOOKUP($A247,Pit!$A$4:$BA$1686,R$2,FALSE))</f>
        <v>108.93913331876996</v>
      </c>
      <c r="S247" s="17">
        <f>IF($C247="B",VLOOKUP($A247,Bat!$A$4:$BG$1500,S$1,FALSE),VLOOKUP($A247,Pit!$A$4:$BA$1686,S$2,FALSE))</f>
        <v>0.17361663167573491</v>
      </c>
      <c r="T247" s="48" t="str">
        <f>IF($C247="B",VLOOKUP($A247,Bat!$A$4:$BG$1500,T$1,FALSE),VLOOKUP($A247,Pit!$A$4:$BA$1686,T$2,FALSE))</f>
        <v>$500k</v>
      </c>
      <c r="U247" s="19">
        <f>IF($C247="B",VLOOKUP($A247,Bat!$A$4:$AU$1464,46,FALSE),VLOOKUP($A247,Pit!$A$4:$BD$1664,55,FALSE))</f>
        <v>800</v>
      </c>
      <c r="V247" s="19">
        <f>IF($C247="B",VLOOKUP($A247,Bat!$A$4:$BA$1464,47,FALSE),VLOOKUP($A247,Pit!$A$4:$BF$1664,56,FALSE))</f>
        <v>800</v>
      </c>
      <c r="W247" s="19">
        <f>IF($C247="B",VLOOKUP($A247,Bat!$A$4:$BA$1464,48,FALSE),VLOOKUP($A247,Pit!$A$4:$BF$1664,57,FALSE))</f>
        <v>0</v>
      </c>
      <c r="X247" s="14">
        <f t="shared" si="16"/>
        <v>1239</v>
      </c>
      <c r="Y247" s="20">
        <f t="shared" si="17"/>
        <v>389</v>
      </c>
      <c r="Z247" s="14">
        <f>IFERROR(VLOOKUP($D247,Results37!$F$3:$L$1396,Z$1,FALSE),"")</f>
        <v>243</v>
      </c>
      <c r="AA247" s="43">
        <f>IF(ISERROR(VLOOKUP(D247,Results37!$F$3:$O$1399,AA$1,FALSE)),"",IF(VLOOKUP(D247,Results37!$F$3:$O$1399,AA$1+1,FALSE)=1,"S"&amp;VLOOKUP(D247,Results37!$F$3:$O$1399,AA$1,FALSE),VLOOKUP(D247,Results37!$F$3:$O$1399,AA$1,FALSE)))</f>
        <v>8</v>
      </c>
      <c r="AB247" s="14">
        <f>IFERROR(VLOOKUP($D247,Results37!$F$3:$L$1396,AB$1,FALSE),"")</f>
        <v>27</v>
      </c>
      <c r="AC247" s="14" t="str">
        <f>IFERROR(VLOOKUP($D247,Results37!$F$3:$L$1396,AC$1,FALSE),"")</f>
        <v>Neo-Tokyo Akira</v>
      </c>
      <c r="AD247" s="14">
        <f t="shared" si="18"/>
        <v>996</v>
      </c>
      <c r="AE247" s="18" t="str">
        <f>IF(ISERROR(VLOOKUP($AC247&amp;"-"&amp;$F247&amp;" "&amp;G247,Bonuses!$B$1:$G$1006,4,FALSE)),"",INT(VLOOKUP($AC247&amp;"-"&amp;$F247&amp;" "&amp;$G247,Bonuses!$B$1:$G$1006,4,FALSE)))</f>
        <v/>
      </c>
      <c r="AF247" s="14" t="str">
        <f>IF(ISERROR(VLOOKUP($AC247&amp;"-"&amp;$F247,Bonuses!$B$1:$G$1006,5,FALSE)),"",IF(VLOOKUP($AC247&amp;"-"&amp;$F247,Bonuses!$B$1:$G$1006,5,FALSE)="","",VLOOKUP($AC247&amp;"-"&amp;$F247,Bonuses!$B$1:$G$1006,6,FALSE)&amp;" yrs, "&amp;VLOOKUP($AC247&amp;"-"&amp;$F247,Bonuses!$B$1:$G$1006,5,FALSE)))</f>
        <v/>
      </c>
    </row>
    <row r="248" spans="1:32" s="19" customFormat="1" hidden="1" x14ac:dyDescent="0.3">
      <c r="A248" s="19">
        <v>12817</v>
      </c>
      <c r="B248" s="19">
        <f t="shared" si="15"/>
        <v>1</v>
      </c>
      <c r="C248" s="14" t="str">
        <f>IF(ISNUMBER(IFERROR(VLOOKUP($A248,Pit!$A$4:$A$600,1,FALSE),"B")),"P","B")</f>
        <v>B</v>
      </c>
      <c r="D248" s="15">
        <f>IF($C248="B",VLOOKUP($A248,Bat!$A$4:$BG$1500,D$1,FALSE),VLOOKUP($A248,Pit!$A$4:$BA$1686,D$2,FALSE))</f>
        <v>12817</v>
      </c>
      <c r="E248" s="14" t="str">
        <f>IF($C248="B",VLOOKUP($A248,Bat!$A$4:$BG$1500,E$1,FALSE),VLOOKUP($A248,Pit!$A$4:$BA$1686,E$2,FALSE))</f>
        <v>C</v>
      </c>
      <c r="F248" s="14" t="str">
        <f>IF($C248="B",VLOOKUP($A248,Bat!$A$4:$BG$1500,F$1,FALSE),VLOOKUP($A248,Pit!$A$4:$BA$1686,F$2,FALSE))</f>
        <v>Naofumi</v>
      </c>
      <c r="G248" s="14" t="str">
        <f>IF($C248="B",VLOOKUP($A248,Bat!$A$4:$BG$1500,G$1,FALSE),VLOOKUP($A248,Pit!$A$4:$BA$1686,G$2,FALSE))</f>
        <v>Okamura</v>
      </c>
      <c r="H248" s="14">
        <f>IF($C248="B",VLOOKUP($A248,Bat!$A$4:$BG$1500,H$1,FALSE),VLOOKUP($A248,Pit!$A$4:$BA$1686,H$2,FALSE))</f>
        <v>18</v>
      </c>
      <c r="I248" s="14" t="str">
        <f>IF($C248="B",VLOOKUP($A248,Bat!$A$4:$BG$1500,I$1,FALSE),VLOOKUP($A248,Pit!$A$4:$BA$1686,I$2,FALSE))</f>
        <v>R</v>
      </c>
      <c r="J248" s="14" t="str">
        <f>IF($C248="B",VLOOKUP($A248,Bat!$A$4:$BG$1500,J$1,FALSE),VLOOKUP($A248,Pit!$A$4:$BA$1686,J$2,FALSE))</f>
        <v>R</v>
      </c>
      <c r="K248" s="14" t="str">
        <f>IF($C248="B",VLOOKUP($A248,Bat!$A$4:$BG$1500,K$1,FALSE),VLOOKUP($A248,Pit!$A$4:$BA$1686,K$2,FALSE))</f>
        <v>Low</v>
      </c>
      <c r="L248" s="15" t="str">
        <f>IF($C248="B",VLOOKUP($A248,Bat!$A$4:$BG$1500,L$1,FALSE),VLOOKUP($A248,Pit!$A$4:$BA$1686,L$2,FALSE))</f>
        <v>High</v>
      </c>
      <c r="M248" s="14">
        <f>IF($C248="B",VLOOKUP($A248,Bat!$A$4:$BG$1500,M$1,FALSE),VLOOKUP($A248,Pit!$A$4:$BA$1686,M$2,FALSE))</f>
        <v>3</v>
      </c>
      <c r="N248" s="14">
        <f>IF($C248="B",VLOOKUP($A248,Bat!$A$4:$BG$1500,N$1,FALSE),VLOOKUP($A248,Pit!$A$4:$BA$1686,N$2,FALSE))</f>
        <v>3</v>
      </c>
      <c r="O248" s="14">
        <f>IF($C248="B",VLOOKUP($A248,Bat!$A$4:$BG$1500,O$1,FALSE),VLOOKUP($A248,Pit!$A$4:$BA$1686,O$2,FALSE))</f>
        <v>3</v>
      </c>
      <c r="P248" s="14">
        <f>IF($C248="B",VLOOKUP($A248,Bat!$A$4:$BG$1500,P$1,FALSE),VLOOKUP($A248,Pit!$A$4:$BA$1686,P$2,FALSE))</f>
        <v>4</v>
      </c>
      <c r="Q248" s="15">
        <f>IF($C248="B",VLOOKUP($A248,Bat!$A$4:$BG$1500,Q$1,FALSE),VLOOKUP($A248,Pit!$A$4:$BA$1686,Q$2,FALSE))</f>
        <v>4</v>
      </c>
      <c r="R248" s="16">
        <f>IF($C248="B",VLOOKUP($A248,Bat!$A$4:$BG$1500,R$1,FALSE),VLOOKUP($A248,Pit!$A$4:$BA$1686,R$2,FALSE))</f>
        <v>111.36813668653541</v>
      </c>
      <c r="S248" s="17">
        <f>IF($C248="B",VLOOKUP($A248,Bat!$A$4:$BG$1500,S$1,FALSE),VLOOKUP($A248,Pit!$A$4:$BA$1686,S$2,FALSE))</f>
        <v>0.68100817270011815</v>
      </c>
      <c r="T248" s="48" t="str">
        <f>IF($C248="B",VLOOKUP($A248,Bat!$A$4:$BG$1500,T$1,FALSE),VLOOKUP($A248,Pit!$A$4:$BA$1686,T$2,FALSE))</f>
        <v>$190k</v>
      </c>
      <c r="U248" s="19">
        <f>IF($C248="B",VLOOKUP($A248,Bat!$A$4:$AU$1464,46,FALSE),VLOOKUP($A248,Pit!$A$4:$BD$1664,55,FALSE))</f>
        <v>800</v>
      </c>
      <c r="V248" s="19">
        <f>IF($C248="B",VLOOKUP($A248,Bat!$A$4:$BA$1464,47,FALSE),VLOOKUP($A248,Pit!$A$4:$BF$1664,56,FALSE))</f>
        <v>800</v>
      </c>
      <c r="W248" s="19">
        <f>IF($C248="B",VLOOKUP($A248,Bat!$A$4:$BA$1464,48,FALSE),VLOOKUP($A248,Pit!$A$4:$BF$1664,57,FALSE))</f>
        <v>0</v>
      </c>
      <c r="X248" s="14">
        <f t="shared" si="16"/>
        <v>1085</v>
      </c>
      <c r="Y248" s="20">
        <f t="shared" si="17"/>
        <v>235</v>
      </c>
      <c r="Z248" s="14">
        <f>IFERROR(VLOOKUP($D248,Results37!$F$3:$L$1396,Z$1,FALSE),"")</f>
        <v>244</v>
      </c>
      <c r="AA248" s="43">
        <f>IF(ISERROR(VLOOKUP(D248,Results37!$F$3:$O$1399,AA$1,FALSE)),"",IF(VLOOKUP(D248,Results37!$F$3:$O$1399,AA$1+1,FALSE)=1,"S"&amp;VLOOKUP(D248,Results37!$F$3:$O$1399,AA$1,FALSE),VLOOKUP(D248,Results37!$F$3:$O$1399,AA$1,FALSE)))</f>
        <v>8</v>
      </c>
      <c r="AB248" s="14">
        <f>IFERROR(VLOOKUP($D248,Results37!$F$3:$L$1396,AB$1,FALSE),"")</f>
        <v>28</v>
      </c>
      <c r="AC248" s="14" t="str">
        <f>IFERROR(VLOOKUP($D248,Results37!$F$3:$L$1396,AC$1,FALSE),"")</f>
        <v>Madison Malts</v>
      </c>
      <c r="AD248" s="14">
        <f t="shared" si="18"/>
        <v>841</v>
      </c>
      <c r="AE248" s="18" t="str">
        <f>IF(ISERROR(VLOOKUP($AC248&amp;"-"&amp;$F248&amp;" "&amp;G248,Bonuses!$B$1:$G$1006,4,FALSE)),"",INT(VLOOKUP($AC248&amp;"-"&amp;$F248&amp;" "&amp;$G248,Bonuses!$B$1:$G$1006,4,FALSE)))</f>
        <v/>
      </c>
      <c r="AF248" s="14" t="str">
        <f>AA248&amp;"."&amp;AB248&amp;" ("&amp;Z248&amp;") - "&amp;E248&amp;" "&amp;F248&amp;" "&amp;G248</f>
        <v>8.28 (244) - C Naofumi Okamura</v>
      </c>
    </row>
    <row r="249" spans="1:32" s="19" customFormat="1" hidden="1" x14ac:dyDescent="0.3">
      <c r="A249" s="19">
        <v>4968</v>
      </c>
      <c r="B249" s="19">
        <f t="shared" si="15"/>
        <v>1</v>
      </c>
      <c r="C249" s="14" t="str">
        <f>IF(ISNUMBER(IFERROR(VLOOKUP($A249,Pit!$A$4:$A$600,1,FALSE),"B")),"P","B")</f>
        <v>B</v>
      </c>
      <c r="D249" s="15">
        <f>IF($C249="B",VLOOKUP($A249,Bat!$A$4:$BG$1500,D$1,FALSE),VLOOKUP($A249,Pit!$A$4:$BA$1686,D$2,FALSE))</f>
        <v>4968</v>
      </c>
      <c r="E249" s="14" t="str">
        <f>IF($C249="B",VLOOKUP($A249,Bat!$A$4:$BG$1500,E$1,FALSE),VLOOKUP($A249,Pit!$A$4:$BA$1686,E$2,FALSE))</f>
        <v>LF</v>
      </c>
      <c r="F249" s="14" t="str">
        <f>IF($C249="B",VLOOKUP($A249,Bat!$A$4:$BG$1500,F$1,FALSE),VLOOKUP($A249,Pit!$A$4:$BA$1686,F$2,FALSE))</f>
        <v>Ron</v>
      </c>
      <c r="G249" s="14" t="str">
        <f>IF($C249="B",VLOOKUP($A249,Bat!$A$4:$BG$1500,G$1,FALSE),VLOOKUP($A249,Pit!$A$4:$BA$1686,G$2,FALSE))</f>
        <v>Camp</v>
      </c>
      <c r="H249" s="14">
        <f>IF($C249="B",VLOOKUP($A249,Bat!$A$4:$BG$1500,H$1,FALSE),VLOOKUP($A249,Pit!$A$4:$BA$1686,H$2,FALSE))</f>
        <v>21</v>
      </c>
      <c r="I249" s="14" t="str">
        <f>IF($C249="B",VLOOKUP($A249,Bat!$A$4:$BG$1500,I$1,FALSE),VLOOKUP($A249,Pit!$A$4:$BA$1686,I$2,FALSE))</f>
        <v>R</v>
      </c>
      <c r="J249" s="14" t="str">
        <f>IF($C249="B",VLOOKUP($A249,Bat!$A$4:$BG$1500,J$1,FALSE),VLOOKUP($A249,Pit!$A$4:$BA$1686,J$2,FALSE))</f>
        <v>L</v>
      </c>
      <c r="K249" s="14" t="str">
        <f>IF($C249="B",VLOOKUP($A249,Bat!$A$4:$BG$1500,K$1,FALSE),VLOOKUP($A249,Pit!$A$4:$BA$1686,K$2,FALSE))</f>
        <v>High</v>
      </c>
      <c r="L249" s="15" t="str">
        <f>IF($C249="B",VLOOKUP($A249,Bat!$A$4:$BG$1500,L$1,FALSE),VLOOKUP($A249,Pit!$A$4:$BA$1686,L$2,FALSE))</f>
        <v>Normal</v>
      </c>
      <c r="M249" s="14">
        <f>IF($C249="B",VLOOKUP($A249,Bat!$A$4:$BG$1500,M$1,FALSE),VLOOKUP($A249,Pit!$A$4:$BA$1686,M$2,FALSE))</f>
        <v>3</v>
      </c>
      <c r="N249" s="14">
        <f>IF($C249="B",VLOOKUP($A249,Bat!$A$4:$BG$1500,N$1,FALSE),VLOOKUP($A249,Pit!$A$4:$BA$1686,N$2,FALSE))</f>
        <v>4</v>
      </c>
      <c r="O249" s="14">
        <f>IF($C249="B",VLOOKUP($A249,Bat!$A$4:$BG$1500,O$1,FALSE),VLOOKUP($A249,Pit!$A$4:$BA$1686,O$2,FALSE))</f>
        <v>5</v>
      </c>
      <c r="P249" s="14">
        <f>IF($C249="B",VLOOKUP($A249,Bat!$A$4:$BG$1500,P$1,FALSE),VLOOKUP($A249,Pit!$A$4:$BA$1686,P$2,FALSE))</f>
        <v>4</v>
      </c>
      <c r="Q249" s="15">
        <f>IF($C249="B",VLOOKUP($A249,Bat!$A$4:$BG$1500,Q$1,FALSE),VLOOKUP($A249,Pit!$A$4:$BA$1686,Q$2,FALSE))</f>
        <v>3</v>
      </c>
      <c r="R249" s="16">
        <f>IF($C249="B",VLOOKUP($A249,Bat!$A$4:$BG$1500,R$1,FALSE),VLOOKUP($A249,Pit!$A$4:$BA$1686,R$2,FALSE))</f>
        <v>109.10277533069568</v>
      </c>
      <c r="S249" s="17">
        <f>IF($C249="B",VLOOKUP($A249,Bat!$A$4:$BG$1500,S$1,FALSE),VLOOKUP($A249,Pit!$A$4:$BA$1686,S$2,FALSE))</f>
        <v>0.20779961129165186</v>
      </c>
      <c r="T249" s="48" t="str">
        <f>IF($C249="B",VLOOKUP($A249,Bat!$A$4:$BG$1500,T$1,FALSE),VLOOKUP($A249,Pit!$A$4:$BA$1686,T$2,FALSE))</f>
        <v>-</v>
      </c>
      <c r="U249" s="19">
        <f>IF($C249="B",VLOOKUP($A249,Bat!$A$4:$AU$1464,46,FALSE),VLOOKUP($A249,Pit!$A$4:$BD$1664,55,FALSE))</f>
        <v>800</v>
      </c>
      <c r="V249" s="19">
        <f>IF($C249="B",VLOOKUP($A249,Bat!$A$4:$BA$1464,47,FALSE),VLOOKUP($A249,Pit!$A$4:$BF$1664,56,FALSE))</f>
        <v>800</v>
      </c>
      <c r="W249" s="19">
        <f>IF($C249="B",VLOOKUP($A249,Bat!$A$4:$BA$1464,48,FALSE),VLOOKUP($A249,Pit!$A$4:$BF$1664,57,FALSE))</f>
        <v>0</v>
      </c>
      <c r="X249" s="14">
        <f t="shared" si="16"/>
        <v>1225</v>
      </c>
      <c r="Y249" s="20">
        <f t="shared" si="17"/>
        <v>375</v>
      </c>
      <c r="Z249" s="14">
        <f>IFERROR(VLOOKUP($D249,Results37!$F$3:$L$1396,Z$1,FALSE),"")</f>
        <v>245</v>
      </c>
      <c r="AA249" s="43">
        <f>IF(ISERROR(VLOOKUP(D249,Results37!$F$3:$O$1399,AA$1,FALSE)),"",IF(VLOOKUP(D249,Results37!$F$3:$O$1399,AA$1+1,FALSE)=1,"S"&amp;VLOOKUP(D249,Results37!$F$3:$O$1399,AA$1,FALSE),VLOOKUP(D249,Results37!$F$3:$O$1399,AA$1,FALSE)))</f>
        <v>8</v>
      </c>
      <c r="AB249" s="14">
        <f>IFERROR(VLOOKUP($D249,Results37!$F$3:$L$1396,AB$1,FALSE),"")</f>
        <v>29</v>
      </c>
      <c r="AC249" s="14" t="str">
        <f>IFERROR(VLOOKUP($D249,Results37!$F$3:$L$1396,AC$1,FALSE),"")</f>
        <v>Kentucky Thoroughbreds</v>
      </c>
      <c r="AD249" s="14">
        <f t="shared" si="18"/>
        <v>980</v>
      </c>
      <c r="AE249" s="18" t="str">
        <f>IF(ISERROR(VLOOKUP($AC249&amp;"-"&amp;$F249&amp;" "&amp;G249,Bonuses!$B$1:$G$1006,4,FALSE)),"",INT(VLOOKUP($AC249&amp;"-"&amp;$F249&amp;" "&amp;$G249,Bonuses!$B$1:$G$1006,4,FALSE)))</f>
        <v/>
      </c>
      <c r="AF249" s="14" t="str">
        <f>AA249&amp;"."&amp;AB249&amp;" ("&amp;Z249&amp;") - "&amp;E249&amp;" "&amp;F249&amp;" "&amp;G249</f>
        <v>8.29 (245) - LF Ron Camp</v>
      </c>
    </row>
    <row r="250" spans="1:32" s="19" customFormat="1" hidden="1" x14ac:dyDescent="0.3">
      <c r="A250" s="19">
        <v>6363</v>
      </c>
      <c r="B250" s="19">
        <f t="shared" si="15"/>
        <v>1</v>
      </c>
      <c r="C250" s="14" t="str">
        <f>IF(ISNUMBER(IFERROR(VLOOKUP($A250,Pit!$A$4:$A$600,1,FALSE),"B")),"P","B")</f>
        <v>B</v>
      </c>
      <c r="D250" s="15">
        <f>IF($C250="B",VLOOKUP($A250,Bat!$A$4:$BG$1500,D$1,FALSE),VLOOKUP($A250,Pit!$A$4:$BA$1686,D$2,FALSE))</f>
        <v>6363</v>
      </c>
      <c r="E250" s="14" t="str">
        <f>IF($C250="B",VLOOKUP($A250,Bat!$A$4:$BG$1500,E$1,FALSE),VLOOKUP($A250,Pit!$A$4:$BA$1686,E$2,FALSE))</f>
        <v>SS</v>
      </c>
      <c r="F250" s="14" t="str">
        <f>IF($C250="B",VLOOKUP($A250,Bat!$A$4:$BG$1500,F$1,FALSE),VLOOKUP($A250,Pit!$A$4:$BA$1686,F$2,FALSE))</f>
        <v>Kawanari</v>
      </c>
      <c r="G250" s="14" t="str">
        <f>IF($C250="B",VLOOKUP($A250,Bat!$A$4:$BG$1500,G$1,FALSE),VLOOKUP($A250,Pit!$A$4:$BA$1686,G$2,FALSE))</f>
        <v>Sasaki</v>
      </c>
      <c r="H250" s="14">
        <f>IF($C250="B",VLOOKUP($A250,Bat!$A$4:$BG$1500,H$1,FALSE),VLOOKUP($A250,Pit!$A$4:$BA$1686,H$2,FALSE))</f>
        <v>21</v>
      </c>
      <c r="I250" s="14" t="str">
        <f>IF($C250="B",VLOOKUP($A250,Bat!$A$4:$BG$1500,I$1,FALSE),VLOOKUP($A250,Pit!$A$4:$BA$1686,I$2,FALSE))</f>
        <v>R</v>
      </c>
      <c r="J250" s="14" t="str">
        <f>IF($C250="B",VLOOKUP($A250,Bat!$A$4:$BG$1500,J$1,FALSE),VLOOKUP($A250,Pit!$A$4:$BA$1686,J$2,FALSE))</f>
        <v>R</v>
      </c>
      <c r="K250" s="14" t="str">
        <f>IF($C250="B",VLOOKUP($A250,Bat!$A$4:$BG$1500,K$1,FALSE),VLOOKUP($A250,Pit!$A$4:$BA$1686,K$2,FALSE))</f>
        <v>Low</v>
      </c>
      <c r="L250" s="15" t="str">
        <f>IF($C250="B",VLOOKUP($A250,Bat!$A$4:$BG$1500,L$1,FALSE),VLOOKUP($A250,Pit!$A$4:$BA$1686,L$2,FALSE))</f>
        <v>Normal</v>
      </c>
      <c r="M250" s="14">
        <f>IF($C250="B",VLOOKUP($A250,Bat!$A$4:$BG$1500,M$1,FALSE),VLOOKUP($A250,Pit!$A$4:$BA$1686,M$2,FALSE))</f>
        <v>4</v>
      </c>
      <c r="N250" s="14">
        <f>IF($C250="B",VLOOKUP($A250,Bat!$A$4:$BG$1500,N$1,FALSE),VLOOKUP($A250,Pit!$A$4:$BA$1686,N$2,FALSE))</f>
        <v>4</v>
      </c>
      <c r="O250" s="14">
        <f>IF($C250="B",VLOOKUP($A250,Bat!$A$4:$BG$1500,O$1,FALSE),VLOOKUP($A250,Pit!$A$4:$BA$1686,O$2,FALSE))</f>
        <v>3</v>
      </c>
      <c r="P250" s="14">
        <f>IF($C250="B",VLOOKUP($A250,Bat!$A$4:$BG$1500,P$1,FALSE),VLOOKUP($A250,Pit!$A$4:$BA$1686,P$2,FALSE))</f>
        <v>5</v>
      </c>
      <c r="Q250" s="15">
        <f>IF($C250="B",VLOOKUP($A250,Bat!$A$4:$BG$1500,Q$1,FALSE),VLOOKUP($A250,Pit!$A$4:$BA$1686,Q$2,FALSE))</f>
        <v>6</v>
      </c>
      <c r="R250" s="16">
        <f>IF($C250="B",VLOOKUP($A250,Bat!$A$4:$BG$1500,R$1,FALSE),VLOOKUP($A250,Pit!$A$4:$BA$1686,R$2,FALSE))</f>
        <v>112.23154130852345</v>
      </c>
      <c r="S250" s="17">
        <f>IF($C250="B",VLOOKUP($A250,Bat!$A$4:$BG$1500,S$1,FALSE),VLOOKUP($A250,Pit!$A$4:$BA$1686,S$2,FALSE))</f>
        <v>0.86136370760458403</v>
      </c>
      <c r="T250" s="48" t="str">
        <f>IF($C250="B",VLOOKUP($A250,Bat!$A$4:$BG$1500,T$1,FALSE),VLOOKUP($A250,Pit!$A$4:$BA$1686,T$2,FALSE))</f>
        <v>$20k</v>
      </c>
      <c r="U250" s="19">
        <f>IF($C250="B",VLOOKUP($A250,Bat!$A$4:$AU$1464,46,FALSE),VLOOKUP($A250,Pit!$A$4:$BD$1664,55,FALSE))</f>
        <v>800</v>
      </c>
      <c r="V250" s="19">
        <f>IF($C250="B",VLOOKUP($A250,Bat!$A$4:$BA$1464,47,FALSE),VLOOKUP($A250,Pit!$A$4:$BF$1664,56,FALSE))</f>
        <v>800</v>
      </c>
      <c r="W250" s="19">
        <f>IF($C250="B",VLOOKUP($A250,Bat!$A$4:$BA$1464,48,FALSE),VLOOKUP($A250,Pit!$A$4:$BF$1664,57,FALSE))</f>
        <v>0</v>
      </c>
      <c r="X250" s="14">
        <f t="shared" si="16"/>
        <v>1037</v>
      </c>
      <c r="Y250" s="20">
        <f t="shared" si="17"/>
        <v>187</v>
      </c>
      <c r="Z250" s="14">
        <f>IFERROR(VLOOKUP($D250,Results37!$F$3:$L$1396,Z$1,FALSE),"")</f>
        <v>246</v>
      </c>
      <c r="AA250" s="43">
        <f>IF(ISERROR(VLOOKUP(D250,Results37!$F$3:$O$1399,AA$1,FALSE)),"",IF(VLOOKUP(D250,Results37!$F$3:$O$1399,AA$1+1,FALSE)=1,"S"&amp;VLOOKUP(D250,Results37!$F$3:$O$1399,AA$1,FALSE),VLOOKUP(D250,Results37!$F$3:$O$1399,AA$1,FALSE)))</f>
        <v>8</v>
      </c>
      <c r="AB250" s="14">
        <f>IFERROR(VLOOKUP($D250,Results37!$F$3:$L$1396,AB$1,FALSE),"")</f>
        <v>30</v>
      </c>
      <c r="AC250" s="14" t="str">
        <f>IFERROR(VLOOKUP($D250,Results37!$F$3:$L$1396,AC$1,FALSE),"")</f>
        <v>Yuma Arroyos</v>
      </c>
      <c r="AD250" s="14">
        <f t="shared" si="18"/>
        <v>791</v>
      </c>
      <c r="AE250" s="18" t="str">
        <f>IF(ISERROR(VLOOKUP($AC250&amp;"-"&amp;$F250&amp;" "&amp;G250,Bonuses!$B$1:$G$1006,4,FALSE)),"",INT(VLOOKUP($AC250&amp;"-"&amp;$F250&amp;" "&amp;$G250,Bonuses!$B$1:$G$1006,4,FALSE)))</f>
        <v/>
      </c>
      <c r="AF250" s="14" t="str">
        <f>AA250&amp;"."&amp;AB250&amp;" ("&amp;Z250&amp;") - "&amp;E250&amp;" "&amp;F250&amp;" "&amp;G250</f>
        <v>8.30 (246) - SS Kawanari Sasaki</v>
      </c>
    </row>
    <row r="251" spans="1:32" s="19" customFormat="1" hidden="1" x14ac:dyDescent="0.3">
      <c r="A251" s="19">
        <v>6242</v>
      </c>
      <c r="B251" s="19">
        <f t="shared" si="15"/>
        <v>1</v>
      </c>
      <c r="C251" s="14" t="str">
        <f>IF(ISNUMBER(IFERROR(VLOOKUP($A251,Pit!$A$4:$A$600,1,FALSE),"B")),"P","B")</f>
        <v>B</v>
      </c>
      <c r="D251" s="15">
        <f>IF($C251="B",VLOOKUP($A251,Bat!$A$4:$BG$1500,D$1,FALSE),VLOOKUP($A251,Pit!$A$4:$BA$1686,D$2,FALSE))</f>
        <v>6242</v>
      </c>
      <c r="E251" s="14" t="str">
        <f>IF($C251="B",VLOOKUP($A251,Bat!$A$4:$BG$1500,E$1,FALSE),VLOOKUP($A251,Pit!$A$4:$BA$1686,E$2,FALSE))</f>
        <v>C</v>
      </c>
      <c r="F251" s="14" t="str">
        <f>IF($C251="B",VLOOKUP($A251,Bat!$A$4:$BG$1500,F$1,FALSE),VLOOKUP($A251,Pit!$A$4:$BA$1686,F$2,FALSE))</f>
        <v>António</v>
      </c>
      <c r="G251" s="14" t="str">
        <f>IF($C251="B",VLOOKUP($A251,Bat!$A$4:$BG$1500,G$1,FALSE),VLOOKUP($A251,Pit!$A$4:$BA$1686,G$2,FALSE))</f>
        <v>Hernández</v>
      </c>
      <c r="H251" s="14">
        <f>IF($C251="B",VLOOKUP($A251,Bat!$A$4:$BG$1500,H$1,FALSE),VLOOKUP($A251,Pit!$A$4:$BA$1686,H$2,FALSE))</f>
        <v>21</v>
      </c>
      <c r="I251" s="14" t="str">
        <f>IF($C251="B",VLOOKUP($A251,Bat!$A$4:$BG$1500,I$1,FALSE),VLOOKUP($A251,Pit!$A$4:$BA$1686,I$2,FALSE))</f>
        <v>L</v>
      </c>
      <c r="J251" s="14" t="str">
        <f>IF($C251="B",VLOOKUP($A251,Bat!$A$4:$BG$1500,J$1,FALSE),VLOOKUP($A251,Pit!$A$4:$BA$1686,J$2,FALSE))</f>
        <v>R</v>
      </c>
      <c r="K251" s="14" t="str">
        <f>IF($C251="B",VLOOKUP($A251,Bat!$A$4:$BG$1500,K$1,FALSE),VLOOKUP($A251,Pit!$A$4:$BA$1686,K$2,FALSE))</f>
        <v>Low</v>
      </c>
      <c r="L251" s="15" t="str">
        <f>IF($C251="B",VLOOKUP($A251,Bat!$A$4:$BG$1500,L$1,FALSE),VLOOKUP($A251,Pit!$A$4:$BA$1686,L$2,FALSE))</f>
        <v>Normal</v>
      </c>
      <c r="M251" s="14">
        <f>IF($C251="B",VLOOKUP($A251,Bat!$A$4:$BG$1500,M$1,FALSE),VLOOKUP($A251,Pit!$A$4:$BA$1686,M$2,FALSE))</f>
        <v>3</v>
      </c>
      <c r="N251" s="14">
        <f>IF($C251="B",VLOOKUP($A251,Bat!$A$4:$BG$1500,N$1,FALSE),VLOOKUP($A251,Pit!$A$4:$BA$1686,N$2,FALSE))</f>
        <v>3</v>
      </c>
      <c r="O251" s="14">
        <f>IF($C251="B",VLOOKUP($A251,Bat!$A$4:$BG$1500,O$1,FALSE),VLOOKUP($A251,Pit!$A$4:$BA$1686,O$2,FALSE))</f>
        <v>4</v>
      </c>
      <c r="P251" s="14">
        <f>IF($C251="B",VLOOKUP($A251,Bat!$A$4:$BG$1500,P$1,FALSE),VLOOKUP($A251,Pit!$A$4:$BA$1686,P$2,FALSE))</f>
        <v>7</v>
      </c>
      <c r="Q251" s="15">
        <f>IF($C251="B",VLOOKUP($A251,Bat!$A$4:$BG$1500,Q$1,FALSE),VLOOKUP($A251,Pit!$A$4:$BA$1686,Q$2,FALSE))</f>
        <v>2</v>
      </c>
      <c r="R251" s="16">
        <f>IF($C251="B",VLOOKUP($A251,Bat!$A$4:$BG$1500,R$1,FALSE),VLOOKUP($A251,Pit!$A$4:$BA$1686,R$2,FALSE))</f>
        <v>109.1117128335064</v>
      </c>
      <c r="S251" s="17">
        <f>IF($C251="B",VLOOKUP($A251,Bat!$A$4:$BG$1500,S$1,FALSE),VLOOKUP($A251,Pit!$A$4:$BA$1686,S$2,FALSE))</f>
        <v>0.20966655531660594</v>
      </c>
      <c r="T251" s="48" t="str">
        <f>IF($C251="B",VLOOKUP($A251,Bat!$A$4:$BG$1500,T$1,FALSE),VLOOKUP($A251,Pit!$A$4:$BA$1686,T$2,FALSE))</f>
        <v>$34k</v>
      </c>
      <c r="U251" s="19">
        <f>IF($C251="B",VLOOKUP($A251,Bat!$A$4:$AU$1464,46,FALSE),VLOOKUP($A251,Pit!$A$4:$BD$1664,55,FALSE))</f>
        <v>800</v>
      </c>
      <c r="V251" s="19">
        <f>IF($C251="B",VLOOKUP($A251,Bat!$A$4:$BA$1464,47,FALSE),VLOOKUP($A251,Pit!$A$4:$BF$1664,56,FALSE))</f>
        <v>800</v>
      </c>
      <c r="W251" s="19">
        <f>IF($C251="B",VLOOKUP($A251,Bat!$A$4:$BA$1464,48,FALSE),VLOOKUP($A251,Pit!$A$4:$BF$1664,57,FALSE))</f>
        <v>0</v>
      </c>
      <c r="X251" s="14">
        <f t="shared" si="16"/>
        <v>1223</v>
      </c>
      <c r="Y251" s="20">
        <f t="shared" si="17"/>
        <v>373</v>
      </c>
      <c r="Z251" s="14">
        <f>IFERROR(VLOOKUP($D251,Results37!$F$3:$L$1396,Z$1,FALSE),"")</f>
        <v>247</v>
      </c>
      <c r="AA251" s="43">
        <f>IF(ISERROR(VLOOKUP(D251,Results37!$F$3:$O$1399,AA$1,FALSE)),"",IF(VLOOKUP(D251,Results37!$F$3:$O$1399,AA$1+1,FALSE)=1,"S"&amp;VLOOKUP(D251,Results37!$F$3:$O$1399,AA$1,FALSE),VLOOKUP(D251,Results37!$F$3:$O$1399,AA$1,FALSE)))</f>
        <v>9</v>
      </c>
      <c r="AB251" s="14">
        <f>IFERROR(VLOOKUP($D251,Results37!$F$3:$L$1396,AB$1,FALSE),"")</f>
        <v>1</v>
      </c>
      <c r="AC251" s="14" t="str">
        <f>IFERROR(VLOOKUP($D251,Results37!$F$3:$L$1396,AC$1,FALSE),"")</f>
        <v>Yuma Arroyos</v>
      </c>
      <c r="AD251" s="14">
        <f t="shared" si="18"/>
        <v>976</v>
      </c>
      <c r="AE251" s="18" t="str">
        <f>IF(ISERROR(VLOOKUP($AC251&amp;"-"&amp;$F251&amp;" "&amp;G251,Bonuses!$B$1:$G$1006,4,FALSE)),"",INT(VLOOKUP($AC251&amp;"-"&amp;$F251&amp;" "&amp;$G251,Bonuses!$B$1:$G$1006,4,FALSE)))</f>
        <v/>
      </c>
      <c r="AF251" s="14" t="str">
        <f>AA251&amp;"."&amp;AB251&amp;" ("&amp;Z251&amp;") - "&amp;E251&amp;" "&amp;F251&amp;" "&amp;G251</f>
        <v>9.1 (247) - C António Hernández</v>
      </c>
    </row>
    <row r="252" spans="1:32" s="19" customFormat="1" hidden="1" x14ac:dyDescent="0.3">
      <c r="A252" s="19">
        <v>5822</v>
      </c>
      <c r="B252" s="19">
        <f t="shared" si="15"/>
        <v>1</v>
      </c>
      <c r="C252" s="14" t="str">
        <f>IF(ISNUMBER(IFERROR(VLOOKUP($A252,Pit!$A$4:$A$600,1,FALSE),"B")),"P","B")</f>
        <v>B</v>
      </c>
      <c r="D252" s="15">
        <f>IF($C252="B",VLOOKUP($A252,Bat!$A$4:$BG$1500,D$1,FALSE),VLOOKUP($A252,Pit!$A$4:$BA$1686,D$2,FALSE))</f>
        <v>5822</v>
      </c>
      <c r="E252" s="14" t="str">
        <f>IF($C252="B",VLOOKUP($A252,Bat!$A$4:$BG$1500,E$1,FALSE),VLOOKUP($A252,Pit!$A$4:$BA$1686,E$2,FALSE))</f>
        <v>SS</v>
      </c>
      <c r="F252" s="14" t="str">
        <f>IF($C252="B",VLOOKUP($A252,Bat!$A$4:$BG$1500,F$1,FALSE),VLOOKUP($A252,Pit!$A$4:$BA$1686,F$2,FALSE))</f>
        <v>Arnold</v>
      </c>
      <c r="G252" s="14" t="str">
        <f>IF($C252="B",VLOOKUP($A252,Bat!$A$4:$BG$1500,G$1,FALSE),VLOOKUP($A252,Pit!$A$4:$BA$1686,G$2,FALSE))</f>
        <v>Kent</v>
      </c>
      <c r="H252" s="14">
        <f>IF($C252="B",VLOOKUP($A252,Bat!$A$4:$BG$1500,H$1,FALSE),VLOOKUP($A252,Pit!$A$4:$BA$1686,H$2,FALSE))</f>
        <v>18</v>
      </c>
      <c r="I252" s="14" t="str">
        <f>IF($C252="B",VLOOKUP($A252,Bat!$A$4:$BG$1500,I$1,FALSE),VLOOKUP($A252,Pit!$A$4:$BA$1686,I$2,FALSE))</f>
        <v>R</v>
      </c>
      <c r="J252" s="14" t="str">
        <f>IF($C252="B",VLOOKUP($A252,Bat!$A$4:$BG$1500,J$1,FALSE),VLOOKUP($A252,Pit!$A$4:$BA$1686,J$2,FALSE))</f>
        <v>R</v>
      </c>
      <c r="K252" s="14" t="str">
        <f>IF($C252="B",VLOOKUP($A252,Bat!$A$4:$BG$1500,K$1,FALSE),VLOOKUP($A252,Pit!$A$4:$BA$1686,K$2,FALSE))</f>
        <v>High</v>
      </c>
      <c r="L252" s="15" t="str">
        <f>IF($C252="B",VLOOKUP($A252,Bat!$A$4:$BG$1500,L$1,FALSE),VLOOKUP($A252,Pit!$A$4:$BA$1686,L$2,FALSE))</f>
        <v>Normal</v>
      </c>
      <c r="M252" s="14">
        <f>IF($C252="B",VLOOKUP($A252,Bat!$A$4:$BG$1500,M$1,FALSE),VLOOKUP($A252,Pit!$A$4:$BA$1686,M$2,FALSE))</f>
        <v>2</v>
      </c>
      <c r="N252" s="14">
        <f>IF($C252="B",VLOOKUP($A252,Bat!$A$4:$BG$1500,N$1,FALSE),VLOOKUP($A252,Pit!$A$4:$BA$1686,N$2,FALSE))</f>
        <v>5</v>
      </c>
      <c r="O252" s="14">
        <f>IF($C252="B",VLOOKUP($A252,Bat!$A$4:$BG$1500,O$1,FALSE),VLOOKUP($A252,Pit!$A$4:$BA$1686,O$2,FALSE))</f>
        <v>3</v>
      </c>
      <c r="P252" s="14">
        <f>IF($C252="B",VLOOKUP($A252,Bat!$A$4:$BG$1500,P$1,FALSE),VLOOKUP($A252,Pit!$A$4:$BA$1686,P$2,FALSE))</f>
        <v>4</v>
      </c>
      <c r="Q252" s="15">
        <f>IF($C252="B",VLOOKUP($A252,Bat!$A$4:$BG$1500,Q$1,FALSE),VLOOKUP($A252,Pit!$A$4:$BA$1686,Q$2,FALSE))</f>
        <v>4</v>
      </c>
      <c r="R252" s="16">
        <f>IF($C252="B",VLOOKUP($A252,Bat!$A$4:$BG$1500,R$1,FALSE),VLOOKUP($A252,Pit!$A$4:$BA$1686,R$2,FALSE))</f>
        <v>110.33634308424739</v>
      </c>
      <c r="S252" s="17">
        <f>IF($C252="B",VLOOKUP($A252,Bat!$A$4:$BG$1500,S$1,FALSE),VLOOKUP($A252,Pit!$A$4:$BA$1686,S$2,FALSE))</f>
        <v>0.46547806976508965</v>
      </c>
      <c r="T252" s="48" t="str">
        <f>IF($C252="B",VLOOKUP($A252,Bat!$A$4:$BG$1500,T$1,FALSE),VLOOKUP($A252,Pit!$A$4:$BA$1686,T$2,FALSE))</f>
        <v>$190k</v>
      </c>
      <c r="U252" s="19">
        <f>IF($C252="B",VLOOKUP($A252,Bat!$A$4:$AU$1464,46,FALSE),VLOOKUP($A252,Pit!$A$4:$BD$1664,55,FALSE))</f>
        <v>800</v>
      </c>
      <c r="V252" s="19">
        <f>IF($C252="B",VLOOKUP($A252,Bat!$A$4:$BA$1464,47,FALSE),VLOOKUP($A252,Pit!$A$4:$BF$1664,56,FALSE))</f>
        <v>800</v>
      </c>
      <c r="W252" s="19">
        <f>IF($C252="B",VLOOKUP($A252,Bat!$A$4:$BA$1464,48,FALSE),VLOOKUP($A252,Pit!$A$4:$BF$1664,57,FALSE))</f>
        <v>0</v>
      </c>
      <c r="X252" s="14">
        <f t="shared" si="16"/>
        <v>1147</v>
      </c>
      <c r="Y252" s="20">
        <f t="shared" si="17"/>
        <v>297</v>
      </c>
      <c r="Z252" s="14">
        <f>IFERROR(VLOOKUP($D252,Results37!$F$3:$L$1396,Z$1,FALSE),"")</f>
        <v>248</v>
      </c>
      <c r="AA252" s="43">
        <f>IF(ISERROR(VLOOKUP(D252,Results37!$F$3:$O$1399,AA$1,FALSE)),"",IF(VLOOKUP(D252,Results37!$F$3:$O$1399,AA$1+1,FALSE)=1,"S"&amp;VLOOKUP(D252,Results37!$F$3:$O$1399,AA$1,FALSE),VLOOKUP(D252,Results37!$F$3:$O$1399,AA$1,FALSE)))</f>
        <v>9</v>
      </c>
      <c r="AB252" s="14">
        <f>IFERROR(VLOOKUP($D252,Results37!$F$3:$L$1396,AB$1,FALSE),"")</f>
        <v>2</v>
      </c>
      <c r="AC252" s="14" t="str">
        <f>IFERROR(VLOOKUP($D252,Results37!$F$3:$L$1396,AC$1,FALSE),"")</f>
        <v>Duluth Warriors</v>
      </c>
      <c r="AD252" s="14">
        <f t="shared" si="18"/>
        <v>899</v>
      </c>
      <c r="AE252" s="18" t="str">
        <f>IF(ISERROR(VLOOKUP($AC252&amp;"-"&amp;$F252&amp;" "&amp;G252,Bonuses!$B$1:$G$1006,4,FALSE)),"",INT(VLOOKUP($AC252&amp;"-"&amp;$F252&amp;" "&amp;$G252,Bonuses!$B$1:$G$1006,4,FALSE)))</f>
        <v/>
      </c>
      <c r="AF252" s="14" t="str">
        <f>IF(ISERROR(VLOOKUP($AC252&amp;"-"&amp;$F252,Bonuses!$B$1:$G$1006,5,FALSE)),"",IF(VLOOKUP($AC252&amp;"-"&amp;$F252,Bonuses!$B$1:$G$1006,5,FALSE)="","",VLOOKUP($AC252&amp;"-"&amp;$F252,Bonuses!$B$1:$G$1006,6,FALSE)&amp;" yrs, "&amp;VLOOKUP($AC252&amp;"-"&amp;$F252,Bonuses!$B$1:$G$1006,5,FALSE)))</f>
        <v/>
      </c>
    </row>
    <row r="253" spans="1:32" s="19" customFormat="1" hidden="1" x14ac:dyDescent="0.3">
      <c r="A253" s="19">
        <v>8275</v>
      </c>
      <c r="B253" s="19">
        <f t="shared" si="15"/>
        <v>1</v>
      </c>
      <c r="C253" s="14" t="str">
        <f>IF(ISNUMBER(IFERROR(VLOOKUP($A253,Pit!$A$4:$A$600,1,FALSE),"B")),"P","B")</f>
        <v>B</v>
      </c>
      <c r="D253" s="15">
        <f>IF($C253="B",VLOOKUP($A253,Bat!$A$4:$BG$1500,D$1,FALSE),VLOOKUP($A253,Pit!$A$4:$BA$1686,D$2,FALSE))</f>
        <v>8275</v>
      </c>
      <c r="E253" s="14" t="str">
        <f>IF($C253="B",VLOOKUP($A253,Bat!$A$4:$BG$1500,E$1,FALSE),VLOOKUP($A253,Pit!$A$4:$BA$1686,E$2,FALSE))</f>
        <v>1B</v>
      </c>
      <c r="F253" s="14" t="str">
        <f>IF($C253="B",VLOOKUP($A253,Bat!$A$4:$BG$1500,F$1,FALSE),VLOOKUP($A253,Pit!$A$4:$BA$1686,F$2,FALSE))</f>
        <v>Chad</v>
      </c>
      <c r="G253" s="14" t="str">
        <f>IF($C253="B",VLOOKUP($A253,Bat!$A$4:$BG$1500,G$1,FALSE),VLOOKUP($A253,Pit!$A$4:$BA$1686,G$2,FALSE))</f>
        <v>Gamble</v>
      </c>
      <c r="H253" s="14">
        <f>IF($C253="B",VLOOKUP($A253,Bat!$A$4:$BG$1500,H$1,FALSE),VLOOKUP($A253,Pit!$A$4:$BA$1686,H$2,FALSE))</f>
        <v>21</v>
      </c>
      <c r="I253" s="14" t="str">
        <f>IF($C253="B",VLOOKUP($A253,Bat!$A$4:$BG$1500,I$1,FALSE),VLOOKUP($A253,Pit!$A$4:$BA$1686,I$2,FALSE))</f>
        <v>R</v>
      </c>
      <c r="J253" s="14" t="str">
        <f>IF($C253="B",VLOOKUP($A253,Bat!$A$4:$BG$1500,J$1,FALSE),VLOOKUP($A253,Pit!$A$4:$BA$1686,J$2,FALSE))</f>
        <v>R</v>
      </c>
      <c r="K253" s="14" t="str">
        <f>IF($C253="B",VLOOKUP($A253,Bat!$A$4:$BG$1500,K$1,FALSE),VLOOKUP($A253,Pit!$A$4:$BA$1686,K$2,FALSE))</f>
        <v>High</v>
      </c>
      <c r="L253" s="15" t="str">
        <f>IF($C253="B",VLOOKUP($A253,Bat!$A$4:$BG$1500,L$1,FALSE),VLOOKUP($A253,Pit!$A$4:$BA$1686,L$2,FALSE))</f>
        <v>High</v>
      </c>
      <c r="M253" s="14">
        <f>IF($C253="B",VLOOKUP($A253,Bat!$A$4:$BG$1500,M$1,FALSE),VLOOKUP($A253,Pit!$A$4:$BA$1686,M$2,FALSE))</f>
        <v>4</v>
      </c>
      <c r="N253" s="14">
        <f>IF($C253="B",VLOOKUP($A253,Bat!$A$4:$BG$1500,N$1,FALSE),VLOOKUP($A253,Pit!$A$4:$BA$1686,N$2,FALSE))</f>
        <v>2</v>
      </c>
      <c r="O253" s="14">
        <f>IF($C253="B",VLOOKUP($A253,Bat!$A$4:$BG$1500,O$1,FALSE),VLOOKUP($A253,Pit!$A$4:$BA$1686,O$2,FALSE))</f>
        <v>4</v>
      </c>
      <c r="P253" s="14">
        <f>IF($C253="B",VLOOKUP($A253,Bat!$A$4:$BG$1500,P$1,FALSE),VLOOKUP($A253,Pit!$A$4:$BA$1686,P$2,FALSE))</f>
        <v>4</v>
      </c>
      <c r="Q253" s="15">
        <f>IF($C253="B",VLOOKUP($A253,Bat!$A$4:$BG$1500,Q$1,FALSE),VLOOKUP($A253,Pit!$A$4:$BA$1686,Q$2,FALSE))</f>
        <v>5</v>
      </c>
      <c r="R253" s="16">
        <f>IF($C253="B",VLOOKUP($A253,Bat!$A$4:$BG$1500,R$1,FALSE),VLOOKUP($A253,Pit!$A$4:$BA$1686,R$2,FALSE))</f>
        <v>112.21566411558378</v>
      </c>
      <c r="S253" s="17">
        <f>IF($C253="B",VLOOKUP($A253,Bat!$A$4:$BG$1500,S$1,FALSE),VLOOKUP($A253,Pit!$A$4:$BA$1686,S$2,FALSE))</f>
        <v>0.85804714020096973</v>
      </c>
      <c r="T253" s="48" t="str">
        <f>IF($C253="B",VLOOKUP($A253,Bat!$A$4:$BG$1500,T$1,FALSE),VLOOKUP($A253,Pit!$A$4:$BA$1686,T$2,FALSE))</f>
        <v>-</v>
      </c>
      <c r="U253" s="19">
        <f>IF($C253="B",VLOOKUP($A253,Bat!$A$4:$AU$1464,46,FALSE),VLOOKUP($A253,Pit!$A$4:$BD$1664,55,FALSE))</f>
        <v>800</v>
      </c>
      <c r="V253" s="19">
        <f>IF($C253="B",VLOOKUP($A253,Bat!$A$4:$BA$1464,47,FALSE),VLOOKUP($A253,Pit!$A$4:$BF$1664,56,FALSE))</f>
        <v>800</v>
      </c>
      <c r="W253" s="19">
        <f>IF($C253="B",VLOOKUP($A253,Bat!$A$4:$BA$1464,48,FALSE),VLOOKUP($A253,Pit!$A$4:$BF$1664,57,FALSE))</f>
        <v>0</v>
      </c>
      <c r="X253" s="14">
        <f t="shared" si="16"/>
        <v>1038</v>
      </c>
      <c r="Y253" s="20">
        <f t="shared" si="17"/>
        <v>188</v>
      </c>
      <c r="Z253" s="14">
        <f>IFERROR(VLOOKUP($D253,Results37!$F$3:$L$1396,Z$1,FALSE),"")</f>
        <v>249</v>
      </c>
      <c r="AA253" s="43">
        <f>IF(ISERROR(VLOOKUP(D253,Results37!$F$3:$O$1399,AA$1,FALSE)),"",IF(VLOOKUP(D253,Results37!$F$3:$O$1399,AA$1+1,FALSE)=1,"S"&amp;VLOOKUP(D253,Results37!$F$3:$O$1399,AA$1,FALSE),VLOOKUP(D253,Results37!$F$3:$O$1399,AA$1,FALSE)))</f>
        <v>9</v>
      </c>
      <c r="AB253" s="14">
        <f>IFERROR(VLOOKUP($D253,Results37!$F$3:$L$1396,AB$1,FALSE),"")</f>
        <v>3</v>
      </c>
      <c r="AC253" s="14" t="str">
        <f>IFERROR(VLOOKUP($D253,Results37!$F$3:$L$1396,AC$1,FALSE),"")</f>
        <v>Arlington Bureaucrats</v>
      </c>
      <c r="AD253" s="14">
        <f t="shared" si="18"/>
        <v>789</v>
      </c>
      <c r="AE253" s="18" t="str">
        <f>IF(ISERROR(VLOOKUP($AC253&amp;"-"&amp;$F253&amp;" "&amp;G253,Bonuses!$B$1:$G$1006,4,FALSE)),"",INT(VLOOKUP($AC253&amp;"-"&amp;$F253&amp;" "&amp;$G253,Bonuses!$B$1:$G$1006,4,FALSE)))</f>
        <v/>
      </c>
      <c r="AF253" s="14" t="str">
        <f>AA253&amp;"."&amp;AB253&amp;" ("&amp;Z253&amp;") - "&amp;E253&amp;" "&amp;F253&amp;" "&amp;G253</f>
        <v>9.3 (249) - 1B Chad Gamble</v>
      </c>
    </row>
    <row r="254" spans="1:32" s="19" customFormat="1" hidden="1" x14ac:dyDescent="0.3">
      <c r="A254" s="19">
        <v>16024</v>
      </c>
      <c r="B254" s="19">
        <f t="shared" si="15"/>
        <v>1</v>
      </c>
      <c r="C254" s="14" t="str">
        <f>IF(ISNUMBER(IFERROR(VLOOKUP($A254,Pit!$A$4:$A$600,1,FALSE),"B")),"P","B")</f>
        <v>B</v>
      </c>
      <c r="D254" s="15">
        <f>IF($C254="B",VLOOKUP($A254,Bat!$A$4:$BG$1500,D$1,FALSE),VLOOKUP($A254,Pit!$A$4:$BA$1686,D$2,FALSE))</f>
        <v>16024</v>
      </c>
      <c r="E254" s="14" t="str">
        <f>IF($C254="B",VLOOKUP($A254,Bat!$A$4:$BG$1500,E$1,FALSE),VLOOKUP($A254,Pit!$A$4:$BA$1686,E$2,FALSE))</f>
        <v>1B</v>
      </c>
      <c r="F254" s="14" t="str">
        <f>IF($C254="B",VLOOKUP($A254,Bat!$A$4:$BG$1500,F$1,FALSE),VLOOKUP($A254,Pit!$A$4:$BA$1686,F$2,FALSE))</f>
        <v>Finley</v>
      </c>
      <c r="G254" s="14" t="str">
        <f>IF($C254="B",VLOOKUP($A254,Bat!$A$4:$BG$1500,G$1,FALSE),VLOOKUP($A254,Pit!$A$4:$BA$1686,G$2,FALSE))</f>
        <v>Corner</v>
      </c>
      <c r="H254" s="14">
        <f>IF($C254="B",VLOOKUP($A254,Bat!$A$4:$BG$1500,H$1,FALSE),VLOOKUP($A254,Pit!$A$4:$BA$1686,H$2,FALSE))</f>
        <v>18</v>
      </c>
      <c r="I254" s="14" t="str">
        <f>IF($C254="B",VLOOKUP($A254,Bat!$A$4:$BG$1500,I$1,FALSE),VLOOKUP($A254,Pit!$A$4:$BA$1686,I$2,FALSE))</f>
        <v>R</v>
      </c>
      <c r="J254" s="14" t="str">
        <f>IF($C254="B",VLOOKUP($A254,Bat!$A$4:$BG$1500,J$1,FALSE),VLOOKUP($A254,Pit!$A$4:$BA$1686,J$2,FALSE))</f>
        <v>R</v>
      </c>
      <c r="K254" s="14" t="str">
        <f>IF($C254="B",VLOOKUP($A254,Bat!$A$4:$BG$1500,K$1,FALSE),VLOOKUP($A254,Pit!$A$4:$BA$1686,K$2,FALSE))</f>
        <v>Low</v>
      </c>
      <c r="L254" s="15" t="str">
        <f>IF($C254="B",VLOOKUP($A254,Bat!$A$4:$BG$1500,L$1,FALSE),VLOOKUP($A254,Pit!$A$4:$BA$1686,L$2,FALSE))</f>
        <v>Normal</v>
      </c>
      <c r="M254" s="14">
        <f>IF($C254="B",VLOOKUP($A254,Bat!$A$4:$BG$1500,M$1,FALSE),VLOOKUP($A254,Pit!$A$4:$BA$1686,M$2,FALSE))</f>
        <v>3</v>
      </c>
      <c r="N254" s="14">
        <f>IF($C254="B",VLOOKUP($A254,Bat!$A$4:$BG$1500,N$1,FALSE),VLOOKUP($A254,Pit!$A$4:$BA$1686,N$2,FALSE))</f>
        <v>3</v>
      </c>
      <c r="O254" s="14">
        <f>IF($C254="B",VLOOKUP($A254,Bat!$A$4:$BG$1500,O$1,FALSE),VLOOKUP($A254,Pit!$A$4:$BA$1686,O$2,FALSE))</f>
        <v>6</v>
      </c>
      <c r="P254" s="14">
        <f>IF($C254="B",VLOOKUP($A254,Bat!$A$4:$BG$1500,P$1,FALSE),VLOOKUP($A254,Pit!$A$4:$BA$1686,P$2,FALSE))</f>
        <v>5</v>
      </c>
      <c r="Q254" s="15">
        <f>IF($C254="B",VLOOKUP($A254,Bat!$A$4:$BG$1500,Q$1,FALSE),VLOOKUP($A254,Pit!$A$4:$BA$1686,Q$2,FALSE))</f>
        <v>2</v>
      </c>
      <c r="R254" s="16">
        <f>IF($C254="B",VLOOKUP($A254,Bat!$A$4:$BG$1500,R$1,FALSE),VLOOKUP($A254,Pit!$A$4:$BA$1686,R$2,FALSE))</f>
        <v>112.39685600826604</v>
      </c>
      <c r="S254" s="17">
        <f>IF($C254="B",VLOOKUP($A254,Bat!$A$4:$BG$1500,S$1,FALSE),VLOOKUP($A254,Pit!$A$4:$BA$1686,S$2,FALSE))</f>
        <v>0.89589609293163397</v>
      </c>
      <c r="T254" s="48" t="str">
        <f>IF($C254="B",VLOOKUP($A254,Bat!$A$4:$BG$1500,T$1,FALSE),VLOOKUP($A254,Pit!$A$4:$BA$1686,T$2,FALSE))</f>
        <v>$75k</v>
      </c>
      <c r="U254" s="19">
        <f>IF($C254="B",VLOOKUP($A254,Bat!$A$4:$AU$1464,46,FALSE),VLOOKUP($A254,Pit!$A$4:$BD$1664,55,FALSE))</f>
        <v>800</v>
      </c>
      <c r="V254" s="19">
        <f>IF($C254="B",VLOOKUP($A254,Bat!$A$4:$BA$1464,47,FALSE),VLOOKUP($A254,Pit!$A$4:$BF$1664,56,FALSE))</f>
        <v>800</v>
      </c>
      <c r="W254" s="19">
        <f>IF($C254="B",VLOOKUP($A254,Bat!$A$4:$BA$1464,48,FALSE),VLOOKUP($A254,Pit!$A$4:$BF$1664,57,FALSE))</f>
        <v>0</v>
      </c>
      <c r="X254" s="14">
        <f t="shared" si="16"/>
        <v>1031</v>
      </c>
      <c r="Y254" s="20">
        <f t="shared" si="17"/>
        <v>181</v>
      </c>
      <c r="Z254" s="14">
        <f>IFERROR(VLOOKUP($D254,Results37!$F$3:$L$1396,Z$1,FALSE),"")</f>
        <v>250</v>
      </c>
      <c r="AA254" s="43">
        <f>IF(ISERROR(VLOOKUP(D254,Results37!$F$3:$O$1399,AA$1,FALSE)),"",IF(VLOOKUP(D254,Results37!$F$3:$O$1399,AA$1+1,FALSE)=1,"S"&amp;VLOOKUP(D254,Results37!$F$3:$O$1399,AA$1,FALSE),VLOOKUP(D254,Results37!$F$3:$O$1399,AA$1,FALSE)))</f>
        <v>9</v>
      </c>
      <c r="AB254" s="14">
        <f>IFERROR(VLOOKUP($D254,Results37!$F$3:$L$1396,AB$1,FALSE),"")</f>
        <v>4</v>
      </c>
      <c r="AC254" s="14" t="str">
        <f>IFERROR(VLOOKUP($D254,Results37!$F$3:$L$1396,AC$1,FALSE),"")</f>
        <v>Manchester Maulers</v>
      </c>
      <c r="AD254" s="14">
        <f t="shared" si="18"/>
        <v>781</v>
      </c>
      <c r="AE254" s="18" t="str">
        <f>IF(ISERROR(VLOOKUP($AC254&amp;"-"&amp;$F254&amp;" "&amp;G254,Bonuses!$B$1:$G$1006,4,FALSE)),"",INT(VLOOKUP($AC254&amp;"-"&amp;$F254&amp;" "&amp;$G254,Bonuses!$B$1:$G$1006,4,FALSE)))</f>
        <v/>
      </c>
      <c r="AF254" s="14" t="str">
        <f>AA254&amp;"."&amp;AB254&amp;" ("&amp;Z254&amp;") - "&amp;E254&amp;" "&amp;F254&amp;" "&amp;G254</f>
        <v>9.4 (250) - 1B Finley Corner</v>
      </c>
    </row>
    <row r="255" spans="1:32" s="19" customFormat="1" hidden="1" x14ac:dyDescent="0.3">
      <c r="A255" s="19">
        <v>13360</v>
      </c>
      <c r="B255" s="19">
        <f t="shared" si="15"/>
        <v>1</v>
      </c>
      <c r="C255" s="14" t="str">
        <f>IF(ISNUMBER(IFERROR(VLOOKUP($A255,Pit!$A$4:$A$600,1,FALSE),"B")),"P","B")</f>
        <v>B</v>
      </c>
      <c r="D255" s="15">
        <f>IF($C255="B",VLOOKUP($A255,Bat!$A$4:$BG$1500,D$1,FALSE),VLOOKUP($A255,Pit!$A$4:$BA$1686,D$2,FALSE))</f>
        <v>13360</v>
      </c>
      <c r="E255" s="14" t="str">
        <f>IF($C255="B",VLOOKUP($A255,Bat!$A$4:$BG$1500,E$1,FALSE),VLOOKUP($A255,Pit!$A$4:$BA$1686,E$2,FALSE))</f>
        <v>2B</v>
      </c>
      <c r="F255" s="14" t="str">
        <f>IF($C255="B",VLOOKUP($A255,Bat!$A$4:$BG$1500,F$1,FALSE),VLOOKUP($A255,Pit!$A$4:$BA$1686,F$2,FALSE))</f>
        <v>Yoshitoki</v>
      </c>
      <c r="G255" s="14" t="str">
        <f>IF($C255="B",VLOOKUP($A255,Bat!$A$4:$BG$1500,G$1,FALSE),VLOOKUP($A255,Pit!$A$4:$BA$1686,G$2,FALSE))</f>
        <v>Abe</v>
      </c>
      <c r="H255" s="14">
        <f>IF($C255="B",VLOOKUP($A255,Bat!$A$4:$BG$1500,H$1,FALSE),VLOOKUP($A255,Pit!$A$4:$BA$1686,H$2,FALSE))</f>
        <v>21</v>
      </c>
      <c r="I255" s="14" t="str">
        <f>IF($C255="B",VLOOKUP($A255,Bat!$A$4:$BG$1500,I$1,FALSE),VLOOKUP($A255,Pit!$A$4:$BA$1686,I$2,FALSE))</f>
        <v>R</v>
      </c>
      <c r="J255" s="14" t="str">
        <f>IF($C255="B",VLOOKUP($A255,Bat!$A$4:$BG$1500,J$1,FALSE),VLOOKUP($A255,Pit!$A$4:$BA$1686,J$2,FALSE))</f>
        <v>R</v>
      </c>
      <c r="K255" s="14" t="str">
        <f>IF($C255="B",VLOOKUP($A255,Bat!$A$4:$BG$1500,K$1,FALSE),VLOOKUP($A255,Pit!$A$4:$BA$1686,K$2,FALSE))</f>
        <v>Low</v>
      </c>
      <c r="L255" s="15" t="str">
        <f>IF($C255="B",VLOOKUP($A255,Bat!$A$4:$BG$1500,L$1,FALSE),VLOOKUP($A255,Pit!$A$4:$BA$1686,L$2,FALSE))</f>
        <v>Normal</v>
      </c>
      <c r="M255" s="14">
        <f>IF($C255="B",VLOOKUP($A255,Bat!$A$4:$BG$1500,M$1,FALSE),VLOOKUP($A255,Pit!$A$4:$BA$1686,M$2,FALSE))</f>
        <v>3</v>
      </c>
      <c r="N255" s="14">
        <f>IF($C255="B",VLOOKUP($A255,Bat!$A$4:$BG$1500,N$1,FALSE),VLOOKUP($A255,Pit!$A$4:$BA$1686,N$2,FALSE))</f>
        <v>4</v>
      </c>
      <c r="O255" s="14">
        <f>IF($C255="B",VLOOKUP($A255,Bat!$A$4:$BG$1500,O$1,FALSE),VLOOKUP($A255,Pit!$A$4:$BA$1686,O$2,FALSE))</f>
        <v>2</v>
      </c>
      <c r="P255" s="14">
        <f>IF($C255="B",VLOOKUP($A255,Bat!$A$4:$BG$1500,P$1,FALSE),VLOOKUP($A255,Pit!$A$4:$BA$1686,P$2,FALSE))</f>
        <v>4</v>
      </c>
      <c r="Q255" s="15">
        <f>IF($C255="B",VLOOKUP($A255,Bat!$A$4:$BG$1500,Q$1,FALSE),VLOOKUP($A255,Pit!$A$4:$BA$1686,Q$2,FALSE))</f>
        <v>3</v>
      </c>
      <c r="R255" s="16">
        <f>IF($C255="B",VLOOKUP($A255,Bat!$A$4:$BG$1500,R$1,FALSE),VLOOKUP($A255,Pit!$A$4:$BA$1686,R$2,FALSE))</f>
        <v>103.76692042911779</v>
      </c>
      <c r="S255" s="17">
        <f>IF($C255="B",VLOOKUP($A255,Bat!$A$4:$BG$1500,S$1,FALSE),VLOOKUP($A255,Pit!$A$4:$BA$1686,S$2,FALSE))</f>
        <v>-0.90680058940084363</v>
      </c>
      <c r="T255" s="48" t="str">
        <f>IF($C255="B",VLOOKUP($A255,Bat!$A$4:$BG$1500,T$1,FALSE),VLOOKUP($A255,Pit!$A$4:$BA$1686,T$2,FALSE))</f>
        <v>-</v>
      </c>
      <c r="U255" s="19">
        <f>IF($C255="B",VLOOKUP($A255,Bat!$A$4:$AU$1464,46,FALSE),VLOOKUP($A255,Pit!$A$4:$BD$1664,55,FALSE))</f>
        <v>800</v>
      </c>
      <c r="V255" s="19">
        <f>IF($C255="B",VLOOKUP($A255,Bat!$A$4:$BA$1464,47,FALSE),VLOOKUP($A255,Pit!$A$4:$BF$1664,56,FALSE))</f>
        <v>800</v>
      </c>
      <c r="W255" s="19">
        <f>IF($C255="B",VLOOKUP($A255,Bat!$A$4:$BA$1464,48,FALSE),VLOOKUP($A255,Pit!$A$4:$BF$1664,57,FALSE))</f>
        <v>0</v>
      </c>
      <c r="X255" s="14">
        <f t="shared" si="16"/>
        <v>1802</v>
      </c>
      <c r="Y255" s="20">
        <f t="shared" si="17"/>
        <v>952</v>
      </c>
      <c r="Z255" s="14">
        <f>IFERROR(VLOOKUP($D255,Results37!$F$3:$L$1396,Z$1,FALSE),"")</f>
        <v>251</v>
      </c>
      <c r="AA255" s="43">
        <f>IF(ISERROR(VLOOKUP(D255,Results37!$F$3:$O$1399,AA$1,FALSE)),"",IF(VLOOKUP(D255,Results37!$F$3:$O$1399,AA$1+1,FALSE)=1,"S"&amp;VLOOKUP(D255,Results37!$F$3:$O$1399,AA$1,FALSE),VLOOKUP(D255,Results37!$F$3:$O$1399,AA$1,FALSE)))</f>
        <v>9</v>
      </c>
      <c r="AB255" s="14">
        <f>IFERROR(VLOOKUP($D255,Results37!$F$3:$L$1396,AB$1,FALSE),"")</f>
        <v>5</v>
      </c>
      <c r="AC255" s="14" t="str">
        <f>IFERROR(VLOOKUP($D255,Results37!$F$3:$L$1396,AC$1,FALSE),"")</f>
        <v>Charleston Statesmen</v>
      </c>
      <c r="AD255" s="14">
        <f t="shared" si="18"/>
        <v>1551</v>
      </c>
      <c r="AE255" s="18" t="str">
        <f>IF(ISERROR(VLOOKUP($AC255&amp;"-"&amp;$F255&amp;" "&amp;G255,Bonuses!$B$1:$G$1006,4,FALSE)),"",INT(VLOOKUP($AC255&amp;"-"&amp;$F255&amp;" "&amp;$G255,Bonuses!$B$1:$G$1006,4,FALSE)))</f>
        <v/>
      </c>
      <c r="AF255" s="14" t="str">
        <f>IF(ISERROR(VLOOKUP($AC255&amp;"-"&amp;$F255,Bonuses!$B$1:$G$1006,5,FALSE)),"",IF(VLOOKUP($AC255&amp;"-"&amp;$F255,Bonuses!$B$1:$G$1006,5,FALSE)="","",VLOOKUP($AC255&amp;"-"&amp;$F255,Bonuses!$B$1:$G$1006,6,FALSE)&amp;" yrs, "&amp;VLOOKUP($AC255&amp;"-"&amp;$F255,Bonuses!$B$1:$G$1006,5,FALSE)))</f>
        <v/>
      </c>
    </row>
    <row r="256" spans="1:32" s="19" customFormat="1" hidden="1" x14ac:dyDescent="0.3">
      <c r="A256" s="19">
        <v>9354</v>
      </c>
      <c r="B256" s="19">
        <f t="shared" si="15"/>
        <v>1</v>
      </c>
      <c r="C256" s="14" t="str">
        <f>IF(ISNUMBER(IFERROR(VLOOKUP($A256,Pit!$A$4:$A$600,1,FALSE),"B")),"P","B")</f>
        <v>B</v>
      </c>
      <c r="D256" s="15">
        <f>IF($C256="B",VLOOKUP($A256,Bat!$A$4:$BG$1500,D$1,FALSE),VLOOKUP($A256,Pit!$A$4:$BA$1686,D$2,FALSE))</f>
        <v>9354</v>
      </c>
      <c r="E256" s="14" t="str">
        <f>IF($C256="B",VLOOKUP($A256,Bat!$A$4:$BG$1500,E$1,FALSE),VLOOKUP($A256,Pit!$A$4:$BA$1686,E$2,FALSE))</f>
        <v>1B</v>
      </c>
      <c r="F256" s="14" t="str">
        <f>IF($C256="B",VLOOKUP($A256,Bat!$A$4:$BG$1500,F$1,FALSE),VLOOKUP($A256,Pit!$A$4:$BA$1686,F$2,FALSE))</f>
        <v>Irving</v>
      </c>
      <c r="G256" s="14" t="str">
        <f>IF($C256="B",VLOOKUP($A256,Bat!$A$4:$BG$1500,G$1,FALSE),VLOOKUP($A256,Pit!$A$4:$BA$1686,G$2,FALSE))</f>
        <v>Hernández</v>
      </c>
      <c r="H256" s="14">
        <f>IF($C256="B",VLOOKUP($A256,Bat!$A$4:$BG$1500,H$1,FALSE),VLOOKUP($A256,Pit!$A$4:$BA$1686,H$2,FALSE))</f>
        <v>18</v>
      </c>
      <c r="I256" s="14" t="str">
        <f>IF($C256="B",VLOOKUP($A256,Bat!$A$4:$BG$1500,I$1,FALSE),VLOOKUP($A256,Pit!$A$4:$BA$1686,I$2,FALSE))</f>
        <v>L</v>
      </c>
      <c r="J256" s="14" t="str">
        <f>IF($C256="B",VLOOKUP($A256,Bat!$A$4:$BG$1500,J$1,FALSE),VLOOKUP($A256,Pit!$A$4:$BA$1686,J$2,FALSE))</f>
        <v>R</v>
      </c>
      <c r="K256" s="14" t="str">
        <f>IF($C256="B",VLOOKUP($A256,Bat!$A$4:$BG$1500,K$1,FALSE),VLOOKUP($A256,Pit!$A$4:$BA$1686,K$2,FALSE))</f>
        <v>Normal</v>
      </c>
      <c r="L256" s="15" t="str">
        <f>IF($C256="B",VLOOKUP($A256,Bat!$A$4:$BG$1500,L$1,FALSE),VLOOKUP($A256,Pit!$A$4:$BA$1686,L$2,FALSE))</f>
        <v>High</v>
      </c>
      <c r="M256" s="14">
        <f>IF($C256="B",VLOOKUP($A256,Bat!$A$4:$BG$1500,M$1,FALSE),VLOOKUP($A256,Pit!$A$4:$BA$1686,M$2,FALSE))</f>
        <v>3</v>
      </c>
      <c r="N256" s="14">
        <f>IF($C256="B",VLOOKUP($A256,Bat!$A$4:$BG$1500,N$1,FALSE),VLOOKUP($A256,Pit!$A$4:$BA$1686,N$2,FALSE))</f>
        <v>4</v>
      </c>
      <c r="O256" s="14">
        <f>IF($C256="B",VLOOKUP($A256,Bat!$A$4:$BG$1500,O$1,FALSE),VLOOKUP($A256,Pit!$A$4:$BA$1686,O$2,FALSE))</f>
        <v>5</v>
      </c>
      <c r="P256" s="14">
        <f>IF($C256="B",VLOOKUP($A256,Bat!$A$4:$BG$1500,P$1,FALSE),VLOOKUP($A256,Pit!$A$4:$BA$1686,P$2,FALSE))</f>
        <v>4</v>
      </c>
      <c r="Q256" s="15">
        <f>IF($C256="B",VLOOKUP($A256,Bat!$A$4:$BG$1500,Q$1,FALSE),VLOOKUP($A256,Pit!$A$4:$BA$1686,Q$2,FALSE))</f>
        <v>2</v>
      </c>
      <c r="R256" s="16">
        <f>IF($C256="B",VLOOKUP($A256,Bat!$A$4:$BG$1500,R$1,FALSE),VLOOKUP($A256,Pit!$A$4:$BA$1686,R$2,FALSE))</f>
        <v>113.06393894292347</v>
      </c>
      <c r="S256" s="17">
        <f>IF($C256="B",VLOOKUP($A256,Bat!$A$4:$BG$1500,S$1,FALSE),VLOOKUP($A256,Pit!$A$4:$BA$1686,S$2,FALSE))</f>
        <v>1.035242230816275</v>
      </c>
      <c r="T256" s="48" t="str">
        <f>IF($C256="B",VLOOKUP($A256,Bat!$A$4:$BG$1500,T$1,FALSE),VLOOKUP($A256,Pit!$A$4:$BA$1686,T$2,FALSE))</f>
        <v>$65k</v>
      </c>
      <c r="U256" s="19">
        <f>IF($C256="B",VLOOKUP($A256,Bat!$A$4:$AU$1464,46,FALSE),VLOOKUP($A256,Pit!$A$4:$BD$1664,55,FALSE))</f>
        <v>800</v>
      </c>
      <c r="V256" s="19">
        <f>IF($C256="B",VLOOKUP($A256,Bat!$A$4:$BA$1464,47,FALSE),VLOOKUP($A256,Pit!$A$4:$BF$1664,56,FALSE))</f>
        <v>800</v>
      </c>
      <c r="W256" s="19">
        <f>IF($C256="B",VLOOKUP($A256,Bat!$A$4:$BA$1464,48,FALSE),VLOOKUP($A256,Pit!$A$4:$BF$1664,57,FALSE))</f>
        <v>0</v>
      </c>
      <c r="X256" s="14">
        <f t="shared" si="16"/>
        <v>1002</v>
      </c>
      <c r="Y256" s="20">
        <f t="shared" si="17"/>
        <v>152</v>
      </c>
      <c r="Z256" s="14">
        <f>IFERROR(VLOOKUP($D256,Results37!$F$3:$L$1396,Z$1,FALSE),"")</f>
        <v>252</v>
      </c>
      <c r="AA256" s="43">
        <f>IF(ISERROR(VLOOKUP(D256,Results37!$F$3:$O$1399,AA$1,FALSE)),"",IF(VLOOKUP(D256,Results37!$F$3:$O$1399,AA$1+1,FALSE)=1,"S"&amp;VLOOKUP(D256,Results37!$F$3:$O$1399,AA$1,FALSE),VLOOKUP(D256,Results37!$F$3:$O$1399,AA$1,FALSE)))</f>
        <v>9</v>
      </c>
      <c r="AB256" s="14">
        <f>IFERROR(VLOOKUP($D256,Results37!$F$3:$L$1396,AB$1,FALSE),"")</f>
        <v>6</v>
      </c>
      <c r="AC256" s="14" t="str">
        <f>IFERROR(VLOOKUP($D256,Results37!$F$3:$L$1396,AC$1,FALSE),"")</f>
        <v>Scottish Claymores</v>
      </c>
      <c r="AD256" s="14">
        <f t="shared" si="18"/>
        <v>750</v>
      </c>
      <c r="AE256" s="18" t="str">
        <f>IF(ISERROR(VLOOKUP($AC256&amp;"-"&amp;$F256&amp;" "&amp;G256,Bonuses!$B$1:$G$1006,4,FALSE)),"",INT(VLOOKUP($AC256&amp;"-"&amp;$F256&amp;" "&amp;$G256,Bonuses!$B$1:$G$1006,4,FALSE)))</f>
        <v/>
      </c>
      <c r="AF256" s="14" t="str">
        <f>AA256&amp;"."&amp;AB256&amp;" ("&amp;Z256&amp;") - "&amp;E256&amp;" "&amp;F256&amp;" "&amp;G256</f>
        <v>9.6 (252) - 1B Irving Hernández</v>
      </c>
    </row>
    <row r="257" spans="1:32" s="19" customFormat="1" hidden="1" x14ac:dyDescent="0.3">
      <c r="A257" s="19">
        <v>6861</v>
      </c>
      <c r="B257" s="19">
        <f t="shared" si="15"/>
        <v>1</v>
      </c>
      <c r="C257" s="14" t="str">
        <f>IF(ISNUMBER(IFERROR(VLOOKUP($A257,Pit!$A$4:$A$600,1,FALSE),"B")),"P","B")</f>
        <v>B</v>
      </c>
      <c r="D257" s="15">
        <f>IF($C257="B",VLOOKUP($A257,Bat!$A$4:$BG$1500,D$1,FALSE),VLOOKUP($A257,Pit!$A$4:$BA$1686,D$2,FALSE))</f>
        <v>6861</v>
      </c>
      <c r="E257" s="14" t="str">
        <f>IF($C257="B",VLOOKUP($A257,Bat!$A$4:$BG$1500,E$1,FALSE),VLOOKUP($A257,Pit!$A$4:$BA$1686,E$2,FALSE))</f>
        <v>1B</v>
      </c>
      <c r="F257" s="14" t="str">
        <f>IF($C257="B",VLOOKUP($A257,Bat!$A$4:$BG$1500,F$1,FALSE),VLOOKUP($A257,Pit!$A$4:$BA$1686,F$2,FALSE))</f>
        <v>Gareth</v>
      </c>
      <c r="G257" s="14" t="str">
        <f>IF($C257="B",VLOOKUP($A257,Bat!$A$4:$BG$1500,G$1,FALSE),VLOOKUP($A257,Pit!$A$4:$BA$1686,G$2,FALSE))</f>
        <v>Stockdale</v>
      </c>
      <c r="H257" s="14">
        <f>IF($C257="B",VLOOKUP($A257,Bat!$A$4:$BG$1500,H$1,FALSE),VLOOKUP($A257,Pit!$A$4:$BA$1686,H$2,FALSE))</f>
        <v>18</v>
      </c>
      <c r="I257" s="14" t="str">
        <f>IF($C257="B",VLOOKUP($A257,Bat!$A$4:$BG$1500,I$1,FALSE),VLOOKUP($A257,Pit!$A$4:$BA$1686,I$2,FALSE))</f>
        <v>S</v>
      </c>
      <c r="J257" s="14" t="str">
        <f>IF($C257="B",VLOOKUP($A257,Bat!$A$4:$BG$1500,J$1,FALSE),VLOOKUP($A257,Pit!$A$4:$BA$1686,J$2,FALSE))</f>
        <v>L</v>
      </c>
      <c r="K257" s="14" t="str">
        <f>IF($C257="B",VLOOKUP($A257,Bat!$A$4:$BG$1500,K$1,FALSE),VLOOKUP($A257,Pit!$A$4:$BA$1686,K$2,FALSE))</f>
        <v>Normal</v>
      </c>
      <c r="L257" s="15" t="str">
        <f>IF($C257="B",VLOOKUP($A257,Bat!$A$4:$BG$1500,L$1,FALSE),VLOOKUP($A257,Pit!$A$4:$BA$1686,L$2,FALSE))</f>
        <v>Normal</v>
      </c>
      <c r="M257" s="14">
        <f>IF($C257="B",VLOOKUP($A257,Bat!$A$4:$BG$1500,M$1,FALSE),VLOOKUP($A257,Pit!$A$4:$BA$1686,M$2,FALSE))</f>
        <v>3</v>
      </c>
      <c r="N257" s="14">
        <f>IF($C257="B",VLOOKUP($A257,Bat!$A$4:$BG$1500,N$1,FALSE),VLOOKUP($A257,Pit!$A$4:$BA$1686,N$2,FALSE))</f>
        <v>3</v>
      </c>
      <c r="O257" s="14">
        <f>IF($C257="B",VLOOKUP($A257,Bat!$A$4:$BG$1500,O$1,FALSE),VLOOKUP($A257,Pit!$A$4:$BA$1686,O$2,FALSE))</f>
        <v>3</v>
      </c>
      <c r="P257" s="14">
        <f>IF($C257="B",VLOOKUP($A257,Bat!$A$4:$BG$1500,P$1,FALSE),VLOOKUP($A257,Pit!$A$4:$BA$1686,P$2,FALSE))</f>
        <v>5</v>
      </c>
      <c r="Q257" s="15">
        <f>IF($C257="B",VLOOKUP($A257,Bat!$A$4:$BG$1500,Q$1,FALSE),VLOOKUP($A257,Pit!$A$4:$BA$1686,Q$2,FALSE))</f>
        <v>4</v>
      </c>
      <c r="R257" s="16">
        <f>IF($C257="B",VLOOKUP($A257,Bat!$A$4:$BG$1500,R$1,FALSE),VLOOKUP($A257,Pit!$A$4:$BA$1686,R$2,FALSE))</f>
        <v>111.66131795331705</v>
      </c>
      <c r="S257" s="17">
        <f>IF($C257="B",VLOOKUP($A257,Bat!$A$4:$BG$1500,S$1,FALSE),VLOOKUP($A257,Pit!$A$4:$BA$1686,S$2,FALSE))</f>
        <v>0.74225044874054558</v>
      </c>
      <c r="T257" s="48" t="str">
        <f>IF($C257="B",VLOOKUP($A257,Bat!$A$4:$BG$1500,T$1,FALSE),VLOOKUP($A257,Pit!$A$4:$BA$1686,T$2,FALSE))</f>
        <v>$38k</v>
      </c>
      <c r="U257" s="19">
        <f>IF($C257="B",VLOOKUP($A257,Bat!$A$4:$AU$1464,46,FALSE),VLOOKUP($A257,Pit!$A$4:$BD$1664,55,FALSE))</f>
        <v>800</v>
      </c>
      <c r="V257" s="19">
        <f>IF($C257="B",VLOOKUP($A257,Bat!$A$4:$BA$1464,47,FALSE),VLOOKUP($A257,Pit!$A$4:$BF$1664,56,FALSE))</f>
        <v>800</v>
      </c>
      <c r="W257" s="19">
        <f>IF($C257="B",VLOOKUP($A257,Bat!$A$4:$BA$1464,48,FALSE),VLOOKUP($A257,Pit!$A$4:$BF$1664,57,FALSE))</f>
        <v>0</v>
      </c>
      <c r="X257" s="14">
        <f t="shared" si="16"/>
        <v>1068</v>
      </c>
      <c r="Y257" s="20">
        <f t="shared" si="17"/>
        <v>218</v>
      </c>
      <c r="Z257" s="14">
        <f>IFERROR(VLOOKUP($D257,Results37!$F$3:$L$1396,Z$1,FALSE),"")</f>
        <v>253</v>
      </c>
      <c r="AA257" s="43">
        <f>IF(ISERROR(VLOOKUP(D257,Results37!$F$3:$O$1399,AA$1,FALSE)),"",IF(VLOOKUP(D257,Results37!$F$3:$O$1399,AA$1+1,FALSE)=1,"S"&amp;VLOOKUP(D257,Results37!$F$3:$O$1399,AA$1,FALSE),VLOOKUP(D257,Results37!$F$3:$O$1399,AA$1,FALSE)))</f>
        <v>9</v>
      </c>
      <c r="AB257" s="14">
        <f>IFERROR(VLOOKUP($D257,Results37!$F$3:$L$1396,AB$1,FALSE),"")</f>
        <v>7</v>
      </c>
      <c r="AC257" s="14" t="str">
        <f>IFERROR(VLOOKUP($D257,Results37!$F$3:$L$1396,AC$1,FALSE),"")</f>
        <v>Madison Malts</v>
      </c>
      <c r="AD257" s="14">
        <f t="shared" si="18"/>
        <v>815</v>
      </c>
      <c r="AE257" s="18" t="str">
        <f>IF(ISERROR(VLOOKUP($AC257&amp;"-"&amp;$F257&amp;" "&amp;G257,Bonuses!$B$1:$G$1006,4,FALSE)),"",INT(VLOOKUP($AC257&amp;"-"&amp;$F257&amp;" "&amp;$G257,Bonuses!$B$1:$G$1006,4,FALSE)))</f>
        <v/>
      </c>
      <c r="AF257" s="14" t="str">
        <f>IF(ISERROR(VLOOKUP($AC257&amp;"-"&amp;$F257,Bonuses!$B$1:$G$1006,5,FALSE)),"",IF(VLOOKUP($AC257&amp;"-"&amp;$F257,Bonuses!$B$1:$G$1006,5,FALSE)="","",VLOOKUP($AC257&amp;"-"&amp;$F257,Bonuses!$B$1:$G$1006,6,FALSE)&amp;" yrs, "&amp;VLOOKUP($AC257&amp;"-"&amp;$F257,Bonuses!$B$1:$G$1006,5,FALSE)))</f>
        <v/>
      </c>
    </row>
    <row r="258" spans="1:32" s="19" customFormat="1" hidden="1" x14ac:dyDescent="0.3">
      <c r="A258" s="19">
        <v>5293</v>
      </c>
      <c r="B258" s="19">
        <f t="shared" si="15"/>
        <v>1</v>
      </c>
      <c r="C258" s="14" t="str">
        <f>IF(ISNUMBER(IFERROR(VLOOKUP($A258,Pit!$A$4:$A$600,1,FALSE),"B")),"P","B")</f>
        <v>P</v>
      </c>
      <c r="D258" s="15">
        <f>IF($C258="B",VLOOKUP($A258,Bat!$A$4:$BG$1500,D$1,FALSE),VLOOKUP($A258,Pit!$A$4:$BA$1686,D$2,FALSE))</f>
        <v>5293</v>
      </c>
      <c r="E258" s="14" t="str">
        <f>IF($C258="B",VLOOKUP($A258,Bat!$A$4:$BG$1500,E$1,FALSE),VLOOKUP($A258,Pit!$A$4:$BA$1686,E$2,FALSE))</f>
        <v>RP</v>
      </c>
      <c r="F258" s="14" t="str">
        <f>IF($C258="B",VLOOKUP($A258,Bat!$A$4:$BG$1500,F$1,FALSE),VLOOKUP($A258,Pit!$A$4:$BA$1686,F$2,FALSE))</f>
        <v>Enrique</v>
      </c>
      <c r="G258" s="14" t="str">
        <f>IF($C258="B",VLOOKUP($A258,Bat!$A$4:$BG$1500,G$1,FALSE),VLOOKUP($A258,Pit!$A$4:$BA$1686,G$2,FALSE))</f>
        <v>Bernard</v>
      </c>
      <c r="H258" s="14">
        <f>IF($C258="B",VLOOKUP($A258,Bat!$A$4:$BG$1500,H$1,FALSE),VLOOKUP($A258,Pit!$A$4:$BA$1686,H$2,FALSE))</f>
        <v>18</v>
      </c>
      <c r="I258" s="14" t="str">
        <f>IF($C258="B",VLOOKUP($A258,Bat!$A$4:$BG$1500,I$1,FALSE),VLOOKUP($A258,Pit!$A$4:$BA$1686,I$2,FALSE))</f>
        <v>R</v>
      </c>
      <c r="J258" s="14" t="str">
        <f>IF($C258="B",VLOOKUP($A258,Bat!$A$4:$BG$1500,J$1,FALSE),VLOOKUP($A258,Pit!$A$4:$BA$1686,J$2,FALSE))</f>
        <v>R</v>
      </c>
      <c r="K258" s="14" t="str">
        <f>IF($C258="B",VLOOKUP($A258,Bat!$A$4:$BG$1500,K$1,FALSE),VLOOKUP($A258,Pit!$A$4:$BA$1686,K$2,FALSE))</f>
        <v>Normal</v>
      </c>
      <c r="L258" s="15" t="str">
        <f>IF($C258="B",VLOOKUP($A258,Bat!$A$4:$BG$1500,L$1,FALSE),VLOOKUP($A258,Pit!$A$4:$BA$1686,L$2,FALSE))</f>
        <v>Normal</v>
      </c>
      <c r="M258" s="14">
        <f>IF($C258="B",VLOOKUP($A258,Bat!$A$4:$BG$1500,M$1,FALSE),VLOOKUP($A258,Pit!$A$4:$BA$1686,M$2,FALSE))</f>
        <v>6</v>
      </c>
      <c r="N258" s="14">
        <f>IF($C258="B",VLOOKUP($A258,Bat!$A$4:$BG$1500,N$1,FALSE),VLOOKUP($A258,Pit!$A$4:$BA$1686,N$2,FALSE))</f>
        <v>1</v>
      </c>
      <c r="O258" s="14">
        <f>IF($C258="B",VLOOKUP($A258,Bat!$A$4:$BG$1500,O$1,FALSE),VLOOKUP($A258,Pit!$A$4:$BA$1686,O$2,FALSE))</f>
        <v>3</v>
      </c>
      <c r="P258" s="14" t="str">
        <f>IF($C258="B",VLOOKUP($A258,Bat!$A$4:$BG$1500,P$1,FALSE),VLOOKUP($A258,Pit!$A$4:$BA$1686,P$2,FALSE))</f>
        <v>90-92 Mph</v>
      </c>
      <c r="Q258" s="15">
        <f>IF($C258="B",VLOOKUP($A258,Bat!$A$4:$BG$1500,Q$1,FALSE),VLOOKUP($A258,Pit!$A$4:$BA$1686,Q$2,FALSE))</f>
        <v>6</v>
      </c>
      <c r="R258" s="16">
        <f>IF($C258="B",VLOOKUP($A258,Bat!$A$4:$BG$1500,R$1,FALSE),VLOOKUP($A258,Pit!$A$4:$BA$1686,R$2,FALSE))</f>
        <v>109.85228659663507</v>
      </c>
      <c r="S258" s="17">
        <f>IF($C258="B",VLOOKUP($A258,Bat!$A$4:$BG$1500,S$1,FALSE),VLOOKUP($A258,Pit!$A$4:$BA$1686,S$2,FALSE))</f>
        <v>0.81677575111357104</v>
      </c>
      <c r="T258" s="48" t="str">
        <f>IF($C258="B",VLOOKUP($A258,Bat!$A$4:$BG$1500,T$1,FALSE),VLOOKUP($A258,Pit!$A$4:$BA$1686,T$2,FALSE))</f>
        <v>$80k</v>
      </c>
      <c r="U258" s="19">
        <f>IF($C258="B",VLOOKUP($A258,Bat!$A$4:$AU$1464,46,FALSE),VLOOKUP($A258,Pit!$A$4:$BD$1664,55,FALSE))</f>
        <v>800</v>
      </c>
      <c r="V258" s="19">
        <f>IF($C258="B",VLOOKUP($A258,Bat!$A$4:$BA$1464,47,FALSE),VLOOKUP($A258,Pit!$A$4:$BF$1664,56,FALSE))</f>
        <v>800</v>
      </c>
      <c r="W258" s="19">
        <f>IF($C258="B",VLOOKUP($A258,Bat!$A$4:$BA$1464,48,FALSE),VLOOKUP($A258,Pit!$A$4:$BF$1664,57,FALSE))</f>
        <v>0</v>
      </c>
      <c r="X258" s="14">
        <f t="shared" si="16"/>
        <v>1051</v>
      </c>
      <c r="Y258" s="20">
        <f t="shared" si="17"/>
        <v>201</v>
      </c>
      <c r="Z258" s="14">
        <f>IFERROR(VLOOKUP($D258,Results37!$F$3:$L$1396,Z$1,FALSE),"")</f>
        <v>254</v>
      </c>
      <c r="AA258" s="43">
        <f>IF(ISERROR(VLOOKUP(D258,Results37!$F$3:$O$1399,AA$1,FALSE)),"",IF(VLOOKUP(D258,Results37!$F$3:$O$1399,AA$1+1,FALSE)=1,"S"&amp;VLOOKUP(D258,Results37!$F$3:$O$1399,AA$1,FALSE),VLOOKUP(D258,Results37!$F$3:$O$1399,AA$1,FALSE)))</f>
        <v>9</v>
      </c>
      <c r="AB258" s="14">
        <f>IFERROR(VLOOKUP($D258,Results37!$F$3:$L$1396,AB$1,FALSE),"")</f>
        <v>8</v>
      </c>
      <c r="AC258" s="14" t="str">
        <f>IFERROR(VLOOKUP($D258,Results37!$F$3:$L$1396,AC$1,FALSE),"")</f>
        <v>San Antonio Calzones of Laredo</v>
      </c>
      <c r="AD258" s="14">
        <f t="shared" si="18"/>
        <v>797</v>
      </c>
      <c r="AE258" s="18" t="str">
        <f>IF(ISERROR(VLOOKUP($AC258&amp;"-"&amp;$F258&amp;" "&amp;G258,Bonuses!$B$1:$G$1006,4,FALSE)),"",INT(VLOOKUP($AC258&amp;"-"&amp;$F258&amp;" "&amp;$G258,Bonuses!$B$1:$G$1006,4,FALSE)))</f>
        <v/>
      </c>
      <c r="AF258" s="14" t="str">
        <f>IF(ISERROR(VLOOKUP($AC258&amp;"-"&amp;$F258,Bonuses!$B$1:$G$1006,5,FALSE)),"",IF(VLOOKUP($AC258&amp;"-"&amp;$F258,Bonuses!$B$1:$G$1006,5,FALSE)="","",VLOOKUP($AC258&amp;"-"&amp;$F258,Bonuses!$B$1:$G$1006,6,FALSE)&amp;" yrs, "&amp;VLOOKUP($AC258&amp;"-"&amp;$F258,Bonuses!$B$1:$G$1006,5,FALSE)))</f>
        <v/>
      </c>
    </row>
    <row r="259" spans="1:32" s="19" customFormat="1" hidden="1" x14ac:dyDescent="0.3">
      <c r="A259" s="19">
        <v>5840</v>
      </c>
      <c r="B259" s="19">
        <f t="shared" si="15"/>
        <v>1</v>
      </c>
      <c r="C259" s="14" t="str">
        <f>IF(ISNUMBER(IFERROR(VLOOKUP($A259,Pit!$A$4:$A$600,1,FALSE),"B")),"P","B")</f>
        <v>P</v>
      </c>
      <c r="D259" s="15">
        <f>IF($C259="B",VLOOKUP($A259,Bat!$A$4:$BG$1500,D$1,FALSE),VLOOKUP($A259,Pit!$A$4:$BA$1686,D$2,FALSE))</f>
        <v>5840</v>
      </c>
      <c r="E259" s="14" t="str">
        <f>IF($C259="B",VLOOKUP($A259,Bat!$A$4:$BG$1500,E$1,FALSE),VLOOKUP($A259,Pit!$A$4:$BA$1686,E$2,FALSE))</f>
        <v>SP</v>
      </c>
      <c r="F259" s="14" t="str">
        <f>IF($C259="B",VLOOKUP($A259,Bat!$A$4:$BG$1500,F$1,FALSE),VLOOKUP($A259,Pit!$A$4:$BA$1686,F$2,FALSE))</f>
        <v>Sebastian</v>
      </c>
      <c r="G259" s="14" t="str">
        <f>IF($C259="B",VLOOKUP($A259,Bat!$A$4:$BG$1500,G$1,FALSE),VLOOKUP($A259,Pit!$A$4:$BA$1686,G$2,FALSE))</f>
        <v>Golby</v>
      </c>
      <c r="H259" s="14">
        <f>IF($C259="B",VLOOKUP($A259,Bat!$A$4:$BG$1500,H$1,FALSE),VLOOKUP($A259,Pit!$A$4:$BA$1686,H$2,FALSE))</f>
        <v>18</v>
      </c>
      <c r="I259" s="14" t="str">
        <f>IF($C259="B",VLOOKUP($A259,Bat!$A$4:$BG$1500,I$1,FALSE),VLOOKUP($A259,Pit!$A$4:$BA$1686,I$2,FALSE))</f>
        <v>L</v>
      </c>
      <c r="J259" s="14" t="str">
        <f>IF($C259="B",VLOOKUP($A259,Bat!$A$4:$BG$1500,J$1,FALSE),VLOOKUP($A259,Pit!$A$4:$BA$1686,J$2,FALSE))</f>
        <v>R</v>
      </c>
      <c r="K259" s="14" t="str">
        <f>IF($C259="B",VLOOKUP($A259,Bat!$A$4:$BG$1500,K$1,FALSE),VLOOKUP($A259,Pit!$A$4:$BA$1686,K$2,FALSE))</f>
        <v>Normal</v>
      </c>
      <c r="L259" s="15" t="str">
        <f>IF($C259="B",VLOOKUP($A259,Bat!$A$4:$BG$1500,L$1,FALSE),VLOOKUP($A259,Pit!$A$4:$BA$1686,L$2,FALSE))</f>
        <v>Normal</v>
      </c>
      <c r="M259" s="14">
        <f>IF($C259="B",VLOOKUP($A259,Bat!$A$4:$BG$1500,M$1,FALSE),VLOOKUP($A259,Pit!$A$4:$BA$1686,M$2,FALSE))</f>
        <v>5</v>
      </c>
      <c r="N259" s="14">
        <f>IF($C259="B",VLOOKUP($A259,Bat!$A$4:$BG$1500,N$1,FALSE),VLOOKUP($A259,Pit!$A$4:$BA$1686,N$2,FALSE))</f>
        <v>3</v>
      </c>
      <c r="O259" s="14">
        <f>IF($C259="B",VLOOKUP($A259,Bat!$A$4:$BG$1500,O$1,FALSE),VLOOKUP($A259,Pit!$A$4:$BA$1686,O$2,FALSE))</f>
        <v>2</v>
      </c>
      <c r="P259" s="14" t="str">
        <f>IF($C259="B",VLOOKUP($A259,Bat!$A$4:$BG$1500,P$1,FALSE),VLOOKUP($A259,Pit!$A$4:$BA$1686,P$2,FALSE))</f>
        <v>92-94 Mph</v>
      </c>
      <c r="Q259" s="15">
        <f>IF($C259="B",VLOOKUP($A259,Bat!$A$4:$BG$1500,Q$1,FALSE),VLOOKUP($A259,Pit!$A$4:$BA$1686,Q$2,FALSE))</f>
        <v>8</v>
      </c>
      <c r="R259" s="16">
        <f>IF($C259="B",VLOOKUP($A259,Bat!$A$4:$BG$1500,R$1,FALSE),VLOOKUP($A259,Pit!$A$4:$BA$1686,R$2,FALSE))</f>
        <v>109.9069239550021</v>
      </c>
      <c r="S259" s="17">
        <f>IF($C259="B",VLOOKUP($A259,Bat!$A$4:$BG$1500,S$1,FALSE),VLOOKUP($A259,Pit!$A$4:$BA$1686,S$2,FALSE))</f>
        <v>0.82181641154870733</v>
      </c>
      <c r="T259" s="48" t="str">
        <f>IF($C259="B",VLOOKUP($A259,Bat!$A$4:$BG$1500,T$1,FALSE),VLOOKUP($A259,Pit!$A$4:$BA$1686,T$2,FALSE))</f>
        <v>$420k</v>
      </c>
      <c r="U259" s="19">
        <f>IF($C259="B",VLOOKUP($A259,Bat!$A$4:$AU$1464,46,FALSE),VLOOKUP($A259,Pit!$A$4:$BD$1664,55,FALSE))</f>
        <v>800</v>
      </c>
      <c r="V259" s="19">
        <f>IF($C259="B",VLOOKUP($A259,Bat!$A$4:$BA$1464,47,FALSE),VLOOKUP($A259,Pit!$A$4:$BF$1664,56,FALSE))</f>
        <v>800</v>
      </c>
      <c r="W259" s="19">
        <f>IF($C259="B",VLOOKUP($A259,Bat!$A$4:$BA$1464,48,FALSE),VLOOKUP($A259,Pit!$A$4:$BF$1664,57,FALSE))</f>
        <v>0</v>
      </c>
      <c r="X259" s="14">
        <f t="shared" si="16"/>
        <v>1048</v>
      </c>
      <c r="Y259" s="20">
        <f t="shared" si="17"/>
        <v>198</v>
      </c>
      <c r="Z259" s="14">
        <f>IFERROR(VLOOKUP($D259,Results37!$F$3:$L$1396,Z$1,FALSE),"")</f>
        <v>255</v>
      </c>
      <c r="AA259" s="43">
        <f>IF(ISERROR(VLOOKUP(D259,Results37!$F$3:$O$1399,AA$1,FALSE)),"",IF(VLOOKUP(D259,Results37!$F$3:$O$1399,AA$1+1,FALSE)=1,"S"&amp;VLOOKUP(D259,Results37!$F$3:$O$1399,AA$1,FALSE),VLOOKUP(D259,Results37!$F$3:$O$1399,AA$1,FALSE)))</f>
        <v>9</v>
      </c>
      <c r="AB259" s="14">
        <f>IFERROR(VLOOKUP($D259,Results37!$F$3:$L$1396,AB$1,FALSE),"")</f>
        <v>9</v>
      </c>
      <c r="AC259" s="14" t="str">
        <f>IFERROR(VLOOKUP($D259,Results37!$F$3:$L$1396,AC$1,FALSE),"")</f>
        <v>Niihama-shi Ghosts</v>
      </c>
      <c r="AD259" s="14">
        <f t="shared" si="18"/>
        <v>793</v>
      </c>
      <c r="AE259" s="18" t="str">
        <f>IF(ISERROR(VLOOKUP($AC259&amp;"-"&amp;$F259&amp;" "&amp;G259,Bonuses!$B$1:$G$1006,4,FALSE)),"",INT(VLOOKUP($AC259&amp;"-"&amp;$F259&amp;" "&amp;$G259,Bonuses!$B$1:$G$1006,4,FALSE)))</f>
        <v/>
      </c>
      <c r="AF259" s="14" t="str">
        <f>IF(ISERROR(VLOOKUP($AC259&amp;"-"&amp;$F259,Bonuses!$B$1:$G$1006,5,FALSE)),"",IF(VLOOKUP($AC259&amp;"-"&amp;$F259,Bonuses!$B$1:$G$1006,5,FALSE)="","",VLOOKUP($AC259&amp;"-"&amp;$F259,Bonuses!$B$1:$G$1006,6,FALSE)&amp;" yrs, "&amp;VLOOKUP($AC259&amp;"-"&amp;$F259,Bonuses!$B$1:$G$1006,5,FALSE)))</f>
        <v/>
      </c>
    </row>
    <row r="260" spans="1:32" s="19" customFormat="1" hidden="1" x14ac:dyDescent="0.3">
      <c r="A260" s="19">
        <v>9244</v>
      </c>
      <c r="B260" s="19">
        <f t="shared" si="15"/>
        <v>1</v>
      </c>
      <c r="C260" s="14" t="str">
        <f>IF(ISNUMBER(IFERROR(VLOOKUP($A260,Pit!$A$4:$A$600,1,FALSE),"B")),"P","B")</f>
        <v>B</v>
      </c>
      <c r="D260" s="15">
        <f>IF($C260="B",VLOOKUP($A260,Bat!$A$4:$BG$1500,D$1,FALSE),VLOOKUP($A260,Pit!$A$4:$BA$1686,D$2,FALSE))</f>
        <v>9244</v>
      </c>
      <c r="E260" s="14" t="str">
        <f>IF($C260="B",VLOOKUP($A260,Bat!$A$4:$BG$1500,E$1,FALSE),VLOOKUP($A260,Pit!$A$4:$BA$1686,E$2,FALSE))</f>
        <v>1B</v>
      </c>
      <c r="F260" s="14" t="str">
        <f>IF($C260="B",VLOOKUP($A260,Bat!$A$4:$BG$1500,F$1,FALSE),VLOOKUP($A260,Pit!$A$4:$BA$1686,F$2,FALSE))</f>
        <v>Doug</v>
      </c>
      <c r="G260" s="14" t="str">
        <f>IF($C260="B",VLOOKUP($A260,Bat!$A$4:$BG$1500,G$1,FALSE),VLOOKUP($A260,Pit!$A$4:$BA$1686,G$2,FALSE))</f>
        <v>Brooks</v>
      </c>
      <c r="H260" s="14">
        <f>IF($C260="B",VLOOKUP($A260,Bat!$A$4:$BG$1500,H$1,FALSE),VLOOKUP($A260,Pit!$A$4:$BA$1686,H$2,FALSE))</f>
        <v>21</v>
      </c>
      <c r="I260" s="14" t="str">
        <f>IF($C260="B",VLOOKUP($A260,Bat!$A$4:$BG$1500,I$1,FALSE),VLOOKUP($A260,Pit!$A$4:$BA$1686,I$2,FALSE))</f>
        <v>R</v>
      </c>
      <c r="J260" s="14" t="str">
        <f>IF($C260="B",VLOOKUP($A260,Bat!$A$4:$BG$1500,J$1,FALSE),VLOOKUP($A260,Pit!$A$4:$BA$1686,J$2,FALSE))</f>
        <v>R</v>
      </c>
      <c r="K260" s="14" t="str">
        <f>IF($C260="B",VLOOKUP($A260,Bat!$A$4:$BG$1500,K$1,FALSE),VLOOKUP($A260,Pit!$A$4:$BA$1686,K$2,FALSE))</f>
        <v>High</v>
      </c>
      <c r="L260" s="15" t="str">
        <f>IF($C260="B",VLOOKUP($A260,Bat!$A$4:$BG$1500,L$1,FALSE),VLOOKUP($A260,Pit!$A$4:$BA$1686,L$2,FALSE))</f>
        <v>Normal</v>
      </c>
      <c r="M260" s="14">
        <f>IF($C260="B",VLOOKUP($A260,Bat!$A$4:$BG$1500,M$1,FALSE),VLOOKUP($A260,Pit!$A$4:$BA$1686,M$2,FALSE))</f>
        <v>4</v>
      </c>
      <c r="N260" s="14">
        <f>IF($C260="B",VLOOKUP($A260,Bat!$A$4:$BG$1500,N$1,FALSE),VLOOKUP($A260,Pit!$A$4:$BA$1686,N$2,FALSE))</f>
        <v>4</v>
      </c>
      <c r="O260" s="14">
        <f>IF($C260="B",VLOOKUP($A260,Bat!$A$4:$BG$1500,O$1,FALSE),VLOOKUP($A260,Pit!$A$4:$BA$1686,O$2,FALSE))</f>
        <v>3</v>
      </c>
      <c r="P260" s="14">
        <f>IF($C260="B",VLOOKUP($A260,Bat!$A$4:$BG$1500,P$1,FALSE),VLOOKUP($A260,Pit!$A$4:$BA$1686,P$2,FALSE))</f>
        <v>6</v>
      </c>
      <c r="Q260" s="15">
        <f>IF($C260="B",VLOOKUP($A260,Bat!$A$4:$BG$1500,Q$1,FALSE),VLOOKUP($A260,Pit!$A$4:$BA$1686,Q$2,FALSE))</f>
        <v>3</v>
      </c>
      <c r="R260" s="16">
        <f>IF($C260="B",VLOOKUP($A260,Bat!$A$4:$BG$1500,R$1,FALSE),VLOOKUP($A260,Pit!$A$4:$BA$1686,R$2,FALSE))</f>
        <v>112.67599440698403</v>
      </c>
      <c r="S260" s="17">
        <f>IF($C260="B",VLOOKUP($A260,Bat!$A$4:$BG$1500,S$1,FALSE),VLOOKUP($A260,Pit!$A$4:$BA$1686,S$2,FALSE))</f>
        <v>0.9542049714470614</v>
      </c>
      <c r="T260" s="48" t="str">
        <f>IF($C260="B",VLOOKUP($A260,Bat!$A$4:$BG$1500,T$1,FALSE),VLOOKUP($A260,Pit!$A$4:$BA$1686,T$2,FALSE))</f>
        <v>$39k</v>
      </c>
      <c r="U260" s="19">
        <f>IF($C260="B",VLOOKUP($A260,Bat!$A$4:$AU$1464,46,FALSE),VLOOKUP($A260,Pit!$A$4:$BD$1664,55,FALSE))</f>
        <v>800</v>
      </c>
      <c r="V260" s="19">
        <f>IF($C260="B",VLOOKUP($A260,Bat!$A$4:$BA$1464,47,FALSE),VLOOKUP($A260,Pit!$A$4:$BF$1664,56,FALSE))</f>
        <v>800</v>
      </c>
      <c r="W260" s="19">
        <f>IF($C260="B",VLOOKUP($A260,Bat!$A$4:$BA$1464,48,FALSE),VLOOKUP($A260,Pit!$A$4:$BF$1664,57,FALSE))</f>
        <v>0</v>
      </c>
      <c r="X260" s="14">
        <f t="shared" si="16"/>
        <v>1016</v>
      </c>
      <c r="Y260" s="20">
        <f t="shared" si="17"/>
        <v>166</v>
      </c>
      <c r="Z260" s="14">
        <f>IFERROR(VLOOKUP($D260,Results37!$F$3:$L$1396,Z$1,FALSE),"")</f>
        <v>256</v>
      </c>
      <c r="AA260" s="43">
        <f>IF(ISERROR(VLOOKUP(D260,Results37!$F$3:$O$1399,AA$1,FALSE)),"",IF(VLOOKUP(D260,Results37!$F$3:$O$1399,AA$1+1,FALSE)=1,"S"&amp;VLOOKUP(D260,Results37!$F$3:$O$1399,AA$1,FALSE),VLOOKUP(D260,Results37!$F$3:$O$1399,AA$1,FALSE)))</f>
        <v>9</v>
      </c>
      <c r="AB260" s="14">
        <f>IFERROR(VLOOKUP($D260,Results37!$F$3:$L$1396,AB$1,FALSE),"")</f>
        <v>10</v>
      </c>
      <c r="AC260" s="14" t="str">
        <f>IFERROR(VLOOKUP($D260,Results37!$F$3:$L$1396,AC$1,FALSE),"")</f>
        <v>Tempe Knights</v>
      </c>
      <c r="AD260" s="14">
        <f t="shared" si="18"/>
        <v>760</v>
      </c>
      <c r="AE260" s="18" t="str">
        <f>IF(ISERROR(VLOOKUP($AC260&amp;"-"&amp;$F260&amp;" "&amp;G260,Bonuses!$B$1:$G$1006,4,FALSE)),"",INT(VLOOKUP($AC260&amp;"-"&amp;$F260&amp;" "&amp;$G260,Bonuses!$B$1:$G$1006,4,FALSE)))</f>
        <v/>
      </c>
      <c r="AF260" s="14" t="str">
        <f>AA260&amp;"."&amp;AB260&amp;" ("&amp;Z260&amp;") - "&amp;E260&amp;" "&amp;F260&amp;" "&amp;G260</f>
        <v>9.10 (256) - 1B Doug Brooks</v>
      </c>
    </row>
    <row r="261" spans="1:32" s="19" customFormat="1" x14ac:dyDescent="0.3">
      <c r="A261" s="19">
        <v>12506</v>
      </c>
      <c r="B261" s="19">
        <f t="shared" ref="B261:B324" si="19">COUNTIF($A$5:$A$598,A261)</f>
        <v>1</v>
      </c>
      <c r="C261" s="14" t="str">
        <f>IF(ISNUMBER(IFERROR(VLOOKUP($A261,Pit!$A$4:$A$600,1,FALSE),"B")),"P","B")</f>
        <v>B</v>
      </c>
      <c r="D261" s="15">
        <f>IF($C261="B",VLOOKUP($A261,Bat!$A$4:$BG$1500,D$1,FALSE),VLOOKUP($A261,Pit!$A$4:$BA$1686,D$2,FALSE))</f>
        <v>12506</v>
      </c>
      <c r="E261" s="14" t="str">
        <f>IF($C261="B",VLOOKUP($A261,Bat!$A$4:$BG$1500,E$1,FALSE),VLOOKUP($A261,Pit!$A$4:$BA$1686,E$2,FALSE))</f>
        <v>2B</v>
      </c>
      <c r="F261" s="14" t="str">
        <f>IF($C261="B",VLOOKUP($A261,Bat!$A$4:$BG$1500,F$1,FALSE),VLOOKUP($A261,Pit!$A$4:$BA$1686,F$2,FALSE))</f>
        <v>Jerry</v>
      </c>
      <c r="G261" s="14" t="str">
        <f>IF($C261="B",VLOOKUP($A261,Bat!$A$4:$BG$1500,G$1,FALSE),VLOOKUP($A261,Pit!$A$4:$BA$1686,G$2,FALSE))</f>
        <v>Atkins</v>
      </c>
      <c r="H261" s="14">
        <f>IF($C261="B",VLOOKUP($A261,Bat!$A$4:$BG$1500,H$1,FALSE),VLOOKUP($A261,Pit!$A$4:$BA$1686,H$2,FALSE))</f>
        <v>18</v>
      </c>
      <c r="I261" s="14" t="str">
        <f>IF($C261="B",VLOOKUP($A261,Bat!$A$4:$BG$1500,I$1,FALSE),VLOOKUP($A261,Pit!$A$4:$BA$1686,I$2,FALSE))</f>
        <v>R</v>
      </c>
      <c r="J261" s="14" t="str">
        <f>IF($C261="B",VLOOKUP($A261,Bat!$A$4:$BG$1500,J$1,FALSE),VLOOKUP($A261,Pit!$A$4:$BA$1686,J$2,FALSE))</f>
        <v>R</v>
      </c>
      <c r="K261" s="14" t="str">
        <f>IF($C261="B",VLOOKUP($A261,Bat!$A$4:$BG$1500,K$1,FALSE),VLOOKUP($A261,Pit!$A$4:$BA$1686,K$2,FALSE))</f>
        <v>High</v>
      </c>
      <c r="L261" s="15" t="str">
        <f>IF($C261="B",VLOOKUP($A261,Bat!$A$4:$BG$1500,L$1,FALSE),VLOOKUP($A261,Pit!$A$4:$BA$1686,L$2,FALSE))</f>
        <v>Normal</v>
      </c>
      <c r="M261" s="14">
        <f>IF($C261="B",VLOOKUP($A261,Bat!$A$4:$BG$1500,M$1,FALSE),VLOOKUP($A261,Pit!$A$4:$BA$1686,M$2,FALSE))</f>
        <v>3</v>
      </c>
      <c r="N261" s="14">
        <f>IF($C261="B",VLOOKUP($A261,Bat!$A$4:$BG$1500,N$1,FALSE),VLOOKUP($A261,Pit!$A$4:$BA$1686,N$2,FALSE))</f>
        <v>4</v>
      </c>
      <c r="O261" s="14">
        <f>IF($C261="B",VLOOKUP($A261,Bat!$A$4:$BG$1500,O$1,FALSE),VLOOKUP($A261,Pit!$A$4:$BA$1686,O$2,FALSE))</f>
        <v>3</v>
      </c>
      <c r="P261" s="14">
        <f>IF($C261="B",VLOOKUP($A261,Bat!$A$4:$BG$1500,P$1,FALSE),VLOOKUP($A261,Pit!$A$4:$BA$1686,P$2,FALSE))</f>
        <v>5</v>
      </c>
      <c r="Q261" s="15">
        <f>IF($C261="B",VLOOKUP($A261,Bat!$A$4:$BG$1500,Q$1,FALSE),VLOOKUP($A261,Pit!$A$4:$BA$1686,Q$2,FALSE))</f>
        <v>3</v>
      </c>
      <c r="R261" s="16">
        <f>IF($C261="B",VLOOKUP($A261,Bat!$A$4:$BG$1500,R$1,FALSE),VLOOKUP($A261,Pit!$A$4:$BA$1686,R$2,FALSE))</f>
        <v>113.39384043093648</v>
      </c>
      <c r="S261" s="17">
        <f>IF($C261="B",VLOOKUP($A261,Bat!$A$4:$BG$1500,S$1,FALSE),VLOOKUP($A261,Pit!$A$4:$BA$1686,S$2,FALSE))</f>
        <v>1.1041549489337248</v>
      </c>
      <c r="T261" s="48" t="str">
        <f>IF($C261="B",VLOOKUP($A261,Bat!$A$4:$BG$1500,T$1,FALSE),VLOOKUP($A261,Pit!$A$4:$BA$1686,T$2,FALSE))</f>
        <v>$190k</v>
      </c>
      <c r="U261" s="19">
        <f>IF($C261="B",VLOOKUP($A261,Bat!$A$4:$AU$1464,46,FALSE),VLOOKUP($A261,Pit!$A$4:$BD$1664,55,FALSE))</f>
        <v>800</v>
      </c>
      <c r="V261" s="19">
        <f>IF($C261="B",VLOOKUP($A261,Bat!$A$4:$BA$1464,47,FALSE),VLOOKUP($A261,Pit!$A$4:$BF$1664,56,FALSE))</f>
        <v>800</v>
      </c>
      <c r="W261" s="19">
        <f>IF($C261="B",VLOOKUP($A261,Bat!$A$4:$BA$1464,48,FALSE),VLOOKUP($A261,Pit!$A$4:$BF$1664,57,FALSE))</f>
        <v>0</v>
      </c>
      <c r="X261" s="14">
        <f t="shared" ref="X261:X324" si="20">U261+Y261+IF($X$3&lt;&gt;$C261,50,0)</f>
        <v>990</v>
      </c>
      <c r="Y261" s="20">
        <f t="shared" ref="Y261:Y324" si="21">RANK(S261,$S$5:$S$1177)</f>
        <v>140</v>
      </c>
      <c r="Z261" s="14">
        <f>IFERROR(VLOOKUP($D261,Results37!$F$3:$L$1396,Z$1,FALSE),"")</f>
        <v>257</v>
      </c>
      <c r="AA261" s="43">
        <f>IF(ISERROR(VLOOKUP(D261,Results37!$F$3:$O$1399,AA$1,FALSE)),"",IF(VLOOKUP(D261,Results37!$F$3:$O$1399,AA$1+1,FALSE)=1,"S"&amp;VLOOKUP(D261,Results37!$F$3:$O$1399,AA$1,FALSE),VLOOKUP(D261,Results37!$F$3:$O$1399,AA$1,FALSE)))</f>
        <v>9</v>
      </c>
      <c r="AB261" s="14">
        <f>IFERROR(VLOOKUP($D261,Results37!$F$3:$L$1396,AB$1,FALSE),"")</f>
        <v>11</v>
      </c>
      <c r="AC261" s="14" t="str">
        <f>IFERROR(VLOOKUP($D261,Results37!$F$3:$L$1396,AC$1,FALSE),"")</f>
        <v>Amsterdam Lions</v>
      </c>
      <c r="AD261" s="14">
        <f t="shared" ref="AD261:AD324" si="22">IF(X261="","",X261-Z261)</f>
        <v>733</v>
      </c>
      <c r="AE261" s="18" t="str">
        <f>IF(ISERROR(VLOOKUP($AC261&amp;"-"&amp;$F261&amp;" "&amp;G261,Bonuses!$B$1:$G$1006,4,FALSE)),"",INT(VLOOKUP($AC261&amp;"-"&amp;$F261&amp;" "&amp;$G261,Bonuses!$B$1:$G$1006,4,FALSE)))</f>
        <v/>
      </c>
      <c r="AF261" s="14" t="str">
        <f>AA261&amp;"."&amp;AB261&amp;" ("&amp;Z261&amp;") - "&amp;E261&amp;" "&amp;F261&amp;" "&amp;G261</f>
        <v>9.11 (257) - 2B Jerry Atkins</v>
      </c>
    </row>
    <row r="262" spans="1:32" s="19" customFormat="1" hidden="1" x14ac:dyDescent="0.3">
      <c r="A262" s="19">
        <v>13473</v>
      </c>
      <c r="B262" s="19">
        <f t="shared" si="19"/>
        <v>1</v>
      </c>
      <c r="C262" s="14" t="str">
        <f>IF(ISNUMBER(IFERROR(VLOOKUP($A262,Pit!$A$4:$A$600,1,FALSE),"B")),"P","B")</f>
        <v>P</v>
      </c>
      <c r="D262" s="15">
        <f>IF($C262="B",VLOOKUP($A262,Bat!$A$4:$BG$1500,D$1,FALSE),VLOOKUP($A262,Pit!$A$4:$BA$1686,D$2,FALSE))</f>
        <v>13473</v>
      </c>
      <c r="E262" s="14" t="str">
        <f>IF($C262="B",VLOOKUP($A262,Bat!$A$4:$BG$1500,E$1,FALSE),VLOOKUP($A262,Pit!$A$4:$BA$1686,E$2,FALSE))</f>
        <v>CL</v>
      </c>
      <c r="F262" s="14" t="str">
        <f>IF($C262="B",VLOOKUP($A262,Bat!$A$4:$BG$1500,F$1,FALSE),VLOOKUP($A262,Pit!$A$4:$BA$1686,F$2,FALSE))</f>
        <v>Jesús</v>
      </c>
      <c r="G262" s="14" t="str">
        <f>IF($C262="B",VLOOKUP($A262,Bat!$A$4:$BG$1500,G$1,FALSE),VLOOKUP($A262,Pit!$A$4:$BA$1686,G$2,FALSE))</f>
        <v>Ramírez</v>
      </c>
      <c r="H262" s="14">
        <f>IF($C262="B",VLOOKUP($A262,Bat!$A$4:$BG$1500,H$1,FALSE),VLOOKUP($A262,Pit!$A$4:$BA$1686,H$2,FALSE))</f>
        <v>18</v>
      </c>
      <c r="I262" s="14" t="str">
        <f>IF($C262="B",VLOOKUP($A262,Bat!$A$4:$BG$1500,I$1,FALSE),VLOOKUP($A262,Pit!$A$4:$BA$1686,I$2,FALSE))</f>
        <v>L</v>
      </c>
      <c r="J262" s="14" t="str">
        <f>IF($C262="B",VLOOKUP($A262,Bat!$A$4:$BG$1500,J$1,FALSE),VLOOKUP($A262,Pit!$A$4:$BA$1686,J$2,FALSE))</f>
        <v>R</v>
      </c>
      <c r="K262" s="14" t="str">
        <f>IF($C262="B",VLOOKUP($A262,Bat!$A$4:$BG$1500,K$1,FALSE),VLOOKUP($A262,Pit!$A$4:$BA$1686,K$2,FALSE))</f>
        <v>Normal</v>
      </c>
      <c r="L262" s="15" t="str">
        <f>IF($C262="B",VLOOKUP($A262,Bat!$A$4:$BG$1500,L$1,FALSE),VLOOKUP($A262,Pit!$A$4:$BA$1686,L$2,FALSE))</f>
        <v>Low</v>
      </c>
      <c r="M262" s="14">
        <f>IF($C262="B",VLOOKUP($A262,Bat!$A$4:$BG$1500,M$1,FALSE),VLOOKUP($A262,Pit!$A$4:$BA$1686,M$2,FALSE))</f>
        <v>6</v>
      </c>
      <c r="N262" s="14">
        <f>IF($C262="B",VLOOKUP($A262,Bat!$A$4:$BG$1500,N$1,FALSE),VLOOKUP($A262,Pit!$A$4:$BA$1686,N$2,FALSE))</f>
        <v>2</v>
      </c>
      <c r="O262" s="14">
        <f>IF($C262="B",VLOOKUP($A262,Bat!$A$4:$BG$1500,O$1,FALSE),VLOOKUP($A262,Pit!$A$4:$BA$1686,O$2,FALSE))</f>
        <v>1</v>
      </c>
      <c r="P262" s="14" t="str">
        <f>IF($C262="B",VLOOKUP($A262,Bat!$A$4:$BG$1500,P$1,FALSE),VLOOKUP($A262,Pit!$A$4:$BA$1686,P$2,FALSE))</f>
        <v>90-92 Mph</v>
      </c>
      <c r="Q262" s="15">
        <f>IF($C262="B",VLOOKUP($A262,Bat!$A$4:$BG$1500,Q$1,FALSE),VLOOKUP($A262,Pit!$A$4:$BA$1686,Q$2,FALSE))</f>
        <v>1</v>
      </c>
      <c r="R262" s="16">
        <f>IF($C262="B",VLOOKUP($A262,Bat!$A$4:$BG$1500,R$1,FALSE),VLOOKUP($A262,Pit!$A$4:$BA$1686,R$2,FALSE))</f>
        <v>101.93091955572714</v>
      </c>
      <c r="S262" s="17">
        <f>IF($C262="B",VLOOKUP($A262,Bat!$A$4:$BG$1500,S$1,FALSE),VLOOKUP($A262,Pit!$A$4:$BA$1686,S$2,FALSE))</f>
        <v>8.597685034916891E-2</v>
      </c>
      <c r="T262" s="48" t="str">
        <f>IF($C262="B",VLOOKUP($A262,Bat!$A$4:$BG$1500,T$1,FALSE),VLOOKUP($A262,Pit!$A$4:$BA$1686,T$2,FALSE))</f>
        <v>$65k</v>
      </c>
      <c r="U262" s="19">
        <f>IF($C262="B",VLOOKUP($A262,Bat!$A$4:$AU$1464,46,FALSE),VLOOKUP($A262,Pit!$A$4:$BD$1664,55,FALSE))</f>
        <v>800</v>
      </c>
      <c r="V262" s="19">
        <f>IF($C262="B",VLOOKUP($A262,Bat!$A$4:$BA$1464,47,FALSE),VLOOKUP($A262,Pit!$A$4:$BF$1664,56,FALSE))</f>
        <v>800</v>
      </c>
      <c r="W262" s="19">
        <f>IF($C262="B",VLOOKUP($A262,Bat!$A$4:$BA$1464,48,FALSE),VLOOKUP($A262,Pit!$A$4:$BF$1664,57,FALSE))</f>
        <v>0</v>
      </c>
      <c r="X262" s="14">
        <f t="shared" si="20"/>
        <v>1263</v>
      </c>
      <c r="Y262" s="20">
        <f t="shared" si="21"/>
        <v>413</v>
      </c>
      <c r="Z262" s="14">
        <f>IFERROR(VLOOKUP($D262,Results37!$F$3:$L$1396,Z$1,FALSE),"")</f>
        <v>258</v>
      </c>
      <c r="AA262" s="43">
        <f>IF(ISERROR(VLOOKUP(D262,Results37!$F$3:$O$1399,AA$1,FALSE)),"",IF(VLOOKUP(D262,Results37!$F$3:$O$1399,AA$1+1,FALSE)=1,"S"&amp;VLOOKUP(D262,Results37!$F$3:$O$1399,AA$1,FALSE),VLOOKUP(D262,Results37!$F$3:$O$1399,AA$1,FALSE)))</f>
        <v>9</v>
      </c>
      <c r="AB262" s="14">
        <f>IFERROR(VLOOKUP($D262,Results37!$F$3:$L$1396,AB$1,FALSE),"")</f>
        <v>12</v>
      </c>
      <c r="AC262" s="14" t="str">
        <f>IFERROR(VLOOKUP($D262,Results37!$F$3:$L$1396,AC$1,FALSE),"")</f>
        <v>Okinawa Shisa</v>
      </c>
      <c r="AD262" s="14">
        <f t="shared" si="22"/>
        <v>1005</v>
      </c>
      <c r="AE262" s="18" t="str">
        <f>IF(ISERROR(VLOOKUP($AC262&amp;"-"&amp;$F262&amp;" "&amp;G262,Bonuses!$B$1:$G$1006,4,FALSE)),"",INT(VLOOKUP($AC262&amp;"-"&amp;$F262&amp;" "&amp;$G262,Bonuses!$B$1:$G$1006,4,FALSE)))</f>
        <v/>
      </c>
      <c r="AF262" s="14" t="str">
        <f>AA262&amp;"."&amp;AB262&amp;" ("&amp;Z262&amp;") - "&amp;E262&amp;" "&amp;F262&amp;" "&amp;G262</f>
        <v>9.12 (258) - CL Jesús Ramírez</v>
      </c>
    </row>
    <row r="263" spans="1:32" s="19" customFormat="1" hidden="1" x14ac:dyDescent="0.3">
      <c r="A263" s="19">
        <v>6457</v>
      </c>
      <c r="B263" s="19">
        <f t="shared" si="19"/>
        <v>1</v>
      </c>
      <c r="C263" s="14" t="str">
        <f>IF(ISNUMBER(IFERROR(VLOOKUP($A263,Pit!$A$4:$A$600,1,FALSE),"B")),"P","B")</f>
        <v>B</v>
      </c>
      <c r="D263" s="15">
        <f>IF($C263="B",VLOOKUP($A263,Bat!$A$4:$BG$1500,D$1,FALSE),VLOOKUP($A263,Pit!$A$4:$BA$1686,D$2,FALSE))</f>
        <v>6457</v>
      </c>
      <c r="E263" s="14" t="str">
        <f>IF($C263="B",VLOOKUP($A263,Bat!$A$4:$BG$1500,E$1,FALSE),VLOOKUP($A263,Pit!$A$4:$BA$1686,E$2,FALSE))</f>
        <v>C</v>
      </c>
      <c r="F263" s="14" t="str">
        <f>IF($C263="B",VLOOKUP($A263,Bat!$A$4:$BG$1500,F$1,FALSE),VLOOKUP($A263,Pit!$A$4:$BA$1686,F$2,FALSE))</f>
        <v>Drew</v>
      </c>
      <c r="G263" s="14" t="str">
        <f>IF($C263="B",VLOOKUP($A263,Bat!$A$4:$BG$1500,G$1,FALSE),VLOOKUP($A263,Pit!$A$4:$BA$1686,G$2,FALSE))</f>
        <v>Albert</v>
      </c>
      <c r="H263" s="14">
        <f>IF($C263="B",VLOOKUP($A263,Bat!$A$4:$BG$1500,H$1,FALSE),VLOOKUP($A263,Pit!$A$4:$BA$1686,H$2,FALSE))</f>
        <v>18</v>
      </c>
      <c r="I263" s="14" t="str">
        <f>IF($C263="B",VLOOKUP($A263,Bat!$A$4:$BG$1500,I$1,FALSE),VLOOKUP($A263,Pit!$A$4:$BA$1686,I$2,FALSE))</f>
        <v>R</v>
      </c>
      <c r="J263" s="14" t="str">
        <f>IF($C263="B",VLOOKUP($A263,Bat!$A$4:$BG$1500,J$1,FALSE),VLOOKUP($A263,Pit!$A$4:$BA$1686,J$2,FALSE))</f>
        <v>R</v>
      </c>
      <c r="K263" s="14" t="str">
        <f>IF($C263="B",VLOOKUP($A263,Bat!$A$4:$BG$1500,K$1,FALSE),VLOOKUP($A263,Pit!$A$4:$BA$1686,K$2,FALSE))</f>
        <v>Low</v>
      </c>
      <c r="L263" s="15" t="str">
        <f>IF($C263="B",VLOOKUP($A263,Bat!$A$4:$BG$1500,L$1,FALSE),VLOOKUP($A263,Pit!$A$4:$BA$1686,L$2,FALSE))</f>
        <v>High</v>
      </c>
      <c r="M263" s="14">
        <f>IF($C263="B",VLOOKUP($A263,Bat!$A$4:$BG$1500,M$1,FALSE),VLOOKUP($A263,Pit!$A$4:$BA$1686,M$2,FALSE))</f>
        <v>2</v>
      </c>
      <c r="N263" s="14">
        <f>IF($C263="B",VLOOKUP($A263,Bat!$A$4:$BG$1500,N$1,FALSE),VLOOKUP($A263,Pit!$A$4:$BA$1686,N$2,FALSE))</f>
        <v>2</v>
      </c>
      <c r="O263" s="14">
        <f>IF($C263="B",VLOOKUP($A263,Bat!$A$4:$BG$1500,O$1,FALSE),VLOOKUP($A263,Pit!$A$4:$BA$1686,O$2,FALSE))</f>
        <v>3</v>
      </c>
      <c r="P263" s="14">
        <f>IF($C263="B",VLOOKUP($A263,Bat!$A$4:$BG$1500,P$1,FALSE),VLOOKUP($A263,Pit!$A$4:$BA$1686,P$2,FALSE))</f>
        <v>5</v>
      </c>
      <c r="Q263" s="15">
        <f>IF($C263="B",VLOOKUP($A263,Bat!$A$4:$BG$1500,Q$1,FALSE),VLOOKUP($A263,Pit!$A$4:$BA$1686,Q$2,FALSE))</f>
        <v>3</v>
      </c>
      <c r="R263" s="16">
        <f>IF($C263="B",VLOOKUP($A263,Bat!$A$4:$BG$1500,R$1,FALSE),VLOOKUP($A263,Pit!$A$4:$BA$1686,R$2,FALSE))</f>
        <v>106.53106661898883</v>
      </c>
      <c r="S263" s="17">
        <f>IF($C263="B",VLOOKUP($A263,Bat!$A$4:$BG$1500,S$1,FALSE),VLOOKUP($A263,Pit!$A$4:$BA$1686,S$2,FALSE))</f>
        <v>-0.3294014743944389</v>
      </c>
      <c r="T263" s="48" t="str">
        <f>IF($C263="B",VLOOKUP($A263,Bat!$A$4:$BG$1500,T$1,FALSE),VLOOKUP($A263,Pit!$A$4:$BA$1686,T$2,FALSE))</f>
        <v>$65k</v>
      </c>
      <c r="U263" s="19">
        <f>IF($C263="B",VLOOKUP($A263,Bat!$A$4:$AU$1464,46,FALSE),VLOOKUP($A263,Pit!$A$4:$BD$1664,55,FALSE))</f>
        <v>800</v>
      </c>
      <c r="V263" s="19">
        <f>IF($C263="B",VLOOKUP($A263,Bat!$A$4:$BA$1464,47,FALSE),VLOOKUP($A263,Pit!$A$4:$BF$1664,56,FALSE))</f>
        <v>800</v>
      </c>
      <c r="W263" s="19">
        <f>IF($C263="B",VLOOKUP($A263,Bat!$A$4:$BA$1464,48,FALSE),VLOOKUP($A263,Pit!$A$4:$BF$1664,57,FALSE))</f>
        <v>0</v>
      </c>
      <c r="X263" s="14">
        <f t="shared" si="20"/>
        <v>1512</v>
      </c>
      <c r="Y263" s="20">
        <f t="shared" si="21"/>
        <v>662</v>
      </c>
      <c r="Z263" s="14">
        <f>IFERROR(VLOOKUP($D263,Results37!$F$3:$L$1396,Z$1,FALSE),"")</f>
        <v>259</v>
      </c>
      <c r="AA263" s="43">
        <f>IF(ISERROR(VLOOKUP(D263,Results37!$F$3:$O$1399,AA$1,FALSE)),"",IF(VLOOKUP(D263,Results37!$F$3:$O$1399,AA$1+1,FALSE)=1,"S"&amp;VLOOKUP(D263,Results37!$F$3:$O$1399,AA$1,FALSE),VLOOKUP(D263,Results37!$F$3:$O$1399,AA$1,FALSE)))</f>
        <v>9</v>
      </c>
      <c r="AB263" s="14">
        <f>IFERROR(VLOOKUP($D263,Results37!$F$3:$L$1396,AB$1,FALSE),"")</f>
        <v>13</v>
      </c>
      <c r="AC263" s="14" t="str">
        <f>IFERROR(VLOOKUP($D263,Results37!$F$3:$L$1396,AC$1,FALSE),"")</f>
        <v>Toyama Wind Dancers</v>
      </c>
      <c r="AD263" s="14">
        <f t="shared" si="22"/>
        <v>1253</v>
      </c>
      <c r="AE263" s="18" t="str">
        <f>IF(ISERROR(VLOOKUP($AC263&amp;"-"&amp;$F263&amp;" "&amp;G263,Bonuses!$B$1:$G$1006,4,FALSE)),"",INT(VLOOKUP($AC263&amp;"-"&amp;$F263&amp;" "&amp;$G263,Bonuses!$B$1:$G$1006,4,FALSE)))</f>
        <v/>
      </c>
      <c r="AF263" s="14" t="str">
        <f>IF(ISERROR(VLOOKUP($AC263&amp;"-"&amp;$F263,Bonuses!$B$1:$G$1006,5,FALSE)),"",IF(VLOOKUP($AC263&amp;"-"&amp;$F263,Bonuses!$B$1:$G$1006,5,FALSE)="","",VLOOKUP($AC263&amp;"-"&amp;$F263,Bonuses!$B$1:$G$1006,6,FALSE)&amp;" yrs, "&amp;VLOOKUP($AC263&amp;"-"&amp;$F263,Bonuses!$B$1:$G$1006,5,FALSE)))</f>
        <v/>
      </c>
    </row>
    <row r="264" spans="1:32" s="19" customFormat="1" hidden="1" x14ac:dyDescent="0.3">
      <c r="A264" s="19">
        <v>17908</v>
      </c>
      <c r="B264" s="19">
        <f t="shared" si="19"/>
        <v>1</v>
      </c>
      <c r="C264" s="14" t="str">
        <f>IF(ISNUMBER(IFERROR(VLOOKUP($A264,Pit!$A$4:$A$600,1,FALSE),"B")),"P","B")</f>
        <v>B</v>
      </c>
      <c r="D264" s="15">
        <f>IF($C264="B",VLOOKUP($A264,Bat!$A$4:$BG$1500,D$1,FALSE),VLOOKUP($A264,Pit!$A$4:$BA$1686,D$2,FALSE))</f>
        <v>17908</v>
      </c>
      <c r="E264" s="14" t="str">
        <f>IF($C264="B",VLOOKUP($A264,Bat!$A$4:$BG$1500,E$1,FALSE),VLOOKUP($A264,Pit!$A$4:$BA$1686,E$2,FALSE))</f>
        <v>2B</v>
      </c>
      <c r="F264" s="14" t="str">
        <f>IF($C264="B",VLOOKUP($A264,Bat!$A$4:$BG$1500,F$1,FALSE),VLOOKUP($A264,Pit!$A$4:$BA$1686,F$2,FALSE))</f>
        <v>Satoshi</v>
      </c>
      <c r="G264" s="14" t="str">
        <f>IF($C264="B",VLOOKUP($A264,Bat!$A$4:$BG$1500,G$1,FALSE),VLOOKUP($A264,Pit!$A$4:$BA$1686,G$2,FALSE))</f>
        <v>Fujita</v>
      </c>
      <c r="H264" s="14">
        <f>IF($C264="B",VLOOKUP($A264,Bat!$A$4:$BG$1500,H$1,FALSE),VLOOKUP($A264,Pit!$A$4:$BA$1686,H$2,FALSE))</f>
        <v>18</v>
      </c>
      <c r="I264" s="14" t="str">
        <f>IF($C264="B",VLOOKUP($A264,Bat!$A$4:$BG$1500,I$1,FALSE),VLOOKUP($A264,Pit!$A$4:$BA$1686,I$2,FALSE))</f>
        <v>L</v>
      </c>
      <c r="J264" s="14" t="str">
        <f>IF($C264="B",VLOOKUP($A264,Bat!$A$4:$BG$1500,J$1,FALSE),VLOOKUP($A264,Pit!$A$4:$BA$1686,J$2,FALSE))</f>
        <v>R</v>
      </c>
      <c r="K264" s="14" t="str">
        <f>IF($C264="B",VLOOKUP($A264,Bat!$A$4:$BG$1500,K$1,FALSE),VLOOKUP($A264,Pit!$A$4:$BA$1686,K$2,FALSE))</f>
        <v>Normal</v>
      </c>
      <c r="L264" s="15" t="str">
        <f>IF($C264="B",VLOOKUP($A264,Bat!$A$4:$BG$1500,L$1,FALSE),VLOOKUP($A264,Pit!$A$4:$BA$1686,L$2,FALSE))</f>
        <v>Normal</v>
      </c>
      <c r="M264" s="14">
        <f>IF($C264="B",VLOOKUP($A264,Bat!$A$4:$BG$1500,M$1,FALSE),VLOOKUP($A264,Pit!$A$4:$BA$1686,M$2,FALSE))</f>
        <v>3</v>
      </c>
      <c r="N264" s="14">
        <f>IF($C264="B",VLOOKUP($A264,Bat!$A$4:$BG$1500,N$1,FALSE),VLOOKUP($A264,Pit!$A$4:$BA$1686,N$2,FALSE))</f>
        <v>4</v>
      </c>
      <c r="O264" s="14">
        <f>IF($C264="B",VLOOKUP($A264,Bat!$A$4:$BG$1500,O$1,FALSE),VLOOKUP($A264,Pit!$A$4:$BA$1686,O$2,FALSE))</f>
        <v>4</v>
      </c>
      <c r="P264" s="14">
        <f>IF($C264="B",VLOOKUP($A264,Bat!$A$4:$BG$1500,P$1,FALSE),VLOOKUP($A264,Pit!$A$4:$BA$1686,P$2,FALSE))</f>
        <v>5</v>
      </c>
      <c r="Q264" s="15">
        <f>IF($C264="B",VLOOKUP($A264,Bat!$A$4:$BG$1500,Q$1,FALSE),VLOOKUP($A264,Pit!$A$4:$BA$1686,Q$2,FALSE))</f>
        <v>4</v>
      </c>
      <c r="R264" s="16">
        <f>IF($C264="B",VLOOKUP($A264,Bat!$A$4:$BG$1500,R$1,FALSE),VLOOKUP($A264,Pit!$A$4:$BA$1686,R$2,FALSE))</f>
        <v>113.1130787253626</v>
      </c>
      <c r="S264" s="17">
        <f>IF($C264="B",VLOOKUP($A264,Bat!$A$4:$BG$1500,S$1,FALSE),VLOOKUP($A264,Pit!$A$4:$BA$1686,S$2,FALSE))</f>
        <v>1.0455069798356758</v>
      </c>
      <c r="T264" s="48" t="str">
        <f>IF($C264="B",VLOOKUP($A264,Bat!$A$4:$BG$1500,T$1,FALSE),VLOOKUP($A264,Pit!$A$4:$BA$1686,T$2,FALSE))</f>
        <v>$65k</v>
      </c>
      <c r="U264" s="19">
        <f>IF($C264="B",VLOOKUP($A264,Bat!$A$4:$AU$1464,46,FALSE),VLOOKUP($A264,Pit!$A$4:$BD$1664,55,FALSE))</f>
        <v>800</v>
      </c>
      <c r="V264" s="19">
        <f>IF($C264="B",VLOOKUP($A264,Bat!$A$4:$BA$1464,47,FALSE),VLOOKUP($A264,Pit!$A$4:$BF$1664,56,FALSE))</f>
        <v>800</v>
      </c>
      <c r="W264" s="19">
        <f>IF($C264="B",VLOOKUP($A264,Bat!$A$4:$BA$1464,48,FALSE),VLOOKUP($A264,Pit!$A$4:$BF$1664,57,FALSE))</f>
        <v>0</v>
      </c>
      <c r="X264" s="14">
        <f t="shared" si="20"/>
        <v>1001</v>
      </c>
      <c r="Y264" s="20">
        <f t="shared" si="21"/>
        <v>151</v>
      </c>
      <c r="Z264" s="14">
        <f>IFERROR(VLOOKUP($D264,Results37!$F$3:$L$1396,Z$1,FALSE),"")</f>
        <v>260</v>
      </c>
      <c r="AA264" s="43">
        <f>IF(ISERROR(VLOOKUP(D264,Results37!$F$3:$O$1399,AA$1,FALSE)),"",IF(VLOOKUP(D264,Results37!$F$3:$O$1399,AA$1+1,FALSE)=1,"S"&amp;VLOOKUP(D264,Results37!$F$3:$O$1399,AA$1,FALSE),VLOOKUP(D264,Results37!$F$3:$O$1399,AA$1,FALSE)))</f>
        <v>9</v>
      </c>
      <c r="AB264" s="14">
        <f>IFERROR(VLOOKUP($D264,Results37!$F$3:$L$1396,AB$1,FALSE),"")</f>
        <v>14</v>
      </c>
      <c r="AC264" s="14" t="str">
        <f>IFERROR(VLOOKUP($D264,Results37!$F$3:$L$1396,AC$1,FALSE),"")</f>
        <v>Palm Springs Codgers</v>
      </c>
      <c r="AD264" s="14">
        <f t="shared" si="22"/>
        <v>741</v>
      </c>
      <c r="AE264" s="18" t="str">
        <f>IF(ISERROR(VLOOKUP($AC264&amp;"-"&amp;$F264&amp;" "&amp;G264,Bonuses!$B$1:$G$1006,4,FALSE)),"",INT(VLOOKUP($AC264&amp;"-"&amp;$F264&amp;" "&amp;$G264,Bonuses!$B$1:$G$1006,4,FALSE)))</f>
        <v/>
      </c>
      <c r="AF264" s="14" t="str">
        <f>IF(ISERROR(VLOOKUP($AC264&amp;"-"&amp;$F264,Bonuses!$B$1:$G$1006,5,FALSE)),"",IF(VLOOKUP($AC264&amp;"-"&amp;$F264,Bonuses!$B$1:$G$1006,5,FALSE)="","",VLOOKUP($AC264&amp;"-"&amp;$F264,Bonuses!$B$1:$G$1006,6,FALSE)&amp;" yrs, "&amp;VLOOKUP($AC264&amp;"-"&amp;$F264,Bonuses!$B$1:$G$1006,5,FALSE)))</f>
        <v/>
      </c>
    </row>
    <row r="265" spans="1:32" s="19" customFormat="1" hidden="1" x14ac:dyDescent="0.3">
      <c r="A265" s="19">
        <v>8724</v>
      </c>
      <c r="B265" s="19">
        <f t="shared" si="19"/>
        <v>1</v>
      </c>
      <c r="C265" s="14" t="str">
        <f>IF(ISNUMBER(IFERROR(VLOOKUP($A265,Pit!$A$4:$A$600,1,FALSE),"B")),"P","B")</f>
        <v>B</v>
      </c>
      <c r="D265" s="15">
        <f>IF($C265="B",VLOOKUP($A265,Bat!$A$4:$BG$1500,D$1,FALSE),VLOOKUP($A265,Pit!$A$4:$BA$1686,D$2,FALSE))</f>
        <v>8724</v>
      </c>
      <c r="E265" s="14" t="str">
        <f>IF($C265="B",VLOOKUP($A265,Bat!$A$4:$BG$1500,E$1,FALSE),VLOOKUP($A265,Pit!$A$4:$BA$1686,E$2,FALSE))</f>
        <v>2B</v>
      </c>
      <c r="F265" s="14" t="str">
        <f>IF($C265="B",VLOOKUP($A265,Bat!$A$4:$BG$1500,F$1,FALSE),VLOOKUP($A265,Pit!$A$4:$BA$1686,F$2,FALSE))</f>
        <v>Stan</v>
      </c>
      <c r="G265" s="14" t="str">
        <f>IF($C265="B",VLOOKUP($A265,Bat!$A$4:$BG$1500,G$1,FALSE),VLOOKUP($A265,Pit!$A$4:$BA$1686,G$2,FALSE))</f>
        <v>Barr</v>
      </c>
      <c r="H265" s="14">
        <f>IF($C265="B",VLOOKUP($A265,Bat!$A$4:$BG$1500,H$1,FALSE),VLOOKUP($A265,Pit!$A$4:$BA$1686,H$2,FALSE))</f>
        <v>21</v>
      </c>
      <c r="I265" s="14" t="str">
        <f>IF($C265="B",VLOOKUP($A265,Bat!$A$4:$BG$1500,I$1,FALSE),VLOOKUP($A265,Pit!$A$4:$BA$1686,I$2,FALSE))</f>
        <v>R</v>
      </c>
      <c r="J265" s="14" t="str">
        <f>IF($C265="B",VLOOKUP($A265,Bat!$A$4:$BG$1500,J$1,FALSE),VLOOKUP($A265,Pit!$A$4:$BA$1686,J$2,FALSE))</f>
        <v>R</v>
      </c>
      <c r="K265" s="14" t="str">
        <f>IF($C265="B",VLOOKUP($A265,Bat!$A$4:$BG$1500,K$1,FALSE),VLOOKUP($A265,Pit!$A$4:$BA$1686,K$2,FALSE))</f>
        <v>Normal</v>
      </c>
      <c r="L265" s="15" t="str">
        <f>IF($C265="B",VLOOKUP($A265,Bat!$A$4:$BG$1500,L$1,FALSE),VLOOKUP($A265,Pit!$A$4:$BA$1686,L$2,FALSE))</f>
        <v>Normal</v>
      </c>
      <c r="M265" s="14">
        <f>IF($C265="B",VLOOKUP($A265,Bat!$A$4:$BG$1500,M$1,FALSE),VLOOKUP($A265,Pit!$A$4:$BA$1686,M$2,FALSE))</f>
        <v>4</v>
      </c>
      <c r="N265" s="14">
        <f>IF($C265="B",VLOOKUP($A265,Bat!$A$4:$BG$1500,N$1,FALSE),VLOOKUP($A265,Pit!$A$4:$BA$1686,N$2,FALSE))</f>
        <v>5</v>
      </c>
      <c r="O265" s="14">
        <f>IF($C265="B",VLOOKUP($A265,Bat!$A$4:$BG$1500,O$1,FALSE),VLOOKUP($A265,Pit!$A$4:$BA$1686,O$2,FALSE))</f>
        <v>3</v>
      </c>
      <c r="P265" s="14">
        <f>IF($C265="B",VLOOKUP($A265,Bat!$A$4:$BG$1500,P$1,FALSE),VLOOKUP($A265,Pit!$A$4:$BA$1686,P$2,FALSE))</f>
        <v>5</v>
      </c>
      <c r="Q265" s="15">
        <f>IF($C265="B",VLOOKUP($A265,Bat!$A$4:$BG$1500,Q$1,FALSE),VLOOKUP($A265,Pit!$A$4:$BA$1686,Q$2,FALSE))</f>
        <v>4</v>
      </c>
      <c r="R265" s="16">
        <f>IF($C265="B",VLOOKUP($A265,Bat!$A$4:$BG$1500,R$1,FALSE),VLOOKUP($A265,Pit!$A$4:$BA$1686,R$2,FALSE))</f>
        <v>112.59250450277403</v>
      </c>
      <c r="S265" s="17">
        <f>IF($C265="B",VLOOKUP($A265,Bat!$A$4:$BG$1500,S$1,FALSE),VLOOKUP($A265,Pit!$A$4:$BA$1686,S$2,FALSE))</f>
        <v>0.9367648675265553</v>
      </c>
      <c r="T265" s="48" t="str">
        <f>IF($C265="B",VLOOKUP($A265,Bat!$A$4:$BG$1500,T$1,FALSE),VLOOKUP($A265,Pit!$A$4:$BA$1686,T$2,FALSE))</f>
        <v>$110k</v>
      </c>
      <c r="U265" s="19">
        <f>IF($C265="B",VLOOKUP($A265,Bat!$A$4:$AU$1464,46,FALSE),VLOOKUP($A265,Pit!$A$4:$BD$1664,55,FALSE))</f>
        <v>800</v>
      </c>
      <c r="V265" s="19">
        <f>IF($C265="B",VLOOKUP($A265,Bat!$A$4:$BA$1464,47,FALSE),VLOOKUP($A265,Pit!$A$4:$BF$1664,56,FALSE))</f>
        <v>800</v>
      </c>
      <c r="W265" s="19">
        <f>IF($C265="B",VLOOKUP($A265,Bat!$A$4:$BA$1464,48,FALSE),VLOOKUP($A265,Pit!$A$4:$BF$1664,57,FALSE))</f>
        <v>0</v>
      </c>
      <c r="X265" s="14">
        <f t="shared" si="20"/>
        <v>1020</v>
      </c>
      <c r="Y265" s="20">
        <f t="shared" si="21"/>
        <v>170</v>
      </c>
      <c r="Z265" s="14">
        <f>IFERROR(VLOOKUP($D265,Results37!$F$3:$L$1396,Z$1,FALSE),"")</f>
        <v>261</v>
      </c>
      <c r="AA265" s="43">
        <f>IF(ISERROR(VLOOKUP(D265,Results37!$F$3:$O$1399,AA$1,FALSE)),"",IF(VLOOKUP(D265,Results37!$F$3:$O$1399,AA$1+1,FALSE)=1,"S"&amp;VLOOKUP(D265,Results37!$F$3:$O$1399,AA$1,FALSE),VLOOKUP(D265,Results37!$F$3:$O$1399,AA$1,FALSE)))</f>
        <v>9</v>
      </c>
      <c r="AB265" s="14">
        <f>IFERROR(VLOOKUP($D265,Results37!$F$3:$L$1396,AB$1,FALSE),"")</f>
        <v>15</v>
      </c>
      <c r="AC265" s="14" t="str">
        <f>IFERROR(VLOOKUP($D265,Results37!$F$3:$L$1396,AC$1,FALSE),"")</f>
        <v>London Underground</v>
      </c>
      <c r="AD265" s="14">
        <f t="shared" si="22"/>
        <v>759</v>
      </c>
      <c r="AE265" s="18" t="str">
        <f>IF(ISERROR(VLOOKUP($AC265&amp;"-"&amp;$F265&amp;" "&amp;G265,Bonuses!$B$1:$G$1006,4,FALSE)),"",INT(VLOOKUP($AC265&amp;"-"&amp;$F265&amp;" "&amp;$G265,Bonuses!$B$1:$G$1006,4,FALSE)))</f>
        <v/>
      </c>
      <c r="AF265" s="14" t="str">
        <f>AA265&amp;"."&amp;AB265&amp;" ("&amp;Z265&amp;") - "&amp;E265&amp;" "&amp;F265&amp;" "&amp;G265</f>
        <v>9.15 (261) - 2B Stan Barr</v>
      </c>
    </row>
    <row r="266" spans="1:32" s="19" customFormat="1" hidden="1" x14ac:dyDescent="0.3">
      <c r="A266" s="19">
        <v>8581</v>
      </c>
      <c r="B266" s="19">
        <f t="shared" si="19"/>
        <v>1</v>
      </c>
      <c r="C266" s="14" t="str">
        <f>IF(ISNUMBER(IFERROR(VLOOKUP($A266,Pit!$A$4:$A$600,1,FALSE),"B")),"P","B")</f>
        <v>B</v>
      </c>
      <c r="D266" s="15">
        <f>IF($C266="B",VLOOKUP($A266,Bat!$A$4:$BG$1500,D$1,FALSE),VLOOKUP($A266,Pit!$A$4:$BA$1686,D$2,FALSE))</f>
        <v>8581</v>
      </c>
      <c r="E266" s="14" t="str">
        <f>IF($C266="B",VLOOKUP($A266,Bat!$A$4:$BG$1500,E$1,FALSE),VLOOKUP($A266,Pit!$A$4:$BA$1686,E$2,FALSE))</f>
        <v>C</v>
      </c>
      <c r="F266" s="14" t="str">
        <f>IF($C266="B",VLOOKUP($A266,Bat!$A$4:$BG$1500,F$1,FALSE),VLOOKUP($A266,Pit!$A$4:$BA$1686,F$2,FALSE))</f>
        <v>Bryant</v>
      </c>
      <c r="G266" s="14" t="str">
        <f>IF($C266="B",VLOOKUP($A266,Bat!$A$4:$BG$1500,G$1,FALSE),VLOOKUP($A266,Pit!$A$4:$BA$1686,G$2,FALSE))</f>
        <v>Justice</v>
      </c>
      <c r="H266" s="14">
        <f>IF($C266="B",VLOOKUP($A266,Bat!$A$4:$BG$1500,H$1,FALSE),VLOOKUP($A266,Pit!$A$4:$BA$1686,H$2,FALSE))</f>
        <v>21</v>
      </c>
      <c r="I266" s="14" t="str">
        <f>IF($C266="B",VLOOKUP($A266,Bat!$A$4:$BG$1500,I$1,FALSE),VLOOKUP($A266,Pit!$A$4:$BA$1686,I$2,FALSE))</f>
        <v>R</v>
      </c>
      <c r="J266" s="14" t="str">
        <f>IF($C266="B",VLOOKUP($A266,Bat!$A$4:$BG$1500,J$1,FALSE),VLOOKUP($A266,Pit!$A$4:$BA$1686,J$2,FALSE))</f>
        <v>R</v>
      </c>
      <c r="K266" s="14" t="str">
        <f>IF($C266="B",VLOOKUP($A266,Bat!$A$4:$BG$1500,K$1,FALSE),VLOOKUP($A266,Pit!$A$4:$BA$1686,K$2,FALSE))</f>
        <v>Normal</v>
      </c>
      <c r="L266" s="15" t="str">
        <f>IF($C266="B",VLOOKUP($A266,Bat!$A$4:$BG$1500,L$1,FALSE),VLOOKUP($A266,Pit!$A$4:$BA$1686,L$2,FALSE))</f>
        <v>Normal</v>
      </c>
      <c r="M266" s="14">
        <f>IF($C266="B",VLOOKUP($A266,Bat!$A$4:$BG$1500,M$1,FALSE),VLOOKUP($A266,Pit!$A$4:$BA$1686,M$2,FALSE))</f>
        <v>3</v>
      </c>
      <c r="N266" s="14">
        <f>IF($C266="B",VLOOKUP($A266,Bat!$A$4:$BG$1500,N$1,FALSE),VLOOKUP($A266,Pit!$A$4:$BA$1686,N$2,FALSE))</f>
        <v>3</v>
      </c>
      <c r="O266" s="14">
        <f>IF($C266="B",VLOOKUP($A266,Bat!$A$4:$BG$1500,O$1,FALSE),VLOOKUP($A266,Pit!$A$4:$BA$1686,O$2,FALSE))</f>
        <v>3</v>
      </c>
      <c r="P266" s="14">
        <f>IF($C266="B",VLOOKUP($A266,Bat!$A$4:$BG$1500,P$1,FALSE),VLOOKUP($A266,Pit!$A$4:$BA$1686,P$2,FALSE))</f>
        <v>6</v>
      </c>
      <c r="Q266" s="15">
        <f>IF($C266="B",VLOOKUP($A266,Bat!$A$4:$BG$1500,Q$1,FALSE),VLOOKUP($A266,Pit!$A$4:$BA$1686,Q$2,FALSE))</f>
        <v>2</v>
      </c>
      <c r="R266" s="16">
        <f>IF($C266="B",VLOOKUP($A266,Bat!$A$4:$BG$1500,R$1,FALSE),VLOOKUP($A266,Pit!$A$4:$BA$1686,R$2,FALSE))</f>
        <v>107.98382162911913</v>
      </c>
      <c r="S266" s="17">
        <f>IF($C266="B",VLOOKUP($A266,Bat!$A$4:$BG$1500,S$1,FALSE),VLOOKUP($A266,Pit!$A$4:$BA$1686,S$2,FALSE))</f>
        <v>-2.5937258122472502E-2</v>
      </c>
      <c r="T266" s="48" t="str">
        <f>IF($C266="B",VLOOKUP($A266,Bat!$A$4:$BG$1500,T$1,FALSE),VLOOKUP($A266,Pit!$A$4:$BA$1686,T$2,FALSE))</f>
        <v>$110k</v>
      </c>
      <c r="U266" s="19">
        <f>IF($C266="B",VLOOKUP($A266,Bat!$A$4:$AU$1464,46,FALSE),VLOOKUP($A266,Pit!$A$4:$BD$1664,55,FALSE))</f>
        <v>800</v>
      </c>
      <c r="V266" s="19">
        <f>IF($C266="B",VLOOKUP($A266,Bat!$A$4:$BA$1464,47,FALSE),VLOOKUP($A266,Pit!$A$4:$BF$1664,56,FALSE))</f>
        <v>800</v>
      </c>
      <c r="W266" s="19">
        <f>IF($C266="B",VLOOKUP($A266,Bat!$A$4:$BA$1464,48,FALSE),VLOOKUP($A266,Pit!$A$4:$BF$1664,57,FALSE))</f>
        <v>0</v>
      </c>
      <c r="X266" s="14">
        <f t="shared" si="20"/>
        <v>1316</v>
      </c>
      <c r="Y266" s="20">
        <f t="shared" si="21"/>
        <v>466</v>
      </c>
      <c r="Z266" s="14">
        <f>IFERROR(VLOOKUP($D266,Results37!$F$3:$L$1396,Z$1,FALSE),"")</f>
        <v>262</v>
      </c>
      <c r="AA266" s="43">
        <f>IF(ISERROR(VLOOKUP(D266,Results37!$F$3:$O$1399,AA$1,FALSE)),"",IF(VLOOKUP(D266,Results37!$F$3:$O$1399,AA$1+1,FALSE)=1,"S"&amp;VLOOKUP(D266,Results37!$F$3:$O$1399,AA$1,FALSE),VLOOKUP(D266,Results37!$F$3:$O$1399,AA$1,FALSE)))</f>
        <v>9</v>
      </c>
      <c r="AB266" s="14">
        <f>IFERROR(VLOOKUP($D266,Results37!$F$3:$L$1396,AB$1,FALSE),"")</f>
        <v>16</v>
      </c>
      <c r="AC266" s="14" t="str">
        <f>IFERROR(VLOOKUP($D266,Results37!$F$3:$L$1396,AC$1,FALSE),"")</f>
        <v>Reno Zephyrs</v>
      </c>
      <c r="AD266" s="14">
        <f t="shared" si="22"/>
        <v>1054</v>
      </c>
      <c r="AE266" s="18" t="str">
        <f>IF(ISERROR(VLOOKUP($AC266&amp;"-"&amp;$F266&amp;" "&amp;G266,Bonuses!$B$1:$G$1006,4,FALSE)),"",INT(VLOOKUP($AC266&amp;"-"&amp;$F266&amp;" "&amp;$G266,Bonuses!$B$1:$G$1006,4,FALSE)))</f>
        <v/>
      </c>
      <c r="AF266" s="14" t="str">
        <f>IF(ISERROR(VLOOKUP($AC266&amp;"-"&amp;$F266,Bonuses!$B$1:$G$1006,5,FALSE)),"",IF(VLOOKUP($AC266&amp;"-"&amp;$F266,Bonuses!$B$1:$G$1006,5,FALSE)="","",VLOOKUP($AC266&amp;"-"&amp;$F266,Bonuses!$B$1:$G$1006,6,FALSE)&amp;" yrs, "&amp;VLOOKUP($AC266&amp;"-"&amp;$F266,Bonuses!$B$1:$G$1006,5,FALSE)))</f>
        <v/>
      </c>
    </row>
    <row r="267" spans="1:32" s="19" customFormat="1" hidden="1" x14ac:dyDescent="0.3">
      <c r="A267" s="19">
        <v>7644</v>
      </c>
      <c r="B267" s="19">
        <f t="shared" si="19"/>
        <v>1</v>
      </c>
      <c r="C267" s="14" t="str">
        <f>IF(ISNUMBER(IFERROR(VLOOKUP($A267,Pit!$A$4:$A$600,1,FALSE),"B")),"P","B")</f>
        <v>B</v>
      </c>
      <c r="D267" s="15">
        <f>IF($C267="B",VLOOKUP($A267,Bat!$A$4:$BG$1500,D$1,FALSE),VLOOKUP($A267,Pit!$A$4:$BA$1686,D$2,FALSE))</f>
        <v>7644</v>
      </c>
      <c r="E267" s="14" t="str">
        <f>IF($C267="B",VLOOKUP($A267,Bat!$A$4:$BG$1500,E$1,FALSE),VLOOKUP($A267,Pit!$A$4:$BA$1686,E$2,FALSE))</f>
        <v>1B</v>
      </c>
      <c r="F267" s="14" t="str">
        <f>IF($C267="B",VLOOKUP($A267,Bat!$A$4:$BG$1500,F$1,FALSE),VLOOKUP($A267,Pit!$A$4:$BA$1686,F$2,FALSE))</f>
        <v>Enrique</v>
      </c>
      <c r="G267" s="14" t="str">
        <f>IF($C267="B",VLOOKUP($A267,Bat!$A$4:$BG$1500,G$1,FALSE),VLOOKUP($A267,Pit!$A$4:$BA$1686,G$2,FALSE))</f>
        <v>Ramírez</v>
      </c>
      <c r="H267" s="14">
        <f>IF($C267="B",VLOOKUP($A267,Bat!$A$4:$BG$1500,H$1,FALSE),VLOOKUP($A267,Pit!$A$4:$BA$1686,H$2,FALSE))</f>
        <v>18</v>
      </c>
      <c r="I267" s="14" t="str">
        <f>IF($C267="B",VLOOKUP($A267,Bat!$A$4:$BG$1500,I$1,FALSE),VLOOKUP($A267,Pit!$A$4:$BA$1686,I$2,FALSE))</f>
        <v>S</v>
      </c>
      <c r="J267" s="14" t="str">
        <f>IF($C267="B",VLOOKUP($A267,Bat!$A$4:$BG$1500,J$1,FALSE),VLOOKUP($A267,Pit!$A$4:$BA$1686,J$2,FALSE))</f>
        <v>R</v>
      </c>
      <c r="K267" s="14" t="str">
        <f>IF($C267="B",VLOOKUP($A267,Bat!$A$4:$BG$1500,K$1,FALSE),VLOOKUP($A267,Pit!$A$4:$BA$1686,K$2,FALSE))</f>
        <v>High</v>
      </c>
      <c r="L267" s="15" t="str">
        <f>IF($C267="B",VLOOKUP($A267,Bat!$A$4:$BG$1500,L$1,FALSE),VLOOKUP($A267,Pit!$A$4:$BA$1686,L$2,FALSE))</f>
        <v>Normal</v>
      </c>
      <c r="M267" s="14">
        <f>IF($C267="B",VLOOKUP($A267,Bat!$A$4:$BG$1500,M$1,FALSE),VLOOKUP($A267,Pit!$A$4:$BA$1686,M$2,FALSE))</f>
        <v>3</v>
      </c>
      <c r="N267" s="14">
        <f>IF($C267="B",VLOOKUP($A267,Bat!$A$4:$BG$1500,N$1,FALSE),VLOOKUP($A267,Pit!$A$4:$BA$1686,N$2,FALSE))</f>
        <v>5</v>
      </c>
      <c r="O267" s="14">
        <f>IF($C267="B",VLOOKUP($A267,Bat!$A$4:$BG$1500,O$1,FALSE),VLOOKUP($A267,Pit!$A$4:$BA$1686,O$2,FALSE))</f>
        <v>4</v>
      </c>
      <c r="P267" s="14">
        <f>IF($C267="B",VLOOKUP($A267,Bat!$A$4:$BG$1500,P$1,FALSE),VLOOKUP($A267,Pit!$A$4:$BA$1686,P$2,FALSE))</f>
        <v>5</v>
      </c>
      <c r="Q267" s="15">
        <f>IF($C267="B",VLOOKUP($A267,Bat!$A$4:$BG$1500,Q$1,FALSE),VLOOKUP($A267,Pit!$A$4:$BA$1686,Q$2,FALSE))</f>
        <v>3</v>
      </c>
      <c r="R267" s="16">
        <f>IF($C267="B",VLOOKUP($A267,Bat!$A$4:$BG$1500,R$1,FALSE),VLOOKUP($A267,Pit!$A$4:$BA$1686,R$2,FALSE))</f>
        <v>114.7507071909439</v>
      </c>
      <c r="S267" s="17">
        <f>IF($C267="B",VLOOKUP($A267,Bat!$A$4:$BG$1500,S$1,FALSE),VLOOKUP($A267,Pit!$A$4:$BA$1686,S$2,FALSE))</f>
        <v>1.3875891859797922</v>
      </c>
      <c r="T267" s="48" t="str">
        <f>IF($C267="B",VLOOKUP($A267,Bat!$A$4:$BG$1500,T$1,FALSE),VLOOKUP($A267,Pit!$A$4:$BA$1686,T$2,FALSE))</f>
        <v>$200k</v>
      </c>
      <c r="U267" s="19">
        <f>IF($C267="B",VLOOKUP($A267,Bat!$A$4:$AU$1464,46,FALSE),VLOOKUP($A267,Pit!$A$4:$BD$1664,55,FALSE))</f>
        <v>800</v>
      </c>
      <c r="V267" s="19">
        <f>IF($C267="B",VLOOKUP($A267,Bat!$A$4:$BA$1464,47,FALSE),VLOOKUP($A267,Pit!$A$4:$BF$1664,56,FALSE))</f>
        <v>800</v>
      </c>
      <c r="W267" s="19">
        <f>IF($C267="B",VLOOKUP($A267,Bat!$A$4:$BA$1464,48,FALSE),VLOOKUP($A267,Pit!$A$4:$BF$1664,57,FALSE))</f>
        <v>0</v>
      </c>
      <c r="X267" s="14">
        <f t="shared" si="20"/>
        <v>961</v>
      </c>
      <c r="Y267" s="20">
        <f t="shared" si="21"/>
        <v>111</v>
      </c>
      <c r="Z267" s="14">
        <f>IFERROR(VLOOKUP($D267,Results37!$F$3:$L$1396,Z$1,FALSE),"")</f>
        <v>339</v>
      </c>
      <c r="AA267" s="43">
        <f>IF(ISERROR(VLOOKUP(D267,Results37!$F$3:$O$1399,AA$1,FALSE)),"",IF(VLOOKUP(D267,Results37!$F$3:$O$1399,AA$1+1,FALSE)=1,"S"&amp;VLOOKUP(D267,Results37!$F$3:$O$1399,AA$1,FALSE),VLOOKUP(D267,Results37!$F$3:$O$1399,AA$1,FALSE)))</f>
        <v>11</v>
      </c>
      <c r="AB267" s="14">
        <f>IFERROR(VLOOKUP($D267,Results37!$F$3:$L$1396,AB$1,FALSE),"")</f>
        <v>31</v>
      </c>
      <c r="AC267" s="14" t="str">
        <f>IFERROR(VLOOKUP($D267,Results37!$F$3:$L$1396,AC$1,FALSE),"")</f>
        <v>Niihama-shi Ghosts</v>
      </c>
      <c r="AD267" s="14">
        <f t="shared" si="22"/>
        <v>622</v>
      </c>
      <c r="AE267" s="18" t="str">
        <f>IF(ISERROR(VLOOKUP($AC267&amp;"-"&amp;$F267&amp;" "&amp;G267,Bonuses!$B$1:$G$1006,4,FALSE)),"",INT(VLOOKUP($AC267&amp;"-"&amp;$F267&amp;" "&amp;$G267,Bonuses!$B$1:$G$1006,4,FALSE)))</f>
        <v/>
      </c>
      <c r="AF267" s="14" t="str">
        <f>IF(ISERROR(VLOOKUP($AC267&amp;"-"&amp;$F267,Bonuses!$B$1:$G$1006,5,FALSE)),"",IF(VLOOKUP($AC267&amp;"-"&amp;$F267,Bonuses!$B$1:$G$1006,5,FALSE)="","",VLOOKUP($AC267&amp;"-"&amp;$F267,Bonuses!$B$1:$G$1006,6,FALSE)&amp;" yrs, "&amp;VLOOKUP($AC267&amp;"-"&amp;$F267,Bonuses!$B$1:$G$1006,5,FALSE)))</f>
        <v/>
      </c>
    </row>
    <row r="268" spans="1:32" s="19" customFormat="1" hidden="1" x14ac:dyDescent="0.3">
      <c r="A268" s="19">
        <v>16560</v>
      </c>
      <c r="B268" s="19">
        <f t="shared" si="19"/>
        <v>1</v>
      </c>
      <c r="C268" s="14" t="str">
        <f>IF(ISNUMBER(IFERROR(VLOOKUP($A268,Pit!$A$4:$A$600,1,FALSE),"B")),"P","B")</f>
        <v>B</v>
      </c>
      <c r="D268" s="15">
        <f>IF($C268="B",VLOOKUP($A268,Bat!$A$4:$BG$1500,D$1,FALSE),VLOOKUP($A268,Pit!$A$4:$BA$1686,D$2,FALSE))</f>
        <v>16560</v>
      </c>
      <c r="E268" s="14" t="str">
        <f>IF($C268="B",VLOOKUP($A268,Bat!$A$4:$BG$1500,E$1,FALSE),VLOOKUP($A268,Pit!$A$4:$BA$1686,E$2,FALSE))</f>
        <v>3B</v>
      </c>
      <c r="F268" s="14" t="str">
        <f>IF($C268="B",VLOOKUP($A268,Bat!$A$4:$BG$1500,F$1,FALSE),VLOOKUP($A268,Pit!$A$4:$BA$1686,F$2,FALSE))</f>
        <v>Callum</v>
      </c>
      <c r="G268" s="14" t="str">
        <f>IF($C268="B",VLOOKUP($A268,Bat!$A$4:$BG$1500,G$1,FALSE),VLOOKUP($A268,Pit!$A$4:$BA$1686,G$2,FALSE))</f>
        <v>MacIvor</v>
      </c>
      <c r="H268" s="14">
        <f>IF($C268="B",VLOOKUP($A268,Bat!$A$4:$BG$1500,H$1,FALSE),VLOOKUP($A268,Pit!$A$4:$BA$1686,H$2,FALSE))</f>
        <v>18</v>
      </c>
      <c r="I268" s="14" t="str">
        <f>IF($C268="B",VLOOKUP($A268,Bat!$A$4:$BG$1500,I$1,FALSE),VLOOKUP($A268,Pit!$A$4:$BA$1686,I$2,FALSE))</f>
        <v>R</v>
      </c>
      <c r="J268" s="14" t="str">
        <f>IF($C268="B",VLOOKUP($A268,Bat!$A$4:$BG$1500,J$1,FALSE),VLOOKUP($A268,Pit!$A$4:$BA$1686,J$2,FALSE))</f>
        <v>R</v>
      </c>
      <c r="K268" s="14" t="str">
        <f>IF($C268="B",VLOOKUP($A268,Bat!$A$4:$BG$1500,K$1,FALSE),VLOOKUP($A268,Pit!$A$4:$BA$1686,K$2,FALSE))</f>
        <v>Low</v>
      </c>
      <c r="L268" s="15" t="str">
        <f>IF($C268="B",VLOOKUP($A268,Bat!$A$4:$BG$1500,L$1,FALSE),VLOOKUP($A268,Pit!$A$4:$BA$1686,L$2,FALSE))</f>
        <v>Normal</v>
      </c>
      <c r="M268" s="14">
        <f>IF($C268="B",VLOOKUP($A268,Bat!$A$4:$BG$1500,M$1,FALSE),VLOOKUP($A268,Pit!$A$4:$BA$1686,M$2,FALSE))</f>
        <v>4</v>
      </c>
      <c r="N268" s="14">
        <f>IF($C268="B",VLOOKUP($A268,Bat!$A$4:$BG$1500,N$1,FALSE),VLOOKUP($A268,Pit!$A$4:$BA$1686,N$2,FALSE))</f>
        <v>4</v>
      </c>
      <c r="O268" s="14">
        <f>IF($C268="B",VLOOKUP($A268,Bat!$A$4:$BG$1500,O$1,FALSE),VLOOKUP($A268,Pit!$A$4:$BA$1686,O$2,FALSE))</f>
        <v>3</v>
      </c>
      <c r="P268" s="14">
        <f>IF($C268="B",VLOOKUP($A268,Bat!$A$4:$BG$1500,P$1,FALSE),VLOOKUP($A268,Pit!$A$4:$BA$1686,P$2,FALSE))</f>
        <v>4</v>
      </c>
      <c r="Q268" s="15">
        <f>IF($C268="B",VLOOKUP($A268,Bat!$A$4:$BG$1500,Q$1,FALSE),VLOOKUP($A268,Pit!$A$4:$BA$1686,Q$2,FALSE))</f>
        <v>5</v>
      </c>
      <c r="R268" s="16">
        <f>IF($C268="B",VLOOKUP($A268,Bat!$A$4:$BG$1500,R$1,FALSE),VLOOKUP($A268,Pit!$A$4:$BA$1686,R$2,FALSE))</f>
        <v>114.39082897614053</v>
      </c>
      <c r="S268" s="17">
        <f>IF($C268="B",VLOOKUP($A268,Bat!$A$4:$BG$1500,S$1,FALSE),VLOOKUP($A268,Pit!$A$4:$BA$1686,S$2,FALSE))</f>
        <v>1.3124146660868168</v>
      </c>
      <c r="T268" s="48" t="str">
        <f>IF($C268="B",VLOOKUP($A268,Bat!$A$4:$BG$1500,T$1,FALSE),VLOOKUP($A268,Pit!$A$4:$BA$1686,T$2,FALSE))</f>
        <v>$100k</v>
      </c>
      <c r="U268" s="19">
        <f>IF($C268="B",VLOOKUP($A268,Bat!$A$4:$AU$1464,46,FALSE),VLOOKUP($A268,Pit!$A$4:$BD$1664,55,FALSE))</f>
        <v>800</v>
      </c>
      <c r="V268" s="19">
        <f>IF($C268="B",VLOOKUP($A268,Bat!$A$4:$BA$1464,47,FALSE),VLOOKUP($A268,Pit!$A$4:$BF$1664,56,FALSE))</f>
        <v>800</v>
      </c>
      <c r="W268" s="19">
        <f>IF($C268="B",VLOOKUP($A268,Bat!$A$4:$BA$1464,48,FALSE),VLOOKUP($A268,Pit!$A$4:$BF$1664,57,FALSE))</f>
        <v>0</v>
      </c>
      <c r="X268" s="14">
        <f t="shared" si="20"/>
        <v>966</v>
      </c>
      <c r="Y268" s="20">
        <f t="shared" si="21"/>
        <v>116</v>
      </c>
      <c r="Z268" s="14">
        <f>IFERROR(VLOOKUP($D268,Results37!$F$3:$L$1396,Z$1,FALSE),"")</f>
        <v>530</v>
      </c>
      <c r="AA268" s="43">
        <f>IF(ISERROR(VLOOKUP(D268,Results37!$F$3:$O$1399,AA$1,FALSE)),"",IF(VLOOKUP(D268,Results37!$F$3:$O$1399,AA$1+1,FALSE)=1,"S"&amp;VLOOKUP(D268,Results37!$F$3:$O$1399,AA$1,FALSE),VLOOKUP(D268,Results37!$F$3:$O$1399,AA$1,FALSE)))</f>
        <v>17</v>
      </c>
      <c r="AB268" s="14">
        <f>IFERROR(VLOOKUP($D268,Results37!$F$3:$L$1396,AB$1,FALSE),"")</f>
        <v>30</v>
      </c>
      <c r="AC268" s="14" t="str">
        <f>IFERROR(VLOOKUP($D268,Results37!$F$3:$L$1396,AC$1,FALSE),"")</f>
        <v>West Virginia Alleghenies</v>
      </c>
      <c r="AD268" s="14">
        <f t="shared" si="22"/>
        <v>436</v>
      </c>
      <c r="AE268" s="18" t="str">
        <f>IF(ISERROR(VLOOKUP($AC268&amp;"-"&amp;$F268&amp;" "&amp;G268,Bonuses!$B$1:$G$1006,4,FALSE)),"",INT(VLOOKUP($AC268&amp;"-"&amp;$F268&amp;" "&amp;$G268,Bonuses!$B$1:$G$1006,4,FALSE)))</f>
        <v/>
      </c>
      <c r="AF268" s="14" t="str">
        <f>IF(ISERROR(VLOOKUP($AC268&amp;"-"&amp;$F268,Bonuses!$B$1:$G$1006,5,FALSE)),"",IF(VLOOKUP($AC268&amp;"-"&amp;$F268,Bonuses!$B$1:$G$1006,5,FALSE)="","",VLOOKUP($AC268&amp;"-"&amp;$F268,Bonuses!$B$1:$G$1006,6,FALSE)&amp;" yrs, "&amp;VLOOKUP($AC268&amp;"-"&amp;$F268,Bonuses!$B$1:$G$1006,5,FALSE)))</f>
        <v/>
      </c>
    </row>
    <row r="269" spans="1:32" s="19" customFormat="1" hidden="1" x14ac:dyDescent="0.3">
      <c r="A269" s="19">
        <v>14993</v>
      </c>
      <c r="B269" s="19">
        <f t="shared" si="19"/>
        <v>1</v>
      </c>
      <c r="C269" s="14" t="str">
        <f>IF(ISNUMBER(IFERROR(VLOOKUP($A269,Pit!$A$4:$A$600,1,FALSE),"B")),"P","B")</f>
        <v>P</v>
      </c>
      <c r="D269" s="15">
        <f>IF($C269="B",VLOOKUP($A269,Bat!$A$4:$BG$1500,D$1,FALSE),VLOOKUP($A269,Pit!$A$4:$BA$1686,D$2,FALSE))</f>
        <v>14993</v>
      </c>
      <c r="E269" s="14" t="str">
        <f>IF($C269="B",VLOOKUP($A269,Bat!$A$4:$BG$1500,E$1,FALSE),VLOOKUP($A269,Pit!$A$4:$BA$1686,E$2,FALSE))</f>
        <v>SP</v>
      </c>
      <c r="F269" s="14" t="str">
        <f>IF($C269="B",VLOOKUP($A269,Bat!$A$4:$BG$1500,F$1,FALSE),VLOOKUP($A269,Pit!$A$4:$BA$1686,F$2,FALSE))</f>
        <v>Sugimoto</v>
      </c>
      <c r="G269" s="14" t="str">
        <f>IF($C269="B",VLOOKUP($A269,Bat!$A$4:$BG$1500,G$1,FALSE),VLOOKUP($A269,Pit!$A$4:$BA$1686,G$2,FALSE))</f>
        <v>Nakano</v>
      </c>
      <c r="H269" s="14">
        <f>IF($C269="B",VLOOKUP($A269,Bat!$A$4:$BG$1500,H$1,FALSE),VLOOKUP($A269,Pit!$A$4:$BA$1686,H$2,FALSE))</f>
        <v>18</v>
      </c>
      <c r="I269" s="14" t="str">
        <f>IF($C269="B",VLOOKUP($A269,Bat!$A$4:$BG$1500,I$1,FALSE),VLOOKUP($A269,Pit!$A$4:$BA$1686,I$2,FALSE))</f>
        <v>S</v>
      </c>
      <c r="J269" s="14" t="str">
        <f>IF($C269="B",VLOOKUP($A269,Bat!$A$4:$BG$1500,J$1,FALSE),VLOOKUP($A269,Pit!$A$4:$BA$1686,J$2,FALSE))</f>
        <v>R</v>
      </c>
      <c r="K269" s="14" t="str">
        <f>IF($C269="B",VLOOKUP($A269,Bat!$A$4:$BG$1500,K$1,FALSE),VLOOKUP($A269,Pit!$A$4:$BA$1686,K$2,FALSE))</f>
        <v>Normal</v>
      </c>
      <c r="L269" s="15" t="str">
        <f>IF($C269="B",VLOOKUP($A269,Bat!$A$4:$BG$1500,L$1,FALSE),VLOOKUP($A269,Pit!$A$4:$BA$1686,L$2,FALSE))</f>
        <v>Normal</v>
      </c>
      <c r="M269" s="14">
        <f>IF($C269="B",VLOOKUP($A269,Bat!$A$4:$BG$1500,M$1,FALSE),VLOOKUP($A269,Pit!$A$4:$BA$1686,M$2,FALSE))</f>
        <v>4</v>
      </c>
      <c r="N269" s="14">
        <f>IF($C269="B",VLOOKUP($A269,Bat!$A$4:$BG$1500,N$1,FALSE),VLOOKUP($A269,Pit!$A$4:$BA$1686,N$2,FALSE))</f>
        <v>4</v>
      </c>
      <c r="O269" s="14">
        <f>IF($C269="B",VLOOKUP($A269,Bat!$A$4:$BG$1500,O$1,FALSE),VLOOKUP($A269,Pit!$A$4:$BA$1686,O$2,FALSE))</f>
        <v>2</v>
      </c>
      <c r="P269" s="14" t="str">
        <f>IF($C269="B",VLOOKUP($A269,Bat!$A$4:$BG$1500,P$1,FALSE),VLOOKUP($A269,Pit!$A$4:$BA$1686,P$2,FALSE))</f>
        <v>92-94 Mph</v>
      </c>
      <c r="Q269" s="15">
        <f>IF($C269="B",VLOOKUP($A269,Bat!$A$4:$BG$1500,Q$1,FALSE),VLOOKUP($A269,Pit!$A$4:$BA$1686,Q$2,FALSE))</f>
        <v>9</v>
      </c>
      <c r="R269" s="16">
        <f>IF($C269="B",VLOOKUP($A269,Bat!$A$4:$BG$1500,R$1,FALSE),VLOOKUP($A269,Pit!$A$4:$BA$1686,R$2,FALSE))</f>
        <v>107.64673179341975</v>
      </c>
      <c r="S269" s="17">
        <f>IF($C269="B",VLOOKUP($A269,Bat!$A$4:$BG$1500,S$1,FALSE),VLOOKUP($A269,Pit!$A$4:$BA$1686,S$2,FALSE))</f>
        <v>0.61329862179465711</v>
      </c>
      <c r="T269" s="48" t="str">
        <f>IF($C269="B",VLOOKUP($A269,Bat!$A$4:$BG$1500,T$1,FALSE),VLOOKUP($A269,Pit!$A$4:$BA$1686,T$2,FALSE))</f>
        <v>$65k</v>
      </c>
      <c r="U269" s="19">
        <f>IF($C269="B",VLOOKUP($A269,Bat!$A$4:$AU$1464,46,FALSE),VLOOKUP($A269,Pit!$A$4:$BD$1664,55,FALSE))</f>
        <v>800</v>
      </c>
      <c r="V269" s="19">
        <f>IF($C269="B",VLOOKUP($A269,Bat!$A$4:$BA$1464,47,FALSE),VLOOKUP($A269,Pit!$A$4:$BF$1664,56,FALSE))</f>
        <v>800</v>
      </c>
      <c r="W269" s="19">
        <f>IF($C269="B",VLOOKUP($A269,Bat!$A$4:$BA$1464,48,FALSE),VLOOKUP($A269,Pit!$A$4:$BF$1664,57,FALSE))</f>
        <v>0</v>
      </c>
      <c r="X269" s="14">
        <f t="shared" si="20"/>
        <v>1097</v>
      </c>
      <c r="Y269" s="20">
        <f t="shared" si="21"/>
        <v>247</v>
      </c>
      <c r="Z269" s="14">
        <f>IFERROR(VLOOKUP($D269,Results37!$F$3:$L$1396,Z$1,FALSE),"")</f>
        <v>372</v>
      </c>
      <c r="AA269" s="43">
        <f>IF(ISERROR(VLOOKUP(D269,Results37!$F$3:$O$1399,AA$1,FALSE)),"",IF(VLOOKUP(D269,Results37!$F$3:$O$1399,AA$1+1,FALSE)=1,"S"&amp;VLOOKUP(D269,Results37!$F$3:$O$1399,AA$1,FALSE),VLOOKUP(D269,Results37!$F$3:$O$1399,AA$1,FALSE)))</f>
        <v>12</v>
      </c>
      <c r="AB269" s="14">
        <f>IFERROR(VLOOKUP($D269,Results37!$F$3:$L$1396,AB$1,FALSE),"")</f>
        <v>32</v>
      </c>
      <c r="AC269" s="14" t="str">
        <f>IFERROR(VLOOKUP($D269,Results37!$F$3:$L$1396,AC$1,FALSE),"")</f>
        <v>Niihama-shi Ghosts</v>
      </c>
      <c r="AD269" s="14">
        <f t="shared" si="22"/>
        <v>725</v>
      </c>
      <c r="AE269" s="18" t="str">
        <f>IF(ISERROR(VLOOKUP($AC269&amp;"-"&amp;$F269&amp;" "&amp;G269,Bonuses!$B$1:$G$1006,4,FALSE)),"",INT(VLOOKUP($AC269&amp;"-"&amp;$F269&amp;" "&amp;$G269,Bonuses!$B$1:$G$1006,4,FALSE)))</f>
        <v/>
      </c>
      <c r="AF269" s="14" t="str">
        <f>IF(ISERROR(VLOOKUP($AC269&amp;"-"&amp;$F269,Bonuses!$B$1:$G$1006,5,FALSE)),"",IF(VLOOKUP($AC269&amp;"-"&amp;$F269,Bonuses!$B$1:$G$1006,5,FALSE)="","",VLOOKUP($AC269&amp;"-"&amp;$F269,Bonuses!$B$1:$G$1006,6,FALSE)&amp;" yrs, "&amp;VLOOKUP($AC269&amp;"-"&amp;$F269,Bonuses!$B$1:$G$1006,5,FALSE)))</f>
        <v/>
      </c>
    </row>
    <row r="270" spans="1:32" s="19" customFormat="1" x14ac:dyDescent="0.3">
      <c r="A270" s="19">
        <v>17907</v>
      </c>
      <c r="B270" s="19">
        <f t="shared" si="19"/>
        <v>1</v>
      </c>
      <c r="C270" s="14" t="str">
        <f>IF(ISNUMBER(IFERROR(VLOOKUP($A270,Pit!$A$4:$A$600,1,FALSE),"B")),"P","B")</f>
        <v>B</v>
      </c>
      <c r="D270" s="15">
        <f>IF($C270="B",VLOOKUP($A270,Bat!$A$4:$BG$1500,D$1,FALSE),VLOOKUP($A270,Pit!$A$4:$BA$1686,D$2,FALSE))</f>
        <v>17907</v>
      </c>
      <c r="E270" s="14" t="str">
        <f>IF($C270="B",VLOOKUP($A270,Bat!$A$4:$BG$1500,E$1,FALSE),VLOOKUP($A270,Pit!$A$4:$BA$1686,E$2,FALSE))</f>
        <v>LF</v>
      </c>
      <c r="F270" s="14" t="str">
        <f>IF($C270="B",VLOOKUP($A270,Bat!$A$4:$BG$1500,F$1,FALSE),VLOOKUP($A270,Pit!$A$4:$BA$1686,F$2,FALSE))</f>
        <v>Yaichiro</v>
      </c>
      <c r="G270" s="14" t="str">
        <f>IF($C270="B",VLOOKUP($A270,Bat!$A$4:$BG$1500,G$1,FALSE),VLOOKUP($A270,Pit!$A$4:$BA$1686,G$2,FALSE))</f>
        <v>Matsumoto</v>
      </c>
      <c r="H270" s="14">
        <f>IF($C270="B",VLOOKUP($A270,Bat!$A$4:$BG$1500,H$1,FALSE),VLOOKUP($A270,Pit!$A$4:$BA$1686,H$2,FALSE))</f>
        <v>17</v>
      </c>
      <c r="I270" s="14" t="str">
        <f>IF($C270="B",VLOOKUP($A270,Bat!$A$4:$BG$1500,I$1,FALSE),VLOOKUP($A270,Pit!$A$4:$BA$1686,I$2,FALSE))</f>
        <v>L</v>
      </c>
      <c r="J270" s="14" t="str">
        <f>IF($C270="B",VLOOKUP($A270,Bat!$A$4:$BG$1500,J$1,FALSE),VLOOKUP($A270,Pit!$A$4:$BA$1686,J$2,FALSE))</f>
        <v>L</v>
      </c>
      <c r="K270" s="14" t="str">
        <f>IF($C270="B",VLOOKUP($A270,Bat!$A$4:$BG$1500,K$1,FALSE),VLOOKUP($A270,Pit!$A$4:$BA$1686,K$2,FALSE))</f>
        <v>High</v>
      </c>
      <c r="L270" s="15" t="str">
        <f>IF($C270="B",VLOOKUP($A270,Bat!$A$4:$BG$1500,L$1,FALSE),VLOOKUP($A270,Pit!$A$4:$BA$1686,L$2,FALSE))</f>
        <v>Normal</v>
      </c>
      <c r="M270" s="14">
        <f>IF($C270="B",VLOOKUP($A270,Bat!$A$4:$BG$1500,M$1,FALSE),VLOOKUP($A270,Pit!$A$4:$BA$1686,M$2,FALSE))</f>
        <v>4</v>
      </c>
      <c r="N270" s="14">
        <f>IF($C270="B",VLOOKUP($A270,Bat!$A$4:$BG$1500,N$1,FALSE),VLOOKUP($A270,Pit!$A$4:$BA$1686,N$2,FALSE))</f>
        <v>3</v>
      </c>
      <c r="O270" s="14">
        <f>IF($C270="B",VLOOKUP($A270,Bat!$A$4:$BG$1500,O$1,FALSE),VLOOKUP($A270,Pit!$A$4:$BA$1686,O$2,FALSE))</f>
        <v>2</v>
      </c>
      <c r="P270" s="14">
        <f>IF($C270="B",VLOOKUP($A270,Bat!$A$4:$BG$1500,P$1,FALSE),VLOOKUP($A270,Pit!$A$4:$BA$1686,P$2,FALSE))</f>
        <v>4</v>
      </c>
      <c r="Q270" s="15">
        <f>IF($C270="B",VLOOKUP($A270,Bat!$A$4:$BG$1500,Q$1,FALSE),VLOOKUP($A270,Pit!$A$4:$BA$1686,Q$2,FALSE))</f>
        <v>3</v>
      </c>
      <c r="R270" s="16">
        <f>IF($C270="B",VLOOKUP($A270,Bat!$A$4:$BG$1500,R$1,FALSE),VLOOKUP($A270,Pit!$A$4:$BA$1686,R$2,FALSE))</f>
        <v>114.15417700320998</v>
      </c>
      <c r="S270" s="17">
        <f>IF($C270="B",VLOOKUP($A270,Bat!$A$4:$BG$1500,S$1,FALSE),VLOOKUP($A270,Pit!$A$4:$BA$1686,S$2,FALSE))</f>
        <v>1.2629807250617977</v>
      </c>
      <c r="T270" s="48" t="str">
        <f>IF($C270="B",VLOOKUP($A270,Bat!$A$4:$BG$1500,T$1,FALSE),VLOOKUP($A270,Pit!$A$4:$BA$1686,T$2,FALSE))</f>
        <v>$65k</v>
      </c>
      <c r="U270" s="19">
        <f>IF($C270="B",VLOOKUP($A270,Bat!$A$4:$AU$1464,46,FALSE),VLOOKUP($A270,Pit!$A$4:$BD$1664,55,FALSE))</f>
        <v>800</v>
      </c>
      <c r="V270" s="19">
        <f>IF($C270="B",VLOOKUP($A270,Bat!$A$4:$BA$1464,47,FALSE),VLOOKUP($A270,Pit!$A$4:$BF$1664,56,FALSE))</f>
        <v>800</v>
      </c>
      <c r="W270" s="19">
        <f>IF($C270="B",VLOOKUP($A270,Bat!$A$4:$BA$1464,48,FALSE),VLOOKUP($A270,Pit!$A$4:$BF$1664,57,FALSE))</f>
        <v>0</v>
      </c>
      <c r="X270" s="14">
        <f t="shared" si="20"/>
        <v>971</v>
      </c>
      <c r="Y270" s="20">
        <f t="shared" si="21"/>
        <v>121</v>
      </c>
      <c r="Z270" s="14">
        <f>IFERROR(VLOOKUP($D270,Results37!$F$3:$L$1396,Z$1,FALSE),"")</f>
        <v>383</v>
      </c>
      <c r="AA270" s="43">
        <f>IF(ISERROR(VLOOKUP(D270,Results37!$F$3:$O$1399,AA$1,FALSE)),"",IF(VLOOKUP(D270,Results37!$F$3:$O$1399,AA$1+1,FALSE)=1,"S"&amp;VLOOKUP(D270,Results37!$F$3:$O$1399,AA$1,FALSE),VLOOKUP(D270,Results37!$F$3:$O$1399,AA$1,FALSE)))</f>
        <v>13</v>
      </c>
      <c r="AB270" s="14">
        <f>IFERROR(VLOOKUP($D270,Results37!$F$3:$L$1396,AB$1,FALSE),"")</f>
        <v>11</v>
      </c>
      <c r="AC270" s="14" t="str">
        <f>IFERROR(VLOOKUP($D270,Results37!$F$3:$L$1396,AC$1,FALSE),"")</f>
        <v>Amsterdam Lions</v>
      </c>
      <c r="AD270" s="14">
        <f t="shared" si="22"/>
        <v>588</v>
      </c>
      <c r="AE270" s="18" t="str">
        <f>IF(ISERROR(VLOOKUP($AC270&amp;"-"&amp;$F270&amp;" "&amp;G270,Bonuses!$B$1:$G$1006,4,FALSE)),"",INT(VLOOKUP($AC270&amp;"-"&amp;$F270&amp;" "&amp;$G270,Bonuses!$B$1:$G$1006,4,FALSE)))</f>
        <v/>
      </c>
      <c r="AF270" s="14" t="str">
        <f>AA270&amp;"."&amp;AB270&amp;" ("&amp;Z270&amp;" overall) - "&amp;IF(C270="B",E270,J270&amp;"HP")&amp;" [url=http://www.pebabaseball.com/reports/news/html/players/player_"&amp;D270&amp;".html]"&amp;F270&amp;" "&amp;G270&amp;"[/url]"</f>
        <v>13.11 (383 overall) - LF [url=http://www.pebabaseball.com/reports/news/html/players/player_17907.html]Yaichiro Matsumoto[/url]</v>
      </c>
    </row>
    <row r="271" spans="1:32" s="19" customFormat="1" hidden="1" x14ac:dyDescent="0.3">
      <c r="A271" s="19">
        <v>12323</v>
      </c>
      <c r="B271" s="19">
        <f t="shared" si="19"/>
        <v>1</v>
      </c>
      <c r="C271" s="14" t="str">
        <f>IF(ISNUMBER(IFERROR(VLOOKUP($A271,Pit!$A$4:$A$600,1,FALSE),"B")),"P","B")</f>
        <v>B</v>
      </c>
      <c r="D271" s="15">
        <f>IF($C271="B",VLOOKUP($A271,Bat!$A$4:$BG$1500,D$1,FALSE),VLOOKUP($A271,Pit!$A$4:$BA$1686,D$2,FALSE))</f>
        <v>12323</v>
      </c>
      <c r="E271" s="14" t="str">
        <f>IF($C271="B",VLOOKUP($A271,Bat!$A$4:$BG$1500,E$1,FALSE),VLOOKUP($A271,Pit!$A$4:$BA$1686,E$2,FALSE))</f>
        <v>1B</v>
      </c>
      <c r="F271" s="14" t="str">
        <f>IF($C271="B",VLOOKUP($A271,Bat!$A$4:$BG$1500,F$1,FALSE),VLOOKUP($A271,Pit!$A$4:$BA$1686,F$2,FALSE))</f>
        <v>Roy</v>
      </c>
      <c r="G271" s="14" t="str">
        <f>IF($C271="B",VLOOKUP($A271,Bat!$A$4:$BG$1500,G$1,FALSE),VLOOKUP($A271,Pit!$A$4:$BA$1686,G$2,FALSE))</f>
        <v>Jordan</v>
      </c>
      <c r="H271" s="14">
        <f>IF($C271="B",VLOOKUP($A271,Bat!$A$4:$BG$1500,H$1,FALSE),VLOOKUP($A271,Pit!$A$4:$BA$1686,H$2,FALSE))</f>
        <v>18</v>
      </c>
      <c r="I271" s="14" t="str">
        <f>IF($C271="B",VLOOKUP($A271,Bat!$A$4:$BG$1500,I$1,FALSE),VLOOKUP($A271,Pit!$A$4:$BA$1686,I$2,FALSE))</f>
        <v>R</v>
      </c>
      <c r="J271" s="14" t="str">
        <f>IF($C271="B",VLOOKUP($A271,Bat!$A$4:$BG$1500,J$1,FALSE),VLOOKUP($A271,Pit!$A$4:$BA$1686,J$2,FALSE))</f>
        <v>R</v>
      </c>
      <c r="K271" s="14" t="str">
        <f>IF($C271="B",VLOOKUP($A271,Bat!$A$4:$BG$1500,K$1,FALSE),VLOOKUP($A271,Pit!$A$4:$BA$1686,K$2,FALSE))</f>
        <v>Normal</v>
      </c>
      <c r="L271" s="15" t="str">
        <f>IF($C271="B",VLOOKUP($A271,Bat!$A$4:$BG$1500,L$1,FALSE),VLOOKUP($A271,Pit!$A$4:$BA$1686,L$2,FALSE))</f>
        <v>Normal</v>
      </c>
      <c r="M271" s="14">
        <f>IF($C271="B",VLOOKUP($A271,Bat!$A$4:$BG$1500,M$1,FALSE),VLOOKUP($A271,Pit!$A$4:$BA$1686,M$2,FALSE))</f>
        <v>3</v>
      </c>
      <c r="N271" s="14">
        <f>IF($C271="B",VLOOKUP($A271,Bat!$A$4:$BG$1500,N$1,FALSE),VLOOKUP($A271,Pit!$A$4:$BA$1686,N$2,FALSE))</f>
        <v>4</v>
      </c>
      <c r="O271" s="14">
        <f>IF($C271="B",VLOOKUP($A271,Bat!$A$4:$BG$1500,O$1,FALSE),VLOOKUP($A271,Pit!$A$4:$BA$1686,O$2,FALSE))</f>
        <v>4</v>
      </c>
      <c r="P271" s="14">
        <f>IF($C271="B",VLOOKUP($A271,Bat!$A$4:$BG$1500,P$1,FALSE),VLOOKUP($A271,Pit!$A$4:$BA$1686,P$2,FALSE))</f>
        <v>5</v>
      </c>
      <c r="Q271" s="15">
        <f>IF($C271="B",VLOOKUP($A271,Bat!$A$4:$BG$1500,Q$1,FALSE),VLOOKUP($A271,Pit!$A$4:$BA$1686,Q$2,FALSE))</f>
        <v>4</v>
      </c>
      <c r="R271" s="16">
        <f>IF($C271="B",VLOOKUP($A271,Bat!$A$4:$BG$1500,R$1,FALSE),VLOOKUP($A271,Pit!$A$4:$BA$1686,R$2,FALSE))</f>
        <v>112.95410777036165</v>
      </c>
      <c r="S271" s="17">
        <f>IF($C271="B",VLOOKUP($A271,Bat!$A$4:$BG$1500,S$1,FALSE),VLOOKUP($A271,Pit!$A$4:$BA$1686,S$2,FALSE))</f>
        <v>1.0122997315846143</v>
      </c>
      <c r="T271" s="48" t="str">
        <f>IF($C271="B",VLOOKUP($A271,Bat!$A$4:$BG$1500,T$1,FALSE),VLOOKUP($A271,Pit!$A$4:$BA$1686,T$2,FALSE))</f>
        <v>$240k</v>
      </c>
      <c r="U271" s="19">
        <f>IF($C271="B",VLOOKUP($A271,Bat!$A$4:$AU$1464,46,FALSE),VLOOKUP($A271,Pit!$A$4:$BD$1664,55,FALSE))</f>
        <v>800</v>
      </c>
      <c r="V271" s="19">
        <f>IF($C271="B",VLOOKUP($A271,Bat!$A$4:$BA$1464,47,FALSE),VLOOKUP($A271,Pit!$A$4:$BF$1664,56,FALSE))</f>
        <v>800</v>
      </c>
      <c r="W271" s="19">
        <f>IF($C271="B",VLOOKUP($A271,Bat!$A$4:$BA$1464,48,FALSE),VLOOKUP($A271,Pit!$A$4:$BF$1664,57,FALSE))</f>
        <v>0</v>
      </c>
      <c r="X271" s="14">
        <f t="shared" si="20"/>
        <v>1005</v>
      </c>
      <c r="Y271" s="20">
        <f t="shared" si="21"/>
        <v>155</v>
      </c>
      <c r="Z271" s="14">
        <f>IFERROR(VLOOKUP($D271,Results37!$F$3:$L$1396,Z$1,FALSE),"")</f>
        <v>314</v>
      </c>
      <c r="AA271" s="43">
        <f>IF(ISERROR(VLOOKUP(D271,Results37!$F$3:$O$1399,AA$1,FALSE)),"",IF(VLOOKUP(D271,Results37!$F$3:$O$1399,AA$1+1,FALSE)=1,"S"&amp;VLOOKUP(D271,Results37!$F$3:$O$1399,AA$1,FALSE),VLOOKUP(D271,Results37!$F$3:$O$1399,AA$1,FALSE)))</f>
        <v>11</v>
      </c>
      <c r="AB271" s="14">
        <f>IFERROR(VLOOKUP($D271,Results37!$F$3:$L$1396,AB$1,FALSE),"")</f>
        <v>6</v>
      </c>
      <c r="AC271" s="14" t="str">
        <f>IFERROR(VLOOKUP($D271,Results37!$F$3:$L$1396,AC$1,FALSE),"")</f>
        <v>Scottish Claymores</v>
      </c>
      <c r="AD271" s="14">
        <f t="shared" si="22"/>
        <v>691</v>
      </c>
      <c r="AE271" s="18" t="str">
        <f>IF(ISERROR(VLOOKUP($AC271&amp;"-"&amp;$F271&amp;" "&amp;G271,Bonuses!$B$1:$G$1006,4,FALSE)),"",INT(VLOOKUP($AC271&amp;"-"&amp;$F271&amp;" "&amp;$G271,Bonuses!$B$1:$G$1006,4,FALSE)))</f>
        <v/>
      </c>
      <c r="AF271" s="14" t="str">
        <f>AA271&amp;"."&amp;AB271&amp;" ("&amp;Z271&amp;") - "&amp;E271&amp;" "&amp;F271&amp;" "&amp;G271</f>
        <v>11.6 (314) - 1B Roy Jordan</v>
      </c>
    </row>
    <row r="272" spans="1:32" s="19" customFormat="1" hidden="1" x14ac:dyDescent="0.3">
      <c r="A272" s="19">
        <v>14746</v>
      </c>
      <c r="B272" s="19">
        <f t="shared" si="19"/>
        <v>1</v>
      </c>
      <c r="C272" s="14" t="str">
        <f>IF(ISNUMBER(IFERROR(VLOOKUP($A272,Pit!$A$4:$A$600,1,FALSE),"B")),"P","B")</f>
        <v>B</v>
      </c>
      <c r="D272" s="15">
        <f>IF($C272="B",VLOOKUP($A272,Bat!$A$4:$BG$1500,D$1,FALSE),VLOOKUP($A272,Pit!$A$4:$BA$1686,D$2,FALSE))</f>
        <v>14746</v>
      </c>
      <c r="E272" s="14" t="str">
        <f>IF($C272="B",VLOOKUP($A272,Bat!$A$4:$BG$1500,E$1,FALSE),VLOOKUP($A272,Pit!$A$4:$BA$1686,E$2,FALSE))</f>
        <v>2B</v>
      </c>
      <c r="F272" s="14" t="str">
        <f>IF($C272="B",VLOOKUP($A272,Bat!$A$4:$BG$1500,F$1,FALSE),VLOOKUP($A272,Pit!$A$4:$BA$1686,F$2,FALSE))</f>
        <v>Zi-cheng</v>
      </c>
      <c r="G272" s="14" t="str">
        <f>IF($C272="B",VLOOKUP($A272,Bat!$A$4:$BG$1500,G$1,FALSE),VLOOKUP($A272,Pit!$A$4:$BA$1686,G$2,FALSE))</f>
        <v>Men</v>
      </c>
      <c r="H272" s="14">
        <f>IF($C272="B",VLOOKUP($A272,Bat!$A$4:$BG$1500,H$1,FALSE),VLOOKUP($A272,Pit!$A$4:$BA$1686,H$2,FALSE))</f>
        <v>18</v>
      </c>
      <c r="I272" s="14" t="str">
        <f>IF($C272="B",VLOOKUP($A272,Bat!$A$4:$BG$1500,I$1,FALSE),VLOOKUP($A272,Pit!$A$4:$BA$1686,I$2,FALSE))</f>
        <v>S</v>
      </c>
      <c r="J272" s="14" t="str">
        <f>IF($C272="B",VLOOKUP($A272,Bat!$A$4:$BG$1500,J$1,FALSE),VLOOKUP($A272,Pit!$A$4:$BA$1686,J$2,FALSE))</f>
        <v>R</v>
      </c>
      <c r="K272" s="14" t="str">
        <f>IF($C272="B",VLOOKUP($A272,Bat!$A$4:$BG$1500,K$1,FALSE),VLOOKUP($A272,Pit!$A$4:$BA$1686,K$2,FALSE))</f>
        <v>Normal</v>
      </c>
      <c r="L272" s="15" t="str">
        <f>IF($C272="B",VLOOKUP($A272,Bat!$A$4:$BG$1500,L$1,FALSE),VLOOKUP($A272,Pit!$A$4:$BA$1686,L$2,FALSE))</f>
        <v>Normal</v>
      </c>
      <c r="M272" s="14">
        <f>IF($C272="B",VLOOKUP($A272,Bat!$A$4:$BG$1500,M$1,FALSE),VLOOKUP($A272,Pit!$A$4:$BA$1686,M$2,FALSE))</f>
        <v>3</v>
      </c>
      <c r="N272" s="14">
        <f>IF($C272="B",VLOOKUP($A272,Bat!$A$4:$BG$1500,N$1,FALSE),VLOOKUP($A272,Pit!$A$4:$BA$1686,N$2,FALSE))</f>
        <v>5</v>
      </c>
      <c r="O272" s="14">
        <f>IF($C272="B",VLOOKUP($A272,Bat!$A$4:$BG$1500,O$1,FALSE),VLOOKUP($A272,Pit!$A$4:$BA$1686,O$2,FALSE))</f>
        <v>5</v>
      </c>
      <c r="P272" s="14">
        <f>IF($C272="B",VLOOKUP($A272,Bat!$A$4:$BG$1500,P$1,FALSE),VLOOKUP($A272,Pit!$A$4:$BA$1686,P$2,FALSE))</f>
        <v>4</v>
      </c>
      <c r="Q272" s="15">
        <f>IF($C272="B",VLOOKUP($A272,Bat!$A$4:$BG$1500,Q$1,FALSE),VLOOKUP($A272,Pit!$A$4:$BA$1686,Q$2,FALSE))</f>
        <v>3</v>
      </c>
      <c r="R272" s="16">
        <f>IF($C272="B",VLOOKUP($A272,Bat!$A$4:$BG$1500,R$1,FALSE),VLOOKUP($A272,Pit!$A$4:$BA$1686,R$2,FALSE))</f>
        <v>113.33759718578241</v>
      </c>
      <c r="S272" s="17">
        <f>IF($C272="B",VLOOKUP($A272,Bat!$A$4:$BG$1500,S$1,FALSE),VLOOKUP($A272,Pit!$A$4:$BA$1686,S$2,FALSE))</f>
        <v>1.092406366280591</v>
      </c>
      <c r="T272" s="48" t="str">
        <f>IF($C272="B",VLOOKUP($A272,Bat!$A$4:$BG$1500,T$1,FALSE),VLOOKUP($A272,Pit!$A$4:$BA$1686,T$2,FALSE))</f>
        <v>$75k</v>
      </c>
      <c r="U272" s="19">
        <f>IF($C272="B",VLOOKUP($A272,Bat!$A$4:$AU$1464,46,FALSE),VLOOKUP($A272,Pit!$A$4:$BD$1664,55,FALSE))</f>
        <v>800</v>
      </c>
      <c r="V272" s="19">
        <f>IF($C272="B",VLOOKUP($A272,Bat!$A$4:$BA$1464,47,FALSE),VLOOKUP($A272,Pit!$A$4:$BF$1664,56,FALSE))</f>
        <v>800</v>
      </c>
      <c r="W272" s="19">
        <f>IF($C272="B",VLOOKUP($A272,Bat!$A$4:$BA$1464,48,FALSE),VLOOKUP($A272,Pit!$A$4:$BF$1664,57,FALSE))</f>
        <v>0</v>
      </c>
      <c r="X272" s="14">
        <f t="shared" si="20"/>
        <v>994</v>
      </c>
      <c r="Y272" s="20">
        <f t="shared" si="21"/>
        <v>144</v>
      </c>
      <c r="Z272" s="14">
        <f>IFERROR(VLOOKUP($D272,Results37!$F$3:$L$1396,Z$1,FALSE),"")</f>
        <v>393</v>
      </c>
      <c r="AA272" s="43">
        <f>IF(ISERROR(VLOOKUP(D272,Results37!$F$3:$O$1399,AA$1,FALSE)),"",IF(VLOOKUP(D272,Results37!$F$3:$O$1399,AA$1+1,FALSE)=1,"S"&amp;VLOOKUP(D272,Results37!$F$3:$O$1399,AA$1,FALSE),VLOOKUP(D272,Results37!$F$3:$O$1399,AA$1,FALSE)))</f>
        <v>13</v>
      </c>
      <c r="AB272" s="14">
        <f>IFERROR(VLOOKUP($D272,Results37!$F$3:$L$1396,AB$1,FALSE),"")</f>
        <v>21</v>
      </c>
      <c r="AC272" s="14" t="str">
        <f>IFERROR(VLOOKUP($D272,Results37!$F$3:$L$1396,AC$1,FALSE),"")</f>
        <v>Florida Farstriders</v>
      </c>
      <c r="AD272" s="14">
        <f t="shared" si="22"/>
        <v>601</v>
      </c>
      <c r="AE272" s="18" t="str">
        <f>IF(ISERROR(VLOOKUP($AC272&amp;"-"&amp;$F272&amp;" "&amp;G272,Bonuses!$B$1:$G$1006,4,FALSE)),"",INT(VLOOKUP($AC272&amp;"-"&amp;$F272&amp;" "&amp;$G272,Bonuses!$B$1:$G$1006,4,FALSE)))</f>
        <v/>
      </c>
      <c r="AF272" s="14" t="str">
        <f>AA272&amp;"."&amp;AB272&amp;" ("&amp;Z272&amp;") - "&amp;E272&amp;" "&amp;F272&amp;" "&amp;G272</f>
        <v>13.21 (393) - 2B Zi-cheng Men</v>
      </c>
    </row>
    <row r="273" spans="1:32" s="19" customFormat="1" hidden="1" x14ac:dyDescent="0.3">
      <c r="A273" s="19">
        <v>7787</v>
      </c>
      <c r="B273" s="19">
        <f t="shared" si="19"/>
        <v>1</v>
      </c>
      <c r="C273" s="14" t="str">
        <f>IF(ISNUMBER(IFERROR(VLOOKUP($A273,Pit!$A$4:$A$600,1,FALSE),"B")),"P","B")</f>
        <v>B</v>
      </c>
      <c r="D273" s="15">
        <f>IF($C273="B",VLOOKUP($A273,Bat!$A$4:$BG$1500,D$1,FALSE),VLOOKUP($A273,Pit!$A$4:$BA$1686,D$2,FALSE))</f>
        <v>7787</v>
      </c>
      <c r="E273" s="14" t="str">
        <f>IF($C273="B",VLOOKUP($A273,Bat!$A$4:$BG$1500,E$1,FALSE),VLOOKUP($A273,Pit!$A$4:$BA$1686,E$2,FALSE))</f>
        <v>LF</v>
      </c>
      <c r="F273" s="14" t="str">
        <f>IF($C273="B",VLOOKUP($A273,Bat!$A$4:$BG$1500,F$1,FALSE),VLOOKUP($A273,Pit!$A$4:$BA$1686,F$2,FALSE))</f>
        <v>Guillermo</v>
      </c>
      <c r="G273" s="14" t="str">
        <f>IF($C273="B",VLOOKUP($A273,Bat!$A$4:$BG$1500,G$1,FALSE),VLOOKUP($A273,Pit!$A$4:$BA$1686,G$2,FALSE))</f>
        <v>Rey</v>
      </c>
      <c r="H273" s="14">
        <f>IF($C273="B",VLOOKUP($A273,Bat!$A$4:$BG$1500,H$1,FALSE),VLOOKUP($A273,Pit!$A$4:$BA$1686,H$2,FALSE))</f>
        <v>18</v>
      </c>
      <c r="I273" s="14" t="str">
        <f>IF($C273="B",VLOOKUP($A273,Bat!$A$4:$BG$1500,I$1,FALSE),VLOOKUP($A273,Pit!$A$4:$BA$1686,I$2,FALSE))</f>
        <v>R</v>
      </c>
      <c r="J273" s="14" t="str">
        <f>IF($C273="B",VLOOKUP($A273,Bat!$A$4:$BG$1500,J$1,FALSE),VLOOKUP($A273,Pit!$A$4:$BA$1686,J$2,FALSE))</f>
        <v>L</v>
      </c>
      <c r="K273" s="14" t="str">
        <f>IF($C273="B",VLOOKUP($A273,Bat!$A$4:$BG$1500,K$1,FALSE),VLOOKUP($A273,Pit!$A$4:$BA$1686,K$2,FALSE))</f>
        <v>Low</v>
      </c>
      <c r="L273" s="15" t="str">
        <f>IF($C273="B",VLOOKUP($A273,Bat!$A$4:$BG$1500,L$1,FALSE),VLOOKUP($A273,Pit!$A$4:$BA$1686,L$2,FALSE))</f>
        <v>Normal</v>
      </c>
      <c r="M273" s="14">
        <f>IF($C273="B",VLOOKUP($A273,Bat!$A$4:$BG$1500,M$1,FALSE),VLOOKUP($A273,Pit!$A$4:$BA$1686,M$2,FALSE))</f>
        <v>3</v>
      </c>
      <c r="N273" s="14">
        <f>IF($C273="B",VLOOKUP($A273,Bat!$A$4:$BG$1500,N$1,FALSE),VLOOKUP($A273,Pit!$A$4:$BA$1686,N$2,FALSE))</f>
        <v>4</v>
      </c>
      <c r="O273" s="14">
        <f>IF($C273="B",VLOOKUP($A273,Bat!$A$4:$BG$1500,O$1,FALSE),VLOOKUP($A273,Pit!$A$4:$BA$1686,O$2,FALSE))</f>
        <v>4</v>
      </c>
      <c r="P273" s="14">
        <f>IF($C273="B",VLOOKUP($A273,Bat!$A$4:$BG$1500,P$1,FALSE),VLOOKUP($A273,Pit!$A$4:$BA$1686,P$2,FALSE))</f>
        <v>6</v>
      </c>
      <c r="Q273" s="15">
        <f>IF($C273="B",VLOOKUP($A273,Bat!$A$4:$BG$1500,Q$1,FALSE),VLOOKUP($A273,Pit!$A$4:$BA$1686,Q$2,FALSE))</f>
        <v>3</v>
      </c>
      <c r="R273" s="16">
        <f>IF($C273="B",VLOOKUP($A273,Bat!$A$4:$BG$1500,R$1,FALSE),VLOOKUP($A273,Pit!$A$4:$BA$1686,R$2,FALSE))</f>
        <v>112.70939724767257</v>
      </c>
      <c r="S273" s="17">
        <f>IF($C273="B",VLOOKUP($A273,Bat!$A$4:$BG$1500,S$1,FALSE),VLOOKUP($A273,Pit!$A$4:$BA$1686,S$2,FALSE))</f>
        <v>0.961182449962104</v>
      </c>
      <c r="T273" s="48" t="str">
        <f>IF($C273="B",VLOOKUP($A273,Bat!$A$4:$BG$1500,T$1,FALSE),VLOOKUP($A273,Pit!$A$4:$BA$1686,T$2,FALSE))</f>
        <v>$65k</v>
      </c>
      <c r="U273" s="19">
        <f>IF($C273="B",VLOOKUP($A273,Bat!$A$4:$AU$1464,46,FALSE),VLOOKUP($A273,Pit!$A$4:$BD$1664,55,FALSE))</f>
        <v>800</v>
      </c>
      <c r="V273" s="19">
        <f>IF($C273="B",VLOOKUP($A273,Bat!$A$4:$BA$1464,47,FALSE),VLOOKUP($A273,Pit!$A$4:$BF$1664,56,FALSE))</f>
        <v>800</v>
      </c>
      <c r="W273" s="19">
        <f>IF($C273="B",VLOOKUP($A273,Bat!$A$4:$BA$1464,48,FALSE),VLOOKUP($A273,Pit!$A$4:$BF$1664,57,FALSE))</f>
        <v>0</v>
      </c>
      <c r="X273" s="14">
        <f t="shared" si="20"/>
        <v>1014</v>
      </c>
      <c r="Y273" s="20">
        <f t="shared" si="21"/>
        <v>164</v>
      </c>
      <c r="Z273" s="14">
        <f>IFERROR(VLOOKUP($D273,Results37!$F$3:$L$1396,Z$1,FALSE),"")</f>
        <v>346</v>
      </c>
      <c r="AA273" s="43">
        <f>IF(ISERROR(VLOOKUP(D273,Results37!$F$3:$O$1399,AA$1,FALSE)),"",IF(VLOOKUP(D273,Results37!$F$3:$O$1399,AA$1+1,FALSE)=1,"S"&amp;VLOOKUP(D273,Results37!$F$3:$O$1399,AA$1,FALSE),VLOOKUP(D273,Results37!$F$3:$O$1399,AA$1,FALSE)))</f>
        <v>12</v>
      </c>
      <c r="AB273" s="14">
        <f>IFERROR(VLOOKUP($D273,Results37!$F$3:$L$1396,AB$1,FALSE),"")</f>
        <v>6</v>
      </c>
      <c r="AC273" s="14" t="str">
        <f>IFERROR(VLOOKUP($D273,Results37!$F$3:$L$1396,AC$1,FALSE),"")</f>
        <v>Scottish Claymores</v>
      </c>
      <c r="AD273" s="14">
        <f t="shared" si="22"/>
        <v>668</v>
      </c>
      <c r="AE273" s="18" t="str">
        <f>IF(ISERROR(VLOOKUP($AC273&amp;"-"&amp;$F273&amp;" "&amp;G273,Bonuses!$B$1:$G$1006,4,FALSE)),"",INT(VLOOKUP($AC273&amp;"-"&amp;$F273&amp;" "&amp;$G273,Bonuses!$B$1:$G$1006,4,FALSE)))</f>
        <v/>
      </c>
      <c r="AF273" s="14" t="str">
        <f>IF(ISERROR(VLOOKUP($AC273&amp;"-"&amp;$F273,Bonuses!$B$1:$G$1006,5,FALSE)),"",IF(VLOOKUP($AC273&amp;"-"&amp;$F273,Bonuses!$B$1:$G$1006,5,FALSE)="","",VLOOKUP($AC273&amp;"-"&amp;$F273,Bonuses!$B$1:$G$1006,6,FALSE)&amp;" yrs, "&amp;VLOOKUP($AC273&amp;"-"&amp;$F273,Bonuses!$B$1:$G$1006,5,FALSE)))</f>
        <v/>
      </c>
    </row>
    <row r="274" spans="1:32" s="19" customFormat="1" hidden="1" x14ac:dyDescent="0.3">
      <c r="A274" s="19">
        <v>11284</v>
      </c>
      <c r="B274" s="19">
        <f t="shared" si="19"/>
        <v>1</v>
      </c>
      <c r="C274" s="14" t="str">
        <f>IF(ISNUMBER(IFERROR(VLOOKUP($A274,Pit!$A$4:$A$600,1,FALSE),"B")),"P","B")</f>
        <v>B</v>
      </c>
      <c r="D274" s="15">
        <f>IF($C274="B",VLOOKUP($A274,Bat!$A$4:$BG$1500,D$1,FALSE),VLOOKUP($A274,Pit!$A$4:$BA$1686,D$2,FALSE))</f>
        <v>11284</v>
      </c>
      <c r="E274" s="14" t="str">
        <f>IF($C274="B",VLOOKUP($A274,Bat!$A$4:$BG$1500,E$1,FALSE),VLOOKUP($A274,Pit!$A$4:$BA$1686,E$2,FALSE))</f>
        <v>2B</v>
      </c>
      <c r="F274" s="14" t="str">
        <f>IF($C274="B",VLOOKUP($A274,Bat!$A$4:$BG$1500,F$1,FALSE),VLOOKUP($A274,Pit!$A$4:$BA$1686,F$2,FALSE))</f>
        <v>Jun</v>
      </c>
      <c r="G274" s="14" t="str">
        <f>IF($C274="B",VLOOKUP($A274,Bat!$A$4:$BG$1500,G$1,FALSE),VLOOKUP($A274,Pit!$A$4:$BA$1686,G$2,FALSE))</f>
        <v>Suzuki</v>
      </c>
      <c r="H274" s="14">
        <f>IF($C274="B",VLOOKUP($A274,Bat!$A$4:$BG$1500,H$1,FALSE),VLOOKUP($A274,Pit!$A$4:$BA$1686,H$2,FALSE))</f>
        <v>18</v>
      </c>
      <c r="I274" s="14" t="str">
        <f>IF($C274="B",VLOOKUP($A274,Bat!$A$4:$BG$1500,I$1,FALSE),VLOOKUP($A274,Pit!$A$4:$BA$1686,I$2,FALSE))</f>
        <v>R</v>
      </c>
      <c r="J274" s="14" t="str">
        <f>IF($C274="B",VLOOKUP($A274,Bat!$A$4:$BG$1500,J$1,FALSE),VLOOKUP($A274,Pit!$A$4:$BA$1686,J$2,FALSE))</f>
        <v>R</v>
      </c>
      <c r="K274" s="14" t="str">
        <f>IF($C274="B",VLOOKUP($A274,Bat!$A$4:$BG$1500,K$1,FALSE),VLOOKUP($A274,Pit!$A$4:$BA$1686,K$2,FALSE))</f>
        <v>Normal</v>
      </c>
      <c r="L274" s="15" t="str">
        <f>IF($C274="B",VLOOKUP($A274,Bat!$A$4:$BG$1500,L$1,FALSE),VLOOKUP($A274,Pit!$A$4:$BA$1686,L$2,FALSE))</f>
        <v>Normal</v>
      </c>
      <c r="M274" s="14">
        <f>IF($C274="B",VLOOKUP($A274,Bat!$A$4:$BG$1500,M$1,FALSE),VLOOKUP($A274,Pit!$A$4:$BA$1686,M$2,FALSE))</f>
        <v>3</v>
      </c>
      <c r="N274" s="14">
        <f>IF($C274="B",VLOOKUP($A274,Bat!$A$4:$BG$1500,N$1,FALSE),VLOOKUP($A274,Pit!$A$4:$BA$1686,N$2,FALSE))</f>
        <v>4</v>
      </c>
      <c r="O274" s="14">
        <f>IF($C274="B",VLOOKUP($A274,Bat!$A$4:$BG$1500,O$1,FALSE),VLOOKUP($A274,Pit!$A$4:$BA$1686,O$2,FALSE))</f>
        <v>4</v>
      </c>
      <c r="P274" s="14">
        <f>IF($C274="B",VLOOKUP($A274,Bat!$A$4:$BG$1500,P$1,FALSE),VLOOKUP($A274,Pit!$A$4:$BA$1686,P$2,FALSE))</f>
        <v>5</v>
      </c>
      <c r="Q274" s="15">
        <f>IF($C274="B",VLOOKUP($A274,Bat!$A$4:$BG$1500,Q$1,FALSE),VLOOKUP($A274,Pit!$A$4:$BA$1686,Q$2,FALSE))</f>
        <v>3</v>
      </c>
      <c r="R274" s="16">
        <f>IF($C274="B",VLOOKUP($A274,Bat!$A$4:$BG$1500,R$1,FALSE),VLOOKUP($A274,Pit!$A$4:$BA$1686,R$2,FALSE))</f>
        <v>112.65465530218613</v>
      </c>
      <c r="S274" s="17">
        <f>IF($C274="B",VLOOKUP($A274,Bat!$A$4:$BG$1500,S$1,FALSE),VLOOKUP($A274,Pit!$A$4:$BA$1686,S$2,FALSE))</f>
        <v>0.94974747195933973</v>
      </c>
      <c r="T274" s="48" t="str">
        <f>IF($C274="B",VLOOKUP($A274,Bat!$A$4:$BG$1500,T$1,FALSE),VLOOKUP($A274,Pit!$A$4:$BA$1686,T$2,FALSE))</f>
        <v>$200k</v>
      </c>
      <c r="U274" s="19">
        <f>IF($C274="B",VLOOKUP($A274,Bat!$A$4:$AU$1464,46,FALSE),VLOOKUP($A274,Pit!$A$4:$BD$1664,55,FALSE))</f>
        <v>800</v>
      </c>
      <c r="V274" s="19">
        <f>IF($C274="B",VLOOKUP($A274,Bat!$A$4:$BA$1464,47,FALSE),VLOOKUP($A274,Pit!$A$4:$BF$1664,56,FALSE))</f>
        <v>800</v>
      </c>
      <c r="W274" s="19">
        <f>IF($C274="B",VLOOKUP($A274,Bat!$A$4:$BA$1464,48,FALSE),VLOOKUP($A274,Pit!$A$4:$BF$1664,57,FALSE))</f>
        <v>0</v>
      </c>
      <c r="X274" s="14">
        <f t="shared" si="20"/>
        <v>1017</v>
      </c>
      <c r="Y274" s="20">
        <f t="shared" si="21"/>
        <v>167</v>
      </c>
      <c r="Z274" s="14">
        <f>IFERROR(VLOOKUP($D274,Results37!$F$3:$L$1396,Z$1,FALSE),"")</f>
        <v>322</v>
      </c>
      <c r="AA274" s="43">
        <f>IF(ISERROR(VLOOKUP(D274,Results37!$F$3:$O$1399,AA$1,FALSE)),"",IF(VLOOKUP(D274,Results37!$F$3:$O$1399,AA$1+1,FALSE)=1,"S"&amp;VLOOKUP(D274,Results37!$F$3:$O$1399,AA$1,FALSE),VLOOKUP(D274,Results37!$F$3:$O$1399,AA$1,FALSE)))</f>
        <v>11</v>
      </c>
      <c r="AB274" s="14">
        <f>IFERROR(VLOOKUP($D274,Results37!$F$3:$L$1396,AB$1,FALSE),"")</f>
        <v>14</v>
      </c>
      <c r="AC274" s="14" t="str">
        <f>IFERROR(VLOOKUP($D274,Results37!$F$3:$L$1396,AC$1,FALSE),"")</f>
        <v>Palm Springs Codgers</v>
      </c>
      <c r="AD274" s="14">
        <f t="shared" si="22"/>
        <v>695</v>
      </c>
      <c r="AE274" s="18" t="str">
        <f>IF(ISERROR(VLOOKUP($AC274&amp;"-"&amp;$F274&amp;" "&amp;G274,Bonuses!$B$1:$G$1006,4,FALSE)),"",INT(VLOOKUP($AC274&amp;"-"&amp;$F274&amp;" "&amp;$G274,Bonuses!$B$1:$G$1006,4,FALSE)))</f>
        <v/>
      </c>
      <c r="AF274" s="14" t="str">
        <f>AA274&amp;"."&amp;AB274&amp;" ("&amp;Z274&amp;") - "&amp;E274&amp;" "&amp;F274&amp;" "&amp;G274</f>
        <v>11.14 (322) - 2B Jun Suzuki</v>
      </c>
    </row>
    <row r="275" spans="1:32" s="19" customFormat="1" hidden="1" x14ac:dyDescent="0.3">
      <c r="A275" s="19">
        <v>12453</v>
      </c>
      <c r="B275" s="19">
        <f t="shared" si="19"/>
        <v>1</v>
      </c>
      <c r="C275" s="14" t="str">
        <f>IF(ISNUMBER(IFERROR(VLOOKUP($A275,Pit!$A$4:$A$600,1,FALSE),"B")),"P","B")</f>
        <v>B</v>
      </c>
      <c r="D275" s="15">
        <f>IF($C275="B",VLOOKUP($A275,Bat!$A$4:$BG$1500,D$1,FALSE),VLOOKUP($A275,Pit!$A$4:$BA$1686,D$2,FALSE))</f>
        <v>12453</v>
      </c>
      <c r="E275" s="14" t="str">
        <f>IF($C275="B",VLOOKUP($A275,Bat!$A$4:$BG$1500,E$1,FALSE),VLOOKUP($A275,Pit!$A$4:$BA$1686,E$2,FALSE))</f>
        <v>2B</v>
      </c>
      <c r="F275" s="14" t="str">
        <f>IF($C275="B",VLOOKUP($A275,Bat!$A$4:$BG$1500,F$1,FALSE),VLOOKUP($A275,Pit!$A$4:$BA$1686,F$2,FALSE))</f>
        <v>Jake</v>
      </c>
      <c r="G275" s="14" t="str">
        <f>IF($C275="B",VLOOKUP($A275,Bat!$A$4:$BG$1500,G$1,FALSE),VLOOKUP($A275,Pit!$A$4:$BA$1686,G$2,FALSE))</f>
        <v>Cunningham</v>
      </c>
      <c r="H275" s="14">
        <f>IF($C275="B",VLOOKUP($A275,Bat!$A$4:$BG$1500,H$1,FALSE),VLOOKUP($A275,Pit!$A$4:$BA$1686,H$2,FALSE))</f>
        <v>18</v>
      </c>
      <c r="I275" s="14" t="str">
        <f>IF($C275="B",VLOOKUP($A275,Bat!$A$4:$BG$1500,I$1,FALSE),VLOOKUP($A275,Pit!$A$4:$BA$1686,I$2,FALSE))</f>
        <v>R</v>
      </c>
      <c r="J275" s="14" t="str">
        <f>IF($C275="B",VLOOKUP($A275,Bat!$A$4:$BG$1500,J$1,FALSE),VLOOKUP($A275,Pit!$A$4:$BA$1686,J$2,FALSE))</f>
        <v>R</v>
      </c>
      <c r="K275" s="14" t="str">
        <f>IF($C275="B",VLOOKUP($A275,Bat!$A$4:$BG$1500,K$1,FALSE),VLOOKUP($A275,Pit!$A$4:$BA$1686,K$2,FALSE))</f>
        <v>High</v>
      </c>
      <c r="L275" s="15" t="str">
        <f>IF($C275="B",VLOOKUP($A275,Bat!$A$4:$BG$1500,L$1,FALSE),VLOOKUP($A275,Pit!$A$4:$BA$1686,L$2,FALSE))</f>
        <v>Normal</v>
      </c>
      <c r="M275" s="14">
        <f>IF($C275="B",VLOOKUP($A275,Bat!$A$4:$BG$1500,M$1,FALSE),VLOOKUP($A275,Pit!$A$4:$BA$1686,M$2,FALSE))</f>
        <v>3</v>
      </c>
      <c r="N275" s="14">
        <f>IF($C275="B",VLOOKUP($A275,Bat!$A$4:$BG$1500,N$1,FALSE),VLOOKUP($A275,Pit!$A$4:$BA$1686,N$2,FALSE))</f>
        <v>3</v>
      </c>
      <c r="O275" s="14">
        <f>IF($C275="B",VLOOKUP($A275,Bat!$A$4:$BG$1500,O$1,FALSE),VLOOKUP($A275,Pit!$A$4:$BA$1686,O$2,FALSE))</f>
        <v>3</v>
      </c>
      <c r="P275" s="14">
        <f>IF($C275="B",VLOOKUP($A275,Bat!$A$4:$BG$1500,P$1,FALSE),VLOOKUP($A275,Pit!$A$4:$BA$1686,P$2,FALSE))</f>
        <v>5</v>
      </c>
      <c r="Q275" s="15">
        <f>IF($C275="B",VLOOKUP($A275,Bat!$A$4:$BG$1500,Q$1,FALSE),VLOOKUP($A275,Pit!$A$4:$BA$1686,Q$2,FALSE))</f>
        <v>4</v>
      </c>
      <c r="R275" s="16">
        <f>IF($C275="B",VLOOKUP($A275,Bat!$A$4:$BG$1500,R$1,FALSE),VLOOKUP($A275,Pit!$A$4:$BA$1686,R$2,FALSE))</f>
        <v>112.83695557498467</v>
      </c>
      <c r="S275" s="17">
        <f>IF($C275="B",VLOOKUP($A275,Bat!$A$4:$BG$1500,S$1,FALSE),VLOOKUP($A275,Pit!$A$4:$BA$1686,S$2,FALSE))</f>
        <v>0.98782795285612446</v>
      </c>
      <c r="T275" s="48" t="str">
        <f>IF($C275="B",VLOOKUP($A275,Bat!$A$4:$BG$1500,T$1,FALSE),VLOOKUP($A275,Pit!$A$4:$BA$1686,T$2,FALSE))</f>
        <v>$65k</v>
      </c>
      <c r="U275" s="19">
        <f>IF($C275="B",VLOOKUP($A275,Bat!$A$4:$AU$1464,46,FALSE),VLOOKUP($A275,Pit!$A$4:$BD$1664,55,FALSE))</f>
        <v>800</v>
      </c>
      <c r="V275" s="19">
        <f>IF($C275="B",VLOOKUP($A275,Bat!$A$4:$BA$1464,47,FALSE),VLOOKUP($A275,Pit!$A$4:$BF$1664,56,FALSE))</f>
        <v>800</v>
      </c>
      <c r="W275" s="19">
        <f>IF($C275="B",VLOOKUP($A275,Bat!$A$4:$BA$1464,48,FALSE),VLOOKUP($A275,Pit!$A$4:$BF$1664,57,FALSE))</f>
        <v>0</v>
      </c>
      <c r="X275" s="14">
        <f t="shared" si="20"/>
        <v>1010</v>
      </c>
      <c r="Y275" s="20">
        <f t="shared" si="21"/>
        <v>160</v>
      </c>
      <c r="Z275" s="14">
        <f>IFERROR(VLOOKUP($D275,Results37!$F$3:$L$1396,Z$1,FALSE),"")</f>
        <v>387</v>
      </c>
      <c r="AA275" s="43">
        <f>IF(ISERROR(VLOOKUP(D275,Results37!$F$3:$O$1399,AA$1,FALSE)),"",IF(VLOOKUP(D275,Results37!$F$3:$O$1399,AA$1+1,FALSE)=1,"S"&amp;VLOOKUP(D275,Results37!$F$3:$O$1399,AA$1,FALSE),VLOOKUP(D275,Results37!$F$3:$O$1399,AA$1,FALSE)))</f>
        <v>13</v>
      </c>
      <c r="AB275" s="14">
        <f>IFERROR(VLOOKUP($D275,Results37!$F$3:$L$1396,AB$1,FALSE),"")</f>
        <v>15</v>
      </c>
      <c r="AC275" s="14" t="str">
        <f>IFERROR(VLOOKUP($D275,Results37!$F$3:$L$1396,AC$1,FALSE),"")</f>
        <v>London Underground</v>
      </c>
      <c r="AD275" s="14">
        <f t="shared" si="22"/>
        <v>623</v>
      </c>
      <c r="AE275" s="18" t="str">
        <f>IF(ISERROR(VLOOKUP($AC275&amp;"-"&amp;$F275&amp;" "&amp;G275,Bonuses!$B$1:$G$1006,4,FALSE)),"",INT(VLOOKUP($AC275&amp;"-"&amp;$F275&amp;" "&amp;$G275,Bonuses!$B$1:$G$1006,4,FALSE)))</f>
        <v/>
      </c>
      <c r="AF275" s="14" t="str">
        <f>AA275&amp;"."&amp;AB275&amp;" ("&amp;Z275&amp;") - "&amp;E275&amp;" "&amp;F275&amp;" "&amp;G275</f>
        <v>13.15 (387) - 2B Jake Cunningham</v>
      </c>
    </row>
    <row r="276" spans="1:32" s="19" customFormat="1" hidden="1" x14ac:dyDescent="0.3">
      <c r="A276" s="19">
        <v>15314</v>
      </c>
      <c r="B276" s="19">
        <f t="shared" si="19"/>
        <v>1</v>
      </c>
      <c r="C276" s="14" t="str">
        <f>IF(ISNUMBER(IFERROR(VLOOKUP($A276,Pit!$A$4:$A$600,1,FALSE),"B")),"P","B")</f>
        <v>B</v>
      </c>
      <c r="D276" s="15">
        <f>IF($C276="B",VLOOKUP($A276,Bat!$A$4:$BG$1500,D$1,FALSE),VLOOKUP($A276,Pit!$A$4:$BA$1686,D$2,FALSE))</f>
        <v>15314</v>
      </c>
      <c r="E276" s="14" t="str">
        <f>IF($C276="B",VLOOKUP($A276,Bat!$A$4:$BG$1500,E$1,FALSE),VLOOKUP($A276,Pit!$A$4:$BA$1686,E$2,FALSE))</f>
        <v>LF</v>
      </c>
      <c r="F276" s="14" t="str">
        <f>IF($C276="B",VLOOKUP($A276,Bat!$A$4:$BG$1500,F$1,FALSE),VLOOKUP($A276,Pit!$A$4:$BA$1686,F$2,FALSE))</f>
        <v>Toyoshige</v>
      </c>
      <c r="G276" s="14" t="str">
        <f>IF($C276="B",VLOOKUP($A276,Bat!$A$4:$BG$1500,G$1,FALSE),VLOOKUP($A276,Pit!$A$4:$BA$1686,G$2,FALSE))</f>
        <v>Suzuki</v>
      </c>
      <c r="H276" s="14">
        <f>IF($C276="B",VLOOKUP($A276,Bat!$A$4:$BG$1500,H$1,FALSE),VLOOKUP($A276,Pit!$A$4:$BA$1686,H$2,FALSE))</f>
        <v>18</v>
      </c>
      <c r="I276" s="14" t="str">
        <f>IF($C276="B",VLOOKUP($A276,Bat!$A$4:$BG$1500,I$1,FALSE),VLOOKUP($A276,Pit!$A$4:$BA$1686,I$2,FALSE))</f>
        <v>R</v>
      </c>
      <c r="J276" s="14" t="str">
        <f>IF($C276="B",VLOOKUP($A276,Bat!$A$4:$BG$1500,J$1,FALSE),VLOOKUP($A276,Pit!$A$4:$BA$1686,J$2,FALSE))</f>
        <v>R</v>
      </c>
      <c r="K276" s="14" t="str">
        <f>IF($C276="B",VLOOKUP($A276,Bat!$A$4:$BG$1500,K$1,FALSE),VLOOKUP($A276,Pit!$A$4:$BA$1686,K$2,FALSE))</f>
        <v>Low</v>
      </c>
      <c r="L276" s="15" t="str">
        <f>IF($C276="B",VLOOKUP($A276,Bat!$A$4:$BG$1500,L$1,FALSE),VLOOKUP($A276,Pit!$A$4:$BA$1686,L$2,FALSE))</f>
        <v>Low</v>
      </c>
      <c r="M276" s="14">
        <f>IF($C276="B",VLOOKUP($A276,Bat!$A$4:$BG$1500,M$1,FALSE),VLOOKUP($A276,Pit!$A$4:$BA$1686,M$2,FALSE))</f>
        <v>4</v>
      </c>
      <c r="N276" s="14">
        <f>IF($C276="B",VLOOKUP($A276,Bat!$A$4:$BG$1500,N$1,FALSE),VLOOKUP($A276,Pit!$A$4:$BA$1686,N$2,FALSE))</f>
        <v>3</v>
      </c>
      <c r="O276" s="14">
        <f>IF($C276="B",VLOOKUP($A276,Bat!$A$4:$BG$1500,O$1,FALSE),VLOOKUP($A276,Pit!$A$4:$BA$1686,O$2,FALSE))</f>
        <v>2</v>
      </c>
      <c r="P276" s="14">
        <f>IF($C276="B",VLOOKUP($A276,Bat!$A$4:$BG$1500,P$1,FALSE),VLOOKUP($A276,Pit!$A$4:$BA$1686,P$2,FALSE))</f>
        <v>5</v>
      </c>
      <c r="Q276" s="15">
        <f>IF($C276="B",VLOOKUP($A276,Bat!$A$4:$BG$1500,Q$1,FALSE),VLOOKUP($A276,Pit!$A$4:$BA$1686,Q$2,FALSE))</f>
        <v>4</v>
      </c>
      <c r="R276" s="16">
        <f>IF($C276="B",VLOOKUP($A276,Bat!$A$4:$BG$1500,R$1,FALSE),VLOOKUP($A276,Pit!$A$4:$BA$1686,R$2,FALSE))</f>
        <v>112.37755434779662</v>
      </c>
      <c r="S276" s="17">
        <f>IF($C276="B",VLOOKUP($A276,Bat!$A$4:$BG$1500,S$1,FALSE),VLOOKUP($A276,Pit!$A$4:$BA$1686,S$2,FALSE))</f>
        <v>0.89186419269638662</v>
      </c>
      <c r="T276" s="48" t="str">
        <f>IF($C276="B",VLOOKUP($A276,Bat!$A$4:$BG$1500,T$1,FALSE),VLOOKUP($A276,Pit!$A$4:$BA$1686,T$2,FALSE))</f>
        <v>$75k</v>
      </c>
      <c r="U276" s="19">
        <f>IF($C276="B",VLOOKUP($A276,Bat!$A$4:$AU$1464,46,FALSE),VLOOKUP($A276,Pit!$A$4:$BD$1664,55,FALSE))</f>
        <v>800</v>
      </c>
      <c r="V276" s="19">
        <f>IF($C276="B",VLOOKUP($A276,Bat!$A$4:$BA$1464,47,FALSE),VLOOKUP($A276,Pit!$A$4:$BF$1664,56,FALSE))</f>
        <v>800</v>
      </c>
      <c r="W276" s="19">
        <f>IF($C276="B",VLOOKUP($A276,Bat!$A$4:$BA$1464,48,FALSE),VLOOKUP($A276,Pit!$A$4:$BF$1664,57,FALSE))</f>
        <v>0</v>
      </c>
      <c r="X276" s="14">
        <f t="shared" si="20"/>
        <v>1032</v>
      </c>
      <c r="Y276" s="20">
        <f t="shared" si="21"/>
        <v>182</v>
      </c>
      <c r="Z276" s="14" t="str">
        <f>IFERROR(VLOOKUP($D276,Results37!$F$3:$L$1396,Z$1,FALSE),"")</f>
        <v/>
      </c>
      <c r="AA276" s="43" t="str">
        <f>IF(ISERROR(VLOOKUP(D276,Results37!$F$3:$O$1399,AA$1,FALSE)),"",IF(VLOOKUP(D276,Results37!$F$3:$O$1399,AA$1+1,FALSE)=1,"S"&amp;VLOOKUP(D276,Results37!$F$3:$O$1399,AA$1,FALSE),VLOOKUP(D276,Results37!$F$3:$O$1399,AA$1,FALSE)))</f>
        <v/>
      </c>
      <c r="AB276" s="14" t="str">
        <f>IFERROR(VLOOKUP($D276,Results37!$F$3:$L$1396,AB$1,FALSE),"")</f>
        <v/>
      </c>
      <c r="AC276" s="14" t="str">
        <f>IFERROR(VLOOKUP($D276,Results37!$F$3:$L$1396,AC$1,FALSE),"")</f>
        <v/>
      </c>
      <c r="AD276" s="14" t="e">
        <f t="shared" si="22"/>
        <v>#VALUE!</v>
      </c>
      <c r="AE276" s="18" t="str">
        <f>IF(ISERROR(VLOOKUP($AC276&amp;"-"&amp;$F276&amp;" "&amp;G276,Bonuses!$B$1:$G$1006,4,FALSE)),"",INT(VLOOKUP($AC276&amp;"-"&amp;$F276&amp;" "&amp;$G276,Bonuses!$B$1:$G$1006,4,FALSE)))</f>
        <v/>
      </c>
      <c r="AF276" s="14" t="str">
        <f>IF(ISERROR(VLOOKUP($AC276&amp;"-"&amp;$F276,Bonuses!$B$1:$G$1006,5,FALSE)),"",IF(VLOOKUP($AC276&amp;"-"&amp;$F276,Bonuses!$B$1:$G$1006,5,FALSE)="","",VLOOKUP($AC276&amp;"-"&amp;$F276,Bonuses!$B$1:$G$1006,6,FALSE)&amp;" yrs, "&amp;VLOOKUP($AC276&amp;"-"&amp;$F276,Bonuses!$B$1:$G$1006,5,FALSE)))</f>
        <v/>
      </c>
    </row>
    <row r="277" spans="1:32" s="19" customFormat="1" hidden="1" x14ac:dyDescent="0.3">
      <c r="A277" s="19">
        <v>12914</v>
      </c>
      <c r="B277" s="19">
        <f t="shared" si="19"/>
        <v>1</v>
      </c>
      <c r="C277" s="14" t="str">
        <f>IF(ISNUMBER(IFERROR(VLOOKUP($A277,Pit!$A$4:$A$600,1,FALSE),"B")),"P","B")</f>
        <v>B</v>
      </c>
      <c r="D277" s="15">
        <f>IF($C277="B",VLOOKUP($A277,Bat!$A$4:$BG$1500,D$1,FALSE),VLOOKUP($A277,Pit!$A$4:$BA$1686,D$2,FALSE))</f>
        <v>12914</v>
      </c>
      <c r="E277" s="14" t="str">
        <f>IF($C277="B",VLOOKUP($A277,Bat!$A$4:$BG$1500,E$1,FALSE),VLOOKUP($A277,Pit!$A$4:$BA$1686,E$2,FALSE))</f>
        <v>2B</v>
      </c>
      <c r="F277" s="14" t="str">
        <f>IF($C277="B",VLOOKUP($A277,Bat!$A$4:$BG$1500,F$1,FALSE),VLOOKUP($A277,Pit!$A$4:$BA$1686,F$2,FALSE))</f>
        <v>Mike</v>
      </c>
      <c r="G277" s="14" t="str">
        <f>IF($C277="B",VLOOKUP($A277,Bat!$A$4:$BG$1500,G$1,FALSE),VLOOKUP($A277,Pit!$A$4:$BA$1686,G$2,FALSE))</f>
        <v>Wilson</v>
      </c>
      <c r="H277" s="14">
        <f>IF($C277="B",VLOOKUP($A277,Bat!$A$4:$BG$1500,H$1,FALSE),VLOOKUP($A277,Pit!$A$4:$BA$1686,H$2,FALSE))</f>
        <v>18</v>
      </c>
      <c r="I277" s="14" t="str">
        <f>IF($C277="B",VLOOKUP($A277,Bat!$A$4:$BG$1500,I$1,FALSE),VLOOKUP($A277,Pit!$A$4:$BA$1686,I$2,FALSE))</f>
        <v>R</v>
      </c>
      <c r="J277" s="14" t="str">
        <f>IF($C277="B",VLOOKUP($A277,Bat!$A$4:$BG$1500,J$1,FALSE),VLOOKUP($A277,Pit!$A$4:$BA$1686,J$2,FALSE))</f>
        <v>R</v>
      </c>
      <c r="K277" s="14" t="str">
        <f>IF($C277="B",VLOOKUP($A277,Bat!$A$4:$BG$1500,K$1,FALSE),VLOOKUP($A277,Pit!$A$4:$BA$1686,K$2,FALSE))</f>
        <v>Normal</v>
      </c>
      <c r="L277" s="15" t="str">
        <f>IF($C277="B",VLOOKUP($A277,Bat!$A$4:$BG$1500,L$1,FALSE),VLOOKUP($A277,Pit!$A$4:$BA$1686,L$2,FALSE))</f>
        <v>Normal</v>
      </c>
      <c r="M277" s="14">
        <f>IF($C277="B",VLOOKUP($A277,Bat!$A$4:$BG$1500,M$1,FALSE),VLOOKUP($A277,Pit!$A$4:$BA$1686,M$2,FALSE))</f>
        <v>3</v>
      </c>
      <c r="N277" s="14">
        <f>IF($C277="B",VLOOKUP($A277,Bat!$A$4:$BG$1500,N$1,FALSE),VLOOKUP($A277,Pit!$A$4:$BA$1686,N$2,FALSE))</f>
        <v>4</v>
      </c>
      <c r="O277" s="14">
        <f>IF($C277="B",VLOOKUP($A277,Bat!$A$4:$BG$1500,O$1,FALSE),VLOOKUP($A277,Pit!$A$4:$BA$1686,O$2,FALSE))</f>
        <v>3</v>
      </c>
      <c r="P277" s="14">
        <f>IF($C277="B",VLOOKUP($A277,Bat!$A$4:$BG$1500,P$1,FALSE),VLOOKUP($A277,Pit!$A$4:$BA$1686,P$2,FALSE))</f>
        <v>5</v>
      </c>
      <c r="Q277" s="15">
        <f>IF($C277="B",VLOOKUP($A277,Bat!$A$4:$BG$1500,Q$1,FALSE),VLOOKUP($A277,Pit!$A$4:$BA$1686,Q$2,FALSE))</f>
        <v>4</v>
      </c>
      <c r="R277" s="16">
        <f>IF($C277="B",VLOOKUP($A277,Bat!$A$4:$BG$1500,R$1,FALSE),VLOOKUP($A277,Pit!$A$4:$BA$1686,R$2,FALSE))</f>
        <v>112.27403650874149</v>
      </c>
      <c r="S277" s="17">
        <f>IF($C277="B",VLOOKUP($A277,Bat!$A$4:$BG$1500,S$1,FALSE),VLOOKUP($A277,Pit!$A$4:$BA$1686,S$2,FALSE))</f>
        <v>0.87024047797506221</v>
      </c>
      <c r="T277" s="48" t="str">
        <f>IF($C277="B",VLOOKUP($A277,Bat!$A$4:$BG$1500,T$1,FALSE),VLOOKUP($A277,Pit!$A$4:$BA$1686,T$2,FALSE))</f>
        <v>$70k</v>
      </c>
      <c r="U277" s="19">
        <f>IF($C277="B",VLOOKUP($A277,Bat!$A$4:$AU$1464,46,FALSE),VLOOKUP($A277,Pit!$A$4:$BD$1664,55,FALSE))</f>
        <v>800</v>
      </c>
      <c r="V277" s="19">
        <f>IF($C277="B",VLOOKUP($A277,Bat!$A$4:$BA$1464,47,FALSE),VLOOKUP($A277,Pit!$A$4:$BF$1664,56,FALSE))</f>
        <v>800</v>
      </c>
      <c r="W277" s="19">
        <f>IF($C277="B",VLOOKUP($A277,Bat!$A$4:$BA$1464,48,FALSE),VLOOKUP($A277,Pit!$A$4:$BF$1664,57,FALSE))</f>
        <v>0</v>
      </c>
      <c r="X277" s="14">
        <f t="shared" si="20"/>
        <v>1036</v>
      </c>
      <c r="Y277" s="20">
        <f t="shared" si="21"/>
        <v>186</v>
      </c>
      <c r="Z277" s="14">
        <f>IFERROR(VLOOKUP($D277,Results37!$F$3:$L$1396,Z$1,FALSE),"")</f>
        <v>318</v>
      </c>
      <c r="AA277" s="43">
        <f>IF(ISERROR(VLOOKUP(D277,Results37!$F$3:$O$1399,AA$1,FALSE)),"",IF(VLOOKUP(D277,Results37!$F$3:$O$1399,AA$1+1,FALSE)=1,"S"&amp;VLOOKUP(D277,Results37!$F$3:$O$1399,AA$1,FALSE),VLOOKUP(D277,Results37!$F$3:$O$1399,AA$1,FALSE)))</f>
        <v>11</v>
      </c>
      <c r="AB277" s="14">
        <f>IFERROR(VLOOKUP($D277,Results37!$F$3:$L$1396,AB$1,FALSE),"")</f>
        <v>10</v>
      </c>
      <c r="AC277" s="14" t="str">
        <f>IFERROR(VLOOKUP($D277,Results37!$F$3:$L$1396,AC$1,FALSE),"")</f>
        <v>Tempe Knights</v>
      </c>
      <c r="AD277" s="14">
        <f t="shared" si="22"/>
        <v>718</v>
      </c>
      <c r="AE277" s="18" t="str">
        <f>IF(ISERROR(VLOOKUP($AC277&amp;"-"&amp;$F277&amp;" "&amp;G277,Bonuses!$B$1:$G$1006,4,FALSE)),"",INT(VLOOKUP($AC277&amp;"-"&amp;$F277&amp;" "&amp;$G277,Bonuses!$B$1:$G$1006,4,FALSE)))</f>
        <v/>
      </c>
      <c r="AF277" s="14" t="str">
        <f>AA277&amp;"."&amp;AB277&amp;" ("&amp;Z277&amp;") - "&amp;E277&amp;" "&amp;F277&amp;" "&amp;G277</f>
        <v>11.10 (318) - 2B Mike Wilson</v>
      </c>
    </row>
    <row r="278" spans="1:32" s="19" customFormat="1" hidden="1" x14ac:dyDescent="0.3">
      <c r="A278" s="19">
        <v>12738</v>
      </c>
      <c r="B278" s="19">
        <f t="shared" si="19"/>
        <v>1</v>
      </c>
      <c r="C278" s="14" t="str">
        <f>IF(ISNUMBER(IFERROR(VLOOKUP($A278,Pit!$A$4:$A$600,1,FALSE),"B")),"P","B")</f>
        <v>B</v>
      </c>
      <c r="D278" s="15">
        <f>IF($C278="B",VLOOKUP($A278,Bat!$A$4:$BG$1500,D$1,FALSE),VLOOKUP($A278,Pit!$A$4:$BA$1686,D$2,FALSE))</f>
        <v>12738</v>
      </c>
      <c r="E278" s="14" t="str">
        <f>IF($C278="B",VLOOKUP($A278,Bat!$A$4:$BG$1500,E$1,FALSE),VLOOKUP($A278,Pit!$A$4:$BA$1686,E$2,FALSE))</f>
        <v>3B</v>
      </c>
      <c r="F278" s="14" t="str">
        <f>IF($C278="B",VLOOKUP($A278,Bat!$A$4:$BG$1500,F$1,FALSE),VLOOKUP($A278,Pit!$A$4:$BA$1686,F$2,FALSE))</f>
        <v>Fernando</v>
      </c>
      <c r="G278" s="14" t="str">
        <f>IF($C278="B",VLOOKUP($A278,Bat!$A$4:$BG$1500,G$1,FALSE),VLOOKUP($A278,Pit!$A$4:$BA$1686,G$2,FALSE))</f>
        <v>Vásquez</v>
      </c>
      <c r="H278" s="14">
        <f>IF($C278="B",VLOOKUP($A278,Bat!$A$4:$BG$1500,H$1,FALSE),VLOOKUP($A278,Pit!$A$4:$BA$1686,H$2,FALSE))</f>
        <v>18</v>
      </c>
      <c r="I278" s="14" t="str">
        <f>IF($C278="B",VLOOKUP($A278,Bat!$A$4:$BG$1500,I$1,FALSE),VLOOKUP($A278,Pit!$A$4:$BA$1686,I$2,FALSE))</f>
        <v>R</v>
      </c>
      <c r="J278" s="14" t="str">
        <f>IF($C278="B",VLOOKUP($A278,Bat!$A$4:$BG$1500,J$1,FALSE),VLOOKUP($A278,Pit!$A$4:$BA$1686,J$2,FALSE))</f>
        <v>R</v>
      </c>
      <c r="K278" s="14" t="str">
        <f>IF($C278="B",VLOOKUP($A278,Bat!$A$4:$BG$1500,K$1,FALSE),VLOOKUP($A278,Pit!$A$4:$BA$1686,K$2,FALSE))</f>
        <v>Low</v>
      </c>
      <c r="L278" s="15" t="str">
        <f>IF($C278="B",VLOOKUP($A278,Bat!$A$4:$BG$1500,L$1,FALSE),VLOOKUP($A278,Pit!$A$4:$BA$1686,L$2,FALSE))</f>
        <v>High</v>
      </c>
      <c r="M278" s="14">
        <f>IF($C278="B",VLOOKUP($A278,Bat!$A$4:$BG$1500,M$1,FALSE),VLOOKUP($A278,Pit!$A$4:$BA$1686,M$2,FALSE))</f>
        <v>3</v>
      </c>
      <c r="N278" s="14">
        <f>IF($C278="B",VLOOKUP($A278,Bat!$A$4:$BG$1500,N$1,FALSE),VLOOKUP($A278,Pit!$A$4:$BA$1686,N$2,FALSE))</f>
        <v>4</v>
      </c>
      <c r="O278" s="14">
        <f>IF($C278="B",VLOOKUP($A278,Bat!$A$4:$BG$1500,O$1,FALSE),VLOOKUP($A278,Pit!$A$4:$BA$1686,O$2,FALSE))</f>
        <v>3</v>
      </c>
      <c r="P278" s="14">
        <f>IF($C278="B",VLOOKUP($A278,Bat!$A$4:$BG$1500,P$1,FALSE),VLOOKUP($A278,Pit!$A$4:$BA$1686,P$2,FALSE))</f>
        <v>5</v>
      </c>
      <c r="Q278" s="15">
        <f>IF($C278="B",VLOOKUP($A278,Bat!$A$4:$BG$1500,Q$1,FALSE),VLOOKUP($A278,Pit!$A$4:$BA$1686,Q$2,FALSE))</f>
        <v>4</v>
      </c>
      <c r="R278" s="16">
        <f>IF($C278="B",VLOOKUP($A278,Bat!$A$4:$BG$1500,R$1,FALSE),VLOOKUP($A278,Pit!$A$4:$BA$1686,R$2,FALSE))</f>
        <v>112.11634079707578</v>
      </c>
      <c r="S278" s="17">
        <f>IF($C278="B",VLOOKUP($A278,Bat!$A$4:$BG$1500,S$1,FALSE),VLOOKUP($A278,Pit!$A$4:$BA$1686,S$2,FALSE))</f>
        <v>0.83729961374373363</v>
      </c>
      <c r="T278" s="48" t="str">
        <f>IF($C278="B",VLOOKUP($A278,Bat!$A$4:$BG$1500,T$1,FALSE),VLOOKUP($A278,Pit!$A$4:$BA$1686,T$2,FALSE))</f>
        <v>$200k</v>
      </c>
      <c r="U278" s="19">
        <f>IF($C278="B",VLOOKUP($A278,Bat!$A$4:$AU$1464,46,FALSE),VLOOKUP($A278,Pit!$A$4:$BD$1664,55,FALSE))</f>
        <v>800</v>
      </c>
      <c r="V278" s="19">
        <f>IF($C278="B",VLOOKUP($A278,Bat!$A$4:$BA$1464,47,FALSE),VLOOKUP($A278,Pit!$A$4:$BF$1664,56,FALSE))</f>
        <v>800</v>
      </c>
      <c r="W278" s="19">
        <f>IF($C278="B",VLOOKUP($A278,Bat!$A$4:$BA$1464,48,FALSE),VLOOKUP($A278,Pit!$A$4:$BF$1664,57,FALSE))</f>
        <v>0</v>
      </c>
      <c r="X278" s="14">
        <f t="shared" si="20"/>
        <v>1040</v>
      </c>
      <c r="Y278" s="20">
        <f t="shared" si="21"/>
        <v>190</v>
      </c>
      <c r="Z278" s="14">
        <f>IFERROR(VLOOKUP($D278,Results37!$F$3:$L$1396,Z$1,FALSE),"")</f>
        <v>386</v>
      </c>
      <c r="AA278" s="43">
        <f>IF(ISERROR(VLOOKUP(D278,Results37!$F$3:$O$1399,AA$1,FALSE)),"",IF(VLOOKUP(D278,Results37!$F$3:$O$1399,AA$1+1,FALSE)=1,"S"&amp;VLOOKUP(D278,Results37!$F$3:$O$1399,AA$1,FALSE),VLOOKUP(D278,Results37!$F$3:$O$1399,AA$1,FALSE)))</f>
        <v>13</v>
      </c>
      <c r="AB278" s="14">
        <f>IFERROR(VLOOKUP($D278,Results37!$F$3:$L$1396,AB$1,FALSE),"")</f>
        <v>14</v>
      </c>
      <c r="AC278" s="14" t="str">
        <f>IFERROR(VLOOKUP($D278,Results37!$F$3:$L$1396,AC$1,FALSE),"")</f>
        <v>Palm Springs Codgers</v>
      </c>
      <c r="AD278" s="14">
        <f t="shared" si="22"/>
        <v>654</v>
      </c>
      <c r="AE278" s="18" t="str">
        <f>IF(ISERROR(VLOOKUP($AC278&amp;"-"&amp;$F278&amp;" "&amp;G278,Bonuses!$B$1:$G$1006,4,FALSE)),"",INT(VLOOKUP($AC278&amp;"-"&amp;$F278&amp;" "&amp;$G278,Bonuses!$B$1:$G$1006,4,FALSE)))</f>
        <v/>
      </c>
      <c r="AF278" s="14" t="str">
        <f>AA278&amp;"."&amp;AB278&amp;" ("&amp;Z278&amp;") - "&amp;E278&amp;" "&amp;F278&amp;" "&amp;G278</f>
        <v>13.14 (386) - 3B Fernando Vásquez</v>
      </c>
    </row>
    <row r="279" spans="1:32" s="19" customFormat="1" hidden="1" x14ac:dyDescent="0.3">
      <c r="A279" s="19">
        <v>15124</v>
      </c>
      <c r="B279" s="19">
        <f t="shared" si="19"/>
        <v>1</v>
      </c>
      <c r="C279" s="14" t="str">
        <f>IF(ISNUMBER(IFERROR(VLOOKUP($A279,Pit!$A$4:$A$600,1,FALSE),"B")),"P","B")</f>
        <v>B</v>
      </c>
      <c r="D279" s="15">
        <f>IF($C279="B",VLOOKUP($A279,Bat!$A$4:$BG$1500,D$1,FALSE),VLOOKUP($A279,Pit!$A$4:$BA$1686,D$2,FALSE))</f>
        <v>15124</v>
      </c>
      <c r="E279" s="14" t="str">
        <f>IF($C279="B",VLOOKUP($A279,Bat!$A$4:$BG$1500,E$1,FALSE),VLOOKUP($A279,Pit!$A$4:$BA$1686,E$2,FALSE))</f>
        <v>C</v>
      </c>
      <c r="F279" s="14" t="str">
        <f>IF($C279="B",VLOOKUP($A279,Bat!$A$4:$BG$1500,F$1,FALSE),VLOOKUP($A279,Pit!$A$4:$BA$1686,F$2,FALSE))</f>
        <v>Dylan</v>
      </c>
      <c r="G279" s="14" t="str">
        <f>IF($C279="B",VLOOKUP($A279,Bat!$A$4:$BG$1500,G$1,FALSE),VLOOKUP($A279,Pit!$A$4:$BA$1686,G$2,FALSE))</f>
        <v>MacIlroy</v>
      </c>
      <c r="H279" s="14">
        <f>IF($C279="B",VLOOKUP($A279,Bat!$A$4:$BG$1500,H$1,FALSE),VLOOKUP($A279,Pit!$A$4:$BA$1686,H$2,FALSE))</f>
        <v>18</v>
      </c>
      <c r="I279" s="14" t="str">
        <f>IF($C279="B",VLOOKUP($A279,Bat!$A$4:$BG$1500,I$1,FALSE),VLOOKUP($A279,Pit!$A$4:$BA$1686,I$2,FALSE))</f>
        <v>R</v>
      </c>
      <c r="J279" s="14" t="str">
        <f>IF($C279="B",VLOOKUP($A279,Bat!$A$4:$BG$1500,J$1,FALSE),VLOOKUP($A279,Pit!$A$4:$BA$1686,J$2,FALSE))</f>
        <v>R</v>
      </c>
      <c r="K279" s="14" t="str">
        <f>IF($C279="B",VLOOKUP($A279,Bat!$A$4:$BG$1500,K$1,FALSE),VLOOKUP($A279,Pit!$A$4:$BA$1686,K$2,FALSE))</f>
        <v>Low</v>
      </c>
      <c r="L279" s="15" t="str">
        <f>IF($C279="B",VLOOKUP($A279,Bat!$A$4:$BG$1500,L$1,FALSE),VLOOKUP($A279,Pit!$A$4:$BA$1686,L$2,FALSE))</f>
        <v>Normal</v>
      </c>
      <c r="M279" s="14">
        <f>IF($C279="B",VLOOKUP($A279,Bat!$A$4:$BG$1500,M$1,FALSE),VLOOKUP($A279,Pit!$A$4:$BA$1686,M$2,FALSE))</f>
        <v>3</v>
      </c>
      <c r="N279" s="14">
        <f>IF($C279="B",VLOOKUP($A279,Bat!$A$4:$BG$1500,N$1,FALSE),VLOOKUP($A279,Pit!$A$4:$BA$1686,N$2,FALSE))</f>
        <v>3</v>
      </c>
      <c r="O279" s="14">
        <f>IF($C279="B",VLOOKUP($A279,Bat!$A$4:$BG$1500,O$1,FALSE),VLOOKUP($A279,Pit!$A$4:$BA$1686,O$2,FALSE))</f>
        <v>5</v>
      </c>
      <c r="P279" s="14">
        <f>IF($C279="B",VLOOKUP($A279,Bat!$A$4:$BG$1500,P$1,FALSE),VLOOKUP($A279,Pit!$A$4:$BA$1686,P$2,FALSE))</f>
        <v>5</v>
      </c>
      <c r="Q279" s="15">
        <f>IF($C279="B",VLOOKUP($A279,Bat!$A$4:$BG$1500,Q$1,FALSE),VLOOKUP($A279,Pit!$A$4:$BA$1686,Q$2,FALSE))</f>
        <v>3</v>
      </c>
      <c r="R279" s="16">
        <f>IF($C279="B",VLOOKUP($A279,Bat!$A$4:$BG$1500,R$1,FALSE),VLOOKUP($A279,Pit!$A$4:$BA$1686,R$2,FALSE))</f>
        <v>112.02520816982236</v>
      </c>
      <c r="S279" s="17">
        <f>IF($C279="B",VLOOKUP($A279,Bat!$A$4:$BG$1500,S$1,FALSE),VLOOKUP($A279,Pit!$A$4:$BA$1686,S$2,FALSE))</f>
        <v>0.81826303075939244</v>
      </c>
      <c r="T279" s="48" t="str">
        <f>IF($C279="B",VLOOKUP($A279,Bat!$A$4:$BG$1500,T$1,FALSE),VLOOKUP($A279,Pit!$A$4:$BA$1686,T$2,FALSE))</f>
        <v>$200k</v>
      </c>
      <c r="U279" s="19">
        <f>IF($C279="B",VLOOKUP($A279,Bat!$A$4:$AU$1464,46,FALSE),VLOOKUP($A279,Pit!$A$4:$BD$1664,55,FALSE))</f>
        <v>800</v>
      </c>
      <c r="V279" s="19">
        <f>IF($C279="B",VLOOKUP($A279,Bat!$A$4:$BA$1464,47,FALSE),VLOOKUP($A279,Pit!$A$4:$BF$1664,56,FALSE))</f>
        <v>800</v>
      </c>
      <c r="W279" s="19">
        <f>IF($C279="B",VLOOKUP($A279,Bat!$A$4:$BA$1464,48,FALSE),VLOOKUP($A279,Pit!$A$4:$BF$1664,57,FALSE))</f>
        <v>0</v>
      </c>
      <c r="X279" s="14">
        <f t="shared" si="20"/>
        <v>1050</v>
      </c>
      <c r="Y279" s="20">
        <f t="shared" si="21"/>
        <v>200</v>
      </c>
      <c r="Z279" s="14">
        <f>IFERROR(VLOOKUP($D279,Results37!$F$3:$L$1396,Z$1,FALSE),"")</f>
        <v>390</v>
      </c>
      <c r="AA279" s="43">
        <f>IF(ISERROR(VLOOKUP(D279,Results37!$F$3:$O$1399,AA$1,FALSE)),"",IF(VLOOKUP(D279,Results37!$F$3:$O$1399,AA$1+1,FALSE)=1,"S"&amp;VLOOKUP(D279,Results37!$F$3:$O$1399,AA$1,FALSE),VLOOKUP(D279,Results37!$F$3:$O$1399,AA$1,FALSE)))</f>
        <v>13</v>
      </c>
      <c r="AB279" s="14">
        <f>IFERROR(VLOOKUP($D279,Results37!$F$3:$L$1396,AB$1,FALSE),"")</f>
        <v>18</v>
      </c>
      <c r="AC279" s="14" t="str">
        <f>IFERROR(VLOOKUP($D279,Results37!$F$3:$L$1396,AC$1,FALSE),"")</f>
        <v>Crystal Lake Sandgnats</v>
      </c>
      <c r="AD279" s="14">
        <f t="shared" si="22"/>
        <v>660</v>
      </c>
      <c r="AE279" s="18" t="str">
        <f>IF(ISERROR(VLOOKUP($AC279&amp;"-"&amp;$F279&amp;" "&amp;G279,Bonuses!$B$1:$G$1006,4,FALSE)),"",INT(VLOOKUP($AC279&amp;"-"&amp;$F279&amp;" "&amp;$G279,Bonuses!$B$1:$G$1006,4,FALSE)))</f>
        <v/>
      </c>
      <c r="AF279" s="14" t="str">
        <f>IF(ISERROR(VLOOKUP($AC279&amp;"-"&amp;$F279,Bonuses!$B$1:$G$1006,5,FALSE)),"",IF(VLOOKUP($AC279&amp;"-"&amp;$F279,Bonuses!$B$1:$G$1006,5,FALSE)="","",VLOOKUP($AC279&amp;"-"&amp;$F279,Bonuses!$B$1:$G$1006,6,FALSE)&amp;" yrs, "&amp;VLOOKUP($AC279&amp;"-"&amp;$F279,Bonuses!$B$1:$G$1006,5,FALSE)))</f>
        <v/>
      </c>
    </row>
    <row r="280" spans="1:32" s="19" customFormat="1" hidden="1" x14ac:dyDescent="0.3">
      <c r="A280" s="19">
        <v>11911</v>
      </c>
      <c r="B280" s="19">
        <f t="shared" si="19"/>
        <v>1</v>
      </c>
      <c r="C280" s="14" t="str">
        <f>IF(ISNUMBER(IFERROR(VLOOKUP($A280,Pit!$A$4:$A$600,1,FALSE),"B")),"P","B")</f>
        <v>B</v>
      </c>
      <c r="D280" s="15">
        <f>IF($C280="B",VLOOKUP($A280,Bat!$A$4:$BG$1500,D$1,FALSE),VLOOKUP($A280,Pit!$A$4:$BA$1686,D$2,FALSE))</f>
        <v>11911</v>
      </c>
      <c r="E280" s="14" t="str">
        <f>IF($C280="B",VLOOKUP($A280,Bat!$A$4:$BG$1500,E$1,FALSE),VLOOKUP($A280,Pit!$A$4:$BA$1686,E$2,FALSE))</f>
        <v>SS</v>
      </c>
      <c r="F280" s="14" t="str">
        <f>IF($C280="B",VLOOKUP($A280,Bat!$A$4:$BG$1500,F$1,FALSE),VLOOKUP($A280,Pit!$A$4:$BA$1686,F$2,FALSE))</f>
        <v>Akinori</v>
      </c>
      <c r="G280" s="14" t="str">
        <f>IF($C280="B",VLOOKUP($A280,Bat!$A$4:$BG$1500,G$1,FALSE),VLOOKUP($A280,Pit!$A$4:$BA$1686,G$2,FALSE))</f>
        <v>Gato</v>
      </c>
      <c r="H280" s="14">
        <f>IF($C280="B",VLOOKUP($A280,Bat!$A$4:$BG$1500,H$1,FALSE),VLOOKUP($A280,Pit!$A$4:$BA$1686,H$2,FALSE))</f>
        <v>18</v>
      </c>
      <c r="I280" s="14" t="str">
        <f>IF($C280="B",VLOOKUP($A280,Bat!$A$4:$BG$1500,I$1,FALSE),VLOOKUP($A280,Pit!$A$4:$BA$1686,I$2,FALSE))</f>
        <v>R</v>
      </c>
      <c r="J280" s="14" t="str">
        <f>IF($C280="B",VLOOKUP($A280,Bat!$A$4:$BG$1500,J$1,FALSE),VLOOKUP($A280,Pit!$A$4:$BA$1686,J$2,FALSE))</f>
        <v>R</v>
      </c>
      <c r="K280" s="14" t="str">
        <f>IF($C280="B",VLOOKUP($A280,Bat!$A$4:$BG$1500,K$1,FALSE),VLOOKUP($A280,Pit!$A$4:$BA$1686,K$2,FALSE))</f>
        <v>Normal</v>
      </c>
      <c r="L280" s="15" t="str">
        <f>IF($C280="B",VLOOKUP($A280,Bat!$A$4:$BG$1500,L$1,FALSE),VLOOKUP($A280,Pit!$A$4:$BA$1686,L$2,FALSE))</f>
        <v>Normal</v>
      </c>
      <c r="M280" s="14">
        <f>IF($C280="B",VLOOKUP($A280,Bat!$A$4:$BG$1500,M$1,FALSE),VLOOKUP($A280,Pit!$A$4:$BA$1686,M$2,FALSE))</f>
        <v>3</v>
      </c>
      <c r="N280" s="14">
        <f>IF($C280="B",VLOOKUP($A280,Bat!$A$4:$BG$1500,N$1,FALSE),VLOOKUP($A280,Pit!$A$4:$BA$1686,N$2,FALSE))</f>
        <v>3</v>
      </c>
      <c r="O280" s="14">
        <f>IF($C280="B",VLOOKUP($A280,Bat!$A$4:$BG$1500,O$1,FALSE),VLOOKUP($A280,Pit!$A$4:$BA$1686,O$2,FALSE))</f>
        <v>3</v>
      </c>
      <c r="P280" s="14">
        <f>IF($C280="B",VLOOKUP($A280,Bat!$A$4:$BG$1500,P$1,FALSE),VLOOKUP($A280,Pit!$A$4:$BA$1686,P$2,FALSE))</f>
        <v>5</v>
      </c>
      <c r="Q280" s="15">
        <f>IF($C280="B",VLOOKUP($A280,Bat!$A$4:$BG$1500,Q$1,FALSE),VLOOKUP($A280,Pit!$A$4:$BA$1686,Q$2,FALSE))</f>
        <v>4</v>
      </c>
      <c r="R280" s="16">
        <f>IF($C280="B",VLOOKUP($A280,Bat!$A$4:$BG$1500,R$1,FALSE),VLOOKUP($A280,Pit!$A$4:$BA$1686,R$2,FALSE))</f>
        <v>111.90039489627986</v>
      </c>
      <c r="S280" s="17">
        <f>IF($C280="B",VLOOKUP($A280,Bat!$A$4:$BG$1500,S$1,FALSE),VLOOKUP($A280,Pit!$A$4:$BA$1686,S$2,FALSE))</f>
        <v>0.79219093878807234</v>
      </c>
      <c r="T280" s="48" t="str">
        <f>IF($C280="B",VLOOKUP($A280,Bat!$A$4:$BG$1500,T$1,FALSE),VLOOKUP($A280,Pit!$A$4:$BA$1686,T$2,FALSE))</f>
        <v>$190k</v>
      </c>
      <c r="U280" s="19">
        <f>IF($C280="B",VLOOKUP($A280,Bat!$A$4:$AU$1464,46,FALSE),VLOOKUP($A280,Pit!$A$4:$BD$1664,55,FALSE))</f>
        <v>800</v>
      </c>
      <c r="V280" s="19">
        <f>IF($C280="B",VLOOKUP($A280,Bat!$A$4:$BA$1464,47,FALSE),VLOOKUP($A280,Pit!$A$4:$BF$1664,56,FALSE))</f>
        <v>800</v>
      </c>
      <c r="W280" s="19">
        <f>IF($C280="B",VLOOKUP($A280,Bat!$A$4:$BA$1464,48,FALSE),VLOOKUP($A280,Pit!$A$4:$BF$1664,57,FALSE))</f>
        <v>0</v>
      </c>
      <c r="X280" s="14">
        <f t="shared" si="20"/>
        <v>1058</v>
      </c>
      <c r="Y280" s="20">
        <f t="shared" si="21"/>
        <v>208</v>
      </c>
      <c r="Z280" s="14">
        <f>IFERROR(VLOOKUP($D280,Results37!$F$3:$L$1396,Z$1,FALSE),"")</f>
        <v>309</v>
      </c>
      <c r="AA280" s="43">
        <f>IF(ISERROR(VLOOKUP(D280,Results37!$F$3:$O$1399,AA$1,FALSE)),"",IF(VLOOKUP(D280,Results37!$F$3:$O$1399,AA$1+1,FALSE)=1,"S"&amp;VLOOKUP(D280,Results37!$F$3:$O$1399,AA$1,FALSE),VLOOKUP(D280,Results37!$F$3:$O$1399,AA$1,FALSE)))</f>
        <v>11</v>
      </c>
      <c r="AB280" s="14">
        <f>IFERROR(VLOOKUP($D280,Results37!$F$3:$L$1396,AB$1,FALSE),"")</f>
        <v>1</v>
      </c>
      <c r="AC280" s="14" t="str">
        <f>IFERROR(VLOOKUP($D280,Results37!$F$3:$L$1396,AC$1,FALSE),"")</f>
        <v>Yuma Arroyos</v>
      </c>
      <c r="AD280" s="14">
        <f t="shared" si="22"/>
        <v>749</v>
      </c>
      <c r="AE280" s="18" t="str">
        <f>IF(ISERROR(VLOOKUP($AC280&amp;"-"&amp;$F280&amp;" "&amp;G280,Bonuses!$B$1:$G$1006,4,FALSE)),"",INT(VLOOKUP($AC280&amp;"-"&amp;$F280&amp;" "&amp;$G280,Bonuses!$B$1:$G$1006,4,FALSE)))</f>
        <v/>
      </c>
      <c r="AF280" s="14" t="str">
        <f>AA280&amp;"."&amp;AB280&amp;" ("&amp;Z280&amp;") - "&amp;E280&amp;" "&amp;F280&amp;" "&amp;G280</f>
        <v>11.1 (309) - SS Akinori Gato</v>
      </c>
    </row>
    <row r="281" spans="1:32" s="19" customFormat="1" hidden="1" x14ac:dyDescent="0.3">
      <c r="A281" s="19">
        <v>12794</v>
      </c>
      <c r="B281" s="19">
        <f t="shared" si="19"/>
        <v>1</v>
      </c>
      <c r="C281" s="14" t="str">
        <f>IF(ISNUMBER(IFERROR(VLOOKUP($A281,Pit!$A$4:$A$600,1,FALSE),"B")),"P","B")</f>
        <v>B</v>
      </c>
      <c r="D281" s="15">
        <f>IF($C281="B",VLOOKUP($A281,Bat!$A$4:$BG$1500,D$1,FALSE),VLOOKUP($A281,Pit!$A$4:$BA$1686,D$2,FALSE))</f>
        <v>12794</v>
      </c>
      <c r="E281" s="14" t="str">
        <f>IF($C281="B",VLOOKUP($A281,Bat!$A$4:$BG$1500,E$1,FALSE),VLOOKUP($A281,Pit!$A$4:$BA$1686,E$2,FALSE))</f>
        <v>SS</v>
      </c>
      <c r="F281" s="14" t="str">
        <f>IF($C281="B",VLOOKUP($A281,Bat!$A$4:$BG$1500,F$1,FALSE),VLOOKUP($A281,Pit!$A$4:$BA$1686,F$2,FALSE))</f>
        <v>Chris</v>
      </c>
      <c r="G281" s="14" t="str">
        <f>IF($C281="B",VLOOKUP($A281,Bat!$A$4:$BG$1500,G$1,FALSE),VLOOKUP($A281,Pit!$A$4:$BA$1686,G$2,FALSE))</f>
        <v>Haward</v>
      </c>
      <c r="H281" s="14">
        <f>IF($C281="B",VLOOKUP($A281,Bat!$A$4:$BG$1500,H$1,FALSE),VLOOKUP($A281,Pit!$A$4:$BA$1686,H$2,FALSE))</f>
        <v>18</v>
      </c>
      <c r="I281" s="14" t="str">
        <f>IF($C281="B",VLOOKUP($A281,Bat!$A$4:$BG$1500,I$1,FALSE),VLOOKUP($A281,Pit!$A$4:$BA$1686,I$2,FALSE))</f>
        <v>R</v>
      </c>
      <c r="J281" s="14" t="str">
        <f>IF($C281="B",VLOOKUP($A281,Bat!$A$4:$BG$1500,J$1,FALSE),VLOOKUP($A281,Pit!$A$4:$BA$1686,J$2,FALSE))</f>
        <v>R</v>
      </c>
      <c r="K281" s="14" t="str">
        <f>IF($C281="B",VLOOKUP($A281,Bat!$A$4:$BG$1500,K$1,FALSE),VLOOKUP($A281,Pit!$A$4:$BA$1686,K$2,FALSE))</f>
        <v>Normal</v>
      </c>
      <c r="L281" s="15" t="str">
        <f>IF($C281="B",VLOOKUP($A281,Bat!$A$4:$BG$1500,L$1,FALSE),VLOOKUP($A281,Pit!$A$4:$BA$1686,L$2,FALSE))</f>
        <v>Normal</v>
      </c>
      <c r="M281" s="14">
        <f>IF($C281="B",VLOOKUP($A281,Bat!$A$4:$BG$1500,M$1,FALSE),VLOOKUP($A281,Pit!$A$4:$BA$1686,M$2,FALSE))</f>
        <v>3</v>
      </c>
      <c r="N281" s="14">
        <f>IF($C281="B",VLOOKUP($A281,Bat!$A$4:$BG$1500,N$1,FALSE),VLOOKUP($A281,Pit!$A$4:$BA$1686,N$2,FALSE))</f>
        <v>2</v>
      </c>
      <c r="O281" s="14">
        <f>IF($C281="B",VLOOKUP($A281,Bat!$A$4:$BG$1500,O$1,FALSE),VLOOKUP($A281,Pit!$A$4:$BA$1686,O$2,FALSE))</f>
        <v>3</v>
      </c>
      <c r="P281" s="14">
        <f>IF($C281="B",VLOOKUP($A281,Bat!$A$4:$BG$1500,P$1,FALSE),VLOOKUP($A281,Pit!$A$4:$BA$1686,P$2,FALSE))</f>
        <v>4</v>
      </c>
      <c r="Q281" s="15">
        <f>IF($C281="B",VLOOKUP($A281,Bat!$A$4:$BG$1500,Q$1,FALSE),VLOOKUP($A281,Pit!$A$4:$BA$1686,Q$2,FALSE))</f>
        <v>4</v>
      </c>
      <c r="R281" s="16">
        <f>IF($C281="B",VLOOKUP($A281,Bat!$A$4:$BG$1500,R$1,FALSE),VLOOKUP($A281,Pit!$A$4:$BA$1686,R$2,FALSE))</f>
        <v>111.69708479777762</v>
      </c>
      <c r="S281" s="17">
        <f>IF($C281="B",VLOOKUP($A281,Bat!$A$4:$BG$1500,S$1,FALSE),VLOOKUP($A281,Pit!$A$4:$BA$1686,S$2,FALSE))</f>
        <v>0.74972174111060186</v>
      </c>
      <c r="T281" s="48" t="str">
        <f>IF($C281="B",VLOOKUP($A281,Bat!$A$4:$BG$1500,T$1,FALSE),VLOOKUP($A281,Pit!$A$4:$BA$1686,T$2,FALSE))</f>
        <v>$200k</v>
      </c>
      <c r="U281" s="19">
        <f>IF($C281="B",VLOOKUP($A281,Bat!$A$4:$AU$1464,46,FALSE),VLOOKUP($A281,Pit!$A$4:$BD$1664,55,FALSE))</f>
        <v>800</v>
      </c>
      <c r="V281" s="19">
        <f>IF($C281="B",VLOOKUP($A281,Bat!$A$4:$BA$1464,47,FALSE),VLOOKUP($A281,Pit!$A$4:$BF$1664,56,FALSE))</f>
        <v>800</v>
      </c>
      <c r="W281" s="19">
        <f>IF($C281="B",VLOOKUP($A281,Bat!$A$4:$BA$1464,48,FALSE),VLOOKUP($A281,Pit!$A$4:$BF$1664,57,FALSE))</f>
        <v>0</v>
      </c>
      <c r="X281" s="14">
        <f t="shared" si="20"/>
        <v>1065</v>
      </c>
      <c r="Y281" s="20">
        <f t="shared" si="21"/>
        <v>215</v>
      </c>
      <c r="Z281" s="14">
        <f>IFERROR(VLOOKUP($D281,Results37!$F$3:$L$1396,Z$1,FALSE),"")</f>
        <v>329</v>
      </c>
      <c r="AA281" s="43">
        <f>IF(ISERROR(VLOOKUP(D281,Results37!$F$3:$O$1399,AA$1,FALSE)),"",IF(VLOOKUP(D281,Results37!$F$3:$O$1399,AA$1+1,FALSE)=1,"S"&amp;VLOOKUP(D281,Results37!$F$3:$O$1399,AA$1,FALSE),VLOOKUP(D281,Results37!$F$3:$O$1399,AA$1,FALSE)))</f>
        <v>11</v>
      </c>
      <c r="AB281" s="14">
        <f>IFERROR(VLOOKUP($D281,Results37!$F$3:$L$1396,AB$1,FALSE),"")</f>
        <v>21</v>
      </c>
      <c r="AC281" s="14" t="str">
        <f>IFERROR(VLOOKUP($D281,Results37!$F$3:$L$1396,AC$1,FALSE),"")</f>
        <v>Florida Farstriders</v>
      </c>
      <c r="AD281" s="14">
        <f t="shared" si="22"/>
        <v>736</v>
      </c>
      <c r="AE281" s="18" t="str">
        <f>IF(ISERROR(VLOOKUP($AC281&amp;"-"&amp;$F281&amp;" "&amp;G281,Bonuses!$B$1:$G$1006,4,FALSE)),"",INT(VLOOKUP($AC281&amp;"-"&amp;$F281&amp;" "&amp;$G281,Bonuses!$B$1:$G$1006,4,FALSE)))</f>
        <v/>
      </c>
      <c r="AF281" s="14" t="str">
        <f>IF(ISERROR(VLOOKUP($AC281&amp;"-"&amp;$F281,Bonuses!$B$1:$G$1006,5,FALSE)),"",IF(VLOOKUP($AC281&amp;"-"&amp;$F281,Bonuses!$B$1:$G$1006,5,FALSE)="","",VLOOKUP($AC281&amp;"-"&amp;$F281,Bonuses!$B$1:$G$1006,6,FALSE)&amp;" yrs, "&amp;VLOOKUP($AC281&amp;"-"&amp;$F281,Bonuses!$B$1:$G$1006,5,FALSE)))</f>
        <v/>
      </c>
    </row>
    <row r="282" spans="1:32" s="19" customFormat="1" hidden="1" x14ac:dyDescent="0.3">
      <c r="A282" s="19">
        <v>12893</v>
      </c>
      <c r="B282" s="19">
        <f t="shared" si="19"/>
        <v>1</v>
      </c>
      <c r="C282" s="14" t="str">
        <f>IF(ISNUMBER(IFERROR(VLOOKUP($A282,Pit!$A$4:$A$600,1,FALSE),"B")),"P","B")</f>
        <v>B</v>
      </c>
      <c r="D282" s="15">
        <f>IF($C282="B",VLOOKUP($A282,Bat!$A$4:$BG$1500,D$1,FALSE),VLOOKUP($A282,Pit!$A$4:$BA$1686,D$2,FALSE))</f>
        <v>12893</v>
      </c>
      <c r="E282" s="14" t="str">
        <f>IF($C282="B",VLOOKUP($A282,Bat!$A$4:$BG$1500,E$1,FALSE),VLOOKUP($A282,Pit!$A$4:$BA$1686,E$2,FALSE))</f>
        <v>2B</v>
      </c>
      <c r="F282" s="14" t="str">
        <f>IF($C282="B",VLOOKUP($A282,Bat!$A$4:$BG$1500,F$1,FALSE),VLOOKUP($A282,Pit!$A$4:$BA$1686,F$2,FALSE))</f>
        <v>Karl</v>
      </c>
      <c r="G282" s="14" t="str">
        <f>IF($C282="B",VLOOKUP($A282,Bat!$A$4:$BG$1500,G$1,FALSE),VLOOKUP($A282,Pit!$A$4:$BA$1686,G$2,FALSE))</f>
        <v>Shaw</v>
      </c>
      <c r="H282" s="14">
        <f>IF($C282="B",VLOOKUP($A282,Bat!$A$4:$BG$1500,H$1,FALSE),VLOOKUP($A282,Pit!$A$4:$BA$1686,H$2,FALSE))</f>
        <v>18</v>
      </c>
      <c r="I282" s="14" t="str">
        <f>IF($C282="B",VLOOKUP($A282,Bat!$A$4:$BG$1500,I$1,FALSE),VLOOKUP($A282,Pit!$A$4:$BA$1686,I$2,FALSE))</f>
        <v>R</v>
      </c>
      <c r="J282" s="14" t="str">
        <f>IF($C282="B",VLOOKUP($A282,Bat!$A$4:$BG$1500,J$1,FALSE),VLOOKUP($A282,Pit!$A$4:$BA$1686,J$2,FALSE))</f>
        <v>R</v>
      </c>
      <c r="K282" s="14" t="str">
        <f>IF($C282="B",VLOOKUP($A282,Bat!$A$4:$BG$1500,K$1,FALSE),VLOOKUP($A282,Pit!$A$4:$BA$1686,K$2,FALSE))</f>
        <v>Normal</v>
      </c>
      <c r="L282" s="15" t="str">
        <f>IF($C282="B",VLOOKUP($A282,Bat!$A$4:$BG$1500,L$1,FALSE),VLOOKUP($A282,Pit!$A$4:$BA$1686,L$2,FALSE))</f>
        <v>Normal</v>
      </c>
      <c r="M282" s="14">
        <f>IF($C282="B",VLOOKUP($A282,Bat!$A$4:$BG$1500,M$1,FALSE),VLOOKUP($A282,Pit!$A$4:$BA$1686,M$2,FALSE))</f>
        <v>3</v>
      </c>
      <c r="N282" s="14">
        <f>IF($C282="B",VLOOKUP($A282,Bat!$A$4:$BG$1500,N$1,FALSE),VLOOKUP($A282,Pit!$A$4:$BA$1686,N$2,FALSE))</f>
        <v>4</v>
      </c>
      <c r="O282" s="14">
        <f>IF($C282="B",VLOOKUP($A282,Bat!$A$4:$BG$1500,O$1,FALSE),VLOOKUP($A282,Pit!$A$4:$BA$1686,O$2,FALSE))</f>
        <v>3</v>
      </c>
      <c r="P282" s="14">
        <f>IF($C282="B",VLOOKUP($A282,Bat!$A$4:$BG$1500,P$1,FALSE),VLOOKUP($A282,Pit!$A$4:$BA$1686,P$2,FALSE))</f>
        <v>4</v>
      </c>
      <c r="Q282" s="15">
        <f>IF($C282="B",VLOOKUP($A282,Bat!$A$4:$BG$1500,Q$1,FALSE),VLOOKUP($A282,Pit!$A$4:$BA$1686,Q$2,FALSE))</f>
        <v>5</v>
      </c>
      <c r="R282" s="16">
        <f>IF($C282="B",VLOOKUP($A282,Bat!$A$4:$BG$1500,R$1,FALSE),VLOOKUP($A282,Pit!$A$4:$BA$1686,R$2,FALSE))</f>
        <v>111.51505295374656</v>
      </c>
      <c r="S282" s="17">
        <f>IF($C282="B",VLOOKUP($A282,Bat!$A$4:$BG$1500,S$1,FALSE),VLOOKUP($A282,Pit!$A$4:$BA$1686,S$2,FALSE))</f>
        <v>0.71169733197056984</v>
      </c>
      <c r="T282" s="48" t="str">
        <f>IF($C282="B",VLOOKUP($A282,Bat!$A$4:$BG$1500,T$1,FALSE),VLOOKUP($A282,Pit!$A$4:$BA$1686,T$2,FALSE))</f>
        <v>$38k</v>
      </c>
      <c r="U282" s="19">
        <f>IF($C282="B",VLOOKUP($A282,Bat!$A$4:$AU$1464,46,FALSE),VLOOKUP($A282,Pit!$A$4:$BD$1664,55,FALSE))</f>
        <v>800</v>
      </c>
      <c r="V282" s="19">
        <f>IF($C282="B",VLOOKUP($A282,Bat!$A$4:$BA$1464,47,FALSE),VLOOKUP($A282,Pit!$A$4:$BF$1664,56,FALSE))</f>
        <v>800</v>
      </c>
      <c r="W282" s="19">
        <f>IF($C282="B",VLOOKUP($A282,Bat!$A$4:$BA$1464,48,FALSE),VLOOKUP($A282,Pit!$A$4:$BF$1664,57,FALSE))</f>
        <v>0</v>
      </c>
      <c r="X282" s="14">
        <f t="shared" si="20"/>
        <v>1078</v>
      </c>
      <c r="Y282" s="20">
        <f t="shared" si="21"/>
        <v>228</v>
      </c>
      <c r="Z282" s="14">
        <f>IFERROR(VLOOKUP($D282,Results37!$F$3:$L$1396,Z$1,FALSE),"")</f>
        <v>365</v>
      </c>
      <c r="AA282" s="43">
        <f>IF(ISERROR(VLOOKUP(D282,Results37!$F$3:$O$1399,AA$1,FALSE)),"",IF(VLOOKUP(D282,Results37!$F$3:$O$1399,AA$1+1,FALSE)=1,"S"&amp;VLOOKUP(D282,Results37!$F$3:$O$1399,AA$1,FALSE),VLOOKUP(D282,Results37!$F$3:$O$1399,AA$1,FALSE)))</f>
        <v>12</v>
      </c>
      <c r="AB282" s="14">
        <f>IFERROR(VLOOKUP($D282,Results37!$F$3:$L$1396,AB$1,FALSE),"")</f>
        <v>25</v>
      </c>
      <c r="AC282" s="14" t="str">
        <f>IFERROR(VLOOKUP($D282,Results37!$F$3:$L$1396,AC$1,FALSE),"")</f>
        <v>San Juan Coqui</v>
      </c>
      <c r="AD282" s="14">
        <f t="shared" si="22"/>
        <v>713</v>
      </c>
      <c r="AE282" s="18" t="str">
        <f>IF(ISERROR(VLOOKUP($AC282&amp;"-"&amp;$F282&amp;" "&amp;G282,Bonuses!$B$1:$G$1006,4,FALSE)),"",INT(VLOOKUP($AC282&amp;"-"&amp;$F282&amp;" "&amp;$G282,Bonuses!$B$1:$G$1006,4,FALSE)))</f>
        <v/>
      </c>
      <c r="AF282" s="14" t="str">
        <f>AA282&amp;"."&amp;AB282&amp;" ("&amp;Z282&amp;") - "&amp;E282&amp;" "&amp;F282&amp;" "&amp;G282</f>
        <v>12.25 (365) - 2B Karl Shaw</v>
      </c>
    </row>
    <row r="283" spans="1:32" s="19" customFormat="1" hidden="1" x14ac:dyDescent="0.3">
      <c r="A283" s="19">
        <v>10733</v>
      </c>
      <c r="B283" s="19">
        <f t="shared" si="19"/>
        <v>1</v>
      </c>
      <c r="C283" s="14" t="str">
        <f>IF(ISNUMBER(IFERROR(VLOOKUP($A283,Pit!$A$4:$A$600,1,FALSE),"B")),"P","B")</f>
        <v>B</v>
      </c>
      <c r="D283" s="15">
        <f>IF($C283="B",VLOOKUP($A283,Bat!$A$4:$BG$1500,D$1,FALSE),VLOOKUP($A283,Pit!$A$4:$BA$1686,D$2,FALSE))</f>
        <v>10733</v>
      </c>
      <c r="E283" s="14" t="str">
        <f>IF($C283="B",VLOOKUP($A283,Bat!$A$4:$BG$1500,E$1,FALSE),VLOOKUP($A283,Pit!$A$4:$BA$1686,E$2,FALSE))</f>
        <v>1B</v>
      </c>
      <c r="F283" s="14" t="str">
        <f>IF($C283="B",VLOOKUP($A283,Bat!$A$4:$BG$1500,F$1,FALSE),VLOOKUP($A283,Pit!$A$4:$BA$1686,F$2,FALSE))</f>
        <v>Tokimasa</v>
      </c>
      <c r="G283" s="14" t="str">
        <f>IF($C283="B",VLOOKUP($A283,Bat!$A$4:$BG$1500,G$1,FALSE),VLOOKUP($A283,Pit!$A$4:$BA$1686,G$2,FALSE))</f>
        <v>Takahashi</v>
      </c>
      <c r="H283" s="14">
        <f>IF($C283="B",VLOOKUP($A283,Bat!$A$4:$BG$1500,H$1,FALSE),VLOOKUP($A283,Pit!$A$4:$BA$1686,H$2,FALSE))</f>
        <v>18</v>
      </c>
      <c r="I283" s="14" t="str">
        <f>IF($C283="B",VLOOKUP($A283,Bat!$A$4:$BG$1500,I$1,FALSE),VLOOKUP($A283,Pit!$A$4:$BA$1686,I$2,FALSE))</f>
        <v>R</v>
      </c>
      <c r="J283" s="14" t="str">
        <f>IF($C283="B",VLOOKUP($A283,Bat!$A$4:$BG$1500,J$1,FALSE),VLOOKUP($A283,Pit!$A$4:$BA$1686,J$2,FALSE))</f>
        <v>R</v>
      </c>
      <c r="K283" s="14" t="str">
        <f>IF($C283="B",VLOOKUP($A283,Bat!$A$4:$BG$1500,K$1,FALSE),VLOOKUP($A283,Pit!$A$4:$BA$1686,K$2,FALSE))</f>
        <v>Normal</v>
      </c>
      <c r="L283" s="15" t="str">
        <f>IF($C283="B",VLOOKUP($A283,Bat!$A$4:$BG$1500,L$1,FALSE),VLOOKUP($A283,Pit!$A$4:$BA$1686,L$2,FALSE))</f>
        <v>High</v>
      </c>
      <c r="M283" s="14">
        <f>IF($C283="B",VLOOKUP($A283,Bat!$A$4:$BG$1500,M$1,FALSE),VLOOKUP($A283,Pit!$A$4:$BA$1686,M$2,FALSE))</f>
        <v>3</v>
      </c>
      <c r="N283" s="14">
        <f>IF($C283="B",VLOOKUP($A283,Bat!$A$4:$BG$1500,N$1,FALSE),VLOOKUP($A283,Pit!$A$4:$BA$1686,N$2,FALSE))</f>
        <v>2</v>
      </c>
      <c r="O283" s="14">
        <f>IF($C283="B",VLOOKUP($A283,Bat!$A$4:$BG$1500,O$1,FALSE),VLOOKUP($A283,Pit!$A$4:$BA$1686,O$2,FALSE))</f>
        <v>2</v>
      </c>
      <c r="P283" s="14">
        <f>IF($C283="B",VLOOKUP($A283,Bat!$A$4:$BG$1500,P$1,FALSE),VLOOKUP($A283,Pit!$A$4:$BA$1686,P$2,FALSE))</f>
        <v>1</v>
      </c>
      <c r="Q283" s="15">
        <f>IF($C283="B",VLOOKUP($A283,Bat!$A$4:$BG$1500,Q$1,FALSE),VLOOKUP($A283,Pit!$A$4:$BA$1686,Q$2,FALSE))</f>
        <v>2</v>
      </c>
      <c r="R283" s="16">
        <f>IF($C283="B",VLOOKUP($A283,Bat!$A$4:$BG$1500,R$1,FALSE),VLOOKUP($A283,Pit!$A$4:$BA$1686,R$2,FALSE))</f>
        <v>105.6238502348311</v>
      </c>
      <c r="S283" s="17">
        <f>IF($C283="B",VLOOKUP($A283,Bat!$A$4:$BG$1500,S$1,FALSE),VLOOKUP($A283,Pit!$A$4:$BA$1686,S$2,FALSE))</f>
        <v>-0.51890879468433471</v>
      </c>
      <c r="T283" s="48" t="str">
        <f>IF($C283="B",VLOOKUP($A283,Bat!$A$4:$BG$1500,T$1,FALSE),VLOOKUP($A283,Pit!$A$4:$BA$1686,T$2,FALSE))</f>
        <v>$65k</v>
      </c>
      <c r="U283" s="19">
        <f>IF($C283="B",VLOOKUP($A283,Bat!$A$4:$AU$1464,46,FALSE),VLOOKUP($A283,Pit!$A$4:$BD$1664,55,FALSE))</f>
        <v>800</v>
      </c>
      <c r="V283" s="19">
        <f>IF($C283="B",VLOOKUP($A283,Bat!$A$4:$BA$1464,47,FALSE),VLOOKUP($A283,Pit!$A$4:$BF$1664,56,FALSE))</f>
        <v>800</v>
      </c>
      <c r="W283" s="19">
        <f>IF($C283="B",VLOOKUP($A283,Bat!$A$4:$BA$1464,48,FALSE),VLOOKUP($A283,Pit!$A$4:$BF$1664,57,FALSE))</f>
        <v>0</v>
      </c>
      <c r="X283" s="14">
        <f t="shared" si="20"/>
        <v>1625</v>
      </c>
      <c r="Y283" s="20">
        <f t="shared" si="21"/>
        <v>775</v>
      </c>
      <c r="Z283" s="14">
        <f>IFERROR(VLOOKUP($D283,Results37!$F$3:$L$1396,Z$1,FALSE),"")</f>
        <v>290</v>
      </c>
      <c r="AA283" s="43">
        <f>IF(ISERROR(VLOOKUP(D283,Results37!$F$3:$O$1399,AA$1,FALSE)),"",IF(VLOOKUP(D283,Results37!$F$3:$O$1399,AA$1+1,FALSE)=1,"S"&amp;VLOOKUP(D283,Results37!$F$3:$O$1399,AA$1,FALSE),VLOOKUP(D283,Results37!$F$3:$O$1399,AA$1,FALSE)))</f>
        <v>10</v>
      </c>
      <c r="AB283" s="14">
        <f>IFERROR(VLOOKUP($D283,Results37!$F$3:$L$1396,AB$1,FALSE),"")</f>
        <v>14</v>
      </c>
      <c r="AC283" s="14" t="str">
        <f>IFERROR(VLOOKUP($D283,Results37!$F$3:$L$1396,AC$1,FALSE),"")</f>
        <v>Palm Springs Codgers</v>
      </c>
      <c r="AD283" s="14">
        <f t="shared" si="22"/>
        <v>1335</v>
      </c>
      <c r="AE283" s="18" t="str">
        <f>IF(ISERROR(VLOOKUP($AC283&amp;"-"&amp;$F283&amp;" "&amp;G283,Bonuses!$B$1:$G$1006,4,FALSE)),"",INT(VLOOKUP($AC283&amp;"-"&amp;$F283&amp;" "&amp;$G283,Bonuses!$B$1:$G$1006,4,FALSE)))</f>
        <v/>
      </c>
      <c r="AF283" s="14" t="str">
        <f>IF(ISERROR(VLOOKUP($AC283&amp;"-"&amp;$F283,Bonuses!$B$1:$G$1006,5,FALSE)),"",IF(VLOOKUP($AC283&amp;"-"&amp;$F283,Bonuses!$B$1:$G$1006,5,FALSE)="","",VLOOKUP($AC283&amp;"-"&amp;$F283,Bonuses!$B$1:$G$1006,6,FALSE)&amp;" yrs, "&amp;VLOOKUP($AC283&amp;"-"&amp;$F283,Bonuses!$B$1:$G$1006,5,FALSE)))</f>
        <v/>
      </c>
    </row>
    <row r="284" spans="1:32" s="19" customFormat="1" hidden="1" x14ac:dyDescent="0.3">
      <c r="A284" s="19">
        <v>12611</v>
      </c>
      <c r="B284" s="19">
        <f t="shared" si="19"/>
        <v>1</v>
      </c>
      <c r="C284" s="14" t="str">
        <f>IF(ISNUMBER(IFERROR(VLOOKUP($A284,Pit!$A$4:$A$600,1,FALSE),"B")),"P","B")</f>
        <v>B</v>
      </c>
      <c r="D284" s="15">
        <f>IF($C284="B",VLOOKUP($A284,Bat!$A$4:$BG$1500,D$1,FALSE),VLOOKUP($A284,Pit!$A$4:$BA$1686,D$2,FALSE))</f>
        <v>12611</v>
      </c>
      <c r="E284" s="14" t="str">
        <f>IF($C284="B",VLOOKUP($A284,Bat!$A$4:$BG$1500,E$1,FALSE),VLOOKUP($A284,Pit!$A$4:$BA$1686,E$2,FALSE))</f>
        <v>3B</v>
      </c>
      <c r="F284" s="14" t="str">
        <f>IF($C284="B",VLOOKUP($A284,Bat!$A$4:$BG$1500,F$1,FALSE),VLOOKUP($A284,Pit!$A$4:$BA$1686,F$2,FALSE))</f>
        <v>Pat</v>
      </c>
      <c r="G284" s="14" t="str">
        <f>IF($C284="B",VLOOKUP($A284,Bat!$A$4:$BG$1500,G$1,FALSE),VLOOKUP($A284,Pit!$A$4:$BA$1686,G$2,FALSE))</f>
        <v>Sweeney</v>
      </c>
      <c r="H284" s="14">
        <f>IF($C284="B",VLOOKUP($A284,Bat!$A$4:$BG$1500,H$1,FALSE),VLOOKUP($A284,Pit!$A$4:$BA$1686,H$2,FALSE))</f>
        <v>18</v>
      </c>
      <c r="I284" s="14" t="str">
        <f>IF($C284="B",VLOOKUP($A284,Bat!$A$4:$BG$1500,I$1,FALSE),VLOOKUP($A284,Pit!$A$4:$BA$1686,I$2,FALSE))</f>
        <v>S</v>
      </c>
      <c r="J284" s="14" t="str">
        <f>IF($C284="B",VLOOKUP($A284,Bat!$A$4:$BG$1500,J$1,FALSE),VLOOKUP($A284,Pit!$A$4:$BA$1686,J$2,FALSE))</f>
        <v>R</v>
      </c>
      <c r="K284" s="14" t="str">
        <f>IF($C284="B",VLOOKUP($A284,Bat!$A$4:$BG$1500,K$1,FALSE),VLOOKUP($A284,Pit!$A$4:$BA$1686,K$2,FALSE))</f>
        <v>Normal</v>
      </c>
      <c r="L284" s="15" t="str">
        <f>IF($C284="B",VLOOKUP($A284,Bat!$A$4:$BG$1500,L$1,FALSE),VLOOKUP($A284,Pit!$A$4:$BA$1686,L$2,FALSE))</f>
        <v>Normal</v>
      </c>
      <c r="M284" s="14">
        <f>IF($C284="B",VLOOKUP($A284,Bat!$A$4:$BG$1500,M$1,FALSE),VLOOKUP($A284,Pit!$A$4:$BA$1686,M$2,FALSE))</f>
        <v>3</v>
      </c>
      <c r="N284" s="14">
        <f>IF($C284="B",VLOOKUP($A284,Bat!$A$4:$BG$1500,N$1,FALSE),VLOOKUP($A284,Pit!$A$4:$BA$1686,N$2,FALSE))</f>
        <v>3</v>
      </c>
      <c r="O284" s="14">
        <f>IF($C284="B",VLOOKUP($A284,Bat!$A$4:$BG$1500,O$1,FALSE),VLOOKUP($A284,Pit!$A$4:$BA$1686,O$2,FALSE))</f>
        <v>4</v>
      </c>
      <c r="P284" s="14">
        <f>IF($C284="B",VLOOKUP($A284,Bat!$A$4:$BG$1500,P$1,FALSE),VLOOKUP($A284,Pit!$A$4:$BA$1686,P$2,FALSE))</f>
        <v>4</v>
      </c>
      <c r="Q284" s="15">
        <f>IF($C284="B",VLOOKUP($A284,Bat!$A$4:$BG$1500,Q$1,FALSE),VLOOKUP($A284,Pit!$A$4:$BA$1686,Q$2,FALSE))</f>
        <v>4</v>
      </c>
      <c r="R284" s="16">
        <f>IF($C284="B",VLOOKUP($A284,Bat!$A$4:$BG$1500,R$1,FALSE),VLOOKUP($A284,Pit!$A$4:$BA$1686,R$2,FALSE))</f>
        <v>111.41487461482222</v>
      </c>
      <c r="S284" s="17">
        <f>IF($C284="B",VLOOKUP($A284,Bat!$A$4:$BG$1500,S$1,FALSE),VLOOKUP($A284,Pit!$A$4:$BA$1686,S$2,FALSE))</f>
        <v>0.69077120134488734</v>
      </c>
      <c r="T284" s="48" t="str">
        <f>IF($C284="B",VLOOKUP($A284,Bat!$A$4:$BG$1500,T$1,FALSE),VLOOKUP($A284,Pit!$A$4:$BA$1686,T$2,FALSE))</f>
        <v>$250k</v>
      </c>
      <c r="U284" s="19">
        <f>IF($C284="B",VLOOKUP($A284,Bat!$A$4:$AU$1464,46,FALSE),VLOOKUP($A284,Pit!$A$4:$BD$1664,55,FALSE))</f>
        <v>800</v>
      </c>
      <c r="V284" s="19">
        <f>IF($C284="B",VLOOKUP($A284,Bat!$A$4:$BA$1464,47,FALSE),VLOOKUP($A284,Pit!$A$4:$BF$1664,56,FALSE))</f>
        <v>800</v>
      </c>
      <c r="W284" s="19">
        <f>IF($C284="B",VLOOKUP($A284,Bat!$A$4:$BA$1464,48,FALSE),VLOOKUP($A284,Pit!$A$4:$BF$1664,57,FALSE))</f>
        <v>0</v>
      </c>
      <c r="X284" s="14">
        <f t="shared" si="20"/>
        <v>1083</v>
      </c>
      <c r="Y284" s="20">
        <f t="shared" si="21"/>
        <v>233</v>
      </c>
      <c r="Z284" s="14">
        <f>IFERROR(VLOOKUP($D284,Results37!$F$3:$L$1396,Z$1,FALSE),"")</f>
        <v>282</v>
      </c>
      <c r="AA284" s="43">
        <f>IF(ISERROR(VLOOKUP(D284,Results37!$F$3:$O$1399,AA$1,FALSE)),"",IF(VLOOKUP(D284,Results37!$F$3:$O$1399,AA$1+1,FALSE)=1,"S"&amp;VLOOKUP(D284,Results37!$F$3:$O$1399,AA$1,FALSE),VLOOKUP(D284,Results37!$F$3:$O$1399,AA$1,FALSE)))</f>
        <v>10</v>
      </c>
      <c r="AB284" s="14">
        <f>IFERROR(VLOOKUP($D284,Results37!$F$3:$L$1396,AB$1,FALSE),"")</f>
        <v>6</v>
      </c>
      <c r="AC284" s="14" t="str">
        <f>IFERROR(VLOOKUP($D284,Results37!$F$3:$L$1396,AC$1,FALSE),"")</f>
        <v>Scottish Claymores</v>
      </c>
      <c r="AD284" s="14">
        <f t="shared" si="22"/>
        <v>801</v>
      </c>
      <c r="AE284" s="18" t="str">
        <f>IF(ISERROR(VLOOKUP($AC284&amp;"-"&amp;$F284&amp;" "&amp;G284,Bonuses!$B$1:$G$1006,4,FALSE)),"",INT(VLOOKUP($AC284&amp;"-"&amp;$F284&amp;" "&amp;$G284,Bonuses!$B$1:$G$1006,4,FALSE)))</f>
        <v/>
      </c>
      <c r="AF284" s="14" t="str">
        <f>IF(ISERROR(VLOOKUP($AC284&amp;"-"&amp;$F284,Bonuses!$B$1:$G$1006,5,FALSE)),"",IF(VLOOKUP($AC284&amp;"-"&amp;$F284,Bonuses!$B$1:$G$1006,5,FALSE)="","",VLOOKUP($AC284&amp;"-"&amp;$F284,Bonuses!$B$1:$G$1006,6,FALSE)&amp;" yrs, "&amp;VLOOKUP($AC284&amp;"-"&amp;$F284,Bonuses!$B$1:$G$1006,5,FALSE)))</f>
        <v/>
      </c>
    </row>
    <row r="285" spans="1:32" s="19" customFormat="1" hidden="1" x14ac:dyDescent="0.3">
      <c r="A285" s="19">
        <v>15572</v>
      </c>
      <c r="B285" s="19">
        <f t="shared" si="19"/>
        <v>1</v>
      </c>
      <c r="C285" s="14" t="str">
        <f>IF(ISNUMBER(IFERROR(VLOOKUP($A285,Pit!$A$4:$A$600,1,FALSE),"B")),"P","B")</f>
        <v>B</v>
      </c>
      <c r="D285" s="15">
        <f>IF($C285="B",VLOOKUP($A285,Bat!$A$4:$BG$1500,D$1,FALSE),VLOOKUP($A285,Pit!$A$4:$BA$1686,D$2,FALSE))</f>
        <v>15572</v>
      </c>
      <c r="E285" s="14" t="str">
        <f>IF($C285="B",VLOOKUP($A285,Bat!$A$4:$BG$1500,E$1,FALSE),VLOOKUP($A285,Pit!$A$4:$BA$1686,E$2,FALSE))</f>
        <v>C</v>
      </c>
      <c r="F285" s="14" t="str">
        <f>IF($C285="B",VLOOKUP($A285,Bat!$A$4:$BG$1500,F$1,FALSE),VLOOKUP($A285,Pit!$A$4:$BA$1686,F$2,FALSE))</f>
        <v>Andrew</v>
      </c>
      <c r="G285" s="14" t="str">
        <f>IF($C285="B",VLOOKUP($A285,Bat!$A$4:$BG$1500,G$1,FALSE),VLOOKUP($A285,Pit!$A$4:$BA$1686,G$2,FALSE))</f>
        <v>Pendlebury</v>
      </c>
      <c r="H285" s="14">
        <f>IF($C285="B",VLOOKUP($A285,Bat!$A$4:$BG$1500,H$1,FALSE),VLOOKUP($A285,Pit!$A$4:$BA$1686,H$2,FALSE))</f>
        <v>18</v>
      </c>
      <c r="I285" s="14" t="str">
        <f>IF($C285="B",VLOOKUP($A285,Bat!$A$4:$BG$1500,I$1,FALSE),VLOOKUP($A285,Pit!$A$4:$BA$1686,I$2,FALSE))</f>
        <v>R</v>
      </c>
      <c r="J285" s="14" t="str">
        <f>IF($C285="B",VLOOKUP($A285,Bat!$A$4:$BG$1500,J$1,FALSE),VLOOKUP($A285,Pit!$A$4:$BA$1686,J$2,FALSE))</f>
        <v>R</v>
      </c>
      <c r="K285" s="14" t="str">
        <f>IF($C285="B",VLOOKUP($A285,Bat!$A$4:$BG$1500,K$1,FALSE),VLOOKUP($A285,Pit!$A$4:$BA$1686,K$2,FALSE))</f>
        <v>Normal</v>
      </c>
      <c r="L285" s="15" t="str">
        <f>IF($C285="B",VLOOKUP($A285,Bat!$A$4:$BG$1500,L$1,FALSE),VLOOKUP($A285,Pit!$A$4:$BA$1686,L$2,FALSE))</f>
        <v>Low</v>
      </c>
      <c r="M285" s="14">
        <f>IF($C285="B",VLOOKUP($A285,Bat!$A$4:$BG$1500,M$1,FALSE),VLOOKUP($A285,Pit!$A$4:$BA$1686,M$2,FALSE))</f>
        <v>3</v>
      </c>
      <c r="N285" s="14">
        <f>IF($C285="B",VLOOKUP($A285,Bat!$A$4:$BG$1500,N$1,FALSE),VLOOKUP($A285,Pit!$A$4:$BA$1686,N$2,FALSE))</f>
        <v>4</v>
      </c>
      <c r="O285" s="14">
        <f>IF($C285="B",VLOOKUP($A285,Bat!$A$4:$BG$1500,O$1,FALSE),VLOOKUP($A285,Pit!$A$4:$BA$1686,O$2,FALSE))</f>
        <v>4</v>
      </c>
      <c r="P285" s="14">
        <f>IF($C285="B",VLOOKUP($A285,Bat!$A$4:$BG$1500,P$1,FALSE),VLOOKUP($A285,Pit!$A$4:$BA$1686,P$2,FALSE))</f>
        <v>4</v>
      </c>
      <c r="Q285" s="15">
        <f>IF($C285="B",VLOOKUP($A285,Bat!$A$4:$BG$1500,Q$1,FALSE),VLOOKUP($A285,Pit!$A$4:$BA$1686,Q$2,FALSE))</f>
        <v>4</v>
      </c>
      <c r="R285" s="16">
        <f>IF($C285="B",VLOOKUP($A285,Bat!$A$4:$BG$1500,R$1,FALSE),VLOOKUP($A285,Pit!$A$4:$BA$1686,R$2,FALSE))</f>
        <v>111.37500344654282</v>
      </c>
      <c r="S285" s="17">
        <f>IF($C285="B",VLOOKUP($A285,Bat!$A$4:$BG$1500,S$1,FALSE),VLOOKUP($A285,Pit!$A$4:$BA$1686,S$2,FALSE))</f>
        <v>0.68244256179493878</v>
      </c>
      <c r="T285" s="48" t="str">
        <f>IF($C285="B",VLOOKUP($A285,Bat!$A$4:$BG$1500,T$1,FALSE),VLOOKUP($A285,Pit!$A$4:$BA$1686,T$2,FALSE))</f>
        <v>$65k</v>
      </c>
      <c r="U285" s="19">
        <f>IF($C285="B",VLOOKUP($A285,Bat!$A$4:$AU$1464,46,FALSE),VLOOKUP($A285,Pit!$A$4:$BD$1664,55,FALSE))</f>
        <v>800</v>
      </c>
      <c r="V285" s="19">
        <f>IF($C285="B",VLOOKUP($A285,Bat!$A$4:$BA$1464,47,FALSE),VLOOKUP($A285,Pit!$A$4:$BF$1664,56,FALSE))</f>
        <v>800</v>
      </c>
      <c r="W285" s="19">
        <f>IF($C285="B",VLOOKUP($A285,Bat!$A$4:$BA$1464,48,FALSE),VLOOKUP($A285,Pit!$A$4:$BF$1664,57,FALSE))</f>
        <v>0</v>
      </c>
      <c r="X285" s="14">
        <f t="shared" si="20"/>
        <v>1084</v>
      </c>
      <c r="Y285" s="20">
        <f t="shared" si="21"/>
        <v>234</v>
      </c>
      <c r="Z285" s="14">
        <f>IFERROR(VLOOKUP($D285,Results37!$F$3:$L$1396,Z$1,FALSE),"")</f>
        <v>374</v>
      </c>
      <c r="AA285" s="43">
        <f>IF(ISERROR(VLOOKUP(D285,Results37!$F$3:$O$1399,AA$1,FALSE)),"",IF(VLOOKUP(D285,Results37!$F$3:$O$1399,AA$1+1,FALSE)=1,"S"&amp;VLOOKUP(D285,Results37!$F$3:$O$1399,AA$1,FALSE),VLOOKUP(D285,Results37!$F$3:$O$1399,AA$1,FALSE)))</f>
        <v>13</v>
      </c>
      <c r="AB285" s="14">
        <f>IFERROR(VLOOKUP($D285,Results37!$F$3:$L$1396,AB$1,FALSE),"")</f>
        <v>2</v>
      </c>
      <c r="AC285" s="14" t="str">
        <f>IFERROR(VLOOKUP($D285,Results37!$F$3:$L$1396,AC$1,FALSE),"")</f>
        <v>Duluth Warriors</v>
      </c>
      <c r="AD285" s="14">
        <f t="shared" si="22"/>
        <v>710</v>
      </c>
      <c r="AE285" s="18" t="str">
        <f>IF(ISERROR(VLOOKUP($AC285&amp;"-"&amp;$F285&amp;" "&amp;G285,Bonuses!$B$1:$G$1006,4,FALSE)),"",INT(VLOOKUP($AC285&amp;"-"&amp;$F285&amp;" "&amp;$G285,Bonuses!$B$1:$G$1006,4,FALSE)))</f>
        <v/>
      </c>
      <c r="AF285" s="14" t="str">
        <f>IF(ISERROR(VLOOKUP($AC285&amp;"-"&amp;$F285,Bonuses!$B$1:$G$1006,5,FALSE)),"",IF(VLOOKUP($AC285&amp;"-"&amp;$F285,Bonuses!$B$1:$G$1006,5,FALSE)="","",VLOOKUP($AC285&amp;"-"&amp;$F285,Bonuses!$B$1:$G$1006,6,FALSE)&amp;" yrs, "&amp;VLOOKUP($AC285&amp;"-"&amp;$F285,Bonuses!$B$1:$G$1006,5,FALSE)))</f>
        <v/>
      </c>
    </row>
    <row r="286" spans="1:32" s="19" customFormat="1" hidden="1" x14ac:dyDescent="0.3">
      <c r="A286" s="19">
        <v>8594</v>
      </c>
      <c r="B286" s="19">
        <f t="shared" si="19"/>
        <v>1</v>
      </c>
      <c r="C286" s="14" t="str">
        <f>IF(ISNUMBER(IFERROR(VLOOKUP($A286,Pit!$A$4:$A$600,1,FALSE),"B")),"P","B")</f>
        <v>B</v>
      </c>
      <c r="D286" s="15">
        <f>IF($C286="B",VLOOKUP($A286,Bat!$A$4:$BG$1500,D$1,FALSE),VLOOKUP($A286,Pit!$A$4:$BA$1686,D$2,FALSE))</f>
        <v>8594</v>
      </c>
      <c r="E286" s="14" t="str">
        <f>IF($C286="B",VLOOKUP($A286,Bat!$A$4:$BG$1500,E$1,FALSE),VLOOKUP($A286,Pit!$A$4:$BA$1686,E$2,FALSE))</f>
        <v>1B</v>
      </c>
      <c r="F286" s="14" t="str">
        <f>IF($C286="B",VLOOKUP($A286,Bat!$A$4:$BG$1500,F$1,FALSE),VLOOKUP($A286,Pit!$A$4:$BA$1686,F$2,FALSE))</f>
        <v>Cristián</v>
      </c>
      <c r="G286" s="14" t="str">
        <f>IF($C286="B",VLOOKUP($A286,Bat!$A$4:$BG$1500,G$1,FALSE),VLOOKUP($A286,Pit!$A$4:$BA$1686,G$2,FALSE))</f>
        <v>Acevedo</v>
      </c>
      <c r="H286" s="14">
        <f>IF($C286="B",VLOOKUP($A286,Bat!$A$4:$BG$1500,H$1,FALSE),VLOOKUP($A286,Pit!$A$4:$BA$1686,H$2,FALSE))</f>
        <v>18</v>
      </c>
      <c r="I286" s="14" t="str">
        <f>IF($C286="B",VLOOKUP($A286,Bat!$A$4:$BG$1500,I$1,FALSE),VLOOKUP($A286,Pit!$A$4:$BA$1686,I$2,FALSE))</f>
        <v>L</v>
      </c>
      <c r="J286" s="14" t="str">
        <f>IF($C286="B",VLOOKUP($A286,Bat!$A$4:$BG$1500,J$1,FALSE),VLOOKUP($A286,Pit!$A$4:$BA$1686,J$2,FALSE))</f>
        <v>R</v>
      </c>
      <c r="K286" s="14" t="str">
        <f>IF($C286="B",VLOOKUP($A286,Bat!$A$4:$BG$1500,K$1,FALSE),VLOOKUP($A286,Pit!$A$4:$BA$1686,K$2,FALSE))</f>
        <v>Normal</v>
      </c>
      <c r="L286" s="15" t="str">
        <f>IF($C286="B",VLOOKUP($A286,Bat!$A$4:$BG$1500,L$1,FALSE),VLOOKUP($A286,Pit!$A$4:$BA$1686,L$2,FALSE))</f>
        <v>Normal</v>
      </c>
      <c r="M286" s="14">
        <f>IF($C286="B",VLOOKUP($A286,Bat!$A$4:$BG$1500,M$1,FALSE),VLOOKUP($A286,Pit!$A$4:$BA$1686,M$2,FALSE))</f>
        <v>3</v>
      </c>
      <c r="N286" s="14">
        <f>IF($C286="B",VLOOKUP($A286,Bat!$A$4:$BG$1500,N$1,FALSE),VLOOKUP($A286,Pit!$A$4:$BA$1686,N$2,FALSE))</f>
        <v>3</v>
      </c>
      <c r="O286" s="14">
        <f>IF($C286="B",VLOOKUP($A286,Bat!$A$4:$BG$1500,O$1,FALSE),VLOOKUP($A286,Pit!$A$4:$BA$1686,O$2,FALSE))</f>
        <v>4</v>
      </c>
      <c r="P286" s="14">
        <f>IF($C286="B",VLOOKUP($A286,Bat!$A$4:$BG$1500,P$1,FALSE),VLOOKUP($A286,Pit!$A$4:$BA$1686,P$2,FALSE))</f>
        <v>4</v>
      </c>
      <c r="Q286" s="15">
        <f>IF($C286="B",VLOOKUP($A286,Bat!$A$4:$BG$1500,Q$1,FALSE),VLOOKUP($A286,Pit!$A$4:$BA$1686,Q$2,FALSE))</f>
        <v>3</v>
      </c>
      <c r="R286" s="16">
        <f>IF($C286="B",VLOOKUP($A286,Bat!$A$4:$BG$1500,R$1,FALSE),VLOOKUP($A286,Pit!$A$4:$BA$1686,R$2,FALSE))</f>
        <v>111.10134520368389</v>
      </c>
      <c r="S286" s="17">
        <f>IF($C286="B",VLOOKUP($A286,Bat!$A$4:$BG$1500,S$1,FALSE),VLOOKUP($A286,Pit!$A$4:$BA$1686,S$2,FALSE))</f>
        <v>0.62527842633062569</v>
      </c>
      <c r="T286" s="48" t="str">
        <f>IF($C286="B",VLOOKUP($A286,Bat!$A$4:$BG$1500,T$1,FALSE),VLOOKUP($A286,Pit!$A$4:$BA$1686,T$2,FALSE))</f>
        <v>$38k</v>
      </c>
      <c r="U286" s="19">
        <f>IF($C286="B",VLOOKUP($A286,Bat!$A$4:$AU$1464,46,FALSE),VLOOKUP($A286,Pit!$A$4:$BD$1664,55,FALSE))</f>
        <v>800</v>
      </c>
      <c r="V286" s="19">
        <f>IF($C286="B",VLOOKUP($A286,Bat!$A$4:$BA$1464,47,FALSE),VLOOKUP($A286,Pit!$A$4:$BF$1664,56,FALSE))</f>
        <v>800</v>
      </c>
      <c r="W286" s="19">
        <f>IF($C286="B",VLOOKUP($A286,Bat!$A$4:$BA$1464,48,FALSE),VLOOKUP($A286,Pit!$A$4:$BF$1664,57,FALSE))</f>
        <v>0</v>
      </c>
      <c r="X286" s="14">
        <f t="shared" si="20"/>
        <v>1096</v>
      </c>
      <c r="Y286" s="20">
        <f t="shared" si="21"/>
        <v>246</v>
      </c>
      <c r="Z286" s="14">
        <f>IFERROR(VLOOKUP($D286,Results37!$F$3:$L$1396,Z$1,FALSE),"")</f>
        <v>313</v>
      </c>
      <c r="AA286" s="43">
        <f>IF(ISERROR(VLOOKUP(D286,Results37!$F$3:$O$1399,AA$1,FALSE)),"",IF(VLOOKUP(D286,Results37!$F$3:$O$1399,AA$1+1,FALSE)=1,"S"&amp;VLOOKUP(D286,Results37!$F$3:$O$1399,AA$1,FALSE),VLOOKUP(D286,Results37!$F$3:$O$1399,AA$1,FALSE)))</f>
        <v>11</v>
      </c>
      <c r="AB286" s="14">
        <f>IFERROR(VLOOKUP($D286,Results37!$F$3:$L$1396,AB$1,FALSE),"")</f>
        <v>5</v>
      </c>
      <c r="AC286" s="14" t="str">
        <f>IFERROR(VLOOKUP($D286,Results37!$F$3:$L$1396,AC$1,FALSE),"")</f>
        <v>Charleston Statesmen</v>
      </c>
      <c r="AD286" s="14">
        <f t="shared" si="22"/>
        <v>783</v>
      </c>
      <c r="AE286" s="18" t="str">
        <f>IF(ISERROR(VLOOKUP($AC286&amp;"-"&amp;$F286&amp;" "&amp;G286,Bonuses!$B$1:$G$1006,4,FALSE)),"",INT(VLOOKUP($AC286&amp;"-"&amp;$F286&amp;" "&amp;$G286,Bonuses!$B$1:$G$1006,4,FALSE)))</f>
        <v/>
      </c>
      <c r="AF286" s="14" t="str">
        <f>IF(ISERROR(VLOOKUP($AC286&amp;"-"&amp;$F286,Bonuses!$B$1:$G$1006,5,FALSE)),"",IF(VLOOKUP($AC286&amp;"-"&amp;$F286,Bonuses!$B$1:$G$1006,5,FALSE)="","",VLOOKUP($AC286&amp;"-"&amp;$F286,Bonuses!$B$1:$G$1006,6,FALSE)&amp;" yrs, "&amp;VLOOKUP($AC286&amp;"-"&amp;$F286,Bonuses!$B$1:$G$1006,5,FALSE)))</f>
        <v/>
      </c>
    </row>
    <row r="287" spans="1:32" s="19" customFormat="1" hidden="1" x14ac:dyDescent="0.3">
      <c r="A287" s="19">
        <v>7170</v>
      </c>
      <c r="B287" s="19">
        <f t="shared" si="19"/>
        <v>1</v>
      </c>
      <c r="C287" s="14" t="str">
        <f>IF(ISNUMBER(IFERROR(VLOOKUP($A287,Pit!$A$4:$A$600,1,FALSE),"B")),"P","B")</f>
        <v>B</v>
      </c>
      <c r="D287" s="15">
        <f>IF($C287="B",VLOOKUP($A287,Bat!$A$4:$BG$1500,D$1,FALSE),VLOOKUP($A287,Pit!$A$4:$BA$1686,D$2,FALSE))</f>
        <v>7170</v>
      </c>
      <c r="E287" s="14" t="str">
        <f>IF($C287="B",VLOOKUP($A287,Bat!$A$4:$BG$1500,E$1,FALSE),VLOOKUP($A287,Pit!$A$4:$BA$1686,E$2,FALSE))</f>
        <v>C</v>
      </c>
      <c r="F287" s="14" t="str">
        <f>IF($C287="B",VLOOKUP($A287,Bat!$A$4:$BG$1500,F$1,FALSE),VLOOKUP($A287,Pit!$A$4:$BA$1686,F$2,FALSE))</f>
        <v>Javier</v>
      </c>
      <c r="G287" s="14" t="str">
        <f>IF($C287="B",VLOOKUP($A287,Bat!$A$4:$BG$1500,G$1,FALSE),VLOOKUP($A287,Pit!$A$4:$BA$1686,G$2,FALSE))</f>
        <v>Leal</v>
      </c>
      <c r="H287" s="14">
        <f>IF($C287="B",VLOOKUP($A287,Bat!$A$4:$BG$1500,H$1,FALSE),VLOOKUP($A287,Pit!$A$4:$BA$1686,H$2,FALSE))</f>
        <v>18</v>
      </c>
      <c r="I287" s="14" t="str">
        <f>IF($C287="B",VLOOKUP($A287,Bat!$A$4:$BG$1500,I$1,FALSE),VLOOKUP($A287,Pit!$A$4:$BA$1686,I$2,FALSE))</f>
        <v>L</v>
      </c>
      <c r="J287" s="14" t="str">
        <f>IF($C287="B",VLOOKUP($A287,Bat!$A$4:$BG$1500,J$1,FALSE),VLOOKUP($A287,Pit!$A$4:$BA$1686,J$2,FALSE))</f>
        <v>R</v>
      </c>
      <c r="K287" s="14" t="str">
        <f>IF($C287="B",VLOOKUP($A287,Bat!$A$4:$BG$1500,K$1,FALSE),VLOOKUP($A287,Pit!$A$4:$BA$1686,K$2,FALSE))</f>
        <v>Normal</v>
      </c>
      <c r="L287" s="15" t="str">
        <f>IF($C287="B",VLOOKUP($A287,Bat!$A$4:$BG$1500,L$1,FALSE),VLOOKUP($A287,Pit!$A$4:$BA$1686,L$2,FALSE))</f>
        <v>Low</v>
      </c>
      <c r="M287" s="14">
        <f>IF($C287="B",VLOOKUP($A287,Bat!$A$4:$BG$1500,M$1,FALSE),VLOOKUP($A287,Pit!$A$4:$BA$1686,M$2,FALSE))</f>
        <v>3</v>
      </c>
      <c r="N287" s="14">
        <f>IF($C287="B",VLOOKUP($A287,Bat!$A$4:$BG$1500,N$1,FALSE),VLOOKUP($A287,Pit!$A$4:$BA$1686,N$2,FALSE))</f>
        <v>4</v>
      </c>
      <c r="O287" s="14">
        <f>IF($C287="B",VLOOKUP($A287,Bat!$A$4:$BG$1500,O$1,FALSE),VLOOKUP($A287,Pit!$A$4:$BA$1686,O$2,FALSE))</f>
        <v>4</v>
      </c>
      <c r="P287" s="14">
        <f>IF($C287="B",VLOOKUP($A287,Bat!$A$4:$BG$1500,P$1,FALSE),VLOOKUP($A287,Pit!$A$4:$BA$1686,P$2,FALSE))</f>
        <v>4</v>
      </c>
      <c r="Q287" s="15">
        <f>IF($C287="B",VLOOKUP($A287,Bat!$A$4:$BG$1500,Q$1,FALSE),VLOOKUP($A287,Pit!$A$4:$BA$1686,Q$2,FALSE))</f>
        <v>4</v>
      </c>
      <c r="R287" s="16">
        <f>IF($C287="B",VLOOKUP($A287,Bat!$A$4:$BG$1500,R$1,FALSE),VLOOKUP($A287,Pit!$A$4:$BA$1686,R$2,FALSE))</f>
        <v>111.02759317024666</v>
      </c>
      <c r="S287" s="17">
        <f>IF($C287="B",VLOOKUP($A287,Bat!$A$4:$BG$1500,S$1,FALSE),VLOOKUP($A287,Pit!$A$4:$BA$1686,S$2,FALSE))</f>
        <v>0.60987245431922266</v>
      </c>
      <c r="T287" s="48" t="str">
        <f>IF($C287="B",VLOOKUP($A287,Bat!$A$4:$BG$1500,T$1,FALSE),VLOOKUP($A287,Pit!$A$4:$BA$1686,T$2,FALSE))</f>
        <v>$330k</v>
      </c>
      <c r="U287" s="19">
        <f>IF($C287="B",VLOOKUP($A287,Bat!$A$4:$AU$1464,46,FALSE),VLOOKUP($A287,Pit!$A$4:$BD$1664,55,FALSE))</f>
        <v>800</v>
      </c>
      <c r="V287" s="19">
        <f>IF($C287="B",VLOOKUP($A287,Bat!$A$4:$BA$1464,47,FALSE),VLOOKUP($A287,Pit!$A$4:$BF$1664,56,FALSE))</f>
        <v>800</v>
      </c>
      <c r="W287" s="19">
        <f>IF($C287="B",VLOOKUP($A287,Bat!$A$4:$BA$1464,48,FALSE),VLOOKUP($A287,Pit!$A$4:$BF$1664,57,FALSE))</f>
        <v>0</v>
      </c>
      <c r="X287" s="14">
        <f t="shared" si="20"/>
        <v>1099</v>
      </c>
      <c r="Y287" s="20">
        <f t="shared" si="21"/>
        <v>249</v>
      </c>
      <c r="Z287" s="14">
        <f>IFERROR(VLOOKUP($D287,Results37!$F$3:$L$1396,Z$1,FALSE),"")</f>
        <v>336</v>
      </c>
      <c r="AA287" s="43">
        <f>IF(ISERROR(VLOOKUP(D287,Results37!$F$3:$O$1399,AA$1,FALSE)),"",IF(VLOOKUP(D287,Results37!$F$3:$O$1399,AA$1+1,FALSE)=1,"S"&amp;VLOOKUP(D287,Results37!$F$3:$O$1399,AA$1,FALSE),VLOOKUP(D287,Results37!$F$3:$O$1399,AA$1,FALSE)))</f>
        <v>11</v>
      </c>
      <c r="AB287" s="14">
        <f>IFERROR(VLOOKUP($D287,Results37!$F$3:$L$1396,AB$1,FALSE),"")</f>
        <v>28</v>
      </c>
      <c r="AC287" s="14" t="str">
        <f>IFERROR(VLOOKUP($D287,Results37!$F$3:$L$1396,AC$1,FALSE),"")</f>
        <v>Shin Seiki Evas</v>
      </c>
      <c r="AD287" s="14">
        <f t="shared" si="22"/>
        <v>763</v>
      </c>
      <c r="AE287" s="18" t="str">
        <f>IF(ISERROR(VLOOKUP($AC287&amp;"-"&amp;$F287&amp;" "&amp;G287,Bonuses!$B$1:$G$1006,4,FALSE)),"",INT(VLOOKUP($AC287&amp;"-"&amp;$F287&amp;" "&amp;$G287,Bonuses!$B$1:$G$1006,4,FALSE)))</f>
        <v/>
      </c>
      <c r="AF287" s="14" t="str">
        <f>AA287&amp;"."&amp;AB287&amp;" ("&amp;Z287&amp;") - "&amp;E287&amp;" "&amp;F287&amp;" "&amp;G287</f>
        <v>11.28 (336) - C Javier Leal</v>
      </c>
    </row>
    <row r="288" spans="1:32" s="19" customFormat="1" hidden="1" x14ac:dyDescent="0.3">
      <c r="A288" s="19">
        <v>13478</v>
      </c>
      <c r="B288" s="19">
        <f t="shared" si="19"/>
        <v>1</v>
      </c>
      <c r="C288" s="14" t="str">
        <f>IF(ISNUMBER(IFERROR(VLOOKUP($A288,Pit!$A$4:$A$600,1,FALSE),"B")),"P","B")</f>
        <v>B</v>
      </c>
      <c r="D288" s="15">
        <f>IF($C288="B",VLOOKUP($A288,Bat!$A$4:$BG$1500,D$1,FALSE),VLOOKUP($A288,Pit!$A$4:$BA$1686,D$2,FALSE))</f>
        <v>13478</v>
      </c>
      <c r="E288" s="14" t="str">
        <f>IF($C288="B",VLOOKUP($A288,Bat!$A$4:$BG$1500,E$1,FALSE),VLOOKUP($A288,Pit!$A$4:$BA$1686,E$2,FALSE))</f>
        <v>1B</v>
      </c>
      <c r="F288" s="14" t="str">
        <f>IF($C288="B",VLOOKUP($A288,Bat!$A$4:$BG$1500,F$1,FALSE),VLOOKUP($A288,Pit!$A$4:$BA$1686,F$2,FALSE))</f>
        <v>Shigemasa</v>
      </c>
      <c r="G288" s="14" t="str">
        <f>IF($C288="B",VLOOKUP($A288,Bat!$A$4:$BG$1500,G$1,FALSE),VLOOKUP($A288,Pit!$A$4:$BA$1686,G$2,FALSE))</f>
        <v>Kato</v>
      </c>
      <c r="H288" s="14">
        <f>IF($C288="B",VLOOKUP($A288,Bat!$A$4:$BG$1500,H$1,FALSE),VLOOKUP($A288,Pit!$A$4:$BA$1686,H$2,FALSE))</f>
        <v>18</v>
      </c>
      <c r="I288" s="14" t="str">
        <f>IF($C288="B",VLOOKUP($A288,Bat!$A$4:$BG$1500,I$1,FALSE),VLOOKUP($A288,Pit!$A$4:$BA$1686,I$2,FALSE))</f>
        <v>L</v>
      </c>
      <c r="J288" s="14" t="str">
        <f>IF($C288="B",VLOOKUP($A288,Bat!$A$4:$BG$1500,J$1,FALSE),VLOOKUP($A288,Pit!$A$4:$BA$1686,J$2,FALSE))</f>
        <v>R</v>
      </c>
      <c r="K288" s="14" t="str">
        <f>IF($C288="B",VLOOKUP($A288,Bat!$A$4:$BG$1500,K$1,FALSE),VLOOKUP($A288,Pit!$A$4:$BA$1686,K$2,FALSE))</f>
        <v>Normal</v>
      </c>
      <c r="L288" s="15" t="str">
        <f>IF($C288="B",VLOOKUP($A288,Bat!$A$4:$BG$1500,L$1,FALSE),VLOOKUP($A288,Pit!$A$4:$BA$1686,L$2,FALSE))</f>
        <v>Normal</v>
      </c>
      <c r="M288" s="14">
        <f>IF($C288="B",VLOOKUP($A288,Bat!$A$4:$BG$1500,M$1,FALSE),VLOOKUP($A288,Pit!$A$4:$BA$1686,M$2,FALSE))</f>
        <v>4</v>
      </c>
      <c r="N288" s="14">
        <f>IF($C288="B",VLOOKUP($A288,Bat!$A$4:$BG$1500,N$1,FALSE),VLOOKUP($A288,Pit!$A$4:$BA$1686,N$2,FALSE))</f>
        <v>3</v>
      </c>
      <c r="O288" s="14">
        <f>IF($C288="B",VLOOKUP($A288,Bat!$A$4:$BG$1500,O$1,FALSE),VLOOKUP($A288,Pit!$A$4:$BA$1686,O$2,FALSE))</f>
        <v>3</v>
      </c>
      <c r="P288" s="14">
        <f>IF($C288="B",VLOOKUP($A288,Bat!$A$4:$BG$1500,P$1,FALSE),VLOOKUP($A288,Pit!$A$4:$BA$1686,P$2,FALSE))</f>
        <v>2</v>
      </c>
      <c r="Q288" s="15">
        <f>IF($C288="B",VLOOKUP($A288,Bat!$A$4:$BG$1500,Q$1,FALSE),VLOOKUP($A288,Pit!$A$4:$BA$1686,Q$2,FALSE))</f>
        <v>5</v>
      </c>
      <c r="R288" s="16">
        <f>IF($C288="B",VLOOKUP($A288,Bat!$A$4:$BG$1500,R$1,FALSE),VLOOKUP($A288,Pit!$A$4:$BA$1686,R$2,FALSE))</f>
        <v>112.62508122048614</v>
      </c>
      <c r="S288" s="17">
        <f>IF($C288="B",VLOOKUP($A288,Bat!$A$4:$BG$1500,S$1,FALSE),VLOOKUP($A288,Pit!$A$4:$BA$1686,S$2,FALSE))</f>
        <v>0.94356977822401</v>
      </c>
      <c r="T288" s="48" t="str">
        <f>IF($C288="B",VLOOKUP($A288,Bat!$A$4:$BG$1500,T$1,FALSE),VLOOKUP($A288,Pit!$A$4:$BA$1686,T$2,FALSE))</f>
        <v>$65k</v>
      </c>
      <c r="U288" s="19">
        <f>IF($C288="B",VLOOKUP($A288,Bat!$A$4:$AU$1464,46,FALSE),VLOOKUP($A288,Pit!$A$4:$BD$1664,55,FALSE))</f>
        <v>800</v>
      </c>
      <c r="V288" s="19">
        <f>IF($C288="B",VLOOKUP($A288,Bat!$A$4:$BA$1464,47,FALSE),VLOOKUP($A288,Pit!$A$4:$BF$1664,56,FALSE))</f>
        <v>800</v>
      </c>
      <c r="W288" s="19">
        <f>IF($C288="B",VLOOKUP($A288,Bat!$A$4:$BA$1464,48,FALSE),VLOOKUP($A288,Pit!$A$4:$BF$1664,57,FALSE))</f>
        <v>0</v>
      </c>
      <c r="X288" s="14">
        <f t="shared" si="20"/>
        <v>1018</v>
      </c>
      <c r="Y288" s="20">
        <f t="shared" si="21"/>
        <v>168</v>
      </c>
      <c r="Z288" s="14">
        <f>IFERROR(VLOOKUP($D288,Results37!$F$3:$L$1396,Z$1,FALSE),"")</f>
        <v>379</v>
      </c>
      <c r="AA288" s="43">
        <f>IF(ISERROR(VLOOKUP(D288,Results37!$F$3:$O$1399,AA$1,FALSE)),"",IF(VLOOKUP(D288,Results37!$F$3:$O$1399,AA$1+1,FALSE)=1,"S"&amp;VLOOKUP(D288,Results37!$F$3:$O$1399,AA$1,FALSE),VLOOKUP(D288,Results37!$F$3:$O$1399,AA$1,FALSE)))</f>
        <v>13</v>
      </c>
      <c r="AB288" s="14">
        <f>IFERROR(VLOOKUP($D288,Results37!$F$3:$L$1396,AB$1,FALSE),"")</f>
        <v>7</v>
      </c>
      <c r="AC288" s="14" t="str">
        <f>IFERROR(VLOOKUP($D288,Results37!$F$3:$L$1396,AC$1,FALSE),"")</f>
        <v>Madison Malts</v>
      </c>
      <c r="AD288" s="14">
        <f t="shared" si="22"/>
        <v>639</v>
      </c>
      <c r="AE288" s="18" t="str">
        <f>IF(ISERROR(VLOOKUP($AC288&amp;"-"&amp;$F288&amp;" "&amp;G288,Bonuses!$B$1:$G$1006,4,FALSE)),"",INT(VLOOKUP($AC288&amp;"-"&amp;$F288&amp;" "&amp;$G288,Bonuses!$B$1:$G$1006,4,FALSE)))</f>
        <v/>
      </c>
      <c r="AF288" s="14" t="str">
        <f>IF(ISERROR(VLOOKUP($AC288&amp;"-"&amp;$F288,Bonuses!$B$1:$G$1006,5,FALSE)),"",IF(VLOOKUP($AC288&amp;"-"&amp;$F288,Bonuses!$B$1:$G$1006,5,FALSE)="","",VLOOKUP($AC288&amp;"-"&amp;$F288,Bonuses!$B$1:$G$1006,6,FALSE)&amp;" yrs, "&amp;VLOOKUP($AC288&amp;"-"&amp;$F288,Bonuses!$B$1:$G$1006,5,FALSE)))</f>
        <v/>
      </c>
    </row>
    <row r="289" spans="1:32" s="19" customFormat="1" hidden="1" x14ac:dyDescent="0.3">
      <c r="A289" s="19">
        <v>12720</v>
      </c>
      <c r="B289" s="19">
        <f t="shared" si="19"/>
        <v>1</v>
      </c>
      <c r="C289" s="14" t="str">
        <f>IF(ISNUMBER(IFERROR(VLOOKUP($A289,Pit!$A$4:$A$600,1,FALSE),"B")),"P","B")</f>
        <v>B</v>
      </c>
      <c r="D289" s="15">
        <f>IF($C289="B",VLOOKUP($A289,Bat!$A$4:$BG$1500,D$1,FALSE),VLOOKUP($A289,Pit!$A$4:$BA$1686,D$2,FALSE))</f>
        <v>12720</v>
      </c>
      <c r="E289" s="14" t="str">
        <f>IF($C289="B",VLOOKUP($A289,Bat!$A$4:$BG$1500,E$1,FALSE),VLOOKUP($A289,Pit!$A$4:$BA$1686,E$2,FALSE))</f>
        <v>C</v>
      </c>
      <c r="F289" s="14" t="str">
        <f>IF($C289="B",VLOOKUP($A289,Bat!$A$4:$BG$1500,F$1,FALSE),VLOOKUP($A289,Pit!$A$4:$BA$1686,F$2,FALSE))</f>
        <v>Kyle</v>
      </c>
      <c r="G289" s="14" t="str">
        <f>IF($C289="B",VLOOKUP($A289,Bat!$A$4:$BG$1500,G$1,FALSE),VLOOKUP($A289,Pit!$A$4:$BA$1686,G$2,FALSE))</f>
        <v>Jory</v>
      </c>
      <c r="H289" s="14">
        <f>IF($C289="B",VLOOKUP($A289,Bat!$A$4:$BG$1500,H$1,FALSE),VLOOKUP($A289,Pit!$A$4:$BA$1686,H$2,FALSE))</f>
        <v>18</v>
      </c>
      <c r="I289" s="14" t="str">
        <f>IF($C289="B",VLOOKUP($A289,Bat!$A$4:$BG$1500,I$1,FALSE),VLOOKUP($A289,Pit!$A$4:$BA$1686,I$2,FALSE))</f>
        <v>R</v>
      </c>
      <c r="J289" s="14" t="str">
        <f>IF($C289="B",VLOOKUP($A289,Bat!$A$4:$BG$1500,J$1,FALSE),VLOOKUP($A289,Pit!$A$4:$BA$1686,J$2,FALSE))</f>
        <v>R</v>
      </c>
      <c r="K289" s="14" t="str">
        <f>IF($C289="B",VLOOKUP($A289,Bat!$A$4:$BG$1500,K$1,FALSE),VLOOKUP($A289,Pit!$A$4:$BA$1686,K$2,FALSE))</f>
        <v>Low</v>
      </c>
      <c r="L289" s="15" t="str">
        <f>IF($C289="B",VLOOKUP($A289,Bat!$A$4:$BG$1500,L$1,FALSE),VLOOKUP($A289,Pit!$A$4:$BA$1686,L$2,FALSE))</f>
        <v>Normal</v>
      </c>
      <c r="M289" s="14">
        <f>IF($C289="B",VLOOKUP($A289,Bat!$A$4:$BG$1500,M$1,FALSE),VLOOKUP($A289,Pit!$A$4:$BA$1686,M$2,FALSE))</f>
        <v>3</v>
      </c>
      <c r="N289" s="14">
        <f>IF($C289="B",VLOOKUP($A289,Bat!$A$4:$BG$1500,N$1,FALSE),VLOOKUP($A289,Pit!$A$4:$BA$1686,N$2,FALSE))</f>
        <v>3</v>
      </c>
      <c r="O289" s="14">
        <f>IF($C289="B",VLOOKUP($A289,Bat!$A$4:$BG$1500,O$1,FALSE),VLOOKUP($A289,Pit!$A$4:$BA$1686,O$2,FALSE))</f>
        <v>4</v>
      </c>
      <c r="P289" s="14">
        <f>IF($C289="B",VLOOKUP($A289,Bat!$A$4:$BG$1500,P$1,FALSE),VLOOKUP($A289,Pit!$A$4:$BA$1686,P$2,FALSE))</f>
        <v>5</v>
      </c>
      <c r="Q289" s="15">
        <f>IF($C289="B",VLOOKUP($A289,Bat!$A$4:$BG$1500,Q$1,FALSE),VLOOKUP($A289,Pit!$A$4:$BA$1686,Q$2,FALSE))</f>
        <v>3</v>
      </c>
      <c r="R289" s="16">
        <f>IF($C289="B",VLOOKUP($A289,Bat!$A$4:$BG$1500,R$1,FALSE),VLOOKUP($A289,Pit!$A$4:$BA$1686,R$2,FALSE))</f>
        <v>111.0111931371322</v>
      </c>
      <c r="S289" s="17">
        <f>IF($C289="B",VLOOKUP($A289,Bat!$A$4:$BG$1500,S$1,FALSE),VLOOKUP($A289,Pit!$A$4:$BA$1686,S$2,FALSE))</f>
        <v>0.60644667147131559</v>
      </c>
      <c r="T289" s="48" t="str">
        <f>IF($C289="B",VLOOKUP($A289,Bat!$A$4:$BG$1500,T$1,FALSE),VLOOKUP($A289,Pit!$A$4:$BA$1686,T$2,FALSE))</f>
        <v>$190k</v>
      </c>
      <c r="U289" s="19">
        <f>IF($C289="B",VLOOKUP($A289,Bat!$A$4:$AU$1464,46,FALSE),VLOOKUP($A289,Pit!$A$4:$BD$1664,55,FALSE))</f>
        <v>800</v>
      </c>
      <c r="V289" s="19">
        <f>IF($C289="B",VLOOKUP($A289,Bat!$A$4:$BA$1464,47,FALSE),VLOOKUP($A289,Pit!$A$4:$BF$1664,56,FALSE))</f>
        <v>800</v>
      </c>
      <c r="W289" s="19">
        <f>IF($C289="B",VLOOKUP($A289,Bat!$A$4:$BA$1464,48,FALSE),VLOOKUP($A289,Pit!$A$4:$BF$1664,57,FALSE))</f>
        <v>0</v>
      </c>
      <c r="X289" s="14">
        <f t="shared" si="20"/>
        <v>1102</v>
      </c>
      <c r="Y289" s="20">
        <f t="shared" si="21"/>
        <v>252</v>
      </c>
      <c r="Z289" s="14" t="str">
        <f>IFERROR(VLOOKUP($D289,Results37!$F$3:$L$1396,Z$1,FALSE),"")</f>
        <v/>
      </c>
      <c r="AA289" s="43" t="str">
        <f>IF(ISERROR(VLOOKUP(D289,Results37!$F$3:$O$1399,AA$1,FALSE)),"",IF(VLOOKUP(D289,Results37!$F$3:$O$1399,AA$1+1,FALSE)=1,"S"&amp;VLOOKUP(D289,Results37!$F$3:$O$1399,AA$1,FALSE),VLOOKUP(D289,Results37!$F$3:$O$1399,AA$1,FALSE)))</f>
        <v/>
      </c>
      <c r="AB289" s="14" t="str">
        <f>IFERROR(VLOOKUP($D289,Results37!$F$3:$L$1396,AB$1,FALSE),"")</f>
        <v/>
      </c>
      <c r="AC289" s="14" t="str">
        <f>IFERROR(VLOOKUP($D289,Results37!$F$3:$L$1396,AC$1,FALSE),"")</f>
        <v/>
      </c>
      <c r="AD289" s="14" t="e">
        <f t="shared" si="22"/>
        <v>#VALUE!</v>
      </c>
      <c r="AE289" s="18" t="str">
        <f>IF(ISERROR(VLOOKUP($AC289&amp;"-"&amp;$F289&amp;" "&amp;G289,Bonuses!$B$1:$G$1006,4,FALSE)),"",INT(VLOOKUP($AC289&amp;"-"&amp;$F289&amp;" "&amp;$G289,Bonuses!$B$1:$G$1006,4,FALSE)))</f>
        <v/>
      </c>
      <c r="AF289" s="14" t="str">
        <f>IF(ISERROR(VLOOKUP($AC289&amp;"-"&amp;$F289,Bonuses!$B$1:$G$1006,5,FALSE)),"",IF(VLOOKUP($AC289&amp;"-"&amp;$F289,Bonuses!$B$1:$G$1006,5,FALSE)="","",VLOOKUP($AC289&amp;"-"&amp;$F289,Bonuses!$B$1:$G$1006,6,FALSE)&amp;" yrs, "&amp;VLOOKUP($AC289&amp;"-"&amp;$F289,Bonuses!$B$1:$G$1006,5,FALSE)))</f>
        <v/>
      </c>
    </row>
    <row r="290" spans="1:32" s="19" customFormat="1" hidden="1" x14ac:dyDescent="0.3">
      <c r="A290" s="19">
        <v>11301</v>
      </c>
      <c r="B290" s="19">
        <f t="shared" si="19"/>
        <v>1</v>
      </c>
      <c r="C290" s="14" t="str">
        <f>IF(ISNUMBER(IFERROR(VLOOKUP($A290,Pit!$A$4:$A$600,1,FALSE),"B")),"P","B")</f>
        <v>B</v>
      </c>
      <c r="D290" s="15">
        <f>IF($C290="B",VLOOKUP($A290,Bat!$A$4:$BG$1500,D$1,FALSE),VLOOKUP($A290,Pit!$A$4:$BA$1686,D$2,FALSE))</f>
        <v>11301</v>
      </c>
      <c r="E290" s="14" t="str">
        <f>IF($C290="B",VLOOKUP($A290,Bat!$A$4:$BG$1500,E$1,FALSE),VLOOKUP($A290,Pit!$A$4:$BA$1686,E$2,FALSE))</f>
        <v>CF</v>
      </c>
      <c r="F290" s="14" t="str">
        <f>IF($C290="B",VLOOKUP($A290,Bat!$A$4:$BG$1500,F$1,FALSE),VLOOKUP($A290,Pit!$A$4:$BA$1686,F$2,FALSE))</f>
        <v>John</v>
      </c>
      <c r="G290" s="14" t="str">
        <f>IF($C290="B",VLOOKUP($A290,Bat!$A$4:$BG$1500,G$1,FALSE),VLOOKUP($A290,Pit!$A$4:$BA$1686,G$2,FALSE))</f>
        <v>Landry</v>
      </c>
      <c r="H290" s="14">
        <f>IF($C290="B",VLOOKUP($A290,Bat!$A$4:$BG$1500,H$1,FALSE),VLOOKUP($A290,Pit!$A$4:$BA$1686,H$2,FALSE))</f>
        <v>18</v>
      </c>
      <c r="I290" s="14" t="str">
        <f>IF($C290="B",VLOOKUP($A290,Bat!$A$4:$BG$1500,I$1,FALSE),VLOOKUP($A290,Pit!$A$4:$BA$1686,I$2,FALSE))</f>
        <v>R</v>
      </c>
      <c r="J290" s="14" t="str">
        <f>IF($C290="B",VLOOKUP($A290,Bat!$A$4:$BG$1500,J$1,FALSE),VLOOKUP($A290,Pit!$A$4:$BA$1686,J$2,FALSE))</f>
        <v>R</v>
      </c>
      <c r="K290" s="14" t="str">
        <f>IF($C290="B",VLOOKUP($A290,Bat!$A$4:$BG$1500,K$1,FALSE),VLOOKUP($A290,Pit!$A$4:$BA$1686,K$2,FALSE))</f>
        <v>Low</v>
      </c>
      <c r="L290" s="15" t="str">
        <f>IF($C290="B",VLOOKUP($A290,Bat!$A$4:$BG$1500,L$1,FALSE),VLOOKUP($A290,Pit!$A$4:$BA$1686,L$2,FALSE))</f>
        <v>Normal</v>
      </c>
      <c r="M290" s="14">
        <f>IF($C290="B",VLOOKUP($A290,Bat!$A$4:$BG$1500,M$1,FALSE),VLOOKUP($A290,Pit!$A$4:$BA$1686,M$2,FALSE))</f>
        <v>3</v>
      </c>
      <c r="N290" s="14">
        <f>IF($C290="B",VLOOKUP($A290,Bat!$A$4:$BG$1500,N$1,FALSE),VLOOKUP($A290,Pit!$A$4:$BA$1686,N$2,FALSE))</f>
        <v>3</v>
      </c>
      <c r="O290" s="14">
        <f>IF($C290="B",VLOOKUP($A290,Bat!$A$4:$BG$1500,O$1,FALSE),VLOOKUP($A290,Pit!$A$4:$BA$1686,O$2,FALSE))</f>
        <v>3</v>
      </c>
      <c r="P290" s="14">
        <f>IF($C290="B",VLOOKUP($A290,Bat!$A$4:$BG$1500,P$1,FALSE),VLOOKUP($A290,Pit!$A$4:$BA$1686,P$2,FALSE))</f>
        <v>4</v>
      </c>
      <c r="Q290" s="15">
        <f>IF($C290="B",VLOOKUP($A290,Bat!$A$4:$BG$1500,Q$1,FALSE),VLOOKUP($A290,Pit!$A$4:$BA$1686,Q$2,FALSE))</f>
        <v>5</v>
      </c>
      <c r="R290" s="16">
        <f>IF($C290="B",VLOOKUP($A290,Bat!$A$4:$BG$1500,R$1,FALSE),VLOOKUP($A290,Pit!$A$4:$BA$1686,R$2,FALSE))</f>
        <v>110.99574304063657</v>
      </c>
      <c r="S290" s="17">
        <f>IF($C290="B",VLOOKUP($A290,Bat!$A$4:$BG$1500,S$1,FALSE),VLOOKUP($A290,Pit!$A$4:$BA$1686,S$2,FALSE))</f>
        <v>0.60321931972124232</v>
      </c>
      <c r="T290" s="48" t="str">
        <f>IF($C290="B",VLOOKUP($A290,Bat!$A$4:$BG$1500,T$1,FALSE),VLOOKUP($A290,Pit!$A$4:$BA$1686,T$2,FALSE))</f>
        <v>$240k</v>
      </c>
      <c r="U290" s="19">
        <f>IF($C290="B",VLOOKUP($A290,Bat!$A$4:$AU$1464,46,FALSE),VLOOKUP($A290,Pit!$A$4:$BD$1664,55,FALSE))</f>
        <v>800</v>
      </c>
      <c r="V290" s="19">
        <f>IF($C290="B",VLOOKUP($A290,Bat!$A$4:$BA$1464,47,FALSE),VLOOKUP($A290,Pit!$A$4:$BF$1664,56,FALSE))</f>
        <v>800</v>
      </c>
      <c r="W290" s="19">
        <f>IF($C290="B",VLOOKUP($A290,Bat!$A$4:$BA$1464,48,FALSE),VLOOKUP($A290,Pit!$A$4:$BF$1664,57,FALSE))</f>
        <v>0</v>
      </c>
      <c r="X290" s="14">
        <f t="shared" si="20"/>
        <v>1104</v>
      </c>
      <c r="Y290" s="20">
        <f t="shared" si="21"/>
        <v>254</v>
      </c>
      <c r="Z290" s="14">
        <f>IFERROR(VLOOKUP($D290,Results37!$F$3:$L$1396,Z$1,FALSE),"")</f>
        <v>325</v>
      </c>
      <c r="AA290" s="43">
        <f>IF(ISERROR(VLOOKUP(D290,Results37!$F$3:$O$1399,AA$1,FALSE)),"",IF(VLOOKUP(D290,Results37!$F$3:$O$1399,AA$1+1,FALSE)=1,"S"&amp;VLOOKUP(D290,Results37!$F$3:$O$1399,AA$1,FALSE),VLOOKUP(D290,Results37!$F$3:$O$1399,AA$1,FALSE)))</f>
        <v>11</v>
      </c>
      <c r="AB290" s="14">
        <f>IFERROR(VLOOKUP($D290,Results37!$F$3:$L$1396,AB$1,FALSE),"")</f>
        <v>17</v>
      </c>
      <c r="AC290" s="14" t="str">
        <f>IFERROR(VLOOKUP($D290,Results37!$F$3:$L$1396,AC$1,FALSE),"")</f>
        <v>Aurora Borealis</v>
      </c>
      <c r="AD290" s="14">
        <f t="shared" si="22"/>
        <v>779</v>
      </c>
      <c r="AE290" s="18" t="str">
        <f>IF(ISERROR(VLOOKUP($AC290&amp;"-"&amp;$F290&amp;" "&amp;G290,Bonuses!$B$1:$G$1006,4,FALSE)),"",INT(VLOOKUP($AC290&amp;"-"&amp;$F290&amp;" "&amp;$G290,Bonuses!$B$1:$G$1006,4,FALSE)))</f>
        <v/>
      </c>
      <c r="AF290" s="14" t="str">
        <f>IF(ISERROR(VLOOKUP($AC290&amp;"-"&amp;$F290,Bonuses!$B$1:$G$1006,5,FALSE)),"",IF(VLOOKUP($AC290&amp;"-"&amp;$F290,Bonuses!$B$1:$G$1006,5,FALSE)="","",VLOOKUP($AC290&amp;"-"&amp;$F290,Bonuses!$B$1:$G$1006,6,FALSE)&amp;" yrs, "&amp;VLOOKUP($AC290&amp;"-"&amp;$F290,Bonuses!$B$1:$G$1006,5,FALSE)))</f>
        <v/>
      </c>
    </row>
    <row r="291" spans="1:32" s="19" customFormat="1" hidden="1" x14ac:dyDescent="0.3">
      <c r="A291" s="19">
        <v>11349</v>
      </c>
      <c r="B291" s="19">
        <f t="shared" si="19"/>
        <v>1</v>
      </c>
      <c r="C291" s="14" t="str">
        <f>IF(ISNUMBER(IFERROR(VLOOKUP($A291,Pit!$A$4:$A$600,1,FALSE),"B")),"P","B")</f>
        <v>B</v>
      </c>
      <c r="D291" s="15">
        <f>IF($C291="B",VLOOKUP($A291,Bat!$A$4:$BG$1500,D$1,FALSE),VLOOKUP($A291,Pit!$A$4:$BA$1686,D$2,FALSE))</f>
        <v>11349</v>
      </c>
      <c r="E291" s="14" t="str">
        <f>IF($C291="B",VLOOKUP($A291,Bat!$A$4:$BG$1500,E$1,FALSE),VLOOKUP($A291,Pit!$A$4:$BA$1686,E$2,FALSE))</f>
        <v>1B</v>
      </c>
      <c r="F291" s="14" t="str">
        <f>IF($C291="B",VLOOKUP($A291,Bat!$A$4:$BG$1500,F$1,FALSE),VLOOKUP($A291,Pit!$A$4:$BA$1686,F$2,FALSE))</f>
        <v>Luther</v>
      </c>
      <c r="G291" s="14" t="str">
        <f>IF($C291="B",VLOOKUP($A291,Bat!$A$4:$BG$1500,G$1,FALSE),VLOOKUP($A291,Pit!$A$4:$BA$1686,G$2,FALSE))</f>
        <v>Kruidenier</v>
      </c>
      <c r="H291" s="14">
        <f>IF($C291="B",VLOOKUP($A291,Bat!$A$4:$BG$1500,H$1,FALSE),VLOOKUP($A291,Pit!$A$4:$BA$1686,H$2,FALSE))</f>
        <v>21</v>
      </c>
      <c r="I291" s="14" t="str">
        <f>IF($C291="B",VLOOKUP($A291,Bat!$A$4:$BG$1500,I$1,FALSE),VLOOKUP($A291,Pit!$A$4:$BA$1686,I$2,FALSE))</f>
        <v>R</v>
      </c>
      <c r="J291" s="14" t="str">
        <f>IF($C291="B",VLOOKUP($A291,Bat!$A$4:$BG$1500,J$1,FALSE),VLOOKUP($A291,Pit!$A$4:$BA$1686,J$2,FALSE))</f>
        <v>R</v>
      </c>
      <c r="K291" s="14" t="str">
        <f>IF($C291="B",VLOOKUP($A291,Bat!$A$4:$BG$1500,K$1,FALSE),VLOOKUP($A291,Pit!$A$4:$BA$1686,K$2,FALSE))</f>
        <v>High</v>
      </c>
      <c r="L291" s="15" t="str">
        <f>IF($C291="B",VLOOKUP($A291,Bat!$A$4:$BG$1500,L$1,FALSE),VLOOKUP($A291,Pit!$A$4:$BA$1686,L$2,FALSE))</f>
        <v>High</v>
      </c>
      <c r="M291" s="14">
        <f>IF($C291="B",VLOOKUP($A291,Bat!$A$4:$BG$1500,M$1,FALSE),VLOOKUP($A291,Pit!$A$4:$BA$1686,M$2,FALSE))</f>
        <v>3</v>
      </c>
      <c r="N291" s="14">
        <f>IF($C291="B",VLOOKUP($A291,Bat!$A$4:$BG$1500,N$1,FALSE),VLOOKUP($A291,Pit!$A$4:$BA$1686,N$2,FALSE))</f>
        <v>4</v>
      </c>
      <c r="O291" s="14">
        <f>IF($C291="B",VLOOKUP($A291,Bat!$A$4:$BG$1500,O$1,FALSE),VLOOKUP($A291,Pit!$A$4:$BA$1686,O$2,FALSE))</f>
        <v>4</v>
      </c>
      <c r="P291" s="14">
        <f>IF($C291="B",VLOOKUP($A291,Bat!$A$4:$BG$1500,P$1,FALSE),VLOOKUP($A291,Pit!$A$4:$BA$1686,P$2,FALSE))</f>
        <v>5</v>
      </c>
      <c r="Q291" s="15">
        <f>IF($C291="B",VLOOKUP($A291,Bat!$A$4:$BG$1500,Q$1,FALSE),VLOOKUP($A291,Pit!$A$4:$BA$1686,Q$2,FALSE))</f>
        <v>3</v>
      </c>
      <c r="R291" s="16">
        <f>IF($C291="B",VLOOKUP($A291,Bat!$A$4:$BG$1500,R$1,FALSE),VLOOKUP($A291,Pit!$A$4:$BA$1686,R$2,FALSE))</f>
        <v>109.63798863551946</v>
      </c>
      <c r="S291" s="17">
        <f>IF($C291="B",VLOOKUP($A291,Bat!$A$4:$BG$1500,S$1,FALSE),VLOOKUP($A291,Pit!$A$4:$BA$1686,S$2,FALSE))</f>
        <v>0.31959966357445962</v>
      </c>
      <c r="T291" s="48" t="str">
        <f>IF($C291="B",VLOOKUP($A291,Bat!$A$4:$BG$1500,T$1,FALSE),VLOOKUP($A291,Pit!$A$4:$BA$1686,T$2,FALSE))</f>
        <v>$20k</v>
      </c>
      <c r="U291" s="19">
        <f>IF($C291="B",VLOOKUP($A291,Bat!$A$4:$AU$1464,46,FALSE),VLOOKUP($A291,Pit!$A$4:$BD$1664,55,FALSE))</f>
        <v>800</v>
      </c>
      <c r="V291" s="19">
        <f>IF($C291="B",VLOOKUP($A291,Bat!$A$4:$BA$1464,47,FALSE),VLOOKUP($A291,Pit!$A$4:$BF$1664,56,FALSE))</f>
        <v>800</v>
      </c>
      <c r="W291" s="19">
        <f>IF($C291="B",VLOOKUP($A291,Bat!$A$4:$BA$1464,48,FALSE),VLOOKUP($A291,Pit!$A$4:$BF$1664,57,FALSE))</f>
        <v>0</v>
      </c>
      <c r="X291" s="14">
        <f t="shared" si="20"/>
        <v>1188</v>
      </c>
      <c r="Y291" s="20">
        <f t="shared" si="21"/>
        <v>338</v>
      </c>
      <c r="Z291" s="14">
        <f>IFERROR(VLOOKUP($D291,Results37!$F$3:$L$1396,Z$1,FALSE),"")</f>
        <v>295</v>
      </c>
      <c r="AA291" s="43">
        <f>IF(ISERROR(VLOOKUP(D291,Results37!$F$3:$O$1399,AA$1,FALSE)),"",IF(VLOOKUP(D291,Results37!$F$3:$O$1399,AA$1+1,FALSE)=1,"S"&amp;VLOOKUP(D291,Results37!$F$3:$O$1399,AA$1,FALSE),VLOOKUP(D291,Results37!$F$3:$O$1399,AA$1,FALSE)))</f>
        <v>10</v>
      </c>
      <c r="AB291" s="14">
        <f>IFERROR(VLOOKUP($D291,Results37!$F$3:$L$1396,AB$1,FALSE),"")</f>
        <v>19</v>
      </c>
      <c r="AC291" s="14" t="str">
        <f>IFERROR(VLOOKUP($D291,Results37!$F$3:$L$1396,AC$1,FALSE),"")</f>
        <v>Kalamazoo Badgers</v>
      </c>
      <c r="AD291" s="14">
        <f t="shared" si="22"/>
        <v>893</v>
      </c>
      <c r="AE291" s="18" t="str">
        <f>IF(ISERROR(VLOOKUP($AC291&amp;"-"&amp;$F291&amp;" "&amp;G291,Bonuses!$B$1:$G$1006,4,FALSE)),"",INT(VLOOKUP($AC291&amp;"-"&amp;$F291&amp;" "&amp;$G291,Bonuses!$B$1:$G$1006,4,FALSE)))</f>
        <v/>
      </c>
      <c r="AF291" s="14" t="str">
        <f>IF(ISERROR(VLOOKUP($AC291&amp;"-"&amp;$F291,Bonuses!$B$1:$G$1006,5,FALSE)),"",IF(VLOOKUP($AC291&amp;"-"&amp;$F291,Bonuses!$B$1:$G$1006,5,FALSE)="","",VLOOKUP($AC291&amp;"-"&amp;$F291,Bonuses!$B$1:$G$1006,6,FALSE)&amp;" yrs, "&amp;VLOOKUP($AC291&amp;"-"&amp;$F291,Bonuses!$B$1:$G$1006,5,FALSE)))</f>
        <v/>
      </c>
    </row>
    <row r="292" spans="1:32" s="19" customFormat="1" x14ac:dyDescent="0.3">
      <c r="A292" s="19">
        <v>5691</v>
      </c>
      <c r="B292" s="19">
        <f t="shared" si="19"/>
        <v>1</v>
      </c>
      <c r="C292" s="14" t="str">
        <f>IF(ISNUMBER(IFERROR(VLOOKUP($A292,Pit!$A$4:$A$600,1,FALSE),"B")),"P","B")</f>
        <v>P</v>
      </c>
      <c r="D292" s="15">
        <f>IF($C292="B",VLOOKUP($A292,Bat!$A$4:$BG$1500,D$1,FALSE),VLOOKUP($A292,Pit!$A$4:$BA$1686,D$2,FALSE))</f>
        <v>5691</v>
      </c>
      <c r="E292" s="14" t="str">
        <f>IF($C292="B",VLOOKUP($A292,Bat!$A$4:$BG$1500,E$1,FALSE),VLOOKUP($A292,Pit!$A$4:$BA$1686,E$2,FALSE))</f>
        <v>RP</v>
      </c>
      <c r="F292" s="14" t="str">
        <f>IF($C292="B",VLOOKUP($A292,Bat!$A$4:$BG$1500,F$1,FALSE),VLOOKUP($A292,Pit!$A$4:$BA$1686,F$2,FALSE))</f>
        <v>Paul</v>
      </c>
      <c r="G292" s="14" t="str">
        <f>IF($C292="B",VLOOKUP($A292,Bat!$A$4:$BG$1500,G$1,FALSE),VLOOKUP($A292,Pit!$A$4:$BA$1686,G$2,FALSE))</f>
        <v>Nelson</v>
      </c>
      <c r="H292" s="14">
        <f>IF($C292="B",VLOOKUP($A292,Bat!$A$4:$BG$1500,H$1,FALSE),VLOOKUP($A292,Pit!$A$4:$BA$1686,H$2,FALSE))</f>
        <v>18</v>
      </c>
      <c r="I292" s="14" t="str">
        <f>IF($C292="B",VLOOKUP($A292,Bat!$A$4:$BG$1500,I$1,FALSE),VLOOKUP($A292,Pit!$A$4:$BA$1686,I$2,FALSE))</f>
        <v>R</v>
      </c>
      <c r="J292" s="14" t="str">
        <f>IF($C292="B",VLOOKUP($A292,Bat!$A$4:$BG$1500,J$1,FALSE),VLOOKUP($A292,Pit!$A$4:$BA$1686,J$2,FALSE))</f>
        <v>R</v>
      </c>
      <c r="K292" s="14" t="str">
        <f>IF($C292="B",VLOOKUP($A292,Bat!$A$4:$BG$1500,K$1,FALSE),VLOOKUP($A292,Pit!$A$4:$BA$1686,K$2,FALSE))</f>
        <v>Normal</v>
      </c>
      <c r="L292" s="15" t="str">
        <f>IF($C292="B",VLOOKUP($A292,Bat!$A$4:$BG$1500,L$1,FALSE),VLOOKUP($A292,Pit!$A$4:$BA$1686,L$2,FALSE))</f>
        <v>High</v>
      </c>
      <c r="M292" s="14">
        <f>IF($C292="B",VLOOKUP($A292,Bat!$A$4:$BG$1500,M$1,FALSE),VLOOKUP($A292,Pit!$A$4:$BA$1686,M$2,FALSE))</f>
        <v>5</v>
      </c>
      <c r="N292" s="14">
        <f>IF($C292="B",VLOOKUP($A292,Bat!$A$4:$BG$1500,N$1,FALSE),VLOOKUP($A292,Pit!$A$4:$BA$1686,N$2,FALSE))</f>
        <v>2</v>
      </c>
      <c r="O292" s="14">
        <f>IF($C292="B",VLOOKUP($A292,Bat!$A$4:$BG$1500,O$1,FALSE),VLOOKUP($A292,Pit!$A$4:$BA$1686,O$2,FALSE))</f>
        <v>3</v>
      </c>
      <c r="P292" s="14" t="str">
        <f>IF($C292="B",VLOOKUP($A292,Bat!$A$4:$BG$1500,P$1,FALSE),VLOOKUP($A292,Pit!$A$4:$BA$1686,P$2,FALSE))</f>
        <v>85-87 Mph</v>
      </c>
      <c r="Q292" s="15">
        <f>IF($C292="B",VLOOKUP($A292,Bat!$A$4:$BG$1500,Q$1,FALSE),VLOOKUP($A292,Pit!$A$4:$BA$1686,Q$2,FALSE))</f>
        <v>8</v>
      </c>
      <c r="R292" s="16">
        <f>IF($C292="B",VLOOKUP($A292,Bat!$A$4:$BG$1500,R$1,FALSE),VLOOKUP($A292,Pit!$A$4:$BA$1686,R$2,FALSE))</f>
        <v>109.95334252233059</v>
      </c>
      <c r="S292" s="17">
        <f>IF($C292="B",VLOOKUP($A292,Bat!$A$4:$BG$1500,S$1,FALSE),VLOOKUP($A292,Pit!$A$4:$BA$1686,S$2,FALSE))</f>
        <v>0.82609883373714177</v>
      </c>
      <c r="T292" s="48" t="str">
        <f>IF($C292="B",VLOOKUP($A292,Bat!$A$4:$BG$1500,T$1,FALSE),VLOOKUP($A292,Pit!$A$4:$BA$1686,T$2,FALSE))</f>
        <v>$65k</v>
      </c>
      <c r="U292" s="19">
        <f>IF($C292="B",VLOOKUP($A292,Bat!$A$4:$AU$1464,46,FALSE),VLOOKUP($A292,Pit!$A$4:$BD$1664,55,FALSE))</f>
        <v>800</v>
      </c>
      <c r="V292" s="19">
        <f>IF($C292="B",VLOOKUP($A292,Bat!$A$4:$BA$1464,47,FALSE),VLOOKUP($A292,Pit!$A$4:$BF$1664,56,FALSE))</f>
        <v>800</v>
      </c>
      <c r="W292" s="19">
        <f>IF($C292="B",VLOOKUP($A292,Bat!$A$4:$BA$1464,48,FALSE),VLOOKUP($A292,Pit!$A$4:$BF$1664,57,FALSE))</f>
        <v>0</v>
      </c>
      <c r="X292" s="14">
        <f t="shared" si="20"/>
        <v>1044</v>
      </c>
      <c r="Y292" s="20">
        <f t="shared" si="21"/>
        <v>194</v>
      </c>
      <c r="Z292" s="14">
        <f>IFERROR(VLOOKUP($D292,Results37!$F$3:$L$1396,Z$1,FALSE),"")</f>
        <v>415</v>
      </c>
      <c r="AA292" s="43">
        <f>IF(ISERROR(VLOOKUP(D292,Results37!$F$3:$O$1399,AA$1,FALSE)),"",IF(VLOOKUP(D292,Results37!$F$3:$O$1399,AA$1+1,FALSE)=1,"S"&amp;VLOOKUP(D292,Results37!$F$3:$O$1399,AA$1,FALSE),VLOOKUP(D292,Results37!$F$3:$O$1399,AA$1,FALSE)))</f>
        <v>14</v>
      </c>
      <c r="AB292" s="14">
        <f>IFERROR(VLOOKUP($D292,Results37!$F$3:$L$1396,AB$1,FALSE),"")</f>
        <v>11</v>
      </c>
      <c r="AC292" s="14" t="str">
        <f>IFERROR(VLOOKUP($D292,Results37!$F$3:$L$1396,AC$1,FALSE),"")</f>
        <v>Amsterdam Lions</v>
      </c>
      <c r="AD292" s="14">
        <f t="shared" si="22"/>
        <v>629</v>
      </c>
      <c r="AE292" s="18" t="str">
        <f>IF(ISERROR(VLOOKUP($AC292&amp;"-"&amp;$F292&amp;" "&amp;G292,Bonuses!$B$1:$G$1006,4,FALSE)),"",INT(VLOOKUP($AC292&amp;"-"&amp;$F292&amp;" "&amp;$G292,Bonuses!$B$1:$G$1006,4,FALSE)))</f>
        <v/>
      </c>
      <c r="AF292" s="14" t="str">
        <f>IF(ISERROR(VLOOKUP($AC292&amp;"-"&amp;$F292,Bonuses!$B$1:$G$1006,5,FALSE)),"",IF(VLOOKUP($AC292&amp;"-"&amp;$F292,Bonuses!$B$1:$G$1006,5,FALSE)="","",VLOOKUP($AC292&amp;"-"&amp;$F292,Bonuses!$B$1:$G$1006,6,FALSE)&amp;" yrs, "&amp;VLOOKUP($AC292&amp;"-"&amp;$F292,Bonuses!$B$1:$G$1006,5,FALSE)))</f>
        <v/>
      </c>
    </row>
    <row r="293" spans="1:32" s="19" customFormat="1" hidden="1" x14ac:dyDescent="0.3">
      <c r="A293" s="19">
        <v>13937</v>
      </c>
      <c r="B293" s="19">
        <f t="shared" si="19"/>
        <v>1</v>
      </c>
      <c r="C293" s="14" t="str">
        <f>IF(ISNUMBER(IFERROR(VLOOKUP($A293,Pit!$A$4:$A$600,1,FALSE),"B")),"P","B")</f>
        <v>P</v>
      </c>
      <c r="D293" s="15">
        <f>IF($C293="B",VLOOKUP($A293,Bat!$A$4:$BG$1500,D$1,FALSE),VLOOKUP($A293,Pit!$A$4:$BA$1686,D$2,FALSE))</f>
        <v>13937</v>
      </c>
      <c r="E293" s="14" t="str">
        <f>IF($C293="B",VLOOKUP($A293,Bat!$A$4:$BG$1500,E$1,FALSE),VLOOKUP($A293,Pit!$A$4:$BA$1686,E$2,FALSE))</f>
        <v>RP</v>
      </c>
      <c r="F293" s="14" t="str">
        <f>IF($C293="B",VLOOKUP($A293,Bat!$A$4:$BG$1500,F$1,FALSE),VLOOKUP($A293,Pit!$A$4:$BA$1686,F$2,FALSE))</f>
        <v>Ashley</v>
      </c>
      <c r="G293" s="14" t="str">
        <f>IF($C293="B",VLOOKUP($A293,Bat!$A$4:$BG$1500,G$1,FALSE),VLOOKUP($A293,Pit!$A$4:$BA$1686,G$2,FALSE))</f>
        <v>Cant</v>
      </c>
      <c r="H293" s="14">
        <f>IF($C293="B",VLOOKUP($A293,Bat!$A$4:$BG$1500,H$1,FALSE),VLOOKUP($A293,Pit!$A$4:$BA$1686,H$2,FALSE))</f>
        <v>18</v>
      </c>
      <c r="I293" s="14" t="str">
        <f>IF($C293="B",VLOOKUP($A293,Bat!$A$4:$BG$1500,I$1,FALSE),VLOOKUP($A293,Pit!$A$4:$BA$1686,I$2,FALSE))</f>
        <v>R</v>
      </c>
      <c r="J293" s="14" t="str">
        <f>IF($C293="B",VLOOKUP($A293,Bat!$A$4:$BG$1500,J$1,FALSE),VLOOKUP($A293,Pit!$A$4:$BA$1686,J$2,FALSE))</f>
        <v>R</v>
      </c>
      <c r="K293" s="14" t="str">
        <f>IF($C293="B",VLOOKUP($A293,Bat!$A$4:$BG$1500,K$1,FALSE),VLOOKUP($A293,Pit!$A$4:$BA$1686,K$2,FALSE))</f>
        <v>Normal</v>
      </c>
      <c r="L293" s="15" t="str">
        <f>IF($C293="B",VLOOKUP($A293,Bat!$A$4:$BG$1500,L$1,FALSE),VLOOKUP($A293,Pit!$A$4:$BA$1686,L$2,FALSE))</f>
        <v>Normal</v>
      </c>
      <c r="M293" s="14">
        <f>IF($C293="B",VLOOKUP($A293,Bat!$A$4:$BG$1500,M$1,FALSE),VLOOKUP($A293,Pit!$A$4:$BA$1686,M$2,FALSE))</f>
        <v>5</v>
      </c>
      <c r="N293" s="14">
        <f>IF($C293="B",VLOOKUP($A293,Bat!$A$4:$BG$1500,N$1,FALSE),VLOOKUP($A293,Pit!$A$4:$BA$1686,N$2,FALSE))</f>
        <v>3</v>
      </c>
      <c r="O293" s="14">
        <f>IF($C293="B",VLOOKUP($A293,Bat!$A$4:$BG$1500,O$1,FALSE),VLOOKUP($A293,Pit!$A$4:$BA$1686,O$2,FALSE))</f>
        <v>3</v>
      </c>
      <c r="P293" s="14" t="str">
        <f>IF($C293="B",VLOOKUP($A293,Bat!$A$4:$BG$1500,P$1,FALSE),VLOOKUP($A293,Pit!$A$4:$BA$1686,P$2,FALSE))</f>
        <v>85-87 Mph</v>
      </c>
      <c r="Q293" s="15">
        <f>IF($C293="B",VLOOKUP($A293,Bat!$A$4:$BG$1500,Q$1,FALSE),VLOOKUP($A293,Pit!$A$4:$BA$1686,Q$2,FALSE))</f>
        <v>8</v>
      </c>
      <c r="R293" s="16">
        <f>IF($C293="B",VLOOKUP($A293,Bat!$A$4:$BG$1500,R$1,FALSE),VLOOKUP($A293,Pit!$A$4:$BA$1686,R$2,FALSE))</f>
        <v>113.7781685122801</v>
      </c>
      <c r="S293" s="17">
        <f>IF($C293="B",VLOOKUP($A293,Bat!$A$4:$BG$1500,S$1,FALSE),VLOOKUP($A293,Pit!$A$4:$BA$1686,S$2,FALSE))</f>
        <v>1.1789645215199727</v>
      </c>
      <c r="T293" s="48" t="str">
        <f>IF($C293="B",VLOOKUP($A293,Bat!$A$4:$BG$1500,T$1,FALSE),VLOOKUP($A293,Pit!$A$4:$BA$1686,T$2,FALSE))</f>
        <v>$85k</v>
      </c>
      <c r="U293" s="19">
        <f>IF($C293="B",VLOOKUP($A293,Bat!$A$4:$AU$1464,46,FALSE),VLOOKUP($A293,Pit!$A$4:$BD$1664,55,FALSE))</f>
        <v>800</v>
      </c>
      <c r="V293" s="19">
        <f>IF($C293="B",VLOOKUP($A293,Bat!$A$4:$BA$1464,47,FALSE),VLOOKUP($A293,Pit!$A$4:$BF$1664,56,FALSE))</f>
        <v>800</v>
      </c>
      <c r="W293" s="19">
        <f>IF($C293="B",VLOOKUP($A293,Bat!$A$4:$BA$1464,48,FALSE),VLOOKUP($A293,Pit!$A$4:$BF$1664,57,FALSE))</f>
        <v>0</v>
      </c>
      <c r="X293" s="14">
        <f t="shared" si="20"/>
        <v>977</v>
      </c>
      <c r="Y293" s="20">
        <f t="shared" si="21"/>
        <v>127</v>
      </c>
      <c r="Z293" s="14">
        <f>IFERROR(VLOOKUP($D293,Results37!$F$3:$L$1396,Z$1,FALSE),"")</f>
        <v>333</v>
      </c>
      <c r="AA293" s="43">
        <f>IF(ISERROR(VLOOKUP(D293,Results37!$F$3:$O$1399,AA$1,FALSE)),"",IF(VLOOKUP(D293,Results37!$F$3:$O$1399,AA$1+1,FALSE)=1,"S"&amp;VLOOKUP(D293,Results37!$F$3:$O$1399,AA$1,FALSE),VLOOKUP(D293,Results37!$F$3:$O$1399,AA$1,FALSE)))</f>
        <v>11</v>
      </c>
      <c r="AB293" s="14">
        <f>IFERROR(VLOOKUP($D293,Results37!$F$3:$L$1396,AB$1,FALSE),"")</f>
        <v>25</v>
      </c>
      <c r="AC293" s="14" t="str">
        <f>IFERROR(VLOOKUP($D293,Results37!$F$3:$L$1396,AC$1,FALSE),"")</f>
        <v>Hartford Harpoon</v>
      </c>
      <c r="AD293" s="14">
        <f t="shared" si="22"/>
        <v>644</v>
      </c>
      <c r="AE293" s="18" t="str">
        <f>IF(ISERROR(VLOOKUP($AC293&amp;"-"&amp;$F293&amp;" "&amp;G293,Bonuses!$B$1:$G$1006,4,FALSE)),"",INT(VLOOKUP($AC293&amp;"-"&amp;$F293&amp;" "&amp;$G293,Bonuses!$B$1:$G$1006,4,FALSE)))</f>
        <v/>
      </c>
      <c r="AF293" s="14" t="str">
        <f>AA293&amp;"."&amp;AB293&amp;" ("&amp;Z293&amp;") - "&amp;E293&amp;" "&amp;F293&amp;" "&amp;G293</f>
        <v>11.25 (333) - RP Ashley Cant</v>
      </c>
    </row>
    <row r="294" spans="1:32" s="19" customFormat="1" x14ac:dyDescent="0.3">
      <c r="A294" s="19">
        <v>11510</v>
      </c>
      <c r="B294" s="19">
        <f t="shared" si="19"/>
        <v>1</v>
      </c>
      <c r="C294" s="14" t="str">
        <f>IF(ISNUMBER(IFERROR(VLOOKUP($A294,Pit!$A$4:$A$600,1,FALSE),"B")),"P","B")</f>
        <v>B</v>
      </c>
      <c r="D294" s="15">
        <f>IF($C294="B",VLOOKUP($A294,Bat!$A$4:$BG$1500,D$1,FALSE),VLOOKUP($A294,Pit!$A$4:$BA$1686,D$2,FALSE))</f>
        <v>11510</v>
      </c>
      <c r="E294" s="14" t="str">
        <f>IF($C294="B",VLOOKUP($A294,Bat!$A$4:$BG$1500,E$1,FALSE),VLOOKUP($A294,Pit!$A$4:$BA$1686,E$2,FALSE))</f>
        <v>RF</v>
      </c>
      <c r="F294" s="14" t="str">
        <f>IF($C294="B",VLOOKUP($A294,Bat!$A$4:$BG$1500,F$1,FALSE),VLOOKUP($A294,Pit!$A$4:$BA$1686,F$2,FALSE))</f>
        <v>Bob</v>
      </c>
      <c r="G294" s="14" t="str">
        <f>IF($C294="B",VLOOKUP($A294,Bat!$A$4:$BG$1500,G$1,FALSE),VLOOKUP($A294,Pit!$A$4:$BA$1686,G$2,FALSE))</f>
        <v>Simmons</v>
      </c>
      <c r="H294" s="14">
        <f>IF($C294="B",VLOOKUP($A294,Bat!$A$4:$BG$1500,H$1,FALSE),VLOOKUP($A294,Pit!$A$4:$BA$1686,H$2,FALSE))</f>
        <v>21</v>
      </c>
      <c r="I294" s="14" t="str">
        <f>IF($C294="B",VLOOKUP($A294,Bat!$A$4:$BG$1500,I$1,FALSE),VLOOKUP($A294,Pit!$A$4:$BA$1686,I$2,FALSE))</f>
        <v>L</v>
      </c>
      <c r="J294" s="14" t="str">
        <f>IF($C294="B",VLOOKUP($A294,Bat!$A$4:$BG$1500,J$1,FALSE),VLOOKUP($A294,Pit!$A$4:$BA$1686,J$2,FALSE))</f>
        <v>L</v>
      </c>
      <c r="K294" s="14" t="str">
        <f>IF($C294="B",VLOOKUP($A294,Bat!$A$4:$BG$1500,K$1,FALSE),VLOOKUP($A294,Pit!$A$4:$BA$1686,K$2,FALSE))</f>
        <v>Normal</v>
      </c>
      <c r="L294" s="15" t="str">
        <f>IF($C294="B",VLOOKUP($A294,Bat!$A$4:$BG$1500,L$1,FALSE),VLOOKUP($A294,Pit!$A$4:$BA$1686,L$2,FALSE))</f>
        <v>Normal</v>
      </c>
      <c r="M294" s="14">
        <f>IF($C294="B",VLOOKUP($A294,Bat!$A$4:$BG$1500,M$1,FALSE),VLOOKUP($A294,Pit!$A$4:$BA$1686,M$2,FALSE))</f>
        <v>4</v>
      </c>
      <c r="N294" s="14">
        <f>IF($C294="B",VLOOKUP($A294,Bat!$A$4:$BG$1500,N$1,FALSE),VLOOKUP($A294,Pit!$A$4:$BA$1686,N$2,FALSE))</f>
        <v>4</v>
      </c>
      <c r="O294" s="14">
        <f>IF($C294="B",VLOOKUP($A294,Bat!$A$4:$BG$1500,O$1,FALSE),VLOOKUP($A294,Pit!$A$4:$BA$1686,O$2,FALSE))</f>
        <v>4</v>
      </c>
      <c r="P294" s="14">
        <f>IF($C294="B",VLOOKUP($A294,Bat!$A$4:$BG$1500,P$1,FALSE),VLOOKUP($A294,Pit!$A$4:$BA$1686,P$2,FALSE))</f>
        <v>5</v>
      </c>
      <c r="Q294" s="15">
        <f>IF($C294="B",VLOOKUP($A294,Bat!$A$4:$BG$1500,Q$1,FALSE),VLOOKUP($A294,Pit!$A$4:$BA$1686,Q$2,FALSE))</f>
        <v>4</v>
      </c>
      <c r="R294" s="16">
        <f>IF($C294="B",VLOOKUP($A294,Bat!$A$4:$BG$1500,R$1,FALSE),VLOOKUP($A294,Pit!$A$4:$BA$1686,R$2,FALSE))</f>
        <v>112.04349342374205</v>
      </c>
      <c r="S294" s="17">
        <f>IF($C294="B",VLOOKUP($A294,Bat!$A$4:$BG$1500,S$1,FALSE),VLOOKUP($A294,Pit!$A$4:$BA$1686,S$2,FALSE))</f>
        <v>0.82208261507428226</v>
      </c>
      <c r="T294" s="48" t="str">
        <f>IF($C294="B",VLOOKUP($A294,Bat!$A$4:$BG$1500,T$1,FALSE),VLOOKUP($A294,Pit!$A$4:$BA$1686,T$2,FALSE))</f>
        <v>$34k</v>
      </c>
      <c r="U294" s="19">
        <f>IF($C294="B",VLOOKUP($A294,Bat!$A$4:$AU$1464,46,FALSE),VLOOKUP($A294,Pit!$A$4:$BD$1664,55,FALSE))</f>
        <v>800</v>
      </c>
      <c r="V294" s="19">
        <f>IF($C294="B",VLOOKUP($A294,Bat!$A$4:$BA$1464,47,FALSE),VLOOKUP($A294,Pit!$A$4:$BF$1664,56,FALSE))</f>
        <v>800</v>
      </c>
      <c r="W294" s="19">
        <f>IF($C294="B",VLOOKUP($A294,Bat!$A$4:$BA$1464,48,FALSE),VLOOKUP($A294,Pit!$A$4:$BF$1664,57,FALSE))</f>
        <v>0</v>
      </c>
      <c r="X294" s="14">
        <f t="shared" si="20"/>
        <v>1047</v>
      </c>
      <c r="Y294" s="20">
        <f t="shared" si="21"/>
        <v>197</v>
      </c>
      <c r="Z294" s="14">
        <f>IFERROR(VLOOKUP($D294,Results37!$F$3:$L$1396,Z$1,FALSE),"")</f>
        <v>447</v>
      </c>
      <c r="AA294" s="43">
        <f>IF(ISERROR(VLOOKUP(D294,Results37!$F$3:$O$1399,AA$1,FALSE)),"",IF(VLOOKUP(D294,Results37!$F$3:$O$1399,AA$1+1,FALSE)=1,"S"&amp;VLOOKUP(D294,Results37!$F$3:$O$1399,AA$1,FALSE),VLOOKUP(D294,Results37!$F$3:$O$1399,AA$1,FALSE)))</f>
        <v>15</v>
      </c>
      <c r="AB294" s="14">
        <f>IFERROR(VLOOKUP($D294,Results37!$F$3:$L$1396,AB$1,FALSE),"")</f>
        <v>11</v>
      </c>
      <c r="AC294" s="14" t="str">
        <f>IFERROR(VLOOKUP($D294,Results37!$F$3:$L$1396,AC$1,FALSE),"")</f>
        <v>Amsterdam Lions</v>
      </c>
      <c r="AD294" s="14">
        <f t="shared" si="22"/>
        <v>600</v>
      </c>
      <c r="AE294" s="18" t="str">
        <f>IF(ISERROR(VLOOKUP($AC294&amp;"-"&amp;$F294&amp;" "&amp;G294,Bonuses!$B$1:$G$1006,4,FALSE)),"",INT(VLOOKUP($AC294&amp;"-"&amp;$F294&amp;" "&amp;$G294,Bonuses!$B$1:$G$1006,4,FALSE)))</f>
        <v/>
      </c>
      <c r="AF294" s="14" t="str">
        <f>IF(ISERROR(VLOOKUP($AC294&amp;"-"&amp;$F294,Bonuses!$B$1:$G$1006,5,FALSE)),"",IF(VLOOKUP($AC294&amp;"-"&amp;$F294,Bonuses!$B$1:$G$1006,5,FALSE)="","",VLOOKUP($AC294&amp;"-"&amp;$F294,Bonuses!$B$1:$G$1006,6,FALSE)&amp;" yrs, "&amp;VLOOKUP($AC294&amp;"-"&amp;$F294,Bonuses!$B$1:$G$1006,5,FALSE)))</f>
        <v/>
      </c>
    </row>
    <row r="295" spans="1:32" s="19" customFormat="1" x14ac:dyDescent="0.3">
      <c r="A295" s="19">
        <v>6927</v>
      </c>
      <c r="B295" s="19">
        <f t="shared" si="19"/>
        <v>1</v>
      </c>
      <c r="C295" s="14" t="str">
        <f>IF(ISNUMBER(IFERROR(VLOOKUP($A295,Pit!$A$4:$A$600,1,FALSE),"B")),"P","B")</f>
        <v>B</v>
      </c>
      <c r="D295" s="15">
        <f>IF($C295="B",VLOOKUP($A295,Bat!$A$4:$BG$1500,D$1,FALSE),VLOOKUP($A295,Pit!$A$4:$BA$1686,D$2,FALSE))</f>
        <v>6927</v>
      </c>
      <c r="E295" s="14" t="str">
        <f>IF($C295="B",VLOOKUP($A295,Bat!$A$4:$BG$1500,E$1,FALSE),VLOOKUP($A295,Pit!$A$4:$BA$1686,E$2,FALSE))</f>
        <v>2B</v>
      </c>
      <c r="F295" s="14" t="str">
        <f>IF($C295="B",VLOOKUP($A295,Bat!$A$4:$BG$1500,F$1,FALSE),VLOOKUP($A295,Pit!$A$4:$BA$1686,F$2,FALSE))</f>
        <v>Will</v>
      </c>
      <c r="G295" s="14" t="str">
        <f>IF($C295="B",VLOOKUP($A295,Bat!$A$4:$BG$1500,G$1,FALSE),VLOOKUP($A295,Pit!$A$4:$BA$1686,G$2,FALSE))</f>
        <v>Lehman</v>
      </c>
      <c r="H295" s="14">
        <f>IF($C295="B",VLOOKUP($A295,Bat!$A$4:$BG$1500,H$1,FALSE),VLOOKUP($A295,Pit!$A$4:$BA$1686,H$2,FALSE))</f>
        <v>18</v>
      </c>
      <c r="I295" s="14" t="str">
        <f>IF($C295="B",VLOOKUP($A295,Bat!$A$4:$BG$1500,I$1,FALSE),VLOOKUP($A295,Pit!$A$4:$BA$1686,I$2,FALSE))</f>
        <v>R</v>
      </c>
      <c r="J295" s="14" t="str">
        <f>IF($C295="B",VLOOKUP($A295,Bat!$A$4:$BG$1500,J$1,FALSE),VLOOKUP($A295,Pit!$A$4:$BA$1686,J$2,FALSE))</f>
        <v>R</v>
      </c>
      <c r="K295" s="14" t="str">
        <f>IF($C295="B",VLOOKUP($A295,Bat!$A$4:$BG$1500,K$1,FALSE),VLOOKUP($A295,Pit!$A$4:$BA$1686,K$2,FALSE))</f>
        <v>Normal</v>
      </c>
      <c r="L295" s="15" t="str">
        <f>IF($C295="B",VLOOKUP($A295,Bat!$A$4:$BG$1500,L$1,FALSE),VLOOKUP($A295,Pit!$A$4:$BA$1686,L$2,FALSE))</f>
        <v>High</v>
      </c>
      <c r="M295" s="14">
        <f>IF($C295="B",VLOOKUP($A295,Bat!$A$4:$BG$1500,M$1,FALSE),VLOOKUP($A295,Pit!$A$4:$BA$1686,M$2,FALSE))</f>
        <v>3</v>
      </c>
      <c r="N295" s="14">
        <f>IF($C295="B",VLOOKUP($A295,Bat!$A$4:$BG$1500,N$1,FALSE),VLOOKUP($A295,Pit!$A$4:$BA$1686,N$2,FALSE))</f>
        <v>4</v>
      </c>
      <c r="O295" s="14">
        <f>IF($C295="B",VLOOKUP($A295,Bat!$A$4:$BG$1500,O$1,FALSE),VLOOKUP($A295,Pit!$A$4:$BA$1686,O$2,FALSE))</f>
        <v>2</v>
      </c>
      <c r="P295" s="14">
        <f>IF($C295="B",VLOOKUP($A295,Bat!$A$4:$BG$1500,P$1,FALSE),VLOOKUP($A295,Pit!$A$4:$BA$1686,P$2,FALSE))</f>
        <v>4</v>
      </c>
      <c r="Q295" s="15">
        <f>IF($C295="B",VLOOKUP($A295,Bat!$A$4:$BG$1500,Q$1,FALSE),VLOOKUP($A295,Pit!$A$4:$BA$1686,Q$2,FALSE))</f>
        <v>3</v>
      </c>
      <c r="R295" s="16">
        <f>IF($C295="B",VLOOKUP($A295,Bat!$A$4:$BG$1500,R$1,FALSE),VLOOKUP($A295,Pit!$A$4:$BA$1686,R$2,FALSE))</f>
        <v>110.73725456920135</v>
      </c>
      <c r="S295" s="17">
        <f>IF($C295="B",VLOOKUP($A295,Bat!$A$4:$BG$1500,S$1,FALSE),VLOOKUP($A295,Pit!$A$4:$BA$1686,S$2,FALSE))</f>
        <v>0.5492239792457756</v>
      </c>
      <c r="T295" s="48" t="str">
        <f>IF($C295="B",VLOOKUP($A295,Bat!$A$4:$BG$1500,T$1,FALSE),VLOOKUP($A295,Pit!$A$4:$BA$1686,T$2,FALSE))</f>
        <v>$65k</v>
      </c>
      <c r="U295" s="19">
        <f>IF($C295="B",VLOOKUP($A295,Bat!$A$4:$AU$1464,46,FALSE),VLOOKUP($A295,Pit!$A$4:$BD$1664,55,FALSE))</f>
        <v>800</v>
      </c>
      <c r="V295" s="19">
        <f>IF($C295="B",VLOOKUP($A295,Bat!$A$4:$BA$1464,47,FALSE),VLOOKUP($A295,Pit!$A$4:$BF$1664,56,FALSE))</f>
        <v>800</v>
      </c>
      <c r="W295" s="19">
        <f>IF($C295="B",VLOOKUP($A295,Bat!$A$4:$BA$1464,48,FALSE),VLOOKUP($A295,Pit!$A$4:$BF$1664,57,FALSE))</f>
        <v>0</v>
      </c>
      <c r="X295" s="14">
        <f t="shared" si="20"/>
        <v>1116</v>
      </c>
      <c r="Y295" s="20">
        <f t="shared" si="21"/>
        <v>266</v>
      </c>
      <c r="Z295" s="14">
        <f>IFERROR(VLOOKUP($D295,Results37!$F$3:$L$1396,Z$1,FALSE),"")</f>
        <v>287</v>
      </c>
      <c r="AA295" s="43">
        <f>IF(ISERROR(VLOOKUP(D295,Results37!$F$3:$O$1399,AA$1,FALSE)),"",IF(VLOOKUP(D295,Results37!$F$3:$O$1399,AA$1+1,FALSE)=1,"S"&amp;VLOOKUP(D295,Results37!$F$3:$O$1399,AA$1,FALSE),VLOOKUP(D295,Results37!$F$3:$O$1399,AA$1,FALSE)))</f>
        <v>10</v>
      </c>
      <c r="AB295" s="14">
        <f>IFERROR(VLOOKUP($D295,Results37!$F$3:$L$1396,AB$1,FALSE),"")</f>
        <v>11</v>
      </c>
      <c r="AC295" s="14" t="str">
        <f>IFERROR(VLOOKUP($D295,Results37!$F$3:$L$1396,AC$1,FALSE),"")</f>
        <v>Amsterdam Lions</v>
      </c>
      <c r="AD295" s="14">
        <f t="shared" si="22"/>
        <v>829</v>
      </c>
      <c r="AE295" s="18" t="str">
        <f>IF(ISERROR(VLOOKUP($AC295&amp;"-"&amp;$F295&amp;" "&amp;G295,Bonuses!$B$1:$G$1006,4,FALSE)),"",INT(VLOOKUP($AC295&amp;"-"&amp;$F295&amp;" "&amp;$G295,Bonuses!$B$1:$G$1006,4,FALSE)))</f>
        <v/>
      </c>
      <c r="AF295" s="14" t="str">
        <f>AA295&amp;"."&amp;AB295&amp;" ("&amp;Z295&amp;") - "&amp;E295&amp;" "&amp;F295&amp;" "&amp;G295</f>
        <v>10.11 (287) - 2B Will Lehman</v>
      </c>
    </row>
    <row r="296" spans="1:32" s="19" customFormat="1" x14ac:dyDescent="0.3">
      <c r="A296" s="19">
        <v>12354</v>
      </c>
      <c r="B296" s="19">
        <f t="shared" si="19"/>
        <v>1</v>
      </c>
      <c r="C296" s="14" t="str">
        <f>IF(ISNUMBER(IFERROR(VLOOKUP($A296,Pit!$A$4:$A$600,1,FALSE),"B")),"P","B")</f>
        <v>P</v>
      </c>
      <c r="D296" s="15">
        <f>IF($C296="B",VLOOKUP($A296,Bat!$A$4:$BG$1500,D$1,FALSE),VLOOKUP($A296,Pit!$A$4:$BA$1686,D$2,FALSE))</f>
        <v>12354</v>
      </c>
      <c r="E296" s="14" t="str">
        <f>IF($C296="B",VLOOKUP($A296,Bat!$A$4:$BG$1500,E$1,FALSE),VLOOKUP($A296,Pit!$A$4:$BA$1686,E$2,FALSE))</f>
        <v>SP</v>
      </c>
      <c r="F296" s="14" t="str">
        <f>IF($C296="B",VLOOKUP($A296,Bat!$A$4:$BG$1500,F$1,FALSE),VLOOKUP($A296,Pit!$A$4:$BA$1686,F$2,FALSE))</f>
        <v>Winston</v>
      </c>
      <c r="G296" s="14" t="str">
        <f>IF($C296="B",VLOOKUP($A296,Bat!$A$4:$BG$1500,G$1,FALSE),VLOOKUP($A296,Pit!$A$4:$BA$1686,G$2,FALSE))</f>
        <v>Freake</v>
      </c>
      <c r="H296" s="14">
        <f>IF($C296="B",VLOOKUP($A296,Bat!$A$4:$BG$1500,H$1,FALSE),VLOOKUP($A296,Pit!$A$4:$BA$1686,H$2,FALSE))</f>
        <v>21</v>
      </c>
      <c r="I296" s="14" t="str">
        <f>IF($C296="B",VLOOKUP($A296,Bat!$A$4:$BG$1500,I$1,FALSE),VLOOKUP($A296,Pit!$A$4:$BA$1686,I$2,FALSE))</f>
        <v>S</v>
      </c>
      <c r="J296" s="14" t="str">
        <f>IF($C296="B",VLOOKUP($A296,Bat!$A$4:$BG$1500,J$1,FALSE),VLOOKUP($A296,Pit!$A$4:$BA$1686,J$2,FALSE))</f>
        <v>R</v>
      </c>
      <c r="K296" s="14" t="str">
        <f>IF($C296="B",VLOOKUP($A296,Bat!$A$4:$BG$1500,K$1,FALSE),VLOOKUP($A296,Pit!$A$4:$BA$1686,K$2,FALSE))</f>
        <v>Normal</v>
      </c>
      <c r="L296" s="15" t="str">
        <f>IF($C296="B",VLOOKUP($A296,Bat!$A$4:$BG$1500,L$1,FALSE),VLOOKUP($A296,Pit!$A$4:$BA$1686,L$2,FALSE))</f>
        <v>Normal</v>
      </c>
      <c r="M296" s="14">
        <f>IF($C296="B",VLOOKUP($A296,Bat!$A$4:$BG$1500,M$1,FALSE),VLOOKUP($A296,Pit!$A$4:$BA$1686,M$2,FALSE))</f>
        <v>5</v>
      </c>
      <c r="N296" s="14">
        <f>IF($C296="B",VLOOKUP($A296,Bat!$A$4:$BG$1500,N$1,FALSE),VLOOKUP($A296,Pit!$A$4:$BA$1686,N$2,FALSE))</f>
        <v>2</v>
      </c>
      <c r="O296" s="14">
        <f>IF($C296="B",VLOOKUP($A296,Bat!$A$4:$BG$1500,O$1,FALSE),VLOOKUP($A296,Pit!$A$4:$BA$1686,O$2,FALSE))</f>
        <v>4</v>
      </c>
      <c r="P296" s="14" t="str">
        <f>IF($C296="B",VLOOKUP($A296,Bat!$A$4:$BG$1500,P$1,FALSE),VLOOKUP($A296,Pit!$A$4:$BA$1686,P$2,FALSE))</f>
        <v>94-96 Mph</v>
      </c>
      <c r="Q296" s="15">
        <f>IF($C296="B",VLOOKUP($A296,Bat!$A$4:$BG$1500,Q$1,FALSE),VLOOKUP($A296,Pit!$A$4:$BA$1686,Q$2,FALSE))</f>
        <v>3</v>
      </c>
      <c r="R296" s="16">
        <f>IF($C296="B",VLOOKUP($A296,Bat!$A$4:$BG$1500,R$1,FALSE),VLOOKUP($A296,Pit!$A$4:$BA$1686,R$2,FALSE))</f>
        <v>109.4758955674418</v>
      </c>
      <c r="S296" s="17">
        <f>IF($C296="B",VLOOKUP($A296,Bat!$A$4:$BG$1500,S$1,FALSE),VLOOKUP($A296,Pit!$A$4:$BA$1686,S$2,FALSE))</f>
        <v>0.78205117024621384</v>
      </c>
      <c r="T296" s="48" t="str">
        <f>IF($C296="B",VLOOKUP($A296,Bat!$A$4:$BG$1500,T$1,FALSE),VLOOKUP($A296,Pit!$A$4:$BA$1686,T$2,FALSE))</f>
        <v>-</v>
      </c>
      <c r="U296" s="19">
        <f>IF($C296="B",VLOOKUP($A296,Bat!$A$4:$AU$1464,46,FALSE),VLOOKUP($A296,Pit!$A$4:$BD$1664,55,FALSE))</f>
        <v>800</v>
      </c>
      <c r="V296" s="19">
        <f>IF($C296="B",VLOOKUP($A296,Bat!$A$4:$BA$1464,47,FALSE),VLOOKUP($A296,Pit!$A$4:$BF$1664,56,FALSE))</f>
        <v>800</v>
      </c>
      <c r="W296" s="19">
        <f>IF($C296="B",VLOOKUP($A296,Bat!$A$4:$BA$1464,48,FALSE),VLOOKUP($A296,Pit!$A$4:$BF$1664,57,FALSE))</f>
        <v>0</v>
      </c>
      <c r="X296" s="14">
        <f t="shared" si="20"/>
        <v>1062</v>
      </c>
      <c r="Y296" s="20">
        <f t="shared" si="21"/>
        <v>212</v>
      </c>
      <c r="Z296" s="14">
        <f>IFERROR(VLOOKUP($D296,Results37!$F$3:$L$1396,Z$1,FALSE),"")</f>
        <v>479</v>
      </c>
      <c r="AA296" s="43">
        <f>IF(ISERROR(VLOOKUP(D296,Results37!$F$3:$O$1399,AA$1,FALSE)),"",IF(VLOOKUP(D296,Results37!$F$3:$O$1399,AA$1+1,FALSE)=1,"S"&amp;VLOOKUP(D296,Results37!$F$3:$O$1399,AA$1,FALSE),VLOOKUP(D296,Results37!$F$3:$O$1399,AA$1,FALSE)))</f>
        <v>16</v>
      </c>
      <c r="AB296" s="14">
        <f>IFERROR(VLOOKUP($D296,Results37!$F$3:$L$1396,AB$1,FALSE),"")</f>
        <v>11</v>
      </c>
      <c r="AC296" s="14" t="str">
        <f>IFERROR(VLOOKUP($D296,Results37!$F$3:$L$1396,AC$1,FALSE),"")</f>
        <v>Amsterdam Lions</v>
      </c>
      <c r="AD296" s="14">
        <f t="shared" si="22"/>
        <v>583</v>
      </c>
      <c r="AE296" s="18" t="str">
        <f>IF(ISERROR(VLOOKUP($AC296&amp;"-"&amp;$F296&amp;" "&amp;G296,Bonuses!$B$1:$G$1006,4,FALSE)),"",INT(VLOOKUP($AC296&amp;"-"&amp;$F296&amp;" "&amp;$G296,Bonuses!$B$1:$G$1006,4,FALSE)))</f>
        <v/>
      </c>
      <c r="AF296" s="14" t="str">
        <f>IF(ISERROR(VLOOKUP($AC296&amp;"-"&amp;$F296,Bonuses!$B$1:$G$1006,5,FALSE)),"",IF(VLOOKUP($AC296&amp;"-"&amp;$F296,Bonuses!$B$1:$G$1006,5,FALSE)="","",VLOOKUP($AC296&amp;"-"&amp;$F296,Bonuses!$B$1:$G$1006,6,FALSE)&amp;" yrs, "&amp;VLOOKUP($AC296&amp;"-"&amp;$F296,Bonuses!$B$1:$G$1006,5,FALSE)))</f>
        <v/>
      </c>
    </row>
    <row r="297" spans="1:32" s="19" customFormat="1" hidden="1" x14ac:dyDescent="0.3">
      <c r="A297" s="19">
        <v>12439</v>
      </c>
      <c r="B297" s="19">
        <f t="shared" si="19"/>
        <v>1</v>
      </c>
      <c r="C297" s="14" t="str">
        <f>IF(ISNUMBER(IFERROR(VLOOKUP($A297,Pit!$A$4:$A$600,1,FALSE),"B")),"P","B")</f>
        <v>B</v>
      </c>
      <c r="D297" s="15">
        <f>IF($C297="B",VLOOKUP($A297,Bat!$A$4:$BG$1500,D$1,FALSE),VLOOKUP($A297,Pit!$A$4:$BA$1686,D$2,FALSE))</f>
        <v>12439</v>
      </c>
      <c r="E297" s="14" t="str">
        <f>IF($C297="B",VLOOKUP($A297,Bat!$A$4:$BG$1500,E$1,FALSE),VLOOKUP($A297,Pit!$A$4:$BA$1686,E$2,FALSE))</f>
        <v>LF</v>
      </c>
      <c r="F297" s="14" t="str">
        <f>IF($C297="B",VLOOKUP($A297,Bat!$A$4:$BG$1500,F$1,FALSE),VLOOKUP($A297,Pit!$A$4:$BA$1686,F$2,FALSE))</f>
        <v>Guy</v>
      </c>
      <c r="G297" s="14" t="str">
        <f>IF($C297="B",VLOOKUP($A297,Bat!$A$4:$BG$1500,G$1,FALSE),VLOOKUP($A297,Pit!$A$4:$BA$1686,G$2,FALSE))</f>
        <v>Toole</v>
      </c>
      <c r="H297" s="14">
        <f>IF($C297="B",VLOOKUP($A297,Bat!$A$4:$BG$1500,H$1,FALSE),VLOOKUP($A297,Pit!$A$4:$BA$1686,H$2,FALSE))</f>
        <v>18</v>
      </c>
      <c r="I297" s="14" t="str">
        <f>IF($C297="B",VLOOKUP($A297,Bat!$A$4:$BG$1500,I$1,FALSE),VLOOKUP($A297,Pit!$A$4:$BA$1686,I$2,FALSE))</f>
        <v>R</v>
      </c>
      <c r="J297" s="14" t="str">
        <f>IF($C297="B",VLOOKUP($A297,Bat!$A$4:$BG$1500,J$1,FALSE),VLOOKUP($A297,Pit!$A$4:$BA$1686,J$2,FALSE))</f>
        <v>R</v>
      </c>
      <c r="K297" s="14" t="str">
        <f>IF($C297="B",VLOOKUP($A297,Bat!$A$4:$BG$1500,K$1,FALSE),VLOOKUP($A297,Pit!$A$4:$BA$1686,K$2,FALSE))</f>
        <v>Low</v>
      </c>
      <c r="L297" s="15" t="str">
        <f>IF($C297="B",VLOOKUP($A297,Bat!$A$4:$BG$1500,L$1,FALSE),VLOOKUP($A297,Pit!$A$4:$BA$1686,L$2,FALSE))</f>
        <v>Normal</v>
      </c>
      <c r="M297" s="14">
        <f>IF($C297="B",VLOOKUP($A297,Bat!$A$4:$BG$1500,M$1,FALSE),VLOOKUP($A297,Pit!$A$4:$BA$1686,M$2,FALSE))</f>
        <v>3</v>
      </c>
      <c r="N297" s="14">
        <f>IF($C297="B",VLOOKUP($A297,Bat!$A$4:$BG$1500,N$1,FALSE),VLOOKUP($A297,Pit!$A$4:$BA$1686,N$2,FALSE))</f>
        <v>3</v>
      </c>
      <c r="O297" s="14">
        <f>IF($C297="B",VLOOKUP($A297,Bat!$A$4:$BG$1500,O$1,FALSE),VLOOKUP($A297,Pit!$A$4:$BA$1686,O$2,FALSE))</f>
        <v>4</v>
      </c>
      <c r="P297" s="14">
        <f>IF($C297="B",VLOOKUP($A297,Bat!$A$4:$BG$1500,P$1,FALSE),VLOOKUP($A297,Pit!$A$4:$BA$1686,P$2,FALSE))</f>
        <v>4</v>
      </c>
      <c r="Q297" s="15">
        <f>IF($C297="B",VLOOKUP($A297,Bat!$A$4:$BG$1500,Q$1,FALSE),VLOOKUP($A297,Pit!$A$4:$BA$1686,Q$2,FALSE))</f>
        <v>3</v>
      </c>
      <c r="R297" s="16">
        <f>IF($C297="B",VLOOKUP($A297,Bat!$A$4:$BG$1500,R$1,FALSE),VLOOKUP($A297,Pit!$A$4:$BA$1686,R$2,FALSE))</f>
        <v>110.60134520368389</v>
      </c>
      <c r="S297" s="17">
        <f>IF($C297="B",VLOOKUP($A297,Bat!$A$4:$BG$1500,S$1,FALSE),VLOOKUP($A297,Pit!$A$4:$BA$1686,S$2,FALSE))</f>
        <v>0.52083403820053509</v>
      </c>
      <c r="T297" s="48" t="str">
        <f>IF($C297="B",VLOOKUP($A297,Bat!$A$4:$BG$1500,T$1,FALSE),VLOOKUP($A297,Pit!$A$4:$BA$1686,T$2,FALSE))</f>
        <v>$75k</v>
      </c>
      <c r="U297" s="19">
        <f>IF($C297="B",VLOOKUP($A297,Bat!$A$4:$AU$1464,46,FALSE),VLOOKUP($A297,Pit!$A$4:$BD$1664,55,FALSE))</f>
        <v>800</v>
      </c>
      <c r="V297" s="19">
        <f>IF($C297="B",VLOOKUP($A297,Bat!$A$4:$BA$1464,47,FALSE),VLOOKUP($A297,Pit!$A$4:$BF$1664,56,FALSE))</f>
        <v>800</v>
      </c>
      <c r="W297" s="19">
        <f>IF($C297="B",VLOOKUP($A297,Bat!$A$4:$BA$1464,48,FALSE),VLOOKUP($A297,Pit!$A$4:$BF$1664,57,FALSE))</f>
        <v>0</v>
      </c>
      <c r="X297" s="14">
        <f t="shared" si="20"/>
        <v>1126</v>
      </c>
      <c r="Y297" s="20">
        <f t="shared" si="21"/>
        <v>276</v>
      </c>
      <c r="Z297" s="14">
        <f>IFERROR(VLOOKUP($D297,Results37!$F$3:$L$1396,Z$1,FALSE),"")</f>
        <v>278</v>
      </c>
      <c r="AA297" s="43">
        <f>IF(ISERROR(VLOOKUP(D297,Results37!$F$3:$O$1399,AA$1,FALSE)),"",IF(VLOOKUP(D297,Results37!$F$3:$O$1399,AA$1+1,FALSE)=1,"S"&amp;VLOOKUP(D297,Results37!$F$3:$O$1399,AA$1,FALSE),VLOOKUP(D297,Results37!$F$3:$O$1399,AA$1,FALSE)))</f>
        <v>10</v>
      </c>
      <c r="AB297" s="14">
        <f>IFERROR(VLOOKUP($D297,Results37!$F$3:$L$1396,AB$1,FALSE),"")</f>
        <v>2</v>
      </c>
      <c r="AC297" s="14" t="str">
        <f>IFERROR(VLOOKUP($D297,Results37!$F$3:$L$1396,AC$1,FALSE),"")</f>
        <v>Duluth Warriors</v>
      </c>
      <c r="AD297" s="14">
        <f t="shared" si="22"/>
        <v>848</v>
      </c>
      <c r="AE297" s="18" t="str">
        <f>IF(ISERROR(VLOOKUP($AC297&amp;"-"&amp;$F297&amp;" "&amp;G297,Bonuses!$B$1:$G$1006,4,FALSE)),"",INT(VLOOKUP($AC297&amp;"-"&amp;$F297&amp;" "&amp;$G297,Bonuses!$B$1:$G$1006,4,FALSE)))</f>
        <v/>
      </c>
      <c r="AF297" s="14" t="str">
        <f>AA297&amp;"."&amp;AB297&amp;" ("&amp;Z297&amp;") - "&amp;E297&amp;" "&amp;F297&amp;" "&amp;G297</f>
        <v>10.2 (278) - LF Guy Toole</v>
      </c>
    </row>
    <row r="298" spans="1:32" s="19" customFormat="1" hidden="1" x14ac:dyDescent="0.3">
      <c r="A298" s="19">
        <v>15768</v>
      </c>
      <c r="B298" s="19">
        <f t="shared" si="19"/>
        <v>1</v>
      </c>
      <c r="C298" s="14" t="str">
        <f>IF(ISNUMBER(IFERROR(VLOOKUP($A298,Pit!$A$4:$A$600,1,FALSE),"B")),"P","B")</f>
        <v>B</v>
      </c>
      <c r="D298" s="15">
        <f>IF($C298="B",VLOOKUP($A298,Bat!$A$4:$BG$1500,D$1,FALSE),VLOOKUP($A298,Pit!$A$4:$BA$1686,D$2,FALSE))</f>
        <v>15768</v>
      </c>
      <c r="E298" s="14" t="str">
        <f>IF($C298="B",VLOOKUP($A298,Bat!$A$4:$BG$1500,E$1,FALSE),VLOOKUP($A298,Pit!$A$4:$BA$1686,E$2,FALSE))</f>
        <v>LF</v>
      </c>
      <c r="F298" s="14" t="str">
        <f>IF($C298="B",VLOOKUP($A298,Bat!$A$4:$BG$1500,F$1,FALSE),VLOOKUP($A298,Pit!$A$4:$BA$1686,F$2,FALSE))</f>
        <v>Huai-yu</v>
      </c>
      <c r="G298" s="14" t="str">
        <f>IF($C298="B",VLOOKUP($A298,Bat!$A$4:$BG$1500,G$1,FALSE),VLOOKUP($A298,Pit!$A$4:$BA$1686,G$2,FALSE))</f>
        <v>Eng</v>
      </c>
      <c r="H298" s="14">
        <f>IF($C298="B",VLOOKUP($A298,Bat!$A$4:$BG$1500,H$1,FALSE),VLOOKUP($A298,Pit!$A$4:$BA$1686,H$2,FALSE))</f>
        <v>18</v>
      </c>
      <c r="I298" s="14" t="str">
        <f>IF($C298="B",VLOOKUP($A298,Bat!$A$4:$BG$1500,I$1,FALSE),VLOOKUP($A298,Pit!$A$4:$BA$1686,I$2,FALSE))</f>
        <v>S</v>
      </c>
      <c r="J298" s="14" t="str">
        <f>IF($C298="B",VLOOKUP($A298,Bat!$A$4:$BG$1500,J$1,FALSE),VLOOKUP($A298,Pit!$A$4:$BA$1686,J$2,FALSE))</f>
        <v>R</v>
      </c>
      <c r="K298" s="14" t="str">
        <f>IF($C298="B",VLOOKUP($A298,Bat!$A$4:$BG$1500,K$1,FALSE),VLOOKUP($A298,Pit!$A$4:$BA$1686,K$2,FALSE))</f>
        <v>Low</v>
      </c>
      <c r="L298" s="15" t="str">
        <f>IF($C298="B",VLOOKUP($A298,Bat!$A$4:$BG$1500,L$1,FALSE),VLOOKUP($A298,Pit!$A$4:$BA$1686,L$2,FALSE))</f>
        <v>Low</v>
      </c>
      <c r="M298" s="14">
        <f>IF($C298="B",VLOOKUP($A298,Bat!$A$4:$BG$1500,M$1,FALSE),VLOOKUP($A298,Pit!$A$4:$BA$1686,M$2,FALSE))</f>
        <v>3</v>
      </c>
      <c r="N298" s="14">
        <f>IF($C298="B",VLOOKUP($A298,Bat!$A$4:$BG$1500,N$1,FALSE),VLOOKUP($A298,Pit!$A$4:$BA$1686,N$2,FALSE))</f>
        <v>4</v>
      </c>
      <c r="O298" s="14">
        <f>IF($C298="B",VLOOKUP($A298,Bat!$A$4:$BG$1500,O$1,FALSE),VLOOKUP($A298,Pit!$A$4:$BA$1686,O$2,FALSE))</f>
        <v>4</v>
      </c>
      <c r="P298" s="14">
        <f>IF($C298="B",VLOOKUP($A298,Bat!$A$4:$BG$1500,P$1,FALSE),VLOOKUP($A298,Pit!$A$4:$BA$1686,P$2,FALSE))</f>
        <v>5</v>
      </c>
      <c r="Q298" s="15">
        <f>IF($C298="B",VLOOKUP($A298,Bat!$A$4:$BG$1500,Q$1,FALSE),VLOOKUP($A298,Pit!$A$4:$BA$1686,Q$2,FALSE))</f>
        <v>3</v>
      </c>
      <c r="R298" s="16">
        <f>IF($C298="B",VLOOKUP($A298,Bat!$A$4:$BG$1500,R$1,FALSE),VLOOKUP($A298,Pit!$A$4:$BA$1686,R$2,FALSE))</f>
        <v>110.64629478492185</v>
      </c>
      <c r="S298" s="17">
        <f>IF($C298="B",VLOOKUP($A298,Bat!$A$4:$BG$1500,S$1,FALSE),VLOOKUP($A298,Pit!$A$4:$BA$1686,S$2,FALSE))</f>
        <v>0.53022350121873973</v>
      </c>
      <c r="T298" s="48" t="str">
        <f>IF($C298="B",VLOOKUP($A298,Bat!$A$4:$BG$1500,T$1,FALSE),VLOOKUP($A298,Pit!$A$4:$BA$1686,T$2,FALSE))</f>
        <v>$80k</v>
      </c>
      <c r="U298" s="19">
        <f>IF($C298="B",VLOOKUP($A298,Bat!$A$4:$AU$1464,46,FALSE),VLOOKUP($A298,Pit!$A$4:$BD$1664,55,FALSE))</f>
        <v>800</v>
      </c>
      <c r="V298" s="19">
        <f>IF($C298="B",VLOOKUP($A298,Bat!$A$4:$BA$1464,47,FALSE),VLOOKUP($A298,Pit!$A$4:$BF$1664,56,FALSE))</f>
        <v>800</v>
      </c>
      <c r="W298" s="19">
        <f>IF($C298="B",VLOOKUP($A298,Bat!$A$4:$BA$1464,48,FALSE),VLOOKUP($A298,Pit!$A$4:$BF$1664,57,FALSE))</f>
        <v>0</v>
      </c>
      <c r="X298" s="14">
        <f t="shared" si="20"/>
        <v>1122</v>
      </c>
      <c r="Y298" s="20">
        <f t="shared" si="21"/>
        <v>272</v>
      </c>
      <c r="Z298" s="14">
        <f>IFERROR(VLOOKUP($D298,Results37!$F$3:$L$1396,Z$1,FALSE),"")</f>
        <v>442</v>
      </c>
      <c r="AA298" s="43">
        <f>IF(ISERROR(VLOOKUP(D298,Results37!$F$3:$O$1399,AA$1,FALSE)),"",IF(VLOOKUP(D298,Results37!$F$3:$O$1399,AA$1+1,FALSE)=1,"S"&amp;VLOOKUP(D298,Results37!$F$3:$O$1399,AA$1,FALSE),VLOOKUP(D298,Results37!$F$3:$O$1399,AA$1,FALSE)))</f>
        <v>15</v>
      </c>
      <c r="AB298" s="14">
        <f>IFERROR(VLOOKUP($D298,Results37!$F$3:$L$1396,AB$1,FALSE),"")</f>
        <v>6</v>
      </c>
      <c r="AC298" s="14" t="str">
        <f>IFERROR(VLOOKUP($D298,Results37!$F$3:$L$1396,AC$1,FALSE),"")</f>
        <v>Scottish Claymores</v>
      </c>
      <c r="AD298" s="14">
        <f t="shared" si="22"/>
        <v>680</v>
      </c>
      <c r="AE298" s="18" t="str">
        <f>IF(ISERROR(VLOOKUP($AC298&amp;"-"&amp;$F298&amp;" "&amp;G298,Bonuses!$B$1:$G$1006,4,FALSE)),"",INT(VLOOKUP($AC298&amp;"-"&amp;$F298&amp;" "&amp;$G298,Bonuses!$B$1:$G$1006,4,FALSE)))</f>
        <v/>
      </c>
      <c r="AF298" s="14" t="str">
        <f>IF(ISERROR(VLOOKUP($AC298&amp;"-"&amp;$F298,Bonuses!$B$1:$G$1006,5,FALSE)),"",IF(VLOOKUP($AC298&amp;"-"&amp;$F298,Bonuses!$B$1:$G$1006,5,FALSE)="","",VLOOKUP($AC298&amp;"-"&amp;$F298,Bonuses!$B$1:$G$1006,6,FALSE)&amp;" yrs, "&amp;VLOOKUP($AC298&amp;"-"&amp;$F298,Bonuses!$B$1:$G$1006,5,FALSE)))</f>
        <v/>
      </c>
    </row>
    <row r="299" spans="1:32" s="19" customFormat="1" hidden="1" x14ac:dyDescent="0.3">
      <c r="A299" s="19">
        <v>6146</v>
      </c>
      <c r="B299" s="19">
        <f t="shared" si="19"/>
        <v>1</v>
      </c>
      <c r="C299" s="14" t="str">
        <f>IF(ISNUMBER(IFERROR(VLOOKUP($A299,Pit!$A$4:$A$600,1,FALSE),"B")),"P","B")</f>
        <v>B</v>
      </c>
      <c r="D299" s="15">
        <f>IF($C299="B",VLOOKUP($A299,Bat!$A$4:$BG$1500,D$1,FALSE),VLOOKUP($A299,Pit!$A$4:$BA$1686,D$2,FALSE))</f>
        <v>6146</v>
      </c>
      <c r="E299" s="14" t="str">
        <f>IF($C299="B",VLOOKUP($A299,Bat!$A$4:$BG$1500,E$1,FALSE),VLOOKUP($A299,Pit!$A$4:$BA$1686,E$2,FALSE))</f>
        <v>LF</v>
      </c>
      <c r="F299" s="14" t="str">
        <f>IF($C299="B",VLOOKUP($A299,Bat!$A$4:$BG$1500,F$1,FALSE),VLOOKUP($A299,Pit!$A$4:$BA$1686,F$2,FALSE))</f>
        <v>Will</v>
      </c>
      <c r="G299" s="14" t="str">
        <f>IF($C299="B",VLOOKUP($A299,Bat!$A$4:$BG$1500,G$1,FALSE),VLOOKUP($A299,Pit!$A$4:$BA$1686,G$2,FALSE))</f>
        <v>Simmons</v>
      </c>
      <c r="H299" s="14">
        <f>IF($C299="B",VLOOKUP($A299,Bat!$A$4:$BG$1500,H$1,FALSE),VLOOKUP($A299,Pit!$A$4:$BA$1686,H$2,FALSE))</f>
        <v>18</v>
      </c>
      <c r="I299" s="14" t="str">
        <f>IF($C299="B",VLOOKUP($A299,Bat!$A$4:$BG$1500,I$1,FALSE),VLOOKUP($A299,Pit!$A$4:$BA$1686,I$2,FALSE))</f>
        <v>L</v>
      </c>
      <c r="J299" s="14" t="str">
        <f>IF($C299="B",VLOOKUP($A299,Bat!$A$4:$BG$1500,J$1,FALSE),VLOOKUP($A299,Pit!$A$4:$BA$1686,J$2,FALSE))</f>
        <v>L</v>
      </c>
      <c r="K299" s="14" t="str">
        <f>IF($C299="B",VLOOKUP($A299,Bat!$A$4:$BG$1500,K$1,FALSE),VLOOKUP($A299,Pit!$A$4:$BA$1686,K$2,FALSE))</f>
        <v>High</v>
      </c>
      <c r="L299" s="15" t="str">
        <f>IF($C299="B",VLOOKUP($A299,Bat!$A$4:$BG$1500,L$1,FALSE),VLOOKUP($A299,Pit!$A$4:$BA$1686,L$2,FALSE))</f>
        <v>Normal</v>
      </c>
      <c r="M299" s="14">
        <f>IF($C299="B",VLOOKUP($A299,Bat!$A$4:$BG$1500,M$1,FALSE),VLOOKUP($A299,Pit!$A$4:$BA$1686,M$2,FALSE))</f>
        <v>3</v>
      </c>
      <c r="N299" s="14">
        <f>IF($C299="B",VLOOKUP($A299,Bat!$A$4:$BG$1500,N$1,FALSE),VLOOKUP($A299,Pit!$A$4:$BA$1686,N$2,FALSE))</f>
        <v>4</v>
      </c>
      <c r="O299" s="14">
        <f>IF($C299="B",VLOOKUP($A299,Bat!$A$4:$BG$1500,O$1,FALSE),VLOOKUP($A299,Pit!$A$4:$BA$1686,O$2,FALSE))</f>
        <v>2</v>
      </c>
      <c r="P299" s="14">
        <f>IF($C299="B",VLOOKUP($A299,Bat!$A$4:$BG$1500,P$1,FALSE),VLOOKUP($A299,Pit!$A$4:$BA$1686,P$2,FALSE))</f>
        <v>4</v>
      </c>
      <c r="Q299" s="15">
        <f>IF($C299="B",VLOOKUP($A299,Bat!$A$4:$BG$1500,Q$1,FALSE),VLOOKUP($A299,Pit!$A$4:$BA$1686,Q$2,FALSE))</f>
        <v>3</v>
      </c>
      <c r="R299" s="16">
        <f>IF($C299="B",VLOOKUP($A299,Bat!$A$4:$BG$1500,R$1,FALSE),VLOOKUP($A299,Pit!$A$4:$BA$1686,R$2,FALSE))</f>
        <v>110.55392123586802</v>
      </c>
      <c r="S299" s="17">
        <f>IF($C299="B",VLOOKUP($A299,Bat!$A$4:$BG$1500,S$1,FALSE),VLOOKUP($A299,Pit!$A$4:$BA$1686,S$2,FALSE))</f>
        <v>0.51092770359807493</v>
      </c>
      <c r="T299" s="48" t="str">
        <f>IF($C299="B",VLOOKUP($A299,Bat!$A$4:$BG$1500,T$1,FALSE),VLOOKUP($A299,Pit!$A$4:$BA$1686,T$2,FALSE))</f>
        <v>$65k</v>
      </c>
      <c r="U299" s="19">
        <f>IF($C299="B",VLOOKUP($A299,Bat!$A$4:$AU$1464,46,FALSE),VLOOKUP($A299,Pit!$A$4:$BD$1664,55,FALSE))</f>
        <v>800</v>
      </c>
      <c r="V299" s="19">
        <f>IF($C299="B",VLOOKUP($A299,Bat!$A$4:$BA$1464,47,FALSE),VLOOKUP($A299,Pit!$A$4:$BF$1664,56,FALSE))</f>
        <v>800</v>
      </c>
      <c r="W299" s="19">
        <f>IF($C299="B",VLOOKUP($A299,Bat!$A$4:$BA$1464,48,FALSE),VLOOKUP($A299,Pit!$A$4:$BF$1664,57,FALSE))</f>
        <v>0</v>
      </c>
      <c r="X299" s="14">
        <f t="shared" si="20"/>
        <v>1130</v>
      </c>
      <c r="Y299" s="20">
        <f t="shared" si="21"/>
        <v>280</v>
      </c>
      <c r="Z299" s="14">
        <f>IFERROR(VLOOKUP($D299,Results37!$F$3:$L$1396,Z$1,FALSE),"")</f>
        <v>283</v>
      </c>
      <c r="AA299" s="43">
        <f>IF(ISERROR(VLOOKUP(D299,Results37!$F$3:$O$1399,AA$1,FALSE)),"",IF(VLOOKUP(D299,Results37!$F$3:$O$1399,AA$1+1,FALSE)=1,"S"&amp;VLOOKUP(D299,Results37!$F$3:$O$1399,AA$1,FALSE),VLOOKUP(D299,Results37!$F$3:$O$1399,AA$1,FALSE)))</f>
        <v>10</v>
      </c>
      <c r="AB299" s="14">
        <f>IFERROR(VLOOKUP($D299,Results37!$F$3:$L$1396,AB$1,FALSE),"")</f>
        <v>7</v>
      </c>
      <c r="AC299" s="14" t="str">
        <f>IFERROR(VLOOKUP($D299,Results37!$F$3:$L$1396,AC$1,FALSE),"")</f>
        <v>Madison Malts</v>
      </c>
      <c r="AD299" s="14">
        <f t="shared" si="22"/>
        <v>847</v>
      </c>
      <c r="AE299" s="18" t="str">
        <f>IF(ISERROR(VLOOKUP($AC299&amp;"-"&amp;$F299&amp;" "&amp;G299,Bonuses!$B$1:$G$1006,4,FALSE)),"",INT(VLOOKUP($AC299&amp;"-"&amp;$F299&amp;" "&amp;$G299,Bonuses!$B$1:$G$1006,4,FALSE)))</f>
        <v/>
      </c>
      <c r="AF299" s="14" t="str">
        <f>AA299&amp;"."&amp;AB299&amp;" ("&amp;Z299&amp;") - "&amp;E299&amp;" "&amp;F299&amp;" "&amp;G299</f>
        <v>10.7 (283) - LF Will Simmons</v>
      </c>
    </row>
    <row r="300" spans="1:32" s="19" customFormat="1" x14ac:dyDescent="0.3">
      <c r="A300" s="19">
        <v>7583</v>
      </c>
      <c r="B300" s="19">
        <f t="shared" si="19"/>
        <v>1</v>
      </c>
      <c r="C300" s="14" t="str">
        <f>IF(ISNUMBER(IFERROR(VLOOKUP($A300,Pit!$A$4:$A$600,1,FALSE),"B")),"P","B")</f>
        <v>P</v>
      </c>
      <c r="D300" s="15">
        <f>IF($C300="B",VLOOKUP($A300,Bat!$A$4:$BG$1500,D$1,FALSE),VLOOKUP($A300,Pit!$A$4:$BA$1686,D$2,FALSE))</f>
        <v>7583</v>
      </c>
      <c r="E300" s="14" t="str">
        <f>IF($C300="B",VLOOKUP($A300,Bat!$A$4:$BG$1500,E$1,FALSE),VLOOKUP($A300,Pit!$A$4:$BA$1686,E$2,FALSE))</f>
        <v>RP</v>
      </c>
      <c r="F300" s="14" t="str">
        <f>IF($C300="B",VLOOKUP($A300,Bat!$A$4:$BG$1500,F$1,FALSE),VLOOKUP($A300,Pit!$A$4:$BA$1686,F$2,FALSE))</f>
        <v>Román</v>
      </c>
      <c r="G300" s="14" t="str">
        <f>IF($C300="B",VLOOKUP($A300,Bat!$A$4:$BG$1500,G$1,FALSE),VLOOKUP($A300,Pit!$A$4:$BA$1686,G$2,FALSE))</f>
        <v>Galván</v>
      </c>
      <c r="H300" s="14">
        <f>IF($C300="B",VLOOKUP($A300,Bat!$A$4:$BG$1500,H$1,FALSE),VLOOKUP($A300,Pit!$A$4:$BA$1686,H$2,FALSE))</f>
        <v>18</v>
      </c>
      <c r="I300" s="14" t="str">
        <f>IF($C300="B",VLOOKUP($A300,Bat!$A$4:$BG$1500,I$1,FALSE),VLOOKUP($A300,Pit!$A$4:$BA$1686,I$2,FALSE))</f>
        <v>L</v>
      </c>
      <c r="J300" s="14" t="str">
        <f>IF($C300="B",VLOOKUP($A300,Bat!$A$4:$BG$1500,J$1,FALSE),VLOOKUP($A300,Pit!$A$4:$BA$1686,J$2,FALSE))</f>
        <v>L</v>
      </c>
      <c r="K300" s="14" t="str">
        <f>IF($C300="B",VLOOKUP($A300,Bat!$A$4:$BG$1500,K$1,FALSE),VLOOKUP($A300,Pit!$A$4:$BA$1686,K$2,FALSE))</f>
        <v>Normal</v>
      </c>
      <c r="L300" s="15" t="str">
        <f>IF($C300="B",VLOOKUP($A300,Bat!$A$4:$BG$1500,L$1,FALSE),VLOOKUP($A300,Pit!$A$4:$BA$1686,L$2,FALSE))</f>
        <v>Normal</v>
      </c>
      <c r="M300" s="14">
        <f>IF($C300="B",VLOOKUP($A300,Bat!$A$4:$BG$1500,M$1,FALSE),VLOOKUP($A300,Pit!$A$4:$BA$1686,M$2,FALSE))</f>
        <v>4</v>
      </c>
      <c r="N300" s="14">
        <f>IF($C300="B",VLOOKUP($A300,Bat!$A$4:$BG$1500,N$1,FALSE),VLOOKUP($A300,Pit!$A$4:$BA$1686,N$2,FALSE))</f>
        <v>2</v>
      </c>
      <c r="O300" s="14">
        <f>IF($C300="B",VLOOKUP($A300,Bat!$A$4:$BG$1500,O$1,FALSE),VLOOKUP($A300,Pit!$A$4:$BA$1686,O$2,FALSE))</f>
        <v>4</v>
      </c>
      <c r="P300" s="14" t="str">
        <f>IF($C300="B",VLOOKUP($A300,Bat!$A$4:$BG$1500,P$1,FALSE),VLOOKUP($A300,Pit!$A$4:$BA$1686,P$2,FALSE))</f>
        <v>88-90 Mph</v>
      </c>
      <c r="Q300" s="15">
        <f>IF($C300="B",VLOOKUP($A300,Bat!$A$4:$BG$1500,Q$1,FALSE),VLOOKUP($A300,Pit!$A$4:$BA$1686,Q$2,FALSE))</f>
        <v>8</v>
      </c>
      <c r="R300" s="16">
        <f>IF($C300="B",VLOOKUP($A300,Bat!$A$4:$BG$1500,R$1,FALSE),VLOOKUP($A300,Pit!$A$4:$BA$1686,R$2,FALSE))</f>
        <v>109.2192611701941</v>
      </c>
      <c r="S300" s="17">
        <f>IF($C300="B",VLOOKUP($A300,Bat!$A$4:$BG$1500,S$1,FALSE),VLOOKUP($A300,Pit!$A$4:$BA$1686,S$2,FALSE))</f>
        <v>0.75837493678317591</v>
      </c>
      <c r="T300" s="48" t="str">
        <f>IF($C300="B",VLOOKUP($A300,Bat!$A$4:$BG$1500,T$1,FALSE),VLOOKUP($A300,Pit!$A$4:$BA$1686,T$2,FALSE))</f>
        <v>$65k</v>
      </c>
      <c r="U300" s="19">
        <f>IF($C300="B",VLOOKUP($A300,Bat!$A$4:$AU$1464,46,FALSE),VLOOKUP($A300,Pit!$A$4:$BD$1664,55,FALSE))</f>
        <v>800</v>
      </c>
      <c r="V300" s="19">
        <f>IF($C300="B",VLOOKUP($A300,Bat!$A$4:$BA$1464,47,FALSE),VLOOKUP($A300,Pit!$A$4:$BF$1664,56,FALSE))</f>
        <v>800</v>
      </c>
      <c r="W300" s="19">
        <f>IF($C300="B",VLOOKUP($A300,Bat!$A$4:$BA$1464,48,FALSE),VLOOKUP($A300,Pit!$A$4:$BF$1664,57,FALSE))</f>
        <v>0</v>
      </c>
      <c r="X300" s="14">
        <f t="shared" si="20"/>
        <v>1063</v>
      </c>
      <c r="Y300" s="20">
        <f t="shared" si="21"/>
        <v>213</v>
      </c>
      <c r="Z300" s="14">
        <f>IFERROR(VLOOKUP($D300,Results37!$F$3:$L$1396,Z$1,FALSE),"")</f>
        <v>511</v>
      </c>
      <c r="AA300" s="43">
        <f>IF(ISERROR(VLOOKUP(D300,Results37!$F$3:$O$1399,AA$1,FALSE)),"",IF(VLOOKUP(D300,Results37!$F$3:$O$1399,AA$1+1,FALSE)=1,"S"&amp;VLOOKUP(D300,Results37!$F$3:$O$1399,AA$1,FALSE),VLOOKUP(D300,Results37!$F$3:$O$1399,AA$1,FALSE)))</f>
        <v>17</v>
      </c>
      <c r="AB300" s="14">
        <f>IFERROR(VLOOKUP($D300,Results37!$F$3:$L$1396,AB$1,FALSE),"")</f>
        <v>11</v>
      </c>
      <c r="AC300" s="14" t="str">
        <f>IFERROR(VLOOKUP($D300,Results37!$F$3:$L$1396,AC$1,FALSE),"")</f>
        <v>Amsterdam Lions</v>
      </c>
      <c r="AD300" s="14">
        <f t="shared" si="22"/>
        <v>552</v>
      </c>
      <c r="AE300" s="18" t="str">
        <f>IF(ISERROR(VLOOKUP($AC300&amp;"-"&amp;$F300&amp;" "&amp;G300,Bonuses!$B$1:$G$1006,4,FALSE)),"",INT(VLOOKUP($AC300&amp;"-"&amp;$F300&amp;" "&amp;$G300,Bonuses!$B$1:$G$1006,4,FALSE)))</f>
        <v/>
      </c>
      <c r="AF300" s="14" t="str">
        <f>IF(ISERROR(VLOOKUP($AC300&amp;"-"&amp;$F300,Bonuses!$B$1:$G$1006,5,FALSE)),"",IF(VLOOKUP($AC300&amp;"-"&amp;$F300,Bonuses!$B$1:$G$1006,5,FALSE)="","",VLOOKUP($AC300&amp;"-"&amp;$F300,Bonuses!$B$1:$G$1006,6,FALSE)&amp;" yrs, "&amp;VLOOKUP($AC300&amp;"-"&amp;$F300,Bonuses!$B$1:$G$1006,5,FALSE)))</f>
        <v/>
      </c>
    </row>
    <row r="301" spans="1:32" s="19" customFormat="1" hidden="1" x14ac:dyDescent="0.3">
      <c r="A301" s="19">
        <v>10281</v>
      </c>
      <c r="B301" s="19">
        <f t="shared" si="19"/>
        <v>1</v>
      </c>
      <c r="C301" s="14" t="str">
        <f>IF(ISNUMBER(IFERROR(VLOOKUP($A301,Pit!$A$4:$A$600,1,FALSE),"B")),"P","B")</f>
        <v>B</v>
      </c>
      <c r="D301" s="15">
        <f>IF($C301="B",VLOOKUP($A301,Bat!$A$4:$BG$1500,D$1,FALSE),VLOOKUP($A301,Pit!$A$4:$BA$1686,D$2,FALSE))</f>
        <v>10281</v>
      </c>
      <c r="E301" s="14" t="str">
        <f>IF($C301="B",VLOOKUP($A301,Bat!$A$4:$BG$1500,E$1,FALSE),VLOOKUP($A301,Pit!$A$4:$BA$1686,E$2,FALSE))</f>
        <v>1B</v>
      </c>
      <c r="F301" s="14" t="str">
        <f>IF($C301="B",VLOOKUP($A301,Bat!$A$4:$BG$1500,F$1,FALSE),VLOOKUP($A301,Pit!$A$4:$BA$1686,F$2,FALSE))</f>
        <v>Lucas</v>
      </c>
      <c r="G301" s="14" t="str">
        <f>IF($C301="B",VLOOKUP($A301,Bat!$A$4:$BG$1500,G$1,FALSE),VLOOKUP($A301,Pit!$A$4:$BA$1686,G$2,FALSE))</f>
        <v>Gibson</v>
      </c>
      <c r="H301" s="14">
        <f>IF($C301="B",VLOOKUP($A301,Bat!$A$4:$BG$1500,H$1,FALSE),VLOOKUP($A301,Pit!$A$4:$BA$1686,H$2,FALSE))</f>
        <v>18</v>
      </c>
      <c r="I301" s="14" t="str">
        <f>IF($C301="B",VLOOKUP($A301,Bat!$A$4:$BG$1500,I$1,FALSE),VLOOKUP($A301,Pit!$A$4:$BA$1686,I$2,FALSE))</f>
        <v>L</v>
      </c>
      <c r="J301" s="14" t="str">
        <f>IF($C301="B",VLOOKUP($A301,Bat!$A$4:$BG$1500,J$1,FALSE),VLOOKUP($A301,Pit!$A$4:$BA$1686,J$2,FALSE))</f>
        <v>L</v>
      </c>
      <c r="K301" s="14" t="str">
        <f>IF($C301="B",VLOOKUP($A301,Bat!$A$4:$BG$1500,K$1,FALSE),VLOOKUP($A301,Pit!$A$4:$BA$1686,K$2,FALSE))</f>
        <v>Low</v>
      </c>
      <c r="L301" s="15" t="str">
        <f>IF($C301="B",VLOOKUP($A301,Bat!$A$4:$BG$1500,L$1,FALSE),VLOOKUP($A301,Pit!$A$4:$BA$1686,L$2,FALSE))</f>
        <v>Normal</v>
      </c>
      <c r="M301" s="14">
        <f>IF($C301="B",VLOOKUP($A301,Bat!$A$4:$BG$1500,M$1,FALSE),VLOOKUP($A301,Pit!$A$4:$BA$1686,M$2,FALSE))</f>
        <v>3</v>
      </c>
      <c r="N301" s="14">
        <f>IF($C301="B",VLOOKUP($A301,Bat!$A$4:$BG$1500,N$1,FALSE),VLOOKUP($A301,Pit!$A$4:$BA$1686,N$2,FALSE))</f>
        <v>4</v>
      </c>
      <c r="O301" s="14">
        <f>IF($C301="B",VLOOKUP($A301,Bat!$A$4:$BG$1500,O$1,FALSE),VLOOKUP($A301,Pit!$A$4:$BA$1686,O$2,FALSE))</f>
        <v>4</v>
      </c>
      <c r="P301" s="14">
        <f>IF($C301="B",VLOOKUP($A301,Bat!$A$4:$BG$1500,P$1,FALSE),VLOOKUP($A301,Pit!$A$4:$BA$1686,P$2,FALSE))</f>
        <v>4</v>
      </c>
      <c r="Q301" s="15">
        <f>IF($C301="B",VLOOKUP($A301,Bat!$A$4:$BG$1500,Q$1,FALSE),VLOOKUP($A301,Pit!$A$4:$BA$1686,Q$2,FALSE))</f>
        <v>3</v>
      </c>
      <c r="R301" s="16">
        <f>IF($C301="B",VLOOKUP($A301,Bat!$A$4:$BG$1500,R$1,FALSE),VLOOKUP($A301,Pit!$A$4:$BA$1686,R$2,FALSE))</f>
        <v>110.55636804744262</v>
      </c>
      <c r="S301" s="17">
        <f>IF($C301="B",VLOOKUP($A301,Bat!$A$4:$BG$1500,S$1,FALSE),VLOOKUP($A301,Pit!$A$4:$BA$1686,S$2,FALSE))</f>
        <v>0.51143881507363242</v>
      </c>
      <c r="T301" s="48" t="str">
        <f>IF($C301="B",VLOOKUP($A301,Bat!$A$4:$BG$1500,T$1,FALSE),VLOOKUP($A301,Pit!$A$4:$BA$1686,T$2,FALSE))</f>
        <v>$190k</v>
      </c>
      <c r="U301" s="19">
        <f>IF($C301="B",VLOOKUP($A301,Bat!$A$4:$AU$1464,46,FALSE),VLOOKUP($A301,Pit!$A$4:$BD$1664,55,FALSE))</f>
        <v>800</v>
      </c>
      <c r="V301" s="19">
        <f>IF($C301="B",VLOOKUP($A301,Bat!$A$4:$BA$1464,47,FALSE),VLOOKUP($A301,Pit!$A$4:$BF$1664,56,FALSE))</f>
        <v>800</v>
      </c>
      <c r="W301" s="19">
        <f>IF($C301="B",VLOOKUP($A301,Bat!$A$4:$BA$1464,48,FALSE),VLOOKUP($A301,Pit!$A$4:$BF$1664,57,FALSE))</f>
        <v>0</v>
      </c>
      <c r="X301" s="14">
        <f t="shared" si="20"/>
        <v>1129</v>
      </c>
      <c r="Y301" s="20">
        <f t="shared" si="21"/>
        <v>279</v>
      </c>
      <c r="Z301" s="14">
        <f>IFERROR(VLOOKUP($D301,Results37!$F$3:$L$1396,Z$1,FALSE),"")</f>
        <v>555</v>
      </c>
      <c r="AA301" s="43">
        <f>IF(ISERROR(VLOOKUP(D301,Results37!$F$3:$O$1399,AA$1,FALSE)),"",IF(VLOOKUP(D301,Results37!$F$3:$O$1399,AA$1+1,FALSE)=1,"S"&amp;VLOOKUP(D301,Results37!$F$3:$O$1399,AA$1,FALSE),VLOOKUP(D301,Results37!$F$3:$O$1399,AA$1,FALSE)))</f>
        <v>18</v>
      </c>
      <c r="AB301" s="14">
        <f>IFERROR(VLOOKUP($D301,Results37!$F$3:$L$1396,AB$1,FALSE),"")</f>
        <v>23</v>
      </c>
      <c r="AC301" s="14" t="str">
        <f>IFERROR(VLOOKUP($D301,Results37!$F$3:$L$1396,AC$1,FALSE),"")</f>
        <v>Fargo Dinosaurs</v>
      </c>
      <c r="AD301" s="14">
        <f t="shared" si="22"/>
        <v>574</v>
      </c>
      <c r="AE301" s="18" t="str">
        <f>IF(ISERROR(VLOOKUP($AC301&amp;"-"&amp;$F301&amp;" "&amp;G301,Bonuses!$B$1:$G$1006,4,FALSE)),"",INT(VLOOKUP($AC301&amp;"-"&amp;$F301&amp;" "&amp;$G301,Bonuses!$B$1:$G$1006,4,FALSE)))</f>
        <v/>
      </c>
      <c r="AF301" s="14" t="str">
        <f>AA301&amp;"."&amp;AB301&amp;" ("&amp;Z301&amp;") - "&amp;E301&amp;" "&amp;F301&amp;" "&amp;G301</f>
        <v>18.23 (555) - 1B Lucas Gibson</v>
      </c>
    </row>
    <row r="302" spans="1:32" s="19" customFormat="1" hidden="1" x14ac:dyDescent="0.3">
      <c r="A302" s="19">
        <v>12807</v>
      </c>
      <c r="B302" s="19">
        <f t="shared" si="19"/>
        <v>1</v>
      </c>
      <c r="C302" s="14" t="str">
        <f>IF(ISNUMBER(IFERROR(VLOOKUP($A302,Pit!$A$4:$A$600,1,FALSE),"B")),"P","B")</f>
        <v>B</v>
      </c>
      <c r="D302" s="15">
        <f>IF($C302="B",VLOOKUP($A302,Bat!$A$4:$BG$1500,D$1,FALSE),VLOOKUP($A302,Pit!$A$4:$BA$1686,D$2,FALSE))</f>
        <v>12807</v>
      </c>
      <c r="E302" s="14" t="str">
        <f>IF($C302="B",VLOOKUP($A302,Bat!$A$4:$BG$1500,E$1,FALSE),VLOOKUP($A302,Pit!$A$4:$BA$1686,E$2,FALSE))</f>
        <v>RF</v>
      </c>
      <c r="F302" s="14" t="str">
        <f>IF($C302="B",VLOOKUP($A302,Bat!$A$4:$BG$1500,F$1,FALSE),VLOOKUP($A302,Pit!$A$4:$BA$1686,F$2,FALSE))</f>
        <v>Wladimir</v>
      </c>
      <c r="G302" s="14" t="str">
        <f>IF($C302="B",VLOOKUP($A302,Bat!$A$4:$BG$1500,G$1,FALSE),VLOOKUP($A302,Pit!$A$4:$BA$1686,G$2,FALSE))</f>
        <v>Veurink</v>
      </c>
      <c r="H302" s="14">
        <f>IF($C302="B",VLOOKUP($A302,Bat!$A$4:$BG$1500,H$1,FALSE),VLOOKUP($A302,Pit!$A$4:$BA$1686,H$2,FALSE))</f>
        <v>18</v>
      </c>
      <c r="I302" s="14" t="str">
        <f>IF($C302="B",VLOOKUP($A302,Bat!$A$4:$BG$1500,I$1,FALSE),VLOOKUP($A302,Pit!$A$4:$BA$1686,I$2,FALSE))</f>
        <v>R</v>
      </c>
      <c r="J302" s="14" t="str">
        <f>IF($C302="B",VLOOKUP($A302,Bat!$A$4:$BG$1500,J$1,FALSE),VLOOKUP($A302,Pit!$A$4:$BA$1686,J$2,FALSE))</f>
        <v>R</v>
      </c>
      <c r="K302" s="14" t="str">
        <f>IF($C302="B",VLOOKUP($A302,Bat!$A$4:$BG$1500,K$1,FALSE),VLOOKUP($A302,Pit!$A$4:$BA$1686,K$2,FALSE))</f>
        <v>Low</v>
      </c>
      <c r="L302" s="15" t="str">
        <f>IF($C302="B",VLOOKUP($A302,Bat!$A$4:$BG$1500,L$1,FALSE),VLOOKUP($A302,Pit!$A$4:$BA$1686,L$2,FALSE))</f>
        <v>Normal</v>
      </c>
      <c r="M302" s="14">
        <f>IF($C302="B",VLOOKUP($A302,Bat!$A$4:$BG$1500,M$1,FALSE),VLOOKUP($A302,Pit!$A$4:$BA$1686,M$2,FALSE))</f>
        <v>3</v>
      </c>
      <c r="N302" s="14">
        <f>IF($C302="B",VLOOKUP($A302,Bat!$A$4:$BG$1500,N$1,FALSE),VLOOKUP($A302,Pit!$A$4:$BA$1686,N$2,FALSE))</f>
        <v>3</v>
      </c>
      <c r="O302" s="14">
        <f>IF($C302="B",VLOOKUP($A302,Bat!$A$4:$BG$1500,O$1,FALSE),VLOOKUP($A302,Pit!$A$4:$BA$1686,O$2,FALSE))</f>
        <v>3</v>
      </c>
      <c r="P302" s="14">
        <f>IF($C302="B",VLOOKUP($A302,Bat!$A$4:$BG$1500,P$1,FALSE),VLOOKUP($A302,Pit!$A$4:$BA$1686,P$2,FALSE))</f>
        <v>5</v>
      </c>
      <c r="Q302" s="15">
        <f>IF($C302="B",VLOOKUP($A302,Bat!$A$4:$BG$1500,Q$1,FALSE),VLOOKUP($A302,Pit!$A$4:$BA$1686,Q$2,FALSE))</f>
        <v>4</v>
      </c>
      <c r="R302" s="16">
        <f>IF($C302="B",VLOOKUP($A302,Bat!$A$4:$BG$1500,R$1,FALSE),VLOOKUP($A302,Pit!$A$4:$BA$1686,R$2,FALSE))</f>
        <v>110.5358778252716</v>
      </c>
      <c r="S302" s="17">
        <f>IF($C302="B",VLOOKUP($A302,Bat!$A$4:$BG$1500,S$1,FALSE),VLOOKUP($A302,Pit!$A$4:$BA$1686,S$2,FALSE))</f>
        <v>0.5071586376390288</v>
      </c>
      <c r="T302" s="48" t="str">
        <f>IF($C302="B",VLOOKUP($A302,Bat!$A$4:$BG$1500,T$1,FALSE),VLOOKUP($A302,Pit!$A$4:$BA$1686,T$2,FALSE))</f>
        <v>$75k</v>
      </c>
      <c r="U302" s="19">
        <f>IF($C302="B",VLOOKUP($A302,Bat!$A$4:$AU$1464,46,FALSE),VLOOKUP($A302,Pit!$A$4:$BD$1664,55,FALSE))</f>
        <v>800</v>
      </c>
      <c r="V302" s="19">
        <f>IF($C302="B",VLOOKUP($A302,Bat!$A$4:$BA$1464,47,FALSE),VLOOKUP($A302,Pit!$A$4:$BF$1664,56,FALSE))</f>
        <v>800</v>
      </c>
      <c r="W302" s="19">
        <f>IF($C302="B",VLOOKUP($A302,Bat!$A$4:$BA$1464,48,FALSE),VLOOKUP($A302,Pit!$A$4:$BF$1664,57,FALSE))</f>
        <v>0</v>
      </c>
      <c r="X302" s="14">
        <f t="shared" si="20"/>
        <v>1133</v>
      </c>
      <c r="Y302" s="20">
        <f t="shared" si="21"/>
        <v>283</v>
      </c>
      <c r="Z302" s="14" t="str">
        <f>IFERROR(VLOOKUP($D302,Results37!$F$3:$L$1396,Z$1,FALSE),"")</f>
        <v/>
      </c>
      <c r="AA302" s="43" t="str">
        <f>IF(ISERROR(VLOOKUP(D302,Results37!$F$3:$O$1399,AA$1,FALSE)),"",IF(VLOOKUP(D302,Results37!$F$3:$O$1399,AA$1+1,FALSE)=1,"S"&amp;VLOOKUP(D302,Results37!$F$3:$O$1399,AA$1,FALSE),VLOOKUP(D302,Results37!$F$3:$O$1399,AA$1,FALSE)))</f>
        <v/>
      </c>
      <c r="AB302" s="14" t="str">
        <f>IFERROR(VLOOKUP($D302,Results37!$F$3:$L$1396,AB$1,FALSE),"")</f>
        <v/>
      </c>
      <c r="AC302" s="14" t="str">
        <f>IFERROR(VLOOKUP($D302,Results37!$F$3:$L$1396,AC$1,FALSE),"")</f>
        <v/>
      </c>
      <c r="AD302" s="14" t="e">
        <f t="shared" si="22"/>
        <v>#VALUE!</v>
      </c>
      <c r="AE302" s="18" t="str">
        <f>IF(ISERROR(VLOOKUP($AC302&amp;"-"&amp;$F302&amp;" "&amp;G302,Bonuses!$B$1:$G$1006,4,FALSE)),"",INT(VLOOKUP($AC302&amp;"-"&amp;$F302&amp;" "&amp;$G302,Bonuses!$B$1:$G$1006,4,FALSE)))</f>
        <v/>
      </c>
      <c r="AF302" s="14" t="str">
        <f>IF(ISERROR(VLOOKUP($AC302&amp;"-"&amp;$F302,Bonuses!$B$1:$G$1006,5,FALSE)),"",IF(VLOOKUP($AC302&amp;"-"&amp;$F302,Bonuses!$B$1:$G$1006,5,FALSE)="","",VLOOKUP($AC302&amp;"-"&amp;$F302,Bonuses!$B$1:$G$1006,6,FALSE)&amp;" yrs, "&amp;VLOOKUP($AC302&amp;"-"&amp;$F302,Bonuses!$B$1:$G$1006,5,FALSE)))</f>
        <v/>
      </c>
    </row>
    <row r="303" spans="1:32" s="19" customFormat="1" hidden="1" x14ac:dyDescent="0.3">
      <c r="A303" s="19">
        <v>7221</v>
      </c>
      <c r="B303" s="19">
        <f t="shared" si="19"/>
        <v>1</v>
      </c>
      <c r="C303" s="14" t="str">
        <f>IF(ISNUMBER(IFERROR(VLOOKUP($A303,Pit!$A$4:$A$600,1,FALSE),"B")),"P","B")</f>
        <v>P</v>
      </c>
      <c r="D303" s="15">
        <f>IF($C303="B",VLOOKUP($A303,Bat!$A$4:$BG$1500,D$1,FALSE),VLOOKUP($A303,Pit!$A$4:$BA$1686,D$2,FALSE))</f>
        <v>7221</v>
      </c>
      <c r="E303" s="14" t="str">
        <f>IF($C303="B",VLOOKUP($A303,Bat!$A$4:$BG$1500,E$1,FALSE),VLOOKUP($A303,Pit!$A$4:$BA$1686,E$2,FALSE))</f>
        <v>RP</v>
      </c>
      <c r="F303" s="14" t="str">
        <f>IF($C303="B",VLOOKUP($A303,Bat!$A$4:$BG$1500,F$1,FALSE),VLOOKUP($A303,Pit!$A$4:$BA$1686,F$2,FALSE))</f>
        <v>Duane</v>
      </c>
      <c r="G303" s="14" t="str">
        <f>IF($C303="B",VLOOKUP($A303,Bat!$A$4:$BG$1500,G$1,FALSE),VLOOKUP($A303,Pit!$A$4:$BA$1686,G$2,FALSE))</f>
        <v>Anderson</v>
      </c>
      <c r="H303" s="14">
        <f>IF($C303="B",VLOOKUP($A303,Bat!$A$4:$BG$1500,H$1,FALSE),VLOOKUP($A303,Pit!$A$4:$BA$1686,H$2,FALSE))</f>
        <v>18</v>
      </c>
      <c r="I303" s="14" t="str">
        <f>IF($C303="B",VLOOKUP($A303,Bat!$A$4:$BG$1500,I$1,FALSE),VLOOKUP($A303,Pit!$A$4:$BA$1686,I$2,FALSE))</f>
        <v>R</v>
      </c>
      <c r="J303" s="14" t="str">
        <f>IF($C303="B",VLOOKUP($A303,Bat!$A$4:$BG$1500,J$1,FALSE),VLOOKUP($A303,Pit!$A$4:$BA$1686,J$2,FALSE))</f>
        <v>R</v>
      </c>
      <c r="K303" s="14" t="str">
        <f>IF($C303="B",VLOOKUP($A303,Bat!$A$4:$BG$1500,K$1,FALSE),VLOOKUP($A303,Pit!$A$4:$BA$1686,K$2,FALSE))</f>
        <v>Low</v>
      </c>
      <c r="L303" s="15" t="str">
        <f>IF($C303="B",VLOOKUP($A303,Bat!$A$4:$BG$1500,L$1,FALSE),VLOOKUP($A303,Pit!$A$4:$BA$1686,L$2,FALSE))</f>
        <v>Low</v>
      </c>
      <c r="M303" s="14">
        <f>IF($C303="B",VLOOKUP($A303,Bat!$A$4:$BG$1500,M$1,FALSE),VLOOKUP($A303,Pit!$A$4:$BA$1686,M$2,FALSE))</f>
        <v>4</v>
      </c>
      <c r="N303" s="14">
        <f>IF($C303="B",VLOOKUP($A303,Bat!$A$4:$BG$1500,N$1,FALSE),VLOOKUP($A303,Pit!$A$4:$BA$1686,N$2,FALSE))</f>
        <v>4</v>
      </c>
      <c r="O303" s="14">
        <f>IF($C303="B",VLOOKUP($A303,Bat!$A$4:$BG$1500,O$1,FALSE),VLOOKUP($A303,Pit!$A$4:$BA$1686,O$2,FALSE))</f>
        <v>3</v>
      </c>
      <c r="P303" s="14" t="str">
        <f>IF($C303="B",VLOOKUP($A303,Bat!$A$4:$BG$1500,P$1,FALSE),VLOOKUP($A303,Pit!$A$4:$BA$1686,P$2,FALSE))</f>
        <v>92-94 Mph</v>
      </c>
      <c r="Q303" s="15">
        <f>IF($C303="B",VLOOKUP($A303,Bat!$A$4:$BG$1500,Q$1,FALSE),VLOOKUP($A303,Pit!$A$4:$BA$1686,Q$2,FALSE))</f>
        <v>5</v>
      </c>
      <c r="R303" s="16">
        <f>IF($C303="B",VLOOKUP($A303,Bat!$A$4:$BG$1500,R$1,FALSE),VLOOKUP($A303,Pit!$A$4:$BA$1686,R$2,FALSE))</f>
        <v>109.7801895366394</v>
      </c>
      <c r="S303" s="17">
        <f>IF($C303="B",VLOOKUP($A303,Bat!$A$4:$BG$1500,S$1,FALSE),VLOOKUP($A303,Pit!$A$4:$BA$1686,S$2,FALSE))</f>
        <v>0.81012431684457631</v>
      </c>
      <c r="T303" s="48" t="str">
        <f>IF($C303="B",VLOOKUP($A303,Bat!$A$4:$BG$1500,T$1,FALSE),VLOOKUP($A303,Pit!$A$4:$BA$1686,T$2,FALSE))</f>
        <v>$75k</v>
      </c>
      <c r="U303" s="19">
        <f>IF($C303="B",VLOOKUP($A303,Bat!$A$4:$AU$1464,46,FALSE),VLOOKUP($A303,Pit!$A$4:$BD$1664,55,FALSE))</f>
        <v>800</v>
      </c>
      <c r="V303" s="19">
        <f>IF($C303="B",VLOOKUP($A303,Bat!$A$4:$BA$1464,47,FALSE),VLOOKUP($A303,Pit!$A$4:$BF$1664,56,FALSE))</f>
        <v>800</v>
      </c>
      <c r="W303" s="19">
        <f>IF($C303="B",VLOOKUP($A303,Bat!$A$4:$BA$1464,48,FALSE),VLOOKUP($A303,Pit!$A$4:$BF$1664,57,FALSE))</f>
        <v>0</v>
      </c>
      <c r="X303" s="14">
        <f t="shared" si="20"/>
        <v>1054</v>
      </c>
      <c r="Y303" s="20">
        <f t="shared" si="21"/>
        <v>204</v>
      </c>
      <c r="Z303" s="14">
        <f>IFERROR(VLOOKUP($D303,Results37!$F$3:$L$1396,Z$1,FALSE),"")</f>
        <v>364</v>
      </c>
      <c r="AA303" s="43">
        <f>IF(ISERROR(VLOOKUP(D303,Results37!$F$3:$O$1399,AA$1,FALSE)),"",IF(VLOOKUP(D303,Results37!$F$3:$O$1399,AA$1+1,FALSE)=1,"S"&amp;VLOOKUP(D303,Results37!$F$3:$O$1399,AA$1,FALSE),VLOOKUP(D303,Results37!$F$3:$O$1399,AA$1,FALSE)))</f>
        <v>12</v>
      </c>
      <c r="AB303" s="14">
        <f>IFERROR(VLOOKUP($D303,Results37!$F$3:$L$1396,AB$1,FALSE),"")</f>
        <v>24</v>
      </c>
      <c r="AC303" s="14" t="str">
        <f>IFERROR(VLOOKUP($D303,Results37!$F$3:$L$1396,AC$1,FALSE),"")</f>
        <v>Hartford Harpoon</v>
      </c>
      <c r="AD303" s="14">
        <f t="shared" si="22"/>
        <v>690</v>
      </c>
      <c r="AE303" s="18" t="str">
        <f>IF(ISERROR(VLOOKUP($AC303&amp;"-"&amp;$F303&amp;" "&amp;G303,Bonuses!$B$1:$G$1006,4,FALSE)),"",INT(VLOOKUP($AC303&amp;"-"&amp;$F303&amp;" "&amp;$G303,Bonuses!$B$1:$G$1006,4,FALSE)))</f>
        <v/>
      </c>
      <c r="AF303" s="14" t="str">
        <f>IF(ISERROR(VLOOKUP($AC303&amp;"-"&amp;$F303,Bonuses!$B$1:$G$1006,5,FALSE)),"",IF(VLOOKUP($AC303&amp;"-"&amp;$F303,Bonuses!$B$1:$G$1006,5,FALSE)="","",VLOOKUP($AC303&amp;"-"&amp;$F303,Bonuses!$B$1:$G$1006,6,FALSE)&amp;" yrs, "&amp;VLOOKUP($AC303&amp;"-"&amp;$F303,Bonuses!$B$1:$G$1006,5,FALSE)))</f>
        <v/>
      </c>
    </row>
    <row r="304" spans="1:32" s="19" customFormat="1" hidden="1" x14ac:dyDescent="0.3">
      <c r="A304" s="19">
        <v>6688</v>
      </c>
      <c r="B304" s="19">
        <f t="shared" si="19"/>
        <v>1</v>
      </c>
      <c r="C304" s="14" t="str">
        <f>IF(ISNUMBER(IFERROR(VLOOKUP($A304,Pit!$A$4:$A$600,1,FALSE),"B")),"P","B")</f>
        <v>P</v>
      </c>
      <c r="D304" s="15">
        <f>IF($C304="B",VLOOKUP($A304,Bat!$A$4:$BG$1500,D$1,FALSE),VLOOKUP($A304,Pit!$A$4:$BA$1686,D$2,FALSE))</f>
        <v>6688</v>
      </c>
      <c r="E304" s="14" t="str">
        <f>IF($C304="B",VLOOKUP($A304,Bat!$A$4:$BG$1500,E$1,FALSE),VLOOKUP($A304,Pit!$A$4:$BA$1686,E$2,FALSE))</f>
        <v>RP</v>
      </c>
      <c r="F304" s="14" t="str">
        <f>IF($C304="B",VLOOKUP($A304,Bat!$A$4:$BG$1500,F$1,FALSE),VLOOKUP($A304,Pit!$A$4:$BA$1686,F$2,FALSE))</f>
        <v>David</v>
      </c>
      <c r="G304" s="14" t="str">
        <f>IF($C304="B",VLOOKUP($A304,Bat!$A$4:$BG$1500,G$1,FALSE),VLOOKUP($A304,Pit!$A$4:$BA$1686,G$2,FALSE))</f>
        <v>Ramos</v>
      </c>
      <c r="H304" s="14">
        <f>IF($C304="B",VLOOKUP($A304,Bat!$A$4:$BG$1500,H$1,FALSE),VLOOKUP($A304,Pit!$A$4:$BA$1686,H$2,FALSE))</f>
        <v>18</v>
      </c>
      <c r="I304" s="14" t="str">
        <f>IF($C304="B",VLOOKUP($A304,Bat!$A$4:$BG$1500,I$1,FALSE),VLOOKUP($A304,Pit!$A$4:$BA$1686,I$2,FALSE))</f>
        <v>L</v>
      </c>
      <c r="J304" s="14" t="str">
        <f>IF($C304="B",VLOOKUP($A304,Bat!$A$4:$BG$1500,J$1,FALSE),VLOOKUP($A304,Pit!$A$4:$BA$1686,J$2,FALSE))</f>
        <v>L</v>
      </c>
      <c r="K304" s="14" t="str">
        <f>IF($C304="B",VLOOKUP($A304,Bat!$A$4:$BG$1500,K$1,FALSE),VLOOKUP($A304,Pit!$A$4:$BA$1686,K$2,FALSE))</f>
        <v>High</v>
      </c>
      <c r="L304" s="15" t="str">
        <f>IF($C304="B",VLOOKUP($A304,Bat!$A$4:$BG$1500,L$1,FALSE),VLOOKUP($A304,Pit!$A$4:$BA$1686,L$2,FALSE))</f>
        <v>Normal</v>
      </c>
      <c r="M304" s="14">
        <f>IF($C304="B",VLOOKUP($A304,Bat!$A$4:$BG$1500,M$1,FALSE),VLOOKUP($A304,Pit!$A$4:$BA$1686,M$2,FALSE))</f>
        <v>5</v>
      </c>
      <c r="N304" s="14">
        <f>IF($C304="B",VLOOKUP($A304,Bat!$A$4:$BG$1500,N$1,FALSE),VLOOKUP($A304,Pit!$A$4:$BA$1686,N$2,FALSE))</f>
        <v>3</v>
      </c>
      <c r="O304" s="14">
        <f>IF($C304="B",VLOOKUP($A304,Bat!$A$4:$BG$1500,O$1,FALSE),VLOOKUP($A304,Pit!$A$4:$BA$1686,O$2,FALSE))</f>
        <v>2</v>
      </c>
      <c r="P304" s="14" t="str">
        <f>IF($C304="B",VLOOKUP($A304,Bat!$A$4:$BG$1500,P$1,FALSE),VLOOKUP($A304,Pit!$A$4:$BA$1686,P$2,FALSE))</f>
        <v>86-88 Mph</v>
      </c>
      <c r="Q304" s="15">
        <f>IF($C304="B",VLOOKUP($A304,Bat!$A$4:$BG$1500,Q$1,FALSE),VLOOKUP($A304,Pit!$A$4:$BA$1686,Q$2,FALSE))</f>
        <v>8</v>
      </c>
      <c r="R304" s="16">
        <f>IF($C304="B",VLOOKUP($A304,Bat!$A$4:$BG$1500,R$1,FALSE),VLOOKUP($A304,Pit!$A$4:$BA$1686,R$2,FALSE))</f>
        <v>109.09958640559526</v>
      </c>
      <c r="S304" s="17">
        <f>IF($C304="B",VLOOKUP($A304,Bat!$A$4:$BG$1500,S$1,FALSE),VLOOKUP($A304,Pit!$A$4:$BA$1686,S$2,FALSE))</f>
        <v>0.74733414218719074</v>
      </c>
      <c r="T304" s="48" t="str">
        <f>IF($C304="B",VLOOKUP($A304,Bat!$A$4:$BG$1500,T$1,FALSE),VLOOKUP($A304,Pit!$A$4:$BA$1686,T$2,FALSE))</f>
        <v>$75k</v>
      </c>
      <c r="U304" s="19">
        <f>IF($C304="B",VLOOKUP($A304,Bat!$A$4:$AU$1464,46,FALSE),VLOOKUP($A304,Pit!$A$4:$BD$1664,55,FALSE))</f>
        <v>800</v>
      </c>
      <c r="V304" s="19">
        <f>IF($C304="B",VLOOKUP($A304,Bat!$A$4:$BA$1464,47,FALSE),VLOOKUP($A304,Pit!$A$4:$BF$1664,56,FALSE))</f>
        <v>800</v>
      </c>
      <c r="W304" s="19">
        <f>IF($C304="B",VLOOKUP($A304,Bat!$A$4:$BA$1464,48,FALSE),VLOOKUP($A304,Pit!$A$4:$BF$1664,57,FALSE))</f>
        <v>0</v>
      </c>
      <c r="X304" s="14">
        <f t="shared" si="20"/>
        <v>1066</v>
      </c>
      <c r="Y304" s="20">
        <f t="shared" si="21"/>
        <v>216</v>
      </c>
      <c r="Z304" s="14">
        <f>IFERROR(VLOOKUP($D304,Results37!$F$3:$L$1396,Z$1,FALSE),"")</f>
        <v>457</v>
      </c>
      <c r="AA304" s="43">
        <f>IF(ISERROR(VLOOKUP(D304,Results37!$F$3:$O$1399,AA$1,FALSE)),"",IF(VLOOKUP(D304,Results37!$F$3:$O$1399,AA$1+1,FALSE)=1,"S"&amp;VLOOKUP(D304,Results37!$F$3:$O$1399,AA$1,FALSE),VLOOKUP(D304,Results37!$F$3:$O$1399,AA$1,FALSE)))</f>
        <v>15</v>
      </c>
      <c r="AB304" s="14">
        <f>IFERROR(VLOOKUP($D304,Results37!$F$3:$L$1396,AB$1,FALSE),"")</f>
        <v>21</v>
      </c>
      <c r="AC304" s="14" t="str">
        <f>IFERROR(VLOOKUP($D304,Results37!$F$3:$L$1396,AC$1,FALSE),"")</f>
        <v>Crystal Lake Sandgnats</v>
      </c>
      <c r="AD304" s="14">
        <f t="shared" si="22"/>
        <v>609</v>
      </c>
      <c r="AE304" s="18" t="str">
        <f>IF(ISERROR(VLOOKUP($AC304&amp;"-"&amp;$F304&amp;" "&amp;G304,Bonuses!$B$1:$G$1006,4,FALSE)),"",INT(VLOOKUP($AC304&amp;"-"&amp;$F304&amp;" "&amp;$G304,Bonuses!$B$1:$G$1006,4,FALSE)))</f>
        <v/>
      </c>
      <c r="AF304" s="14" t="str">
        <f>IF(ISERROR(VLOOKUP($AC304&amp;"-"&amp;$F304,Bonuses!$B$1:$G$1006,5,FALSE)),"",IF(VLOOKUP($AC304&amp;"-"&amp;$F304,Bonuses!$B$1:$G$1006,5,FALSE)="","",VLOOKUP($AC304&amp;"-"&amp;$F304,Bonuses!$B$1:$G$1006,6,FALSE)&amp;" yrs, "&amp;VLOOKUP($AC304&amp;"-"&amp;$F304,Bonuses!$B$1:$G$1006,5,FALSE)))</f>
        <v/>
      </c>
    </row>
    <row r="305" spans="1:32" s="19" customFormat="1" hidden="1" x14ac:dyDescent="0.3">
      <c r="A305" s="19">
        <v>10553</v>
      </c>
      <c r="B305" s="19">
        <f t="shared" si="19"/>
        <v>1</v>
      </c>
      <c r="C305" s="14" t="str">
        <f>IF(ISNUMBER(IFERROR(VLOOKUP($A305,Pit!$A$4:$A$600,1,FALSE),"B")),"P","B")</f>
        <v>B</v>
      </c>
      <c r="D305" s="15">
        <f>IF($C305="B",VLOOKUP($A305,Bat!$A$4:$BG$1500,D$1,FALSE),VLOOKUP($A305,Pit!$A$4:$BA$1686,D$2,FALSE))</f>
        <v>10553</v>
      </c>
      <c r="E305" s="14" t="str">
        <f>IF($C305="B",VLOOKUP($A305,Bat!$A$4:$BG$1500,E$1,FALSE),VLOOKUP($A305,Pit!$A$4:$BA$1686,E$2,FALSE))</f>
        <v>C</v>
      </c>
      <c r="F305" s="14" t="str">
        <f>IF($C305="B",VLOOKUP($A305,Bat!$A$4:$BG$1500,F$1,FALSE),VLOOKUP($A305,Pit!$A$4:$BA$1686,F$2,FALSE))</f>
        <v>Toshikuni</v>
      </c>
      <c r="G305" s="14" t="str">
        <f>IF($C305="B",VLOOKUP($A305,Bat!$A$4:$BG$1500,G$1,FALSE),VLOOKUP($A305,Pit!$A$4:$BA$1686,G$2,FALSE))</f>
        <v>Ota</v>
      </c>
      <c r="H305" s="14">
        <f>IF($C305="B",VLOOKUP($A305,Bat!$A$4:$BG$1500,H$1,FALSE),VLOOKUP($A305,Pit!$A$4:$BA$1686,H$2,FALSE))</f>
        <v>18</v>
      </c>
      <c r="I305" s="14" t="str">
        <f>IF($C305="B",VLOOKUP($A305,Bat!$A$4:$BG$1500,I$1,FALSE),VLOOKUP($A305,Pit!$A$4:$BA$1686,I$2,FALSE))</f>
        <v>R</v>
      </c>
      <c r="J305" s="14" t="str">
        <f>IF($C305="B",VLOOKUP($A305,Bat!$A$4:$BG$1500,J$1,FALSE),VLOOKUP($A305,Pit!$A$4:$BA$1686,J$2,FALSE))</f>
        <v>R</v>
      </c>
      <c r="K305" s="14" t="str">
        <f>IF($C305="B",VLOOKUP($A305,Bat!$A$4:$BG$1500,K$1,FALSE),VLOOKUP($A305,Pit!$A$4:$BA$1686,K$2,FALSE))</f>
        <v>Normal</v>
      </c>
      <c r="L305" s="15" t="str">
        <f>IF($C305="B",VLOOKUP($A305,Bat!$A$4:$BG$1500,L$1,FALSE),VLOOKUP($A305,Pit!$A$4:$BA$1686,L$2,FALSE))</f>
        <v>Low</v>
      </c>
      <c r="M305" s="14">
        <f>IF($C305="B",VLOOKUP($A305,Bat!$A$4:$BG$1500,M$1,FALSE),VLOOKUP($A305,Pit!$A$4:$BA$1686,M$2,FALSE))</f>
        <v>3</v>
      </c>
      <c r="N305" s="14">
        <f>IF($C305="B",VLOOKUP($A305,Bat!$A$4:$BG$1500,N$1,FALSE),VLOOKUP($A305,Pit!$A$4:$BA$1686,N$2,FALSE))</f>
        <v>2</v>
      </c>
      <c r="O305" s="14">
        <f>IF($C305="B",VLOOKUP($A305,Bat!$A$4:$BG$1500,O$1,FALSE),VLOOKUP($A305,Pit!$A$4:$BA$1686,O$2,FALSE))</f>
        <v>3</v>
      </c>
      <c r="P305" s="14">
        <f>IF($C305="B",VLOOKUP($A305,Bat!$A$4:$BG$1500,P$1,FALSE),VLOOKUP($A305,Pit!$A$4:$BA$1686,P$2,FALSE))</f>
        <v>6</v>
      </c>
      <c r="Q305" s="15">
        <f>IF($C305="B",VLOOKUP($A305,Bat!$A$4:$BG$1500,Q$1,FALSE),VLOOKUP($A305,Pit!$A$4:$BA$1686,Q$2,FALSE))</f>
        <v>3</v>
      </c>
      <c r="R305" s="16">
        <f>IF($C305="B",VLOOKUP($A305,Bat!$A$4:$BG$1500,R$1,FALSE),VLOOKUP($A305,Pit!$A$4:$BA$1686,R$2,FALSE))</f>
        <v>110.48722220853686</v>
      </c>
      <c r="S305" s="17">
        <f>IF($C305="B",VLOOKUP($A305,Bat!$A$4:$BG$1500,S$1,FALSE),VLOOKUP($A305,Pit!$A$4:$BA$1686,S$2,FALSE))</f>
        <v>0.49699502540112578</v>
      </c>
      <c r="T305" s="48" t="str">
        <f>IF($C305="B",VLOOKUP($A305,Bat!$A$4:$BG$1500,T$1,FALSE),VLOOKUP($A305,Pit!$A$4:$BA$1686,T$2,FALSE))</f>
        <v>$200k</v>
      </c>
      <c r="U305" s="19">
        <f>IF($C305="B",VLOOKUP($A305,Bat!$A$4:$AU$1464,46,FALSE),VLOOKUP($A305,Pit!$A$4:$BD$1664,55,FALSE))</f>
        <v>800</v>
      </c>
      <c r="V305" s="19">
        <f>IF($C305="B",VLOOKUP($A305,Bat!$A$4:$BA$1464,47,FALSE),VLOOKUP($A305,Pit!$A$4:$BF$1664,56,FALSE))</f>
        <v>800</v>
      </c>
      <c r="W305" s="19">
        <f>IF($C305="B",VLOOKUP($A305,Bat!$A$4:$BA$1464,48,FALSE),VLOOKUP($A305,Pit!$A$4:$BF$1664,57,FALSE))</f>
        <v>0</v>
      </c>
      <c r="X305" s="14">
        <f t="shared" si="20"/>
        <v>1136</v>
      </c>
      <c r="Y305" s="20">
        <f t="shared" si="21"/>
        <v>286</v>
      </c>
      <c r="Z305" s="14" t="str">
        <f>IFERROR(VLOOKUP($D305,Results37!$F$3:$L$1396,Z$1,FALSE),"")</f>
        <v/>
      </c>
      <c r="AA305" s="43" t="str">
        <f>IF(ISERROR(VLOOKUP(D305,Results37!$F$3:$O$1399,AA$1,FALSE)),"",IF(VLOOKUP(D305,Results37!$F$3:$O$1399,AA$1+1,FALSE)=1,"S"&amp;VLOOKUP(D305,Results37!$F$3:$O$1399,AA$1,FALSE),VLOOKUP(D305,Results37!$F$3:$O$1399,AA$1,FALSE)))</f>
        <v/>
      </c>
      <c r="AB305" s="14" t="str">
        <f>IFERROR(VLOOKUP($D305,Results37!$F$3:$L$1396,AB$1,FALSE),"")</f>
        <v/>
      </c>
      <c r="AC305" s="14" t="str">
        <f>IFERROR(VLOOKUP($D305,Results37!$F$3:$L$1396,AC$1,FALSE),"")</f>
        <v/>
      </c>
      <c r="AD305" s="14" t="e">
        <f t="shared" si="22"/>
        <v>#VALUE!</v>
      </c>
      <c r="AE305" s="18" t="str">
        <f>IF(ISERROR(VLOOKUP($AC305&amp;"-"&amp;$F305&amp;" "&amp;G305,Bonuses!$B$1:$G$1006,4,FALSE)),"",INT(VLOOKUP($AC305&amp;"-"&amp;$F305&amp;" "&amp;$G305,Bonuses!$B$1:$G$1006,4,FALSE)))</f>
        <v/>
      </c>
      <c r="AF305" s="14" t="str">
        <f>IF(ISERROR(VLOOKUP($AC305&amp;"-"&amp;$F305,Bonuses!$B$1:$G$1006,5,FALSE)),"",IF(VLOOKUP($AC305&amp;"-"&amp;$F305,Bonuses!$B$1:$G$1006,5,FALSE)="","",VLOOKUP($AC305&amp;"-"&amp;$F305,Bonuses!$B$1:$G$1006,6,FALSE)&amp;" yrs, "&amp;VLOOKUP($AC305&amp;"-"&amp;$F305,Bonuses!$B$1:$G$1006,5,FALSE)))</f>
        <v/>
      </c>
    </row>
    <row r="306" spans="1:32" s="19" customFormat="1" hidden="1" x14ac:dyDescent="0.3">
      <c r="A306" s="19">
        <v>12954</v>
      </c>
      <c r="B306" s="19">
        <f t="shared" si="19"/>
        <v>1</v>
      </c>
      <c r="C306" s="14" t="str">
        <f>IF(ISNUMBER(IFERROR(VLOOKUP($A306,Pit!$A$4:$A$600,1,FALSE),"B")),"P","B")</f>
        <v>B</v>
      </c>
      <c r="D306" s="15">
        <f>IF($C306="B",VLOOKUP($A306,Bat!$A$4:$BG$1500,D$1,FALSE),VLOOKUP($A306,Pit!$A$4:$BA$1686,D$2,FALSE))</f>
        <v>12954</v>
      </c>
      <c r="E306" s="14" t="str">
        <f>IF($C306="B",VLOOKUP($A306,Bat!$A$4:$BG$1500,E$1,FALSE),VLOOKUP($A306,Pit!$A$4:$BA$1686,E$2,FALSE))</f>
        <v>LF</v>
      </c>
      <c r="F306" s="14" t="str">
        <f>IF($C306="B",VLOOKUP($A306,Bat!$A$4:$BG$1500,F$1,FALSE),VLOOKUP($A306,Pit!$A$4:$BA$1686,F$2,FALSE))</f>
        <v>Jun'ichi</v>
      </c>
      <c r="G306" s="14" t="str">
        <f>IF($C306="B",VLOOKUP($A306,Bat!$A$4:$BG$1500,G$1,FALSE),VLOOKUP($A306,Pit!$A$4:$BA$1686,G$2,FALSE))</f>
        <v>Mori</v>
      </c>
      <c r="H306" s="14">
        <f>IF($C306="B",VLOOKUP($A306,Bat!$A$4:$BG$1500,H$1,FALSE),VLOOKUP($A306,Pit!$A$4:$BA$1686,H$2,FALSE))</f>
        <v>18</v>
      </c>
      <c r="I306" s="14" t="str">
        <f>IF($C306="B",VLOOKUP($A306,Bat!$A$4:$BG$1500,I$1,FALSE),VLOOKUP($A306,Pit!$A$4:$BA$1686,I$2,FALSE))</f>
        <v>R</v>
      </c>
      <c r="J306" s="14" t="str">
        <f>IF($C306="B",VLOOKUP($A306,Bat!$A$4:$BG$1500,J$1,FALSE),VLOOKUP($A306,Pit!$A$4:$BA$1686,J$2,FALSE))</f>
        <v>R</v>
      </c>
      <c r="K306" s="14" t="str">
        <f>IF($C306="B",VLOOKUP($A306,Bat!$A$4:$BG$1500,K$1,FALSE),VLOOKUP($A306,Pit!$A$4:$BA$1686,K$2,FALSE))</f>
        <v>Low</v>
      </c>
      <c r="L306" s="15" t="str">
        <f>IF($C306="B",VLOOKUP($A306,Bat!$A$4:$BG$1500,L$1,FALSE),VLOOKUP($A306,Pit!$A$4:$BA$1686,L$2,FALSE))</f>
        <v>Normal</v>
      </c>
      <c r="M306" s="14">
        <f>IF($C306="B",VLOOKUP($A306,Bat!$A$4:$BG$1500,M$1,FALSE),VLOOKUP($A306,Pit!$A$4:$BA$1686,M$2,FALSE))</f>
        <v>3</v>
      </c>
      <c r="N306" s="14">
        <f>IF($C306="B",VLOOKUP($A306,Bat!$A$4:$BG$1500,N$1,FALSE),VLOOKUP($A306,Pit!$A$4:$BA$1686,N$2,FALSE))</f>
        <v>3</v>
      </c>
      <c r="O306" s="14">
        <f>IF($C306="B",VLOOKUP($A306,Bat!$A$4:$BG$1500,O$1,FALSE),VLOOKUP($A306,Pit!$A$4:$BA$1686,O$2,FALSE))</f>
        <v>4</v>
      </c>
      <c r="P306" s="14">
        <f>IF($C306="B",VLOOKUP($A306,Bat!$A$4:$BG$1500,P$1,FALSE),VLOOKUP($A306,Pit!$A$4:$BA$1686,P$2,FALSE))</f>
        <v>4</v>
      </c>
      <c r="Q306" s="15">
        <f>IF($C306="B",VLOOKUP($A306,Bat!$A$4:$BG$1500,Q$1,FALSE),VLOOKUP($A306,Pit!$A$4:$BA$1686,Q$2,FALSE))</f>
        <v>4</v>
      </c>
      <c r="R306" s="16">
        <f>IF($C306="B",VLOOKUP($A306,Bat!$A$4:$BG$1500,R$1,FALSE),VLOOKUP($A306,Pit!$A$4:$BA$1686,R$2,FALSE))</f>
        <v>110.43154128148889</v>
      </c>
      <c r="S306" s="17">
        <f>IF($C306="B",VLOOKUP($A306,Bat!$A$4:$BG$1500,S$1,FALSE),VLOOKUP($A306,Pit!$A$4:$BA$1686,S$2,FALSE))</f>
        <v>0.48536390468904217</v>
      </c>
      <c r="T306" s="48" t="str">
        <f>IF($C306="B",VLOOKUP($A306,Bat!$A$4:$BG$1500,T$1,FALSE),VLOOKUP($A306,Pit!$A$4:$BA$1686,T$2,FALSE))</f>
        <v>$65k</v>
      </c>
      <c r="U306" s="19">
        <f>IF($C306="B",VLOOKUP($A306,Bat!$A$4:$AU$1464,46,FALSE),VLOOKUP($A306,Pit!$A$4:$BD$1664,55,FALSE))</f>
        <v>800</v>
      </c>
      <c r="V306" s="19">
        <f>IF($C306="B",VLOOKUP($A306,Bat!$A$4:$BA$1464,47,FALSE),VLOOKUP($A306,Pit!$A$4:$BF$1664,56,FALSE))</f>
        <v>800</v>
      </c>
      <c r="W306" s="19">
        <f>IF($C306="B",VLOOKUP($A306,Bat!$A$4:$BA$1464,48,FALSE),VLOOKUP($A306,Pit!$A$4:$BF$1664,57,FALSE))</f>
        <v>0</v>
      </c>
      <c r="X306" s="14">
        <f t="shared" si="20"/>
        <v>1138</v>
      </c>
      <c r="Y306" s="20">
        <f t="shared" si="21"/>
        <v>288</v>
      </c>
      <c r="Z306" s="14">
        <f>IFERROR(VLOOKUP($D306,Results37!$F$3:$L$1396,Z$1,FALSE),"")</f>
        <v>410</v>
      </c>
      <c r="AA306" s="43">
        <f>IF(ISERROR(VLOOKUP(D306,Results37!$F$3:$O$1399,AA$1,FALSE)),"",IF(VLOOKUP(D306,Results37!$F$3:$O$1399,AA$1+1,FALSE)=1,"S"&amp;VLOOKUP(D306,Results37!$F$3:$O$1399,AA$1,FALSE),VLOOKUP(D306,Results37!$F$3:$O$1399,AA$1,FALSE)))</f>
        <v>14</v>
      </c>
      <c r="AB306" s="14">
        <f>IFERROR(VLOOKUP($D306,Results37!$F$3:$L$1396,AB$1,FALSE),"")</f>
        <v>6</v>
      </c>
      <c r="AC306" s="14" t="str">
        <f>IFERROR(VLOOKUP($D306,Results37!$F$3:$L$1396,AC$1,FALSE),"")</f>
        <v>Scottish Claymores</v>
      </c>
      <c r="AD306" s="14">
        <f t="shared" si="22"/>
        <v>728</v>
      </c>
      <c r="AE306" s="18" t="str">
        <f>IF(ISERROR(VLOOKUP($AC306&amp;"-"&amp;$F306&amp;" "&amp;G306,Bonuses!$B$1:$G$1006,4,FALSE)),"",INT(VLOOKUP($AC306&amp;"-"&amp;$F306&amp;" "&amp;$G306,Bonuses!$B$1:$G$1006,4,FALSE)))</f>
        <v/>
      </c>
      <c r="AF306" s="14" t="str">
        <f t="shared" ref="AF306:AF311" si="23">AA306&amp;"."&amp;AB306&amp;" ("&amp;Z306&amp;") - "&amp;E306&amp;" "&amp;F306&amp;" "&amp;G306</f>
        <v>14.6 (410) - LF Jun'ichi Mori</v>
      </c>
    </row>
    <row r="307" spans="1:32" s="19" customFormat="1" x14ac:dyDescent="0.3">
      <c r="A307" s="19">
        <v>14563</v>
      </c>
      <c r="B307" s="19">
        <f t="shared" si="19"/>
        <v>1</v>
      </c>
      <c r="C307" s="14" t="str">
        <f>IF(ISNUMBER(IFERROR(VLOOKUP($A307,Pit!$A$4:$A$600,1,FALSE),"B")),"P","B")</f>
        <v>B</v>
      </c>
      <c r="D307" s="15">
        <f>IF($C307="B",VLOOKUP($A307,Bat!$A$4:$BG$1500,D$1,FALSE),VLOOKUP($A307,Pit!$A$4:$BA$1686,D$2,FALSE))</f>
        <v>14563</v>
      </c>
      <c r="E307" s="14" t="str">
        <f>IF($C307="B",VLOOKUP($A307,Bat!$A$4:$BG$1500,E$1,FALSE),VLOOKUP($A307,Pit!$A$4:$BA$1686,E$2,FALSE))</f>
        <v>LF</v>
      </c>
      <c r="F307" s="14" t="str">
        <f>IF($C307="B",VLOOKUP($A307,Bat!$A$4:$BG$1500,F$1,FALSE),VLOOKUP($A307,Pit!$A$4:$BA$1686,F$2,FALSE))</f>
        <v>Ken</v>
      </c>
      <c r="G307" s="14" t="str">
        <f>IF($C307="B",VLOOKUP($A307,Bat!$A$4:$BG$1500,G$1,FALSE),VLOOKUP($A307,Pit!$A$4:$BA$1686,G$2,FALSE))</f>
        <v>Inoue</v>
      </c>
      <c r="H307" s="14">
        <f>IF($C307="B",VLOOKUP($A307,Bat!$A$4:$BG$1500,H$1,FALSE),VLOOKUP($A307,Pit!$A$4:$BA$1686,H$2,FALSE))</f>
        <v>22</v>
      </c>
      <c r="I307" s="14" t="str">
        <f>IF($C307="B",VLOOKUP($A307,Bat!$A$4:$BG$1500,I$1,FALSE),VLOOKUP($A307,Pit!$A$4:$BA$1686,I$2,FALSE))</f>
        <v>R</v>
      </c>
      <c r="J307" s="14" t="str">
        <f>IF($C307="B",VLOOKUP($A307,Bat!$A$4:$BG$1500,J$1,FALSE),VLOOKUP($A307,Pit!$A$4:$BA$1686,J$2,FALSE))</f>
        <v>R</v>
      </c>
      <c r="K307" s="14" t="str">
        <f>IF($C307="B",VLOOKUP($A307,Bat!$A$4:$BG$1500,K$1,FALSE),VLOOKUP($A307,Pit!$A$4:$BA$1686,K$2,FALSE))</f>
        <v>Normal</v>
      </c>
      <c r="L307" s="15" t="str">
        <f>IF($C307="B",VLOOKUP($A307,Bat!$A$4:$BG$1500,L$1,FALSE),VLOOKUP($A307,Pit!$A$4:$BA$1686,L$2,FALSE))</f>
        <v>High</v>
      </c>
      <c r="M307" s="14">
        <f>IF($C307="B",VLOOKUP($A307,Bat!$A$4:$BG$1500,M$1,FALSE),VLOOKUP($A307,Pit!$A$4:$BA$1686,M$2,FALSE))</f>
        <v>4</v>
      </c>
      <c r="N307" s="14">
        <f>IF($C307="B",VLOOKUP($A307,Bat!$A$4:$BG$1500,N$1,FALSE),VLOOKUP($A307,Pit!$A$4:$BA$1686,N$2,FALSE))</f>
        <v>4</v>
      </c>
      <c r="O307" s="14">
        <f>IF($C307="B",VLOOKUP($A307,Bat!$A$4:$BG$1500,O$1,FALSE),VLOOKUP($A307,Pit!$A$4:$BA$1686,O$2,FALSE))</f>
        <v>3</v>
      </c>
      <c r="P307" s="14">
        <f>IF($C307="B",VLOOKUP($A307,Bat!$A$4:$BG$1500,P$1,FALSE),VLOOKUP($A307,Pit!$A$4:$BA$1686,P$2,FALSE))</f>
        <v>4</v>
      </c>
      <c r="Q307" s="15">
        <f>IF($C307="B",VLOOKUP($A307,Bat!$A$4:$BG$1500,Q$1,FALSE),VLOOKUP($A307,Pit!$A$4:$BA$1686,Q$2,FALSE))</f>
        <v>5</v>
      </c>
      <c r="R307" s="16">
        <f>IF($C307="B",VLOOKUP($A307,Bat!$A$4:$BG$1500,R$1,FALSE),VLOOKUP($A307,Pit!$A$4:$BA$1686,R$2,FALSE))</f>
        <v>111.66647011333919</v>
      </c>
      <c r="S307" s="17">
        <f>IF($C307="B",VLOOKUP($A307,Bat!$A$4:$BG$1500,S$1,FALSE),VLOOKUP($A307,Pit!$A$4:$BA$1686,S$2,FALSE))</f>
        <v>0.74332667714266598</v>
      </c>
      <c r="T307" s="48" t="str">
        <f>IF($C307="B",VLOOKUP($A307,Bat!$A$4:$BG$1500,T$1,FALSE),VLOOKUP($A307,Pit!$A$4:$BA$1686,T$2,FALSE))</f>
        <v>-</v>
      </c>
      <c r="U307" s="19">
        <f>IF($C307="B",VLOOKUP($A307,Bat!$A$4:$AU$1464,46,FALSE),VLOOKUP($A307,Pit!$A$4:$BD$1664,55,FALSE))</f>
        <v>800</v>
      </c>
      <c r="V307" s="19">
        <f>IF($C307="B",VLOOKUP($A307,Bat!$A$4:$BA$1464,47,FALSE),VLOOKUP($A307,Pit!$A$4:$BF$1664,56,FALSE))</f>
        <v>800</v>
      </c>
      <c r="W307" s="19">
        <f>IF($C307="B",VLOOKUP($A307,Bat!$A$4:$BA$1464,48,FALSE),VLOOKUP($A307,Pit!$A$4:$BF$1664,57,FALSE))</f>
        <v>0</v>
      </c>
      <c r="X307" s="14">
        <f t="shared" si="20"/>
        <v>1067</v>
      </c>
      <c r="Y307" s="20">
        <f t="shared" si="21"/>
        <v>217</v>
      </c>
      <c r="Z307" s="14">
        <f>IFERROR(VLOOKUP($D307,Results37!$F$3:$L$1396,Z$1,FALSE),"")</f>
        <v>543</v>
      </c>
      <c r="AA307" s="43">
        <f>IF(ISERROR(VLOOKUP(D307,Results37!$F$3:$O$1399,AA$1,FALSE)),"",IF(VLOOKUP(D307,Results37!$F$3:$O$1399,AA$1+1,FALSE)=1,"S"&amp;VLOOKUP(D307,Results37!$F$3:$O$1399,AA$1,FALSE),VLOOKUP(D307,Results37!$F$3:$O$1399,AA$1,FALSE)))</f>
        <v>18</v>
      </c>
      <c r="AB307" s="14">
        <f>IFERROR(VLOOKUP($D307,Results37!$F$3:$L$1396,AB$1,FALSE),"")</f>
        <v>11</v>
      </c>
      <c r="AC307" s="14" t="str">
        <f>IFERROR(VLOOKUP($D307,Results37!$F$3:$L$1396,AC$1,FALSE),"")</f>
        <v>Amsterdam Lions</v>
      </c>
      <c r="AD307" s="14">
        <f t="shared" si="22"/>
        <v>524</v>
      </c>
      <c r="AE307" s="18" t="str">
        <f>IF(ISERROR(VLOOKUP($AC307&amp;"-"&amp;$F307&amp;" "&amp;G307,Bonuses!$B$1:$G$1006,4,FALSE)),"",INT(VLOOKUP($AC307&amp;"-"&amp;$F307&amp;" "&amp;$G307,Bonuses!$B$1:$G$1006,4,FALSE)))</f>
        <v/>
      </c>
      <c r="AF307" s="14" t="str">
        <f t="shared" si="23"/>
        <v>18.11 (543) - LF Ken Inoue</v>
      </c>
    </row>
    <row r="308" spans="1:32" s="19" customFormat="1" hidden="1" x14ac:dyDescent="0.3">
      <c r="A308" s="19">
        <v>12293</v>
      </c>
      <c r="B308" s="19">
        <f t="shared" si="19"/>
        <v>1</v>
      </c>
      <c r="C308" s="14" t="str">
        <f>IF(ISNUMBER(IFERROR(VLOOKUP($A308,Pit!$A$4:$A$600,1,FALSE),"B")),"P","B")</f>
        <v>P</v>
      </c>
      <c r="D308" s="15">
        <f>IF($C308="B",VLOOKUP($A308,Bat!$A$4:$BG$1500,D$1,FALSE),VLOOKUP($A308,Pit!$A$4:$BA$1686,D$2,FALSE))</f>
        <v>12293</v>
      </c>
      <c r="E308" s="14" t="str">
        <f>IF($C308="B",VLOOKUP($A308,Bat!$A$4:$BG$1500,E$1,FALSE),VLOOKUP($A308,Pit!$A$4:$BA$1686,E$2,FALSE))</f>
        <v>SP</v>
      </c>
      <c r="F308" s="14" t="str">
        <f>IF($C308="B",VLOOKUP($A308,Bat!$A$4:$BG$1500,F$1,FALSE),VLOOKUP($A308,Pit!$A$4:$BA$1686,F$2,FALSE))</f>
        <v>Lorenzo</v>
      </c>
      <c r="G308" s="14" t="str">
        <f>IF($C308="B",VLOOKUP($A308,Bat!$A$4:$BG$1500,G$1,FALSE),VLOOKUP($A308,Pit!$A$4:$BA$1686,G$2,FALSE))</f>
        <v>Martínez</v>
      </c>
      <c r="H308" s="14">
        <f>IF($C308="B",VLOOKUP($A308,Bat!$A$4:$BG$1500,H$1,FALSE),VLOOKUP($A308,Pit!$A$4:$BA$1686,H$2,FALSE))</f>
        <v>18</v>
      </c>
      <c r="I308" s="14" t="str">
        <f>IF($C308="B",VLOOKUP($A308,Bat!$A$4:$BG$1500,I$1,FALSE),VLOOKUP($A308,Pit!$A$4:$BA$1686,I$2,FALSE))</f>
        <v>R</v>
      </c>
      <c r="J308" s="14" t="str">
        <f>IF($C308="B",VLOOKUP($A308,Bat!$A$4:$BG$1500,J$1,FALSE),VLOOKUP($A308,Pit!$A$4:$BA$1686,J$2,FALSE))</f>
        <v>R</v>
      </c>
      <c r="K308" s="14" t="str">
        <f>IF($C308="B",VLOOKUP($A308,Bat!$A$4:$BG$1500,K$1,FALSE),VLOOKUP($A308,Pit!$A$4:$BA$1686,K$2,FALSE))</f>
        <v>Normal</v>
      </c>
      <c r="L308" s="15" t="str">
        <f>IF($C308="B",VLOOKUP($A308,Bat!$A$4:$BG$1500,L$1,FALSE),VLOOKUP($A308,Pit!$A$4:$BA$1686,L$2,FALSE))</f>
        <v>Normal</v>
      </c>
      <c r="M308" s="14">
        <f>IF($C308="B",VLOOKUP($A308,Bat!$A$4:$BG$1500,M$1,FALSE),VLOOKUP($A308,Pit!$A$4:$BA$1686,M$2,FALSE))</f>
        <v>5</v>
      </c>
      <c r="N308" s="14">
        <f>IF($C308="B",VLOOKUP($A308,Bat!$A$4:$BG$1500,N$1,FALSE),VLOOKUP($A308,Pit!$A$4:$BA$1686,N$2,FALSE))</f>
        <v>4</v>
      </c>
      <c r="O308" s="14">
        <f>IF($C308="B",VLOOKUP($A308,Bat!$A$4:$BG$1500,O$1,FALSE),VLOOKUP($A308,Pit!$A$4:$BA$1686,O$2,FALSE))</f>
        <v>2</v>
      </c>
      <c r="P308" s="14" t="str">
        <f>IF($C308="B",VLOOKUP($A308,Bat!$A$4:$BG$1500,P$1,FALSE),VLOOKUP($A308,Pit!$A$4:$BA$1686,P$2,FALSE))</f>
        <v>92-94 Mph</v>
      </c>
      <c r="Q308" s="15">
        <f>IF($C308="B",VLOOKUP($A308,Bat!$A$4:$BG$1500,Q$1,FALSE),VLOOKUP($A308,Pit!$A$4:$BA$1686,Q$2,FALSE))</f>
        <v>8</v>
      </c>
      <c r="R308" s="16">
        <f>IF($C308="B",VLOOKUP($A308,Bat!$A$4:$BG$1500,R$1,FALSE),VLOOKUP($A308,Pit!$A$4:$BA$1686,R$2,FALSE))</f>
        <v>112.52662001870138</v>
      </c>
      <c r="S308" s="17">
        <f>IF($C308="B",VLOOKUP($A308,Bat!$A$4:$BG$1500,S$1,FALSE),VLOOKUP($A308,Pit!$A$4:$BA$1686,S$2,FALSE))</f>
        <v>1.0635008321545771</v>
      </c>
      <c r="T308" s="48" t="str">
        <f>IF($C308="B",VLOOKUP($A308,Bat!$A$4:$BG$1500,T$1,FALSE),VLOOKUP($A308,Pit!$A$4:$BA$1686,T$2,FALSE))</f>
        <v>$38k</v>
      </c>
      <c r="U308" s="19">
        <f>IF($C308="B",VLOOKUP($A308,Bat!$A$4:$AU$1464,46,FALSE),VLOOKUP($A308,Pit!$A$4:$BD$1664,55,FALSE))</f>
        <v>800</v>
      </c>
      <c r="V308" s="19">
        <f>IF($C308="B",VLOOKUP($A308,Bat!$A$4:$BA$1464,47,FALSE),VLOOKUP($A308,Pit!$A$4:$BF$1664,56,FALSE))</f>
        <v>800</v>
      </c>
      <c r="W308" s="19">
        <f>IF($C308="B",VLOOKUP($A308,Bat!$A$4:$BA$1464,48,FALSE),VLOOKUP($A308,Pit!$A$4:$BF$1664,57,FALSE))</f>
        <v>0</v>
      </c>
      <c r="X308" s="14">
        <f t="shared" si="20"/>
        <v>998</v>
      </c>
      <c r="Y308" s="20">
        <f t="shared" si="21"/>
        <v>148</v>
      </c>
      <c r="Z308" s="14">
        <f>IFERROR(VLOOKUP($D308,Results37!$F$3:$L$1396,Z$1,FALSE),"")</f>
        <v>265</v>
      </c>
      <c r="AA308" s="43">
        <f>IF(ISERROR(VLOOKUP(D308,Results37!$F$3:$O$1399,AA$1,FALSE)),"",IF(VLOOKUP(D308,Results37!$F$3:$O$1399,AA$1+1,FALSE)=1,"S"&amp;VLOOKUP(D308,Results37!$F$3:$O$1399,AA$1,FALSE),VLOOKUP(D308,Results37!$F$3:$O$1399,AA$1,FALSE)))</f>
        <v>9</v>
      </c>
      <c r="AB308" s="14">
        <f>IFERROR(VLOOKUP($D308,Results37!$F$3:$L$1396,AB$1,FALSE),"")</f>
        <v>19</v>
      </c>
      <c r="AC308" s="14" t="str">
        <f>IFERROR(VLOOKUP($D308,Results37!$F$3:$L$1396,AC$1,FALSE),"")</f>
        <v>Kalamazoo Badgers</v>
      </c>
      <c r="AD308" s="14">
        <f t="shared" si="22"/>
        <v>733</v>
      </c>
      <c r="AE308" s="18" t="str">
        <f>IF(ISERROR(VLOOKUP($AC308&amp;"-"&amp;$F308&amp;" "&amp;G308,Bonuses!$B$1:$G$1006,4,FALSE)),"",INT(VLOOKUP($AC308&amp;"-"&amp;$F308&amp;" "&amp;$G308,Bonuses!$B$1:$G$1006,4,FALSE)))</f>
        <v/>
      </c>
      <c r="AF308" s="14" t="str">
        <f t="shared" si="23"/>
        <v>9.19 (265) - SP Lorenzo Martínez</v>
      </c>
    </row>
    <row r="309" spans="1:32" s="19" customFormat="1" x14ac:dyDescent="0.3">
      <c r="A309" s="19">
        <v>2975</v>
      </c>
      <c r="B309" s="19">
        <f t="shared" si="19"/>
        <v>1</v>
      </c>
      <c r="C309" s="14" t="str">
        <f>IF(ISNUMBER(IFERROR(VLOOKUP($A309,Pit!$A$4:$A$600,1,FALSE),"B")),"P","B")</f>
        <v>B</v>
      </c>
      <c r="D309" s="15">
        <f>IF($C309="B",VLOOKUP($A309,Bat!$A$4:$BG$1500,D$1,FALSE),VLOOKUP($A309,Pit!$A$4:$BA$1686,D$2,FALSE))</f>
        <v>2975</v>
      </c>
      <c r="E309" s="14" t="str">
        <f>IF($C309="B",VLOOKUP($A309,Bat!$A$4:$BG$1500,E$1,FALSE),VLOOKUP($A309,Pit!$A$4:$BA$1686,E$2,FALSE))</f>
        <v>1B</v>
      </c>
      <c r="F309" s="14" t="str">
        <f>IF($C309="B",VLOOKUP($A309,Bat!$A$4:$BG$1500,F$1,FALSE),VLOOKUP($A309,Pit!$A$4:$BA$1686,F$2,FALSE))</f>
        <v>Adrian</v>
      </c>
      <c r="G309" s="14" t="str">
        <f>IF($C309="B",VLOOKUP($A309,Bat!$A$4:$BG$1500,G$1,FALSE),VLOOKUP($A309,Pit!$A$4:$BA$1686,G$2,FALSE))</f>
        <v>MacKnight</v>
      </c>
      <c r="H309" s="14">
        <f>IF($C309="B",VLOOKUP($A309,Bat!$A$4:$BG$1500,H$1,FALSE),VLOOKUP($A309,Pit!$A$4:$BA$1686,H$2,FALSE))</f>
        <v>23</v>
      </c>
      <c r="I309" s="14" t="str">
        <f>IF($C309="B",VLOOKUP($A309,Bat!$A$4:$BG$1500,I$1,FALSE),VLOOKUP($A309,Pit!$A$4:$BA$1686,I$2,FALSE))</f>
        <v>R</v>
      </c>
      <c r="J309" s="14" t="str">
        <f>IF($C309="B",VLOOKUP($A309,Bat!$A$4:$BG$1500,J$1,FALSE),VLOOKUP($A309,Pit!$A$4:$BA$1686,J$2,FALSE))</f>
        <v>R</v>
      </c>
      <c r="K309" s="14" t="str">
        <f>IF($C309="B",VLOOKUP($A309,Bat!$A$4:$BG$1500,K$1,FALSE),VLOOKUP($A309,Pit!$A$4:$BA$1686,K$2,FALSE))</f>
        <v>Normal</v>
      </c>
      <c r="L309" s="15" t="str">
        <f>IF($C309="B",VLOOKUP($A309,Bat!$A$4:$BG$1500,L$1,FALSE),VLOOKUP($A309,Pit!$A$4:$BA$1686,L$2,FALSE))</f>
        <v>Normal</v>
      </c>
      <c r="M309" s="14">
        <f>IF($C309="B",VLOOKUP($A309,Bat!$A$4:$BG$1500,M$1,FALSE),VLOOKUP($A309,Pit!$A$4:$BA$1686,M$2,FALSE))</f>
        <v>4</v>
      </c>
      <c r="N309" s="14">
        <f>IF($C309="B",VLOOKUP($A309,Bat!$A$4:$BG$1500,N$1,FALSE),VLOOKUP($A309,Pit!$A$4:$BA$1686,N$2,FALSE))</f>
        <v>3</v>
      </c>
      <c r="O309" s="14">
        <f>IF($C309="B",VLOOKUP($A309,Bat!$A$4:$BG$1500,O$1,FALSE),VLOOKUP($A309,Pit!$A$4:$BA$1686,O$2,FALSE))</f>
        <v>4</v>
      </c>
      <c r="P309" s="14">
        <f>IF($C309="B",VLOOKUP($A309,Bat!$A$4:$BG$1500,P$1,FALSE),VLOOKUP($A309,Pit!$A$4:$BA$1686,P$2,FALSE))</f>
        <v>5</v>
      </c>
      <c r="Q309" s="15">
        <f>IF($C309="B",VLOOKUP($A309,Bat!$A$4:$BG$1500,Q$1,FALSE),VLOOKUP($A309,Pit!$A$4:$BA$1686,Q$2,FALSE))</f>
        <v>4</v>
      </c>
      <c r="R309" s="16">
        <f>IF($C309="B",VLOOKUP($A309,Bat!$A$4:$BG$1500,R$1,FALSE),VLOOKUP($A309,Pit!$A$4:$BA$1686,R$2,FALSE))</f>
        <v>111.47600304092055</v>
      </c>
      <c r="S309" s="17">
        <f>IF($C309="B",VLOOKUP($A309,Bat!$A$4:$BG$1500,S$1,FALSE),VLOOKUP($A309,Pit!$A$4:$BA$1686,S$2,FALSE))</f>
        <v>0.70354024346727662</v>
      </c>
      <c r="T309" s="48" t="str">
        <f>IF($C309="B",VLOOKUP($A309,Bat!$A$4:$BG$1500,T$1,FALSE),VLOOKUP($A309,Pit!$A$4:$BA$1686,T$2,FALSE))</f>
        <v>-</v>
      </c>
      <c r="U309" s="19">
        <f>IF($C309="B",VLOOKUP($A309,Bat!$A$4:$AU$1464,46,FALSE),VLOOKUP($A309,Pit!$A$4:$BD$1664,55,FALSE))</f>
        <v>800</v>
      </c>
      <c r="V309" s="19">
        <f>IF($C309="B",VLOOKUP($A309,Bat!$A$4:$BA$1464,47,FALSE),VLOOKUP($A309,Pit!$A$4:$BF$1664,56,FALSE))</f>
        <v>800</v>
      </c>
      <c r="W309" s="19">
        <f>IF($C309="B",VLOOKUP($A309,Bat!$A$4:$BA$1464,48,FALSE),VLOOKUP($A309,Pit!$A$4:$BF$1664,57,FALSE))</f>
        <v>0</v>
      </c>
      <c r="X309" s="14">
        <f t="shared" si="20"/>
        <v>1079</v>
      </c>
      <c r="Y309" s="20">
        <f t="shared" si="21"/>
        <v>229</v>
      </c>
      <c r="Z309" s="14">
        <f>IFERROR(VLOOKUP($D309,Results37!$F$3:$L$1396,Z$1,FALSE),"")</f>
        <v>575</v>
      </c>
      <c r="AA309" s="43">
        <f>IF(ISERROR(VLOOKUP(D309,Results37!$F$3:$O$1399,AA$1,FALSE)),"",IF(VLOOKUP(D309,Results37!$F$3:$O$1399,AA$1+1,FALSE)=1,"S"&amp;VLOOKUP(D309,Results37!$F$3:$O$1399,AA$1,FALSE),VLOOKUP(D309,Results37!$F$3:$O$1399,AA$1,FALSE)))</f>
        <v>19</v>
      </c>
      <c r="AB309" s="14">
        <f>IFERROR(VLOOKUP($D309,Results37!$F$3:$L$1396,AB$1,FALSE),"")</f>
        <v>11</v>
      </c>
      <c r="AC309" s="14" t="str">
        <f>IFERROR(VLOOKUP($D309,Results37!$F$3:$L$1396,AC$1,FALSE),"")</f>
        <v>Amsterdam Lions</v>
      </c>
      <c r="AD309" s="14">
        <f t="shared" si="22"/>
        <v>504</v>
      </c>
      <c r="AE309" s="18" t="str">
        <f>IF(ISERROR(VLOOKUP($AC309&amp;"-"&amp;$F309&amp;" "&amp;G309,Bonuses!$B$1:$G$1006,4,FALSE)),"",INT(VLOOKUP($AC309&amp;"-"&amp;$F309&amp;" "&amp;$G309,Bonuses!$B$1:$G$1006,4,FALSE)))</f>
        <v/>
      </c>
      <c r="AF309" s="14" t="str">
        <f t="shared" si="23"/>
        <v>19.11 (575) - 1B Adrian MacKnight</v>
      </c>
    </row>
    <row r="310" spans="1:32" s="19" customFormat="1" hidden="1" x14ac:dyDescent="0.3">
      <c r="A310" s="19">
        <v>8048</v>
      </c>
      <c r="B310" s="19">
        <f t="shared" si="19"/>
        <v>1</v>
      </c>
      <c r="C310" s="14" t="str">
        <f>IF(ISNUMBER(IFERROR(VLOOKUP($A310,Pit!$A$4:$A$600,1,FALSE),"B")),"P","B")</f>
        <v>B</v>
      </c>
      <c r="D310" s="15">
        <f>IF($C310="B",VLOOKUP($A310,Bat!$A$4:$BG$1500,D$1,FALSE),VLOOKUP($A310,Pit!$A$4:$BA$1686,D$2,FALSE))</f>
        <v>8048</v>
      </c>
      <c r="E310" s="14" t="str">
        <f>IF($C310="B",VLOOKUP($A310,Bat!$A$4:$BG$1500,E$1,FALSE),VLOOKUP($A310,Pit!$A$4:$BA$1686,E$2,FALSE))</f>
        <v>RF</v>
      </c>
      <c r="F310" s="14" t="str">
        <f>IF($C310="B",VLOOKUP($A310,Bat!$A$4:$BG$1500,F$1,FALSE),VLOOKUP($A310,Pit!$A$4:$BA$1686,F$2,FALSE))</f>
        <v>António</v>
      </c>
      <c r="G310" s="14" t="str">
        <f>IF($C310="B",VLOOKUP($A310,Bat!$A$4:$BG$1500,G$1,FALSE),VLOOKUP($A310,Pit!$A$4:$BA$1686,G$2,FALSE))</f>
        <v>Carrillo</v>
      </c>
      <c r="H310" s="14">
        <f>IF($C310="B",VLOOKUP($A310,Bat!$A$4:$BG$1500,H$1,FALSE),VLOOKUP($A310,Pit!$A$4:$BA$1686,H$2,FALSE))</f>
        <v>18</v>
      </c>
      <c r="I310" s="14" t="str">
        <f>IF($C310="B",VLOOKUP($A310,Bat!$A$4:$BG$1500,I$1,FALSE),VLOOKUP($A310,Pit!$A$4:$BA$1686,I$2,FALSE))</f>
        <v>R</v>
      </c>
      <c r="J310" s="14" t="str">
        <f>IF($C310="B",VLOOKUP($A310,Bat!$A$4:$BG$1500,J$1,FALSE),VLOOKUP($A310,Pit!$A$4:$BA$1686,J$2,FALSE))</f>
        <v>R</v>
      </c>
      <c r="K310" s="14" t="str">
        <f>IF($C310="B",VLOOKUP($A310,Bat!$A$4:$BG$1500,K$1,FALSE),VLOOKUP($A310,Pit!$A$4:$BA$1686,K$2,FALSE))</f>
        <v>High</v>
      </c>
      <c r="L310" s="15" t="str">
        <f>IF($C310="B",VLOOKUP($A310,Bat!$A$4:$BG$1500,L$1,FALSE),VLOOKUP($A310,Pit!$A$4:$BA$1686,L$2,FALSE))</f>
        <v>Normal</v>
      </c>
      <c r="M310" s="14">
        <f>IF($C310="B",VLOOKUP($A310,Bat!$A$4:$BG$1500,M$1,FALSE),VLOOKUP($A310,Pit!$A$4:$BA$1686,M$2,FALSE))</f>
        <v>2</v>
      </c>
      <c r="N310" s="14">
        <f>IF($C310="B",VLOOKUP($A310,Bat!$A$4:$BG$1500,N$1,FALSE),VLOOKUP($A310,Pit!$A$4:$BA$1686,N$2,FALSE))</f>
        <v>6</v>
      </c>
      <c r="O310" s="14">
        <f>IF($C310="B",VLOOKUP($A310,Bat!$A$4:$BG$1500,O$1,FALSE),VLOOKUP($A310,Pit!$A$4:$BA$1686,O$2,FALSE))</f>
        <v>4</v>
      </c>
      <c r="P310" s="14">
        <f>IF($C310="B",VLOOKUP($A310,Bat!$A$4:$BG$1500,P$1,FALSE),VLOOKUP($A310,Pit!$A$4:$BA$1686,P$2,FALSE))</f>
        <v>4</v>
      </c>
      <c r="Q310" s="15">
        <f>IF($C310="B",VLOOKUP($A310,Bat!$A$4:$BG$1500,Q$1,FALSE),VLOOKUP($A310,Pit!$A$4:$BA$1686,Q$2,FALSE))</f>
        <v>3</v>
      </c>
      <c r="R310" s="16">
        <f>IF($C310="B",VLOOKUP($A310,Bat!$A$4:$BG$1500,R$1,FALSE),VLOOKUP($A310,Pit!$A$4:$BA$1686,R$2,FALSE))</f>
        <v>109.90727015682032</v>
      </c>
      <c r="S310" s="17">
        <f>IF($C310="B",VLOOKUP($A310,Bat!$A$4:$BG$1500,S$1,FALSE),VLOOKUP($A310,Pit!$A$4:$BA$1686,S$2,FALSE))</f>
        <v>0.37584955102847506</v>
      </c>
      <c r="T310" s="48" t="str">
        <f>IF($C310="B",VLOOKUP($A310,Bat!$A$4:$BG$1500,T$1,FALSE),VLOOKUP($A310,Pit!$A$4:$BA$1686,T$2,FALSE))</f>
        <v>$65k</v>
      </c>
      <c r="U310" s="19">
        <f>IF($C310="B",VLOOKUP($A310,Bat!$A$4:$AU$1464,46,FALSE),VLOOKUP($A310,Pit!$A$4:$BD$1664,55,FALSE))</f>
        <v>800</v>
      </c>
      <c r="V310" s="19">
        <f>IF($C310="B",VLOOKUP($A310,Bat!$A$4:$BA$1464,47,FALSE),VLOOKUP($A310,Pit!$A$4:$BF$1664,56,FALSE))</f>
        <v>800</v>
      </c>
      <c r="W310" s="19">
        <f>IF($C310="B",VLOOKUP($A310,Bat!$A$4:$BA$1464,48,FALSE),VLOOKUP($A310,Pit!$A$4:$BF$1664,57,FALSE))</f>
        <v>0</v>
      </c>
      <c r="X310" s="14">
        <f t="shared" si="20"/>
        <v>1171</v>
      </c>
      <c r="Y310" s="20">
        <f t="shared" si="21"/>
        <v>321</v>
      </c>
      <c r="Z310" s="14">
        <f>IFERROR(VLOOKUP($D310,Results37!$F$3:$L$1396,Z$1,FALSE),"")</f>
        <v>307</v>
      </c>
      <c r="AA310" s="43">
        <f>IF(ISERROR(VLOOKUP(D310,Results37!$F$3:$O$1399,AA$1,FALSE)),"",IF(VLOOKUP(D310,Results37!$F$3:$O$1399,AA$1+1,FALSE)=1,"S"&amp;VLOOKUP(D310,Results37!$F$3:$O$1399,AA$1,FALSE),VLOOKUP(D310,Results37!$F$3:$O$1399,AA$1,FALSE)))</f>
        <v>10</v>
      </c>
      <c r="AB310" s="14">
        <f>IFERROR(VLOOKUP($D310,Results37!$F$3:$L$1396,AB$1,FALSE),"")</f>
        <v>31</v>
      </c>
      <c r="AC310" s="14" t="str">
        <f>IFERROR(VLOOKUP($D310,Results37!$F$3:$L$1396,AC$1,FALSE),"")</f>
        <v>Tempe Knights</v>
      </c>
      <c r="AD310" s="14">
        <f t="shared" si="22"/>
        <v>864</v>
      </c>
      <c r="AE310" s="18" t="str">
        <f>IF(ISERROR(VLOOKUP($AC310&amp;"-"&amp;$F310&amp;" "&amp;G310,Bonuses!$B$1:$G$1006,4,FALSE)),"",INT(VLOOKUP($AC310&amp;"-"&amp;$F310&amp;" "&amp;$G310,Bonuses!$B$1:$G$1006,4,FALSE)))</f>
        <v/>
      </c>
      <c r="AF310" s="14" t="str">
        <f t="shared" si="23"/>
        <v>10.31 (307) - RF António Carrillo</v>
      </c>
    </row>
    <row r="311" spans="1:32" s="19" customFormat="1" hidden="1" x14ac:dyDescent="0.3">
      <c r="A311" s="19">
        <v>12426</v>
      </c>
      <c r="B311" s="19">
        <f t="shared" si="19"/>
        <v>1</v>
      </c>
      <c r="C311" s="14" t="str">
        <f>IF(ISNUMBER(IFERROR(VLOOKUP($A311,Pit!$A$4:$A$600,1,FALSE),"B")),"P","B")</f>
        <v>B</v>
      </c>
      <c r="D311" s="15">
        <f>IF($C311="B",VLOOKUP($A311,Bat!$A$4:$BG$1500,D$1,FALSE),VLOOKUP($A311,Pit!$A$4:$BA$1686,D$2,FALSE))</f>
        <v>12426</v>
      </c>
      <c r="E311" s="14" t="str">
        <f>IF($C311="B",VLOOKUP($A311,Bat!$A$4:$BG$1500,E$1,FALSE),VLOOKUP($A311,Pit!$A$4:$BA$1686,E$2,FALSE))</f>
        <v>3B</v>
      </c>
      <c r="F311" s="14" t="str">
        <f>IF($C311="B",VLOOKUP($A311,Bat!$A$4:$BG$1500,F$1,FALSE),VLOOKUP($A311,Pit!$A$4:$BA$1686,F$2,FALSE))</f>
        <v>José</v>
      </c>
      <c r="G311" s="14" t="str">
        <f>IF($C311="B",VLOOKUP($A311,Bat!$A$4:$BG$1500,G$1,FALSE),VLOOKUP($A311,Pit!$A$4:$BA$1686,G$2,FALSE))</f>
        <v>Rivera</v>
      </c>
      <c r="H311" s="14">
        <f>IF($C311="B",VLOOKUP($A311,Bat!$A$4:$BG$1500,H$1,FALSE),VLOOKUP($A311,Pit!$A$4:$BA$1686,H$2,FALSE))</f>
        <v>18</v>
      </c>
      <c r="I311" s="14" t="str">
        <f>IF($C311="B",VLOOKUP($A311,Bat!$A$4:$BG$1500,I$1,FALSE),VLOOKUP($A311,Pit!$A$4:$BA$1686,I$2,FALSE))</f>
        <v>R</v>
      </c>
      <c r="J311" s="14" t="str">
        <f>IF($C311="B",VLOOKUP($A311,Bat!$A$4:$BG$1500,J$1,FALSE),VLOOKUP($A311,Pit!$A$4:$BA$1686,J$2,FALSE))</f>
        <v>R</v>
      </c>
      <c r="K311" s="14" t="str">
        <f>IF($C311="B",VLOOKUP($A311,Bat!$A$4:$BG$1500,K$1,FALSE),VLOOKUP($A311,Pit!$A$4:$BA$1686,K$2,FALSE))</f>
        <v>Low</v>
      </c>
      <c r="L311" s="15" t="str">
        <f>IF($C311="B",VLOOKUP($A311,Bat!$A$4:$BG$1500,L$1,FALSE),VLOOKUP($A311,Pit!$A$4:$BA$1686,L$2,FALSE))</f>
        <v>Low</v>
      </c>
      <c r="M311" s="14">
        <f>IF($C311="B",VLOOKUP($A311,Bat!$A$4:$BG$1500,M$1,FALSE),VLOOKUP($A311,Pit!$A$4:$BA$1686,M$2,FALSE))</f>
        <v>3</v>
      </c>
      <c r="N311" s="14">
        <f>IF($C311="B",VLOOKUP($A311,Bat!$A$4:$BG$1500,N$1,FALSE),VLOOKUP($A311,Pit!$A$4:$BA$1686,N$2,FALSE))</f>
        <v>3</v>
      </c>
      <c r="O311" s="14">
        <f>IF($C311="B",VLOOKUP($A311,Bat!$A$4:$BG$1500,O$1,FALSE),VLOOKUP($A311,Pit!$A$4:$BA$1686,O$2,FALSE))</f>
        <v>4</v>
      </c>
      <c r="P311" s="14">
        <f>IF($C311="B",VLOOKUP($A311,Bat!$A$4:$BG$1500,P$1,FALSE),VLOOKUP($A311,Pit!$A$4:$BA$1686,P$2,FALSE))</f>
        <v>5</v>
      </c>
      <c r="Q311" s="15">
        <f>IF($C311="B",VLOOKUP($A311,Bat!$A$4:$BG$1500,Q$1,FALSE),VLOOKUP($A311,Pit!$A$4:$BA$1686,Q$2,FALSE))</f>
        <v>3</v>
      </c>
      <c r="R311" s="16">
        <f>IF($C311="B",VLOOKUP($A311,Bat!$A$4:$BG$1500,R$1,FALSE),VLOOKUP($A311,Pit!$A$4:$BA$1686,R$2,FALSE))</f>
        <v>109.86119313713219</v>
      </c>
      <c r="S311" s="17">
        <f>IF($C311="B",VLOOKUP($A311,Bat!$A$4:$BG$1500,S$1,FALSE),VLOOKUP($A311,Pit!$A$4:$BA$1686,S$2,FALSE))</f>
        <v>0.3662245787721059</v>
      </c>
      <c r="T311" s="48" t="str">
        <f>IF($C311="B",VLOOKUP($A311,Bat!$A$4:$BG$1500,T$1,FALSE),VLOOKUP($A311,Pit!$A$4:$BA$1686,T$2,FALSE))</f>
        <v>$70k</v>
      </c>
      <c r="U311" s="19">
        <f>IF($C311="B",VLOOKUP($A311,Bat!$A$4:$AU$1464,46,FALSE),VLOOKUP($A311,Pit!$A$4:$BD$1664,55,FALSE))</f>
        <v>800</v>
      </c>
      <c r="V311" s="19">
        <f>IF($C311="B",VLOOKUP($A311,Bat!$A$4:$BA$1464,47,FALSE),VLOOKUP($A311,Pit!$A$4:$BF$1664,56,FALSE))</f>
        <v>800</v>
      </c>
      <c r="W311" s="19">
        <f>IF($C311="B",VLOOKUP($A311,Bat!$A$4:$BA$1464,48,FALSE),VLOOKUP($A311,Pit!$A$4:$BF$1664,57,FALSE))</f>
        <v>0</v>
      </c>
      <c r="X311" s="14">
        <f t="shared" si="20"/>
        <v>1173</v>
      </c>
      <c r="Y311" s="20">
        <f t="shared" si="21"/>
        <v>323</v>
      </c>
      <c r="Z311" s="14">
        <f>IFERROR(VLOOKUP($D311,Results37!$F$3:$L$1396,Z$1,FALSE),"")</f>
        <v>331</v>
      </c>
      <c r="AA311" s="43">
        <f>IF(ISERROR(VLOOKUP(D311,Results37!$F$3:$O$1399,AA$1,FALSE)),"",IF(VLOOKUP(D311,Results37!$F$3:$O$1399,AA$1+1,FALSE)=1,"S"&amp;VLOOKUP(D311,Results37!$F$3:$O$1399,AA$1,FALSE),VLOOKUP(D311,Results37!$F$3:$O$1399,AA$1,FALSE)))</f>
        <v>11</v>
      </c>
      <c r="AB311" s="14">
        <f>IFERROR(VLOOKUP($D311,Results37!$F$3:$L$1396,AB$1,FALSE),"")</f>
        <v>23</v>
      </c>
      <c r="AC311" s="14" t="str">
        <f>IFERROR(VLOOKUP($D311,Results37!$F$3:$L$1396,AC$1,FALSE),"")</f>
        <v>Fargo Dinosaurs</v>
      </c>
      <c r="AD311" s="14">
        <f t="shared" si="22"/>
        <v>842</v>
      </c>
      <c r="AE311" s="18" t="str">
        <f>IF(ISERROR(VLOOKUP($AC311&amp;"-"&amp;$F311&amp;" "&amp;G311,Bonuses!$B$1:$G$1006,4,FALSE)),"",INT(VLOOKUP($AC311&amp;"-"&amp;$F311&amp;" "&amp;$G311,Bonuses!$B$1:$G$1006,4,FALSE)))</f>
        <v/>
      </c>
      <c r="AF311" s="14" t="str">
        <f t="shared" si="23"/>
        <v>11.23 (331) - 3B José Rivera</v>
      </c>
    </row>
    <row r="312" spans="1:32" s="19" customFormat="1" hidden="1" x14ac:dyDescent="0.3">
      <c r="A312" s="19">
        <v>5687</v>
      </c>
      <c r="B312" s="19">
        <f t="shared" si="19"/>
        <v>1</v>
      </c>
      <c r="C312" s="14" t="str">
        <f>IF(ISNUMBER(IFERROR(VLOOKUP($A312,Pit!$A$4:$A$600,1,FALSE),"B")),"P","B")</f>
        <v>P</v>
      </c>
      <c r="D312" s="15">
        <f>IF($C312="B",VLOOKUP($A312,Bat!$A$4:$BG$1500,D$1,FALSE),VLOOKUP($A312,Pit!$A$4:$BA$1686,D$2,FALSE))</f>
        <v>5687</v>
      </c>
      <c r="E312" s="14" t="str">
        <f>IF($C312="B",VLOOKUP($A312,Bat!$A$4:$BG$1500,E$1,FALSE),VLOOKUP($A312,Pit!$A$4:$BA$1686,E$2,FALSE))</f>
        <v>RP</v>
      </c>
      <c r="F312" s="14" t="str">
        <f>IF($C312="B",VLOOKUP($A312,Bat!$A$4:$BG$1500,F$1,FALSE),VLOOKUP($A312,Pit!$A$4:$BA$1686,F$2,FALSE))</f>
        <v>Francisco</v>
      </c>
      <c r="G312" s="14" t="str">
        <f>IF($C312="B",VLOOKUP($A312,Bat!$A$4:$BG$1500,G$1,FALSE),VLOOKUP($A312,Pit!$A$4:$BA$1686,G$2,FALSE))</f>
        <v>Alaniz</v>
      </c>
      <c r="H312" s="14">
        <f>IF($C312="B",VLOOKUP($A312,Bat!$A$4:$BG$1500,H$1,FALSE),VLOOKUP($A312,Pit!$A$4:$BA$1686,H$2,FALSE))</f>
        <v>18</v>
      </c>
      <c r="I312" s="14" t="str">
        <f>IF($C312="B",VLOOKUP($A312,Bat!$A$4:$BG$1500,I$1,FALSE),VLOOKUP($A312,Pit!$A$4:$BA$1686,I$2,FALSE))</f>
        <v>R</v>
      </c>
      <c r="J312" s="14" t="str">
        <f>IF($C312="B",VLOOKUP($A312,Bat!$A$4:$BG$1500,J$1,FALSE),VLOOKUP($A312,Pit!$A$4:$BA$1686,J$2,FALSE))</f>
        <v>R</v>
      </c>
      <c r="K312" s="14" t="str">
        <f>IF($C312="B",VLOOKUP($A312,Bat!$A$4:$BG$1500,K$1,FALSE),VLOOKUP($A312,Pit!$A$4:$BA$1686,K$2,FALSE))</f>
        <v>Normal</v>
      </c>
      <c r="L312" s="15" t="str">
        <f>IF($C312="B",VLOOKUP($A312,Bat!$A$4:$BG$1500,L$1,FALSE),VLOOKUP($A312,Pit!$A$4:$BA$1686,L$2,FALSE))</f>
        <v>Normal</v>
      </c>
      <c r="M312" s="14">
        <f>IF($C312="B",VLOOKUP($A312,Bat!$A$4:$BG$1500,M$1,FALSE),VLOOKUP($A312,Pit!$A$4:$BA$1686,M$2,FALSE))</f>
        <v>5</v>
      </c>
      <c r="N312" s="14">
        <f>IF($C312="B",VLOOKUP($A312,Bat!$A$4:$BG$1500,N$1,FALSE),VLOOKUP($A312,Pit!$A$4:$BA$1686,N$2,FALSE))</f>
        <v>2</v>
      </c>
      <c r="O312" s="14">
        <f>IF($C312="B",VLOOKUP($A312,Bat!$A$4:$BG$1500,O$1,FALSE),VLOOKUP($A312,Pit!$A$4:$BA$1686,O$2,FALSE))</f>
        <v>3</v>
      </c>
      <c r="P312" s="14" t="str">
        <f>IF($C312="B",VLOOKUP($A312,Bat!$A$4:$BG$1500,P$1,FALSE),VLOOKUP($A312,Pit!$A$4:$BA$1686,P$2,FALSE))</f>
        <v>89-91 Mph</v>
      </c>
      <c r="Q312" s="15">
        <f>IF($C312="B",VLOOKUP($A312,Bat!$A$4:$BG$1500,Q$1,FALSE),VLOOKUP($A312,Pit!$A$4:$BA$1686,Q$2,FALSE))</f>
        <v>7</v>
      </c>
      <c r="R312" s="16">
        <f>IF($C312="B",VLOOKUP($A312,Bat!$A$4:$BG$1500,R$1,FALSE),VLOOKUP($A312,Pit!$A$4:$BA$1686,R$2,FALSE))</f>
        <v>108.3447009474832</v>
      </c>
      <c r="S312" s="17">
        <f>IF($C312="B",VLOOKUP($A312,Bat!$A$4:$BG$1500,S$1,FALSE),VLOOKUP($A312,Pit!$A$4:$BA$1686,S$2,FALSE))</f>
        <v>0.67769092780987894</v>
      </c>
      <c r="T312" s="48" t="str">
        <f>IF($C312="B",VLOOKUP($A312,Bat!$A$4:$BG$1500,T$1,FALSE),VLOOKUP($A312,Pit!$A$4:$BA$1686,T$2,FALSE))</f>
        <v>$65k</v>
      </c>
      <c r="U312" s="19">
        <f>IF($C312="B",VLOOKUP($A312,Bat!$A$4:$AU$1464,46,FALSE),VLOOKUP($A312,Pit!$A$4:$BD$1664,55,FALSE))</f>
        <v>800</v>
      </c>
      <c r="V312" s="19">
        <f>IF($C312="B",VLOOKUP($A312,Bat!$A$4:$BA$1464,47,FALSE),VLOOKUP($A312,Pit!$A$4:$BF$1664,56,FALSE))</f>
        <v>800</v>
      </c>
      <c r="W312" s="19">
        <f>IF($C312="B",VLOOKUP($A312,Bat!$A$4:$BA$1464,48,FALSE),VLOOKUP($A312,Pit!$A$4:$BF$1664,57,FALSE))</f>
        <v>0</v>
      </c>
      <c r="X312" s="14">
        <f t="shared" si="20"/>
        <v>1087</v>
      </c>
      <c r="Y312" s="20">
        <f t="shared" si="21"/>
        <v>237</v>
      </c>
      <c r="Z312" s="14">
        <f>IFERROR(VLOOKUP($D312,Results37!$F$3:$L$1396,Z$1,FALSE),"")</f>
        <v>441</v>
      </c>
      <c r="AA312" s="43">
        <f>IF(ISERROR(VLOOKUP(D312,Results37!$F$3:$O$1399,AA$1,FALSE)),"",IF(VLOOKUP(D312,Results37!$F$3:$O$1399,AA$1+1,FALSE)=1,"S"&amp;VLOOKUP(D312,Results37!$F$3:$O$1399,AA$1,FALSE),VLOOKUP(D312,Results37!$F$3:$O$1399,AA$1,FALSE)))</f>
        <v>15</v>
      </c>
      <c r="AB312" s="14">
        <f>IFERROR(VLOOKUP($D312,Results37!$F$3:$L$1396,AB$1,FALSE),"")</f>
        <v>5</v>
      </c>
      <c r="AC312" s="14" t="str">
        <f>IFERROR(VLOOKUP($D312,Results37!$F$3:$L$1396,AC$1,FALSE),"")</f>
        <v>Charleston Statesmen</v>
      </c>
      <c r="AD312" s="14">
        <f t="shared" si="22"/>
        <v>646</v>
      </c>
      <c r="AE312" s="18" t="str">
        <f>IF(ISERROR(VLOOKUP($AC312&amp;"-"&amp;$F312&amp;" "&amp;G312,Bonuses!$B$1:$G$1006,4,FALSE)),"",INT(VLOOKUP($AC312&amp;"-"&amp;$F312&amp;" "&amp;$G312,Bonuses!$B$1:$G$1006,4,FALSE)))</f>
        <v/>
      </c>
      <c r="AF312" s="14" t="str">
        <f>IF(ISERROR(VLOOKUP($AC312&amp;"-"&amp;$F312,Bonuses!$B$1:$G$1006,5,FALSE)),"",IF(VLOOKUP($AC312&amp;"-"&amp;$F312,Bonuses!$B$1:$G$1006,5,FALSE)="","",VLOOKUP($AC312&amp;"-"&amp;$F312,Bonuses!$B$1:$G$1006,6,FALSE)&amp;" yrs, "&amp;VLOOKUP($AC312&amp;"-"&amp;$F312,Bonuses!$B$1:$G$1006,5,FALSE)))</f>
        <v/>
      </c>
    </row>
    <row r="313" spans="1:32" s="19" customFormat="1" hidden="1" x14ac:dyDescent="0.3">
      <c r="A313" s="19">
        <v>6941</v>
      </c>
      <c r="B313" s="19">
        <f t="shared" si="19"/>
        <v>1</v>
      </c>
      <c r="C313" s="14" t="str">
        <f>IF(ISNUMBER(IFERROR(VLOOKUP($A313,Pit!$A$4:$A$600,1,FALSE),"B")),"P","B")</f>
        <v>B</v>
      </c>
      <c r="D313" s="15">
        <f>IF($C313="B",VLOOKUP($A313,Bat!$A$4:$BG$1500,D$1,FALSE),VLOOKUP($A313,Pit!$A$4:$BA$1686,D$2,FALSE))</f>
        <v>6941</v>
      </c>
      <c r="E313" s="14" t="str">
        <f>IF($C313="B",VLOOKUP($A313,Bat!$A$4:$BG$1500,E$1,FALSE),VLOOKUP($A313,Pit!$A$4:$BA$1686,E$2,FALSE))</f>
        <v>CF</v>
      </c>
      <c r="F313" s="14" t="str">
        <f>IF($C313="B",VLOOKUP($A313,Bat!$A$4:$BG$1500,F$1,FALSE),VLOOKUP($A313,Pit!$A$4:$BA$1686,F$2,FALSE))</f>
        <v>Kyle</v>
      </c>
      <c r="G313" s="14" t="str">
        <f>IF($C313="B",VLOOKUP($A313,Bat!$A$4:$BG$1500,G$1,FALSE),VLOOKUP($A313,Pit!$A$4:$BA$1686,G$2,FALSE))</f>
        <v>Sims</v>
      </c>
      <c r="H313" s="14">
        <f>IF($C313="B",VLOOKUP($A313,Bat!$A$4:$BG$1500,H$1,FALSE),VLOOKUP($A313,Pit!$A$4:$BA$1686,H$2,FALSE))</f>
        <v>18</v>
      </c>
      <c r="I313" s="14" t="str">
        <f>IF($C313="B",VLOOKUP($A313,Bat!$A$4:$BG$1500,I$1,FALSE),VLOOKUP($A313,Pit!$A$4:$BA$1686,I$2,FALSE))</f>
        <v>L</v>
      </c>
      <c r="J313" s="14" t="str">
        <f>IF($C313="B",VLOOKUP($A313,Bat!$A$4:$BG$1500,J$1,FALSE),VLOOKUP($A313,Pit!$A$4:$BA$1686,J$2,FALSE))</f>
        <v>L</v>
      </c>
      <c r="K313" s="14" t="str">
        <f>IF($C313="B",VLOOKUP($A313,Bat!$A$4:$BG$1500,K$1,FALSE),VLOOKUP($A313,Pit!$A$4:$BA$1686,K$2,FALSE))</f>
        <v>Low</v>
      </c>
      <c r="L313" s="15" t="str">
        <f>IF($C313="B",VLOOKUP($A313,Bat!$A$4:$BG$1500,L$1,FALSE),VLOOKUP($A313,Pit!$A$4:$BA$1686,L$2,FALSE))</f>
        <v>Low</v>
      </c>
      <c r="M313" s="14">
        <f>IF($C313="B",VLOOKUP($A313,Bat!$A$4:$BG$1500,M$1,FALSE),VLOOKUP($A313,Pit!$A$4:$BA$1686,M$2,FALSE))</f>
        <v>3</v>
      </c>
      <c r="N313" s="14">
        <f>IF($C313="B",VLOOKUP($A313,Bat!$A$4:$BG$1500,N$1,FALSE),VLOOKUP($A313,Pit!$A$4:$BA$1686,N$2,FALSE))</f>
        <v>4</v>
      </c>
      <c r="O313" s="14">
        <f>IF($C313="B",VLOOKUP($A313,Bat!$A$4:$BG$1500,O$1,FALSE),VLOOKUP($A313,Pit!$A$4:$BA$1686,O$2,FALSE))</f>
        <v>2</v>
      </c>
      <c r="P313" s="14">
        <f>IF($C313="B",VLOOKUP($A313,Bat!$A$4:$BG$1500,P$1,FALSE),VLOOKUP($A313,Pit!$A$4:$BA$1686,P$2,FALSE))</f>
        <v>6</v>
      </c>
      <c r="Q313" s="15">
        <f>IF($C313="B",VLOOKUP($A313,Bat!$A$4:$BG$1500,Q$1,FALSE),VLOOKUP($A313,Pit!$A$4:$BA$1686,Q$2,FALSE))</f>
        <v>3</v>
      </c>
      <c r="R313" s="16">
        <f>IF($C313="B",VLOOKUP($A313,Bat!$A$4:$BG$1500,R$1,FALSE),VLOOKUP($A313,Pit!$A$4:$BA$1686,R$2,FALSE))</f>
        <v>109.71592139109893</v>
      </c>
      <c r="S313" s="17">
        <f>IF($C313="B",VLOOKUP($A313,Bat!$A$4:$BG$1500,S$1,FALSE),VLOOKUP($A313,Pit!$A$4:$BA$1686,S$2,FALSE))</f>
        <v>0.33587894151803849</v>
      </c>
      <c r="T313" s="48" t="str">
        <f>IF($C313="B",VLOOKUP($A313,Bat!$A$4:$BG$1500,T$1,FALSE),VLOOKUP($A313,Pit!$A$4:$BA$1686,T$2,FALSE))</f>
        <v>$200k</v>
      </c>
      <c r="U313" s="19">
        <f>IF($C313="B",VLOOKUP($A313,Bat!$A$4:$AU$1464,46,FALSE),VLOOKUP($A313,Pit!$A$4:$BD$1664,55,FALSE))</f>
        <v>800</v>
      </c>
      <c r="V313" s="19">
        <f>IF($C313="B",VLOOKUP($A313,Bat!$A$4:$BA$1464,47,FALSE),VLOOKUP($A313,Pit!$A$4:$BF$1664,56,FALSE))</f>
        <v>800</v>
      </c>
      <c r="W313" s="19">
        <f>IF($C313="B",VLOOKUP($A313,Bat!$A$4:$BA$1464,48,FALSE),VLOOKUP($A313,Pit!$A$4:$BF$1664,57,FALSE))</f>
        <v>0</v>
      </c>
      <c r="X313" s="14">
        <f t="shared" si="20"/>
        <v>1181</v>
      </c>
      <c r="Y313" s="20">
        <f t="shared" si="21"/>
        <v>331</v>
      </c>
      <c r="Z313" s="14">
        <f>IFERROR(VLOOKUP($D313,Results37!$F$3:$L$1396,Z$1,FALSE),"")</f>
        <v>350</v>
      </c>
      <c r="AA313" s="43">
        <f>IF(ISERROR(VLOOKUP(D313,Results37!$F$3:$O$1399,AA$1,FALSE)),"",IF(VLOOKUP(D313,Results37!$F$3:$O$1399,AA$1+1,FALSE)=1,"S"&amp;VLOOKUP(D313,Results37!$F$3:$O$1399,AA$1,FALSE),VLOOKUP(D313,Results37!$F$3:$O$1399,AA$1,FALSE)))</f>
        <v>12</v>
      </c>
      <c r="AB313" s="14">
        <f>IFERROR(VLOOKUP($D313,Results37!$F$3:$L$1396,AB$1,FALSE),"")</f>
        <v>10</v>
      </c>
      <c r="AC313" s="14" t="str">
        <f>IFERROR(VLOOKUP($D313,Results37!$F$3:$L$1396,AC$1,FALSE),"")</f>
        <v>Tempe Knights</v>
      </c>
      <c r="AD313" s="14">
        <f t="shared" si="22"/>
        <v>831</v>
      </c>
      <c r="AE313" s="18" t="str">
        <f>IF(ISERROR(VLOOKUP($AC313&amp;"-"&amp;$F313&amp;" "&amp;G313,Bonuses!$B$1:$G$1006,4,FALSE)),"",INT(VLOOKUP($AC313&amp;"-"&amp;$F313&amp;" "&amp;$G313,Bonuses!$B$1:$G$1006,4,FALSE)))</f>
        <v/>
      </c>
      <c r="AF313" s="14" t="str">
        <f>IF(ISERROR(VLOOKUP($AC313&amp;"-"&amp;$F313,Bonuses!$B$1:$G$1006,5,FALSE)),"",IF(VLOOKUP($AC313&amp;"-"&amp;$F313,Bonuses!$B$1:$G$1006,5,FALSE)="","",VLOOKUP($AC313&amp;"-"&amp;$F313,Bonuses!$B$1:$G$1006,6,FALSE)&amp;" yrs, "&amp;VLOOKUP($AC313&amp;"-"&amp;$F313,Bonuses!$B$1:$G$1006,5,FALSE)))</f>
        <v/>
      </c>
    </row>
    <row r="314" spans="1:32" s="19" customFormat="1" hidden="1" x14ac:dyDescent="0.3">
      <c r="A314" s="19">
        <v>9117</v>
      </c>
      <c r="B314" s="19">
        <f t="shared" si="19"/>
        <v>1</v>
      </c>
      <c r="C314" s="14" t="str">
        <f>IF(ISNUMBER(IFERROR(VLOOKUP($A314,Pit!$A$4:$A$600,1,FALSE),"B")),"P","B")</f>
        <v>P</v>
      </c>
      <c r="D314" s="15">
        <f>IF($C314="B",VLOOKUP($A314,Bat!$A$4:$BG$1500,D$1,FALSE),VLOOKUP($A314,Pit!$A$4:$BA$1686,D$2,FALSE))</f>
        <v>9117</v>
      </c>
      <c r="E314" s="14" t="str">
        <f>IF($C314="B",VLOOKUP($A314,Bat!$A$4:$BG$1500,E$1,FALSE),VLOOKUP($A314,Pit!$A$4:$BA$1686,E$2,FALSE))</f>
        <v>CL</v>
      </c>
      <c r="F314" s="14" t="str">
        <f>IF($C314="B",VLOOKUP($A314,Bat!$A$4:$BG$1500,F$1,FALSE),VLOOKUP($A314,Pit!$A$4:$BA$1686,F$2,FALSE))</f>
        <v>Víctor</v>
      </c>
      <c r="G314" s="14" t="str">
        <f>IF($C314="B",VLOOKUP($A314,Bat!$A$4:$BG$1500,G$1,FALSE),VLOOKUP($A314,Pit!$A$4:$BA$1686,G$2,FALSE))</f>
        <v>García</v>
      </c>
      <c r="H314" s="14">
        <f>IF($C314="B",VLOOKUP($A314,Bat!$A$4:$BG$1500,H$1,FALSE),VLOOKUP($A314,Pit!$A$4:$BA$1686,H$2,FALSE))</f>
        <v>18</v>
      </c>
      <c r="I314" s="14" t="str">
        <f>IF($C314="B",VLOOKUP($A314,Bat!$A$4:$BG$1500,I$1,FALSE),VLOOKUP($A314,Pit!$A$4:$BA$1686,I$2,FALSE))</f>
        <v>L</v>
      </c>
      <c r="J314" s="14" t="str">
        <f>IF($C314="B",VLOOKUP($A314,Bat!$A$4:$BG$1500,J$1,FALSE),VLOOKUP($A314,Pit!$A$4:$BA$1686,J$2,FALSE))</f>
        <v>R</v>
      </c>
      <c r="K314" s="14" t="str">
        <f>IF($C314="B",VLOOKUP($A314,Bat!$A$4:$BG$1500,K$1,FALSE),VLOOKUP($A314,Pit!$A$4:$BA$1686,K$2,FALSE))</f>
        <v>Normal</v>
      </c>
      <c r="L314" s="15" t="str">
        <f>IF($C314="B",VLOOKUP($A314,Bat!$A$4:$BG$1500,L$1,FALSE),VLOOKUP($A314,Pit!$A$4:$BA$1686,L$2,FALSE))</f>
        <v>Low</v>
      </c>
      <c r="M314" s="14">
        <f>IF($C314="B",VLOOKUP($A314,Bat!$A$4:$BG$1500,M$1,FALSE),VLOOKUP($A314,Pit!$A$4:$BA$1686,M$2,FALSE))</f>
        <v>4</v>
      </c>
      <c r="N314" s="14">
        <f>IF($C314="B",VLOOKUP($A314,Bat!$A$4:$BG$1500,N$1,FALSE),VLOOKUP($A314,Pit!$A$4:$BA$1686,N$2,FALSE))</f>
        <v>2</v>
      </c>
      <c r="O314" s="14">
        <f>IF($C314="B",VLOOKUP($A314,Bat!$A$4:$BG$1500,O$1,FALSE),VLOOKUP($A314,Pit!$A$4:$BA$1686,O$2,FALSE))</f>
        <v>4</v>
      </c>
      <c r="P314" s="14" t="str">
        <f>IF($C314="B",VLOOKUP($A314,Bat!$A$4:$BG$1500,P$1,FALSE),VLOOKUP($A314,Pit!$A$4:$BA$1686,P$2,FALSE))</f>
        <v>86-88 Mph</v>
      </c>
      <c r="Q314" s="15">
        <f>IF($C314="B",VLOOKUP($A314,Bat!$A$4:$BG$1500,Q$1,FALSE),VLOOKUP($A314,Pit!$A$4:$BA$1686,Q$2,FALSE))</f>
        <v>6</v>
      </c>
      <c r="R314" s="16">
        <f>IF($C314="B",VLOOKUP($A314,Bat!$A$4:$BG$1500,R$1,FALSE),VLOOKUP($A314,Pit!$A$4:$BA$1686,R$2,FALSE))</f>
        <v>109.19804438436095</v>
      </c>
      <c r="S314" s="17">
        <f>IF($C314="B",VLOOKUP($A314,Bat!$A$4:$BG$1500,S$1,FALSE),VLOOKUP($A314,Pit!$A$4:$BA$1686,S$2,FALSE))</f>
        <v>0.75641754689270069</v>
      </c>
      <c r="T314" s="48" t="str">
        <f>IF($C314="B",VLOOKUP($A314,Bat!$A$4:$BG$1500,T$1,FALSE),VLOOKUP($A314,Pit!$A$4:$BA$1686,T$2,FALSE))</f>
        <v>$65k</v>
      </c>
      <c r="U314" s="19">
        <f>IF($C314="B",VLOOKUP($A314,Bat!$A$4:$AU$1464,46,FALSE),VLOOKUP($A314,Pit!$A$4:$BD$1664,55,FALSE))</f>
        <v>800</v>
      </c>
      <c r="V314" s="19">
        <f>IF($C314="B",VLOOKUP($A314,Bat!$A$4:$BA$1464,47,FALSE),VLOOKUP($A314,Pit!$A$4:$BF$1664,56,FALSE))</f>
        <v>800</v>
      </c>
      <c r="W314" s="19">
        <f>IF($C314="B",VLOOKUP($A314,Bat!$A$4:$BA$1464,48,FALSE),VLOOKUP($A314,Pit!$A$4:$BF$1664,57,FALSE))</f>
        <v>0</v>
      </c>
      <c r="X314" s="14">
        <f t="shared" si="20"/>
        <v>1064</v>
      </c>
      <c r="Y314" s="20">
        <f t="shared" si="21"/>
        <v>214</v>
      </c>
      <c r="Z314" s="14">
        <f>IFERROR(VLOOKUP($D314,Results37!$F$3:$L$1396,Z$1,FALSE),"")</f>
        <v>425</v>
      </c>
      <c r="AA314" s="43">
        <f>IF(ISERROR(VLOOKUP(D314,Results37!$F$3:$O$1399,AA$1,FALSE)),"",IF(VLOOKUP(D314,Results37!$F$3:$O$1399,AA$1+1,FALSE)=1,"S"&amp;VLOOKUP(D314,Results37!$F$3:$O$1399,AA$1,FALSE),VLOOKUP(D314,Results37!$F$3:$O$1399,AA$1,FALSE)))</f>
        <v>14</v>
      </c>
      <c r="AB314" s="14">
        <f>IFERROR(VLOOKUP($D314,Results37!$F$3:$L$1396,AB$1,FALSE),"")</f>
        <v>21</v>
      </c>
      <c r="AC314" s="14" t="str">
        <f>IFERROR(VLOOKUP($D314,Results37!$F$3:$L$1396,AC$1,FALSE),"")</f>
        <v>Florida Farstriders</v>
      </c>
      <c r="AD314" s="14">
        <f t="shared" si="22"/>
        <v>639</v>
      </c>
      <c r="AE314" s="18" t="str">
        <f>IF(ISERROR(VLOOKUP($AC314&amp;"-"&amp;$F314&amp;" "&amp;G314,Bonuses!$B$1:$G$1006,4,FALSE)),"",INT(VLOOKUP($AC314&amp;"-"&amp;$F314&amp;" "&amp;$G314,Bonuses!$B$1:$G$1006,4,FALSE)))</f>
        <v/>
      </c>
      <c r="AF314" s="14" t="str">
        <f>AA314&amp;"."&amp;AB314&amp;" ("&amp;Z314&amp;") - "&amp;E314&amp;" "&amp;F314&amp;" "&amp;G314</f>
        <v>14.21 (425) - CL Víctor García</v>
      </c>
    </row>
    <row r="315" spans="1:32" s="19" customFormat="1" hidden="1" x14ac:dyDescent="0.3">
      <c r="A315" s="19">
        <v>6469</v>
      </c>
      <c r="B315" s="19">
        <f t="shared" si="19"/>
        <v>1</v>
      </c>
      <c r="C315" s="14" t="str">
        <f>IF(ISNUMBER(IFERROR(VLOOKUP($A315,Pit!$A$4:$A$600,1,FALSE),"B")),"P","B")</f>
        <v>B</v>
      </c>
      <c r="D315" s="15">
        <f>IF($C315="B",VLOOKUP($A315,Bat!$A$4:$BG$1500,D$1,FALSE),VLOOKUP($A315,Pit!$A$4:$BA$1686,D$2,FALSE))</f>
        <v>6469</v>
      </c>
      <c r="E315" s="14" t="str">
        <f>IF($C315="B",VLOOKUP($A315,Bat!$A$4:$BG$1500,E$1,FALSE),VLOOKUP($A315,Pit!$A$4:$BA$1686,E$2,FALSE))</f>
        <v>C</v>
      </c>
      <c r="F315" s="14" t="str">
        <f>IF($C315="B",VLOOKUP($A315,Bat!$A$4:$BG$1500,F$1,FALSE),VLOOKUP($A315,Pit!$A$4:$BA$1686,F$2,FALSE))</f>
        <v>Luis</v>
      </c>
      <c r="G315" s="14" t="str">
        <f>IF($C315="B",VLOOKUP($A315,Bat!$A$4:$BG$1500,G$1,FALSE),VLOOKUP($A315,Pit!$A$4:$BA$1686,G$2,FALSE))</f>
        <v>Córdova</v>
      </c>
      <c r="H315" s="14">
        <f>IF($C315="B",VLOOKUP($A315,Bat!$A$4:$BG$1500,H$1,FALSE),VLOOKUP($A315,Pit!$A$4:$BA$1686,H$2,FALSE))</f>
        <v>18</v>
      </c>
      <c r="I315" s="14" t="str">
        <f>IF($C315="B",VLOOKUP($A315,Bat!$A$4:$BG$1500,I$1,FALSE),VLOOKUP($A315,Pit!$A$4:$BA$1686,I$2,FALSE))</f>
        <v>R</v>
      </c>
      <c r="J315" s="14" t="str">
        <f>IF($C315="B",VLOOKUP($A315,Bat!$A$4:$BG$1500,J$1,FALSE),VLOOKUP($A315,Pit!$A$4:$BA$1686,J$2,FALSE))</f>
        <v>R</v>
      </c>
      <c r="K315" s="14" t="str">
        <f>IF($C315="B",VLOOKUP($A315,Bat!$A$4:$BG$1500,K$1,FALSE),VLOOKUP($A315,Pit!$A$4:$BA$1686,K$2,FALSE))</f>
        <v>Low</v>
      </c>
      <c r="L315" s="15" t="str">
        <f>IF($C315="B",VLOOKUP($A315,Bat!$A$4:$BG$1500,L$1,FALSE),VLOOKUP($A315,Pit!$A$4:$BA$1686,L$2,FALSE))</f>
        <v>Normal</v>
      </c>
      <c r="M315" s="14">
        <f>IF($C315="B",VLOOKUP($A315,Bat!$A$4:$BG$1500,M$1,FALSE),VLOOKUP($A315,Pit!$A$4:$BA$1686,M$2,FALSE))</f>
        <v>3</v>
      </c>
      <c r="N315" s="14">
        <f>IF($C315="B",VLOOKUP($A315,Bat!$A$4:$BG$1500,N$1,FALSE),VLOOKUP($A315,Pit!$A$4:$BA$1686,N$2,FALSE))</f>
        <v>5</v>
      </c>
      <c r="O315" s="14">
        <f>IF($C315="B",VLOOKUP($A315,Bat!$A$4:$BG$1500,O$1,FALSE),VLOOKUP($A315,Pit!$A$4:$BA$1686,O$2,FALSE))</f>
        <v>3</v>
      </c>
      <c r="P315" s="14">
        <f>IF($C315="B",VLOOKUP($A315,Bat!$A$4:$BG$1500,P$1,FALSE),VLOOKUP($A315,Pit!$A$4:$BA$1686,P$2,FALSE))</f>
        <v>4</v>
      </c>
      <c r="Q315" s="15">
        <f>IF($C315="B",VLOOKUP($A315,Bat!$A$4:$BG$1500,Q$1,FALSE),VLOOKUP($A315,Pit!$A$4:$BA$1686,Q$2,FALSE))</f>
        <v>3</v>
      </c>
      <c r="R315" s="16">
        <f>IF($C315="B",VLOOKUP($A315,Bat!$A$4:$BG$1500,R$1,FALSE),VLOOKUP($A315,Pit!$A$4:$BA$1686,R$2,FALSE))</f>
        <v>110.16337771957929</v>
      </c>
      <c r="S315" s="17">
        <f>IF($C315="B",VLOOKUP($A315,Bat!$A$4:$BG$1500,S$1,FALSE),VLOOKUP($A315,Pit!$A$4:$BA$1686,S$2,FALSE))</f>
        <v>0.42934754640417389</v>
      </c>
      <c r="T315" s="48" t="str">
        <f>IF($C315="B",VLOOKUP($A315,Bat!$A$4:$BG$1500,T$1,FALSE),VLOOKUP($A315,Pit!$A$4:$BA$1686,T$2,FALSE))</f>
        <v>$75k</v>
      </c>
      <c r="U315" s="19">
        <f>IF($C315="B",VLOOKUP($A315,Bat!$A$4:$AU$1464,46,FALSE),VLOOKUP($A315,Pit!$A$4:$BD$1664,55,FALSE))</f>
        <v>800</v>
      </c>
      <c r="V315" s="19">
        <f>IF($C315="B",VLOOKUP($A315,Bat!$A$4:$BA$1464,47,FALSE),VLOOKUP($A315,Pit!$A$4:$BF$1664,56,FALSE))</f>
        <v>800</v>
      </c>
      <c r="W315" s="19">
        <f>IF($C315="B",VLOOKUP($A315,Bat!$A$4:$BA$1464,48,FALSE),VLOOKUP($A315,Pit!$A$4:$BF$1664,57,FALSE))</f>
        <v>0</v>
      </c>
      <c r="X315" s="14">
        <f t="shared" si="20"/>
        <v>1157</v>
      </c>
      <c r="Y315" s="20">
        <f t="shared" si="21"/>
        <v>307</v>
      </c>
      <c r="Z315" s="14" t="str">
        <f>IFERROR(VLOOKUP($D315,Results37!$F$3:$L$1396,Z$1,FALSE),"")</f>
        <v/>
      </c>
      <c r="AA315" s="43" t="str">
        <f>IF(ISERROR(VLOOKUP(D315,Results37!$F$3:$O$1399,AA$1,FALSE)),"",IF(VLOOKUP(D315,Results37!$F$3:$O$1399,AA$1+1,FALSE)=1,"S"&amp;VLOOKUP(D315,Results37!$F$3:$O$1399,AA$1,FALSE),VLOOKUP(D315,Results37!$F$3:$O$1399,AA$1,FALSE)))</f>
        <v/>
      </c>
      <c r="AB315" s="14" t="str">
        <f>IFERROR(VLOOKUP($D315,Results37!$F$3:$L$1396,AB$1,FALSE),"")</f>
        <v/>
      </c>
      <c r="AC315" s="14" t="str">
        <f>IFERROR(VLOOKUP($D315,Results37!$F$3:$L$1396,AC$1,FALSE),"")</f>
        <v/>
      </c>
      <c r="AD315" s="14" t="e">
        <f t="shared" si="22"/>
        <v>#VALUE!</v>
      </c>
      <c r="AE315" s="18" t="str">
        <f>IF(ISERROR(VLOOKUP($AC315&amp;"-"&amp;$F315&amp;" "&amp;G315,Bonuses!$B$1:$G$1006,4,FALSE)),"",INT(VLOOKUP($AC315&amp;"-"&amp;$F315&amp;" "&amp;$G315,Bonuses!$B$1:$G$1006,4,FALSE)))</f>
        <v/>
      </c>
      <c r="AF315" s="14" t="str">
        <f>IF(ISERROR(VLOOKUP($AC315&amp;"-"&amp;$F315,Bonuses!$B$1:$G$1006,5,FALSE)),"",IF(VLOOKUP($AC315&amp;"-"&amp;$F315,Bonuses!$B$1:$G$1006,5,FALSE)="","",VLOOKUP($AC315&amp;"-"&amp;$F315,Bonuses!$B$1:$G$1006,6,FALSE)&amp;" yrs, "&amp;VLOOKUP($AC315&amp;"-"&amp;$F315,Bonuses!$B$1:$G$1006,5,FALSE)))</f>
        <v/>
      </c>
    </row>
    <row r="316" spans="1:32" s="19" customFormat="1" hidden="1" x14ac:dyDescent="0.3">
      <c r="A316" s="19">
        <v>15273</v>
      </c>
      <c r="B316" s="19">
        <f t="shared" si="19"/>
        <v>1</v>
      </c>
      <c r="C316" s="14" t="str">
        <f>IF(ISNUMBER(IFERROR(VLOOKUP($A316,Pit!$A$4:$A$600,1,FALSE),"B")),"P","B")</f>
        <v>P</v>
      </c>
      <c r="D316" s="15">
        <f>IF($C316="B",VLOOKUP($A316,Bat!$A$4:$BG$1500,D$1,FALSE),VLOOKUP($A316,Pit!$A$4:$BA$1686,D$2,FALSE))</f>
        <v>15273</v>
      </c>
      <c r="E316" s="14" t="str">
        <f>IF($C316="B",VLOOKUP($A316,Bat!$A$4:$BG$1500,E$1,FALSE),VLOOKUP($A316,Pit!$A$4:$BA$1686,E$2,FALSE))</f>
        <v>RP</v>
      </c>
      <c r="F316" s="14" t="str">
        <f>IF($C316="B",VLOOKUP($A316,Bat!$A$4:$BG$1500,F$1,FALSE),VLOOKUP($A316,Pit!$A$4:$BA$1686,F$2,FALSE))</f>
        <v>Joji</v>
      </c>
      <c r="G316" s="14" t="str">
        <f>IF($C316="B",VLOOKUP($A316,Bat!$A$4:$BG$1500,G$1,FALSE),VLOOKUP($A316,Pit!$A$4:$BA$1686,G$2,FALSE))</f>
        <v>Yamamoto</v>
      </c>
      <c r="H316" s="14">
        <f>IF($C316="B",VLOOKUP($A316,Bat!$A$4:$BG$1500,H$1,FALSE),VLOOKUP($A316,Pit!$A$4:$BA$1686,H$2,FALSE))</f>
        <v>18</v>
      </c>
      <c r="I316" s="14" t="str">
        <f>IF($C316="B",VLOOKUP($A316,Bat!$A$4:$BG$1500,I$1,FALSE),VLOOKUP($A316,Pit!$A$4:$BA$1686,I$2,FALSE))</f>
        <v>S</v>
      </c>
      <c r="J316" s="14" t="str">
        <f>IF($C316="B",VLOOKUP($A316,Bat!$A$4:$BG$1500,J$1,FALSE),VLOOKUP($A316,Pit!$A$4:$BA$1686,J$2,FALSE))</f>
        <v>R</v>
      </c>
      <c r="K316" s="14" t="str">
        <f>IF($C316="B",VLOOKUP($A316,Bat!$A$4:$BG$1500,K$1,FALSE),VLOOKUP($A316,Pit!$A$4:$BA$1686,K$2,FALSE))</f>
        <v>Normal</v>
      </c>
      <c r="L316" s="15" t="str">
        <f>IF($C316="B",VLOOKUP($A316,Bat!$A$4:$BG$1500,L$1,FALSE),VLOOKUP($A316,Pit!$A$4:$BA$1686,L$2,FALSE))</f>
        <v>Normal</v>
      </c>
      <c r="M316" s="14">
        <f>IF($C316="B",VLOOKUP($A316,Bat!$A$4:$BG$1500,M$1,FALSE),VLOOKUP($A316,Pit!$A$4:$BA$1686,M$2,FALSE))</f>
        <v>5</v>
      </c>
      <c r="N316" s="14">
        <f>IF($C316="B",VLOOKUP($A316,Bat!$A$4:$BG$1500,N$1,FALSE),VLOOKUP($A316,Pit!$A$4:$BA$1686,N$2,FALSE))</f>
        <v>2</v>
      </c>
      <c r="O316" s="14">
        <f>IF($C316="B",VLOOKUP($A316,Bat!$A$4:$BG$1500,O$1,FALSE),VLOOKUP($A316,Pit!$A$4:$BA$1686,O$2,FALSE))</f>
        <v>3</v>
      </c>
      <c r="P316" s="14" t="str">
        <f>IF($C316="B",VLOOKUP($A316,Bat!$A$4:$BG$1500,P$1,FALSE),VLOOKUP($A316,Pit!$A$4:$BA$1686,P$2,FALSE))</f>
        <v>87-89 Mph</v>
      </c>
      <c r="Q316" s="15">
        <f>IF($C316="B",VLOOKUP($A316,Bat!$A$4:$BG$1500,Q$1,FALSE),VLOOKUP($A316,Pit!$A$4:$BA$1686,Q$2,FALSE))</f>
        <v>9</v>
      </c>
      <c r="R316" s="16">
        <f>IF($C316="B",VLOOKUP($A316,Bat!$A$4:$BG$1500,R$1,FALSE),VLOOKUP($A316,Pit!$A$4:$BA$1686,R$2,FALSE))</f>
        <v>108.15576268258137</v>
      </c>
      <c r="S316" s="17">
        <f>IF($C316="B",VLOOKUP($A316,Bat!$A$4:$BG$1500,S$1,FALSE),VLOOKUP($A316,Pit!$A$4:$BA$1686,S$2,FALSE))</f>
        <v>0.66026011371055282</v>
      </c>
      <c r="T316" s="48" t="str">
        <f>IF($C316="B",VLOOKUP($A316,Bat!$A$4:$BG$1500,T$1,FALSE),VLOOKUP($A316,Pit!$A$4:$BA$1686,T$2,FALSE))</f>
        <v>$95k</v>
      </c>
      <c r="U316" s="19">
        <f>IF($C316="B",VLOOKUP($A316,Bat!$A$4:$AU$1464,46,FALSE),VLOOKUP($A316,Pit!$A$4:$BD$1664,55,FALSE))</f>
        <v>800</v>
      </c>
      <c r="V316" s="19">
        <f>IF($C316="B",VLOOKUP($A316,Bat!$A$4:$BA$1464,47,FALSE),VLOOKUP($A316,Pit!$A$4:$BF$1664,56,FALSE))</f>
        <v>800</v>
      </c>
      <c r="W316" s="19">
        <f>IF($C316="B",VLOOKUP($A316,Bat!$A$4:$BA$1464,48,FALSE),VLOOKUP($A316,Pit!$A$4:$BF$1664,57,FALSE))</f>
        <v>0</v>
      </c>
      <c r="X316" s="14">
        <f t="shared" si="20"/>
        <v>1089</v>
      </c>
      <c r="Y316" s="20">
        <f t="shared" si="21"/>
        <v>239</v>
      </c>
      <c r="Z316" s="14">
        <f>IFERROR(VLOOKUP($D316,Results37!$F$3:$L$1396,Z$1,FALSE),"")</f>
        <v>394</v>
      </c>
      <c r="AA316" s="43">
        <f>IF(ISERROR(VLOOKUP(D316,Results37!$F$3:$O$1399,AA$1,FALSE)),"",IF(VLOOKUP(D316,Results37!$F$3:$O$1399,AA$1+1,FALSE)=1,"S"&amp;VLOOKUP(D316,Results37!$F$3:$O$1399,AA$1,FALSE),VLOOKUP(D316,Results37!$F$3:$O$1399,AA$1,FALSE)))</f>
        <v>13</v>
      </c>
      <c r="AB316" s="14">
        <f>IFERROR(VLOOKUP($D316,Results37!$F$3:$L$1396,AB$1,FALSE),"")</f>
        <v>22</v>
      </c>
      <c r="AC316" s="14" t="str">
        <f>IFERROR(VLOOKUP($D316,Results37!$F$3:$L$1396,AC$1,FALSE),"")</f>
        <v>Bakersfield Bears</v>
      </c>
      <c r="AD316" s="14">
        <f t="shared" si="22"/>
        <v>695</v>
      </c>
      <c r="AE316" s="18" t="str">
        <f>IF(ISERROR(VLOOKUP($AC316&amp;"-"&amp;$F316&amp;" "&amp;G316,Bonuses!$B$1:$G$1006,4,FALSE)),"",INT(VLOOKUP($AC316&amp;"-"&amp;$F316&amp;" "&amp;$G316,Bonuses!$B$1:$G$1006,4,FALSE)))</f>
        <v/>
      </c>
      <c r="AF316" s="14" t="str">
        <f>IF(ISERROR(VLOOKUP($AC316&amp;"-"&amp;$F316,Bonuses!$B$1:$G$1006,5,FALSE)),"",IF(VLOOKUP($AC316&amp;"-"&amp;$F316,Bonuses!$B$1:$G$1006,5,FALSE)="","",VLOOKUP($AC316&amp;"-"&amp;$F316,Bonuses!$B$1:$G$1006,6,FALSE)&amp;" yrs, "&amp;VLOOKUP($AC316&amp;"-"&amp;$F316,Bonuses!$B$1:$G$1006,5,FALSE)))</f>
        <v/>
      </c>
    </row>
    <row r="317" spans="1:32" s="19" customFormat="1" hidden="1" x14ac:dyDescent="0.3">
      <c r="A317" s="19">
        <v>14674</v>
      </c>
      <c r="B317" s="19">
        <f t="shared" si="19"/>
        <v>1</v>
      </c>
      <c r="C317" s="14" t="str">
        <f>IF(ISNUMBER(IFERROR(VLOOKUP($A317,Pit!$A$4:$A$600,1,FALSE),"B")),"P","B")</f>
        <v>B</v>
      </c>
      <c r="D317" s="15">
        <f>IF($C317="B",VLOOKUP($A317,Bat!$A$4:$BG$1500,D$1,FALSE),VLOOKUP($A317,Pit!$A$4:$BA$1686,D$2,FALSE))</f>
        <v>14674</v>
      </c>
      <c r="E317" s="14" t="str">
        <f>IF($C317="B",VLOOKUP($A317,Bat!$A$4:$BG$1500,E$1,FALSE),VLOOKUP($A317,Pit!$A$4:$BA$1686,E$2,FALSE))</f>
        <v>SS</v>
      </c>
      <c r="F317" s="14" t="str">
        <f>IF($C317="B",VLOOKUP($A317,Bat!$A$4:$BG$1500,F$1,FALSE),VLOOKUP($A317,Pit!$A$4:$BA$1686,F$2,FALSE))</f>
        <v>Yushiro</v>
      </c>
      <c r="G317" s="14" t="str">
        <f>IF($C317="B",VLOOKUP($A317,Bat!$A$4:$BG$1500,G$1,FALSE),VLOOKUP($A317,Pit!$A$4:$BA$1686,G$2,FALSE))</f>
        <v>Sato</v>
      </c>
      <c r="H317" s="14">
        <f>IF($C317="B",VLOOKUP($A317,Bat!$A$4:$BG$1500,H$1,FALSE),VLOOKUP($A317,Pit!$A$4:$BA$1686,H$2,FALSE))</f>
        <v>18</v>
      </c>
      <c r="I317" s="14" t="str">
        <f>IF($C317="B",VLOOKUP($A317,Bat!$A$4:$BG$1500,I$1,FALSE),VLOOKUP($A317,Pit!$A$4:$BA$1686,I$2,FALSE))</f>
        <v>R</v>
      </c>
      <c r="J317" s="14" t="str">
        <f>IF($C317="B",VLOOKUP($A317,Bat!$A$4:$BG$1500,J$1,FALSE),VLOOKUP($A317,Pit!$A$4:$BA$1686,J$2,FALSE))</f>
        <v>R</v>
      </c>
      <c r="K317" s="14" t="str">
        <f>IF($C317="B",VLOOKUP($A317,Bat!$A$4:$BG$1500,K$1,FALSE),VLOOKUP($A317,Pit!$A$4:$BA$1686,K$2,FALSE))</f>
        <v>Low</v>
      </c>
      <c r="L317" s="15" t="str">
        <f>IF($C317="B",VLOOKUP($A317,Bat!$A$4:$BG$1500,L$1,FALSE),VLOOKUP($A317,Pit!$A$4:$BA$1686,L$2,FALSE))</f>
        <v>Normal</v>
      </c>
      <c r="M317" s="14">
        <f>IF($C317="B",VLOOKUP($A317,Bat!$A$4:$BG$1500,M$1,FALSE),VLOOKUP($A317,Pit!$A$4:$BA$1686,M$2,FALSE))</f>
        <v>3</v>
      </c>
      <c r="N317" s="14">
        <f>IF($C317="B",VLOOKUP($A317,Bat!$A$4:$BG$1500,N$1,FALSE),VLOOKUP($A317,Pit!$A$4:$BA$1686,N$2,FALSE))</f>
        <v>2</v>
      </c>
      <c r="O317" s="14">
        <f>IF($C317="B",VLOOKUP($A317,Bat!$A$4:$BG$1500,O$1,FALSE),VLOOKUP($A317,Pit!$A$4:$BA$1686,O$2,FALSE))</f>
        <v>3</v>
      </c>
      <c r="P317" s="14">
        <f>IF($C317="B",VLOOKUP($A317,Bat!$A$4:$BG$1500,P$1,FALSE),VLOOKUP($A317,Pit!$A$4:$BA$1686,P$2,FALSE))</f>
        <v>4</v>
      </c>
      <c r="Q317" s="15">
        <f>IF($C317="B",VLOOKUP($A317,Bat!$A$4:$BG$1500,Q$1,FALSE),VLOOKUP($A317,Pit!$A$4:$BA$1686,Q$2,FALSE))</f>
        <v>4</v>
      </c>
      <c r="R317" s="16">
        <f>IF($C317="B",VLOOKUP($A317,Bat!$A$4:$BG$1500,R$1,FALSE),VLOOKUP($A317,Pit!$A$4:$BA$1686,R$2,FALSE))</f>
        <v>109.47608643175934</v>
      </c>
      <c r="S317" s="17">
        <f>IF($C317="B",VLOOKUP($A317,Bat!$A$4:$BG$1500,S$1,FALSE),VLOOKUP($A317,Pit!$A$4:$BA$1686,S$2,FALSE))</f>
        <v>0.28578011035718137</v>
      </c>
      <c r="T317" s="48" t="str">
        <f>IF($C317="B",VLOOKUP($A317,Bat!$A$4:$BG$1500,T$1,FALSE),VLOOKUP($A317,Pit!$A$4:$BA$1686,T$2,FALSE))</f>
        <v>$200k</v>
      </c>
      <c r="U317" s="19">
        <f>IF($C317="B",VLOOKUP($A317,Bat!$A$4:$AU$1464,46,FALSE),VLOOKUP($A317,Pit!$A$4:$BD$1664,55,FALSE))</f>
        <v>800</v>
      </c>
      <c r="V317" s="19">
        <f>IF($C317="B",VLOOKUP($A317,Bat!$A$4:$BA$1464,47,FALSE),VLOOKUP($A317,Pit!$A$4:$BF$1664,56,FALSE))</f>
        <v>800</v>
      </c>
      <c r="W317" s="19">
        <f>IF($C317="B",VLOOKUP($A317,Bat!$A$4:$BA$1464,48,FALSE),VLOOKUP($A317,Pit!$A$4:$BF$1664,57,FALSE))</f>
        <v>0</v>
      </c>
      <c r="X317" s="14">
        <f t="shared" si="20"/>
        <v>1199</v>
      </c>
      <c r="Y317" s="20">
        <f t="shared" si="21"/>
        <v>349</v>
      </c>
      <c r="Z317" s="14">
        <f>IFERROR(VLOOKUP($D317,Results37!$F$3:$L$1396,Z$1,FALSE),"")</f>
        <v>293</v>
      </c>
      <c r="AA317" s="43">
        <f>IF(ISERROR(VLOOKUP(D317,Results37!$F$3:$O$1399,AA$1,FALSE)),"",IF(VLOOKUP(D317,Results37!$F$3:$O$1399,AA$1+1,FALSE)=1,"S"&amp;VLOOKUP(D317,Results37!$F$3:$O$1399,AA$1,FALSE),VLOOKUP(D317,Results37!$F$3:$O$1399,AA$1,FALSE)))</f>
        <v>10</v>
      </c>
      <c r="AB317" s="14">
        <f>IFERROR(VLOOKUP($D317,Results37!$F$3:$L$1396,AB$1,FALSE),"")</f>
        <v>17</v>
      </c>
      <c r="AC317" s="14" t="str">
        <f>IFERROR(VLOOKUP($D317,Results37!$F$3:$L$1396,AC$1,FALSE),"")</f>
        <v>Aurora Borealis</v>
      </c>
      <c r="AD317" s="14">
        <f t="shared" si="22"/>
        <v>906</v>
      </c>
      <c r="AE317" s="18" t="str">
        <f>IF(ISERROR(VLOOKUP($AC317&amp;"-"&amp;$F317&amp;" "&amp;G317,Bonuses!$B$1:$G$1006,4,FALSE)),"",INT(VLOOKUP($AC317&amp;"-"&amp;$F317&amp;" "&amp;$G317,Bonuses!$B$1:$G$1006,4,FALSE)))</f>
        <v/>
      </c>
      <c r="AF317" s="14" t="str">
        <f>IF(ISERROR(VLOOKUP($AC317&amp;"-"&amp;$F317,Bonuses!$B$1:$G$1006,5,FALSE)),"",IF(VLOOKUP($AC317&amp;"-"&amp;$F317,Bonuses!$B$1:$G$1006,5,FALSE)="","",VLOOKUP($AC317&amp;"-"&amp;$F317,Bonuses!$B$1:$G$1006,6,FALSE)&amp;" yrs, "&amp;VLOOKUP($AC317&amp;"-"&amp;$F317,Bonuses!$B$1:$G$1006,5,FALSE)))</f>
        <v/>
      </c>
    </row>
    <row r="318" spans="1:32" s="19" customFormat="1" hidden="1" x14ac:dyDescent="0.3">
      <c r="A318" s="19">
        <v>5786</v>
      </c>
      <c r="B318" s="19">
        <f t="shared" si="19"/>
        <v>1</v>
      </c>
      <c r="C318" s="14" t="str">
        <f>IF(ISNUMBER(IFERROR(VLOOKUP($A318,Pit!$A$4:$A$600,1,FALSE),"B")),"P","B")</f>
        <v>B</v>
      </c>
      <c r="D318" s="15">
        <f>IF($C318="B",VLOOKUP($A318,Bat!$A$4:$BG$1500,D$1,FALSE),VLOOKUP($A318,Pit!$A$4:$BA$1686,D$2,FALSE))</f>
        <v>5786</v>
      </c>
      <c r="E318" s="14" t="str">
        <f>IF($C318="B",VLOOKUP($A318,Bat!$A$4:$BG$1500,E$1,FALSE),VLOOKUP($A318,Pit!$A$4:$BA$1686,E$2,FALSE))</f>
        <v>C</v>
      </c>
      <c r="F318" s="14" t="str">
        <f>IF($C318="B",VLOOKUP($A318,Bat!$A$4:$BG$1500,F$1,FALSE),VLOOKUP($A318,Pit!$A$4:$BA$1686,F$2,FALSE))</f>
        <v>Owen</v>
      </c>
      <c r="G318" s="14" t="str">
        <f>IF($C318="B",VLOOKUP($A318,Bat!$A$4:$BG$1500,G$1,FALSE),VLOOKUP($A318,Pit!$A$4:$BA$1686,G$2,FALSE))</f>
        <v>Jans</v>
      </c>
      <c r="H318" s="14">
        <f>IF($C318="B",VLOOKUP($A318,Bat!$A$4:$BG$1500,H$1,FALSE),VLOOKUP($A318,Pit!$A$4:$BA$1686,H$2,FALSE))</f>
        <v>18</v>
      </c>
      <c r="I318" s="14" t="str">
        <f>IF($C318="B",VLOOKUP($A318,Bat!$A$4:$BG$1500,I$1,FALSE),VLOOKUP($A318,Pit!$A$4:$BA$1686,I$2,FALSE))</f>
        <v>S</v>
      </c>
      <c r="J318" s="14" t="str">
        <f>IF($C318="B",VLOOKUP($A318,Bat!$A$4:$BG$1500,J$1,FALSE),VLOOKUP($A318,Pit!$A$4:$BA$1686,J$2,FALSE))</f>
        <v>R</v>
      </c>
      <c r="K318" s="14" t="str">
        <f>IF($C318="B",VLOOKUP($A318,Bat!$A$4:$BG$1500,K$1,FALSE),VLOOKUP($A318,Pit!$A$4:$BA$1686,K$2,FALSE))</f>
        <v>Low</v>
      </c>
      <c r="L318" s="15" t="str">
        <f>IF($C318="B",VLOOKUP($A318,Bat!$A$4:$BG$1500,L$1,FALSE),VLOOKUP($A318,Pit!$A$4:$BA$1686,L$2,FALSE))</f>
        <v>Low</v>
      </c>
      <c r="M318" s="14">
        <f>IF($C318="B",VLOOKUP($A318,Bat!$A$4:$BG$1500,M$1,FALSE),VLOOKUP($A318,Pit!$A$4:$BA$1686,M$2,FALSE))</f>
        <v>3</v>
      </c>
      <c r="N318" s="14">
        <f>IF($C318="B",VLOOKUP($A318,Bat!$A$4:$BG$1500,N$1,FALSE),VLOOKUP($A318,Pit!$A$4:$BA$1686,N$2,FALSE))</f>
        <v>3</v>
      </c>
      <c r="O318" s="14">
        <f>IF($C318="B",VLOOKUP($A318,Bat!$A$4:$BG$1500,O$1,FALSE),VLOOKUP($A318,Pit!$A$4:$BA$1686,O$2,FALSE))</f>
        <v>4</v>
      </c>
      <c r="P318" s="14">
        <f>IF($C318="B",VLOOKUP($A318,Bat!$A$4:$BG$1500,P$1,FALSE),VLOOKUP($A318,Pit!$A$4:$BA$1686,P$2,FALSE))</f>
        <v>5</v>
      </c>
      <c r="Q318" s="15">
        <f>IF($C318="B",VLOOKUP($A318,Bat!$A$4:$BG$1500,Q$1,FALSE),VLOOKUP($A318,Pit!$A$4:$BA$1686,Q$2,FALSE))</f>
        <v>3</v>
      </c>
      <c r="R318" s="16">
        <f>IF($C318="B",VLOOKUP($A318,Bat!$A$4:$BG$1500,R$1,FALSE),VLOOKUP($A318,Pit!$A$4:$BA$1686,R$2,FALSE))</f>
        <v>110.02460527449645</v>
      </c>
      <c r="S318" s="17">
        <f>IF($C318="B",VLOOKUP($A318,Bat!$A$4:$BG$1500,S$1,FALSE),VLOOKUP($A318,Pit!$A$4:$BA$1686,S$2,FALSE))</f>
        <v>0.40035954017218711</v>
      </c>
      <c r="T318" s="48" t="str">
        <f>IF($C318="B",VLOOKUP($A318,Bat!$A$4:$BG$1500,T$1,FALSE),VLOOKUP($A318,Pit!$A$4:$BA$1686,T$2,FALSE))</f>
        <v>$95k</v>
      </c>
      <c r="U318" s="19">
        <f>IF($C318="B",VLOOKUP($A318,Bat!$A$4:$AU$1464,46,FALSE),VLOOKUP($A318,Pit!$A$4:$BD$1664,55,FALSE))</f>
        <v>800</v>
      </c>
      <c r="V318" s="19">
        <f>IF($C318="B",VLOOKUP($A318,Bat!$A$4:$BA$1464,47,FALSE),VLOOKUP($A318,Pit!$A$4:$BF$1664,56,FALSE))</f>
        <v>800</v>
      </c>
      <c r="W318" s="19">
        <f>IF($C318="B",VLOOKUP($A318,Bat!$A$4:$BA$1464,48,FALSE),VLOOKUP($A318,Pit!$A$4:$BF$1664,57,FALSE))</f>
        <v>0</v>
      </c>
      <c r="X318" s="14">
        <f t="shared" si="20"/>
        <v>1161</v>
      </c>
      <c r="Y318" s="20">
        <f t="shared" si="21"/>
        <v>311</v>
      </c>
      <c r="Z318" s="14" t="str">
        <f>IFERROR(VLOOKUP($D318,Results37!$F$3:$L$1396,Z$1,FALSE),"")</f>
        <v/>
      </c>
      <c r="AA318" s="43" t="str">
        <f>IF(ISERROR(VLOOKUP(D318,Results37!$F$3:$O$1399,AA$1,FALSE)),"",IF(VLOOKUP(D318,Results37!$F$3:$O$1399,AA$1+1,FALSE)=1,"S"&amp;VLOOKUP(D318,Results37!$F$3:$O$1399,AA$1,FALSE),VLOOKUP(D318,Results37!$F$3:$O$1399,AA$1,FALSE)))</f>
        <v/>
      </c>
      <c r="AB318" s="14" t="str">
        <f>IFERROR(VLOOKUP($D318,Results37!$F$3:$L$1396,AB$1,FALSE),"")</f>
        <v/>
      </c>
      <c r="AC318" s="14" t="str">
        <f>IFERROR(VLOOKUP($D318,Results37!$F$3:$L$1396,AC$1,FALSE),"")</f>
        <v/>
      </c>
      <c r="AD318" s="14" t="e">
        <f t="shared" si="22"/>
        <v>#VALUE!</v>
      </c>
      <c r="AE318" s="18" t="str">
        <f>IF(ISERROR(VLOOKUP($AC318&amp;"-"&amp;$F318&amp;" "&amp;G318,Bonuses!$B$1:$G$1006,4,FALSE)),"",INT(VLOOKUP($AC318&amp;"-"&amp;$F318&amp;" "&amp;$G318,Bonuses!$B$1:$G$1006,4,FALSE)))</f>
        <v/>
      </c>
      <c r="AF318" s="14" t="str">
        <f>AA318&amp;"."&amp;AB318&amp;" ("&amp;Z318&amp;") - "&amp;E318&amp;" "&amp;F318&amp;" "&amp;G318</f>
        <v>. () - C Owen Jans</v>
      </c>
    </row>
    <row r="319" spans="1:32" s="19" customFormat="1" x14ac:dyDescent="0.3">
      <c r="A319" s="19">
        <v>11378</v>
      </c>
      <c r="B319" s="19">
        <f t="shared" si="19"/>
        <v>1</v>
      </c>
      <c r="C319" s="14" t="str">
        <f>IF(ISNUMBER(IFERROR(VLOOKUP($A319,Pit!$A$4:$A$600,1,FALSE),"B")),"P","B")</f>
        <v>B</v>
      </c>
      <c r="D319" s="15">
        <f>IF($C319="B",VLOOKUP($A319,Bat!$A$4:$BG$1500,D$1,FALSE),VLOOKUP($A319,Pit!$A$4:$BA$1686,D$2,FALSE))</f>
        <v>11378</v>
      </c>
      <c r="E319" s="14" t="str">
        <f>IF($C319="B",VLOOKUP($A319,Bat!$A$4:$BG$1500,E$1,FALSE),VLOOKUP($A319,Pit!$A$4:$BA$1686,E$2,FALSE))</f>
        <v>LF</v>
      </c>
      <c r="F319" s="14" t="str">
        <f>IF($C319="B",VLOOKUP($A319,Bat!$A$4:$BG$1500,F$1,FALSE),VLOOKUP($A319,Pit!$A$4:$BA$1686,F$2,FALSE))</f>
        <v>Toyoaki</v>
      </c>
      <c r="G319" s="14" t="str">
        <f>IF($C319="B",VLOOKUP($A319,Bat!$A$4:$BG$1500,G$1,FALSE),VLOOKUP($A319,Pit!$A$4:$BA$1686,G$2,FALSE))</f>
        <v>Ozaki</v>
      </c>
      <c r="H319" s="14">
        <f>IF($C319="B",VLOOKUP($A319,Bat!$A$4:$BG$1500,H$1,FALSE),VLOOKUP($A319,Pit!$A$4:$BA$1686,H$2,FALSE))</f>
        <v>22</v>
      </c>
      <c r="I319" s="14" t="str">
        <f>IF($C319="B",VLOOKUP($A319,Bat!$A$4:$BG$1500,I$1,FALSE),VLOOKUP($A319,Pit!$A$4:$BA$1686,I$2,FALSE))</f>
        <v>L</v>
      </c>
      <c r="J319" s="14" t="str">
        <f>IF($C319="B",VLOOKUP($A319,Bat!$A$4:$BG$1500,J$1,FALSE),VLOOKUP($A319,Pit!$A$4:$BA$1686,J$2,FALSE))</f>
        <v>L</v>
      </c>
      <c r="K319" s="14" t="str">
        <f>IF($C319="B",VLOOKUP($A319,Bat!$A$4:$BG$1500,K$1,FALSE),VLOOKUP($A319,Pit!$A$4:$BA$1686,K$2,FALSE))</f>
        <v>Normal</v>
      </c>
      <c r="L319" s="15" t="str">
        <f>IF($C319="B",VLOOKUP($A319,Bat!$A$4:$BG$1500,L$1,FALSE),VLOOKUP($A319,Pit!$A$4:$BA$1686,L$2,FALSE))</f>
        <v>Normal</v>
      </c>
      <c r="M319" s="14">
        <f>IF($C319="B",VLOOKUP($A319,Bat!$A$4:$BG$1500,M$1,FALSE),VLOOKUP($A319,Pit!$A$4:$BA$1686,M$2,FALSE))</f>
        <v>4</v>
      </c>
      <c r="N319" s="14">
        <f>IF($C319="B",VLOOKUP($A319,Bat!$A$4:$BG$1500,N$1,FALSE),VLOOKUP($A319,Pit!$A$4:$BA$1686,N$2,FALSE))</f>
        <v>5</v>
      </c>
      <c r="O319" s="14">
        <f>IF($C319="B",VLOOKUP($A319,Bat!$A$4:$BG$1500,O$1,FALSE),VLOOKUP($A319,Pit!$A$4:$BA$1686,O$2,FALSE))</f>
        <v>2</v>
      </c>
      <c r="P319" s="14">
        <f>IF($C319="B",VLOOKUP($A319,Bat!$A$4:$BG$1500,P$1,FALSE),VLOOKUP($A319,Pit!$A$4:$BA$1686,P$2,FALSE))</f>
        <v>5</v>
      </c>
      <c r="Q319" s="15">
        <f>IF($C319="B",VLOOKUP($A319,Bat!$A$4:$BG$1500,Q$1,FALSE),VLOOKUP($A319,Pit!$A$4:$BA$1686,Q$2,FALSE))</f>
        <v>5</v>
      </c>
      <c r="R319" s="16">
        <f>IF($C319="B",VLOOKUP($A319,Bat!$A$4:$BG$1500,R$1,FALSE),VLOOKUP($A319,Pit!$A$4:$BA$1686,R$2,FALSE))</f>
        <v>111.19406783350385</v>
      </c>
      <c r="S319" s="17">
        <f>IF($C319="B",VLOOKUP($A319,Bat!$A$4:$BG$1500,S$1,FALSE),VLOOKUP($A319,Pit!$A$4:$BA$1686,S$2,FALSE))</f>
        <v>0.64464714300534287</v>
      </c>
      <c r="T319" s="48" t="str">
        <f>IF($C319="B",VLOOKUP($A319,Bat!$A$4:$BG$1500,T$1,FALSE),VLOOKUP($A319,Pit!$A$4:$BA$1686,T$2,FALSE))</f>
        <v>-</v>
      </c>
      <c r="U319" s="19">
        <f>IF($C319="B",VLOOKUP($A319,Bat!$A$4:$AU$1464,46,FALSE),VLOOKUP($A319,Pit!$A$4:$BD$1664,55,FALSE))</f>
        <v>800</v>
      </c>
      <c r="V319" s="19">
        <f>IF($C319="B",VLOOKUP($A319,Bat!$A$4:$BA$1464,47,FALSE),VLOOKUP($A319,Pit!$A$4:$BF$1664,56,FALSE))</f>
        <v>800</v>
      </c>
      <c r="W319" s="19">
        <f>IF($C319="B",VLOOKUP($A319,Bat!$A$4:$BA$1464,48,FALSE),VLOOKUP($A319,Pit!$A$4:$BF$1664,57,FALSE))</f>
        <v>0</v>
      </c>
      <c r="X319" s="14">
        <f t="shared" si="20"/>
        <v>1091</v>
      </c>
      <c r="Y319" s="20">
        <f t="shared" si="21"/>
        <v>241</v>
      </c>
      <c r="Z319" s="14">
        <f>IFERROR(VLOOKUP($D319,Results37!$F$3:$L$1396,Z$1,FALSE),"")</f>
        <v>607</v>
      </c>
      <c r="AA319" s="43">
        <f>IF(ISERROR(VLOOKUP(D319,Results37!$F$3:$O$1399,AA$1,FALSE)),"",IF(VLOOKUP(D319,Results37!$F$3:$O$1399,AA$1+1,FALSE)=1,"S"&amp;VLOOKUP(D319,Results37!$F$3:$O$1399,AA$1,FALSE),VLOOKUP(D319,Results37!$F$3:$O$1399,AA$1,FALSE)))</f>
        <v>20</v>
      </c>
      <c r="AB319" s="14">
        <f>IFERROR(VLOOKUP($D319,Results37!$F$3:$L$1396,AB$1,FALSE),"")</f>
        <v>11</v>
      </c>
      <c r="AC319" s="14" t="str">
        <f>IFERROR(VLOOKUP($D319,Results37!$F$3:$L$1396,AC$1,FALSE),"")</f>
        <v>Amsterdam Lions</v>
      </c>
      <c r="AD319" s="14">
        <f t="shared" si="22"/>
        <v>484</v>
      </c>
      <c r="AE319" s="18" t="str">
        <f>IF(ISERROR(VLOOKUP($AC319&amp;"-"&amp;$F319&amp;" "&amp;G319,Bonuses!$B$1:$G$1006,4,FALSE)),"",INT(VLOOKUP($AC319&amp;"-"&amp;$F319&amp;" "&amp;$G319,Bonuses!$B$1:$G$1006,4,FALSE)))</f>
        <v/>
      </c>
      <c r="AF319" s="14" t="str">
        <f>AA319&amp;"."&amp;AB319&amp;" ("&amp;Z319&amp;") - "&amp;E319&amp;" "&amp;F319&amp;" "&amp;G319</f>
        <v>20.11 (607) - LF Toyoaki Ozaki</v>
      </c>
    </row>
    <row r="320" spans="1:32" s="19" customFormat="1" hidden="1" x14ac:dyDescent="0.3">
      <c r="A320" s="19">
        <v>9258</v>
      </c>
      <c r="B320" s="19">
        <f t="shared" si="19"/>
        <v>1</v>
      </c>
      <c r="C320" s="14" t="str">
        <f>IF(ISNUMBER(IFERROR(VLOOKUP($A320,Pit!$A$4:$A$600,1,FALSE),"B")),"P","B")</f>
        <v>B</v>
      </c>
      <c r="D320" s="15">
        <f>IF($C320="B",VLOOKUP($A320,Bat!$A$4:$BG$1500,D$1,FALSE),VLOOKUP($A320,Pit!$A$4:$BA$1686,D$2,FALSE))</f>
        <v>9258</v>
      </c>
      <c r="E320" s="14" t="str">
        <f>IF($C320="B",VLOOKUP($A320,Bat!$A$4:$BG$1500,E$1,FALSE),VLOOKUP($A320,Pit!$A$4:$BA$1686,E$2,FALSE))</f>
        <v>RF</v>
      </c>
      <c r="F320" s="14" t="str">
        <f>IF($C320="B",VLOOKUP($A320,Bat!$A$4:$BG$1500,F$1,FALSE),VLOOKUP($A320,Pit!$A$4:$BA$1686,F$2,FALSE))</f>
        <v>Carl</v>
      </c>
      <c r="G320" s="14" t="str">
        <f>IF($C320="B",VLOOKUP($A320,Bat!$A$4:$BG$1500,G$1,FALSE),VLOOKUP($A320,Pit!$A$4:$BA$1686,G$2,FALSE))</f>
        <v>McMullan</v>
      </c>
      <c r="H320" s="14">
        <f>IF($C320="B",VLOOKUP($A320,Bat!$A$4:$BG$1500,H$1,FALSE),VLOOKUP($A320,Pit!$A$4:$BA$1686,H$2,FALSE))</f>
        <v>21</v>
      </c>
      <c r="I320" s="14" t="str">
        <f>IF($C320="B",VLOOKUP($A320,Bat!$A$4:$BG$1500,I$1,FALSE),VLOOKUP($A320,Pit!$A$4:$BA$1686,I$2,FALSE))</f>
        <v>R</v>
      </c>
      <c r="J320" s="14" t="str">
        <f>IF($C320="B",VLOOKUP($A320,Bat!$A$4:$BG$1500,J$1,FALSE),VLOOKUP($A320,Pit!$A$4:$BA$1686,J$2,FALSE))</f>
        <v>R</v>
      </c>
      <c r="K320" s="14" t="str">
        <f>IF($C320="B",VLOOKUP($A320,Bat!$A$4:$BG$1500,K$1,FALSE),VLOOKUP($A320,Pit!$A$4:$BA$1686,K$2,FALSE))</f>
        <v>Normal</v>
      </c>
      <c r="L320" s="15" t="str">
        <f>IF($C320="B",VLOOKUP($A320,Bat!$A$4:$BG$1500,L$1,FALSE),VLOOKUP($A320,Pit!$A$4:$BA$1686,L$2,FALSE))</f>
        <v>Normal</v>
      </c>
      <c r="M320" s="14">
        <f>IF($C320="B",VLOOKUP($A320,Bat!$A$4:$BG$1500,M$1,FALSE),VLOOKUP($A320,Pit!$A$4:$BA$1686,M$2,FALSE))</f>
        <v>4</v>
      </c>
      <c r="N320" s="14">
        <f>IF($C320="B",VLOOKUP($A320,Bat!$A$4:$BG$1500,N$1,FALSE),VLOOKUP($A320,Pit!$A$4:$BA$1686,N$2,FALSE))</f>
        <v>4</v>
      </c>
      <c r="O320" s="14">
        <f>IF($C320="B",VLOOKUP($A320,Bat!$A$4:$BG$1500,O$1,FALSE),VLOOKUP($A320,Pit!$A$4:$BA$1686,O$2,FALSE))</f>
        <v>3</v>
      </c>
      <c r="P320" s="14">
        <f>IF($C320="B",VLOOKUP($A320,Bat!$A$4:$BG$1500,P$1,FALSE),VLOOKUP($A320,Pit!$A$4:$BA$1686,P$2,FALSE))</f>
        <v>4</v>
      </c>
      <c r="Q320" s="15">
        <f>IF($C320="B",VLOOKUP($A320,Bat!$A$4:$BG$1500,Q$1,FALSE),VLOOKUP($A320,Pit!$A$4:$BA$1686,Q$2,FALSE))</f>
        <v>4</v>
      </c>
      <c r="R320" s="16">
        <f>IF($C320="B",VLOOKUP($A320,Bat!$A$4:$BG$1500,R$1,FALSE),VLOOKUP($A320,Pit!$A$4:$BA$1686,R$2,FALSE))</f>
        <v>111.18196542491862</v>
      </c>
      <c r="S320" s="17">
        <f>IF($C320="B",VLOOKUP($A320,Bat!$A$4:$BG$1500,S$1,FALSE),VLOOKUP($A320,Pit!$A$4:$BA$1686,S$2,FALSE))</f>
        <v>0.64211908568617238</v>
      </c>
      <c r="T320" s="48" t="str">
        <f>IF($C320="B",VLOOKUP($A320,Bat!$A$4:$BG$1500,T$1,FALSE),VLOOKUP($A320,Pit!$A$4:$BA$1686,T$2,FALSE))</f>
        <v>-</v>
      </c>
      <c r="U320" s="19">
        <f>IF($C320="B",VLOOKUP($A320,Bat!$A$4:$AU$1464,46,FALSE),VLOOKUP($A320,Pit!$A$4:$BD$1664,55,FALSE))</f>
        <v>800</v>
      </c>
      <c r="V320" s="19">
        <f>IF($C320="B",VLOOKUP($A320,Bat!$A$4:$BA$1464,47,FALSE),VLOOKUP($A320,Pit!$A$4:$BF$1664,56,FALSE))</f>
        <v>800</v>
      </c>
      <c r="W320" s="19">
        <f>IF($C320="B",VLOOKUP($A320,Bat!$A$4:$BA$1464,48,FALSE),VLOOKUP($A320,Pit!$A$4:$BF$1664,57,FALSE))</f>
        <v>0</v>
      </c>
      <c r="X320" s="14">
        <f t="shared" si="20"/>
        <v>1092</v>
      </c>
      <c r="Y320" s="20">
        <f t="shared" si="21"/>
        <v>242</v>
      </c>
      <c r="Z320" s="14">
        <f>IFERROR(VLOOKUP($D320,Results37!$F$3:$L$1396,Z$1,FALSE),"")</f>
        <v>392</v>
      </c>
      <c r="AA320" s="43">
        <f>IF(ISERROR(VLOOKUP(D320,Results37!$F$3:$O$1399,AA$1,FALSE)),"",IF(VLOOKUP(D320,Results37!$F$3:$O$1399,AA$1+1,FALSE)=1,"S"&amp;VLOOKUP(D320,Results37!$F$3:$O$1399,AA$1,FALSE),VLOOKUP(D320,Results37!$F$3:$O$1399,AA$1,FALSE)))</f>
        <v>13</v>
      </c>
      <c r="AB320" s="14">
        <f>IFERROR(VLOOKUP($D320,Results37!$F$3:$L$1396,AB$1,FALSE),"")</f>
        <v>20</v>
      </c>
      <c r="AC320" s="14" t="str">
        <f>IFERROR(VLOOKUP($D320,Results37!$F$3:$L$1396,AC$1,FALSE),"")</f>
        <v>New Orleans Trendsetters</v>
      </c>
      <c r="AD320" s="14">
        <f t="shared" si="22"/>
        <v>700</v>
      </c>
      <c r="AE320" s="18" t="str">
        <f>IF(ISERROR(VLOOKUP($AC320&amp;"-"&amp;$F320&amp;" "&amp;G320,Bonuses!$B$1:$G$1006,4,FALSE)),"",INT(VLOOKUP($AC320&amp;"-"&amp;$F320&amp;" "&amp;$G320,Bonuses!$B$1:$G$1006,4,FALSE)))</f>
        <v/>
      </c>
      <c r="AF320" s="14" t="str">
        <f>IF(ISERROR(VLOOKUP($AC320&amp;"-"&amp;$F320,Bonuses!$B$1:$G$1006,5,FALSE)),"",IF(VLOOKUP($AC320&amp;"-"&amp;$F320,Bonuses!$B$1:$G$1006,5,FALSE)="","",VLOOKUP($AC320&amp;"-"&amp;$F320,Bonuses!$B$1:$G$1006,6,FALSE)&amp;" yrs, "&amp;VLOOKUP($AC320&amp;"-"&amp;$F320,Bonuses!$B$1:$G$1006,5,FALSE)))</f>
        <v/>
      </c>
    </row>
    <row r="321" spans="1:32" s="19" customFormat="1" hidden="1" x14ac:dyDescent="0.3">
      <c r="A321" s="19">
        <v>8540</v>
      </c>
      <c r="B321" s="19">
        <f t="shared" si="19"/>
        <v>1</v>
      </c>
      <c r="C321" s="14" t="str">
        <f>IF(ISNUMBER(IFERROR(VLOOKUP($A321,Pit!$A$4:$A$600,1,FALSE),"B")),"P","B")</f>
        <v>P</v>
      </c>
      <c r="D321" s="15">
        <f>IF($C321="B",VLOOKUP($A321,Bat!$A$4:$BG$1500,D$1,FALSE),VLOOKUP($A321,Pit!$A$4:$BA$1686,D$2,FALSE))</f>
        <v>8540</v>
      </c>
      <c r="E321" s="14" t="str">
        <f>IF($C321="B",VLOOKUP($A321,Bat!$A$4:$BG$1500,E$1,FALSE),VLOOKUP($A321,Pit!$A$4:$BA$1686,E$2,FALSE))</f>
        <v>RP</v>
      </c>
      <c r="F321" s="14" t="str">
        <f>IF($C321="B",VLOOKUP($A321,Bat!$A$4:$BG$1500,F$1,FALSE),VLOOKUP($A321,Pit!$A$4:$BA$1686,F$2,FALSE))</f>
        <v>Ken</v>
      </c>
      <c r="G321" s="14" t="str">
        <f>IF($C321="B",VLOOKUP($A321,Bat!$A$4:$BG$1500,G$1,FALSE),VLOOKUP($A321,Pit!$A$4:$BA$1686,G$2,FALSE))</f>
        <v>Ellison</v>
      </c>
      <c r="H321" s="14">
        <f>IF($C321="B",VLOOKUP($A321,Bat!$A$4:$BG$1500,H$1,FALSE),VLOOKUP($A321,Pit!$A$4:$BA$1686,H$2,FALSE))</f>
        <v>21</v>
      </c>
      <c r="I321" s="14" t="str">
        <f>IF($C321="B",VLOOKUP($A321,Bat!$A$4:$BG$1500,I$1,FALSE),VLOOKUP($A321,Pit!$A$4:$BA$1686,I$2,FALSE))</f>
        <v>R</v>
      </c>
      <c r="J321" s="14" t="str">
        <f>IF($C321="B",VLOOKUP($A321,Bat!$A$4:$BG$1500,J$1,FALSE),VLOOKUP($A321,Pit!$A$4:$BA$1686,J$2,FALSE))</f>
        <v>R</v>
      </c>
      <c r="K321" s="14" t="str">
        <f>IF($C321="B",VLOOKUP($A321,Bat!$A$4:$BG$1500,K$1,FALSE),VLOOKUP($A321,Pit!$A$4:$BA$1686,K$2,FALSE))</f>
        <v>Normal</v>
      </c>
      <c r="L321" s="15" t="str">
        <f>IF($C321="B",VLOOKUP($A321,Bat!$A$4:$BG$1500,L$1,FALSE),VLOOKUP($A321,Pit!$A$4:$BA$1686,L$2,FALSE))</f>
        <v>Normal</v>
      </c>
      <c r="M321" s="14">
        <f>IF($C321="B",VLOOKUP($A321,Bat!$A$4:$BG$1500,M$1,FALSE),VLOOKUP($A321,Pit!$A$4:$BA$1686,M$2,FALSE))</f>
        <v>4</v>
      </c>
      <c r="N321" s="14">
        <f>IF($C321="B",VLOOKUP($A321,Bat!$A$4:$BG$1500,N$1,FALSE),VLOOKUP($A321,Pit!$A$4:$BA$1686,N$2,FALSE))</f>
        <v>3</v>
      </c>
      <c r="O321" s="14">
        <f>IF($C321="B",VLOOKUP($A321,Bat!$A$4:$BG$1500,O$1,FALSE),VLOOKUP($A321,Pit!$A$4:$BA$1686,O$2,FALSE))</f>
        <v>4</v>
      </c>
      <c r="P321" s="14" t="str">
        <f>IF($C321="B",VLOOKUP($A321,Bat!$A$4:$BG$1500,P$1,FALSE),VLOOKUP($A321,Pit!$A$4:$BA$1686,P$2,FALSE))</f>
        <v>91-93 Mph</v>
      </c>
      <c r="Q321" s="15">
        <f>IF($C321="B",VLOOKUP($A321,Bat!$A$4:$BG$1500,Q$1,FALSE),VLOOKUP($A321,Pit!$A$4:$BA$1686,Q$2,FALSE))</f>
        <v>6</v>
      </c>
      <c r="R321" s="16">
        <f>IF($C321="B",VLOOKUP($A321,Bat!$A$4:$BG$1500,R$1,FALSE),VLOOKUP($A321,Pit!$A$4:$BA$1686,R$2,FALSE))</f>
        <v>107.77973942296831</v>
      </c>
      <c r="S321" s="17">
        <f>IF($C321="B",VLOOKUP($A321,Bat!$A$4:$BG$1500,S$1,FALSE),VLOOKUP($A321,Pit!$A$4:$BA$1686,S$2,FALSE))</f>
        <v>0.62556946203793717</v>
      </c>
      <c r="T321" s="48" t="str">
        <f>IF($C321="B",VLOOKUP($A321,Bat!$A$4:$BG$1500,T$1,FALSE),VLOOKUP($A321,Pit!$A$4:$BA$1686,T$2,FALSE))</f>
        <v>$20k</v>
      </c>
      <c r="U321" s="19">
        <f>IF($C321="B",VLOOKUP($A321,Bat!$A$4:$AU$1464,46,FALSE),VLOOKUP($A321,Pit!$A$4:$BD$1664,55,FALSE))</f>
        <v>800</v>
      </c>
      <c r="V321" s="19">
        <f>IF($C321="B",VLOOKUP($A321,Bat!$A$4:$BA$1464,47,FALSE),VLOOKUP($A321,Pit!$A$4:$BF$1664,56,FALSE))</f>
        <v>800</v>
      </c>
      <c r="W321" s="19">
        <f>IF($C321="B",VLOOKUP($A321,Bat!$A$4:$BA$1464,48,FALSE),VLOOKUP($A321,Pit!$A$4:$BF$1664,57,FALSE))</f>
        <v>0</v>
      </c>
      <c r="X321" s="14">
        <f t="shared" si="20"/>
        <v>1095</v>
      </c>
      <c r="Y321" s="20">
        <f t="shared" si="21"/>
        <v>245</v>
      </c>
      <c r="Z321" s="14" t="str">
        <f>IFERROR(VLOOKUP($D321,Results37!$F$3:$L$1396,Z$1,FALSE),"")</f>
        <v/>
      </c>
      <c r="AA321" s="43" t="str">
        <f>IF(ISERROR(VLOOKUP(D321,Results37!$F$3:$O$1399,AA$1,FALSE)),"",IF(VLOOKUP(D321,Results37!$F$3:$O$1399,AA$1+1,FALSE)=1,"S"&amp;VLOOKUP(D321,Results37!$F$3:$O$1399,AA$1,FALSE),VLOOKUP(D321,Results37!$F$3:$O$1399,AA$1,FALSE)))</f>
        <v/>
      </c>
      <c r="AB321" s="14" t="str">
        <f>IFERROR(VLOOKUP($D321,Results37!$F$3:$L$1396,AB$1,FALSE),"")</f>
        <v/>
      </c>
      <c r="AC321" s="14" t="str">
        <f>IFERROR(VLOOKUP($D321,Results37!$F$3:$L$1396,AC$1,FALSE),"")</f>
        <v/>
      </c>
      <c r="AD321" s="14" t="e">
        <f t="shared" si="22"/>
        <v>#VALUE!</v>
      </c>
      <c r="AE321" s="18" t="str">
        <f>IF(ISERROR(VLOOKUP($AC321&amp;"-"&amp;$F321&amp;" "&amp;G321,Bonuses!$B$1:$G$1006,4,FALSE)),"",INT(VLOOKUP($AC321&amp;"-"&amp;$F321&amp;" "&amp;$G321,Bonuses!$B$1:$G$1006,4,FALSE)))</f>
        <v/>
      </c>
      <c r="AF321" s="14" t="str">
        <f>IF(ISERROR(VLOOKUP($AC321&amp;"-"&amp;$F321,Bonuses!$B$1:$G$1006,5,FALSE)),"",IF(VLOOKUP($AC321&amp;"-"&amp;$F321,Bonuses!$B$1:$G$1006,5,FALSE)="","",VLOOKUP($AC321&amp;"-"&amp;$F321,Bonuses!$B$1:$G$1006,6,FALSE)&amp;" yrs, "&amp;VLOOKUP($AC321&amp;"-"&amp;$F321,Bonuses!$B$1:$G$1006,5,FALSE)))</f>
        <v/>
      </c>
    </row>
    <row r="322" spans="1:32" s="19" customFormat="1" hidden="1" x14ac:dyDescent="0.3">
      <c r="A322" s="19">
        <v>6204</v>
      </c>
      <c r="B322" s="19">
        <f t="shared" si="19"/>
        <v>1</v>
      </c>
      <c r="C322" s="14" t="str">
        <f>IF(ISNUMBER(IFERROR(VLOOKUP($A322,Pit!$A$4:$A$600,1,FALSE),"B")),"P","B")</f>
        <v>B</v>
      </c>
      <c r="D322" s="15">
        <f>IF($C322="B",VLOOKUP($A322,Bat!$A$4:$BG$1500,D$1,FALSE),VLOOKUP($A322,Pit!$A$4:$BA$1686,D$2,FALSE))</f>
        <v>6204</v>
      </c>
      <c r="E322" s="14" t="str">
        <f>IF($C322="B",VLOOKUP($A322,Bat!$A$4:$BG$1500,E$1,FALSE),VLOOKUP($A322,Pit!$A$4:$BA$1686,E$2,FALSE))</f>
        <v>LF</v>
      </c>
      <c r="F322" s="14" t="str">
        <f>IF($C322="B",VLOOKUP($A322,Bat!$A$4:$BG$1500,F$1,FALSE),VLOOKUP($A322,Pit!$A$4:$BA$1686,F$2,FALSE))</f>
        <v>Walt</v>
      </c>
      <c r="G322" s="14" t="str">
        <f>IF($C322="B",VLOOKUP($A322,Bat!$A$4:$BG$1500,G$1,FALSE),VLOOKUP($A322,Pit!$A$4:$BA$1686,G$2,FALSE))</f>
        <v>Morris</v>
      </c>
      <c r="H322" s="14">
        <f>IF($C322="B",VLOOKUP($A322,Bat!$A$4:$BG$1500,H$1,FALSE),VLOOKUP($A322,Pit!$A$4:$BA$1686,H$2,FALSE))</f>
        <v>18</v>
      </c>
      <c r="I322" s="14" t="str">
        <f>IF($C322="B",VLOOKUP($A322,Bat!$A$4:$BG$1500,I$1,FALSE),VLOOKUP($A322,Pit!$A$4:$BA$1686,I$2,FALSE))</f>
        <v>R</v>
      </c>
      <c r="J322" s="14" t="str">
        <f>IF($C322="B",VLOOKUP($A322,Bat!$A$4:$BG$1500,J$1,FALSE),VLOOKUP($A322,Pit!$A$4:$BA$1686,J$2,FALSE))</f>
        <v>L</v>
      </c>
      <c r="K322" s="14" t="str">
        <f>IF($C322="B",VLOOKUP($A322,Bat!$A$4:$BG$1500,K$1,FALSE),VLOOKUP($A322,Pit!$A$4:$BA$1686,K$2,FALSE))</f>
        <v>Low</v>
      </c>
      <c r="L322" s="15" t="str">
        <f>IF($C322="B",VLOOKUP($A322,Bat!$A$4:$BG$1500,L$1,FALSE),VLOOKUP($A322,Pit!$A$4:$BA$1686,L$2,FALSE))</f>
        <v>Low</v>
      </c>
      <c r="M322" s="14">
        <f>IF($C322="B",VLOOKUP($A322,Bat!$A$4:$BG$1500,M$1,FALSE),VLOOKUP($A322,Pit!$A$4:$BA$1686,M$2,FALSE))</f>
        <v>3</v>
      </c>
      <c r="N322" s="14">
        <f>IF($C322="B",VLOOKUP($A322,Bat!$A$4:$BG$1500,N$1,FALSE),VLOOKUP($A322,Pit!$A$4:$BA$1686,N$2,FALSE))</f>
        <v>3</v>
      </c>
      <c r="O322" s="14">
        <f>IF($C322="B",VLOOKUP($A322,Bat!$A$4:$BG$1500,O$1,FALSE),VLOOKUP($A322,Pit!$A$4:$BA$1686,O$2,FALSE))</f>
        <v>2</v>
      </c>
      <c r="P322" s="14">
        <f>IF($C322="B",VLOOKUP($A322,Bat!$A$4:$BG$1500,P$1,FALSE),VLOOKUP($A322,Pit!$A$4:$BA$1686,P$2,FALSE))</f>
        <v>5</v>
      </c>
      <c r="Q322" s="15">
        <f>IF($C322="B",VLOOKUP($A322,Bat!$A$4:$BG$1500,Q$1,FALSE),VLOOKUP($A322,Pit!$A$4:$BA$1686,Q$2,FALSE))</f>
        <v>6</v>
      </c>
      <c r="R322" s="16">
        <f>IF($C322="B",VLOOKUP($A322,Bat!$A$4:$BG$1500,R$1,FALSE),VLOOKUP($A322,Pit!$A$4:$BA$1686,R$2,FALSE))</f>
        <v>109.63794476962289</v>
      </c>
      <c r="S322" s="17">
        <f>IF($C322="B",VLOOKUP($A322,Bat!$A$4:$BG$1500,S$1,FALSE),VLOOKUP($A322,Pit!$A$4:$BA$1686,S$2,FALSE))</f>
        <v>0.31959050048100512</v>
      </c>
      <c r="T322" s="48" t="str">
        <f>IF($C322="B",VLOOKUP($A322,Bat!$A$4:$BG$1500,T$1,FALSE),VLOOKUP($A322,Pit!$A$4:$BA$1686,T$2,FALSE))</f>
        <v>$65k</v>
      </c>
      <c r="U322" s="19">
        <f>IF($C322="B",VLOOKUP($A322,Bat!$A$4:$AU$1464,46,FALSE),VLOOKUP($A322,Pit!$A$4:$BD$1664,55,FALSE))</f>
        <v>800</v>
      </c>
      <c r="V322" s="19">
        <f>IF($C322="B",VLOOKUP($A322,Bat!$A$4:$BA$1464,47,FALSE),VLOOKUP($A322,Pit!$A$4:$BF$1664,56,FALSE))</f>
        <v>800</v>
      </c>
      <c r="W322" s="19">
        <f>IF($C322="B",VLOOKUP($A322,Bat!$A$4:$BA$1464,48,FALSE),VLOOKUP($A322,Pit!$A$4:$BF$1664,57,FALSE))</f>
        <v>0</v>
      </c>
      <c r="X322" s="14">
        <f t="shared" si="20"/>
        <v>1189</v>
      </c>
      <c r="Y322" s="20">
        <f t="shared" si="21"/>
        <v>339</v>
      </c>
      <c r="Z322" s="14" t="str">
        <f>IFERROR(VLOOKUP($D322,Results37!$F$3:$L$1396,Z$1,FALSE),"")</f>
        <v/>
      </c>
      <c r="AA322" s="43" t="str">
        <f>IF(ISERROR(VLOOKUP(D322,Results37!$F$3:$O$1399,AA$1,FALSE)),"",IF(VLOOKUP(D322,Results37!$F$3:$O$1399,AA$1+1,FALSE)=1,"S"&amp;VLOOKUP(D322,Results37!$F$3:$O$1399,AA$1,FALSE),VLOOKUP(D322,Results37!$F$3:$O$1399,AA$1,FALSE)))</f>
        <v/>
      </c>
      <c r="AB322" s="14" t="str">
        <f>IFERROR(VLOOKUP($D322,Results37!$F$3:$L$1396,AB$1,FALSE),"")</f>
        <v/>
      </c>
      <c r="AC322" s="14" t="str">
        <f>IFERROR(VLOOKUP($D322,Results37!$F$3:$L$1396,AC$1,FALSE),"")</f>
        <v/>
      </c>
      <c r="AD322" s="14" t="e">
        <f t="shared" si="22"/>
        <v>#VALUE!</v>
      </c>
      <c r="AE322" s="18" t="str">
        <f>IF(ISERROR(VLOOKUP($AC322&amp;"-"&amp;$F322&amp;" "&amp;G322,Bonuses!$B$1:$G$1006,4,FALSE)),"",INT(VLOOKUP($AC322&amp;"-"&amp;$F322&amp;" "&amp;$G322,Bonuses!$B$1:$G$1006,4,FALSE)))</f>
        <v/>
      </c>
      <c r="AF322" s="14" t="str">
        <f>AA322&amp;"."&amp;AB322&amp;" ("&amp;Z322&amp;") - "&amp;E322&amp;" "&amp;F322&amp;" "&amp;G322</f>
        <v>. () - LF Walt Morris</v>
      </c>
    </row>
    <row r="323" spans="1:32" s="19" customFormat="1" hidden="1" x14ac:dyDescent="0.3">
      <c r="A323" s="19">
        <v>7809</v>
      </c>
      <c r="B323" s="19">
        <f t="shared" si="19"/>
        <v>1</v>
      </c>
      <c r="C323" s="14" t="str">
        <f>IF(ISNUMBER(IFERROR(VLOOKUP($A323,Pit!$A$4:$A$600,1,FALSE),"B")),"P","B")</f>
        <v>P</v>
      </c>
      <c r="D323" s="15">
        <f>IF($C323="B",VLOOKUP($A323,Bat!$A$4:$BG$1500,D$1,FALSE),VLOOKUP($A323,Pit!$A$4:$BA$1686,D$2,FALSE))</f>
        <v>7809</v>
      </c>
      <c r="E323" s="14" t="str">
        <f>IF($C323="B",VLOOKUP($A323,Bat!$A$4:$BG$1500,E$1,FALSE),VLOOKUP($A323,Pit!$A$4:$BA$1686,E$2,FALSE))</f>
        <v>SP</v>
      </c>
      <c r="F323" s="14" t="str">
        <f>IF($C323="B",VLOOKUP($A323,Bat!$A$4:$BG$1500,F$1,FALSE),VLOOKUP($A323,Pit!$A$4:$BA$1686,F$2,FALSE))</f>
        <v>Francisco</v>
      </c>
      <c r="G323" s="14" t="str">
        <f>IF($C323="B",VLOOKUP($A323,Bat!$A$4:$BG$1500,G$1,FALSE),VLOOKUP($A323,Pit!$A$4:$BA$1686,G$2,FALSE))</f>
        <v>Torres</v>
      </c>
      <c r="H323" s="14">
        <f>IF($C323="B",VLOOKUP($A323,Bat!$A$4:$BG$1500,H$1,FALSE),VLOOKUP($A323,Pit!$A$4:$BA$1686,H$2,FALSE))</f>
        <v>18</v>
      </c>
      <c r="I323" s="14" t="str">
        <f>IF($C323="B",VLOOKUP($A323,Bat!$A$4:$BG$1500,I$1,FALSE),VLOOKUP($A323,Pit!$A$4:$BA$1686,I$2,FALSE))</f>
        <v>R</v>
      </c>
      <c r="J323" s="14" t="str">
        <f>IF($C323="B",VLOOKUP($A323,Bat!$A$4:$BG$1500,J$1,FALSE),VLOOKUP($A323,Pit!$A$4:$BA$1686,J$2,FALSE))</f>
        <v>R</v>
      </c>
      <c r="K323" s="14" t="str">
        <f>IF($C323="B",VLOOKUP($A323,Bat!$A$4:$BG$1500,K$1,FALSE),VLOOKUP($A323,Pit!$A$4:$BA$1686,K$2,FALSE))</f>
        <v>Normal</v>
      </c>
      <c r="L323" s="15" t="str">
        <f>IF($C323="B",VLOOKUP($A323,Bat!$A$4:$BG$1500,L$1,FALSE),VLOOKUP($A323,Pit!$A$4:$BA$1686,L$2,FALSE))</f>
        <v>Normal</v>
      </c>
      <c r="M323" s="14">
        <f>IF($C323="B",VLOOKUP($A323,Bat!$A$4:$BG$1500,M$1,FALSE),VLOOKUP($A323,Pit!$A$4:$BA$1686,M$2,FALSE))</f>
        <v>4</v>
      </c>
      <c r="N323" s="14">
        <f>IF($C323="B",VLOOKUP($A323,Bat!$A$4:$BG$1500,N$1,FALSE),VLOOKUP($A323,Pit!$A$4:$BA$1686,N$2,FALSE))</f>
        <v>4</v>
      </c>
      <c r="O323" s="14">
        <f>IF($C323="B",VLOOKUP($A323,Bat!$A$4:$BG$1500,O$1,FALSE),VLOOKUP($A323,Pit!$A$4:$BA$1686,O$2,FALSE))</f>
        <v>4</v>
      </c>
      <c r="P323" s="14" t="str">
        <f>IF($C323="B",VLOOKUP($A323,Bat!$A$4:$BG$1500,P$1,FALSE),VLOOKUP($A323,Pit!$A$4:$BA$1686,P$2,FALSE))</f>
        <v>88-90 Mph</v>
      </c>
      <c r="Q323" s="15">
        <f>IF($C323="B",VLOOKUP($A323,Bat!$A$4:$BG$1500,Q$1,FALSE),VLOOKUP($A323,Pit!$A$4:$BA$1686,Q$2,FALSE))</f>
        <v>4</v>
      </c>
      <c r="R323" s="16">
        <f>IF($C323="B",VLOOKUP($A323,Bat!$A$4:$BG$1500,R$1,FALSE),VLOOKUP($A323,Pit!$A$4:$BA$1686,R$2,FALSE))</f>
        <v>111.0343353621482</v>
      </c>
      <c r="S323" s="17">
        <f>IF($C323="B",VLOOKUP($A323,Bat!$A$4:$BG$1500,S$1,FALSE),VLOOKUP($A323,Pit!$A$4:$BA$1686,S$2,FALSE))</f>
        <v>0.92582762739020719</v>
      </c>
      <c r="T323" s="48" t="str">
        <f>IF($C323="B",VLOOKUP($A323,Bat!$A$4:$BG$1500,T$1,FALSE),VLOOKUP($A323,Pit!$A$4:$BA$1686,T$2,FALSE))</f>
        <v>$70k</v>
      </c>
      <c r="U323" s="19">
        <f>IF($C323="B",VLOOKUP($A323,Bat!$A$4:$AU$1464,46,FALSE),VLOOKUP($A323,Pit!$A$4:$BD$1664,55,FALSE))</f>
        <v>800</v>
      </c>
      <c r="V323" s="19">
        <f>IF($C323="B",VLOOKUP($A323,Bat!$A$4:$BA$1464,47,FALSE),VLOOKUP($A323,Pit!$A$4:$BF$1664,56,FALSE))</f>
        <v>800</v>
      </c>
      <c r="W323" s="19">
        <f>IF($C323="B",VLOOKUP($A323,Bat!$A$4:$BA$1464,48,FALSE),VLOOKUP($A323,Pit!$A$4:$BF$1664,57,FALSE))</f>
        <v>0</v>
      </c>
      <c r="X323" s="14">
        <f t="shared" si="20"/>
        <v>1025</v>
      </c>
      <c r="Y323" s="20">
        <f t="shared" si="21"/>
        <v>175</v>
      </c>
      <c r="Z323" s="14">
        <f>IFERROR(VLOOKUP($D323,Results37!$F$3:$L$1396,Z$1,FALSE),"")</f>
        <v>271</v>
      </c>
      <c r="AA323" s="43">
        <f>IF(ISERROR(VLOOKUP(D323,Results37!$F$3:$O$1399,AA$1,FALSE)),"",IF(VLOOKUP(D323,Results37!$F$3:$O$1399,AA$1+1,FALSE)=1,"S"&amp;VLOOKUP(D323,Results37!$F$3:$O$1399,AA$1,FALSE),VLOOKUP(D323,Results37!$F$3:$O$1399,AA$1,FALSE)))</f>
        <v>9</v>
      </c>
      <c r="AB323" s="14">
        <f>IFERROR(VLOOKUP($D323,Results37!$F$3:$L$1396,AB$1,FALSE),"")</f>
        <v>25</v>
      </c>
      <c r="AC323" s="14" t="str">
        <f>IFERROR(VLOOKUP($D323,Results37!$F$3:$L$1396,AC$1,FALSE),"")</f>
        <v>West Virginia Alleghenies</v>
      </c>
      <c r="AD323" s="14">
        <f t="shared" si="22"/>
        <v>754</v>
      </c>
      <c r="AE323" s="18" t="str">
        <f>IF(ISERROR(VLOOKUP($AC323&amp;"-"&amp;$F323&amp;" "&amp;G323,Bonuses!$B$1:$G$1006,4,FALSE)),"",INT(VLOOKUP($AC323&amp;"-"&amp;$F323&amp;" "&amp;$G323,Bonuses!$B$1:$G$1006,4,FALSE)))</f>
        <v/>
      </c>
      <c r="AF323" s="14" t="str">
        <f>IF(ISERROR(VLOOKUP($AC323&amp;"-"&amp;$F323,Bonuses!$B$1:$G$1006,5,FALSE)),"",IF(VLOOKUP($AC323&amp;"-"&amp;$F323,Bonuses!$B$1:$G$1006,5,FALSE)="","",VLOOKUP($AC323&amp;"-"&amp;$F323,Bonuses!$B$1:$G$1006,6,FALSE)&amp;" yrs, "&amp;VLOOKUP($AC323&amp;"-"&amp;$F323,Bonuses!$B$1:$G$1006,5,FALSE)))</f>
        <v/>
      </c>
    </row>
    <row r="324" spans="1:32" s="19" customFormat="1" hidden="1" x14ac:dyDescent="0.3">
      <c r="A324" s="19">
        <v>15523</v>
      </c>
      <c r="B324" s="19">
        <f t="shared" si="19"/>
        <v>1</v>
      </c>
      <c r="C324" s="14" t="str">
        <f>IF(ISNUMBER(IFERROR(VLOOKUP($A324,Pit!$A$4:$A$600,1,FALSE),"B")),"P","B")</f>
        <v>B</v>
      </c>
      <c r="D324" s="15">
        <f>IF($C324="B",VLOOKUP($A324,Bat!$A$4:$BG$1500,D$1,FALSE),VLOOKUP($A324,Pit!$A$4:$BA$1686,D$2,FALSE))</f>
        <v>15523</v>
      </c>
      <c r="E324" s="14" t="str">
        <f>IF($C324="B",VLOOKUP($A324,Bat!$A$4:$BG$1500,E$1,FALSE),VLOOKUP($A324,Pit!$A$4:$BA$1686,E$2,FALSE))</f>
        <v>SS</v>
      </c>
      <c r="F324" s="14" t="str">
        <f>IF($C324="B",VLOOKUP($A324,Bat!$A$4:$BG$1500,F$1,FALSE),VLOOKUP($A324,Pit!$A$4:$BA$1686,F$2,FALSE))</f>
        <v>António</v>
      </c>
      <c r="G324" s="14" t="str">
        <f>IF($C324="B",VLOOKUP($A324,Bat!$A$4:$BG$1500,G$1,FALSE),VLOOKUP($A324,Pit!$A$4:$BA$1686,G$2,FALSE))</f>
        <v>Ortíz</v>
      </c>
      <c r="H324" s="14">
        <f>IF($C324="B",VLOOKUP($A324,Bat!$A$4:$BG$1500,H$1,FALSE),VLOOKUP($A324,Pit!$A$4:$BA$1686,H$2,FALSE))</f>
        <v>18</v>
      </c>
      <c r="I324" s="14" t="str">
        <f>IF($C324="B",VLOOKUP($A324,Bat!$A$4:$BG$1500,I$1,FALSE),VLOOKUP($A324,Pit!$A$4:$BA$1686,I$2,FALSE))</f>
        <v>R</v>
      </c>
      <c r="J324" s="14" t="str">
        <f>IF($C324="B",VLOOKUP($A324,Bat!$A$4:$BG$1500,J$1,FALSE),VLOOKUP($A324,Pit!$A$4:$BA$1686,J$2,FALSE))</f>
        <v>R</v>
      </c>
      <c r="K324" s="14" t="str">
        <f>IF($C324="B",VLOOKUP($A324,Bat!$A$4:$BG$1500,K$1,FALSE),VLOOKUP($A324,Pit!$A$4:$BA$1686,K$2,FALSE))</f>
        <v>Normal</v>
      </c>
      <c r="L324" s="15" t="str">
        <f>IF($C324="B",VLOOKUP($A324,Bat!$A$4:$BG$1500,L$1,FALSE),VLOOKUP($A324,Pit!$A$4:$BA$1686,L$2,FALSE))</f>
        <v>Normal</v>
      </c>
      <c r="M324" s="14">
        <f>IF($C324="B",VLOOKUP($A324,Bat!$A$4:$BG$1500,M$1,FALSE),VLOOKUP($A324,Pit!$A$4:$BA$1686,M$2,FALSE))</f>
        <v>3</v>
      </c>
      <c r="N324" s="14">
        <f>IF($C324="B",VLOOKUP($A324,Bat!$A$4:$BG$1500,N$1,FALSE),VLOOKUP($A324,Pit!$A$4:$BA$1686,N$2,FALSE))</f>
        <v>3</v>
      </c>
      <c r="O324" s="14">
        <f>IF($C324="B",VLOOKUP($A324,Bat!$A$4:$BG$1500,O$1,FALSE),VLOOKUP($A324,Pit!$A$4:$BA$1686,O$2,FALSE))</f>
        <v>3</v>
      </c>
      <c r="P324" s="14">
        <f>IF($C324="B",VLOOKUP($A324,Bat!$A$4:$BG$1500,P$1,FALSE),VLOOKUP($A324,Pit!$A$4:$BA$1686,P$2,FALSE))</f>
        <v>5</v>
      </c>
      <c r="Q324" s="15">
        <f>IF($C324="B",VLOOKUP($A324,Bat!$A$4:$BG$1500,Q$1,FALSE),VLOOKUP($A324,Pit!$A$4:$BA$1686,Q$2,FALSE))</f>
        <v>3</v>
      </c>
      <c r="R324" s="16">
        <f>IF($C324="B",VLOOKUP($A324,Bat!$A$4:$BG$1500,R$1,FALSE),VLOOKUP($A324,Pit!$A$4:$BA$1686,R$2,FALSE))</f>
        <v>111.02342616384632</v>
      </c>
      <c r="S324" s="17">
        <f>IF($C324="B",VLOOKUP($A324,Bat!$A$4:$BG$1500,S$1,FALSE),VLOOKUP($A324,Pit!$A$4:$BA$1686,S$2,FALSE))</f>
        <v>0.60900201345158789</v>
      </c>
      <c r="T324" s="48" t="str">
        <f>IF($C324="B",VLOOKUP($A324,Bat!$A$4:$BG$1500,T$1,FALSE),VLOOKUP($A324,Pit!$A$4:$BA$1686,T$2,FALSE))</f>
        <v>$190k</v>
      </c>
      <c r="U324" s="19">
        <f>IF($C324="B",VLOOKUP($A324,Bat!$A$4:$AU$1464,46,FALSE),VLOOKUP($A324,Pit!$A$4:$BD$1664,55,FALSE))</f>
        <v>800</v>
      </c>
      <c r="V324" s="19">
        <f>IF($C324="B",VLOOKUP($A324,Bat!$A$4:$BA$1464,47,FALSE),VLOOKUP($A324,Pit!$A$4:$BF$1664,56,FALSE))</f>
        <v>800</v>
      </c>
      <c r="W324" s="19">
        <f>IF($C324="B",VLOOKUP($A324,Bat!$A$4:$BA$1464,48,FALSE),VLOOKUP($A324,Pit!$A$4:$BF$1664,57,FALSE))</f>
        <v>0</v>
      </c>
      <c r="X324" s="14">
        <f t="shared" si="20"/>
        <v>1100</v>
      </c>
      <c r="Y324" s="20">
        <f t="shared" si="21"/>
        <v>250</v>
      </c>
      <c r="Z324" s="14">
        <f>IFERROR(VLOOKUP($D324,Results37!$F$3:$L$1396,Z$1,FALSE),"")</f>
        <v>466</v>
      </c>
      <c r="AA324" s="43">
        <f>IF(ISERROR(VLOOKUP(D324,Results37!$F$3:$O$1399,AA$1,FALSE)),"",IF(VLOOKUP(D324,Results37!$F$3:$O$1399,AA$1+1,FALSE)=1,"S"&amp;VLOOKUP(D324,Results37!$F$3:$O$1399,AA$1,FALSE),VLOOKUP(D324,Results37!$F$3:$O$1399,AA$1,FALSE)))</f>
        <v>15</v>
      </c>
      <c r="AB324" s="14">
        <f>IFERROR(VLOOKUP($D324,Results37!$F$3:$L$1396,AB$1,FALSE),"")</f>
        <v>30</v>
      </c>
      <c r="AC324" s="14" t="str">
        <f>IFERROR(VLOOKUP($D324,Results37!$F$3:$L$1396,AC$1,FALSE),"")</f>
        <v>West Virginia Alleghenies</v>
      </c>
      <c r="AD324" s="14">
        <f t="shared" si="22"/>
        <v>634</v>
      </c>
      <c r="AE324" s="18" t="str">
        <f>IF(ISERROR(VLOOKUP($AC324&amp;"-"&amp;$F324&amp;" "&amp;G324,Bonuses!$B$1:$G$1006,4,FALSE)),"",INT(VLOOKUP($AC324&amp;"-"&amp;$F324&amp;" "&amp;$G324,Bonuses!$B$1:$G$1006,4,FALSE)))</f>
        <v/>
      </c>
      <c r="AF324" s="14" t="str">
        <f>IF(ISERROR(VLOOKUP($AC324&amp;"-"&amp;$F324,Bonuses!$B$1:$G$1006,5,FALSE)),"",IF(VLOOKUP($AC324&amp;"-"&amp;$F324,Bonuses!$B$1:$G$1006,5,FALSE)="","",VLOOKUP($AC324&amp;"-"&amp;$F324,Bonuses!$B$1:$G$1006,6,FALSE)&amp;" yrs, "&amp;VLOOKUP($AC324&amp;"-"&amp;$F324,Bonuses!$B$1:$G$1006,5,FALSE)))</f>
        <v/>
      </c>
    </row>
    <row r="325" spans="1:32" s="19" customFormat="1" hidden="1" x14ac:dyDescent="0.3">
      <c r="A325" s="19">
        <v>5089</v>
      </c>
      <c r="B325" s="19">
        <f t="shared" ref="B325:B388" si="24">COUNTIF($A$5:$A$598,A325)</f>
        <v>1</v>
      </c>
      <c r="C325" s="14" t="str">
        <f>IF(ISNUMBER(IFERROR(VLOOKUP($A325,Pit!$A$4:$A$600,1,FALSE),"B")),"P","B")</f>
        <v>P</v>
      </c>
      <c r="D325" s="15">
        <f>IF($C325="B",VLOOKUP($A325,Bat!$A$4:$BG$1500,D$1,FALSE),VLOOKUP($A325,Pit!$A$4:$BA$1686,D$2,FALSE))</f>
        <v>5089</v>
      </c>
      <c r="E325" s="14" t="str">
        <f>IF($C325="B",VLOOKUP($A325,Bat!$A$4:$BG$1500,E$1,FALSE),VLOOKUP($A325,Pit!$A$4:$BA$1686,E$2,FALSE))</f>
        <v>SP</v>
      </c>
      <c r="F325" s="14" t="str">
        <f>IF($C325="B",VLOOKUP($A325,Bat!$A$4:$BG$1500,F$1,FALSE),VLOOKUP($A325,Pit!$A$4:$BA$1686,F$2,FALSE))</f>
        <v>Josh</v>
      </c>
      <c r="G325" s="14" t="str">
        <f>IF($C325="B",VLOOKUP($A325,Bat!$A$4:$BG$1500,G$1,FALSE),VLOOKUP($A325,Pit!$A$4:$BA$1686,G$2,FALSE))</f>
        <v>Kelley</v>
      </c>
      <c r="H325" s="14">
        <f>IF($C325="B",VLOOKUP($A325,Bat!$A$4:$BG$1500,H$1,FALSE),VLOOKUP($A325,Pit!$A$4:$BA$1686,H$2,FALSE))</f>
        <v>18</v>
      </c>
      <c r="I325" s="14" t="str">
        <f>IF($C325="B",VLOOKUP($A325,Bat!$A$4:$BG$1500,I$1,FALSE),VLOOKUP($A325,Pit!$A$4:$BA$1686,I$2,FALSE))</f>
        <v>L</v>
      </c>
      <c r="J325" s="14" t="str">
        <f>IF($C325="B",VLOOKUP($A325,Bat!$A$4:$BG$1500,J$1,FALSE),VLOOKUP($A325,Pit!$A$4:$BA$1686,J$2,FALSE))</f>
        <v>L</v>
      </c>
      <c r="K325" s="14" t="str">
        <f>IF($C325="B",VLOOKUP($A325,Bat!$A$4:$BG$1500,K$1,FALSE),VLOOKUP($A325,Pit!$A$4:$BA$1686,K$2,FALSE))</f>
        <v>High</v>
      </c>
      <c r="L325" s="15" t="str">
        <f>IF($C325="B",VLOOKUP($A325,Bat!$A$4:$BG$1500,L$1,FALSE),VLOOKUP($A325,Pit!$A$4:$BA$1686,L$2,FALSE))</f>
        <v>Normal</v>
      </c>
      <c r="M325" s="14">
        <f>IF($C325="B",VLOOKUP($A325,Bat!$A$4:$BG$1500,M$1,FALSE),VLOOKUP($A325,Pit!$A$4:$BA$1686,M$2,FALSE))</f>
        <v>4</v>
      </c>
      <c r="N325" s="14">
        <f>IF($C325="B",VLOOKUP($A325,Bat!$A$4:$BG$1500,N$1,FALSE),VLOOKUP($A325,Pit!$A$4:$BA$1686,N$2,FALSE))</f>
        <v>1</v>
      </c>
      <c r="O325" s="14">
        <f>IF($C325="B",VLOOKUP($A325,Bat!$A$4:$BG$1500,O$1,FALSE),VLOOKUP($A325,Pit!$A$4:$BA$1686,O$2,FALSE))</f>
        <v>4</v>
      </c>
      <c r="P325" s="14" t="str">
        <f>IF($C325="B",VLOOKUP($A325,Bat!$A$4:$BG$1500,P$1,FALSE),VLOOKUP($A325,Pit!$A$4:$BA$1686,P$2,FALSE))</f>
        <v>90-92 Mph</v>
      </c>
      <c r="Q325" s="15">
        <f>IF($C325="B",VLOOKUP($A325,Bat!$A$4:$BG$1500,Q$1,FALSE),VLOOKUP($A325,Pit!$A$4:$BA$1686,Q$2,FALSE))</f>
        <v>7</v>
      </c>
      <c r="R325" s="16">
        <f>IF($C325="B",VLOOKUP($A325,Bat!$A$4:$BG$1500,R$1,FALSE),VLOOKUP($A325,Pit!$A$4:$BA$1686,R$2,FALSE))</f>
        <v>107.56062684159298</v>
      </c>
      <c r="S325" s="17">
        <f>IF($C325="B",VLOOKUP($A325,Bat!$A$4:$BG$1500,S$1,FALSE),VLOOKUP($A325,Pit!$A$4:$BA$1686,S$2,FALSE))</f>
        <v>0.60535486614990386</v>
      </c>
      <c r="T325" s="48" t="str">
        <f>IF($C325="B",VLOOKUP($A325,Bat!$A$4:$BG$1500,T$1,FALSE),VLOOKUP($A325,Pit!$A$4:$BA$1686,T$2,FALSE))</f>
        <v>$65k</v>
      </c>
      <c r="U325" s="19">
        <f>IF($C325="B",VLOOKUP($A325,Bat!$A$4:$AU$1464,46,FALSE),VLOOKUP($A325,Pit!$A$4:$BD$1664,55,FALSE))</f>
        <v>800</v>
      </c>
      <c r="V325" s="19">
        <f>IF($C325="B",VLOOKUP($A325,Bat!$A$4:$BA$1464,47,FALSE),VLOOKUP($A325,Pit!$A$4:$BF$1664,56,FALSE))</f>
        <v>800</v>
      </c>
      <c r="W325" s="19">
        <f>IF($C325="B",VLOOKUP($A325,Bat!$A$4:$BA$1464,48,FALSE),VLOOKUP($A325,Pit!$A$4:$BF$1664,57,FALSE))</f>
        <v>0</v>
      </c>
      <c r="X325" s="14">
        <f t="shared" ref="X325:X388" si="25">U325+Y325+IF($X$3&lt;&gt;$C325,50,0)</f>
        <v>1103</v>
      </c>
      <c r="Y325" s="20">
        <f t="shared" ref="Y325:Y388" si="26">RANK(S325,$S$5:$S$1177)</f>
        <v>253</v>
      </c>
      <c r="Z325" s="14">
        <f>IFERROR(VLOOKUP($D325,Results37!$F$3:$L$1396,Z$1,FALSE),"")</f>
        <v>461</v>
      </c>
      <c r="AA325" s="43">
        <f>IF(ISERROR(VLOOKUP(D325,Results37!$F$3:$O$1399,AA$1,FALSE)),"",IF(VLOOKUP(D325,Results37!$F$3:$O$1399,AA$1+1,FALSE)=1,"S"&amp;VLOOKUP(D325,Results37!$F$3:$O$1399,AA$1,FALSE),VLOOKUP(D325,Results37!$F$3:$O$1399,AA$1,FALSE)))</f>
        <v>15</v>
      </c>
      <c r="AB325" s="14">
        <f>IFERROR(VLOOKUP($D325,Results37!$F$3:$L$1396,AB$1,FALSE),"")</f>
        <v>25</v>
      </c>
      <c r="AC325" s="14" t="str">
        <f>IFERROR(VLOOKUP($D325,Results37!$F$3:$L$1396,AC$1,FALSE),"")</f>
        <v>San Juan Coqui</v>
      </c>
      <c r="AD325" s="14">
        <f t="shared" ref="AD325:AD388" si="27">IF(X325="","",X325-Z325)</f>
        <v>642</v>
      </c>
      <c r="AE325" s="18" t="str">
        <f>IF(ISERROR(VLOOKUP($AC325&amp;"-"&amp;$F325&amp;" "&amp;G325,Bonuses!$B$1:$G$1006,4,FALSE)),"",INT(VLOOKUP($AC325&amp;"-"&amp;$F325&amp;" "&amp;$G325,Bonuses!$B$1:$G$1006,4,FALSE)))</f>
        <v/>
      </c>
      <c r="AF325" s="14" t="str">
        <f>IF(ISERROR(VLOOKUP($AC325&amp;"-"&amp;$F325,Bonuses!$B$1:$G$1006,5,FALSE)),"",IF(VLOOKUP($AC325&amp;"-"&amp;$F325,Bonuses!$B$1:$G$1006,5,FALSE)="","",VLOOKUP($AC325&amp;"-"&amp;$F325,Bonuses!$B$1:$G$1006,6,FALSE)&amp;" yrs, "&amp;VLOOKUP($AC325&amp;"-"&amp;$F325,Bonuses!$B$1:$G$1006,5,FALSE)))</f>
        <v/>
      </c>
    </row>
    <row r="326" spans="1:32" s="19" customFormat="1" hidden="1" x14ac:dyDescent="0.3">
      <c r="A326" s="19">
        <v>12836</v>
      </c>
      <c r="B326" s="19">
        <f t="shared" si="24"/>
        <v>1</v>
      </c>
      <c r="C326" s="14" t="str">
        <f>IF(ISNUMBER(IFERROR(VLOOKUP($A326,Pit!$A$4:$A$600,1,FALSE),"B")),"P","B")</f>
        <v>B</v>
      </c>
      <c r="D326" s="15">
        <f>IF($C326="B",VLOOKUP($A326,Bat!$A$4:$BG$1500,D$1,FALSE),VLOOKUP($A326,Pit!$A$4:$BA$1686,D$2,FALSE))</f>
        <v>12836</v>
      </c>
      <c r="E326" s="14" t="str">
        <f>IF($C326="B",VLOOKUP($A326,Bat!$A$4:$BG$1500,E$1,FALSE),VLOOKUP($A326,Pit!$A$4:$BA$1686,E$2,FALSE))</f>
        <v>RF</v>
      </c>
      <c r="F326" s="14" t="str">
        <f>IF($C326="B",VLOOKUP($A326,Bat!$A$4:$BG$1500,F$1,FALSE),VLOOKUP($A326,Pit!$A$4:$BA$1686,F$2,FALSE))</f>
        <v>Mike</v>
      </c>
      <c r="G326" s="14" t="str">
        <f>IF($C326="B",VLOOKUP($A326,Bat!$A$4:$BG$1500,G$1,FALSE),VLOOKUP($A326,Pit!$A$4:$BA$1686,G$2,FALSE))</f>
        <v>Pérez</v>
      </c>
      <c r="H326" s="14">
        <f>IF($C326="B",VLOOKUP($A326,Bat!$A$4:$BG$1500,H$1,FALSE),VLOOKUP($A326,Pit!$A$4:$BA$1686,H$2,FALSE))</f>
        <v>18</v>
      </c>
      <c r="I326" s="14" t="str">
        <f>IF($C326="B",VLOOKUP($A326,Bat!$A$4:$BG$1500,I$1,FALSE),VLOOKUP($A326,Pit!$A$4:$BA$1686,I$2,FALSE))</f>
        <v>S</v>
      </c>
      <c r="J326" s="14" t="str">
        <f>IF($C326="B",VLOOKUP($A326,Bat!$A$4:$BG$1500,J$1,FALSE),VLOOKUP($A326,Pit!$A$4:$BA$1686,J$2,FALSE))</f>
        <v>R</v>
      </c>
      <c r="K326" s="14" t="str">
        <f>IF($C326="B",VLOOKUP($A326,Bat!$A$4:$BG$1500,K$1,FALSE),VLOOKUP($A326,Pit!$A$4:$BA$1686,K$2,FALSE))</f>
        <v>Normal</v>
      </c>
      <c r="L326" s="15" t="str">
        <f>IF($C326="B",VLOOKUP($A326,Bat!$A$4:$BG$1500,L$1,FALSE),VLOOKUP($A326,Pit!$A$4:$BA$1686,L$2,FALSE))</f>
        <v>Normal</v>
      </c>
      <c r="M326" s="14">
        <f>IF($C326="B",VLOOKUP($A326,Bat!$A$4:$BG$1500,M$1,FALSE),VLOOKUP($A326,Pit!$A$4:$BA$1686,M$2,FALSE))</f>
        <v>2</v>
      </c>
      <c r="N326" s="14">
        <f>IF($C326="B",VLOOKUP($A326,Bat!$A$4:$BG$1500,N$1,FALSE),VLOOKUP($A326,Pit!$A$4:$BA$1686,N$2,FALSE))</f>
        <v>4</v>
      </c>
      <c r="O326" s="14">
        <f>IF($C326="B",VLOOKUP($A326,Bat!$A$4:$BG$1500,O$1,FALSE),VLOOKUP($A326,Pit!$A$4:$BA$1686,O$2,FALSE))</f>
        <v>6</v>
      </c>
      <c r="P326" s="14">
        <f>IF($C326="B",VLOOKUP($A326,Bat!$A$4:$BG$1500,P$1,FALSE),VLOOKUP($A326,Pit!$A$4:$BA$1686,P$2,FALSE))</f>
        <v>4</v>
      </c>
      <c r="Q326" s="15">
        <f>IF($C326="B",VLOOKUP($A326,Bat!$A$4:$BG$1500,Q$1,FALSE),VLOOKUP($A326,Pit!$A$4:$BA$1686,Q$2,FALSE))</f>
        <v>1</v>
      </c>
      <c r="R326" s="16">
        <f>IF($C326="B",VLOOKUP($A326,Bat!$A$4:$BG$1500,R$1,FALSE),VLOOKUP($A326,Pit!$A$4:$BA$1686,R$2,FALSE))</f>
        <v>108.70981075897319</v>
      </c>
      <c r="S326" s="17">
        <f>IF($C326="B",VLOOKUP($A326,Bat!$A$4:$BG$1500,S$1,FALSE),VLOOKUP($A326,Pit!$A$4:$BA$1686,S$2,FALSE))</f>
        <v>0.12571372279093526</v>
      </c>
      <c r="T326" s="48" t="str">
        <f>IF($C326="B",VLOOKUP($A326,Bat!$A$4:$BG$1500,T$1,FALSE),VLOOKUP($A326,Pit!$A$4:$BA$1686,T$2,FALSE))</f>
        <v>$190k</v>
      </c>
      <c r="U326" s="19">
        <f>IF($C326="B",VLOOKUP($A326,Bat!$A$4:$AU$1464,46,FALSE),VLOOKUP($A326,Pit!$A$4:$BD$1664,55,FALSE))</f>
        <v>800</v>
      </c>
      <c r="V326" s="19">
        <f>IF($C326="B",VLOOKUP($A326,Bat!$A$4:$BA$1464,47,FALSE),VLOOKUP($A326,Pit!$A$4:$BF$1664,56,FALSE))</f>
        <v>800</v>
      </c>
      <c r="W326" s="19">
        <f>IF($C326="B",VLOOKUP($A326,Bat!$A$4:$BA$1464,48,FALSE),VLOOKUP($A326,Pit!$A$4:$BF$1664,57,FALSE))</f>
        <v>0</v>
      </c>
      <c r="X326" s="14">
        <f t="shared" si="25"/>
        <v>1253</v>
      </c>
      <c r="Y326" s="20">
        <f t="shared" si="26"/>
        <v>403</v>
      </c>
      <c r="Z326" s="14">
        <f>IFERROR(VLOOKUP($D326,Results37!$F$3:$L$1396,Z$1,FALSE),"")</f>
        <v>280</v>
      </c>
      <c r="AA326" s="43">
        <f>IF(ISERROR(VLOOKUP(D326,Results37!$F$3:$O$1399,AA$1,FALSE)),"",IF(VLOOKUP(D326,Results37!$F$3:$O$1399,AA$1+1,FALSE)=1,"S"&amp;VLOOKUP(D326,Results37!$F$3:$O$1399,AA$1,FALSE),VLOOKUP(D326,Results37!$F$3:$O$1399,AA$1,FALSE)))</f>
        <v>10</v>
      </c>
      <c r="AB326" s="14">
        <f>IFERROR(VLOOKUP($D326,Results37!$F$3:$L$1396,AB$1,FALSE),"")</f>
        <v>4</v>
      </c>
      <c r="AC326" s="14" t="str">
        <f>IFERROR(VLOOKUP($D326,Results37!$F$3:$L$1396,AC$1,FALSE),"")</f>
        <v>Manchester Maulers</v>
      </c>
      <c r="AD326" s="14">
        <f t="shared" si="27"/>
        <v>973</v>
      </c>
      <c r="AE326" s="18" t="str">
        <f>IF(ISERROR(VLOOKUP($AC326&amp;"-"&amp;$F326&amp;" "&amp;G326,Bonuses!$B$1:$G$1006,4,FALSE)),"",INT(VLOOKUP($AC326&amp;"-"&amp;$F326&amp;" "&amp;$G326,Bonuses!$B$1:$G$1006,4,FALSE)))</f>
        <v/>
      </c>
      <c r="AF326" s="14" t="str">
        <f>AA326&amp;"."&amp;AB326&amp;" ("&amp;Z326&amp;") - "&amp;E326&amp;" "&amp;F326&amp;" "&amp;G326</f>
        <v>10.4 (280) - RF Mike Pérez</v>
      </c>
    </row>
    <row r="327" spans="1:32" s="19" customFormat="1" hidden="1" x14ac:dyDescent="0.3">
      <c r="A327" s="19">
        <v>12175</v>
      </c>
      <c r="B327" s="19">
        <f t="shared" si="24"/>
        <v>1</v>
      </c>
      <c r="C327" s="14" t="str">
        <f>IF(ISNUMBER(IFERROR(VLOOKUP($A327,Pit!$A$4:$A$600,1,FALSE),"B")),"P","B")</f>
        <v>P</v>
      </c>
      <c r="D327" s="15">
        <f>IF($C327="B",VLOOKUP($A327,Bat!$A$4:$BG$1500,D$1,FALSE),VLOOKUP($A327,Pit!$A$4:$BA$1686,D$2,FALSE))</f>
        <v>12175</v>
      </c>
      <c r="E327" s="14" t="str">
        <f>IF($C327="B",VLOOKUP($A327,Bat!$A$4:$BG$1500,E$1,FALSE),VLOOKUP($A327,Pit!$A$4:$BA$1686,E$2,FALSE))</f>
        <v>SP</v>
      </c>
      <c r="F327" s="14" t="str">
        <f>IF($C327="B",VLOOKUP($A327,Bat!$A$4:$BG$1500,F$1,FALSE),VLOOKUP($A327,Pit!$A$4:$BA$1686,F$2,FALSE))</f>
        <v>Ron</v>
      </c>
      <c r="G327" s="14" t="str">
        <f>IF($C327="B",VLOOKUP($A327,Bat!$A$4:$BG$1500,G$1,FALSE),VLOOKUP($A327,Pit!$A$4:$BA$1686,G$2,FALSE))</f>
        <v>Daly</v>
      </c>
      <c r="H327" s="14">
        <f>IF($C327="B",VLOOKUP($A327,Bat!$A$4:$BG$1500,H$1,FALSE),VLOOKUP($A327,Pit!$A$4:$BA$1686,H$2,FALSE))</f>
        <v>21</v>
      </c>
      <c r="I327" s="14" t="str">
        <f>IF($C327="B",VLOOKUP($A327,Bat!$A$4:$BG$1500,I$1,FALSE),VLOOKUP($A327,Pit!$A$4:$BA$1686,I$2,FALSE))</f>
        <v>L</v>
      </c>
      <c r="J327" s="14" t="str">
        <f>IF($C327="B",VLOOKUP($A327,Bat!$A$4:$BG$1500,J$1,FALSE),VLOOKUP($A327,Pit!$A$4:$BA$1686,J$2,FALSE))</f>
        <v>L</v>
      </c>
      <c r="K327" s="14" t="str">
        <f>IF($C327="B",VLOOKUP($A327,Bat!$A$4:$BG$1500,K$1,FALSE),VLOOKUP($A327,Pit!$A$4:$BA$1686,K$2,FALSE))</f>
        <v>High</v>
      </c>
      <c r="L327" s="15" t="str">
        <f>IF($C327="B",VLOOKUP($A327,Bat!$A$4:$BG$1500,L$1,FALSE),VLOOKUP($A327,Pit!$A$4:$BA$1686,L$2,FALSE))</f>
        <v>Normal</v>
      </c>
      <c r="M327" s="14">
        <f>IF($C327="B",VLOOKUP($A327,Bat!$A$4:$BG$1500,M$1,FALSE),VLOOKUP($A327,Pit!$A$4:$BA$1686,M$2,FALSE))</f>
        <v>5</v>
      </c>
      <c r="N327" s="14">
        <f>IF($C327="B",VLOOKUP($A327,Bat!$A$4:$BG$1500,N$1,FALSE),VLOOKUP($A327,Pit!$A$4:$BA$1686,N$2,FALSE))</f>
        <v>2</v>
      </c>
      <c r="O327" s="14">
        <f>IF($C327="B",VLOOKUP($A327,Bat!$A$4:$BG$1500,O$1,FALSE),VLOOKUP($A327,Pit!$A$4:$BA$1686,O$2,FALSE))</f>
        <v>3</v>
      </c>
      <c r="P327" s="14" t="str">
        <f>IF($C327="B",VLOOKUP($A327,Bat!$A$4:$BG$1500,P$1,FALSE),VLOOKUP($A327,Pit!$A$4:$BA$1686,P$2,FALSE))</f>
        <v>90-92 Mph</v>
      </c>
      <c r="Q327" s="15">
        <f>IF($C327="B",VLOOKUP($A327,Bat!$A$4:$BG$1500,Q$1,FALSE),VLOOKUP($A327,Pit!$A$4:$BA$1686,Q$2,FALSE))</f>
        <v>6</v>
      </c>
      <c r="R327" s="16">
        <f>IF($C327="B",VLOOKUP($A327,Bat!$A$4:$BG$1500,R$1,FALSE),VLOOKUP($A327,Pit!$A$4:$BA$1686,R$2,FALSE))</f>
        <v>107.50833593417667</v>
      </c>
      <c r="S327" s="17">
        <f>IF($C327="B",VLOOKUP($A327,Bat!$A$4:$BG$1500,S$1,FALSE),VLOOKUP($A327,Pit!$A$4:$BA$1686,S$2,FALSE))</f>
        <v>0.60053068145268396</v>
      </c>
      <c r="T327" s="48" t="str">
        <f>IF($C327="B",VLOOKUP($A327,Bat!$A$4:$BG$1500,T$1,FALSE),VLOOKUP($A327,Pit!$A$4:$BA$1686,T$2,FALSE))</f>
        <v>$34k</v>
      </c>
      <c r="U327" s="19">
        <f>IF($C327="B",VLOOKUP($A327,Bat!$A$4:$AU$1464,46,FALSE),VLOOKUP($A327,Pit!$A$4:$BD$1664,55,FALSE))</f>
        <v>800</v>
      </c>
      <c r="V327" s="19">
        <f>IF($C327="B",VLOOKUP($A327,Bat!$A$4:$BA$1464,47,FALSE),VLOOKUP($A327,Pit!$A$4:$BF$1664,56,FALSE))</f>
        <v>800</v>
      </c>
      <c r="W327" s="19">
        <f>IF($C327="B",VLOOKUP($A327,Bat!$A$4:$BA$1464,48,FALSE),VLOOKUP($A327,Pit!$A$4:$BF$1664,57,FALSE))</f>
        <v>0</v>
      </c>
      <c r="X327" s="14">
        <f t="shared" si="25"/>
        <v>1105</v>
      </c>
      <c r="Y327" s="20">
        <f t="shared" si="26"/>
        <v>255</v>
      </c>
      <c r="Z327" s="14">
        <f>IFERROR(VLOOKUP($D327,Results37!$F$3:$L$1396,Z$1,FALSE),"")</f>
        <v>435</v>
      </c>
      <c r="AA327" s="43">
        <f>IF(ISERROR(VLOOKUP(D327,Results37!$F$3:$O$1399,AA$1,FALSE)),"",IF(VLOOKUP(D327,Results37!$F$3:$O$1399,AA$1+1,FALSE)=1,"S"&amp;VLOOKUP(D327,Results37!$F$3:$O$1399,AA$1,FALSE),VLOOKUP(D327,Results37!$F$3:$O$1399,AA$1,FALSE)))</f>
        <v>14</v>
      </c>
      <c r="AB327" s="14">
        <f>IFERROR(VLOOKUP($D327,Results37!$F$3:$L$1396,AB$1,FALSE),"")</f>
        <v>31</v>
      </c>
      <c r="AC327" s="14" t="str">
        <f>IFERROR(VLOOKUP($D327,Results37!$F$3:$L$1396,AC$1,FALSE),"")</f>
        <v>Tempe Knights</v>
      </c>
      <c r="AD327" s="14">
        <f t="shared" si="27"/>
        <v>670</v>
      </c>
      <c r="AE327" s="18" t="str">
        <f>IF(ISERROR(VLOOKUP($AC327&amp;"-"&amp;$F327&amp;" "&amp;G327,Bonuses!$B$1:$G$1006,4,FALSE)),"",INT(VLOOKUP($AC327&amp;"-"&amp;$F327&amp;" "&amp;$G327,Bonuses!$B$1:$G$1006,4,FALSE)))</f>
        <v/>
      </c>
      <c r="AF327" s="14" t="str">
        <f>AA327&amp;"."&amp;AB327&amp;" ("&amp;Z327&amp;") - "&amp;E327&amp;" "&amp;F327&amp;" "&amp;G327</f>
        <v>14.31 (435) - SP Ron Daly</v>
      </c>
    </row>
    <row r="328" spans="1:32" s="19" customFormat="1" hidden="1" x14ac:dyDescent="0.3">
      <c r="A328" s="19">
        <v>16427</v>
      </c>
      <c r="B328" s="19">
        <f t="shared" si="24"/>
        <v>1</v>
      </c>
      <c r="C328" s="14" t="str">
        <f>IF(ISNUMBER(IFERROR(VLOOKUP($A328,Pit!$A$4:$A$600,1,FALSE),"B")),"P","B")</f>
        <v>B</v>
      </c>
      <c r="D328" s="15">
        <f>IF($C328="B",VLOOKUP($A328,Bat!$A$4:$BG$1500,D$1,FALSE),VLOOKUP($A328,Pit!$A$4:$BA$1686,D$2,FALSE))</f>
        <v>16427</v>
      </c>
      <c r="E328" s="14" t="str">
        <f>IF($C328="B",VLOOKUP($A328,Bat!$A$4:$BG$1500,E$1,FALSE),VLOOKUP($A328,Pit!$A$4:$BA$1686,E$2,FALSE))</f>
        <v>LF</v>
      </c>
      <c r="F328" s="14" t="str">
        <f>IF($C328="B",VLOOKUP($A328,Bat!$A$4:$BG$1500,F$1,FALSE),VLOOKUP($A328,Pit!$A$4:$BA$1686,F$2,FALSE))</f>
        <v>Anthony</v>
      </c>
      <c r="G328" s="14" t="str">
        <f>IF($C328="B",VLOOKUP($A328,Bat!$A$4:$BG$1500,G$1,FALSE),VLOOKUP($A328,Pit!$A$4:$BA$1686,G$2,FALSE))</f>
        <v>Moggs</v>
      </c>
      <c r="H328" s="14">
        <f>IF($C328="B",VLOOKUP($A328,Bat!$A$4:$BG$1500,H$1,FALSE),VLOOKUP($A328,Pit!$A$4:$BA$1686,H$2,FALSE))</f>
        <v>18</v>
      </c>
      <c r="I328" s="14" t="str">
        <f>IF($C328="B",VLOOKUP($A328,Bat!$A$4:$BG$1500,I$1,FALSE),VLOOKUP($A328,Pit!$A$4:$BA$1686,I$2,FALSE))</f>
        <v>S</v>
      </c>
      <c r="J328" s="14" t="str">
        <f>IF($C328="B",VLOOKUP($A328,Bat!$A$4:$BG$1500,J$1,FALSE),VLOOKUP($A328,Pit!$A$4:$BA$1686,J$2,FALSE))</f>
        <v>R</v>
      </c>
      <c r="K328" s="14" t="str">
        <f>IF($C328="B",VLOOKUP($A328,Bat!$A$4:$BG$1500,K$1,FALSE),VLOOKUP($A328,Pit!$A$4:$BA$1686,K$2,FALSE))</f>
        <v>Normal</v>
      </c>
      <c r="L328" s="15" t="str">
        <f>IF($C328="B",VLOOKUP($A328,Bat!$A$4:$BG$1500,L$1,FALSE),VLOOKUP($A328,Pit!$A$4:$BA$1686,L$2,FALSE))</f>
        <v>High</v>
      </c>
      <c r="M328" s="14">
        <f>IF($C328="B",VLOOKUP($A328,Bat!$A$4:$BG$1500,M$1,FALSE),VLOOKUP($A328,Pit!$A$4:$BA$1686,M$2,FALSE))</f>
        <v>3</v>
      </c>
      <c r="N328" s="14">
        <f>IF($C328="B",VLOOKUP($A328,Bat!$A$4:$BG$1500,N$1,FALSE),VLOOKUP($A328,Pit!$A$4:$BA$1686,N$2,FALSE))</f>
        <v>3</v>
      </c>
      <c r="O328" s="14">
        <f>IF($C328="B",VLOOKUP($A328,Bat!$A$4:$BG$1500,O$1,FALSE),VLOOKUP($A328,Pit!$A$4:$BA$1686,O$2,FALSE))</f>
        <v>3</v>
      </c>
      <c r="P328" s="14">
        <f>IF($C328="B",VLOOKUP($A328,Bat!$A$4:$BG$1500,P$1,FALSE),VLOOKUP($A328,Pit!$A$4:$BA$1686,P$2,FALSE))</f>
        <v>4</v>
      </c>
      <c r="Q328" s="15">
        <f>IF($C328="B",VLOOKUP($A328,Bat!$A$4:$BG$1500,Q$1,FALSE),VLOOKUP($A328,Pit!$A$4:$BA$1686,Q$2,FALSE))</f>
        <v>3</v>
      </c>
      <c r="R328" s="16">
        <f>IF($C328="B",VLOOKUP($A328,Bat!$A$4:$BG$1500,R$1,FALSE),VLOOKUP($A328,Pit!$A$4:$BA$1686,R$2,FALSE))</f>
        <v>110.9379406087304</v>
      </c>
      <c r="S328" s="17">
        <f>IF($C328="B",VLOOKUP($A328,Bat!$A$4:$BG$1500,S$1,FALSE),VLOOKUP($A328,Pit!$A$4:$BA$1686,S$2,FALSE))</f>
        <v>0.59114504045550043</v>
      </c>
      <c r="T328" s="48" t="str">
        <f>IF($C328="B",VLOOKUP($A328,Bat!$A$4:$BG$1500,T$1,FALSE),VLOOKUP($A328,Pit!$A$4:$BA$1686,T$2,FALSE))</f>
        <v>$80k</v>
      </c>
      <c r="U328" s="19">
        <f>IF($C328="B",VLOOKUP($A328,Bat!$A$4:$AU$1464,46,FALSE),VLOOKUP($A328,Pit!$A$4:$BD$1664,55,FALSE))</f>
        <v>800</v>
      </c>
      <c r="V328" s="19">
        <f>IF($C328="B",VLOOKUP($A328,Bat!$A$4:$BA$1464,47,FALSE),VLOOKUP($A328,Pit!$A$4:$BF$1664,56,FALSE))</f>
        <v>800</v>
      </c>
      <c r="W328" s="19">
        <f>IF($C328="B",VLOOKUP($A328,Bat!$A$4:$BA$1464,48,FALSE),VLOOKUP($A328,Pit!$A$4:$BF$1664,57,FALSE))</f>
        <v>0</v>
      </c>
      <c r="X328" s="14">
        <f t="shared" si="25"/>
        <v>1106</v>
      </c>
      <c r="Y328" s="20">
        <f t="shared" si="26"/>
        <v>256</v>
      </c>
      <c r="Z328" s="14">
        <f>IFERROR(VLOOKUP($D328,Results37!$F$3:$L$1396,Z$1,FALSE),"")</f>
        <v>619</v>
      </c>
      <c r="AA328" s="43">
        <f>IF(ISERROR(VLOOKUP(D328,Results37!$F$3:$O$1399,AA$1,FALSE)),"",IF(VLOOKUP(D328,Results37!$F$3:$O$1399,AA$1+1,FALSE)=1,"S"&amp;VLOOKUP(D328,Results37!$F$3:$O$1399,AA$1,FALSE),VLOOKUP(D328,Results37!$F$3:$O$1399,AA$1,FALSE)))</f>
        <v>20</v>
      </c>
      <c r="AB328" s="14">
        <f>IFERROR(VLOOKUP($D328,Results37!$F$3:$L$1396,AB$1,FALSE),"")</f>
        <v>23</v>
      </c>
      <c r="AC328" s="14" t="str">
        <f>IFERROR(VLOOKUP($D328,Results37!$F$3:$L$1396,AC$1,FALSE),"")</f>
        <v>Fargo Dinosaurs</v>
      </c>
      <c r="AD328" s="14">
        <f t="shared" si="27"/>
        <v>487</v>
      </c>
      <c r="AE328" s="18" t="str">
        <f>IF(ISERROR(VLOOKUP($AC328&amp;"-"&amp;$F328&amp;" "&amp;G328,Bonuses!$B$1:$G$1006,4,FALSE)),"",INT(VLOOKUP($AC328&amp;"-"&amp;$F328&amp;" "&amp;$G328,Bonuses!$B$1:$G$1006,4,FALSE)))</f>
        <v/>
      </c>
      <c r="AF328" s="14" t="str">
        <f>AA328&amp;"."&amp;AB328&amp;" ("&amp;Z328&amp;") - "&amp;E328&amp;" "&amp;F328&amp;" "&amp;G328</f>
        <v>20.23 (619) - LF Anthony Moggs</v>
      </c>
    </row>
    <row r="329" spans="1:32" s="19" customFormat="1" hidden="1" x14ac:dyDescent="0.3">
      <c r="A329" s="19">
        <v>7548</v>
      </c>
      <c r="B329" s="19">
        <f t="shared" si="24"/>
        <v>1</v>
      </c>
      <c r="C329" s="14" t="str">
        <f>IF(ISNUMBER(IFERROR(VLOOKUP($A329,Pit!$A$4:$A$600,1,FALSE),"B")),"P","B")</f>
        <v>P</v>
      </c>
      <c r="D329" s="15">
        <f>IF($C329="B",VLOOKUP($A329,Bat!$A$4:$BG$1500,D$1,FALSE),VLOOKUP($A329,Pit!$A$4:$BA$1686,D$2,FALSE))</f>
        <v>7548</v>
      </c>
      <c r="E329" s="14" t="str">
        <f>IF($C329="B",VLOOKUP($A329,Bat!$A$4:$BG$1500,E$1,FALSE),VLOOKUP($A329,Pit!$A$4:$BA$1686,E$2,FALSE))</f>
        <v>RP</v>
      </c>
      <c r="F329" s="14" t="str">
        <f>IF($C329="B",VLOOKUP($A329,Bat!$A$4:$BG$1500,F$1,FALSE),VLOOKUP($A329,Pit!$A$4:$BA$1686,F$2,FALSE))</f>
        <v>George</v>
      </c>
      <c r="G329" s="14" t="str">
        <f>IF($C329="B",VLOOKUP($A329,Bat!$A$4:$BG$1500,G$1,FALSE),VLOOKUP($A329,Pit!$A$4:$BA$1686,G$2,FALSE))</f>
        <v>Riggs</v>
      </c>
      <c r="H329" s="14">
        <f>IF($C329="B",VLOOKUP($A329,Bat!$A$4:$BG$1500,H$1,FALSE),VLOOKUP($A329,Pit!$A$4:$BA$1686,H$2,FALSE))</f>
        <v>21</v>
      </c>
      <c r="I329" s="14" t="str">
        <f>IF($C329="B",VLOOKUP($A329,Bat!$A$4:$BG$1500,I$1,FALSE),VLOOKUP($A329,Pit!$A$4:$BA$1686,I$2,FALSE))</f>
        <v>R</v>
      </c>
      <c r="J329" s="14" t="str">
        <f>IF($C329="B",VLOOKUP($A329,Bat!$A$4:$BG$1500,J$1,FALSE),VLOOKUP($A329,Pit!$A$4:$BA$1686,J$2,FALSE))</f>
        <v>R</v>
      </c>
      <c r="K329" s="14" t="str">
        <f>IF($C329="B",VLOOKUP($A329,Bat!$A$4:$BG$1500,K$1,FALSE),VLOOKUP($A329,Pit!$A$4:$BA$1686,K$2,FALSE))</f>
        <v>Normal</v>
      </c>
      <c r="L329" s="15" t="str">
        <f>IF($C329="B",VLOOKUP($A329,Bat!$A$4:$BG$1500,L$1,FALSE),VLOOKUP($A329,Pit!$A$4:$BA$1686,L$2,FALSE))</f>
        <v>High</v>
      </c>
      <c r="M329" s="14">
        <f>IF($C329="B",VLOOKUP($A329,Bat!$A$4:$BG$1500,M$1,FALSE),VLOOKUP($A329,Pit!$A$4:$BA$1686,M$2,FALSE))</f>
        <v>6</v>
      </c>
      <c r="N329" s="14">
        <f>IF($C329="B",VLOOKUP($A329,Bat!$A$4:$BG$1500,N$1,FALSE),VLOOKUP($A329,Pit!$A$4:$BA$1686,N$2,FALSE))</f>
        <v>2</v>
      </c>
      <c r="O329" s="14">
        <f>IF($C329="B",VLOOKUP($A329,Bat!$A$4:$BG$1500,O$1,FALSE),VLOOKUP($A329,Pit!$A$4:$BA$1686,O$2,FALSE))</f>
        <v>4</v>
      </c>
      <c r="P329" s="14" t="str">
        <f>IF($C329="B",VLOOKUP($A329,Bat!$A$4:$BG$1500,P$1,FALSE),VLOOKUP($A329,Pit!$A$4:$BA$1686,P$2,FALSE))</f>
        <v>95-97 Mph</v>
      </c>
      <c r="Q329" s="15">
        <f>IF($C329="B",VLOOKUP($A329,Bat!$A$4:$BG$1500,Q$1,FALSE),VLOOKUP($A329,Pit!$A$4:$BA$1686,Q$2,FALSE))</f>
        <v>8</v>
      </c>
      <c r="R329" s="16">
        <f>IF($C329="B",VLOOKUP($A329,Bat!$A$4:$BG$1500,R$1,FALSE),VLOOKUP($A329,Pit!$A$4:$BA$1686,R$2,FALSE))</f>
        <v>114.28434337185155</v>
      </c>
      <c r="S329" s="17">
        <f>IF($C329="B",VLOOKUP($A329,Bat!$A$4:$BG$1500,S$1,FALSE),VLOOKUP($A329,Pit!$A$4:$BA$1686,S$2,FALSE))</f>
        <v>1.2256625256724212</v>
      </c>
      <c r="T329" s="48" t="str">
        <f>IF($C329="B",VLOOKUP($A329,Bat!$A$4:$BG$1500,T$1,FALSE),VLOOKUP($A329,Pit!$A$4:$BA$1686,T$2,FALSE))</f>
        <v>-</v>
      </c>
      <c r="U329" s="19">
        <f>IF($C329="B",VLOOKUP($A329,Bat!$A$4:$AU$1464,46,FALSE),VLOOKUP($A329,Pit!$A$4:$BD$1664,55,FALSE))</f>
        <v>800</v>
      </c>
      <c r="V329" s="19">
        <f>IF($C329="B",VLOOKUP($A329,Bat!$A$4:$BA$1464,47,FALSE),VLOOKUP($A329,Pit!$A$4:$BF$1664,56,FALSE))</f>
        <v>800</v>
      </c>
      <c r="W329" s="19">
        <f>IF($C329="B",VLOOKUP($A329,Bat!$A$4:$BA$1464,48,FALSE),VLOOKUP($A329,Pit!$A$4:$BF$1664,57,FALSE))</f>
        <v>0</v>
      </c>
      <c r="X329" s="14">
        <f t="shared" si="25"/>
        <v>974</v>
      </c>
      <c r="Y329" s="20">
        <f t="shared" si="26"/>
        <v>124</v>
      </c>
      <c r="Z329" s="14">
        <f>IFERROR(VLOOKUP($D329,Results37!$F$3:$L$1396,Z$1,FALSE),"")</f>
        <v>327</v>
      </c>
      <c r="AA329" s="43">
        <f>IF(ISERROR(VLOOKUP(D329,Results37!$F$3:$O$1399,AA$1,FALSE)),"",IF(VLOOKUP(D329,Results37!$F$3:$O$1399,AA$1+1,FALSE)=1,"S"&amp;VLOOKUP(D329,Results37!$F$3:$O$1399,AA$1,FALSE),VLOOKUP(D329,Results37!$F$3:$O$1399,AA$1,FALSE)))</f>
        <v>11</v>
      </c>
      <c r="AB329" s="14">
        <f>IFERROR(VLOOKUP($D329,Results37!$F$3:$L$1396,AB$1,FALSE),"")</f>
        <v>19</v>
      </c>
      <c r="AC329" s="14" t="str">
        <f>IFERROR(VLOOKUP($D329,Results37!$F$3:$L$1396,AC$1,FALSE),"")</f>
        <v>Kalamazoo Badgers</v>
      </c>
      <c r="AD329" s="14">
        <f t="shared" si="27"/>
        <v>647</v>
      </c>
      <c r="AE329" s="18" t="str">
        <f>IF(ISERROR(VLOOKUP($AC329&amp;"-"&amp;$F329&amp;" "&amp;G329,Bonuses!$B$1:$G$1006,4,FALSE)),"",INT(VLOOKUP($AC329&amp;"-"&amp;$F329&amp;" "&amp;$G329,Bonuses!$B$1:$G$1006,4,FALSE)))</f>
        <v/>
      </c>
      <c r="AF329" s="14" t="str">
        <f>AA329&amp;"."&amp;AB329&amp;" ("&amp;Z329&amp;") - "&amp;E329&amp;" "&amp;F329&amp;" "&amp;G329</f>
        <v>11.19 (327) - RP George Riggs</v>
      </c>
    </row>
    <row r="330" spans="1:32" s="19" customFormat="1" hidden="1" x14ac:dyDescent="0.3">
      <c r="A330" s="19">
        <v>13143</v>
      </c>
      <c r="B330" s="19">
        <f t="shared" si="24"/>
        <v>1</v>
      </c>
      <c r="C330" s="14" t="str">
        <f>IF(ISNUMBER(IFERROR(VLOOKUP($A330,Pit!$A$4:$A$600,1,FALSE),"B")),"P","B")</f>
        <v>B</v>
      </c>
      <c r="D330" s="15">
        <f>IF($C330="B",VLOOKUP($A330,Bat!$A$4:$BG$1500,D$1,FALSE),VLOOKUP($A330,Pit!$A$4:$BA$1686,D$2,FALSE))</f>
        <v>13143</v>
      </c>
      <c r="E330" s="14" t="str">
        <f>IF($C330="B",VLOOKUP($A330,Bat!$A$4:$BG$1500,E$1,FALSE),VLOOKUP($A330,Pit!$A$4:$BA$1686,E$2,FALSE))</f>
        <v>1B</v>
      </c>
      <c r="F330" s="14" t="str">
        <f>IF($C330="B",VLOOKUP($A330,Bat!$A$4:$BG$1500,F$1,FALSE),VLOOKUP($A330,Pit!$A$4:$BA$1686,F$2,FALSE))</f>
        <v>Jacob</v>
      </c>
      <c r="G330" s="14" t="str">
        <f>IF($C330="B",VLOOKUP($A330,Bat!$A$4:$BG$1500,G$1,FALSE),VLOOKUP($A330,Pit!$A$4:$BA$1686,G$2,FALSE))</f>
        <v>Hignell</v>
      </c>
      <c r="H330" s="14">
        <f>IF($C330="B",VLOOKUP($A330,Bat!$A$4:$BG$1500,H$1,FALSE),VLOOKUP($A330,Pit!$A$4:$BA$1686,H$2,FALSE))</f>
        <v>22</v>
      </c>
      <c r="I330" s="14" t="str">
        <f>IF($C330="B",VLOOKUP($A330,Bat!$A$4:$BG$1500,I$1,FALSE),VLOOKUP($A330,Pit!$A$4:$BA$1686,I$2,FALSE))</f>
        <v>L</v>
      </c>
      <c r="J330" s="14" t="str">
        <f>IF($C330="B",VLOOKUP($A330,Bat!$A$4:$BG$1500,J$1,FALSE),VLOOKUP($A330,Pit!$A$4:$BA$1686,J$2,FALSE))</f>
        <v>L</v>
      </c>
      <c r="K330" s="14" t="str">
        <f>IF($C330="B",VLOOKUP($A330,Bat!$A$4:$BG$1500,K$1,FALSE),VLOOKUP($A330,Pit!$A$4:$BA$1686,K$2,FALSE))</f>
        <v>High</v>
      </c>
      <c r="L330" s="15" t="str">
        <f>IF($C330="B",VLOOKUP($A330,Bat!$A$4:$BG$1500,L$1,FALSE),VLOOKUP($A330,Pit!$A$4:$BA$1686,L$2,FALSE))</f>
        <v>Normal</v>
      </c>
      <c r="M330" s="14">
        <f>IF($C330="B",VLOOKUP($A330,Bat!$A$4:$BG$1500,M$1,FALSE),VLOOKUP($A330,Pit!$A$4:$BA$1686,M$2,FALSE))</f>
        <v>4</v>
      </c>
      <c r="N330" s="14">
        <f>IF($C330="B",VLOOKUP($A330,Bat!$A$4:$BG$1500,N$1,FALSE),VLOOKUP($A330,Pit!$A$4:$BA$1686,N$2,FALSE))</f>
        <v>3</v>
      </c>
      <c r="O330" s="14">
        <f>IF($C330="B",VLOOKUP($A330,Bat!$A$4:$BG$1500,O$1,FALSE),VLOOKUP($A330,Pit!$A$4:$BA$1686,O$2,FALSE))</f>
        <v>3</v>
      </c>
      <c r="P330" s="14">
        <f>IF($C330="B",VLOOKUP($A330,Bat!$A$4:$BG$1500,P$1,FALSE),VLOOKUP($A330,Pit!$A$4:$BA$1686,P$2,FALSE))</f>
        <v>4</v>
      </c>
      <c r="Q330" s="15">
        <f>IF($C330="B",VLOOKUP($A330,Bat!$A$4:$BG$1500,Q$1,FALSE),VLOOKUP($A330,Pit!$A$4:$BA$1686,Q$2,FALSE))</f>
        <v>5</v>
      </c>
      <c r="R330" s="16">
        <f>IF($C330="B",VLOOKUP($A330,Bat!$A$4:$BG$1500,R$1,FALSE),VLOOKUP($A330,Pit!$A$4:$BA$1686,R$2,FALSE))</f>
        <v>110.86967111990211</v>
      </c>
      <c r="S330" s="17">
        <f>IF($C330="B",VLOOKUP($A330,Bat!$A$4:$BG$1500,S$1,FALSE),VLOOKUP($A330,Pit!$A$4:$BA$1686,S$2,FALSE))</f>
        <v>0.57688431047825028</v>
      </c>
      <c r="T330" s="48" t="str">
        <f>IF($C330="B",VLOOKUP($A330,Bat!$A$4:$BG$1500,T$1,FALSE),VLOOKUP($A330,Pit!$A$4:$BA$1686,T$2,FALSE))</f>
        <v>-</v>
      </c>
      <c r="U330" s="19">
        <f>IF($C330="B",VLOOKUP($A330,Bat!$A$4:$AU$1464,46,FALSE),VLOOKUP($A330,Pit!$A$4:$BD$1664,55,FALSE))</f>
        <v>800</v>
      </c>
      <c r="V330" s="19">
        <f>IF($C330="B",VLOOKUP($A330,Bat!$A$4:$BA$1464,47,FALSE),VLOOKUP($A330,Pit!$A$4:$BF$1664,56,FALSE))</f>
        <v>800</v>
      </c>
      <c r="W330" s="19">
        <f>IF($C330="B",VLOOKUP($A330,Bat!$A$4:$BA$1464,48,FALSE),VLOOKUP($A330,Pit!$A$4:$BF$1664,57,FALSE))</f>
        <v>0</v>
      </c>
      <c r="X330" s="14">
        <f t="shared" si="25"/>
        <v>1110</v>
      </c>
      <c r="Y330" s="20">
        <f t="shared" si="26"/>
        <v>260</v>
      </c>
      <c r="Z330" s="14" t="str">
        <f>IFERROR(VLOOKUP($D330,Results37!$F$3:$L$1396,Z$1,FALSE),"")</f>
        <v/>
      </c>
      <c r="AA330" s="43" t="str">
        <f>IF(ISERROR(VLOOKUP(D330,Results37!$F$3:$O$1399,AA$1,FALSE)),"",IF(VLOOKUP(D330,Results37!$F$3:$O$1399,AA$1+1,FALSE)=1,"S"&amp;VLOOKUP(D330,Results37!$F$3:$O$1399,AA$1,FALSE),VLOOKUP(D330,Results37!$F$3:$O$1399,AA$1,FALSE)))</f>
        <v/>
      </c>
      <c r="AB330" s="14" t="str">
        <f>IFERROR(VLOOKUP($D330,Results37!$F$3:$L$1396,AB$1,FALSE),"")</f>
        <v/>
      </c>
      <c r="AC330" s="14" t="str">
        <f>IFERROR(VLOOKUP($D330,Results37!$F$3:$L$1396,AC$1,FALSE),"")</f>
        <v/>
      </c>
      <c r="AD330" s="14" t="e">
        <f t="shared" si="27"/>
        <v>#VALUE!</v>
      </c>
      <c r="AE330" s="18" t="str">
        <f>IF(ISERROR(VLOOKUP($AC330&amp;"-"&amp;$F330&amp;" "&amp;G330,Bonuses!$B$1:$G$1006,4,FALSE)),"",INT(VLOOKUP($AC330&amp;"-"&amp;$F330&amp;" "&amp;$G330,Bonuses!$B$1:$G$1006,4,FALSE)))</f>
        <v/>
      </c>
      <c r="AF330" s="14" t="str">
        <f>AA330&amp;"."&amp;AB330&amp;" ("&amp;Z330&amp;") - "&amp;E330&amp;" "&amp;F330&amp;" "&amp;G330</f>
        <v>. () - 1B Jacob Hignell</v>
      </c>
    </row>
    <row r="331" spans="1:32" s="19" customFormat="1" hidden="1" x14ac:dyDescent="0.3">
      <c r="A331" s="19">
        <v>7924</v>
      </c>
      <c r="B331" s="19">
        <f t="shared" si="24"/>
        <v>1</v>
      </c>
      <c r="C331" s="14" t="str">
        <f>IF(ISNUMBER(IFERROR(VLOOKUP($A331,Pit!$A$4:$A$600,1,FALSE),"B")),"P","B")</f>
        <v>B</v>
      </c>
      <c r="D331" s="15">
        <f>IF($C331="B",VLOOKUP($A331,Bat!$A$4:$BG$1500,D$1,FALSE),VLOOKUP($A331,Pit!$A$4:$BA$1686,D$2,FALSE))</f>
        <v>7924</v>
      </c>
      <c r="E331" s="14" t="str">
        <f>IF($C331="B",VLOOKUP($A331,Bat!$A$4:$BG$1500,E$1,FALSE),VLOOKUP($A331,Pit!$A$4:$BA$1686,E$2,FALSE))</f>
        <v>SS</v>
      </c>
      <c r="F331" s="14" t="str">
        <f>IF($C331="B",VLOOKUP($A331,Bat!$A$4:$BG$1500,F$1,FALSE),VLOOKUP($A331,Pit!$A$4:$BA$1686,F$2,FALSE))</f>
        <v>Jesús</v>
      </c>
      <c r="G331" s="14" t="str">
        <f>IF($C331="B",VLOOKUP($A331,Bat!$A$4:$BG$1500,G$1,FALSE),VLOOKUP($A331,Pit!$A$4:$BA$1686,G$2,FALSE))</f>
        <v>Sánchez</v>
      </c>
      <c r="H331" s="14">
        <f>IF($C331="B",VLOOKUP($A331,Bat!$A$4:$BG$1500,H$1,FALSE),VLOOKUP($A331,Pit!$A$4:$BA$1686,H$2,FALSE))</f>
        <v>18</v>
      </c>
      <c r="I331" s="14" t="str">
        <f>IF($C331="B",VLOOKUP($A331,Bat!$A$4:$BG$1500,I$1,FALSE),VLOOKUP($A331,Pit!$A$4:$BA$1686,I$2,FALSE))</f>
        <v>S</v>
      </c>
      <c r="J331" s="14" t="str">
        <f>IF($C331="B",VLOOKUP($A331,Bat!$A$4:$BG$1500,J$1,FALSE),VLOOKUP($A331,Pit!$A$4:$BA$1686,J$2,FALSE))</f>
        <v>R</v>
      </c>
      <c r="K331" s="14" t="str">
        <f>IF($C331="B",VLOOKUP($A331,Bat!$A$4:$BG$1500,K$1,FALSE),VLOOKUP($A331,Pit!$A$4:$BA$1686,K$2,FALSE))</f>
        <v>Normal</v>
      </c>
      <c r="L331" s="15" t="str">
        <f>IF($C331="B",VLOOKUP($A331,Bat!$A$4:$BG$1500,L$1,FALSE),VLOOKUP($A331,Pit!$A$4:$BA$1686,L$2,FALSE))</f>
        <v>Normal</v>
      </c>
      <c r="M331" s="14">
        <f>IF($C331="B",VLOOKUP($A331,Bat!$A$4:$BG$1500,M$1,FALSE),VLOOKUP($A331,Pit!$A$4:$BA$1686,M$2,FALSE))</f>
        <v>3</v>
      </c>
      <c r="N331" s="14">
        <f>IF($C331="B",VLOOKUP($A331,Bat!$A$4:$BG$1500,N$1,FALSE),VLOOKUP($A331,Pit!$A$4:$BA$1686,N$2,FALSE))</f>
        <v>3</v>
      </c>
      <c r="O331" s="14">
        <f>IF($C331="B",VLOOKUP($A331,Bat!$A$4:$BG$1500,O$1,FALSE),VLOOKUP($A331,Pit!$A$4:$BA$1686,O$2,FALSE))</f>
        <v>4</v>
      </c>
      <c r="P331" s="14">
        <f>IF($C331="B",VLOOKUP($A331,Bat!$A$4:$BG$1500,P$1,FALSE),VLOOKUP($A331,Pit!$A$4:$BA$1686,P$2,FALSE))</f>
        <v>3</v>
      </c>
      <c r="Q331" s="15">
        <f>IF($C331="B",VLOOKUP($A331,Bat!$A$4:$BG$1500,Q$1,FALSE),VLOOKUP($A331,Pit!$A$4:$BA$1686,Q$2,FALSE))</f>
        <v>5</v>
      </c>
      <c r="R331" s="16">
        <f>IF($C331="B",VLOOKUP($A331,Bat!$A$4:$BG$1500,R$1,FALSE),VLOOKUP($A331,Pit!$A$4:$BA$1686,R$2,FALSE))</f>
        <v>110.82255772649395</v>
      </c>
      <c r="S331" s="17">
        <f>IF($C331="B",VLOOKUP($A331,Bat!$A$4:$BG$1500,S$1,FALSE),VLOOKUP($A331,Pit!$A$4:$BA$1686,S$2,FALSE))</f>
        <v>0.56704285138375654</v>
      </c>
      <c r="T331" s="48" t="str">
        <f>IF($C331="B",VLOOKUP($A331,Bat!$A$4:$BG$1500,T$1,FALSE),VLOOKUP($A331,Pit!$A$4:$BA$1686,T$2,FALSE))</f>
        <v>$75k</v>
      </c>
      <c r="U331" s="19">
        <f>IF($C331="B",VLOOKUP($A331,Bat!$A$4:$AU$1464,46,FALSE),VLOOKUP($A331,Pit!$A$4:$BD$1664,55,FALSE))</f>
        <v>800</v>
      </c>
      <c r="V331" s="19">
        <f>IF($C331="B",VLOOKUP($A331,Bat!$A$4:$BA$1464,47,FALSE),VLOOKUP($A331,Pit!$A$4:$BF$1664,56,FALSE))</f>
        <v>800</v>
      </c>
      <c r="W331" s="19">
        <f>IF($C331="B",VLOOKUP($A331,Bat!$A$4:$BA$1464,48,FALSE),VLOOKUP($A331,Pit!$A$4:$BF$1664,57,FALSE))</f>
        <v>0</v>
      </c>
      <c r="X331" s="14">
        <f t="shared" si="25"/>
        <v>1114</v>
      </c>
      <c r="Y331" s="20">
        <f t="shared" si="26"/>
        <v>264</v>
      </c>
      <c r="Z331" s="14">
        <f>IFERROR(VLOOKUP($D331,Results37!$F$3:$L$1396,Z$1,FALSE),"")</f>
        <v>587</v>
      </c>
      <c r="AA331" s="43">
        <f>IF(ISERROR(VLOOKUP(D331,Results37!$F$3:$O$1399,AA$1,FALSE)),"",IF(VLOOKUP(D331,Results37!$F$3:$O$1399,AA$1+1,FALSE)=1,"S"&amp;VLOOKUP(D331,Results37!$F$3:$O$1399,AA$1,FALSE),VLOOKUP(D331,Results37!$F$3:$O$1399,AA$1,FALSE)))</f>
        <v>19</v>
      </c>
      <c r="AB331" s="14">
        <f>IFERROR(VLOOKUP($D331,Results37!$F$3:$L$1396,AB$1,FALSE),"")</f>
        <v>23</v>
      </c>
      <c r="AC331" s="14" t="str">
        <f>IFERROR(VLOOKUP($D331,Results37!$F$3:$L$1396,AC$1,FALSE),"")</f>
        <v>Fargo Dinosaurs</v>
      </c>
      <c r="AD331" s="14">
        <f t="shared" si="27"/>
        <v>527</v>
      </c>
      <c r="AE331" s="18" t="str">
        <f>IF(ISERROR(VLOOKUP($AC331&amp;"-"&amp;$F331&amp;" "&amp;G331,Bonuses!$B$1:$G$1006,4,FALSE)),"",INT(VLOOKUP($AC331&amp;"-"&amp;$F331&amp;" "&amp;$G331,Bonuses!$B$1:$G$1006,4,FALSE)))</f>
        <v/>
      </c>
      <c r="AF331" s="14" t="str">
        <f>IF(ISERROR(VLOOKUP($AC331&amp;"-"&amp;$F331,Bonuses!$B$1:$G$1006,5,FALSE)),"",IF(VLOOKUP($AC331&amp;"-"&amp;$F331,Bonuses!$B$1:$G$1006,5,FALSE)="","",VLOOKUP($AC331&amp;"-"&amp;$F331,Bonuses!$B$1:$G$1006,6,FALSE)&amp;" yrs, "&amp;VLOOKUP($AC331&amp;"-"&amp;$F331,Bonuses!$B$1:$G$1006,5,FALSE)))</f>
        <v/>
      </c>
    </row>
    <row r="332" spans="1:32" s="19" customFormat="1" hidden="1" x14ac:dyDescent="0.3">
      <c r="A332" s="19">
        <v>6197</v>
      </c>
      <c r="B332" s="19">
        <f t="shared" si="24"/>
        <v>1</v>
      </c>
      <c r="C332" s="14" t="str">
        <f>IF(ISNUMBER(IFERROR(VLOOKUP($A332,Pit!$A$4:$A$600,1,FALSE),"B")),"P","B")</f>
        <v>P</v>
      </c>
      <c r="D332" s="15">
        <f>IF($C332="B",VLOOKUP($A332,Bat!$A$4:$BG$1500,D$1,FALSE),VLOOKUP($A332,Pit!$A$4:$BA$1686,D$2,FALSE))</f>
        <v>6197</v>
      </c>
      <c r="E332" s="14" t="str">
        <f>IF($C332="B",VLOOKUP($A332,Bat!$A$4:$BG$1500,E$1,FALSE),VLOOKUP($A332,Pit!$A$4:$BA$1686,E$2,FALSE))</f>
        <v>RP</v>
      </c>
      <c r="F332" s="14" t="str">
        <f>IF($C332="B",VLOOKUP($A332,Bat!$A$4:$BG$1500,F$1,FALSE),VLOOKUP($A332,Pit!$A$4:$BA$1686,F$2,FALSE))</f>
        <v>Faris</v>
      </c>
      <c r="G332" s="14" t="str">
        <f>IF($C332="B",VLOOKUP($A332,Bat!$A$4:$BG$1500,G$1,FALSE),VLOOKUP($A332,Pit!$A$4:$BA$1686,G$2,FALSE))</f>
        <v>bin Jabbar</v>
      </c>
      <c r="H332" s="14">
        <f>IF($C332="B",VLOOKUP($A332,Bat!$A$4:$BG$1500,H$1,FALSE),VLOOKUP($A332,Pit!$A$4:$BA$1686,H$2,FALSE))</f>
        <v>18</v>
      </c>
      <c r="I332" s="14" t="str">
        <f>IF($C332="B",VLOOKUP($A332,Bat!$A$4:$BG$1500,I$1,FALSE),VLOOKUP($A332,Pit!$A$4:$BA$1686,I$2,FALSE))</f>
        <v>L</v>
      </c>
      <c r="J332" s="14" t="str">
        <f>IF($C332="B",VLOOKUP($A332,Bat!$A$4:$BG$1500,J$1,FALSE),VLOOKUP($A332,Pit!$A$4:$BA$1686,J$2,FALSE))</f>
        <v>L</v>
      </c>
      <c r="K332" s="14" t="str">
        <f>IF($C332="B",VLOOKUP($A332,Bat!$A$4:$BG$1500,K$1,FALSE),VLOOKUP($A332,Pit!$A$4:$BA$1686,K$2,FALSE))</f>
        <v>Normal</v>
      </c>
      <c r="L332" s="15" t="str">
        <f>IF($C332="B",VLOOKUP($A332,Bat!$A$4:$BG$1500,L$1,FALSE),VLOOKUP($A332,Pit!$A$4:$BA$1686,L$2,FALSE))</f>
        <v>Normal</v>
      </c>
      <c r="M332" s="14">
        <f>IF($C332="B",VLOOKUP($A332,Bat!$A$4:$BG$1500,M$1,FALSE),VLOOKUP($A332,Pit!$A$4:$BA$1686,M$2,FALSE))</f>
        <v>5</v>
      </c>
      <c r="N332" s="14">
        <f>IF($C332="B",VLOOKUP($A332,Bat!$A$4:$BG$1500,N$1,FALSE),VLOOKUP($A332,Pit!$A$4:$BA$1686,N$2,FALSE))</f>
        <v>2</v>
      </c>
      <c r="O332" s="14">
        <f>IF($C332="B",VLOOKUP($A332,Bat!$A$4:$BG$1500,O$1,FALSE),VLOOKUP($A332,Pit!$A$4:$BA$1686,O$2,FALSE))</f>
        <v>3</v>
      </c>
      <c r="P332" s="14" t="str">
        <f>IF($C332="B",VLOOKUP($A332,Bat!$A$4:$BG$1500,P$1,FALSE),VLOOKUP($A332,Pit!$A$4:$BA$1686,P$2,FALSE))</f>
        <v>86-88 Mph</v>
      </c>
      <c r="Q332" s="15">
        <f>IF($C332="B",VLOOKUP($A332,Bat!$A$4:$BG$1500,Q$1,FALSE),VLOOKUP($A332,Pit!$A$4:$BA$1686,Q$2,FALSE))</f>
        <v>6</v>
      </c>
      <c r="R332" s="16">
        <f>IF($C332="B",VLOOKUP($A332,Bat!$A$4:$BG$1500,R$1,FALSE),VLOOKUP($A332,Pit!$A$4:$BA$1686,R$2,FALSE))</f>
        <v>110.47352518474099</v>
      </c>
      <c r="S332" s="17">
        <f>IF($C332="B",VLOOKUP($A332,Bat!$A$4:$BG$1500,S$1,FALSE),VLOOKUP($A332,Pit!$A$4:$BA$1686,S$2,FALSE))</f>
        <v>0.874089151055231</v>
      </c>
      <c r="T332" s="48" t="str">
        <f>IF($C332="B",VLOOKUP($A332,Bat!$A$4:$BG$1500,T$1,FALSE),VLOOKUP($A332,Pit!$A$4:$BA$1686,T$2,FALSE))</f>
        <v>$65k</v>
      </c>
      <c r="U332" s="19">
        <f>IF($C332="B",VLOOKUP($A332,Bat!$A$4:$AU$1464,46,FALSE),VLOOKUP($A332,Pit!$A$4:$BD$1664,55,FALSE))</f>
        <v>800</v>
      </c>
      <c r="V332" s="19">
        <f>IF($C332="B",VLOOKUP($A332,Bat!$A$4:$BA$1464,47,FALSE),VLOOKUP($A332,Pit!$A$4:$BF$1664,56,FALSE))</f>
        <v>800</v>
      </c>
      <c r="W332" s="19">
        <f>IF($C332="B",VLOOKUP($A332,Bat!$A$4:$BA$1464,48,FALSE),VLOOKUP($A332,Pit!$A$4:$BF$1664,57,FALSE))</f>
        <v>0</v>
      </c>
      <c r="X332" s="14">
        <f t="shared" si="25"/>
        <v>1034</v>
      </c>
      <c r="Y332" s="20">
        <f t="shared" si="26"/>
        <v>184</v>
      </c>
      <c r="Z332" s="14">
        <f>IFERROR(VLOOKUP($D332,Results37!$F$3:$L$1396,Z$1,FALSE),"")</f>
        <v>317</v>
      </c>
      <c r="AA332" s="43">
        <f>IF(ISERROR(VLOOKUP(D332,Results37!$F$3:$O$1399,AA$1,FALSE)),"",IF(VLOOKUP(D332,Results37!$F$3:$O$1399,AA$1+1,FALSE)=1,"S"&amp;VLOOKUP(D332,Results37!$F$3:$O$1399,AA$1,FALSE),VLOOKUP(D332,Results37!$F$3:$O$1399,AA$1,FALSE)))</f>
        <v>11</v>
      </c>
      <c r="AB332" s="14">
        <f>IFERROR(VLOOKUP($D332,Results37!$F$3:$L$1396,AB$1,FALSE),"")</f>
        <v>9</v>
      </c>
      <c r="AC332" s="14" t="str">
        <f>IFERROR(VLOOKUP($D332,Results37!$F$3:$L$1396,AC$1,FALSE),"")</f>
        <v>Niihama-shi Ghosts</v>
      </c>
      <c r="AD332" s="14">
        <f t="shared" si="27"/>
        <v>717</v>
      </c>
      <c r="AE332" s="18" t="str">
        <f>IF(ISERROR(VLOOKUP($AC332&amp;"-"&amp;$F332&amp;" "&amp;G332,Bonuses!$B$1:$G$1006,4,FALSE)),"",INT(VLOOKUP($AC332&amp;"-"&amp;$F332&amp;" "&amp;$G332,Bonuses!$B$1:$G$1006,4,FALSE)))</f>
        <v/>
      </c>
      <c r="AF332" s="14" t="str">
        <f>AA332&amp;"."&amp;AB332&amp;" ("&amp;Z332&amp;") - "&amp;E332&amp;" "&amp;F332&amp;" "&amp;G332</f>
        <v>11.9 (317) - RP Faris bin Jabbar</v>
      </c>
    </row>
    <row r="333" spans="1:32" s="19" customFormat="1" hidden="1" x14ac:dyDescent="0.3">
      <c r="A333" s="19">
        <v>6850</v>
      </c>
      <c r="B333" s="19">
        <f t="shared" si="24"/>
        <v>1</v>
      </c>
      <c r="C333" s="14" t="str">
        <f>IF(ISNUMBER(IFERROR(VLOOKUP($A333,Pit!$A$4:$A$600,1,FALSE),"B")),"P","B")</f>
        <v>B</v>
      </c>
      <c r="D333" s="15">
        <f>IF($C333="B",VLOOKUP($A333,Bat!$A$4:$BG$1500,D$1,FALSE),VLOOKUP($A333,Pit!$A$4:$BA$1686,D$2,FALSE))</f>
        <v>6850</v>
      </c>
      <c r="E333" s="14" t="str">
        <f>IF($C333="B",VLOOKUP($A333,Bat!$A$4:$BG$1500,E$1,FALSE),VLOOKUP($A333,Pit!$A$4:$BA$1686,E$2,FALSE))</f>
        <v>LF</v>
      </c>
      <c r="F333" s="14" t="str">
        <f>IF($C333="B",VLOOKUP($A333,Bat!$A$4:$BG$1500,F$1,FALSE),VLOOKUP($A333,Pit!$A$4:$BA$1686,F$2,FALSE))</f>
        <v>Juan</v>
      </c>
      <c r="G333" s="14" t="str">
        <f>IF($C333="B",VLOOKUP($A333,Bat!$A$4:$BG$1500,G$1,FALSE),VLOOKUP($A333,Pit!$A$4:$BA$1686,G$2,FALSE))</f>
        <v>Rivas</v>
      </c>
      <c r="H333" s="14">
        <f>IF($C333="B",VLOOKUP($A333,Bat!$A$4:$BG$1500,H$1,FALSE),VLOOKUP($A333,Pit!$A$4:$BA$1686,H$2,FALSE))</f>
        <v>18</v>
      </c>
      <c r="I333" s="14" t="str">
        <f>IF($C333="B",VLOOKUP($A333,Bat!$A$4:$BG$1500,I$1,FALSE),VLOOKUP($A333,Pit!$A$4:$BA$1686,I$2,FALSE))</f>
        <v>L</v>
      </c>
      <c r="J333" s="14" t="str">
        <f>IF($C333="B",VLOOKUP($A333,Bat!$A$4:$BG$1500,J$1,FALSE),VLOOKUP($A333,Pit!$A$4:$BA$1686,J$2,FALSE))</f>
        <v>L</v>
      </c>
      <c r="K333" s="14" t="str">
        <f>IF($C333="B",VLOOKUP($A333,Bat!$A$4:$BG$1500,K$1,FALSE),VLOOKUP($A333,Pit!$A$4:$BA$1686,K$2,FALSE))</f>
        <v>Normal</v>
      </c>
      <c r="L333" s="15" t="str">
        <f>IF($C333="B",VLOOKUP($A333,Bat!$A$4:$BG$1500,L$1,FALSE),VLOOKUP($A333,Pit!$A$4:$BA$1686,L$2,FALSE))</f>
        <v>Normal</v>
      </c>
      <c r="M333" s="14">
        <f>IF($C333="B",VLOOKUP($A333,Bat!$A$4:$BG$1500,M$1,FALSE),VLOOKUP($A333,Pit!$A$4:$BA$1686,M$2,FALSE))</f>
        <v>3</v>
      </c>
      <c r="N333" s="14">
        <f>IF($C333="B",VLOOKUP($A333,Bat!$A$4:$BG$1500,N$1,FALSE),VLOOKUP($A333,Pit!$A$4:$BA$1686,N$2,FALSE))</f>
        <v>3</v>
      </c>
      <c r="O333" s="14">
        <f>IF($C333="B",VLOOKUP($A333,Bat!$A$4:$BG$1500,O$1,FALSE),VLOOKUP($A333,Pit!$A$4:$BA$1686,O$2,FALSE))</f>
        <v>4</v>
      </c>
      <c r="P333" s="14">
        <f>IF($C333="B",VLOOKUP($A333,Bat!$A$4:$BG$1500,P$1,FALSE),VLOOKUP($A333,Pit!$A$4:$BA$1686,P$2,FALSE))</f>
        <v>4</v>
      </c>
      <c r="Q333" s="15">
        <f>IF($C333="B",VLOOKUP($A333,Bat!$A$4:$BG$1500,Q$1,FALSE),VLOOKUP($A333,Pit!$A$4:$BA$1686,Q$2,FALSE))</f>
        <v>2</v>
      </c>
      <c r="R333" s="16">
        <f>IF($C333="B",VLOOKUP($A333,Bat!$A$4:$BG$1500,R$1,FALSE),VLOOKUP($A333,Pit!$A$4:$BA$1686,R$2,FALSE))</f>
        <v>110.78781579254556</v>
      </c>
      <c r="S333" s="17">
        <f>IF($C333="B",VLOOKUP($A333,Bat!$A$4:$BG$1500,S$1,FALSE),VLOOKUP($A333,Pit!$A$4:$BA$1686,S$2,FALSE))</f>
        <v>0.55978565131636404</v>
      </c>
      <c r="T333" s="48" t="str">
        <f>IF($C333="B",VLOOKUP($A333,Bat!$A$4:$BG$1500,T$1,FALSE),VLOOKUP($A333,Pit!$A$4:$BA$1686,T$2,FALSE))</f>
        <v>$90k</v>
      </c>
      <c r="U333" s="19">
        <f>IF($C333="B",VLOOKUP($A333,Bat!$A$4:$AU$1464,46,FALSE),VLOOKUP($A333,Pit!$A$4:$BD$1664,55,FALSE))</f>
        <v>800</v>
      </c>
      <c r="V333" s="19">
        <f>IF($C333="B",VLOOKUP($A333,Bat!$A$4:$BA$1464,47,FALSE),VLOOKUP($A333,Pit!$A$4:$BF$1664,56,FALSE))</f>
        <v>800</v>
      </c>
      <c r="W333" s="19">
        <f>IF($C333="B",VLOOKUP($A333,Bat!$A$4:$BA$1464,48,FALSE),VLOOKUP($A333,Pit!$A$4:$BF$1664,57,FALSE))</f>
        <v>0</v>
      </c>
      <c r="X333" s="14">
        <f t="shared" si="25"/>
        <v>1115</v>
      </c>
      <c r="Y333" s="20">
        <f t="shared" si="26"/>
        <v>265</v>
      </c>
      <c r="Z333" s="14" t="str">
        <f>IFERROR(VLOOKUP($D333,Results37!$F$3:$L$1396,Z$1,FALSE),"")</f>
        <v/>
      </c>
      <c r="AA333" s="43" t="str">
        <f>IF(ISERROR(VLOOKUP(D333,Results37!$F$3:$O$1399,AA$1,FALSE)),"",IF(VLOOKUP(D333,Results37!$F$3:$O$1399,AA$1+1,FALSE)=1,"S"&amp;VLOOKUP(D333,Results37!$F$3:$O$1399,AA$1,FALSE),VLOOKUP(D333,Results37!$F$3:$O$1399,AA$1,FALSE)))</f>
        <v/>
      </c>
      <c r="AB333" s="14" t="str">
        <f>IFERROR(VLOOKUP($D333,Results37!$F$3:$L$1396,AB$1,FALSE),"")</f>
        <v/>
      </c>
      <c r="AC333" s="14" t="str">
        <f>IFERROR(VLOOKUP($D333,Results37!$F$3:$L$1396,AC$1,FALSE),"")</f>
        <v/>
      </c>
      <c r="AD333" s="14" t="e">
        <f t="shared" si="27"/>
        <v>#VALUE!</v>
      </c>
      <c r="AE333" s="18" t="str">
        <f>IF(ISERROR(VLOOKUP($AC333&amp;"-"&amp;$F333&amp;" "&amp;G333,Bonuses!$B$1:$G$1006,4,FALSE)),"",INT(VLOOKUP($AC333&amp;"-"&amp;$F333&amp;" "&amp;$G333,Bonuses!$B$1:$G$1006,4,FALSE)))</f>
        <v/>
      </c>
      <c r="AF333" s="14" t="str">
        <f>IF(ISERROR(VLOOKUP($AC333&amp;"-"&amp;$F333,Bonuses!$B$1:$G$1006,5,FALSE)),"",IF(VLOOKUP($AC333&amp;"-"&amp;$F333,Bonuses!$B$1:$G$1006,5,FALSE)="","",VLOOKUP($AC333&amp;"-"&amp;$F333,Bonuses!$B$1:$G$1006,6,FALSE)&amp;" yrs, "&amp;VLOOKUP($AC333&amp;"-"&amp;$F333,Bonuses!$B$1:$G$1006,5,FALSE)))</f>
        <v/>
      </c>
    </row>
    <row r="334" spans="1:32" s="19" customFormat="1" hidden="1" x14ac:dyDescent="0.3">
      <c r="A334" s="19">
        <v>5230</v>
      </c>
      <c r="B334" s="19">
        <f t="shared" si="24"/>
        <v>1</v>
      </c>
      <c r="C334" s="14" t="str">
        <f>IF(ISNUMBER(IFERROR(VLOOKUP($A334,Pit!$A$4:$A$600,1,FALSE),"B")),"P","B")</f>
        <v>B</v>
      </c>
      <c r="D334" s="15">
        <f>IF($C334="B",VLOOKUP($A334,Bat!$A$4:$BG$1500,D$1,FALSE),VLOOKUP($A334,Pit!$A$4:$BA$1686,D$2,FALSE))</f>
        <v>5230</v>
      </c>
      <c r="E334" s="14" t="str">
        <f>IF($C334="B",VLOOKUP($A334,Bat!$A$4:$BG$1500,E$1,FALSE),VLOOKUP($A334,Pit!$A$4:$BA$1686,E$2,FALSE))</f>
        <v>3B</v>
      </c>
      <c r="F334" s="14" t="str">
        <f>IF($C334="B",VLOOKUP($A334,Bat!$A$4:$BG$1500,F$1,FALSE),VLOOKUP($A334,Pit!$A$4:$BA$1686,F$2,FALSE))</f>
        <v>Jerry</v>
      </c>
      <c r="G334" s="14" t="str">
        <f>IF($C334="B",VLOOKUP($A334,Bat!$A$4:$BG$1500,G$1,FALSE),VLOOKUP($A334,Pit!$A$4:$BA$1686,G$2,FALSE))</f>
        <v>Garner</v>
      </c>
      <c r="H334" s="14">
        <f>IF($C334="B",VLOOKUP($A334,Bat!$A$4:$BG$1500,H$1,FALSE),VLOOKUP($A334,Pit!$A$4:$BA$1686,H$2,FALSE))</f>
        <v>18</v>
      </c>
      <c r="I334" s="14" t="str">
        <f>IF($C334="B",VLOOKUP($A334,Bat!$A$4:$BG$1500,I$1,FALSE),VLOOKUP($A334,Pit!$A$4:$BA$1686,I$2,FALSE))</f>
        <v>S</v>
      </c>
      <c r="J334" s="14" t="str">
        <f>IF($C334="B",VLOOKUP($A334,Bat!$A$4:$BG$1500,J$1,FALSE),VLOOKUP($A334,Pit!$A$4:$BA$1686,J$2,FALSE))</f>
        <v>R</v>
      </c>
      <c r="K334" s="14" t="str">
        <f>IF($C334="B",VLOOKUP($A334,Bat!$A$4:$BG$1500,K$1,FALSE),VLOOKUP($A334,Pit!$A$4:$BA$1686,K$2,FALSE))</f>
        <v>Normal</v>
      </c>
      <c r="L334" s="15" t="str">
        <f>IF($C334="B",VLOOKUP($A334,Bat!$A$4:$BG$1500,L$1,FALSE),VLOOKUP($A334,Pit!$A$4:$BA$1686,L$2,FALSE))</f>
        <v>Normal</v>
      </c>
      <c r="M334" s="14">
        <f>IF($C334="B",VLOOKUP($A334,Bat!$A$4:$BG$1500,M$1,FALSE),VLOOKUP($A334,Pit!$A$4:$BA$1686,M$2,FALSE))</f>
        <v>2</v>
      </c>
      <c r="N334" s="14">
        <f>IF($C334="B",VLOOKUP($A334,Bat!$A$4:$BG$1500,N$1,FALSE),VLOOKUP($A334,Pit!$A$4:$BA$1686,N$2,FALSE))</f>
        <v>3</v>
      </c>
      <c r="O334" s="14">
        <f>IF($C334="B",VLOOKUP($A334,Bat!$A$4:$BG$1500,O$1,FALSE),VLOOKUP($A334,Pit!$A$4:$BA$1686,O$2,FALSE))</f>
        <v>3</v>
      </c>
      <c r="P334" s="14">
        <f>IF($C334="B",VLOOKUP($A334,Bat!$A$4:$BG$1500,P$1,FALSE),VLOOKUP($A334,Pit!$A$4:$BA$1686,P$2,FALSE))</f>
        <v>6</v>
      </c>
      <c r="Q334" s="15">
        <f>IF($C334="B",VLOOKUP($A334,Bat!$A$4:$BG$1500,Q$1,FALSE),VLOOKUP($A334,Pit!$A$4:$BA$1686,Q$2,FALSE))</f>
        <v>2</v>
      </c>
      <c r="R334" s="16">
        <f>IF($C334="B",VLOOKUP($A334,Bat!$A$4:$BG$1500,R$1,FALSE),VLOOKUP($A334,Pit!$A$4:$BA$1686,R$2,FALSE))</f>
        <v>108.24907465172421</v>
      </c>
      <c r="S334" s="17">
        <f>IF($C334="B",VLOOKUP($A334,Bat!$A$4:$BG$1500,S$1,FALSE),VLOOKUP($A334,Pit!$A$4:$BA$1686,S$2,FALSE))</f>
        <v>2.947112116881687E-2</v>
      </c>
      <c r="T334" s="48" t="str">
        <f>IF($C334="B",VLOOKUP($A334,Bat!$A$4:$BG$1500,T$1,FALSE),VLOOKUP($A334,Pit!$A$4:$BA$1686,T$2,FALSE))</f>
        <v>$200k</v>
      </c>
      <c r="U334" s="19">
        <f>IF($C334="B",VLOOKUP($A334,Bat!$A$4:$AU$1464,46,FALSE),VLOOKUP($A334,Pit!$A$4:$BD$1664,55,FALSE))</f>
        <v>800</v>
      </c>
      <c r="V334" s="19">
        <f>IF($C334="B",VLOOKUP($A334,Bat!$A$4:$BA$1464,47,FALSE),VLOOKUP($A334,Pit!$A$4:$BF$1664,56,FALSE))</f>
        <v>800</v>
      </c>
      <c r="W334" s="19">
        <f>IF($C334="B",VLOOKUP($A334,Bat!$A$4:$BA$1464,48,FALSE),VLOOKUP($A334,Pit!$A$4:$BF$1664,57,FALSE))</f>
        <v>0</v>
      </c>
      <c r="X334" s="14">
        <f t="shared" si="25"/>
        <v>1288</v>
      </c>
      <c r="Y334" s="20">
        <f t="shared" si="26"/>
        <v>438</v>
      </c>
      <c r="Z334" s="14">
        <f>IFERROR(VLOOKUP($D334,Results37!$F$3:$L$1396,Z$1,FALSE),"")</f>
        <v>291</v>
      </c>
      <c r="AA334" s="43">
        <f>IF(ISERROR(VLOOKUP(D334,Results37!$F$3:$O$1399,AA$1,FALSE)),"",IF(VLOOKUP(D334,Results37!$F$3:$O$1399,AA$1+1,FALSE)=1,"S"&amp;VLOOKUP(D334,Results37!$F$3:$O$1399,AA$1,FALSE),VLOOKUP(D334,Results37!$F$3:$O$1399,AA$1,FALSE)))</f>
        <v>10</v>
      </c>
      <c r="AB334" s="14">
        <f>IFERROR(VLOOKUP($D334,Results37!$F$3:$L$1396,AB$1,FALSE),"")</f>
        <v>15</v>
      </c>
      <c r="AC334" s="14" t="str">
        <f>IFERROR(VLOOKUP($D334,Results37!$F$3:$L$1396,AC$1,FALSE),"")</f>
        <v>London Underground</v>
      </c>
      <c r="AD334" s="14">
        <f t="shared" si="27"/>
        <v>997</v>
      </c>
      <c r="AE334" s="18" t="str">
        <f>IF(ISERROR(VLOOKUP($AC334&amp;"-"&amp;$F334&amp;" "&amp;G334,Bonuses!$B$1:$G$1006,4,FALSE)),"",INT(VLOOKUP($AC334&amp;"-"&amp;$F334&amp;" "&amp;$G334,Bonuses!$B$1:$G$1006,4,FALSE)))</f>
        <v/>
      </c>
      <c r="AF334" s="14" t="str">
        <f>AA334&amp;"."&amp;AB334&amp;" ("&amp;Z334&amp;") - "&amp;E334&amp;" "&amp;F334&amp;" "&amp;G334</f>
        <v>10.15 (291) - 3B Jerry Garner</v>
      </c>
    </row>
    <row r="335" spans="1:32" s="19" customFormat="1" hidden="1" x14ac:dyDescent="0.3">
      <c r="A335" s="19">
        <v>10970</v>
      </c>
      <c r="B335" s="19">
        <f t="shared" si="24"/>
        <v>1</v>
      </c>
      <c r="C335" s="14" t="str">
        <f>IF(ISNUMBER(IFERROR(VLOOKUP($A335,Pit!$A$4:$A$600,1,FALSE),"B")),"P","B")</f>
        <v>P</v>
      </c>
      <c r="D335" s="15">
        <f>IF($C335="B",VLOOKUP($A335,Bat!$A$4:$BG$1500,D$1,FALSE),VLOOKUP($A335,Pit!$A$4:$BA$1686,D$2,FALSE))</f>
        <v>10970</v>
      </c>
      <c r="E335" s="14" t="str">
        <f>IF($C335="B",VLOOKUP($A335,Bat!$A$4:$BG$1500,E$1,FALSE),VLOOKUP($A335,Pit!$A$4:$BA$1686,E$2,FALSE))</f>
        <v>SP</v>
      </c>
      <c r="F335" s="14" t="str">
        <f>IF($C335="B",VLOOKUP($A335,Bat!$A$4:$BG$1500,F$1,FALSE),VLOOKUP($A335,Pit!$A$4:$BA$1686,F$2,FALSE))</f>
        <v>Oscar</v>
      </c>
      <c r="G335" s="14" t="str">
        <f>IF($C335="B",VLOOKUP($A335,Bat!$A$4:$BG$1500,G$1,FALSE),VLOOKUP($A335,Pit!$A$4:$BA$1686,G$2,FALSE))</f>
        <v>Jarrold</v>
      </c>
      <c r="H335" s="14">
        <f>IF($C335="B",VLOOKUP($A335,Bat!$A$4:$BG$1500,H$1,FALSE),VLOOKUP($A335,Pit!$A$4:$BA$1686,H$2,FALSE))</f>
        <v>18</v>
      </c>
      <c r="I335" s="14" t="str">
        <f>IF($C335="B",VLOOKUP($A335,Bat!$A$4:$BG$1500,I$1,FALSE),VLOOKUP($A335,Pit!$A$4:$BA$1686,I$2,FALSE))</f>
        <v>R</v>
      </c>
      <c r="J335" s="14" t="str">
        <f>IF($C335="B",VLOOKUP($A335,Bat!$A$4:$BG$1500,J$1,FALSE),VLOOKUP($A335,Pit!$A$4:$BA$1686,J$2,FALSE))</f>
        <v>R</v>
      </c>
      <c r="K335" s="14" t="str">
        <f>IF($C335="B",VLOOKUP($A335,Bat!$A$4:$BG$1500,K$1,FALSE),VLOOKUP($A335,Pit!$A$4:$BA$1686,K$2,FALSE))</f>
        <v>Normal</v>
      </c>
      <c r="L335" s="15" t="str">
        <f>IF($C335="B",VLOOKUP($A335,Bat!$A$4:$BG$1500,L$1,FALSE),VLOOKUP($A335,Pit!$A$4:$BA$1686,L$2,FALSE))</f>
        <v>Normal</v>
      </c>
      <c r="M335" s="14">
        <f>IF($C335="B",VLOOKUP($A335,Bat!$A$4:$BG$1500,M$1,FALSE),VLOOKUP($A335,Pit!$A$4:$BA$1686,M$2,FALSE))</f>
        <v>3</v>
      </c>
      <c r="N335" s="14">
        <f>IF($C335="B",VLOOKUP($A335,Bat!$A$4:$BG$1500,N$1,FALSE),VLOOKUP($A335,Pit!$A$4:$BA$1686,N$2,FALSE))</f>
        <v>3</v>
      </c>
      <c r="O335" s="14">
        <f>IF($C335="B",VLOOKUP($A335,Bat!$A$4:$BG$1500,O$1,FALSE),VLOOKUP($A335,Pit!$A$4:$BA$1686,O$2,FALSE))</f>
        <v>4</v>
      </c>
      <c r="P335" s="14" t="str">
        <f>IF($C335="B",VLOOKUP($A335,Bat!$A$4:$BG$1500,P$1,FALSE),VLOOKUP($A335,Pit!$A$4:$BA$1686,P$2,FALSE))</f>
        <v>88-90 Mph</v>
      </c>
      <c r="Q335" s="15">
        <f>IF($C335="B",VLOOKUP($A335,Bat!$A$4:$BG$1500,Q$1,FALSE),VLOOKUP($A335,Pit!$A$4:$BA$1686,Q$2,FALSE))</f>
        <v>4</v>
      </c>
      <c r="R335" s="16">
        <f>IF($C335="B",VLOOKUP($A335,Bat!$A$4:$BG$1500,R$1,FALSE),VLOOKUP($A335,Pit!$A$4:$BA$1686,R$2,FALSE))</f>
        <v>106.76803849185313</v>
      </c>
      <c r="S335" s="17">
        <f>IF($C335="B",VLOOKUP($A335,Bat!$A$4:$BG$1500,S$1,FALSE),VLOOKUP($A335,Pit!$A$4:$BA$1686,S$2,FALSE))</f>
        <v>0.53223330875238672</v>
      </c>
      <c r="T335" s="48" t="str">
        <f>IF($C335="B",VLOOKUP($A335,Bat!$A$4:$BG$1500,T$1,FALSE),VLOOKUP($A335,Pit!$A$4:$BA$1686,T$2,FALSE))</f>
        <v>$95k</v>
      </c>
      <c r="U335" s="19">
        <f>IF($C335="B",VLOOKUP($A335,Bat!$A$4:$AU$1464,46,FALSE),VLOOKUP($A335,Pit!$A$4:$BD$1664,55,FALSE))</f>
        <v>800</v>
      </c>
      <c r="V335" s="19">
        <f>IF($C335="B",VLOOKUP($A335,Bat!$A$4:$BA$1464,47,FALSE),VLOOKUP($A335,Pit!$A$4:$BF$1664,56,FALSE))</f>
        <v>800</v>
      </c>
      <c r="W335" s="19">
        <f>IF($C335="B",VLOOKUP($A335,Bat!$A$4:$BA$1464,48,FALSE),VLOOKUP($A335,Pit!$A$4:$BF$1664,57,FALSE))</f>
        <v>0</v>
      </c>
      <c r="X335" s="14">
        <f t="shared" si="25"/>
        <v>1121</v>
      </c>
      <c r="Y335" s="20">
        <f t="shared" si="26"/>
        <v>271</v>
      </c>
      <c r="Z335" s="14" t="str">
        <f>IFERROR(VLOOKUP($D335,Results37!$F$3:$L$1396,Z$1,FALSE),"")</f>
        <v/>
      </c>
      <c r="AA335" s="43" t="str">
        <f>IF(ISERROR(VLOOKUP(D335,Results37!$F$3:$O$1399,AA$1,FALSE)),"",IF(VLOOKUP(D335,Results37!$F$3:$O$1399,AA$1+1,FALSE)=1,"S"&amp;VLOOKUP(D335,Results37!$F$3:$O$1399,AA$1,FALSE),VLOOKUP(D335,Results37!$F$3:$O$1399,AA$1,FALSE)))</f>
        <v/>
      </c>
      <c r="AB335" s="14" t="str">
        <f>IFERROR(VLOOKUP($D335,Results37!$F$3:$L$1396,AB$1,FALSE),"")</f>
        <v/>
      </c>
      <c r="AC335" s="14" t="str">
        <f>IFERROR(VLOOKUP($D335,Results37!$F$3:$L$1396,AC$1,FALSE),"")</f>
        <v/>
      </c>
      <c r="AD335" s="14" t="e">
        <f t="shared" si="27"/>
        <v>#VALUE!</v>
      </c>
      <c r="AE335" s="18" t="str">
        <f>IF(ISERROR(VLOOKUP($AC335&amp;"-"&amp;$F335&amp;" "&amp;G335,Bonuses!$B$1:$G$1006,4,FALSE)),"",INT(VLOOKUP($AC335&amp;"-"&amp;$F335&amp;" "&amp;$G335,Bonuses!$B$1:$G$1006,4,FALSE)))</f>
        <v/>
      </c>
      <c r="AF335" s="14" t="str">
        <f>IF(ISERROR(VLOOKUP($AC335&amp;"-"&amp;$F335,Bonuses!$B$1:$G$1006,5,FALSE)),"",IF(VLOOKUP($AC335&amp;"-"&amp;$F335,Bonuses!$B$1:$G$1006,5,FALSE)="","",VLOOKUP($AC335&amp;"-"&amp;$F335,Bonuses!$B$1:$G$1006,6,FALSE)&amp;" yrs, "&amp;VLOOKUP($AC335&amp;"-"&amp;$F335,Bonuses!$B$1:$G$1006,5,FALSE)))</f>
        <v/>
      </c>
    </row>
    <row r="336" spans="1:32" s="19" customFormat="1" hidden="1" x14ac:dyDescent="0.3">
      <c r="A336" s="19">
        <v>2084</v>
      </c>
      <c r="B336" s="19">
        <f t="shared" si="24"/>
        <v>1</v>
      </c>
      <c r="C336" s="14" t="str">
        <f>IF(ISNUMBER(IFERROR(VLOOKUP($A336,Pit!$A$4:$A$600,1,FALSE),"B")),"P","B")</f>
        <v>B</v>
      </c>
      <c r="D336" s="15">
        <f>IF($C336="B",VLOOKUP($A336,Bat!$A$4:$BG$1500,D$1,FALSE),VLOOKUP($A336,Pit!$A$4:$BA$1686,D$2,FALSE))</f>
        <v>2084</v>
      </c>
      <c r="E336" s="14" t="str">
        <f>IF($C336="B",VLOOKUP($A336,Bat!$A$4:$BG$1500,E$1,FALSE),VLOOKUP($A336,Pit!$A$4:$BA$1686,E$2,FALSE))</f>
        <v>LF</v>
      </c>
      <c r="F336" s="14" t="str">
        <f>IF($C336="B",VLOOKUP($A336,Bat!$A$4:$BG$1500,F$1,FALSE),VLOOKUP($A336,Pit!$A$4:$BA$1686,F$2,FALSE))</f>
        <v>Michael</v>
      </c>
      <c r="G336" s="14" t="str">
        <f>IF($C336="B",VLOOKUP($A336,Bat!$A$4:$BG$1500,G$1,FALSE),VLOOKUP($A336,Pit!$A$4:$BA$1686,G$2,FALSE))</f>
        <v>Johnson</v>
      </c>
      <c r="H336" s="14">
        <f>IF($C336="B",VLOOKUP($A336,Bat!$A$4:$BG$1500,H$1,FALSE),VLOOKUP($A336,Pit!$A$4:$BA$1686,H$2,FALSE))</f>
        <v>22</v>
      </c>
      <c r="I336" s="14" t="str">
        <f>IF($C336="B",VLOOKUP($A336,Bat!$A$4:$BG$1500,I$1,FALSE),VLOOKUP($A336,Pit!$A$4:$BA$1686,I$2,FALSE))</f>
        <v>L</v>
      </c>
      <c r="J336" s="14" t="str">
        <f>IF($C336="B",VLOOKUP($A336,Bat!$A$4:$BG$1500,J$1,FALSE),VLOOKUP($A336,Pit!$A$4:$BA$1686,J$2,FALSE))</f>
        <v>L</v>
      </c>
      <c r="K336" s="14" t="str">
        <f>IF($C336="B",VLOOKUP($A336,Bat!$A$4:$BG$1500,K$1,FALSE),VLOOKUP($A336,Pit!$A$4:$BA$1686,K$2,FALSE))</f>
        <v>Normal</v>
      </c>
      <c r="L336" s="15" t="str">
        <f>IF($C336="B",VLOOKUP($A336,Bat!$A$4:$BG$1500,L$1,FALSE),VLOOKUP($A336,Pit!$A$4:$BA$1686,L$2,FALSE))</f>
        <v>Normal</v>
      </c>
      <c r="M336" s="14">
        <f>IF($C336="B",VLOOKUP($A336,Bat!$A$4:$BG$1500,M$1,FALSE),VLOOKUP($A336,Pit!$A$4:$BA$1686,M$2,FALSE))</f>
        <v>4</v>
      </c>
      <c r="N336" s="14">
        <f>IF($C336="B",VLOOKUP($A336,Bat!$A$4:$BG$1500,N$1,FALSE),VLOOKUP($A336,Pit!$A$4:$BA$1686,N$2,FALSE))</f>
        <v>4</v>
      </c>
      <c r="O336" s="14">
        <f>IF($C336="B",VLOOKUP($A336,Bat!$A$4:$BG$1500,O$1,FALSE),VLOOKUP($A336,Pit!$A$4:$BA$1686,O$2,FALSE))</f>
        <v>3</v>
      </c>
      <c r="P336" s="14">
        <f>IF($C336="B",VLOOKUP($A336,Bat!$A$4:$BG$1500,P$1,FALSE),VLOOKUP($A336,Pit!$A$4:$BA$1686,P$2,FALSE))</f>
        <v>4</v>
      </c>
      <c r="Q336" s="15">
        <f>IF($C336="B",VLOOKUP($A336,Bat!$A$4:$BG$1500,Q$1,FALSE),VLOOKUP($A336,Pit!$A$4:$BA$1686,Q$2,FALSE))</f>
        <v>5</v>
      </c>
      <c r="R336" s="16">
        <f>IF($C336="B",VLOOKUP($A336,Bat!$A$4:$BG$1500,R$1,FALSE),VLOOKUP($A336,Pit!$A$4:$BA$1686,R$2,FALSE))</f>
        <v>110.62910854175705</v>
      </c>
      <c r="S336" s="17">
        <f>IF($C336="B",VLOOKUP($A336,Bat!$A$4:$BG$1500,S$1,FALSE),VLOOKUP($A336,Pit!$A$4:$BA$1686,S$2,FALSE))</f>
        <v>0.52663348791553455</v>
      </c>
      <c r="T336" s="48" t="str">
        <f>IF($C336="B",VLOOKUP($A336,Bat!$A$4:$BG$1500,T$1,FALSE),VLOOKUP($A336,Pit!$A$4:$BA$1686,T$2,FALSE))</f>
        <v>-</v>
      </c>
      <c r="U336" s="19">
        <f>IF($C336="B",VLOOKUP($A336,Bat!$A$4:$AU$1464,46,FALSE),VLOOKUP($A336,Pit!$A$4:$BD$1664,55,FALSE))</f>
        <v>800</v>
      </c>
      <c r="V336" s="19">
        <f>IF($C336="B",VLOOKUP($A336,Bat!$A$4:$BA$1464,47,FALSE),VLOOKUP($A336,Pit!$A$4:$BF$1664,56,FALSE))</f>
        <v>800</v>
      </c>
      <c r="W336" s="19">
        <f>IF($C336="B",VLOOKUP($A336,Bat!$A$4:$BA$1464,48,FALSE),VLOOKUP($A336,Pit!$A$4:$BF$1664,57,FALSE))</f>
        <v>0</v>
      </c>
      <c r="X336" s="14">
        <f t="shared" si="25"/>
        <v>1123</v>
      </c>
      <c r="Y336" s="20">
        <f t="shared" si="26"/>
        <v>273</v>
      </c>
      <c r="Z336" s="14" t="str">
        <f>IFERROR(VLOOKUP($D336,Results37!$F$3:$L$1396,Z$1,FALSE),"")</f>
        <v/>
      </c>
      <c r="AA336" s="43" t="str">
        <f>IF(ISERROR(VLOOKUP(D336,Results37!$F$3:$O$1399,AA$1,FALSE)),"",IF(VLOOKUP(D336,Results37!$F$3:$O$1399,AA$1+1,FALSE)=1,"S"&amp;VLOOKUP(D336,Results37!$F$3:$O$1399,AA$1,FALSE),VLOOKUP(D336,Results37!$F$3:$O$1399,AA$1,FALSE)))</f>
        <v/>
      </c>
      <c r="AB336" s="14" t="str">
        <f>IFERROR(VLOOKUP($D336,Results37!$F$3:$L$1396,AB$1,FALSE),"")</f>
        <v/>
      </c>
      <c r="AC336" s="14" t="str">
        <f>IFERROR(VLOOKUP($D336,Results37!$F$3:$L$1396,AC$1,FALSE),"")</f>
        <v/>
      </c>
      <c r="AD336" s="14" t="e">
        <f t="shared" si="27"/>
        <v>#VALUE!</v>
      </c>
      <c r="AE336" s="18" t="str">
        <f>IF(ISERROR(VLOOKUP($AC336&amp;"-"&amp;$F336&amp;" "&amp;G336,Bonuses!$B$1:$G$1006,4,FALSE)),"",INT(VLOOKUP($AC336&amp;"-"&amp;$F336&amp;" "&amp;$G336,Bonuses!$B$1:$G$1006,4,FALSE)))</f>
        <v/>
      </c>
      <c r="AF336" s="14" t="str">
        <f>AA336&amp;"."&amp;AB336&amp;" ("&amp;Z336&amp;") - "&amp;E336&amp;" "&amp;F336&amp;" "&amp;G336</f>
        <v>. () - LF Michael Johnson</v>
      </c>
    </row>
    <row r="337" spans="1:32" s="19" customFormat="1" hidden="1" x14ac:dyDescent="0.3">
      <c r="A337" s="19">
        <v>6600</v>
      </c>
      <c r="B337" s="19">
        <f t="shared" si="24"/>
        <v>1</v>
      </c>
      <c r="C337" s="14" t="str">
        <f>IF(ISNUMBER(IFERROR(VLOOKUP($A337,Pit!$A$4:$A$600,1,FALSE),"B")),"P","B")</f>
        <v>B</v>
      </c>
      <c r="D337" s="15">
        <f>IF($C337="B",VLOOKUP($A337,Bat!$A$4:$BG$1500,D$1,FALSE),VLOOKUP($A337,Pit!$A$4:$BA$1686,D$2,FALSE))</f>
        <v>6600</v>
      </c>
      <c r="E337" s="14" t="str">
        <f>IF($C337="B",VLOOKUP($A337,Bat!$A$4:$BG$1500,E$1,FALSE),VLOOKUP($A337,Pit!$A$4:$BA$1686,E$2,FALSE))</f>
        <v>C</v>
      </c>
      <c r="F337" s="14" t="str">
        <f>IF($C337="B",VLOOKUP($A337,Bat!$A$4:$BG$1500,F$1,FALSE),VLOOKUP($A337,Pit!$A$4:$BA$1686,F$2,FALSE))</f>
        <v>Aaron</v>
      </c>
      <c r="G337" s="14" t="str">
        <f>IF($C337="B",VLOOKUP($A337,Bat!$A$4:$BG$1500,G$1,FALSE),VLOOKUP($A337,Pit!$A$4:$BA$1686,G$2,FALSE))</f>
        <v>Ellison</v>
      </c>
      <c r="H337" s="14">
        <f>IF($C337="B",VLOOKUP($A337,Bat!$A$4:$BG$1500,H$1,FALSE),VLOOKUP($A337,Pit!$A$4:$BA$1686,H$2,FALSE))</f>
        <v>18</v>
      </c>
      <c r="I337" s="14" t="str">
        <f>IF($C337="B",VLOOKUP($A337,Bat!$A$4:$BG$1500,I$1,FALSE),VLOOKUP($A337,Pit!$A$4:$BA$1686,I$2,FALSE))</f>
        <v>R</v>
      </c>
      <c r="J337" s="14" t="str">
        <f>IF($C337="B",VLOOKUP($A337,Bat!$A$4:$BG$1500,J$1,FALSE),VLOOKUP($A337,Pit!$A$4:$BA$1686,J$2,FALSE))</f>
        <v>R</v>
      </c>
      <c r="K337" s="14" t="str">
        <f>IF($C337="B",VLOOKUP($A337,Bat!$A$4:$BG$1500,K$1,FALSE),VLOOKUP($A337,Pit!$A$4:$BA$1686,K$2,FALSE))</f>
        <v>Normal</v>
      </c>
      <c r="L337" s="15" t="str">
        <f>IF($C337="B",VLOOKUP($A337,Bat!$A$4:$BG$1500,L$1,FALSE),VLOOKUP($A337,Pit!$A$4:$BA$1686,L$2,FALSE))</f>
        <v>Normal</v>
      </c>
      <c r="M337" s="14">
        <f>IF($C337="B",VLOOKUP($A337,Bat!$A$4:$BG$1500,M$1,FALSE),VLOOKUP($A337,Pit!$A$4:$BA$1686,M$2,FALSE))</f>
        <v>2</v>
      </c>
      <c r="N337" s="14">
        <f>IF($C337="B",VLOOKUP($A337,Bat!$A$4:$BG$1500,N$1,FALSE),VLOOKUP($A337,Pit!$A$4:$BA$1686,N$2,FALSE))</f>
        <v>2</v>
      </c>
      <c r="O337" s="14">
        <f>IF($C337="B",VLOOKUP($A337,Bat!$A$4:$BG$1500,O$1,FALSE),VLOOKUP($A337,Pit!$A$4:$BA$1686,O$2,FALSE))</f>
        <v>4</v>
      </c>
      <c r="P337" s="14">
        <f>IF($C337="B",VLOOKUP($A337,Bat!$A$4:$BG$1500,P$1,FALSE),VLOOKUP($A337,Pit!$A$4:$BA$1686,P$2,FALSE))</f>
        <v>5</v>
      </c>
      <c r="Q337" s="15">
        <f>IF($C337="B",VLOOKUP($A337,Bat!$A$4:$BG$1500,Q$1,FALSE),VLOOKUP($A337,Pit!$A$4:$BA$1686,Q$2,FALSE))</f>
        <v>2</v>
      </c>
      <c r="R337" s="16">
        <f>IF($C337="B",VLOOKUP($A337,Bat!$A$4:$BG$1500,R$1,FALSE),VLOOKUP($A337,Pit!$A$4:$BA$1686,R$2,FALSE))</f>
        <v>108.14760846947065</v>
      </c>
      <c r="S337" s="17">
        <f>IF($C337="B",VLOOKUP($A337,Bat!$A$4:$BG$1500,S$1,FALSE),VLOOKUP($A337,Pit!$A$4:$BA$1686,S$2,FALSE))</f>
        <v>8.2759745260781795E-3</v>
      </c>
      <c r="T337" s="48" t="str">
        <f>IF($C337="B",VLOOKUP($A337,Bat!$A$4:$BG$1500,T$1,FALSE),VLOOKUP($A337,Pit!$A$4:$BA$1686,T$2,FALSE))</f>
        <v>$190k</v>
      </c>
      <c r="U337" s="19">
        <f>IF($C337="B",VLOOKUP($A337,Bat!$A$4:$AU$1464,46,FALSE),VLOOKUP($A337,Pit!$A$4:$BD$1664,55,FALSE))</f>
        <v>800</v>
      </c>
      <c r="V337" s="19">
        <f>IF($C337="B",VLOOKUP($A337,Bat!$A$4:$BA$1464,47,FALSE),VLOOKUP($A337,Pit!$A$4:$BF$1664,56,FALSE))</f>
        <v>800</v>
      </c>
      <c r="W337" s="19">
        <f>IF($C337="B",VLOOKUP($A337,Bat!$A$4:$BA$1464,48,FALSE),VLOOKUP($A337,Pit!$A$4:$BF$1664,57,FALSE))</f>
        <v>0</v>
      </c>
      <c r="X337" s="14">
        <f t="shared" si="25"/>
        <v>1296</v>
      </c>
      <c r="Y337" s="20">
        <f t="shared" si="26"/>
        <v>446</v>
      </c>
      <c r="Z337" s="14">
        <f>IFERROR(VLOOKUP($D337,Results37!$F$3:$L$1396,Z$1,FALSE),"")</f>
        <v>292</v>
      </c>
      <c r="AA337" s="43">
        <f>IF(ISERROR(VLOOKUP(D337,Results37!$F$3:$O$1399,AA$1,FALSE)),"",IF(VLOOKUP(D337,Results37!$F$3:$O$1399,AA$1+1,FALSE)=1,"S"&amp;VLOOKUP(D337,Results37!$F$3:$O$1399,AA$1,FALSE),VLOOKUP(D337,Results37!$F$3:$O$1399,AA$1,FALSE)))</f>
        <v>10</v>
      </c>
      <c r="AB337" s="14">
        <f>IFERROR(VLOOKUP($D337,Results37!$F$3:$L$1396,AB$1,FALSE),"")</f>
        <v>16</v>
      </c>
      <c r="AC337" s="14" t="str">
        <f>IFERROR(VLOOKUP($D337,Results37!$F$3:$L$1396,AC$1,FALSE),"")</f>
        <v>Reno Zephyrs</v>
      </c>
      <c r="AD337" s="14">
        <f t="shared" si="27"/>
        <v>1004</v>
      </c>
      <c r="AE337" s="18" t="str">
        <f>IF(ISERROR(VLOOKUP($AC337&amp;"-"&amp;$F337&amp;" "&amp;G337,Bonuses!$B$1:$G$1006,4,FALSE)),"",INT(VLOOKUP($AC337&amp;"-"&amp;$F337&amp;" "&amp;$G337,Bonuses!$B$1:$G$1006,4,FALSE)))</f>
        <v/>
      </c>
      <c r="AF337" s="14" t="str">
        <f>AA337&amp;"."&amp;AB337&amp;" ("&amp;Z337&amp;") - "&amp;E337&amp;" "&amp;F337&amp;" "&amp;G337</f>
        <v>10.16 (292) - C Aaron Ellison</v>
      </c>
    </row>
    <row r="338" spans="1:32" s="19" customFormat="1" hidden="1" x14ac:dyDescent="0.3">
      <c r="A338" s="19">
        <v>12444</v>
      </c>
      <c r="B338" s="19">
        <f t="shared" si="24"/>
        <v>1</v>
      </c>
      <c r="C338" s="14" t="str">
        <f>IF(ISNUMBER(IFERROR(VLOOKUP($A338,Pit!$A$4:$A$600,1,FALSE),"B")),"P","B")</f>
        <v>P</v>
      </c>
      <c r="D338" s="15">
        <f>IF($C338="B",VLOOKUP($A338,Bat!$A$4:$BG$1500,D$1,FALSE),VLOOKUP($A338,Pit!$A$4:$BA$1686,D$2,FALSE))</f>
        <v>12444</v>
      </c>
      <c r="E338" s="14" t="str">
        <f>IF($C338="B",VLOOKUP($A338,Bat!$A$4:$BG$1500,E$1,FALSE),VLOOKUP($A338,Pit!$A$4:$BA$1686,E$2,FALSE))</f>
        <v>RP</v>
      </c>
      <c r="F338" s="14" t="str">
        <f>IF($C338="B",VLOOKUP($A338,Bat!$A$4:$BG$1500,F$1,FALSE),VLOOKUP($A338,Pit!$A$4:$BA$1686,F$2,FALSE))</f>
        <v>Miguel</v>
      </c>
      <c r="G338" s="14" t="str">
        <f>IF($C338="B",VLOOKUP($A338,Bat!$A$4:$BG$1500,G$1,FALSE),VLOOKUP($A338,Pit!$A$4:$BA$1686,G$2,FALSE))</f>
        <v>Medina</v>
      </c>
      <c r="H338" s="14">
        <f>IF($C338="B",VLOOKUP($A338,Bat!$A$4:$BG$1500,H$1,FALSE),VLOOKUP($A338,Pit!$A$4:$BA$1686,H$2,FALSE))</f>
        <v>18</v>
      </c>
      <c r="I338" s="14" t="str">
        <f>IF($C338="B",VLOOKUP($A338,Bat!$A$4:$BG$1500,I$1,FALSE),VLOOKUP($A338,Pit!$A$4:$BA$1686,I$2,FALSE))</f>
        <v>R</v>
      </c>
      <c r="J338" s="14" t="str">
        <f>IF($C338="B",VLOOKUP($A338,Bat!$A$4:$BG$1500,J$1,FALSE),VLOOKUP($A338,Pit!$A$4:$BA$1686,J$2,FALSE))</f>
        <v>R</v>
      </c>
      <c r="K338" s="14" t="str">
        <f>IF($C338="B",VLOOKUP($A338,Bat!$A$4:$BG$1500,K$1,FALSE),VLOOKUP($A338,Pit!$A$4:$BA$1686,K$2,FALSE))</f>
        <v>Normal</v>
      </c>
      <c r="L338" s="15" t="str">
        <f>IF($C338="B",VLOOKUP($A338,Bat!$A$4:$BG$1500,L$1,FALSE),VLOOKUP($A338,Pit!$A$4:$BA$1686,L$2,FALSE))</f>
        <v>Normal</v>
      </c>
      <c r="M338" s="14">
        <f>IF($C338="B",VLOOKUP($A338,Bat!$A$4:$BG$1500,M$1,FALSE),VLOOKUP($A338,Pit!$A$4:$BA$1686,M$2,FALSE))</f>
        <v>4</v>
      </c>
      <c r="N338" s="14">
        <f>IF($C338="B",VLOOKUP($A338,Bat!$A$4:$BG$1500,N$1,FALSE),VLOOKUP($A338,Pit!$A$4:$BA$1686,N$2,FALSE))</f>
        <v>2</v>
      </c>
      <c r="O338" s="14">
        <f>IF($C338="B",VLOOKUP($A338,Bat!$A$4:$BG$1500,O$1,FALSE),VLOOKUP($A338,Pit!$A$4:$BA$1686,O$2,FALSE))</f>
        <v>3</v>
      </c>
      <c r="P338" s="14" t="str">
        <f>IF($C338="B",VLOOKUP($A338,Bat!$A$4:$BG$1500,P$1,FALSE),VLOOKUP($A338,Pit!$A$4:$BA$1686,P$2,FALSE))</f>
        <v>84-86 Mph</v>
      </c>
      <c r="Q338" s="15">
        <f>IF($C338="B",VLOOKUP($A338,Bat!$A$4:$BG$1500,Q$1,FALSE),VLOOKUP($A338,Pit!$A$4:$BA$1686,Q$2,FALSE))</f>
        <v>6</v>
      </c>
      <c r="R338" s="16">
        <f>IF($C338="B",VLOOKUP($A338,Bat!$A$4:$BG$1500,R$1,FALSE),VLOOKUP($A338,Pit!$A$4:$BA$1686,R$2,FALSE))</f>
        <v>106.53217574259568</v>
      </c>
      <c r="S338" s="17">
        <f>IF($C338="B",VLOOKUP($A338,Bat!$A$4:$BG$1500,S$1,FALSE),VLOOKUP($A338,Pit!$A$4:$BA$1686,S$2,FALSE))</f>
        <v>0.51047339824723503</v>
      </c>
      <c r="T338" s="48" t="str">
        <f>IF($C338="B",VLOOKUP($A338,Bat!$A$4:$BG$1500,T$1,FALSE),VLOOKUP($A338,Pit!$A$4:$BA$1686,T$2,FALSE))</f>
        <v>$75k</v>
      </c>
      <c r="U338" s="19">
        <f>IF($C338="B",VLOOKUP($A338,Bat!$A$4:$AU$1464,46,FALSE),VLOOKUP($A338,Pit!$A$4:$BD$1664,55,FALSE))</f>
        <v>800</v>
      </c>
      <c r="V338" s="19">
        <f>IF($C338="B",VLOOKUP($A338,Bat!$A$4:$BA$1464,47,FALSE),VLOOKUP($A338,Pit!$A$4:$BF$1664,56,FALSE))</f>
        <v>800</v>
      </c>
      <c r="W338" s="19">
        <f>IF($C338="B",VLOOKUP($A338,Bat!$A$4:$BA$1464,48,FALSE),VLOOKUP($A338,Pit!$A$4:$BF$1664,57,FALSE))</f>
        <v>0</v>
      </c>
      <c r="X338" s="14">
        <f t="shared" si="25"/>
        <v>1131</v>
      </c>
      <c r="Y338" s="20">
        <f t="shared" si="26"/>
        <v>281</v>
      </c>
      <c r="Z338" s="14">
        <f>IFERROR(VLOOKUP($D338,Results37!$F$3:$L$1396,Z$1,FALSE),"")</f>
        <v>526</v>
      </c>
      <c r="AA338" s="43">
        <f>IF(ISERROR(VLOOKUP(D338,Results37!$F$3:$O$1399,AA$1,FALSE)),"",IF(VLOOKUP(D338,Results37!$F$3:$O$1399,AA$1+1,FALSE)=1,"S"&amp;VLOOKUP(D338,Results37!$F$3:$O$1399,AA$1,FALSE),VLOOKUP(D338,Results37!$F$3:$O$1399,AA$1,FALSE)))</f>
        <v>17</v>
      </c>
      <c r="AB338" s="14">
        <f>IFERROR(VLOOKUP($D338,Results37!$F$3:$L$1396,AB$1,FALSE),"")</f>
        <v>26</v>
      </c>
      <c r="AC338" s="14" t="str">
        <f>IFERROR(VLOOKUP($D338,Results37!$F$3:$L$1396,AC$1,FALSE),"")</f>
        <v>Havana Leones</v>
      </c>
      <c r="AD338" s="14">
        <f t="shared" si="27"/>
        <v>605</v>
      </c>
      <c r="AE338" s="18" t="str">
        <f>IF(ISERROR(VLOOKUP($AC338&amp;"-"&amp;$F338&amp;" "&amp;G338,Bonuses!$B$1:$G$1006,4,FALSE)),"",INT(VLOOKUP($AC338&amp;"-"&amp;$F338&amp;" "&amp;$G338,Bonuses!$B$1:$G$1006,4,FALSE)))</f>
        <v/>
      </c>
      <c r="AF338" s="14" t="str">
        <f>AA338&amp;"."&amp;AB338&amp;" ("&amp;Z338&amp;") - "&amp;E338&amp;" "&amp;F338&amp;" "&amp;G338</f>
        <v>17.26 (526) - RP Miguel Medina</v>
      </c>
    </row>
    <row r="339" spans="1:32" s="19" customFormat="1" hidden="1" x14ac:dyDescent="0.3">
      <c r="A339" s="19">
        <v>9914</v>
      </c>
      <c r="B339" s="19">
        <f t="shared" si="24"/>
        <v>1</v>
      </c>
      <c r="C339" s="14" t="str">
        <f>IF(ISNUMBER(IFERROR(VLOOKUP($A339,Pit!$A$4:$A$600,1,FALSE),"B")),"P","B")</f>
        <v>P</v>
      </c>
      <c r="D339" s="15">
        <f>IF($C339="B",VLOOKUP($A339,Bat!$A$4:$BG$1500,D$1,FALSE),VLOOKUP($A339,Pit!$A$4:$BA$1686,D$2,FALSE))</f>
        <v>9914</v>
      </c>
      <c r="E339" s="14" t="str">
        <f>IF($C339="B",VLOOKUP($A339,Bat!$A$4:$BG$1500,E$1,FALSE),VLOOKUP($A339,Pit!$A$4:$BA$1686,E$2,FALSE))</f>
        <v>SP</v>
      </c>
      <c r="F339" s="14" t="str">
        <f>IF($C339="B",VLOOKUP($A339,Bat!$A$4:$BG$1500,F$1,FALSE),VLOOKUP($A339,Pit!$A$4:$BA$1686,F$2,FALSE))</f>
        <v>Bruce</v>
      </c>
      <c r="G339" s="14" t="str">
        <f>IF($C339="B",VLOOKUP($A339,Bat!$A$4:$BG$1500,G$1,FALSE),VLOOKUP($A339,Pit!$A$4:$BA$1686,G$2,FALSE))</f>
        <v>Howard</v>
      </c>
      <c r="H339" s="14">
        <f>IF($C339="B",VLOOKUP($A339,Bat!$A$4:$BG$1500,H$1,FALSE),VLOOKUP($A339,Pit!$A$4:$BA$1686,H$2,FALSE))</f>
        <v>21</v>
      </c>
      <c r="I339" s="14" t="str">
        <f>IF($C339="B",VLOOKUP($A339,Bat!$A$4:$BG$1500,I$1,FALSE),VLOOKUP($A339,Pit!$A$4:$BA$1686,I$2,FALSE))</f>
        <v>L</v>
      </c>
      <c r="J339" s="14" t="str">
        <f>IF($C339="B",VLOOKUP($A339,Bat!$A$4:$BG$1500,J$1,FALSE),VLOOKUP($A339,Pit!$A$4:$BA$1686,J$2,FALSE))</f>
        <v>R</v>
      </c>
      <c r="K339" s="14" t="str">
        <f>IF($C339="B",VLOOKUP($A339,Bat!$A$4:$BG$1500,K$1,FALSE),VLOOKUP($A339,Pit!$A$4:$BA$1686,K$2,FALSE))</f>
        <v>Normal</v>
      </c>
      <c r="L339" s="15" t="str">
        <f>IF($C339="B",VLOOKUP($A339,Bat!$A$4:$BG$1500,L$1,FALSE),VLOOKUP($A339,Pit!$A$4:$BA$1686,L$2,FALSE))</f>
        <v>Normal</v>
      </c>
      <c r="M339" s="14">
        <f>IF($C339="B",VLOOKUP($A339,Bat!$A$4:$BG$1500,M$1,FALSE),VLOOKUP($A339,Pit!$A$4:$BA$1686,M$2,FALSE))</f>
        <v>4</v>
      </c>
      <c r="N339" s="14">
        <f>IF($C339="B",VLOOKUP($A339,Bat!$A$4:$BG$1500,N$1,FALSE),VLOOKUP($A339,Pit!$A$4:$BA$1686,N$2,FALSE))</f>
        <v>3</v>
      </c>
      <c r="O339" s="14">
        <f>IF($C339="B",VLOOKUP($A339,Bat!$A$4:$BG$1500,O$1,FALSE),VLOOKUP($A339,Pit!$A$4:$BA$1686,O$2,FALSE))</f>
        <v>4</v>
      </c>
      <c r="P339" s="14" t="str">
        <f>IF($C339="B",VLOOKUP($A339,Bat!$A$4:$BG$1500,P$1,FALSE),VLOOKUP($A339,Pit!$A$4:$BA$1686,P$2,FALSE))</f>
        <v>93-95 Mph</v>
      </c>
      <c r="Q339" s="15">
        <f>IF($C339="B",VLOOKUP($A339,Bat!$A$4:$BG$1500,Q$1,FALSE),VLOOKUP($A339,Pit!$A$4:$BA$1686,Q$2,FALSE))</f>
        <v>4</v>
      </c>
      <c r="R339" s="16">
        <f>IF($C339="B",VLOOKUP($A339,Bat!$A$4:$BG$1500,R$1,FALSE),VLOOKUP($A339,Pit!$A$4:$BA$1686,R$2,FALSE))</f>
        <v>106.52187276986194</v>
      </c>
      <c r="S339" s="17">
        <f>IF($C339="B",VLOOKUP($A339,Bat!$A$4:$BG$1500,S$1,FALSE),VLOOKUP($A339,Pit!$A$4:$BA$1686,S$2,FALSE))</f>
        <v>0.50952288034930926</v>
      </c>
      <c r="T339" s="48" t="str">
        <f>IF($C339="B",VLOOKUP($A339,Bat!$A$4:$BG$1500,T$1,FALSE),VLOOKUP($A339,Pit!$A$4:$BA$1686,T$2,FALSE))</f>
        <v>$38k</v>
      </c>
      <c r="U339" s="19">
        <f>IF($C339="B",VLOOKUP($A339,Bat!$A$4:$AU$1464,46,FALSE),VLOOKUP($A339,Pit!$A$4:$BD$1664,55,FALSE))</f>
        <v>800</v>
      </c>
      <c r="V339" s="19">
        <f>IF($C339="B",VLOOKUP($A339,Bat!$A$4:$BA$1464,47,FALSE),VLOOKUP($A339,Pit!$A$4:$BF$1664,56,FALSE))</f>
        <v>800</v>
      </c>
      <c r="W339" s="19">
        <f>IF($C339="B",VLOOKUP($A339,Bat!$A$4:$BA$1464,48,FALSE),VLOOKUP($A339,Pit!$A$4:$BF$1664,57,FALSE))</f>
        <v>0</v>
      </c>
      <c r="X339" s="14">
        <f t="shared" si="25"/>
        <v>1132</v>
      </c>
      <c r="Y339" s="20">
        <f t="shared" si="26"/>
        <v>282</v>
      </c>
      <c r="Z339" s="14">
        <f>IFERROR(VLOOKUP($D339,Results37!$F$3:$L$1396,Z$1,FALSE),"")</f>
        <v>485</v>
      </c>
      <c r="AA339" s="43">
        <f>IF(ISERROR(VLOOKUP(D339,Results37!$F$3:$O$1399,AA$1,FALSE)),"",IF(VLOOKUP(D339,Results37!$F$3:$O$1399,AA$1+1,FALSE)=1,"S"&amp;VLOOKUP(D339,Results37!$F$3:$O$1399,AA$1,FALSE),VLOOKUP(D339,Results37!$F$3:$O$1399,AA$1,FALSE)))</f>
        <v>16</v>
      </c>
      <c r="AB339" s="14">
        <f>IFERROR(VLOOKUP($D339,Results37!$F$3:$L$1396,AB$1,FALSE),"")</f>
        <v>17</v>
      </c>
      <c r="AC339" s="14" t="str">
        <f>IFERROR(VLOOKUP($D339,Results37!$F$3:$L$1396,AC$1,FALSE),"")</f>
        <v>Aurora Borealis</v>
      </c>
      <c r="AD339" s="14">
        <f t="shared" si="27"/>
        <v>647</v>
      </c>
      <c r="AE339" s="18" t="str">
        <f>IF(ISERROR(VLOOKUP($AC339&amp;"-"&amp;$F339&amp;" "&amp;G339,Bonuses!$B$1:$G$1006,4,FALSE)),"",INT(VLOOKUP($AC339&amp;"-"&amp;$F339&amp;" "&amp;$G339,Bonuses!$B$1:$G$1006,4,FALSE)))</f>
        <v/>
      </c>
      <c r="AF339" s="14" t="str">
        <f>AA339&amp;"."&amp;AB339&amp;" ("&amp;Z339&amp;") - "&amp;E339&amp;" "&amp;F339&amp;" "&amp;G339</f>
        <v>16.17 (485) - SP Bruce Howard</v>
      </c>
    </row>
    <row r="340" spans="1:32" s="19" customFormat="1" hidden="1" x14ac:dyDescent="0.3">
      <c r="A340" s="19">
        <v>7295</v>
      </c>
      <c r="B340" s="19">
        <f t="shared" si="24"/>
        <v>1</v>
      </c>
      <c r="C340" s="14" t="str">
        <f>IF(ISNUMBER(IFERROR(VLOOKUP($A340,Pit!$A$4:$A$600,1,FALSE),"B")),"P","B")</f>
        <v>B</v>
      </c>
      <c r="D340" s="15">
        <f>IF($C340="B",VLOOKUP($A340,Bat!$A$4:$BG$1500,D$1,FALSE),VLOOKUP($A340,Pit!$A$4:$BA$1686,D$2,FALSE))</f>
        <v>7295</v>
      </c>
      <c r="E340" s="14" t="str">
        <f>IF($C340="B",VLOOKUP($A340,Bat!$A$4:$BG$1500,E$1,FALSE),VLOOKUP($A340,Pit!$A$4:$BA$1686,E$2,FALSE))</f>
        <v>2B</v>
      </c>
      <c r="F340" s="14" t="str">
        <f>IF($C340="B",VLOOKUP($A340,Bat!$A$4:$BG$1500,F$1,FALSE),VLOOKUP($A340,Pit!$A$4:$BA$1686,F$2,FALSE))</f>
        <v>Jorge</v>
      </c>
      <c r="G340" s="14" t="str">
        <f>IF($C340="B",VLOOKUP($A340,Bat!$A$4:$BG$1500,G$1,FALSE),VLOOKUP($A340,Pit!$A$4:$BA$1686,G$2,FALSE))</f>
        <v>Mora</v>
      </c>
      <c r="H340" s="14">
        <f>IF($C340="B",VLOOKUP($A340,Bat!$A$4:$BG$1500,H$1,FALSE),VLOOKUP($A340,Pit!$A$4:$BA$1686,H$2,FALSE))</f>
        <v>18</v>
      </c>
      <c r="I340" s="14" t="str">
        <f>IF($C340="B",VLOOKUP($A340,Bat!$A$4:$BG$1500,I$1,FALSE),VLOOKUP($A340,Pit!$A$4:$BA$1686,I$2,FALSE))</f>
        <v>R</v>
      </c>
      <c r="J340" s="14" t="str">
        <f>IF($C340="B",VLOOKUP($A340,Bat!$A$4:$BG$1500,J$1,FALSE),VLOOKUP($A340,Pit!$A$4:$BA$1686,J$2,FALSE))</f>
        <v>R</v>
      </c>
      <c r="K340" s="14" t="str">
        <f>IF($C340="B",VLOOKUP($A340,Bat!$A$4:$BG$1500,K$1,FALSE),VLOOKUP($A340,Pit!$A$4:$BA$1686,K$2,FALSE))</f>
        <v>Normal</v>
      </c>
      <c r="L340" s="15" t="str">
        <f>IF($C340="B",VLOOKUP($A340,Bat!$A$4:$BG$1500,L$1,FALSE),VLOOKUP($A340,Pit!$A$4:$BA$1686,L$2,FALSE))</f>
        <v>Normal</v>
      </c>
      <c r="M340" s="14">
        <f>IF($C340="B",VLOOKUP($A340,Bat!$A$4:$BG$1500,M$1,FALSE),VLOOKUP($A340,Pit!$A$4:$BA$1686,M$2,FALSE))</f>
        <v>3</v>
      </c>
      <c r="N340" s="14">
        <f>IF($C340="B",VLOOKUP($A340,Bat!$A$4:$BG$1500,N$1,FALSE),VLOOKUP($A340,Pit!$A$4:$BA$1686,N$2,FALSE))</f>
        <v>3</v>
      </c>
      <c r="O340" s="14">
        <f>IF($C340="B",VLOOKUP($A340,Bat!$A$4:$BG$1500,O$1,FALSE),VLOOKUP($A340,Pit!$A$4:$BA$1686,O$2,FALSE))</f>
        <v>2</v>
      </c>
      <c r="P340" s="14">
        <f>IF($C340="B",VLOOKUP($A340,Bat!$A$4:$BG$1500,P$1,FALSE),VLOOKUP($A340,Pit!$A$4:$BA$1686,P$2,FALSE))</f>
        <v>5</v>
      </c>
      <c r="Q340" s="15">
        <f>IF($C340="B",VLOOKUP($A340,Bat!$A$4:$BG$1500,Q$1,FALSE),VLOOKUP($A340,Pit!$A$4:$BA$1686,Q$2,FALSE))</f>
        <v>4</v>
      </c>
      <c r="R340" s="16">
        <f>IF($C340="B",VLOOKUP($A340,Bat!$A$4:$BG$1500,R$1,FALSE),VLOOKUP($A340,Pit!$A$4:$BA$1686,R$2,FALSE))</f>
        <v>110.50688431336451</v>
      </c>
      <c r="S340" s="17">
        <f>IF($C340="B",VLOOKUP($A340,Bat!$A$4:$BG$1500,S$1,FALSE),VLOOKUP($A340,Pit!$A$4:$BA$1686,S$2,FALSE))</f>
        <v>0.50110221841727198</v>
      </c>
      <c r="T340" s="48" t="str">
        <f>IF($C340="B",VLOOKUP($A340,Bat!$A$4:$BG$1500,T$1,FALSE),VLOOKUP($A340,Pit!$A$4:$BA$1686,T$2,FALSE))</f>
        <v>$75k</v>
      </c>
      <c r="U340" s="19">
        <f>IF($C340="B",VLOOKUP($A340,Bat!$A$4:$AU$1464,46,FALSE),VLOOKUP($A340,Pit!$A$4:$BD$1664,55,FALSE))</f>
        <v>800</v>
      </c>
      <c r="V340" s="19">
        <f>IF($C340="B",VLOOKUP($A340,Bat!$A$4:$BA$1464,47,FALSE),VLOOKUP($A340,Pit!$A$4:$BF$1664,56,FALSE))</f>
        <v>800</v>
      </c>
      <c r="W340" s="19">
        <f>IF($C340="B",VLOOKUP($A340,Bat!$A$4:$BA$1464,48,FALSE),VLOOKUP($A340,Pit!$A$4:$BF$1664,57,FALSE))</f>
        <v>0</v>
      </c>
      <c r="X340" s="14">
        <f t="shared" si="25"/>
        <v>1135</v>
      </c>
      <c r="Y340" s="20">
        <f t="shared" si="26"/>
        <v>285</v>
      </c>
      <c r="Z340" s="14" t="str">
        <f>IFERROR(VLOOKUP($D340,Results37!$F$3:$L$1396,Z$1,FALSE),"")</f>
        <v/>
      </c>
      <c r="AA340" s="43" t="str">
        <f>IF(ISERROR(VLOOKUP(D340,Results37!$F$3:$O$1399,AA$1,FALSE)),"",IF(VLOOKUP(D340,Results37!$F$3:$O$1399,AA$1+1,FALSE)=1,"S"&amp;VLOOKUP(D340,Results37!$F$3:$O$1399,AA$1,FALSE),VLOOKUP(D340,Results37!$F$3:$O$1399,AA$1,FALSE)))</f>
        <v/>
      </c>
      <c r="AB340" s="14" t="str">
        <f>IFERROR(VLOOKUP($D340,Results37!$F$3:$L$1396,AB$1,FALSE),"")</f>
        <v/>
      </c>
      <c r="AC340" s="14" t="str">
        <f>IFERROR(VLOOKUP($D340,Results37!$F$3:$L$1396,AC$1,FALSE),"")</f>
        <v/>
      </c>
      <c r="AD340" s="14" t="e">
        <f t="shared" si="27"/>
        <v>#VALUE!</v>
      </c>
      <c r="AE340" s="18" t="str">
        <f>IF(ISERROR(VLOOKUP($AC340&amp;"-"&amp;$F340&amp;" "&amp;G340,Bonuses!$B$1:$G$1006,4,FALSE)),"",INT(VLOOKUP($AC340&amp;"-"&amp;$F340&amp;" "&amp;$G340,Bonuses!$B$1:$G$1006,4,FALSE)))</f>
        <v/>
      </c>
      <c r="AF340" s="14" t="str">
        <f>IF(ISERROR(VLOOKUP($AC340&amp;"-"&amp;$F340,Bonuses!$B$1:$G$1006,5,FALSE)),"",IF(VLOOKUP($AC340&amp;"-"&amp;$F340,Bonuses!$B$1:$G$1006,5,FALSE)="","",VLOOKUP($AC340&amp;"-"&amp;$F340,Bonuses!$B$1:$G$1006,6,FALSE)&amp;" yrs, "&amp;VLOOKUP($AC340&amp;"-"&amp;$F340,Bonuses!$B$1:$G$1006,5,FALSE)))</f>
        <v/>
      </c>
    </row>
    <row r="341" spans="1:32" s="19" customFormat="1" hidden="1" x14ac:dyDescent="0.3">
      <c r="A341" s="19">
        <v>15898</v>
      </c>
      <c r="B341" s="19">
        <f t="shared" si="24"/>
        <v>1</v>
      </c>
      <c r="C341" s="14" t="str">
        <f>IF(ISNUMBER(IFERROR(VLOOKUP($A341,Pit!$A$4:$A$600,1,FALSE),"B")),"P","B")</f>
        <v>B</v>
      </c>
      <c r="D341" s="15">
        <f>IF($C341="B",VLOOKUP($A341,Bat!$A$4:$BG$1500,D$1,FALSE),VLOOKUP($A341,Pit!$A$4:$BA$1686,D$2,FALSE))</f>
        <v>15898</v>
      </c>
      <c r="E341" s="14" t="str">
        <f>IF($C341="B",VLOOKUP($A341,Bat!$A$4:$BG$1500,E$1,FALSE),VLOOKUP($A341,Pit!$A$4:$BA$1686,E$2,FALSE))</f>
        <v>2B</v>
      </c>
      <c r="F341" s="14" t="str">
        <f>IF($C341="B",VLOOKUP($A341,Bat!$A$4:$BG$1500,F$1,FALSE),VLOOKUP($A341,Pit!$A$4:$BA$1686,F$2,FALSE))</f>
        <v>Howard</v>
      </c>
      <c r="G341" s="14" t="str">
        <f>IF($C341="B",VLOOKUP($A341,Bat!$A$4:$BG$1500,G$1,FALSE),VLOOKUP($A341,Pit!$A$4:$BA$1686,G$2,FALSE))</f>
        <v>Huxtable</v>
      </c>
      <c r="H341" s="14">
        <f>IF($C341="B",VLOOKUP($A341,Bat!$A$4:$BG$1500,H$1,FALSE),VLOOKUP($A341,Pit!$A$4:$BA$1686,H$2,FALSE))</f>
        <v>18</v>
      </c>
      <c r="I341" s="14" t="str">
        <f>IF($C341="B",VLOOKUP($A341,Bat!$A$4:$BG$1500,I$1,FALSE),VLOOKUP($A341,Pit!$A$4:$BA$1686,I$2,FALSE))</f>
        <v>L</v>
      </c>
      <c r="J341" s="14" t="str">
        <f>IF($C341="B",VLOOKUP($A341,Bat!$A$4:$BG$1500,J$1,FALSE),VLOOKUP($A341,Pit!$A$4:$BA$1686,J$2,FALSE))</f>
        <v>R</v>
      </c>
      <c r="K341" s="14" t="str">
        <f>IF($C341="B",VLOOKUP($A341,Bat!$A$4:$BG$1500,K$1,FALSE),VLOOKUP($A341,Pit!$A$4:$BA$1686,K$2,FALSE))</f>
        <v>Normal</v>
      </c>
      <c r="L341" s="15" t="str">
        <f>IF($C341="B",VLOOKUP($A341,Bat!$A$4:$BG$1500,L$1,FALSE),VLOOKUP($A341,Pit!$A$4:$BA$1686,L$2,FALSE))</f>
        <v>Normal</v>
      </c>
      <c r="M341" s="14">
        <f>IF($C341="B",VLOOKUP($A341,Bat!$A$4:$BG$1500,M$1,FALSE),VLOOKUP($A341,Pit!$A$4:$BA$1686,M$2,FALSE))</f>
        <v>3</v>
      </c>
      <c r="N341" s="14">
        <f>IF($C341="B",VLOOKUP($A341,Bat!$A$4:$BG$1500,N$1,FALSE),VLOOKUP($A341,Pit!$A$4:$BA$1686,N$2,FALSE))</f>
        <v>3</v>
      </c>
      <c r="O341" s="14">
        <f>IF($C341="B",VLOOKUP($A341,Bat!$A$4:$BG$1500,O$1,FALSE),VLOOKUP($A341,Pit!$A$4:$BA$1686,O$2,FALSE))</f>
        <v>3</v>
      </c>
      <c r="P341" s="14">
        <f>IF($C341="B",VLOOKUP($A341,Bat!$A$4:$BG$1500,P$1,FALSE),VLOOKUP($A341,Pit!$A$4:$BA$1686,P$2,FALSE))</f>
        <v>4</v>
      </c>
      <c r="Q341" s="15">
        <f>IF($C341="B",VLOOKUP($A341,Bat!$A$4:$BG$1500,Q$1,FALSE),VLOOKUP($A341,Pit!$A$4:$BA$1686,Q$2,FALSE))</f>
        <v>4</v>
      </c>
      <c r="R341" s="16">
        <f>IF($C341="B",VLOOKUP($A341,Bat!$A$4:$BG$1500,R$1,FALSE),VLOOKUP($A341,Pit!$A$4:$BA$1686,R$2,FALSE))</f>
        <v>110.42724430847898</v>
      </c>
      <c r="S341" s="17">
        <f>IF($C341="B",VLOOKUP($A341,Bat!$A$4:$BG$1500,S$1,FALSE),VLOOKUP($A341,Pit!$A$4:$BA$1686,S$2,FALSE))</f>
        <v>0.48446631525537814</v>
      </c>
      <c r="T341" s="48" t="str">
        <f>IF($C341="B",VLOOKUP($A341,Bat!$A$4:$BG$1500,T$1,FALSE),VLOOKUP($A341,Pit!$A$4:$BA$1686,T$2,FALSE))</f>
        <v>$65k</v>
      </c>
      <c r="U341" s="19">
        <f>IF($C341="B",VLOOKUP($A341,Bat!$A$4:$AU$1464,46,FALSE),VLOOKUP($A341,Pit!$A$4:$BD$1664,55,FALSE))</f>
        <v>800</v>
      </c>
      <c r="V341" s="19">
        <f>IF($C341="B",VLOOKUP($A341,Bat!$A$4:$BA$1464,47,FALSE),VLOOKUP($A341,Pit!$A$4:$BF$1664,56,FALSE))</f>
        <v>800</v>
      </c>
      <c r="W341" s="19">
        <f>IF($C341="B",VLOOKUP($A341,Bat!$A$4:$BA$1464,48,FALSE),VLOOKUP($A341,Pit!$A$4:$BF$1664,57,FALSE))</f>
        <v>0</v>
      </c>
      <c r="X341" s="14">
        <f t="shared" si="25"/>
        <v>1139</v>
      </c>
      <c r="Y341" s="20">
        <f t="shared" si="26"/>
        <v>289</v>
      </c>
      <c r="Z341" s="14" t="str">
        <f>IFERROR(VLOOKUP($D341,Results37!$F$3:$L$1396,Z$1,FALSE),"")</f>
        <v/>
      </c>
      <c r="AA341" s="43" t="str">
        <f>IF(ISERROR(VLOOKUP(D341,Results37!$F$3:$O$1399,AA$1,FALSE)),"",IF(VLOOKUP(D341,Results37!$F$3:$O$1399,AA$1+1,FALSE)=1,"S"&amp;VLOOKUP(D341,Results37!$F$3:$O$1399,AA$1,FALSE),VLOOKUP(D341,Results37!$F$3:$O$1399,AA$1,FALSE)))</f>
        <v/>
      </c>
      <c r="AB341" s="14" t="str">
        <f>IFERROR(VLOOKUP($D341,Results37!$F$3:$L$1396,AB$1,FALSE),"")</f>
        <v/>
      </c>
      <c r="AC341" s="14" t="str">
        <f>IFERROR(VLOOKUP($D341,Results37!$F$3:$L$1396,AC$1,FALSE),"")</f>
        <v/>
      </c>
      <c r="AD341" s="14" t="e">
        <f t="shared" si="27"/>
        <v>#VALUE!</v>
      </c>
      <c r="AE341" s="18" t="str">
        <f>IF(ISERROR(VLOOKUP($AC341&amp;"-"&amp;$F341&amp;" "&amp;G341,Bonuses!$B$1:$G$1006,4,FALSE)),"",INT(VLOOKUP($AC341&amp;"-"&amp;$F341&amp;" "&amp;$G341,Bonuses!$B$1:$G$1006,4,FALSE)))</f>
        <v/>
      </c>
      <c r="AF341" s="14" t="str">
        <f>AA341&amp;"."&amp;AB341&amp;" ("&amp;Z341&amp;") - "&amp;E341&amp;" "&amp;F341&amp;" "&amp;G341</f>
        <v>. () - 2B Howard Huxtable</v>
      </c>
    </row>
    <row r="342" spans="1:32" s="19" customFormat="1" hidden="1" x14ac:dyDescent="0.3">
      <c r="A342" s="19">
        <v>7828</v>
      </c>
      <c r="B342" s="19">
        <f t="shared" si="24"/>
        <v>1</v>
      </c>
      <c r="C342" s="14" t="str">
        <f>IF(ISNUMBER(IFERROR(VLOOKUP($A342,Pit!$A$4:$A$600,1,FALSE),"B")),"P","B")</f>
        <v>P</v>
      </c>
      <c r="D342" s="15">
        <f>IF($C342="B",VLOOKUP($A342,Bat!$A$4:$BG$1500,D$1,FALSE),VLOOKUP($A342,Pit!$A$4:$BA$1686,D$2,FALSE))</f>
        <v>7828</v>
      </c>
      <c r="E342" s="14" t="str">
        <f>IF($C342="B",VLOOKUP($A342,Bat!$A$4:$BG$1500,E$1,FALSE),VLOOKUP($A342,Pit!$A$4:$BA$1686,E$2,FALSE))</f>
        <v>RP</v>
      </c>
      <c r="F342" s="14" t="str">
        <f>IF($C342="B",VLOOKUP($A342,Bat!$A$4:$BG$1500,F$1,FALSE),VLOOKUP($A342,Pit!$A$4:$BA$1686,F$2,FALSE))</f>
        <v>Victor</v>
      </c>
      <c r="G342" s="14" t="str">
        <f>IF($C342="B",VLOOKUP($A342,Bat!$A$4:$BG$1500,G$1,FALSE),VLOOKUP($A342,Pit!$A$4:$BA$1686,G$2,FALSE))</f>
        <v>Davis</v>
      </c>
      <c r="H342" s="14">
        <f>IF($C342="B",VLOOKUP($A342,Bat!$A$4:$BG$1500,H$1,FALSE),VLOOKUP($A342,Pit!$A$4:$BA$1686,H$2,FALSE))</f>
        <v>18</v>
      </c>
      <c r="I342" s="14" t="str">
        <f>IF($C342="B",VLOOKUP($A342,Bat!$A$4:$BG$1500,I$1,FALSE),VLOOKUP($A342,Pit!$A$4:$BA$1686,I$2,FALSE))</f>
        <v>R</v>
      </c>
      <c r="J342" s="14" t="str">
        <f>IF($C342="B",VLOOKUP($A342,Bat!$A$4:$BG$1500,J$1,FALSE),VLOOKUP($A342,Pit!$A$4:$BA$1686,J$2,FALSE))</f>
        <v>R</v>
      </c>
      <c r="K342" s="14" t="str">
        <f>IF($C342="B",VLOOKUP($A342,Bat!$A$4:$BG$1500,K$1,FALSE),VLOOKUP($A342,Pit!$A$4:$BA$1686,K$2,FALSE))</f>
        <v>Normal</v>
      </c>
      <c r="L342" s="15" t="str">
        <f>IF($C342="B",VLOOKUP($A342,Bat!$A$4:$BG$1500,L$1,FALSE),VLOOKUP($A342,Pit!$A$4:$BA$1686,L$2,FALSE))</f>
        <v>Normal</v>
      </c>
      <c r="M342" s="14">
        <f>IF($C342="B",VLOOKUP($A342,Bat!$A$4:$BG$1500,M$1,FALSE),VLOOKUP($A342,Pit!$A$4:$BA$1686,M$2,FALSE))</f>
        <v>5</v>
      </c>
      <c r="N342" s="14">
        <f>IF($C342="B",VLOOKUP($A342,Bat!$A$4:$BG$1500,N$1,FALSE),VLOOKUP($A342,Pit!$A$4:$BA$1686,N$2,FALSE))</f>
        <v>1</v>
      </c>
      <c r="O342" s="14">
        <f>IF($C342="B",VLOOKUP($A342,Bat!$A$4:$BG$1500,O$1,FALSE),VLOOKUP($A342,Pit!$A$4:$BA$1686,O$2,FALSE))</f>
        <v>3</v>
      </c>
      <c r="P342" s="14" t="str">
        <f>IF($C342="B",VLOOKUP($A342,Bat!$A$4:$BG$1500,P$1,FALSE),VLOOKUP($A342,Pit!$A$4:$BA$1686,P$2,FALSE))</f>
        <v>86-88 Mph</v>
      </c>
      <c r="Q342" s="15">
        <f>IF($C342="B",VLOOKUP($A342,Bat!$A$4:$BG$1500,Q$1,FALSE),VLOOKUP($A342,Pit!$A$4:$BA$1686,Q$2,FALSE))</f>
        <v>8</v>
      </c>
      <c r="R342" s="16">
        <f>IF($C342="B",VLOOKUP($A342,Bat!$A$4:$BG$1500,R$1,FALSE),VLOOKUP($A342,Pit!$A$4:$BA$1686,R$2,FALSE))</f>
        <v>106.65263991015954</v>
      </c>
      <c r="S342" s="17">
        <f>IF($C342="B",VLOOKUP($A342,Bat!$A$4:$BG$1500,S$1,FALSE),VLOOKUP($A342,Pit!$A$4:$BA$1686,S$2,FALSE))</f>
        <v>0.52158702052764794</v>
      </c>
      <c r="T342" s="48" t="str">
        <f>IF($C342="B",VLOOKUP($A342,Bat!$A$4:$BG$1500,T$1,FALSE),VLOOKUP($A342,Pit!$A$4:$BA$1686,T$2,FALSE))</f>
        <v>$65k</v>
      </c>
      <c r="U342" s="19">
        <f>IF($C342="B",VLOOKUP($A342,Bat!$A$4:$AU$1464,46,FALSE),VLOOKUP($A342,Pit!$A$4:$BD$1664,55,FALSE))</f>
        <v>800</v>
      </c>
      <c r="V342" s="19">
        <f>IF($C342="B",VLOOKUP($A342,Bat!$A$4:$BA$1464,47,FALSE),VLOOKUP($A342,Pit!$A$4:$BF$1664,56,FALSE))</f>
        <v>800</v>
      </c>
      <c r="W342" s="19">
        <f>IF($C342="B",VLOOKUP($A342,Bat!$A$4:$BA$1464,48,FALSE),VLOOKUP($A342,Pit!$A$4:$BF$1664,57,FALSE))</f>
        <v>0</v>
      </c>
      <c r="X342" s="14">
        <f t="shared" si="25"/>
        <v>1125</v>
      </c>
      <c r="Y342" s="20">
        <f t="shared" si="26"/>
        <v>275</v>
      </c>
      <c r="Z342" s="14">
        <f>IFERROR(VLOOKUP($D342,Results37!$F$3:$L$1396,Z$1,FALSE),"")</f>
        <v>362</v>
      </c>
      <c r="AA342" s="43">
        <f>IF(ISERROR(VLOOKUP(D342,Results37!$F$3:$O$1399,AA$1,FALSE)),"",IF(VLOOKUP(D342,Results37!$F$3:$O$1399,AA$1+1,FALSE)=1,"S"&amp;VLOOKUP(D342,Results37!$F$3:$O$1399,AA$1,FALSE),VLOOKUP(D342,Results37!$F$3:$O$1399,AA$1,FALSE)))</f>
        <v>12</v>
      </c>
      <c r="AB342" s="14">
        <f>IFERROR(VLOOKUP($D342,Results37!$F$3:$L$1396,AB$1,FALSE),"")</f>
        <v>22</v>
      </c>
      <c r="AC342" s="14" t="str">
        <f>IFERROR(VLOOKUP($D342,Results37!$F$3:$L$1396,AC$1,FALSE),"")</f>
        <v>Bakersfield Bears</v>
      </c>
      <c r="AD342" s="14">
        <f t="shared" si="27"/>
        <v>763</v>
      </c>
      <c r="AE342" s="18" t="str">
        <f>IF(ISERROR(VLOOKUP($AC342&amp;"-"&amp;$F342&amp;" "&amp;G342,Bonuses!$B$1:$G$1006,4,FALSE)),"",INT(VLOOKUP($AC342&amp;"-"&amp;$F342&amp;" "&amp;$G342,Bonuses!$B$1:$G$1006,4,FALSE)))</f>
        <v/>
      </c>
      <c r="AF342" s="14" t="str">
        <f>AA342&amp;"."&amp;AB342&amp;" ("&amp;Z342&amp;") - "&amp;E342&amp;" "&amp;F342&amp;" "&amp;G342</f>
        <v>12.22 (362) - RP Victor Davis</v>
      </c>
    </row>
    <row r="343" spans="1:32" s="19" customFormat="1" hidden="1" x14ac:dyDescent="0.3">
      <c r="A343" s="19">
        <v>12121</v>
      </c>
      <c r="B343" s="19">
        <f t="shared" si="24"/>
        <v>1</v>
      </c>
      <c r="C343" s="14" t="str">
        <f>IF(ISNUMBER(IFERROR(VLOOKUP($A343,Pit!$A$4:$A$600,1,FALSE),"B")),"P","B")</f>
        <v>B</v>
      </c>
      <c r="D343" s="15">
        <f>IF($C343="B",VLOOKUP($A343,Bat!$A$4:$BG$1500,D$1,FALSE),VLOOKUP($A343,Pit!$A$4:$BA$1686,D$2,FALSE))</f>
        <v>12121</v>
      </c>
      <c r="E343" s="14" t="str">
        <f>IF($C343="B",VLOOKUP($A343,Bat!$A$4:$BG$1500,E$1,FALSE),VLOOKUP($A343,Pit!$A$4:$BA$1686,E$2,FALSE))</f>
        <v>SS</v>
      </c>
      <c r="F343" s="14" t="str">
        <f>IF($C343="B",VLOOKUP($A343,Bat!$A$4:$BG$1500,F$1,FALSE),VLOOKUP($A343,Pit!$A$4:$BA$1686,F$2,FALSE))</f>
        <v>José</v>
      </c>
      <c r="G343" s="14" t="str">
        <f>IF($C343="B",VLOOKUP($A343,Bat!$A$4:$BG$1500,G$1,FALSE),VLOOKUP($A343,Pit!$A$4:$BA$1686,G$2,FALSE))</f>
        <v>Chacón</v>
      </c>
      <c r="H343" s="14">
        <f>IF($C343="B",VLOOKUP($A343,Bat!$A$4:$BG$1500,H$1,FALSE),VLOOKUP($A343,Pit!$A$4:$BA$1686,H$2,FALSE))</f>
        <v>18</v>
      </c>
      <c r="I343" s="14" t="str">
        <f>IF($C343="B",VLOOKUP($A343,Bat!$A$4:$BG$1500,I$1,FALSE),VLOOKUP($A343,Pit!$A$4:$BA$1686,I$2,FALSE))</f>
        <v>S</v>
      </c>
      <c r="J343" s="14" t="str">
        <f>IF($C343="B",VLOOKUP($A343,Bat!$A$4:$BG$1500,J$1,FALSE),VLOOKUP($A343,Pit!$A$4:$BA$1686,J$2,FALSE))</f>
        <v>R</v>
      </c>
      <c r="K343" s="14" t="str">
        <f>IF($C343="B",VLOOKUP($A343,Bat!$A$4:$BG$1500,K$1,FALSE),VLOOKUP($A343,Pit!$A$4:$BA$1686,K$2,FALSE))</f>
        <v>High</v>
      </c>
      <c r="L343" s="15" t="str">
        <f>IF($C343="B",VLOOKUP($A343,Bat!$A$4:$BG$1500,L$1,FALSE),VLOOKUP($A343,Pit!$A$4:$BA$1686,L$2,FALSE))</f>
        <v>Normal</v>
      </c>
      <c r="M343" s="14">
        <f>IF($C343="B",VLOOKUP($A343,Bat!$A$4:$BG$1500,M$1,FALSE),VLOOKUP($A343,Pit!$A$4:$BA$1686,M$2,FALSE))</f>
        <v>2</v>
      </c>
      <c r="N343" s="14">
        <f>IF($C343="B",VLOOKUP($A343,Bat!$A$4:$BG$1500,N$1,FALSE),VLOOKUP($A343,Pit!$A$4:$BA$1686,N$2,FALSE))</f>
        <v>3</v>
      </c>
      <c r="O343" s="14">
        <f>IF($C343="B",VLOOKUP($A343,Bat!$A$4:$BG$1500,O$1,FALSE),VLOOKUP($A343,Pit!$A$4:$BA$1686,O$2,FALSE))</f>
        <v>3</v>
      </c>
      <c r="P343" s="14">
        <f>IF($C343="B",VLOOKUP($A343,Bat!$A$4:$BG$1500,P$1,FALSE),VLOOKUP($A343,Pit!$A$4:$BA$1686,P$2,FALSE))</f>
        <v>4</v>
      </c>
      <c r="Q343" s="15">
        <f>IF($C343="B",VLOOKUP($A343,Bat!$A$4:$BG$1500,Q$1,FALSE),VLOOKUP($A343,Pit!$A$4:$BA$1686,Q$2,FALSE))</f>
        <v>3</v>
      </c>
      <c r="R343" s="16">
        <f>IF($C343="B",VLOOKUP($A343,Bat!$A$4:$BG$1500,R$1,FALSE),VLOOKUP($A343,Pit!$A$4:$BA$1686,R$2,FALSE))</f>
        <v>107.81727057429831</v>
      </c>
      <c r="S343" s="17">
        <f>IF($C343="B",VLOOKUP($A343,Bat!$A$4:$BG$1500,S$1,FALSE),VLOOKUP($A343,Pit!$A$4:$BA$1686,S$2,FALSE))</f>
        <v>-6.0727904148837816E-2</v>
      </c>
      <c r="T343" s="48" t="str">
        <f>IF($C343="B",VLOOKUP($A343,Bat!$A$4:$BG$1500,T$1,FALSE),VLOOKUP($A343,Pit!$A$4:$BA$1686,T$2,FALSE))</f>
        <v>$190k</v>
      </c>
      <c r="U343" s="19">
        <f>IF($C343="B",VLOOKUP($A343,Bat!$A$4:$AU$1464,46,FALSE),VLOOKUP($A343,Pit!$A$4:$BD$1664,55,FALSE))</f>
        <v>800</v>
      </c>
      <c r="V343" s="19">
        <f>IF($C343="B",VLOOKUP($A343,Bat!$A$4:$BA$1464,47,FALSE),VLOOKUP($A343,Pit!$A$4:$BF$1664,56,FALSE))</f>
        <v>800</v>
      </c>
      <c r="W343" s="19">
        <f>IF($C343="B",VLOOKUP($A343,Bat!$A$4:$BA$1464,48,FALSE),VLOOKUP($A343,Pit!$A$4:$BF$1664,57,FALSE))</f>
        <v>0</v>
      </c>
      <c r="X343" s="14">
        <f t="shared" si="25"/>
        <v>1338</v>
      </c>
      <c r="Y343" s="20">
        <f t="shared" si="26"/>
        <v>488</v>
      </c>
      <c r="Z343" s="14">
        <f>IFERROR(VLOOKUP($D343,Results37!$F$3:$L$1396,Z$1,FALSE),"")</f>
        <v>321</v>
      </c>
      <c r="AA343" s="43">
        <f>IF(ISERROR(VLOOKUP(D343,Results37!$F$3:$O$1399,AA$1,FALSE)),"",IF(VLOOKUP(D343,Results37!$F$3:$O$1399,AA$1+1,FALSE)=1,"S"&amp;VLOOKUP(D343,Results37!$F$3:$O$1399,AA$1,FALSE),VLOOKUP(D343,Results37!$F$3:$O$1399,AA$1,FALSE)))</f>
        <v>11</v>
      </c>
      <c r="AB343" s="14">
        <f>IFERROR(VLOOKUP($D343,Results37!$F$3:$L$1396,AB$1,FALSE),"")</f>
        <v>13</v>
      </c>
      <c r="AC343" s="14" t="str">
        <f>IFERROR(VLOOKUP($D343,Results37!$F$3:$L$1396,AC$1,FALSE),"")</f>
        <v>Toyama Wind Dancers</v>
      </c>
      <c r="AD343" s="14">
        <f t="shared" si="27"/>
        <v>1017</v>
      </c>
      <c r="AE343" s="18" t="str">
        <f>IF(ISERROR(VLOOKUP($AC343&amp;"-"&amp;$F343&amp;" "&amp;G343,Bonuses!$B$1:$G$1006,4,FALSE)),"",INT(VLOOKUP($AC343&amp;"-"&amp;$F343&amp;" "&amp;$G343,Bonuses!$B$1:$G$1006,4,FALSE)))</f>
        <v/>
      </c>
      <c r="AF343" s="14" t="str">
        <f>IF(ISERROR(VLOOKUP($AC343&amp;"-"&amp;$F343,Bonuses!$B$1:$G$1006,5,FALSE)),"",IF(VLOOKUP($AC343&amp;"-"&amp;$F343,Bonuses!$B$1:$G$1006,5,FALSE)="","",VLOOKUP($AC343&amp;"-"&amp;$F343,Bonuses!$B$1:$G$1006,6,FALSE)&amp;" yrs, "&amp;VLOOKUP($AC343&amp;"-"&amp;$F343,Bonuses!$B$1:$G$1006,5,FALSE)))</f>
        <v/>
      </c>
    </row>
    <row r="344" spans="1:32" s="19" customFormat="1" hidden="1" x14ac:dyDescent="0.3">
      <c r="A344" s="19">
        <v>11045</v>
      </c>
      <c r="B344" s="19">
        <f t="shared" si="24"/>
        <v>1</v>
      </c>
      <c r="C344" s="14" t="str">
        <f>IF(ISNUMBER(IFERROR(VLOOKUP($A344,Pit!$A$4:$A$600,1,FALSE),"B")),"P","B")</f>
        <v>P</v>
      </c>
      <c r="D344" s="15">
        <f>IF($C344="B",VLOOKUP($A344,Bat!$A$4:$BG$1500,D$1,FALSE),VLOOKUP($A344,Pit!$A$4:$BA$1686,D$2,FALSE))</f>
        <v>11045</v>
      </c>
      <c r="E344" s="14" t="str">
        <f>IF($C344="B",VLOOKUP($A344,Bat!$A$4:$BG$1500,E$1,FALSE),VLOOKUP($A344,Pit!$A$4:$BA$1686,E$2,FALSE))</f>
        <v>SP</v>
      </c>
      <c r="F344" s="14" t="str">
        <f>IF($C344="B",VLOOKUP($A344,Bat!$A$4:$BG$1500,F$1,FALSE),VLOOKUP($A344,Pit!$A$4:$BA$1686,F$2,FALSE))</f>
        <v>Oda</v>
      </c>
      <c r="G344" s="14" t="str">
        <f>IF($C344="B",VLOOKUP($A344,Bat!$A$4:$BG$1500,G$1,FALSE),VLOOKUP($A344,Pit!$A$4:$BA$1686,G$2,FALSE))</f>
        <v>Takeuchi</v>
      </c>
      <c r="H344" s="14">
        <f>IF($C344="B",VLOOKUP($A344,Bat!$A$4:$BG$1500,H$1,FALSE),VLOOKUP($A344,Pit!$A$4:$BA$1686,H$2,FALSE))</f>
        <v>18</v>
      </c>
      <c r="I344" s="14" t="str">
        <f>IF($C344="B",VLOOKUP($A344,Bat!$A$4:$BG$1500,I$1,FALSE),VLOOKUP($A344,Pit!$A$4:$BA$1686,I$2,FALSE))</f>
        <v>R</v>
      </c>
      <c r="J344" s="14" t="str">
        <f>IF($C344="B",VLOOKUP($A344,Bat!$A$4:$BG$1500,J$1,FALSE),VLOOKUP($A344,Pit!$A$4:$BA$1686,J$2,FALSE))</f>
        <v>R</v>
      </c>
      <c r="K344" s="14" t="str">
        <f>IF($C344="B",VLOOKUP($A344,Bat!$A$4:$BG$1500,K$1,FALSE),VLOOKUP($A344,Pit!$A$4:$BA$1686,K$2,FALSE))</f>
        <v>Normal</v>
      </c>
      <c r="L344" s="15" t="str">
        <f>IF($C344="B",VLOOKUP($A344,Bat!$A$4:$BG$1500,L$1,FALSE),VLOOKUP($A344,Pit!$A$4:$BA$1686,L$2,FALSE))</f>
        <v>High</v>
      </c>
      <c r="M344" s="14">
        <f>IF($C344="B",VLOOKUP($A344,Bat!$A$4:$BG$1500,M$1,FALSE),VLOOKUP($A344,Pit!$A$4:$BA$1686,M$2,FALSE))</f>
        <v>4</v>
      </c>
      <c r="N344" s="14">
        <f>IF($C344="B",VLOOKUP($A344,Bat!$A$4:$BG$1500,N$1,FALSE),VLOOKUP($A344,Pit!$A$4:$BA$1686,N$2,FALSE))</f>
        <v>2</v>
      </c>
      <c r="O344" s="14">
        <f>IF($C344="B",VLOOKUP($A344,Bat!$A$4:$BG$1500,O$1,FALSE),VLOOKUP($A344,Pit!$A$4:$BA$1686,O$2,FALSE))</f>
        <v>3</v>
      </c>
      <c r="P344" s="14" t="str">
        <f>IF($C344="B",VLOOKUP($A344,Bat!$A$4:$BG$1500,P$1,FALSE),VLOOKUP($A344,Pit!$A$4:$BA$1686,P$2,FALSE))</f>
        <v>88-90 Mph</v>
      </c>
      <c r="Q344" s="15">
        <f>IF($C344="B",VLOOKUP($A344,Bat!$A$4:$BG$1500,Q$1,FALSE),VLOOKUP($A344,Pit!$A$4:$BA$1686,Q$2,FALSE))</f>
        <v>6</v>
      </c>
      <c r="R344" s="16">
        <f>IF($C344="B",VLOOKUP($A344,Bat!$A$4:$BG$1500,R$1,FALSE),VLOOKUP($A344,Pit!$A$4:$BA$1686,R$2,FALSE))</f>
        <v>106.09538778758795</v>
      </c>
      <c r="S344" s="17">
        <f>IF($C344="B",VLOOKUP($A344,Bat!$A$4:$BG$1500,S$1,FALSE),VLOOKUP($A344,Pit!$A$4:$BA$1686,S$2,FALSE))</f>
        <v>0.47017679846359539</v>
      </c>
      <c r="T344" s="48" t="str">
        <f>IF($C344="B",VLOOKUP($A344,Bat!$A$4:$BG$1500,T$1,FALSE),VLOOKUP($A344,Pit!$A$4:$BA$1686,T$2,FALSE))</f>
        <v>$70k</v>
      </c>
      <c r="U344" s="19">
        <f>IF($C344="B",VLOOKUP($A344,Bat!$A$4:$AU$1464,46,FALSE),VLOOKUP($A344,Pit!$A$4:$BD$1664,55,FALSE))</f>
        <v>800</v>
      </c>
      <c r="V344" s="19">
        <f>IF($C344="B",VLOOKUP($A344,Bat!$A$4:$BA$1464,47,FALSE),VLOOKUP($A344,Pit!$A$4:$BF$1664,56,FALSE))</f>
        <v>800</v>
      </c>
      <c r="W344" s="19">
        <f>IF($C344="B",VLOOKUP($A344,Bat!$A$4:$BA$1464,48,FALSE),VLOOKUP($A344,Pit!$A$4:$BF$1664,57,FALSE))</f>
        <v>0</v>
      </c>
      <c r="X344" s="14">
        <f t="shared" si="25"/>
        <v>1144</v>
      </c>
      <c r="Y344" s="20">
        <f t="shared" si="26"/>
        <v>294</v>
      </c>
      <c r="Z344" s="14" t="str">
        <f>IFERROR(VLOOKUP($D344,Results37!$F$3:$L$1396,Z$1,FALSE),"")</f>
        <v/>
      </c>
      <c r="AA344" s="43" t="str">
        <f>IF(ISERROR(VLOOKUP(D344,Results37!$F$3:$O$1399,AA$1,FALSE)),"",IF(VLOOKUP(D344,Results37!$F$3:$O$1399,AA$1+1,FALSE)=1,"S"&amp;VLOOKUP(D344,Results37!$F$3:$O$1399,AA$1,FALSE),VLOOKUP(D344,Results37!$F$3:$O$1399,AA$1,FALSE)))</f>
        <v/>
      </c>
      <c r="AB344" s="14" t="str">
        <f>IFERROR(VLOOKUP($D344,Results37!$F$3:$L$1396,AB$1,FALSE),"")</f>
        <v/>
      </c>
      <c r="AC344" s="14" t="str">
        <f>IFERROR(VLOOKUP($D344,Results37!$F$3:$L$1396,AC$1,FALSE),"")</f>
        <v/>
      </c>
      <c r="AD344" s="14" t="e">
        <f t="shared" si="27"/>
        <v>#VALUE!</v>
      </c>
      <c r="AE344" s="18" t="str">
        <f>IF(ISERROR(VLOOKUP($AC344&amp;"-"&amp;$F344&amp;" "&amp;G344,Bonuses!$B$1:$G$1006,4,FALSE)),"",INT(VLOOKUP($AC344&amp;"-"&amp;$F344&amp;" "&amp;$G344,Bonuses!$B$1:$G$1006,4,FALSE)))</f>
        <v/>
      </c>
      <c r="AF344" s="14" t="str">
        <f>AA344&amp;"."&amp;AB344&amp;" ("&amp;Z344&amp;") - "&amp;E344&amp;" "&amp;F344&amp;" "&amp;G344</f>
        <v>. () - SP Oda Takeuchi</v>
      </c>
    </row>
    <row r="345" spans="1:32" s="19" customFormat="1" hidden="1" x14ac:dyDescent="0.3">
      <c r="A345" s="19">
        <v>14788</v>
      </c>
      <c r="B345" s="19">
        <f t="shared" si="24"/>
        <v>1</v>
      </c>
      <c r="C345" s="14" t="str">
        <f>IF(ISNUMBER(IFERROR(VLOOKUP($A345,Pit!$A$4:$A$600,1,FALSE),"B")),"P","B")</f>
        <v>B</v>
      </c>
      <c r="D345" s="15">
        <f>IF($C345="B",VLOOKUP($A345,Bat!$A$4:$BG$1500,D$1,FALSE),VLOOKUP($A345,Pit!$A$4:$BA$1686,D$2,FALSE))</f>
        <v>14788</v>
      </c>
      <c r="E345" s="14" t="str">
        <f>IF($C345="B",VLOOKUP($A345,Bat!$A$4:$BG$1500,E$1,FALSE),VLOOKUP($A345,Pit!$A$4:$BA$1686,E$2,FALSE))</f>
        <v>RF</v>
      </c>
      <c r="F345" s="14" t="str">
        <f>IF($C345="B",VLOOKUP($A345,Bat!$A$4:$BG$1500,F$1,FALSE),VLOOKUP($A345,Pit!$A$4:$BA$1686,F$2,FALSE))</f>
        <v>Jaime</v>
      </c>
      <c r="G345" s="14" t="str">
        <f>IF($C345="B",VLOOKUP($A345,Bat!$A$4:$BG$1500,G$1,FALSE),VLOOKUP($A345,Pit!$A$4:$BA$1686,G$2,FALSE))</f>
        <v>Miranda</v>
      </c>
      <c r="H345" s="14">
        <f>IF($C345="B",VLOOKUP($A345,Bat!$A$4:$BG$1500,H$1,FALSE),VLOOKUP($A345,Pit!$A$4:$BA$1686,H$2,FALSE))</f>
        <v>18</v>
      </c>
      <c r="I345" s="14" t="str">
        <f>IF($C345="B",VLOOKUP($A345,Bat!$A$4:$BG$1500,I$1,FALSE),VLOOKUP($A345,Pit!$A$4:$BA$1686,I$2,FALSE))</f>
        <v>L</v>
      </c>
      <c r="J345" s="14" t="str">
        <f>IF($C345="B",VLOOKUP($A345,Bat!$A$4:$BG$1500,J$1,FALSE),VLOOKUP($A345,Pit!$A$4:$BA$1686,J$2,FALSE))</f>
        <v>L</v>
      </c>
      <c r="K345" s="14" t="str">
        <f>IF($C345="B",VLOOKUP($A345,Bat!$A$4:$BG$1500,K$1,FALSE),VLOOKUP($A345,Pit!$A$4:$BA$1686,K$2,FALSE))</f>
        <v>Normal</v>
      </c>
      <c r="L345" s="15" t="str">
        <f>IF($C345="B",VLOOKUP($A345,Bat!$A$4:$BG$1500,L$1,FALSE),VLOOKUP($A345,Pit!$A$4:$BA$1686,L$2,FALSE))</f>
        <v>Low</v>
      </c>
      <c r="M345" s="14">
        <f>IF($C345="B",VLOOKUP($A345,Bat!$A$4:$BG$1500,M$1,FALSE),VLOOKUP($A345,Pit!$A$4:$BA$1686,M$2,FALSE))</f>
        <v>3</v>
      </c>
      <c r="N345" s="14">
        <f>IF($C345="B",VLOOKUP($A345,Bat!$A$4:$BG$1500,N$1,FALSE),VLOOKUP($A345,Pit!$A$4:$BA$1686,N$2,FALSE))</f>
        <v>4</v>
      </c>
      <c r="O345" s="14">
        <f>IF($C345="B",VLOOKUP($A345,Bat!$A$4:$BG$1500,O$1,FALSE),VLOOKUP($A345,Pit!$A$4:$BA$1686,O$2,FALSE))</f>
        <v>2</v>
      </c>
      <c r="P345" s="14">
        <f>IF($C345="B",VLOOKUP($A345,Bat!$A$4:$BG$1500,P$1,FALSE),VLOOKUP($A345,Pit!$A$4:$BA$1686,P$2,FALSE))</f>
        <v>4</v>
      </c>
      <c r="Q345" s="15">
        <f>IF($C345="B",VLOOKUP($A345,Bat!$A$4:$BG$1500,Q$1,FALSE),VLOOKUP($A345,Pit!$A$4:$BA$1686,Q$2,FALSE))</f>
        <v>3</v>
      </c>
      <c r="R345" s="16">
        <f>IF($C345="B",VLOOKUP($A345,Bat!$A$4:$BG$1500,R$1,FALSE),VLOOKUP($A345,Pit!$A$4:$BA$1686,R$2,FALSE))</f>
        <v>108.56799817883086</v>
      </c>
      <c r="S345" s="17">
        <f>IF($C345="B",VLOOKUP($A345,Bat!$A$4:$BG$1500,S$1,FALSE),VLOOKUP($A345,Pit!$A$4:$BA$1686,S$2,FALSE))</f>
        <v>9.6090666466705318E-2</v>
      </c>
      <c r="T345" s="48" t="str">
        <f>IF($C345="B",VLOOKUP($A345,Bat!$A$4:$BG$1500,T$1,FALSE),VLOOKUP($A345,Pit!$A$4:$BA$1686,T$2,FALSE))</f>
        <v>$38k</v>
      </c>
      <c r="U345" s="19">
        <f>IF($C345="B",VLOOKUP($A345,Bat!$A$4:$AU$1464,46,FALSE),VLOOKUP($A345,Pit!$A$4:$BD$1664,55,FALSE))</f>
        <v>800</v>
      </c>
      <c r="V345" s="19">
        <f>IF($C345="B",VLOOKUP($A345,Bat!$A$4:$BA$1464,47,FALSE),VLOOKUP($A345,Pit!$A$4:$BF$1664,56,FALSE))</f>
        <v>800</v>
      </c>
      <c r="W345" s="19">
        <f>IF($C345="B",VLOOKUP($A345,Bat!$A$4:$BA$1464,48,FALSE),VLOOKUP($A345,Pit!$A$4:$BF$1664,57,FALSE))</f>
        <v>0</v>
      </c>
      <c r="X345" s="14">
        <f t="shared" si="25"/>
        <v>1260</v>
      </c>
      <c r="Y345" s="20">
        <f t="shared" si="26"/>
        <v>410</v>
      </c>
      <c r="Z345" s="14" t="str">
        <f>IFERROR(VLOOKUP($D345,Results37!$F$3:$L$1396,Z$1,FALSE),"")</f>
        <v/>
      </c>
      <c r="AA345" s="43" t="str">
        <f>IF(ISERROR(VLOOKUP(D345,Results37!$F$3:$O$1399,AA$1,FALSE)),"",IF(VLOOKUP(D345,Results37!$F$3:$O$1399,AA$1+1,FALSE)=1,"S"&amp;VLOOKUP(D345,Results37!$F$3:$O$1399,AA$1,FALSE),VLOOKUP(D345,Results37!$F$3:$O$1399,AA$1,FALSE)))</f>
        <v/>
      </c>
      <c r="AB345" s="14" t="str">
        <f>IFERROR(VLOOKUP($D345,Results37!$F$3:$L$1396,AB$1,FALSE),"")</f>
        <v/>
      </c>
      <c r="AC345" s="14" t="str">
        <f>IFERROR(VLOOKUP($D345,Results37!$F$3:$L$1396,AC$1,FALSE),"")</f>
        <v/>
      </c>
      <c r="AD345" s="14" t="e">
        <f t="shared" si="27"/>
        <v>#VALUE!</v>
      </c>
      <c r="AE345" s="18" t="str">
        <f>IF(ISERROR(VLOOKUP($AC345&amp;"-"&amp;$F345&amp;" "&amp;G345,Bonuses!$B$1:$G$1006,4,FALSE)),"",INT(VLOOKUP($AC345&amp;"-"&amp;$F345&amp;" "&amp;$G345,Bonuses!$B$1:$G$1006,4,FALSE)))</f>
        <v/>
      </c>
      <c r="AF345" s="14" t="str">
        <f>AA345&amp;"."&amp;AB345&amp;" ("&amp;Z345&amp;") - "&amp;E345&amp;" "&amp;F345&amp;" "&amp;G345</f>
        <v>. () - RF Jaime Miranda</v>
      </c>
    </row>
    <row r="346" spans="1:32" s="19" customFormat="1" hidden="1" x14ac:dyDescent="0.3">
      <c r="A346" s="19">
        <v>12517</v>
      </c>
      <c r="B346" s="19">
        <f t="shared" si="24"/>
        <v>1</v>
      </c>
      <c r="C346" s="14" t="str">
        <f>IF(ISNUMBER(IFERROR(VLOOKUP($A346,Pit!$A$4:$A$600,1,FALSE),"B")),"P","B")</f>
        <v>B</v>
      </c>
      <c r="D346" s="15">
        <f>IF($C346="B",VLOOKUP($A346,Bat!$A$4:$BG$1500,D$1,FALSE),VLOOKUP($A346,Pit!$A$4:$BA$1686,D$2,FALSE))</f>
        <v>12517</v>
      </c>
      <c r="E346" s="14" t="str">
        <f>IF($C346="B",VLOOKUP($A346,Bat!$A$4:$BG$1500,E$1,FALSE),VLOOKUP($A346,Pit!$A$4:$BA$1686,E$2,FALSE))</f>
        <v>LF</v>
      </c>
      <c r="F346" s="14" t="str">
        <f>IF($C346="B",VLOOKUP($A346,Bat!$A$4:$BG$1500,F$1,FALSE),VLOOKUP($A346,Pit!$A$4:$BA$1686,F$2,FALSE))</f>
        <v>Joe</v>
      </c>
      <c r="G346" s="14" t="str">
        <f>IF($C346="B",VLOOKUP($A346,Bat!$A$4:$BG$1500,G$1,FALSE),VLOOKUP($A346,Pit!$A$4:$BA$1686,G$2,FALSE))</f>
        <v>Fears</v>
      </c>
      <c r="H346" s="14">
        <f>IF($C346="B",VLOOKUP($A346,Bat!$A$4:$BG$1500,H$1,FALSE),VLOOKUP($A346,Pit!$A$4:$BA$1686,H$2,FALSE))</f>
        <v>18</v>
      </c>
      <c r="I346" s="14" t="str">
        <f>IF($C346="B",VLOOKUP($A346,Bat!$A$4:$BG$1500,I$1,FALSE),VLOOKUP($A346,Pit!$A$4:$BA$1686,I$2,FALSE))</f>
        <v>L</v>
      </c>
      <c r="J346" s="14" t="str">
        <f>IF($C346="B",VLOOKUP($A346,Bat!$A$4:$BG$1500,J$1,FALSE),VLOOKUP($A346,Pit!$A$4:$BA$1686,J$2,FALSE))</f>
        <v>L</v>
      </c>
      <c r="K346" s="14" t="str">
        <f>IF($C346="B",VLOOKUP($A346,Bat!$A$4:$BG$1500,K$1,FALSE),VLOOKUP($A346,Pit!$A$4:$BA$1686,K$2,FALSE))</f>
        <v>Normal</v>
      </c>
      <c r="L346" s="15" t="str">
        <f>IF($C346="B",VLOOKUP($A346,Bat!$A$4:$BG$1500,L$1,FALSE),VLOOKUP($A346,Pit!$A$4:$BA$1686,L$2,FALSE))</f>
        <v>Normal</v>
      </c>
      <c r="M346" s="14">
        <f>IF($C346="B",VLOOKUP($A346,Bat!$A$4:$BG$1500,M$1,FALSE),VLOOKUP($A346,Pit!$A$4:$BA$1686,M$2,FALSE))</f>
        <v>3</v>
      </c>
      <c r="N346" s="14">
        <f>IF($C346="B",VLOOKUP($A346,Bat!$A$4:$BG$1500,N$1,FALSE),VLOOKUP($A346,Pit!$A$4:$BA$1686,N$2,FALSE))</f>
        <v>2</v>
      </c>
      <c r="O346" s="14">
        <f>IF($C346="B",VLOOKUP($A346,Bat!$A$4:$BG$1500,O$1,FALSE),VLOOKUP($A346,Pit!$A$4:$BA$1686,O$2,FALSE))</f>
        <v>3</v>
      </c>
      <c r="P346" s="14">
        <f>IF($C346="B",VLOOKUP($A346,Bat!$A$4:$BG$1500,P$1,FALSE),VLOOKUP($A346,Pit!$A$4:$BA$1686,P$2,FALSE))</f>
        <v>4</v>
      </c>
      <c r="Q346" s="15">
        <f>IF($C346="B",VLOOKUP($A346,Bat!$A$4:$BG$1500,Q$1,FALSE),VLOOKUP($A346,Pit!$A$4:$BA$1686,Q$2,FALSE))</f>
        <v>4</v>
      </c>
      <c r="R346" s="16">
        <f>IF($C346="B",VLOOKUP($A346,Bat!$A$4:$BG$1500,R$1,FALSE),VLOOKUP($A346,Pit!$A$4:$BA$1686,R$2,FALSE))</f>
        <v>110.30541813111097</v>
      </c>
      <c r="S346" s="17">
        <f>IF($C346="B",VLOOKUP($A346,Bat!$A$4:$BG$1500,S$1,FALSE),VLOOKUP($A346,Pit!$A$4:$BA$1686,S$2,FALSE))</f>
        <v>0.45901819414851935</v>
      </c>
      <c r="T346" s="48" t="str">
        <f>IF($C346="B",VLOOKUP($A346,Bat!$A$4:$BG$1500,T$1,FALSE),VLOOKUP($A346,Pit!$A$4:$BA$1686,T$2,FALSE))</f>
        <v>$65k</v>
      </c>
      <c r="U346" s="19">
        <f>IF($C346="B",VLOOKUP($A346,Bat!$A$4:$AU$1464,46,FALSE),VLOOKUP($A346,Pit!$A$4:$BD$1664,55,FALSE))</f>
        <v>800</v>
      </c>
      <c r="V346" s="19">
        <f>IF($C346="B",VLOOKUP($A346,Bat!$A$4:$BA$1464,47,FALSE),VLOOKUP($A346,Pit!$A$4:$BF$1664,56,FALSE))</f>
        <v>800</v>
      </c>
      <c r="W346" s="19">
        <f>IF($C346="B",VLOOKUP($A346,Bat!$A$4:$BA$1464,48,FALSE),VLOOKUP($A346,Pit!$A$4:$BF$1664,57,FALSE))</f>
        <v>0</v>
      </c>
      <c r="X346" s="14">
        <f t="shared" si="25"/>
        <v>1148</v>
      </c>
      <c r="Y346" s="20">
        <f t="shared" si="26"/>
        <v>298</v>
      </c>
      <c r="Z346" s="14">
        <f>IFERROR(VLOOKUP($D346,Results37!$F$3:$L$1396,Z$1,FALSE),"")</f>
        <v>474</v>
      </c>
      <c r="AA346" s="43">
        <f>IF(ISERROR(VLOOKUP(D346,Results37!$F$3:$O$1399,AA$1,FALSE)),"",IF(VLOOKUP(D346,Results37!$F$3:$O$1399,AA$1+1,FALSE)=1,"S"&amp;VLOOKUP(D346,Results37!$F$3:$O$1399,AA$1,FALSE),VLOOKUP(D346,Results37!$F$3:$O$1399,AA$1,FALSE)))</f>
        <v>16</v>
      </c>
      <c r="AB346" s="14">
        <f>IFERROR(VLOOKUP($D346,Results37!$F$3:$L$1396,AB$1,FALSE),"")</f>
        <v>6</v>
      </c>
      <c r="AC346" s="14" t="str">
        <f>IFERROR(VLOOKUP($D346,Results37!$F$3:$L$1396,AC$1,FALSE),"")</f>
        <v>Scottish Claymores</v>
      </c>
      <c r="AD346" s="14">
        <f t="shared" si="27"/>
        <v>674</v>
      </c>
      <c r="AE346" s="18" t="str">
        <f>IF(ISERROR(VLOOKUP($AC346&amp;"-"&amp;$F346&amp;" "&amp;G346,Bonuses!$B$1:$G$1006,4,FALSE)),"",INT(VLOOKUP($AC346&amp;"-"&amp;$F346&amp;" "&amp;$G346,Bonuses!$B$1:$G$1006,4,FALSE)))</f>
        <v/>
      </c>
      <c r="AF346" s="14" t="str">
        <f>IF(ISERROR(VLOOKUP($AC346&amp;"-"&amp;$F346,Bonuses!$B$1:$G$1006,5,FALSE)),"",IF(VLOOKUP($AC346&amp;"-"&amp;$F346,Bonuses!$B$1:$G$1006,5,FALSE)="","",VLOOKUP($AC346&amp;"-"&amp;$F346,Bonuses!$B$1:$G$1006,6,FALSE)&amp;" yrs, "&amp;VLOOKUP($AC346&amp;"-"&amp;$F346,Bonuses!$B$1:$G$1006,5,FALSE)))</f>
        <v/>
      </c>
    </row>
    <row r="347" spans="1:32" s="19" customFormat="1" hidden="1" x14ac:dyDescent="0.3">
      <c r="A347" s="19">
        <v>13859</v>
      </c>
      <c r="B347" s="19">
        <f t="shared" si="24"/>
        <v>1</v>
      </c>
      <c r="C347" s="14" t="str">
        <f>IF(ISNUMBER(IFERROR(VLOOKUP($A347,Pit!$A$4:$A$600,1,FALSE),"B")),"P","B")</f>
        <v>P</v>
      </c>
      <c r="D347" s="15">
        <f>IF($C347="B",VLOOKUP($A347,Bat!$A$4:$BG$1500,D$1,FALSE),VLOOKUP($A347,Pit!$A$4:$BA$1686,D$2,FALSE))</f>
        <v>13859</v>
      </c>
      <c r="E347" s="14" t="str">
        <f>IF($C347="B",VLOOKUP($A347,Bat!$A$4:$BG$1500,E$1,FALSE),VLOOKUP($A347,Pit!$A$4:$BA$1686,E$2,FALSE))</f>
        <v>SP</v>
      </c>
      <c r="F347" s="14" t="str">
        <f>IF($C347="B",VLOOKUP($A347,Bat!$A$4:$BG$1500,F$1,FALSE),VLOOKUP($A347,Pit!$A$4:$BA$1686,F$2,FALSE))</f>
        <v>Yorikane</v>
      </c>
      <c r="G347" s="14" t="str">
        <f>IF($C347="B",VLOOKUP($A347,Bat!$A$4:$BG$1500,G$1,FALSE),VLOOKUP($A347,Pit!$A$4:$BA$1686,G$2,FALSE))</f>
        <v>Nakano</v>
      </c>
      <c r="H347" s="14">
        <f>IF($C347="B",VLOOKUP($A347,Bat!$A$4:$BG$1500,H$1,FALSE),VLOOKUP($A347,Pit!$A$4:$BA$1686,H$2,FALSE))</f>
        <v>18</v>
      </c>
      <c r="I347" s="14" t="str">
        <f>IF($C347="B",VLOOKUP($A347,Bat!$A$4:$BG$1500,I$1,FALSE),VLOOKUP($A347,Pit!$A$4:$BA$1686,I$2,FALSE))</f>
        <v>S</v>
      </c>
      <c r="J347" s="14" t="str">
        <f>IF($C347="B",VLOOKUP($A347,Bat!$A$4:$BG$1500,J$1,FALSE),VLOOKUP($A347,Pit!$A$4:$BA$1686,J$2,FALSE))</f>
        <v>R</v>
      </c>
      <c r="K347" s="14" t="str">
        <f>IF($C347="B",VLOOKUP($A347,Bat!$A$4:$BG$1500,K$1,FALSE),VLOOKUP($A347,Pit!$A$4:$BA$1686,K$2,FALSE))</f>
        <v>Normal</v>
      </c>
      <c r="L347" s="15" t="str">
        <f>IF($C347="B",VLOOKUP($A347,Bat!$A$4:$BG$1500,L$1,FALSE),VLOOKUP($A347,Pit!$A$4:$BA$1686,L$2,FALSE))</f>
        <v>Low</v>
      </c>
      <c r="M347" s="14">
        <f>IF($C347="B",VLOOKUP($A347,Bat!$A$4:$BG$1500,M$1,FALSE),VLOOKUP($A347,Pit!$A$4:$BA$1686,M$2,FALSE))</f>
        <v>2</v>
      </c>
      <c r="N347" s="14">
        <f>IF($C347="B",VLOOKUP($A347,Bat!$A$4:$BG$1500,N$1,FALSE),VLOOKUP($A347,Pit!$A$4:$BA$1686,N$2,FALSE))</f>
        <v>3</v>
      </c>
      <c r="O347" s="14">
        <f>IF($C347="B",VLOOKUP($A347,Bat!$A$4:$BG$1500,O$1,FALSE),VLOOKUP($A347,Pit!$A$4:$BA$1686,O$2,FALSE))</f>
        <v>4</v>
      </c>
      <c r="P347" s="14" t="str">
        <f>IF($C347="B",VLOOKUP($A347,Bat!$A$4:$BG$1500,P$1,FALSE),VLOOKUP($A347,Pit!$A$4:$BA$1686,P$2,FALSE))</f>
        <v>84-86 Mph</v>
      </c>
      <c r="Q347" s="15">
        <f>IF($C347="B",VLOOKUP($A347,Bat!$A$4:$BG$1500,Q$1,FALSE),VLOOKUP($A347,Pit!$A$4:$BA$1686,Q$2,FALSE))</f>
        <v>7</v>
      </c>
      <c r="R347" s="16">
        <f>IF($C347="B",VLOOKUP($A347,Bat!$A$4:$BG$1500,R$1,FALSE),VLOOKUP($A347,Pit!$A$4:$BA$1686,R$2,FALSE))</f>
        <v>106.08501367743258</v>
      </c>
      <c r="S347" s="17">
        <f>IF($C347="B",VLOOKUP($A347,Bat!$A$4:$BG$1500,S$1,FALSE),VLOOKUP($A347,Pit!$A$4:$BA$1686,S$2,FALSE))</f>
        <v>0.46921971766443543</v>
      </c>
      <c r="T347" s="48" t="str">
        <f>IF($C347="B",VLOOKUP($A347,Bat!$A$4:$BG$1500,T$1,FALSE),VLOOKUP($A347,Pit!$A$4:$BA$1686,T$2,FALSE))</f>
        <v>$65k</v>
      </c>
      <c r="U347" s="19">
        <f>IF($C347="B",VLOOKUP($A347,Bat!$A$4:$AU$1464,46,FALSE),VLOOKUP($A347,Pit!$A$4:$BD$1664,55,FALSE))</f>
        <v>800</v>
      </c>
      <c r="V347" s="19">
        <f>IF($C347="B",VLOOKUP($A347,Bat!$A$4:$BA$1464,47,FALSE),VLOOKUP($A347,Pit!$A$4:$BF$1664,56,FALSE))</f>
        <v>800</v>
      </c>
      <c r="W347" s="19">
        <f>IF($C347="B",VLOOKUP($A347,Bat!$A$4:$BA$1464,48,FALSE),VLOOKUP($A347,Pit!$A$4:$BF$1664,57,FALSE))</f>
        <v>0</v>
      </c>
      <c r="X347" s="14">
        <f t="shared" si="25"/>
        <v>1145</v>
      </c>
      <c r="Y347" s="20">
        <f t="shared" si="26"/>
        <v>295</v>
      </c>
      <c r="Z347" s="14">
        <f>IFERROR(VLOOKUP($D347,Results37!$F$3:$L$1396,Z$1,FALSE),"")</f>
        <v>366</v>
      </c>
      <c r="AA347" s="43">
        <f>IF(ISERROR(VLOOKUP(D347,Results37!$F$3:$O$1399,AA$1,FALSE)),"",IF(VLOOKUP(D347,Results37!$F$3:$O$1399,AA$1+1,FALSE)=1,"S"&amp;VLOOKUP(D347,Results37!$F$3:$O$1399,AA$1,FALSE),VLOOKUP(D347,Results37!$F$3:$O$1399,AA$1,FALSE)))</f>
        <v>12</v>
      </c>
      <c r="AB347" s="14">
        <f>IFERROR(VLOOKUP($D347,Results37!$F$3:$L$1396,AB$1,FALSE),"")</f>
        <v>26</v>
      </c>
      <c r="AC347" s="14" t="str">
        <f>IFERROR(VLOOKUP($D347,Results37!$F$3:$L$1396,AC$1,FALSE),"")</f>
        <v>Havana Leones</v>
      </c>
      <c r="AD347" s="14">
        <f t="shared" si="27"/>
        <v>779</v>
      </c>
      <c r="AE347" s="18" t="str">
        <f>IF(ISERROR(VLOOKUP($AC347&amp;"-"&amp;$F347&amp;" "&amp;G347,Bonuses!$B$1:$G$1006,4,FALSE)),"",INT(VLOOKUP($AC347&amp;"-"&amp;$F347&amp;" "&amp;$G347,Bonuses!$B$1:$G$1006,4,FALSE)))</f>
        <v/>
      </c>
      <c r="AF347" s="14" t="str">
        <f>IF(ISERROR(VLOOKUP($AC347&amp;"-"&amp;$F347,Bonuses!$B$1:$G$1006,5,FALSE)),"",IF(VLOOKUP($AC347&amp;"-"&amp;$F347,Bonuses!$B$1:$G$1006,5,FALSE)="","",VLOOKUP($AC347&amp;"-"&amp;$F347,Bonuses!$B$1:$G$1006,6,FALSE)&amp;" yrs, "&amp;VLOOKUP($AC347&amp;"-"&amp;$F347,Bonuses!$B$1:$G$1006,5,FALSE)))</f>
        <v/>
      </c>
    </row>
    <row r="348" spans="1:32" s="19" customFormat="1" hidden="1" x14ac:dyDescent="0.3">
      <c r="A348" s="19">
        <v>7475</v>
      </c>
      <c r="B348" s="19">
        <f t="shared" si="24"/>
        <v>1</v>
      </c>
      <c r="C348" s="14" t="str">
        <f>IF(ISNUMBER(IFERROR(VLOOKUP($A348,Pit!$A$4:$A$600,1,FALSE),"B")),"P","B")</f>
        <v>B</v>
      </c>
      <c r="D348" s="15">
        <f>IF($C348="B",VLOOKUP($A348,Bat!$A$4:$BG$1500,D$1,FALSE),VLOOKUP($A348,Pit!$A$4:$BA$1686,D$2,FALSE))</f>
        <v>7475</v>
      </c>
      <c r="E348" s="14" t="str">
        <f>IF($C348="B",VLOOKUP($A348,Bat!$A$4:$BG$1500,E$1,FALSE),VLOOKUP($A348,Pit!$A$4:$BA$1686,E$2,FALSE))</f>
        <v>2B</v>
      </c>
      <c r="F348" s="14" t="str">
        <f>IF($C348="B",VLOOKUP($A348,Bat!$A$4:$BG$1500,F$1,FALSE),VLOOKUP($A348,Pit!$A$4:$BA$1686,F$2,FALSE))</f>
        <v>Ken</v>
      </c>
      <c r="G348" s="14" t="str">
        <f>IF($C348="B",VLOOKUP($A348,Bat!$A$4:$BG$1500,G$1,FALSE),VLOOKUP($A348,Pit!$A$4:$BA$1686,G$2,FALSE))</f>
        <v>Guevara</v>
      </c>
      <c r="H348" s="14">
        <f>IF($C348="B",VLOOKUP($A348,Bat!$A$4:$BG$1500,H$1,FALSE),VLOOKUP($A348,Pit!$A$4:$BA$1686,H$2,FALSE))</f>
        <v>18</v>
      </c>
      <c r="I348" s="14" t="str">
        <f>IF($C348="B",VLOOKUP($A348,Bat!$A$4:$BG$1500,I$1,FALSE),VLOOKUP($A348,Pit!$A$4:$BA$1686,I$2,FALSE))</f>
        <v>L</v>
      </c>
      <c r="J348" s="14" t="str">
        <f>IF($C348="B",VLOOKUP($A348,Bat!$A$4:$BG$1500,J$1,FALSE),VLOOKUP($A348,Pit!$A$4:$BA$1686,J$2,FALSE))</f>
        <v>R</v>
      </c>
      <c r="K348" s="14" t="str">
        <f>IF($C348="B",VLOOKUP($A348,Bat!$A$4:$BG$1500,K$1,FALSE),VLOOKUP($A348,Pit!$A$4:$BA$1686,K$2,FALSE))</f>
        <v>Low</v>
      </c>
      <c r="L348" s="15" t="str">
        <f>IF($C348="B",VLOOKUP($A348,Bat!$A$4:$BG$1500,L$1,FALSE),VLOOKUP($A348,Pit!$A$4:$BA$1686,L$2,FALSE))</f>
        <v>Low</v>
      </c>
      <c r="M348" s="14">
        <f>IF($C348="B",VLOOKUP($A348,Bat!$A$4:$BG$1500,M$1,FALSE),VLOOKUP($A348,Pit!$A$4:$BA$1686,M$2,FALSE))</f>
        <v>3</v>
      </c>
      <c r="N348" s="14">
        <f>IF($C348="B",VLOOKUP($A348,Bat!$A$4:$BG$1500,N$1,FALSE),VLOOKUP($A348,Pit!$A$4:$BA$1686,N$2,FALSE))</f>
        <v>4</v>
      </c>
      <c r="O348" s="14">
        <f>IF($C348="B",VLOOKUP($A348,Bat!$A$4:$BG$1500,O$1,FALSE),VLOOKUP($A348,Pit!$A$4:$BA$1686,O$2,FALSE))</f>
        <v>2</v>
      </c>
      <c r="P348" s="14">
        <f>IF($C348="B",VLOOKUP($A348,Bat!$A$4:$BG$1500,P$1,FALSE),VLOOKUP($A348,Pit!$A$4:$BA$1686,P$2,FALSE))</f>
        <v>4</v>
      </c>
      <c r="Q348" s="15">
        <f>IF($C348="B",VLOOKUP($A348,Bat!$A$4:$BG$1500,Q$1,FALSE),VLOOKUP($A348,Pit!$A$4:$BA$1686,Q$2,FALSE))</f>
        <v>5</v>
      </c>
      <c r="R348" s="16">
        <f>IF($C348="B",VLOOKUP($A348,Bat!$A$4:$BG$1500,R$1,FALSE),VLOOKUP($A348,Pit!$A$4:$BA$1686,R$2,FALSE))</f>
        <v>108.37342101342161</v>
      </c>
      <c r="S348" s="17">
        <f>IF($C348="B",VLOOKUP($A348,Bat!$A$4:$BG$1500,S$1,FALSE),VLOOKUP($A348,Pit!$A$4:$BA$1686,S$2,FALSE))</f>
        <v>5.5445680496190801E-2</v>
      </c>
      <c r="T348" s="48" t="str">
        <f>IF($C348="B",VLOOKUP($A348,Bat!$A$4:$BG$1500,T$1,FALSE),VLOOKUP($A348,Pit!$A$4:$BA$1686,T$2,FALSE))</f>
        <v>$100k</v>
      </c>
      <c r="U348" s="19">
        <f>IF($C348="B",VLOOKUP($A348,Bat!$A$4:$AU$1464,46,FALSE),VLOOKUP($A348,Pit!$A$4:$BD$1664,55,FALSE))</f>
        <v>800</v>
      </c>
      <c r="V348" s="19">
        <f>IF($C348="B",VLOOKUP($A348,Bat!$A$4:$BA$1464,47,FALSE),VLOOKUP($A348,Pit!$A$4:$BF$1664,56,FALSE))</f>
        <v>800</v>
      </c>
      <c r="W348" s="19">
        <f>IF($C348="B",VLOOKUP($A348,Bat!$A$4:$BA$1464,48,FALSE),VLOOKUP($A348,Pit!$A$4:$BF$1664,57,FALSE))</f>
        <v>0</v>
      </c>
      <c r="X348" s="14">
        <f t="shared" si="25"/>
        <v>1274</v>
      </c>
      <c r="Y348" s="20">
        <f t="shared" si="26"/>
        <v>424</v>
      </c>
      <c r="Z348" s="14" t="str">
        <f>IFERROR(VLOOKUP($D348,Results37!$F$3:$L$1396,Z$1,FALSE),"")</f>
        <v/>
      </c>
      <c r="AA348" s="43" t="str">
        <f>IF(ISERROR(VLOOKUP(D348,Results37!$F$3:$O$1399,AA$1,FALSE)),"",IF(VLOOKUP(D348,Results37!$F$3:$O$1399,AA$1+1,FALSE)=1,"S"&amp;VLOOKUP(D348,Results37!$F$3:$O$1399,AA$1,FALSE),VLOOKUP(D348,Results37!$F$3:$O$1399,AA$1,FALSE)))</f>
        <v/>
      </c>
      <c r="AB348" s="14" t="str">
        <f>IFERROR(VLOOKUP($D348,Results37!$F$3:$L$1396,AB$1,FALSE),"")</f>
        <v/>
      </c>
      <c r="AC348" s="14" t="str">
        <f>IFERROR(VLOOKUP($D348,Results37!$F$3:$L$1396,AC$1,FALSE),"")</f>
        <v/>
      </c>
      <c r="AD348" s="14" t="e">
        <f t="shared" si="27"/>
        <v>#VALUE!</v>
      </c>
      <c r="AE348" s="18" t="str">
        <f>IF(ISERROR(VLOOKUP($AC348&amp;"-"&amp;$F348&amp;" "&amp;G348,Bonuses!$B$1:$G$1006,4,FALSE)),"",INT(VLOOKUP($AC348&amp;"-"&amp;$F348&amp;" "&amp;$G348,Bonuses!$B$1:$G$1006,4,FALSE)))</f>
        <v/>
      </c>
      <c r="AF348" s="14" t="str">
        <f>IF(ISERROR(VLOOKUP($AC348&amp;"-"&amp;$F348,Bonuses!$B$1:$G$1006,5,FALSE)),"",IF(VLOOKUP($AC348&amp;"-"&amp;$F348,Bonuses!$B$1:$G$1006,5,FALSE)="","",VLOOKUP($AC348&amp;"-"&amp;$F348,Bonuses!$B$1:$G$1006,6,FALSE)&amp;" yrs, "&amp;VLOOKUP($AC348&amp;"-"&amp;$F348,Bonuses!$B$1:$G$1006,5,FALSE)))</f>
        <v/>
      </c>
    </row>
    <row r="349" spans="1:32" s="19" customFormat="1" hidden="1" x14ac:dyDescent="0.3">
      <c r="A349" s="19">
        <v>9329</v>
      </c>
      <c r="B349" s="19">
        <f t="shared" si="24"/>
        <v>1</v>
      </c>
      <c r="C349" s="14" t="str">
        <f>IF(ISNUMBER(IFERROR(VLOOKUP($A349,Pit!$A$4:$A$600,1,FALSE),"B")),"P","B")</f>
        <v>P</v>
      </c>
      <c r="D349" s="15">
        <f>IF($C349="B",VLOOKUP($A349,Bat!$A$4:$BG$1500,D$1,FALSE),VLOOKUP($A349,Pit!$A$4:$BA$1686,D$2,FALSE))</f>
        <v>9329</v>
      </c>
      <c r="E349" s="14" t="str">
        <f>IF($C349="B",VLOOKUP($A349,Bat!$A$4:$BG$1500,E$1,FALSE),VLOOKUP($A349,Pit!$A$4:$BA$1686,E$2,FALSE))</f>
        <v>CL</v>
      </c>
      <c r="F349" s="14" t="str">
        <f>IF($C349="B",VLOOKUP($A349,Bat!$A$4:$BG$1500,F$1,FALSE),VLOOKUP($A349,Pit!$A$4:$BA$1686,F$2,FALSE))</f>
        <v>Brian</v>
      </c>
      <c r="G349" s="14" t="str">
        <f>IF($C349="B",VLOOKUP($A349,Bat!$A$4:$BG$1500,G$1,FALSE),VLOOKUP($A349,Pit!$A$4:$BA$1686,G$2,FALSE))</f>
        <v>Armstrong</v>
      </c>
      <c r="H349" s="14">
        <f>IF($C349="B",VLOOKUP($A349,Bat!$A$4:$BG$1500,H$1,FALSE),VLOOKUP($A349,Pit!$A$4:$BA$1686,H$2,FALSE))</f>
        <v>21</v>
      </c>
      <c r="I349" s="14" t="str">
        <f>IF($C349="B",VLOOKUP($A349,Bat!$A$4:$BG$1500,I$1,FALSE),VLOOKUP($A349,Pit!$A$4:$BA$1686,I$2,FALSE))</f>
        <v>L</v>
      </c>
      <c r="J349" s="14" t="str">
        <f>IF($C349="B",VLOOKUP($A349,Bat!$A$4:$BG$1500,J$1,FALSE),VLOOKUP($A349,Pit!$A$4:$BA$1686,J$2,FALSE))</f>
        <v>L</v>
      </c>
      <c r="K349" s="14" t="str">
        <f>IF($C349="B",VLOOKUP($A349,Bat!$A$4:$BG$1500,K$1,FALSE),VLOOKUP($A349,Pit!$A$4:$BA$1686,K$2,FALSE))</f>
        <v>Normal</v>
      </c>
      <c r="L349" s="15" t="str">
        <f>IF($C349="B",VLOOKUP($A349,Bat!$A$4:$BG$1500,L$1,FALSE),VLOOKUP($A349,Pit!$A$4:$BA$1686,L$2,FALSE))</f>
        <v>Normal</v>
      </c>
      <c r="M349" s="14">
        <f>IF($C349="B",VLOOKUP($A349,Bat!$A$4:$BG$1500,M$1,FALSE),VLOOKUP($A349,Pit!$A$4:$BA$1686,M$2,FALSE))</f>
        <v>5</v>
      </c>
      <c r="N349" s="14">
        <f>IF($C349="B",VLOOKUP($A349,Bat!$A$4:$BG$1500,N$1,FALSE),VLOOKUP($A349,Pit!$A$4:$BA$1686,N$2,FALSE))</f>
        <v>4</v>
      </c>
      <c r="O349" s="14">
        <f>IF($C349="B",VLOOKUP($A349,Bat!$A$4:$BG$1500,O$1,FALSE),VLOOKUP($A349,Pit!$A$4:$BA$1686,O$2,FALSE))</f>
        <v>2</v>
      </c>
      <c r="P349" s="14" t="str">
        <f>IF($C349="B",VLOOKUP($A349,Bat!$A$4:$BG$1500,P$1,FALSE),VLOOKUP($A349,Pit!$A$4:$BA$1686,P$2,FALSE))</f>
        <v>88-90 Mph</v>
      </c>
      <c r="Q349" s="15">
        <f>IF($C349="B",VLOOKUP($A349,Bat!$A$4:$BG$1500,Q$1,FALSE),VLOOKUP($A349,Pit!$A$4:$BA$1686,Q$2,FALSE))</f>
        <v>2</v>
      </c>
      <c r="R349" s="16">
        <f>IF($C349="B",VLOOKUP($A349,Bat!$A$4:$BG$1500,R$1,FALSE),VLOOKUP($A349,Pit!$A$4:$BA$1686,R$2,FALSE))</f>
        <v>105.9614037472015</v>
      </c>
      <c r="S349" s="17">
        <f>IF($C349="B",VLOOKUP($A349,Bat!$A$4:$BG$1500,S$1,FALSE),VLOOKUP($A349,Pit!$A$4:$BA$1686,S$2,FALSE))</f>
        <v>0.45781587781331717</v>
      </c>
      <c r="T349" s="48" t="str">
        <f>IF($C349="B",VLOOKUP($A349,Bat!$A$4:$BG$1500,T$1,FALSE),VLOOKUP($A349,Pit!$A$4:$BA$1686,T$2,FALSE))</f>
        <v>-</v>
      </c>
      <c r="U349" s="19">
        <f>IF($C349="B",VLOOKUP($A349,Bat!$A$4:$AU$1464,46,FALSE),VLOOKUP($A349,Pit!$A$4:$BD$1664,55,FALSE))</f>
        <v>800</v>
      </c>
      <c r="V349" s="19">
        <f>IF($C349="B",VLOOKUP($A349,Bat!$A$4:$BA$1464,47,FALSE),VLOOKUP($A349,Pit!$A$4:$BF$1664,56,FALSE))</f>
        <v>800</v>
      </c>
      <c r="W349" s="19">
        <f>IF($C349="B",VLOOKUP($A349,Bat!$A$4:$BA$1464,48,FALSE),VLOOKUP($A349,Pit!$A$4:$BF$1664,57,FALSE))</f>
        <v>0</v>
      </c>
      <c r="X349" s="14">
        <f t="shared" si="25"/>
        <v>1150</v>
      </c>
      <c r="Y349" s="20">
        <f t="shared" si="26"/>
        <v>300</v>
      </c>
      <c r="Z349" s="14">
        <f>IFERROR(VLOOKUP($D349,Results37!$F$3:$L$1396,Z$1,FALSE),"")</f>
        <v>373</v>
      </c>
      <c r="AA349" s="43">
        <f>IF(ISERROR(VLOOKUP(D349,Results37!$F$3:$O$1399,AA$1,FALSE)),"",IF(VLOOKUP(D349,Results37!$F$3:$O$1399,AA$1+1,FALSE)=1,"S"&amp;VLOOKUP(D349,Results37!$F$3:$O$1399,AA$1,FALSE),VLOOKUP(D349,Results37!$F$3:$O$1399,AA$1,FALSE)))</f>
        <v>13</v>
      </c>
      <c r="AB349" s="14">
        <f>IFERROR(VLOOKUP($D349,Results37!$F$3:$L$1396,AB$1,FALSE),"")</f>
        <v>1</v>
      </c>
      <c r="AC349" s="14" t="str">
        <f>IFERROR(VLOOKUP($D349,Results37!$F$3:$L$1396,AC$1,FALSE),"")</f>
        <v>Yuma Arroyos</v>
      </c>
      <c r="AD349" s="14">
        <f t="shared" si="27"/>
        <v>777</v>
      </c>
      <c r="AE349" s="18" t="str">
        <f>IF(ISERROR(VLOOKUP($AC349&amp;"-"&amp;$F349&amp;" "&amp;G349,Bonuses!$B$1:$G$1006,4,FALSE)),"",INT(VLOOKUP($AC349&amp;"-"&amp;$F349&amp;" "&amp;$G349,Bonuses!$B$1:$G$1006,4,FALSE)))</f>
        <v/>
      </c>
      <c r="AF349" s="14" t="str">
        <f>AA349&amp;"."&amp;AB349&amp;" ("&amp;Z349&amp;") - "&amp;E349&amp;" "&amp;F349&amp;" "&amp;G349</f>
        <v>13.1 (373) - CL Brian Armstrong</v>
      </c>
    </row>
    <row r="350" spans="1:32" s="19" customFormat="1" hidden="1" x14ac:dyDescent="0.3">
      <c r="A350" s="19">
        <v>12567</v>
      </c>
      <c r="B350" s="19">
        <f t="shared" si="24"/>
        <v>1</v>
      </c>
      <c r="C350" s="14" t="str">
        <f>IF(ISNUMBER(IFERROR(VLOOKUP($A350,Pit!$A$4:$A$600,1,FALSE),"B")),"P","B")</f>
        <v>B</v>
      </c>
      <c r="D350" s="15">
        <f>IF($C350="B",VLOOKUP($A350,Bat!$A$4:$BG$1500,D$1,FALSE),VLOOKUP($A350,Pit!$A$4:$BA$1686,D$2,FALSE))</f>
        <v>12567</v>
      </c>
      <c r="E350" s="14" t="str">
        <f>IF($C350="B",VLOOKUP($A350,Bat!$A$4:$BG$1500,E$1,FALSE),VLOOKUP($A350,Pit!$A$4:$BA$1686,E$2,FALSE))</f>
        <v>RF</v>
      </c>
      <c r="F350" s="14" t="str">
        <f>IF($C350="B",VLOOKUP($A350,Bat!$A$4:$BG$1500,F$1,FALSE),VLOOKUP($A350,Pit!$A$4:$BA$1686,F$2,FALSE))</f>
        <v>Walt</v>
      </c>
      <c r="G350" s="14" t="str">
        <f>IF($C350="B",VLOOKUP($A350,Bat!$A$4:$BG$1500,G$1,FALSE),VLOOKUP($A350,Pit!$A$4:$BA$1686,G$2,FALSE))</f>
        <v>Daniel</v>
      </c>
      <c r="H350" s="14">
        <f>IF($C350="B",VLOOKUP($A350,Bat!$A$4:$BG$1500,H$1,FALSE),VLOOKUP($A350,Pit!$A$4:$BA$1686,H$2,FALSE))</f>
        <v>18</v>
      </c>
      <c r="I350" s="14" t="str">
        <f>IF($C350="B",VLOOKUP($A350,Bat!$A$4:$BG$1500,I$1,FALSE),VLOOKUP($A350,Pit!$A$4:$BA$1686,I$2,FALSE))</f>
        <v>L</v>
      </c>
      <c r="J350" s="14" t="str">
        <f>IF($C350="B",VLOOKUP($A350,Bat!$A$4:$BG$1500,J$1,FALSE),VLOOKUP($A350,Pit!$A$4:$BA$1686,J$2,FALSE))</f>
        <v>L</v>
      </c>
      <c r="K350" s="14" t="str">
        <f>IF($C350="B",VLOOKUP($A350,Bat!$A$4:$BG$1500,K$1,FALSE),VLOOKUP($A350,Pit!$A$4:$BA$1686,K$2,FALSE))</f>
        <v>Low</v>
      </c>
      <c r="L350" s="15" t="str">
        <f>IF($C350="B",VLOOKUP($A350,Bat!$A$4:$BG$1500,L$1,FALSE),VLOOKUP($A350,Pit!$A$4:$BA$1686,L$2,FALSE))</f>
        <v>Normal</v>
      </c>
      <c r="M350" s="14">
        <f>IF($C350="B",VLOOKUP($A350,Bat!$A$4:$BG$1500,M$1,FALSE),VLOOKUP($A350,Pit!$A$4:$BA$1686,M$2,FALSE))</f>
        <v>3</v>
      </c>
      <c r="N350" s="14">
        <f>IF($C350="B",VLOOKUP($A350,Bat!$A$4:$BG$1500,N$1,FALSE),VLOOKUP($A350,Pit!$A$4:$BA$1686,N$2,FALSE))</f>
        <v>2</v>
      </c>
      <c r="O350" s="14">
        <f>IF($C350="B",VLOOKUP($A350,Bat!$A$4:$BG$1500,O$1,FALSE),VLOOKUP($A350,Pit!$A$4:$BA$1686,O$2,FALSE))</f>
        <v>2</v>
      </c>
      <c r="P350" s="14">
        <f>IF($C350="B",VLOOKUP($A350,Bat!$A$4:$BG$1500,P$1,FALSE),VLOOKUP($A350,Pit!$A$4:$BA$1686,P$2,FALSE))</f>
        <v>4</v>
      </c>
      <c r="Q350" s="15">
        <f>IF($C350="B",VLOOKUP($A350,Bat!$A$4:$BG$1500,Q$1,FALSE),VLOOKUP($A350,Pit!$A$4:$BA$1686,Q$2,FALSE))</f>
        <v>5</v>
      </c>
      <c r="R350" s="16">
        <f>IF($C350="B",VLOOKUP($A350,Bat!$A$4:$BG$1500,R$1,FALSE),VLOOKUP($A350,Pit!$A$4:$BA$1686,R$2,FALSE))</f>
        <v>108.28887628062915</v>
      </c>
      <c r="S350" s="17">
        <f>IF($C350="B",VLOOKUP($A350,Bat!$A$4:$BG$1500,S$1,FALSE),VLOOKUP($A350,Pit!$A$4:$BA$1686,S$2,FALSE))</f>
        <v>3.7785234723931527E-2</v>
      </c>
      <c r="T350" s="48" t="str">
        <f>IF($C350="B",VLOOKUP($A350,Bat!$A$4:$BG$1500,T$1,FALSE),VLOOKUP($A350,Pit!$A$4:$BA$1686,T$2,FALSE))</f>
        <v>$65k</v>
      </c>
      <c r="U350" s="19">
        <f>IF($C350="B",VLOOKUP($A350,Bat!$A$4:$AU$1464,46,FALSE),VLOOKUP($A350,Pit!$A$4:$BD$1664,55,FALSE))</f>
        <v>800</v>
      </c>
      <c r="V350" s="19">
        <f>IF($C350="B",VLOOKUP($A350,Bat!$A$4:$BA$1464,47,FALSE),VLOOKUP($A350,Pit!$A$4:$BF$1664,56,FALSE))</f>
        <v>800</v>
      </c>
      <c r="W350" s="19">
        <f>IF($C350="B",VLOOKUP($A350,Bat!$A$4:$BA$1464,48,FALSE),VLOOKUP($A350,Pit!$A$4:$BF$1664,57,FALSE))</f>
        <v>0</v>
      </c>
      <c r="X350" s="14">
        <f t="shared" si="25"/>
        <v>1282</v>
      </c>
      <c r="Y350" s="20">
        <f t="shared" si="26"/>
        <v>432</v>
      </c>
      <c r="Z350" s="14" t="str">
        <f>IFERROR(VLOOKUP($D350,Results37!$F$3:$L$1396,Z$1,FALSE),"")</f>
        <v/>
      </c>
      <c r="AA350" s="43" t="str">
        <f>IF(ISERROR(VLOOKUP(D350,Results37!$F$3:$O$1399,AA$1,FALSE)),"",IF(VLOOKUP(D350,Results37!$F$3:$O$1399,AA$1+1,FALSE)=1,"S"&amp;VLOOKUP(D350,Results37!$F$3:$O$1399,AA$1,FALSE),VLOOKUP(D350,Results37!$F$3:$O$1399,AA$1,FALSE)))</f>
        <v/>
      </c>
      <c r="AB350" s="14" t="str">
        <f>IFERROR(VLOOKUP($D350,Results37!$F$3:$L$1396,AB$1,FALSE),"")</f>
        <v/>
      </c>
      <c r="AC350" s="14" t="str">
        <f>IFERROR(VLOOKUP($D350,Results37!$F$3:$L$1396,AC$1,FALSE),"")</f>
        <v/>
      </c>
      <c r="AD350" s="14" t="e">
        <f t="shared" si="27"/>
        <v>#VALUE!</v>
      </c>
      <c r="AE350" s="18" t="str">
        <f>IF(ISERROR(VLOOKUP($AC350&amp;"-"&amp;$F350&amp;" "&amp;G350,Bonuses!$B$1:$G$1006,4,FALSE)),"",INT(VLOOKUP($AC350&amp;"-"&amp;$F350&amp;" "&amp;$G350,Bonuses!$B$1:$G$1006,4,FALSE)))</f>
        <v/>
      </c>
      <c r="AF350" s="14" t="str">
        <f>IF(ISERROR(VLOOKUP($AC350&amp;"-"&amp;$F350,Bonuses!$B$1:$G$1006,5,FALSE)),"",IF(VLOOKUP($AC350&amp;"-"&amp;$F350,Bonuses!$B$1:$G$1006,5,FALSE)="","",VLOOKUP($AC350&amp;"-"&amp;$F350,Bonuses!$B$1:$G$1006,6,FALSE)&amp;" yrs, "&amp;VLOOKUP($AC350&amp;"-"&amp;$F350,Bonuses!$B$1:$G$1006,5,FALSE)))</f>
        <v/>
      </c>
    </row>
    <row r="351" spans="1:32" s="19" customFormat="1" hidden="1" x14ac:dyDescent="0.3">
      <c r="A351" s="19">
        <v>10772</v>
      </c>
      <c r="B351" s="19">
        <f t="shared" si="24"/>
        <v>1</v>
      </c>
      <c r="C351" s="14" t="str">
        <f>IF(ISNUMBER(IFERROR(VLOOKUP($A351,Pit!$A$4:$A$600,1,FALSE),"B")),"P","B")</f>
        <v>B</v>
      </c>
      <c r="D351" s="15">
        <f>IF($C351="B",VLOOKUP($A351,Bat!$A$4:$BG$1500,D$1,FALSE),VLOOKUP($A351,Pit!$A$4:$BA$1686,D$2,FALSE))</f>
        <v>10772</v>
      </c>
      <c r="E351" s="14" t="str">
        <f>IF($C351="B",VLOOKUP($A351,Bat!$A$4:$BG$1500,E$1,FALSE),VLOOKUP($A351,Pit!$A$4:$BA$1686,E$2,FALSE))</f>
        <v>C</v>
      </c>
      <c r="F351" s="14" t="str">
        <f>IF($C351="B",VLOOKUP($A351,Bat!$A$4:$BG$1500,F$1,FALSE),VLOOKUP($A351,Pit!$A$4:$BA$1686,F$2,FALSE))</f>
        <v>Júlio</v>
      </c>
      <c r="G351" s="14" t="str">
        <f>IF($C351="B",VLOOKUP($A351,Bat!$A$4:$BG$1500,G$1,FALSE),VLOOKUP($A351,Pit!$A$4:$BA$1686,G$2,FALSE))</f>
        <v>González</v>
      </c>
      <c r="H351" s="14">
        <f>IF($C351="B",VLOOKUP($A351,Bat!$A$4:$BG$1500,H$1,FALSE),VLOOKUP($A351,Pit!$A$4:$BA$1686,H$2,FALSE))</f>
        <v>18</v>
      </c>
      <c r="I351" s="14" t="str">
        <f>IF($C351="B",VLOOKUP($A351,Bat!$A$4:$BG$1500,I$1,FALSE),VLOOKUP($A351,Pit!$A$4:$BA$1686,I$2,FALSE))</f>
        <v>R</v>
      </c>
      <c r="J351" s="14" t="str">
        <f>IF($C351="B",VLOOKUP($A351,Bat!$A$4:$BG$1500,J$1,FALSE),VLOOKUP($A351,Pit!$A$4:$BA$1686,J$2,FALSE))</f>
        <v>R</v>
      </c>
      <c r="K351" s="14" t="str">
        <f>IF($C351="B",VLOOKUP($A351,Bat!$A$4:$BG$1500,K$1,FALSE),VLOOKUP($A351,Pit!$A$4:$BA$1686,K$2,FALSE))</f>
        <v>Normal</v>
      </c>
      <c r="L351" s="15" t="str">
        <f>IF($C351="B",VLOOKUP($A351,Bat!$A$4:$BG$1500,L$1,FALSE),VLOOKUP($A351,Pit!$A$4:$BA$1686,L$2,FALSE))</f>
        <v>Normal</v>
      </c>
      <c r="M351" s="14">
        <f>IF($C351="B",VLOOKUP($A351,Bat!$A$4:$BG$1500,M$1,FALSE),VLOOKUP($A351,Pit!$A$4:$BA$1686,M$2,FALSE))</f>
        <v>2</v>
      </c>
      <c r="N351" s="14">
        <f>IF($C351="B",VLOOKUP($A351,Bat!$A$4:$BG$1500,N$1,FALSE),VLOOKUP($A351,Pit!$A$4:$BA$1686,N$2,FALSE))</f>
        <v>4</v>
      </c>
      <c r="O351" s="14">
        <f>IF($C351="B",VLOOKUP($A351,Bat!$A$4:$BG$1500,O$1,FALSE),VLOOKUP($A351,Pit!$A$4:$BA$1686,O$2,FALSE))</f>
        <v>4</v>
      </c>
      <c r="P351" s="14">
        <f>IF($C351="B",VLOOKUP($A351,Bat!$A$4:$BG$1500,P$1,FALSE),VLOOKUP($A351,Pit!$A$4:$BA$1686,P$2,FALSE))</f>
        <v>5</v>
      </c>
      <c r="Q351" s="15">
        <f>IF($C351="B",VLOOKUP($A351,Bat!$A$4:$BG$1500,Q$1,FALSE),VLOOKUP($A351,Pit!$A$4:$BA$1686,Q$2,FALSE))</f>
        <v>2</v>
      </c>
      <c r="R351" s="16">
        <f>IF($C351="B",VLOOKUP($A351,Bat!$A$4:$BG$1500,R$1,FALSE),VLOOKUP($A351,Pit!$A$4:$BA$1686,R$2,FALSE))</f>
        <v>108.28712252328236</v>
      </c>
      <c r="S351" s="17">
        <f>IF($C351="B",VLOOKUP($A351,Bat!$A$4:$BG$1500,S$1,FALSE),VLOOKUP($A351,Pit!$A$4:$BA$1686,S$2,FALSE))</f>
        <v>3.7418894497903157E-2</v>
      </c>
      <c r="T351" s="48" t="str">
        <f>IF($C351="B",VLOOKUP($A351,Bat!$A$4:$BG$1500,T$1,FALSE),VLOOKUP($A351,Pit!$A$4:$BA$1686,T$2,FALSE))</f>
        <v>$65k</v>
      </c>
      <c r="U351" s="19">
        <f>IF($C351="B",VLOOKUP($A351,Bat!$A$4:$AU$1464,46,FALSE),VLOOKUP($A351,Pit!$A$4:$BD$1664,55,FALSE))</f>
        <v>800</v>
      </c>
      <c r="V351" s="19">
        <f>IF($C351="B",VLOOKUP($A351,Bat!$A$4:$BA$1464,47,FALSE),VLOOKUP($A351,Pit!$A$4:$BF$1664,56,FALSE))</f>
        <v>800</v>
      </c>
      <c r="W351" s="19">
        <f>IF($C351="B",VLOOKUP($A351,Bat!$A$4:$BA$1464,48,FALSE),VLOOKUP($A351,Pit!$A$4:$BF$1664,57,FALSE))</f>
        <v>0</v>
      </c>
      <c r="X351" s="14">
        <f t="shared" si="25"/>
        <v>1285</v>
      </c>
      <c r="Y351" s="20">
        <f t="shared" si="26"/>
        <v>435</v>
      </c>
      <c r="Z351" s="14">
        <f>IFERROR(VLOOKUP($D351,Results37!$F$3:$L$1396,Z$1,FALSE),"")</f>
        <v>450</v>
      </c>
      <c r="AA351" s="43">
        <f>IF(ISERROR(VLOOKUP(D351,Results37!$F$3:$O$1399,AA$1,FALSE)),"",IF(VLOOKUP(D351,Results37!$F$3:$O$1399,AA$1+1,FALSE)=1,"S"&amp;VLOOKUP(D351,Results37!$F$3:$O$1399,AA$1,FALSE),VLOOKUP(D351,Results37!$F$3:$O$1399,AA$1,FALSE)))</f>
        <v>15</v>
      </c>
      <c r="AB351" s="14">
        <f>IFERROR(VLOOKUP($D351,Results37!$F$3:$L$1396,AB$1,FALSE),"")</f>
        <v>14</v>
      </c>
      <c r="AC351" s="14" t="str">
        <f>IFERROR(VLOOKUP($D351,Results37!$F$3:$L$1396,AC$1,FALSE),"")</f>
        <v>Palm Springs Codgers</v>
      </c>
      <c r="AD351" s="14">
        <f t="shared" si="27"/>
        <v>835</v>
      </c>
      <c r="AE351" s="18" t="str">
        <f>IF(ISERROR(VLOOKUP($AC351&amp;"-"&amp;$F351&amp;" "&amp;G351,Bonuses!$B$1:$G$1006,4,FALSE)),"",INT(VLOOKUP($AC351&amp;"-"&amp;$F351&amp;" "&amp;$G351,Bonuses!$B$1:$G$1006,4,FALSE)))</f>
        <v/>
      </c>
      <c r="AF351" s="14" t="str">
        <f>AA351&amp;"."&amp;AB351&amp;" ("&amp;Z351&amp;") - "&amp;E351&amp;" "&amp;F351&amp;" "&amp;G351</f>
        <v>15.14 (450) - C Júlio González</v>
      </c>
    </row>
    <row r="352" spans="1:32" s="19" customFormat="1" hidden="1" x14ac:dyDescent="0.3">
      <c r="A352" s="19">
        <v>6042</v>
      </c>
      <c r="B352" s="19">
        <f t="shared" si="24"/>
        <v>1</v>
      </c>
      <c r="C352" s="14" t="str">
        <f>IF(ISNUMBER(IFERROR(VLOOKUP($A352,Pit!$A$4:$A$600,1,FALSE),"B")),"P","B")</f>
        <v>B</v>
      </c>
      <c r="D352" s="15">
        <f>IF($C352="B",VLOOKUP($A352,Bat!$A$4:$BG$1500,D$1,FALSE),VLOOKUP($A352,Pit!$A$4:$BA$1686,D$2,FALSE))</f>
        <v>6042</v>
      </c>
      <c r="E352" s="14" t="str">
        <f>IF($C352="B",VLOOKUP($A352,Bat!$A$4:$BG$1500,E$1,FALSE),VLOOKUP($A352,Pit!$A$4:$BA$1686,E$2,FALSE))</f>
        <v>1B</v>
      </c>
      <c r="F352" s="14" t="str">
        <f>IF($C352="B",VLOOKUP($A352,Bat!$A$4:$BG$1500,F$1,FALSE),VLOOKUP($A352,Pit!$A$4:$BA$1686,F$2,FALSE))</f>
        <v>Hai-liang</v>
      </c>
      <c r="G352" s="14" t="str">
        <f>IF($C352="B",VLOOKUP($A352,Bat!$A$4:$BG$1500,G$1,FALSE),VLOOKUP($A352,Pit!$A$4:$BA$1686,G$2,FALSE))</f>
        <v>Tow</v>
      </c>
      <c r="H352" s="14">
        <f>IF($C352="B",VLOOKUP($A352,Bat!$A$4:$BG$1500,H$1,FALSE),VLOOKUP($A352,Pit!$A$4:$BA$1686,H$2,FALSE))</f>
        <v>18</v>
      </c>
      <c r="I352" s="14" t="str">
        <f>IF($C352="B",VLOOKUP($A352,Bat!$A$4:$BG$1500,I$1,FALSE),VLOOKUP($A352,Pit!$A$4:$BA$1686,I$2,FALSE))</f>
        <v>R</v>
      </c>
      <c r="J352" s="14" t="str">
        <f>IF($C352="B",VLOOKUP($A352,Bat!$A$4:$BG$1500,J$1,FALSE),VLOOKUP($A352,Pit!$A$4:$BA$1686,J$2,FALSE))</f>
        <v>R</v>
      </c>
      <c r="K352" s="14" t="str">
        <f>IF($C352="B",VLOOKUP($A352,Bat!$A$4:$BG$1500,K$1,FALSE),VLOOKUP($A352,Pit!$A$4:$BA$1686,K$2,FALSE))</f>
        <v>High</v>
      </c>
      <c r="L352" s="15" t="str">
        <f>IF($C352="B",VLOOKUP($A352,Bat!$A$4:$BG$1500,L$1,FALSE),VLOOKUP($A352,Pit!$A$4:$BA$1686,L$2,FALSE))</f>
        <v>Normal</v>
      </c>
      <c r="M352" s="14">
        <f>IF($C352="B",VLOOKUP($A352,Bat!$A$4:$BG$1500,M$1,FALSE),VLOOKUP($A352,Pit!$A$4:$BA$1686,M$2,FALSE))</f>
        <v>3</v>
      </c>
      <c r="N352" s="14">
        <f>IF($C352="B",VLOOKUP($A352,Bat!$A$4:$BG$1500,N$1,FALSE),VLOOKUP($A352,Pit!$A$4:$BA$1686,N$2,FALSE))</f>
        <v>2</v>
      </c>
      <c r="O352" s="14">
        <f>IF($C352="B",VLOOKUP($A352,Bat!$A$4:$BG$1500,O$1,FALSE),VLOOKUP($A352,Pit!$A$4:$BA$1686,O$2,FALSE))</f>
        <v>3</v>
      </c>
      <c r="P352" s="14">
        <f>IF($C352="B",VLOOKUP($A352,Bat!$A$4:$BG$1500,P$1,FALSE),VLOOKUP($A352,Pit!$A$4:$BA$1686,P$2,FALSE))</f>
        <v>1</v>
      </c>
      <c r="Q352" s="15">
        <f>IF($C352="B",VLOOKUP($A352,Bat!$A$4:$BG$1500,Q$1,FALSE),VLOOKUP($A352,Pit!$A$4:$BA$1686,Q$2,FALSE))</f>
        <v>4</v>
      </c>
      <c r="R352" s="16">
        <f>IF($C352="B",VLOOKUP($A352,Bat!$A$4:$BG$1500,R$1,FALSE),VLOOKUP($A352,Pit!$A$4:$BA$1686,R$2,FALSE))</f>
        <v>107.60812991438631</v>
      </c>
      <c r="S352" s="17">
        <f>IF($C352="B",VLOOKUP($A352,Bat!$A$4:$BG$1500,S$1,FALSE),VLOOKUP($A352,Pit!$A$4:$BA$1686,S$2,FALSE))</f>
        <v>-0.10441504066410121</v>
      </c>
      <c r="T352" s="48" t="str">
        <f>IF($C352="B",VLOOKUP($A352,Bat!$A$4:$BG$1500,T$1,FALSE),VLOOKUP($A352,Pit!$A$4:$BA$1686,T$2,FALSE))</f>
        <v>-</v>
      </c>
      <c r="U352" s="19">
        <f>IF($C352="B",VLOOKUP($A352,Bat!$A$4:$AU$1464,46,FALSE),VLOOKUP($A352,Pit!$A$4:$BD$1664,55,FALSE))</f>
        <v>800</v>
      </c>
      <c r="V352" s="19">
        <f>IF($C352="B",VLOOKUP($A352,Bat!$A$4:$BA$1464,47,FALSE),VLOOKUP($A352,Pit!$A$4:$BF$1664,56,FALSE))</f>
        <v>800</v>
      </c>
      <c r="W352" s="19">
        <f>IF($C352="B",VLOOKUP($A352,Bat!$A$4:$BA$1464,48,FALSE),VLOOKUP($A352,Pit!$A$4:$BF$1664,57,FALSE))</f>
        <v>0</v>
      </c>
      <c r="X352" s="14">
        <f t="shared" si="25"/>
        <v>1366</v>
      </c>
      <c r="Y352" s="20">
        <f t="shared" si="26"/>
        <v>516</v>
      </c>
      <c r="Z352" s="14">
        <f>IFERROR(VLOOKUP($D352,Results37!$F$3:$L$1396,Z$1,FALSE),"")</f>
        <v>335</v>
      </c>
      <c r="AA352" s="43">
        <f>IF(ISERROR(VLOOKUP(D352,Results37!$F$3:$O$1399,AA$1,FALSE)),"",IF(VLOOKUP(D352,Results37!$F$3:$O$1399,AA$1+1,FALSE)=1,"S"&amp;VLOOKUP(D352,Results37!$F$3:$O$1399,AA$1,FALSE),VLOOKUP(D352,Results37!$F$3:$O$1399,AA$1,FALSE)))</f>
        <v>11</v>
      </c>
      <c r="AB352" s="14">
        <f>IFERROR(VLOOKUP($D352,Results37!$F$3:$L$1396,AB$1,FALSE),"")</f>
        <v>27</v>
      </c>
      <c r="AC352" s="14" t="str">
        <f>IFERROR(VLOOKUP($D352,Results37!$F$3:$L$1396,AC$1,FALSE),"")</f>
        <v>Madison Malts</v>
      </c>
      <c r="AD352" s="14">
        <f t="shared" si="27"/>
        <v>1031</v>
      </c>
      <c r="AE352" s="18" t="str">
        <f>IF(ISERROR(VLOOKUP($AC352&amp;"-"&amp;$F352&amp;" "&amp;G352,Bonuses!$B$1:$G$1006,4,FALSE)),"",INT(VLOOKUP($AC352&amp;"-"&amp;$F352&amp;" "&amp;$G352,Bonuses!$B$1:$G$1006,4,FALSE)))</f>
        <v/>
      </c>
      <c r="AF352" s="14" t="str">
        <f>AA352&amp;"."&amp;AB352&amp;" ("&amp;Z352&amp;") - "&amp;E352&amp;" "&amp;F352&amp;" "&amp;G352</f>
        <v>11.27 (335) - 1B Hai-liang Tow</v>
      </c>
    </row>
    <row r="353" spans="1:32" s="19" customFormat="1" hidden="1" x14ac:dyDescent="0.3">
      <c r="A353" s="19">
        <v>7920</v>
      </c>
      <c r="B353" s="19">
        <f t="shared" si="24"/>
        <v>1</v>
      </c>
      <c r="C353" s="14" t="str">
        <f>IF(ISNUMBER(IFERROR(VLOOKUP($A353,Pit!$A$4:$A$600,1,FALSE),"B")),"P","B")</f>
        <v>B</v>
      </c>
      <c r="D353" s="15">
        <f>IF($C353="B",VLOOKUP($A353,Bat!$A$4:$BG$1500,D$1,FALSE),VLOOKUP($A353,Pit!$A$4:$BA$1686,D$2,FALSE))</f>
        <v>7920</v>
      </c>
      <c r="E353" s="14" t="str">
        <f>IF($C353="B",VLOOKUP($A353,Bat!$A$4:$BG$1500,E$1,FALSE),VLOOKUP($A353,Pit!$A$4:$BA$1686,E$2,FALSE))</f>
        <v>LF</v>
      </c>
      <c r="F353" s="14" t="str">
        <f>IF($C353="B",VLOOKUP($A353,Bat!$A$4:$BG$1500,F$1,FALSE),VLOOKUP($A353,Pit!$A$4:$BA$1686,F$2,FALSE))</f>
        <v>Dan</v>
      </c>
      <c r="G353" s="14" t="str">
        <f>IF($C353="B",VLOOKUP($A353,Bat!$A$4:$BG$1500,G$1,FALSE),VLOOKUP($A353,Pit!$A$4:$BA$1686,G$2,FALSE))</f>
        <v>Blevins</v>
      </c>
      <c r="H353" s="14">
        <f>IF($C353="B",VLOOKUP($A353,Bat!$A$4:$BG$1500,H$1,FALSE),VLOOKUP($A353,Pit!$A$4:$BA$1686,H$2,FALSE))</f>
        <v>18</v>
      </c>
      <c r="I353" s="14" t="str">
        <f>IF($C353="B",VLOOKUP($A353,Bat!$A$4:$BG$1500,I$1,FALSE),VLOOKUP($A353,Pit!$A$4:$BA$1686,I$2,FALSE))</f>
        <v>S</v>
      </c>
      <c r="J353" s="14" t="str">
        <f>IF($C353="B",VLOOKUP($A353,Bat!$A$4:$BG$1500,J$1,FALSE),VLOOKUP($A353,Pit!$A$4:$BA$1686,J$2,FALSE))</f>
        <v>R</v>
      </c>
      <c r="K353" s="14" t="str">
        <f>IF($C353="B",VLOOKUP($A353,Bat!$A$4:$BG$1500,K$1,FALSE),VLOOKUP($A353,Pit!$A$4:$BA$1686,K$2,FALSE))</f>
        <v>Low</v>
      </c>
      <c r="L353" s="15" t="str">
        <f>IF($C353="B",VLOOKUP($A353,Bat!$A$4:$BG$1500,L$1,FALSE),VLOOKUP($A353,Pit!$A$4:$BA$1686,L$2,FALSE))</f>
        <v>Normal</v>
      </c>
      <c r="M353" s="14">
        <f>IF($C353="B",VLOOKUP($A353,Bat!$A$4:$BG$1500,M$1,FALSE),VLOOKUP($A353,Pit!$A$4:$BA$1686,M$2,FALSE))</f>
        <v>2</v>
      </c>
      <c r="N353" s="14">
        <f>IF($C353="B",VLOOKUP($A353,Bat!$A$4:$BG$1500,N$1,FALSE),VLOOKUP($A353,Pit!$A$4:$BA$1686,N$2,FALSE))</f>
        <v>4</v>
      </c>
      <c r="O353" s="14">
        <f>IF($C353="B",VLOOKUP($A353,Bat!$A$4:$BG$1500,O$1,FALSE),VLOOKUP($A353,Pit!$A$4:$BA$1686,O$2,FALSE))</f>
        <v>5</v>
      </c>
      <c r="P353" s="14">
        <f>IF($C353="B",VLOOKUP($A353,Bat!$A$4:$BG$1500,P$1,FALSE),VLOOKUP($A353,Pit!$A$4:$BA$1686,P$2,FALSE))</f>
        <v>5</v>
      </c>
      <c r="Q353" s="15">
        <f>IF($C353="B",VLOOKUP($A353,Bat!$A$4:$BG$1500,Q$1,FALSE),VLOOKUP($A353,Pit!$A$4:$BA$1686,Q$2,FALSE))</f>
        <v>2</v>
      </c>
      <c r="R353" s="16">
        <f>IF($C353="B",VLOOKUP($A353,Bat!$A$4:$BG$1500,R$1,FALSE),VLOOKUP($A353,Pit!$A$4:$BA$1686,R$2,FALSE))</f>
        <v>108.27488949656822</v>
      </c>
      <c r="S353" s="17">
        <f>IF($C353="B",VLOOKUP($A353,Bat!$A$4:$BG$1500,S$1,FALSE),VLOOKUP($A353,Pit!$A$4:$BA$1686,S$2,FALSE))</f>
        <v>3.4863552517627891E-2</v>
      </c>
      <c r="T353" s="48" t="str">
        <f>IF($C353="B",VLOOKUP($A353,Bat!$A$4:$BG$1500,T$1,FALSE),VLOOKUP($A353,Pit!$A$4:$BA$1686,T$2,FALSE))</f>
        <v>$110k</v>
      </c>
      <c r="U353" s="19">
        <f>IF($C353="B",VLOOKUP($A353,Bat!$A$4:$AU$1464,46,FALSE),VLOOKUP($A353,Pit!$A$4:$BD$1664,55,FALSE))</f>
        <v>800</v>
      </c>
      <c r="V353" s="19">
        <f>IF($C353="B",VLOOKUP($A353,Bat!$A$4:$BA$1464,47,FALSE),VLOOKUP($A353,Pit!$A$4:$BF$1664,56,FALSE))</f>
        <v>800</v>
      </c>
      <c r="W353" s="19">
        <f>IF($C353="B",VLOOKUP($A353,Bat!$A$4:$BA$1464,48,FALSE),VLOOKUP($A353,Pit!$A$4:$BF$1664,57,FALSE))</f>
        <v>0</v>
      </c>
      <c r="X353" s="14">
        <f t="shared" si="25"/>
        <v>1286</v>
      </c>
      <c r="Y353" s="20">
        <f t="shared" si="26"/>
        <v>436</v>
      </c>
      <c r="Z353" s="14" t="str">
        <f>IFERROR(VLOOKUP($D353,Results37!$F$3:$L$1396,Z$1,FALSE),"")</f>
        <v/>
      </c>
      <c r="AA353" s="43" t="str">
        <f>IF(ISERROR(VLOOKUP(D353,Results37!$F$3:$O$1399,AA$1,FALSE)),"",IF(VLOOKUP(D353,Results37!$F$3:$O$1399,AA$1+1,FALSE)=1,"S"&amp;VLOOKUP(D353,Results37!$F$3:$O$1399,AA$1,FALSE),VLOOKUP(D353,Results37!$F$3:$O$1399,AA$1,FALSE)))</f>
        <v/>
      </c>
      <c r="AB353" s="14" t="str">
        <f>IFERROR(VLOOKUP($D353,Results37!$F$3:$L$1396,AB$1,FALSE),"")</f>
        <v/>
      </c>
      <c r="AC353" s="14" t="str">
        <f>IFERROR(VLOOKUP($D353,Results37!$F$3:$L$1396,AC$1,FALSE),"")</f>
        <v/>
      </c>
      <c r="AD353" s="14" t="e">
        <f t="shared" si="27"/>
        <v>#VALUE!</v>
      </c>
      <c r="AE353" s="18" t="str">
        <f>IF(ISERROR(VLOOKUP($AC353&amp;"-"&amp;$F353&amp;" "&amp;G353,Bonuses!$B$1:$G$1006,4,FALSE)),"",INT(VLOOKUP($AC353&amp;"-"&amp;$F353&amp;" "&amp;$G353,Bonuses!$B$1:$G$1006,4,FALSE)))</f>
        <v/>
      </c>
      <c r="AF353" s="14" t="str">
        <f>IF(ISERROR(VLOOKUP($AC353&amp;"-"&amp;$F353,Bonuses!$B$1:$G$1006,5,FALSE)),"",IF(VLOOKUP($AC353&amp;"-"&amp;$F353,Bonuses!$B$1:$G$1006,5,FALSE)="","",VLOOKUP($AC353&amp;"-"&amp;$F353,Bonuses!$B$1:$G$1006,6,FALSE)&amp;" yrs, "&amp;VLOOKUP($AC353&amp;"-"&amp;$F353,Bonuses!$B$1:$G$1006,5,FALSE)))</f>
        <v/>
      </c>
    </row>
    <row r="354" spans="1:32" s="19" customFormat="1" hidden="1" x14ac:dyDescent="0.3">
      <c r="A354" s="19">
        <v>9597</v>
      </c>
      <c r="B354" s="19">
        <f t="shared" si="24"/>
        <v>1</v>
      </c>
      <c r="C354" s="14" t="str">
        <f>IF(ISNUMBER(IFERROR(VLOOKUP($A354,Pit!$A$4:$A$600,1,FALSE),"B")),"P","B")</f>
        <v>B</v>
      </c>
      <c r="D354" s="15">
        <f>IF($C354="B",VLOOKUP($A354,Bat!$A$4:$BG$1500,D$1,FALSE),VLOOKUP($A354,Pit!$A$4:$BA$1686,D$2,FALSE))</f>
        <v>9597</v>
      </c>
      <c r="E354" s="14" t="str">
        <f>IF($C354="B",VLOOKUP($A354,Bat!$A$4:$BG$1500,E$1,FALSE),VLOOKUP($A354,Pit!$A$4:$BA$1686,E$2,FALSE))</f>
        <v>C</v>
      </c>
      <c r="F354" s="14" t="str">
        <f>IF($C354="B",VLOOKUP($A354,Bat!$A$4:$BG$1500,F$1,FALSE),VLOOKUP($A354,Pit!$A$4:$BA$1686,F$2,FALSE))</f>
        <v>Juan Jose</v>
      </c>
      <c r="G354" s="14" t="str">
        <f>IF($C354="B",VLOOKUP($A354,Bat!$A$4:$BG$1500,G$1,FALSE),VLOOKUP($A354,Pit!$A$4:$BA$1686,G$2,FALSE))</f>
        <v>Hinojosa</v>
      </c>
      <c r="H354" s="14">
        <f>IF($C354="B",VLOOKUP($A354,Bat!$A$4:$BG$1500,H$1,FALSE),VLOOKUP($A354,Pit!$A$4:$BA$1686,H$2,FALSE))</f>
        <v>18</v>
      </c>
      <c r="I354" s="14" t="str">
        <f>IF($C354="B",VLOOKUP($A354,Bat!$A$4:$BG$1500,I$1,FALSE),VLOOKUP($A354,Pit!$A$4:$BA$1686,I$2,FALSE))</f>
        <v>R</v>
      </c>
      <c r="J354" s="14" t="str">
        <f>IF($C354="B",VLOOKUP($A354,Bat!$A$4:$BG$1500,J$1,FALSE),VLOOKUP($A354,Pit!$A$4:$BA$1686,J$2,FALSE))</f>
        <v>R</v>
      </c>
      <c r="K354" s="14" t="str">
        <f>IF($C354="B",VLOOKUP($A354,Bat!$A$4:$BG$1500,K$1,FALSE),VLOOKUP($A354,Pit!$A$4:$BA$1686,K$2,FALSE))</f>
        <v>Low</v>
      </c>
      <c r="L354" s="15" t="str">
        <f>IF($C354="B",VLOOKUP($A354,Bat!$A$4:$BG$1500,L$1,FALSE),VLOOKUP($A354,Pit!$A$4:$BA$1686,L$2,FALSE))</f>
        <v>Normal</v>
      </c>
      <c r="M354" s="14">
        <f>IF($C354="B",VLOOKUP($A354,Bat!$A$4:$BG$1500,M$1,FALSE),VLOOKUP($A354,Pit!$A$4:$BA$1686,M$2,FALSE))</f>
        <v>2</v>
      </c>
      <c r="N354" s="14">
        <f>IF($C354="B",VLOOKUP($A354,Bat!$A$4:$BG$1500,N$1,FALSE),VLOOKUP($A354,Pit!$A$4:$BA$1686,N$2,FALSE))</f>
        <v>4</v>
      </c>
      <c r="O354" s="14">
        <f>IF($C354="B",VLOOKUP($A354,Bat!$A$4:$BG$1500,O$1,FALSE),VLOOKUP($A354,Pit!$A$4:$BA$1686,O$2,FALSE))</f>
        <v>4</v>
      </c>
      <c r="P354" s="14">
        <f>IF($C354="B",VLOOKUP($A354,Bat!$A$4:$BG$1500,P$1,FALSE),VLOOKUP($A354,Pit!$A$4:$BA$1686,P$2,FALSE))</f>
        <v>6</v>
      </c>
      <c r="Q354" s="15">
        <f>IF($C354="B",VLOOKUP($A354,Bat!$A$4:$BG$1500,Q$1,FALSE),VLOOKUP($A354,Pit!$A$4:$BA$1686,Q$2,FALSE))</f>
        <v>2</v>
      </c>
      <c r="R354" s="16">
        <f>IF($C354="B",VLOOKUP($A354,Bat!$A$4:$BG$1500,R$1,FALSE),VLOOKUP($A354,Pit!$A$4:$BA$1686,R$2,FALSE))</f>
        <v>108.21750209043643</v>
      </c>
      <c r="S354" s="17">
        <f>IF($C354="B",VLOOKUP($A354,Bat!$A$4:$BG$1500,S$1,FALSE),VLOOKUP($A354,Pit!$A$4:$BA$1686,S$2,FALSE))</f>
        <v>2.2875967478011176E-2</v>
      </c>
      <c r="T354" s="48" t="str">
        <f>IF($C354="B",VLOOKUP($A354,Bat!$A$4:$BG$1500,T$1,FALSE),VLOOKUP($A354,Pit!$A$4:$BA$1686,T$2,FALSE))</f>
        <v>$190k</v>
      </c>
      <c r="U354" s="19">
        <f>IF($C354="B",VLOOKUP($A354,Bat!$A$4:$AU$1464,46,FALSE),VLOOKUP($A354,Pit!$A$4:$BD$1664,55,FALSE))</f>
        <v>800</v>
      </c>
      <c r="V354" s="19">
        <f>IF($C354="B",VLOOKUP($A354,Bat!$A$4:$BA$1464,47,FALSE),VLOOKUP($A354,Pit!$A$4:$BF$1664,56,FALSE))</f>
        <v>800</v>
      </c>
      <c r="W354" s="19">
        <f>IF($C354="B",VLOOKUP($A354,Bat!$A$4:$BA$1464,48,FALSE),VLOOKUP($A354,Pit!$A$4:$BF$1664,57,FALSE))</f>
        <v>0</v>
      </c>
      <c r="X354" s="14">
        <f t="shared" si="25"/>
        <v>1292</v>
      </c>
      <c r="Y354" s="20">
        <f t="shared" si="26"/>
        <v>442</v>
      </c>
      <c r="Z354" s="14">
        <f>IFERROR(VLOOKUP($D354,Results37!$F$3:$L$1396,Z$1,FALSE),"")</f>
        <v>621</v>
      </c>
      <c r="AA354" s="43">
        <f>IF(ISERROR(VLOOKUP(D354,Results37!$F$3:$O$1399,AA$1,FALSE)),"",IF(VLOOKUP(D354,Results37!$F$3:$O$1399,AA$1+1,FALSE)=1,"S"&amp;VLOOKUP(D354,Results37!$F$3:$O$1399,AA$1,FALSE),VLOOKUP(D354,Results37!$F$3:$O$1399,AA$1,FALSE)))</f>
        <v>20</v>
      </c>
      <c r="AB354" s="14">
        <f>IFERROR(VLOOKUP($D354,Results37!$F$3:$L$1396,AB$1,FALSE),"")</f>
        <v>25</v>
      </c>
      <c r="AC354" s="14" t="str">
        <f>IFERROR(VLOOKUP($D354,Results37!$F$3:$L$1396,AC$1,FALSE),"")</f>
        <v>San Juan Coqui</v>
      </c>
      <c r="AD354" s="14">
        <f t="shared" si="27"/>
        <v>671</v>
      </c>
      <c r="AE354" s="18" t="str">
        <f>IF(ISERROR(VLOOKUP($AC354&amp;"-"&amp;$F354&amp;" "&amp;G354,Bonuses!$B$1:$G$1006,4,FALSE)),"",INT(VLOOKUP($AC354&amp;"-"&amp;$F354&amp;" "&amp;$G354,Bonuses!$B$1:$G$1006,4,FALSE)))</f>
        <v/>
      </c>
      <c r="AF354" s="14" t="str">
        <f>IF(ISERROR(VLOOKUP($AC354&amp;"-"&amp;$F354,Bonuses!$B$1:$G$1006,5,FALSE)),"",IF(VLOOKUP($AC354&amp;"-"&amp;$F354,Bonuses!$B$1:$G$1006,5,FALSE)="","",VLOOKUP($AC354&amp;"-"&amp;$F354,Bonuses!$B$1:$G$1006,6,FALSE)&amp;" yrs, "&amp;VLOOKUP($AC354&amp;"-"&amp;$F354,Bonuses!$B$1:$G$1006,5,FALSE)))</f>
        <v/>
      </c>
    </row>
    <row r="355" spans="1:32" s="19" customFormat="1" hidden="1" x14ac:dyDescent="0.3">
      <c r="A355" s="19">
        <v>9602</v>
      </c>
      <c r="B355" s="19">
        <f t="shared" si="24"/>
        <v>1</v>
      </c>
      <c r="C355" s="14" t="str">
        <f>IF(ISNUMBER(IFERROR(VLOOKUP($A355,Pit!$A$4:$A$600,1,FALSE),"B")),"P","B")</f>
        <v>P</v>
      </c>
      <c r="D355" s="15">
        <f>IF($C355="B",VLOOKUP($A355,Bat!$A$4:$BG$1500,D$1,FALSE),VLOOKUP($A355,Pit!$A$4:$BA$1686,D$2,FALSE))</f>
        <v>9602</v>
      </c>
      <c r="E355" s="14" t="str">
        <f>IF($C355="B",VLOOKUP($A355,Bat!$A$4:$BG$1500,E$1,FALSE),VLOOKUP($A355,Pit!$A$4:$BA$1686,E$2,FALSE))</f>
        <v>SP</v>
      </c>
      <c r="F355" s="14" t="str">
        <f>IF($C355="B",VLOOKUP($A355,Bat!$A$4:$BG$1500,F$1,FALSE),VLOOKUP($A355,Pit!$A$4:$BA$1686,F$2,FALSE))</f>
        <v>Dan</v>
      </c>
      <c r="G355" s="14" t="str">
        <f>IF($C355="B",VLOOKUP($A355,Bat!$A$4:$BG$1500,G$1,FALSE),VLOOKUP($A355,Pit!$A$4:$BA$1686,G$2,FALSE))</f>
        <v>Hill</v>
      </c>
      <c r="H355" s="14">
        <f>IF($C355="B",VLOOKUP($A355,Bat!$A$4:$BG$1500,H$1,FALSE),VLOOKUP($A355,Pit!$A$4:$BA$1686,H$2,FALSE))</f>
        <v>21</v>
      </c>
      <c r="I355" s="14" t="str">
        <f>IF($C355="B",VLOOKUP($A355,Bat!$A$4:$BG$1500,I$1,FALSE),VLOOKUP($A355,Pit!$A$4:$BA$1686,I$2,FALSE))</f>
        <v>R</v>
      </c>
      <c r="J355" s="14" t="str">
        <f>IF($C355="B",VLOOKUP($A355,Bat!$A$4:$BG$1500,J$1,FALSE),VLOOKUP($A355,Pit!$A$4:$BA$1686,J$2,FALSE))</f>
        <v>R</v>
      </c>
      <c r="K355" s="14" t="str">
        <f>IF($C355="B",VLOOKUP($A355,Bat!$A$4:$BG$1500,K$1,FALSE),VLOOKUP($A355,Pit!$A$4:$BA$1686,K$2,FALSE))</f>
        <v>Normal</v>
      </c>
      <c r="L355" s="15" t="str">
        <f>IF($C355="B",VLOOKUP($A355,Bat!$A$4:$BG$1500,L$1,FALSE),VLOOKUP($A355,Pit!$A$4:$BA$1686,L$2,FALSE))</f>
        <v>Normal</v>
      </c>
      <c r="M355" s="14">
        <f>IF($C355="B",VLOOKUP($A355,Bat!$A$4:$BG$1500,M$1,FALSE),VLOOKUP($A355,Pit!$A$4:$BA$1686,M$2,FALSE))</f>
        <v>4</v>
      </c>
      <c r="N355" s="14">
        <f>IF($C355="B",VLOOKUP($A355,Bat!$A$4:$BG$1500,N$1,FALSE),VLOOKUP($A355,Pit!$A$4:$BA$1686,N$2,FALSE))</f>
        <v>2</v>
      </c>
      <c r="O355" s="14">
        <f>IF($C355="B",VLOOKUP($A355,Bat!$A$4:$BG$1500,O$1,FALSE),VLOOKUP($A355,Pit!$A$4:$BA$1686,O$2,FALSE))</f>
        <v>4</v>
      </c>
      <c r="P355" s="14" t="str">
        <f>IF($C355="B",VLOOKUP($A355,Bat!$A$4:$BG$1500,P$1,FALSE),VLOOKUP($A355,Pit!$A$4:$BA$1686,P$2,FALSE))</f>
        <v>88-90 Mph</v>
      </c>
      <c r="Q355" s="15">
        <f>IF($C355="B",VLOOKUP($A355,Bat!$A$4:$BG$1500,Q$1,FALSE),VLOOKUP($A355,Pit!$A$4:$BA$1686,Q$2,FALSE))</f>
        <v>6</v>
      </c>
      <c r="R355" s="16">
        <f>IF($C355="B",VLOOKUP($A355,Bat!$A$4:$BG$1500,R$1,FALSE),VLOOKUP($A355,Pit!$A$4:$BA$1686,R$2,FALSE))</f>
        <v>105.9281086546835</v>
      </c>
      <c r="S355" s="17">
        <f>IF($C355="B",VLOOKUP($A355,Bat!$A$4:$BG$1500,S$1,FALSE),VLOOKUP($A355,Pit!$A$4:$BA$1686,S$2,FALSE))</f>
        <v>0.45474418363637159</v>
      </c>
      <c r="T355" s="48" t="str">
        <f>IF($C355="B",VLOOKUP($A355,Bat!$A$4:$BG$1500,T$1,FALSE),VLOOKUP($A355,Pit!$A$4:$BA$1686,T$2,FALSE))</f>
        <v>-</v>
      </c>
      <c r="U355" s="19">
        <f>IF($C355="B",VLOOKUP($A355,Bat!$A$4:$AU$1464,46,FALSE),VLOOKUP($A355,Pit!$A$4:$BD$1664,55,FALSE))</f>
        <v>800</v>
      </c>
      <c r="V355" s="19">
        <f>IF($C355="B",VLOOKUP($A355,Bat!$A$4:$BA$1464,47,FALSE),VLOOKUP($A355,Pit!$A$4:$BF$1664,56,FALSE))</f>
        <v>800</v>
      </c>
      <c r="W355" s="19">
        <f>IF($C355="B",VLOOKUP($A355,Bat!$A$4:$BA$1464,48,FALSE),VLOOKUP($A355,Pit!$A$4:$BF$1664,57,FALSE))</f>
        <v>0</v>
      </c>
      <c r="X355" s="14">
        <f t="shared" si="25"/>
        <v>1152</v>
      </c>
      <c r="Y355" s="20">
        <f t="shared" si="26"/>
        <v>302</v>
      </c>
      <c r="Z355" s="14">
        <f>IFERROR(VLOOKUP($D355,Results37!$F$3:$L$1396,Z$1,FALSE),"")</f>
        <v>492</v>
      </c>
      <c r="AA355" s="43">
        <f>IF(ISERROR(VLOOKUP(D355,Results37!$F$3:$O$1399,AA$1,FALSE)),"",IF(VLOOKUP(D355,Results37!$F$3:$O$1399,AA$1+1,FALSE)=1,"S"&amp;VLOOKUP(D355,Results37!$F$3:$O$1399,AA$1,FALSE),VLOOKUP(D355,Results37!$F$3:$O$1399,AA$1,FALSE)))</f>
        <v>16</v>
      </c>
      <c r="AB355" s="14">
        <f>IFERROR(VLOOKUP($D355,Results37!$F$3:$L$1396,AB$1,FALSE),"")</f>
        <v>24</v>
      </c>
      <c r="AC355" s="14" t="str">
        <f>IFERROR(VLOOKUP($D355,Results37!$F$3:$L$1396,AC$1,FALSE),"")</f>
        <v>Hartford Harpoon</v>
      </c>
      <c r="AD355" s="14">
        <f t="shared" si="27"/>
        <v>660</v>
      </c>
      <c r="AE355" s="18" t="str">
        <f>IF(ISERROR(VLOOKUP($AC355&amp;"-"&amp;$F355&amp;" "&amp;G355,Bonuses!$B$1:$G$1006,4,FALSE)),"",INT(VLOOKUP($AC355&amp;"-"&amp;$F355&amp;" "&amp;$G355,Bonuses!$B$1:$G$1006,4,FALSE)))</f>
        <v/>
      </c>
      <c r="AF355" s="14" t="str">
        <f>AA355&amp;"."&amp;AB355&amp;" ("&amp;Z355&amp;") - "&amp;E355&amp;" "&amp;F355&amp;" "&amp;G355</f>
        <v>16.24 (492) - SP Dan Hill</v>
      </c>
    </row>
    <row r="356" spans="1:32" s="19" customFormat="1" hidden="1" x14ac:dyDescent="0.3">
      <c r="A356" s="19">
        <v>16411</v>
      </c>
      <c r="B356" s="19">
        <f t="shared" si="24"/>
        <v>1</v>
      </c>
      <c r="C356" s="14" t="str">
        <f>IF(ISNUMBER(IFERROR(VLOOKUP($A356,Pit!$A$4:$A$600,1,FALSE),"B")),"P","B")</f>
        <v>P</v>
      </c>
      <c r="D356" s="15">
        <f>IF($C356="B",VLOOKUP($A356,Bat!$A$4:$BG$1500,D$1,FALSE),VLOOKUP($A356,Pit!$A$4:$BA$1686,D$2,FALSE))</f>
        <v>16411</v>
      </c>
      <c r="E356" s="14" t="str">
        <f>IF($C356="B",VLOOKUP($A356,Bat!$A$4:$BG$1500,E$1,FALSE),VLOOKUP($A356,Pit!$A$4:$BA$1686,E$2,FALSE))</f>
        <v>RP</v>
      </c>
      <c r="F356" s="14" t="str">
        <f>IF($C356="B",VLOOKUP($A356,Bat!$A$4:$BG$1500,F$1,FALSE),VLOOKUP($A356,Pit!$A$4:$BA$1686,F$2,FALSE))</f>
        <v>Yoshiki</v>
      </c>
      <c r="G356" s="14" t="str">
        <f>IF($C356="B",VLOOKUP($A356,Bat!$A$4:$BG$1500,G$1,FALSE),VLOOKUP($A356,Pit!$A$4:$BA$1686,G$2,FALSE))</f>
        <v>Tanaka</v>
      </c>
      <c r="H356" s="14">
        <f>IF($C356="B",VLOOKUP($A356,Bat!$A$4:$BG$1500,H$1,FALSE),VLOOKUP($A356,Pit!$A$4:$BA$1686,H$2,FALSE))</f>
        <v>18</v>
      </c>
      <c r="I356" s="14" t="str">
        <f>IF($C356="B",VLOOKUP($A356,Bat!$A$4:$BG$1500,I$1,FALSE),VLOOKUP($A356,Pit!$A$4:$BA$1686,I$2,FALSE))</f>
        <v>L</v>
      </c>
      <c r="J356" s="14" t="str">
        <f>IF($C356="B",VLOOKUP($A356,Bat!$A$4:$BG$1500,J$1,FALSE),VLOOKUP($A356,Pit!$A$4:$BA$1686,J$2,FALSE))</f>
        <v>L</v>
      </c>
      <c r="K356" s="14" t="str">
        <f>IF($C356="B",VLOOKUP($A356,Bat!$A$4:$BG$1500,K$1,FALSE),VLOOKUP($A356,Pit!$A$4:$BA$1686,K$2,FALSE))</f>
        <v>High</v>
      </c>
      <c r="L356" s="15" t="str">
        <f>IF($C356="B",VLOOKUP($A356,Bat!$A$4:$BG$1500,L$1,FALSE),VLOOKUP($A356,Pit!$A$4:$BA$1686,L$2,FALSE))</f>
        <v>Normal</v>
      </c>
      <c r="M356" s="14">
        <f>IF($C356="B",VLOOKUP($A356,Bat!$A$4:$BG$1500,M$1,FALSE),VLOOKUP($A356,Pit!$A$4:$BA$1686,M$2,FALSE))</f>
        <v>5</v>
      </c>
      <c r="N356" s="14">
        <f>IF($C356="B",VLOOKUP($A356,Bat!$A$4:$BG$1500,N$1,FALSE),VLOOKUP($A356,Pit!$A$4:$BA$1686,N$2,FALSE))</f>
        <v>2</v>
      </c>
      <c r="O356" s="14">
        <f>IF($C356="B",VLOOKUP($A356,Bat!$A$4:$BG$1500,O$1,FALSE),VLOOKUP($A356,Pit!$A$4:$BA$1686,O$2,FALSE))</f>
        <v>2</v>
      </c>
      <c r="P356" s="14" t="str">
        <f>IF($C356="B",VLOOKUP($A356,Bat!$A$4:$BG$1500,P$1,FALSE),VLOOKUP($A356,Pit!$A$4:$BA$1686,P$2,FALSE))</f>
        <v>86-88 Mph</v>
      </c>
      <c r="Q356" s="15">
        <f>IF($C356="B",VLOOKUP($A356,Bat!$A$4:$BG$1500,Q$1,FALSE),VLOOKUP($A356,Pit!$A$4:$BA$1686,Q$2,FALSE))</f>
        <v>3</v>
      </c>
      <c r="R356" s="16">
        <f>IF($C356="B",VLOOKUP($A356,Bat!$A$4:$BG$1500,R$1,FALSE),VLOOKUP($A356,Pit!$A$4:$BA$1686,R$2,FALSE))</f>
        <v>105.395189603753</v>
      </c>
      <c r="S356" s="17">
        <f>IF($C356="B",VLOOKUP($A356,Bat!$A$4:$BG$1500,S$1,FALSE),VLOOKUP($A356,Pit!$A$4:$BA$1686,S$2,FALSE))</f>
        <v>0.40557884959678381</v>
      </c>
      <c r="T356" s="48" t="str">
        <f>IF($C356="B",VLOOKUP($A356,Bat!$A$4:$BG$1500,T$1,FALSE),VLOOKUP($A356,Pit!$A$4:$BA$1686,T$2,FALSE))</f>
        <v>$65k</v>
      </c>
      <c r="U356" s="19">
        <f>IF($C356="B",VLOOKUP($A356,Bat!$A$4:$AU$1464,46,FALSE),VLOOKUP($A356,Pit!$A$4:$BD$1664,55,FALSE))</f>
        <v>800</v>
      </c>
      <c r="V356" s="19">
        <f>IF($C356="B",VLOOKUP($A356,Bat!$A$4:$BA$1464,47,FALSE),VLOOKUP($A356,Pit!$A$4:$BF$1664,56,FALSE))</f>
        <v>800</v>
      </c>
      <c r="W356" s="19">
        <f>IF($C356="B",VLOOKUP($A356,Bat!$A$4:$BA$1464,48,FALSE),VLOOKUP($A356,Pit!$A$4:$BF$1664,57,FALSE))</f>
        <v>0</v>
      </c>
      <c r="X356" s="14">
        <f t="shared" si="25"/>
        <v>1159</v>
      </c>
      <c r="Y356" s="20">
        <f t="shared" si="26"/>
        <v>309</v>
      </c>
      <c r="Z356" s="14" t="str">
        <f>IFERROR(VLOOKUP($D356,Results37!$F$3:$L$1396,Z$1,FALSE),"")</f>
        <v/>
      </c>
      <c r="AA356" s="43" t="str">
        <f>IF(ISERROR(VLOOKUP(D356,Results37!$F$3:$O$1399,AA$1,FALSE)),"",IF(VLOOKUP(D356,Results37!$F$3:$O$1399,AA$1+1,FALSE)=1,"S"&amp;VLOOKUP(D356,Results37!$F$3:$O$1399,AA$1,FALSE),VLOOKUP(D356,Results37!$F$3:$O$1399,AA$1,FALSE)))</f>
        <v/>
      </c>
      <c r="AB356" s="14" t="str">
        <f>IFERROR(VLOOKUP($D356,Results37!$F$3:$L$1396,AB$1,FALSE),"")</f>
        <v/>
      </c>
      <c r="AC356" s="14" t="str">
        <f>IFERROR(VLOOKUP($D356,Results37!$F$3:$L$1396,AC$1,FALSE),"")</f>
        <v/>
      </c>
      <c r="AD356" s="14" t="e">
        <f t="shared" si="27"/>
        <v>#VALUE!</v>
      </c>
      <c r="AE356" s="18" t="str">
        <f>IF(ISERROR(VLOOKUP($AC356&amp;"-"&amp;$F356&amp;" "&amp;G356,Bonuses!$B$1:$G$1006,4,FALSE)),"",INT(VLOOKUP($AC356&amp;"-"&amp;$F356&amp;" "&amp;$G356,Bonuses!$B$1:$G$1006,4,FALSE)))</f>
        <v/>
      </c>
      <c r="AF356" s="14" t="str">
        <f>AA356&amp;"."&amp;AB356&amp;" ("&amp;Z356&amp;") - "&amp;E356&amp;" "&amp;F356&amp;" "&amp;G356</f>
        <v>. () - RP Yoshiki Tanaka</v>
      </c>
    </row>
    <row r="357" spans="1:32" s="19" customFormat="1" hidden="1" x14ac:dyDescent="0.3">
      <c r="A357" s="19">
        <v>6647</v>
      </c>
      <c r="B357" s="19">
        <f t="shared" si="24"/>
        <v>1</v>
      </c>
      <c r="C357" s="14" t="str">
        <f>IF(ISNUMBER(IFERROR(VLOOKUP($A357,Pit!$A$4:$A$600,1,FALSE),"B")),"P","B")</f>
        <v>P</v>
      </c>
      <c r="D357" s="15">
        <f>IF($C357="B",VLOOKUP($A357,Bat!$A$4:$BG$1500,D$1,FALSE),VLOOKUP($A357,Pit!$A$4:$BA$1686,D$2,FALSE))</f>
        <v>6647</v>
      </c>
      <c r="E357" s="14" t="str">
        <f>IF($C357="B",VLOOKUP($A357,Bat!$A$4:$BG$1500,E$1,FALSE),VLOOKUP($A357,Pit!$A$4:$BA$1686,E$2,FALSE))</f>
        <v>RP</v>
      </c>
      <c r="F357" s="14" t="str">
        <f>IF($C357="B",VLOOKUP($A357,Bat!$A$4:$BG$1500,F$1,FALSE),VLOOKUP($A357,Pit!$A$4:$BA$1686,F$2,FALSE))</f>
        <v>Miguel</v>
      </c>
      <c r="G357" s="14" t="str">
        <f>IF($C357="B",VLOOKUP($A357,Bat!$A$4:$BG$1500,G$1,FALSE),VLOOKUP($A357,Pit!$A$4:$BA$1686,G$2,FALSE))</f>
        <v>Rivera</v>
      </c>
      <c r="H357" s="14">
        <f>IF($C357="B",VLOOKUP($A357,Bat!$A$4:$BG$1500,H$1,FALSE),VLOOKUP($A357,Pit!$A$4:$BA$1686,H$2,FALSE))</f>
        <v>18</v>
      </c>
      <c r="I357" s="14" t="str">
        <f>IF($C357="B",VLOOKUP($A357,Bat!$A$4:$BG$1500,I$1,FALSE),VLOOKUP($A357,Pit!$A$4:$BA$1686,I$2,FALSE))</f>
        <v>R</v>
      </c>
      <c r="J357" s="14" t="str">
        <f>IF($C357="B",VLOOKUP($A357,Bat!$A$4:$BG$1500,J$1,FALSE),VLOOKUP($A357,Pit!$A$4:$BA$1686,J$2,FALSE))</f>
        <v>R</v>
      </c>
      <c r="K357" s="14" t="str">
        <f>IF($C357="B",VLOOKUP($A357,Bat!$A$4:$BG$1500,K$1,FALSE),VLOOKUP($A357,Pit!$A$4:$BA$1686,K$2,FALSE))</f>
        <v>Normal</v>
      </c>
      <c r="L357" s="15" t="str">
        <f>IF($C357="B",VLOOKUP($A357,Bat!$A$4:$BG$1500,L$1,FALSE),VLOOKUP($A357,Pit!$A$4:$BA$1686,L$2,FALSE))</f>
        <v>Normal</v>
      </c>
      <c r="M357" s="14">
        <f>IF($C357="B",VLOOKUP($A357,Bat!$A$4:$BG$1500,M$1,FALSE),VLOOKUP($A357,Pit!$A$4:$BA$1686,M$2,FALSE))</f>
        <v>4</v>
      </c>
      <c r="N357" s="14">
        <f>IF($C357="B",VLOOKUP($A357,Bat!$A$4:$BG$1500,N$1,FALSE),VLOOKUP($A357,Pit!$A$4:$BA$1686,N$2,FALSE))</f>
        <v>2</v>
      </c>
      <c r="O357" s="14">
        <f>IF($C357="B",VLOOKUP($A357,Bat!$A$4:$BG$1500,O$1,FALSE),VLOOKUP($A357,Pit!$A$4:$BA$1686,O$2,FALSE))</f>
        <v>3</v>
      </c>
      <c r="P357" s="14" t="str">
        <f>IF($C357="B",VLOOKUP($A357,Bat!$A$4:$BG$1500,P$1,FALSE),VLOOKUP($A357,Pit!$A$4:$BA$1686,P$2,FALSE))</f>
        <v>86-88 Mph</v>
      </c>
      <c r="Q357" s="15">
        <f>IF($C357="B",VLOOKUP($A357,Bat!$A$4:$BG$1500,Q$1,FALSE),VLOOKUP($A357,Pit!$A$4:$BA$1686,Q$2,FALSE))</f>
        <v>7</v>
      </c>
      <c r="R357" s="16">
        <f>IF($C357="B",VLOOKUP($A357,Bat!$A$4:$BG$1500,R$1,FALSE),VLOOKUP($A357,Pit!$A$4:$BA$1686,R$2,FALSE))</f>
        <v>105.25420735665629</v>
      </c>
      <c r="S357" s="17">
        <f>IF($C357="B",VLOOKUP($A357,Bat!$A$4:$BG$1500,S$1,FALSE),VLOOKUP($A357,Pit!$A$4:$BA$1686,S$2,FALSE))</f>
        <v>0.39257229773856361</v>
      </c>
      <c r="T357" s="48" t="str">
        <f>IF($C357="B",VLOOKUP($A357,Bat!$A$4:$BG$1500,T$1,FALSE),VLOOKUP($A357,Pit!$A$4:$BA$1686,T$2,FALSE))</f>
        <v>$70k</v>
      </c>
      <c r="U357" s="19">
        <f>IF($C357="B",VLOOKUP($A357,Bat!$A$4:$AU$1464,46,FALSE),VLOOKUP($A357,Pit!$A$4:$BD$1664,55,FALSE))</f>
        <v>800</v>
      </c>
      <c r="V357" s="19">
        <f>IF($C357="B",VLOOKUP($A357,Bat!$A$4:$BA$1464,47,FALSE),VLOOKUP($A357,Pit!$A$4:$BF$1664,56,FALSE))</f>
        <v>800</v>
      </c>
      <c r="W357" s="19">
        <f>IF($C357="B",VLOOKUP($A357,Bat!$A$4:$BA$1464,48,FALSE),VLOOKUP($A357,Pit!$A$4:$BF$1664,57,FALSE))</f>
        <v>0</v>
      </c>
      <c r="X357" s="14">
        <f t="shared" si="25"/>
        <v>1162</v>
      </c>
      <c r="Y357" s="20">
        <f t="shared" si="26"/>
        <v>312</v>
      </c>
      <c r="Z357" s="14">
        <f>IFERROR(VLOOKUP($D357,Results37!$F$3:$L$1396,Z$1,FALSE),"")</f>
        <v>430</v>
      </c>
      <c r="AA357" s="43">
        <f>IF(ISERROR(VLOOKUP(D357,Results37!$F$3:$O$1399,AA$1,FALSE)),"",IF(VLOOKUP(D357,Results37!$F$3:$O$1399,AA$1+1,FALSE)=1,"S"&amp;VLOOKUP(D357,Results37!$F$3:$O$1399,AA$1,FALSE),VLOOKUP(D357,Results37!$F$3:$O$1399,AA$1,FALSE)))</f>
        <v>14</v>
      </c>
      <c r="AB357" s="14">
        <f>IFERROR(VLOOKUP($D357,Results37!$F$3:$L$1396,AB$1,FALSE),"")</f>
        <v>26</v>
      </c>
      <c r="AC357" s="14" t="str">
        <f>IFERROR(VLOOKUP($D357,Results37!$F$3:$L$1396,AC$1,FALSE),"")</f>
        <v>Havana Leones</v>
      </c>
      <c r="AD357" s="14">
        <f t="shared" si="27"/>
        <v>732</v>
      </c>
      <c r="AE357" s="18" t="str">
        <f>IF(ISERROR(VLOOKUP($AC357&amp;"-"&amp;$F357&amp;" "&amp;G357,Bonuses!$B$1:$G$1006,4,FALSE)),"",INT(VLOOKUP($AC357&amp;"-"&amp;$F357&amp;" "&amp;$G357,Bonuses!$B$1:$G$1006,4,FALSE)))</f>
        <v/>
      </c>
      <c r="AF357" s="14" t="str">
        <f>IF(ISERROR(VLOOKUP($AC357&amp;"-"&amp;$F357,Bonuses!$B$1:$G$1006,5,FALSE)),"",IF(VLOOKUP($AC357&amp;"-"&amp;$F357,Bonuses!$B$1:$G$1006,5,FALSE)="","",VLOOKUP($AC357&amp;"-"&amp;$F357,Bonuses!$B$1:$G$1006,6,FALSE)&amp;" yrs, "&amp;VLOOKUP($AC357&amp;"-"&amp;$F357,Bonuses!$B$1:$G$1006,5,FALSE)))</f>
        <v/>
      </c>
    </row>
    <row r="358" spans="1:32" s="19" customFormat="1" hidden="1" x14ac:dyDescent="0.3">
      <c r="A358" s="19">
        <v>16126</v>
      </c>
      <c r="B358" s="19">
        <f t="shared" si="24"/>
        <v>1</v>
      </c>
      <c r="C358" s="14" t="str">
        <f>IF(ISNUMBER(IFERROR(VLOOKUP($A358,Pit!$A$4:$A$600,1,FALSE),"B")),"P","B")</f>
        <v>B</v>
      </c>
      <c r="D358" s="15">
        <f>IF($C358="B",VLOOKUP($A358,Bat!$A$4:$BG$1500,D$1,FALSE),VLOOKUP($A358,Pit!$A$4:$BA$1686,D$2,FALSE))</f>
        <v>16126</v>
      </c>
      <c r="E358" s="14" t="str">
        <f>IF($C358="B",VLOOKUP($A358,Bat!$A$4:$BG$1500,E$1,FALSE),VLOOKUP($A358,Pit!$A$4:$BA$1686,E$2,FALSE))</f>
        <v>C</v>
      </c>
      <c r="F358" s="14" t="str">
        <f>IF($C358="B",VLOOKUP($A358,Bat!$A$4:$BG$1500,F$1,FALSE),VLOOKUP($A358,Pit!$A$4:$BA$1686,F$2,FALSE))</f>
        <v>Masayoshi</v>
      </c>
      <c r="G358" s="14" t="str">
        <f>IF($C358="B",VLOOKUP($A358,Bat!$A$4:$BG$1500,G$1,FALSE),VLOOKUP($A358,Pit!$A$4:$BA$1686,G$2,FALSE))</f>
        <v>Shimizu</v>
      </c>
      <c r="H358" s="14">
        <f>IF($C358="B",VLOOKUP($A358,Bat!$A$4:$BG$1500,H$1,FALSE),VLOOKUP($A358,Pit!$A$4:$BA$1686,H$2,FALSE))</f>
        <v>18</v>
      </c>
      <c r="I358" s="14" t="str">
        <f>IF($C358="B",VLOOKUP($A358,Bat!$A$4:$BG$1500,I$1,FALSE),VLOOKUP($A358,Pit!$A$4:$BA$1686,I$2,FALSE))</f>
        <v>R</v>
      </c>
      <c r="J358" s="14" t="str">
        <f>IF($C358="B",VLOOKUP($A358,Bat!$A$4:$BG$1500,J$1,FALSE),VLOOKUP($A358,Pit!$A$4:$BA$1686,J$2,FALSE))</f>
        <v>R</v>
      </c>
      <c r="K358" s="14" t="str">
        <f>IF($C358="B",VLOOKUP($A358,Bat!$A$4:$BG$1500,K$1,FALSE),VLOOKUP($A358,Pit!$A$4:$BA$1686,K$2,FALSE))</f>
        <v>Normal</v>
      </c>
      <c r="L358" s="15" t="str">
        <f>IF($C358="B",VLOOKUP($A358,Bat!$A$4:$BG$1500,L$1,FALSE),VLOOKUP($A358,Pit!$A$4:$BA$1686,L$2,FALSE))</f>
        <v>Normal</v>
      </c>
      <c r="M358" s="14">
        <f>IF($C358="B",VLOOKUP($A358,Bat!$A$4:$BG$1500,M$1,FALSE),VLOOKUP($A358,Pit!$A$4:$BA$1686,M$2,FALSE))</f>
        <v>2</v>
      </c>
      <c r="N358" s="14">
        <f>IF($C358="B",VLOOKUP($A358,Bat!$A$4:$BG$1500,N$1,FALSE),VLOOKUP($A358,Pit!$A$4:$BA$1686,N$2,FALSE))</f>
        <v>3</v>
      </c>
      <c r="O358" s="14">
        <f>IF($C358="B",VLOOKUP($A358,Bat!$A$4:$BG$1500,O$1,FALSE),VLOOKUP($A358,Pit!$A$4:$BA$1686,O$2,FALSE))</f>
        <v>3</v>
      </c>
      <c r="P358" s="14">
        <f>IF($C358="B",VLOOKUP($A358,Bat!$A$4:$BG$1500,P$1,FALSE),VLOOKUP($A358,Pit!$A$4:$BA$1686,P$2,FALSE))</f>
        <v>6</v>
      </c>
      <c r="Q358" s="15">
        <f>IF($C358="B",VLOOKUP($A358,Bat!$A$4:$BG$1500,Q$1,FALSE),VLOOKUP($A358,Pit!$A$4:$BA$1686,Q$2,FALSE))</f>
        <v>2</v>
      </c>
      <c r="R358" s="16">
        <f>IF($C358="B",VLOOKUP($A358,Bat!$A$4:$BG$1500,R$1,FALSE),VLOOKUP($A358,Pit!$A$4:$BA$1686,R$2,FALSE))</f>
        <v>107.97407465172421</v>
      </c>
      <c r="S358" s="17">
        <f>IF($C358="B",VLOOKUP($A358,Bat!$A$4:$BG$1500,S$1,FALSE),VLOOKUP($A358,Pit!$A$4:$BA$1686,S$2,FALSE))</f>
        <v>-2.7973292302734178E-2</v>
      </c>
      <c r="T358" s="48" t="str">
        <f>IF($C358="B",VLOOKUP($A358,Bat!$A$4:$BG$1500,T$1,FALSE),VLOOKUP($A358,Pit!$A$4:$BA$1686,T$2,FALSE))</f>
        <v>$65k</v>
      </c>
      <c r="U358" s="19">
        <f>IF($C358="B",VLOOKUP($A358,Bat!$A$4:$AU$1464,46,FALSE),VLOOKUP($A358,Pit!$A$4:$BD$1664,55,FALSE))</f>
        <v>800</v>
      </c>
      <c r="V358" s="19">
        <f>IF($C358="B",VLOOKUP($A358,Bat!$A$4:$BA$1464,47,FALSE),VLOOKUP($A358,Pit!$A$4:$BF$1664,56,FALSE))</f>
        <v>800</v>
      </c>
      <c r="W358" s="19">
        <f>IF($C358="B",VLOOKUP($A358,Bat!$A$4:$BA$1464,48,FALSE),VLOOKUP($A358,Pit!$A$4:$BF$1664,57,FALSE))</f>
        <v>0</v>
      </c>
      <c r="X358" s="14">
        <f t="shared" si="25"/>
        <v>1317</v>
      </c>
      <c r="Y358" s="20">
        <f t="shared" si="26"/>
        <v>467</v>
      </c>
      <c r="Z358" s="14" t="str">
        <f>IFERROR(VLOOKUP($D358,Results37!$F$3:$L$1396,Z$1,FALSE),"")</f>
        <v/>
      </c>
      <c r="AA358" s="43" t="str">
        <f>IF(ISERROR(VLOOKUP(D358,Results37!$F$3:$O$1399,AA$1,FALSE)),"",IF(VLOOKUP(D358,Results37!$F$3:$O$1399,AA$1+1,FALSE)=1,"S"&amp;VLOOKUP(D358,Results37!$F$3:$O$1399,AA$1,FALSE),VLOOKUP(D358,Results37!$F$3:$O$1399,AA$1,FALSE)))</f>
        <v/>
      </c>
      <c r="AB358" s="14" t="str">
        <f>IFERROR(VLOOKUP($D358,Results37!$F$3:$L$1396,AB$1,FALSE),"")</f>
        <v/>
      </c>
      <c r="AC358" s="14" t="str">
        <f>IFERROR(VLOOKUP($D358,Results37!$F$3:$L$1396,AC$1,FALSE),"")</f>
        <v/>
      </c>
      <c r="AD358" s="14" t="e">
        <f t="shared" si="27"/>
        <v>#VALUE!</v>
      </c>
      <c r="AE358" s="18" t="str">
        <f>IF(ISERROR(VLOOKUP($AC358&amp;"-"&amp;$F358&amp;" "&amp;G358,Bonuses!$B$1:$G$1006,4,FALSE)),"",INT(VLOOKUP($AC358&amp;"-"&amp;$F358&amp;" "&amp;$G358,Bonuses!$B$1:$G$1006,4,FALSE)))</f>
        <v/>
      </c>
      <c r="AF358" s="14" t="str">
        <f>IF(ISERROR(VLOOKUP($AC358&amp;"-"&amp;$F358,Bonuses!$B$1:$G$1006,5,FALSE)),"",IF(VLOOKUP($AC358&amp;"-"&amp;$F358,Bonuses!$B$1:$G$1006,5,FALSE)="","",VLOOKUP($AC358&amp;"-"&amp;$F358,Bonuses!$B$1:$G$1006,6,FALSE)&amp;" yrs, "&amp;VLOOKUP($AC358&amp;"-"&amp;$F358,Bonuses!$B$1:$G$1006,5,FALSE)))</f>
        <v/>
      </c>
    </row>
    <row r="359" spans="1:32" s="19" customFormat="1" hidden="1" x14ac:dyDescent="0.3">
      <c r="A359" s="19">
        <v>5569</v>
      </c>
      <c r="B359" s="19">
        <f t="shared" si="24"/>
        <v>1</v>
      </c>
      <c r="C359" s="14" t="str">
        <f>IF(ISNUMBER(IFERROR(VLOOKUP($A359,Pit!$A$4:$A$600,1,FALSE),"B")),"P","B")</f>
        <v>B</v>
      </c>
      <c r="D359" s="15">
        <f>IF($C359="B",VLOOKUP($A359,Bat!$A$4:$BG$1500,D$1,FALSE),VLOOKUP($A359,Pit!$A$4:$BA$1686,D$2,FALSE))</f>
        <v>5569</v>
      </c>
      <c r="E359" s="14" t="str">
        <f>IF($C359="B",VLOOKUP($A359,Bat!$A$4:$BG$1500,E$1,FALSE),VLOOKUP($A359,Pit!$A$4:$BA$1686,E$2,FALSE))</f>
        <v>LF</v>
      </c>
      <c r="F359" s="14" t="str">
        <f>IF($C359="B",VLOOKUP($A359,Bat!$A$4:$BG$1500,F$1,FALSE),VLOOKUP($A359,Pit!$A$4:$BA$1686,F$2,FALSE))</f>
        <v>Michael</v>
      </c>
      <c r="G359" s="14" t="str">
        <f>IF($C359="B",VLOOKUP($A359,Bat!$A$4:$BG$1500,G$1,FALSE),VLOOKUP($A359,Pit!$A$4:$BA$1686,G$2,FALSE))</f>
        <v>Richards</v>
      </c>
      <c r="H359" s="14">
        <f>IF($C359="B",VLOOKUP($A359,Bat!$A$4:$BG$1500,H$1,FALSE),VLOOKUP($A359,Pit!$A$4:$BA$1686,H$2,FALSE))</f>
        <v>21</v>
      </c>
      <c r="I359" s="14" t="str">
        <f>IF($C359="B",VLOOKUP($A359,Bat!$A$4:$BG$1500,I$1,FALSE),VLOOKUP($A359,Pit!$A$4:$BA$1686,I$2,FALSE))</f>
        <v>R</v>
      </c>
      <c r="J359" s="14" t="str">
        <f>IF($C359="B",VLOOKUP($A359,Bat!$A$4:$BG$1500,J$1,FALSE),VLOOKUP($A359,Pit!$A$4:$BA$1686,J$2,FALSE))</f>
        <v>L</v>
      </c>
      <c r="K359" s="14" t="str">
        <f>IF($C359="B",VLOOKUP($A359,Bat!$A$4:$BG$1500,K$1,FALSE),VLOOKUP($A359,Pit!$A$4:$BA$1686,K$2,FALSE))</f>
        <v>Normal</v>
      </c>
      <c r="L359" s="15" t="str">
        <f>IF($C359="B",VLOOKUP($A359,Bat!$A$4:$BG$1500,L$1,FALSE),VLOOKUP($A359,Pit!$A$4:$BA$1686,L$2,FALSE))</f>
        <v>High</v>
      </c>
      <c r="M359" s="14">
        <f>IF($C359="B",VLOOKUP($A359,Bat!$A$4:$BG$1500,M$1,FALSE),VLOOKUP($A359,Pit!$A$4:$BA$1686,M$2,FALSE))</f>
        <v>4</v>
      </c>
      <c r="N359" s="14">
        <f>IF($C359="B",VLOOKUP($A359,Bat!$A$4:$BG$1500,N$1,FALSE),VLOOKUP($A359,Pit!$A$4:$BA$1686,N$2,FALSE))</f>
        <v>4</v>
      </c>
      <c r="O359" s="14">
        <f>IF($C359="B",VLOOKUP($A359,Bat!$A$4:$BG$1500,O$1,FALSE),VLOOKUP($A359,Pit!$A$4:$BA$1686,O$2,FALSE))</f>
        <v>2</v>
      </c>
      <c r="P359" s="14">
        <f>IF($C359="B",VLOOKUP($A359,Bat!$A$4:$BG$1500,P$1,FALSE),VLOOKUP($A359,Pit!$A$4:$BA$1686,P$2,FALSE))</f>
        <v>4</v>
      </c>
      <c r="Q359" s="15">
        <f>IF($C359="B",VLOOKUP($A359,Bat!$A$4:$BG$1500,Q$1,FALSE),VLOOKUP($A359,Pit!$A$4:$BA$1686,Q$2,FALSE))</f>
        <v>4</v>
      </c>
      <c r="R359" s="16">
        <f>IF($C359="B",VLOOKUP($A359,Bat!$A$4:$BG$1500,R$1,FALSE),VLOOKUP($A359,Pit!$A$4:$BA$1686,R$2,FALSE))</f>
        <v>109.9602274966318</v>
      </c>
      <c r="S359" s="17">
        <f>IF($C359="B",VLOOKUP($A359,Bat!$A$4:$BG$1500,S$1,FALSE),VLOOKUP($A359,Pit!$A$4:$BA$1686,S$2,FALSE))</f>
        <v>0.38691174493569069</v>
      </c>
      <c r="T359" s="48" t="str">
        <f>IF($C359="B",VLOOKUP($A359,Bat!$A$4:$BG$1500,T$1,FALSE),VLOOKUP($A359,Pit!$A$4:$BA$1686,T$2,FALSE))</f>
        <v>-</v>
      </c>
      <c r="U359" s="19">
        <f>IF($C359="B",VLOOKUP($A359,Bat!$A$4:$AU$1464,46,FALSE),VLOOKUP($A359,Pit!$A$4:$BD$1664,55,FALSE))</f>
        <v>800</v>
      </c>
      <c r="V359" s="19">
        <f>IF($C359="B",VLOOKUP($A359,Bat!$A$4:$BA$1464,47,FALSE),VLOOKUP($A359,Pit!$A$4:$BF$1664,56,FALSE))</f>
        <v>800</v>
      </c>
      <c r="W359" s="19">
        <f>IF($C359="B",VLOOKUP($A359,Bat!$A$4:$BA$1464,48,FALSE),VLOOKUP($A359,Pit!$A$4:$BF$1664,57,FALSE))</f>
        <v>0</v>
      </c>
      <c r="X359" s="14">
        <f t="shared" si="25"/>
        <v>1166</v>
      </c>
      <c r="Y359" s="20">
        <f t="shared" si="26"/>
        <v>316</v>
      </c>
      <c r="Z359" s="14">
        <f>IFERROR(VLOOKUP($D359,Results37!$F$3:$L$1396,Z$1,FALSE),"")</f>
        <v>611</v>
      </c>
      <c r="AA359" s="43">
        <f>IF(ISERROR(VLOOKUP(D359,Results37!$F$3:$O$1399,AA$1,FALSE)),"",IF(VLOOKUP(D359,Results37!$F$3:$O$1399,AA$1+1,FALSE)=1,"S"&amp;VLOOKUP(D359,Results37!$F$3:$O$1399,AA$1,FALSE),VLOOKUP(D359,Results37!$F$3:$O$1399,AA$1,FALSE)))</f>
        <v>20</v>
      </c>
      <c r="AB359" s="14">
        <f>IFERROR(VLOOKUP($D359,Results37!$F$3:$L$1396,AB$1,FALSE),"")</f>
        <v>15</v>
      </c>
      <c r="AC359" s="14" t="str">
        <f>IFERROR(VLOOKUP($D359,Results37!$F$3:$L$1396,AC$1,FALSE),"")</f>
        <v>London Underground</v>
      </c>
      <c r="AD359" s="14">
        <f t="shared" si="27"/>
        <v>555</v>
      </c>
      <c r="AE359" s="18" t="str">
        <f>IF(ISERROR(VLOOKUP($AC359&amp;"-"&amp;$F359&amp;" "&amp;G359,Bonuses!$B$1:$G$1006,4,FALSE)),"",INT(VLOOKUP($AC359&amp;"-"&amp;$F359&amp;" "&amp;$G359,Bonuses!$B$1:$G$1006,4,FALSE)))</f>
        <v/>
      </c>
      <c r="AF359" s="14" t="str">
        <f>AA359&amp;"."&amp;AB359&amp;" ("&amp;Z359&amp;") - "&amp;E359&amp;" "&amp;F359&amp;" "&amp;G359</f>
        <v>20.15 (611) - LF Michael Richards</v>
      </c>
    </row>
    <row r="360" spans="1:32" s="19" customFormat="1" hidden="1" x14ac:dyDescent="0.3">
      <c r="A360" s="19">
        <v>6554</v>
      </c>
      <c r="B360" s="19">
        <f t="shared" si="24"/>
        <v>1</v>
      </c>
      <c r="C360" s="14" t="str">
        <f>IF(ISNUMBER(IFERROR(VLOOKUP($A360,Pit!$A$4:$A$600,1,FALSE),"B")),"P","B")</f>
        <v>P</v>
      </c>
      <c r="D360" s="15">
        <f>IF($C360="B",VLOOKUP($A360,Bat!$A$4:$BG$1500,D$1,FALSE),VLOOKUP($A360,Pit!$A$4:$BA$1686,D$2,FALSE))</f>
        <v>6554</v>
      </c>
      <c r="E360" s="14" t="str">
        <f>IF($C360="B",VLOOKUP($A360,Bat!$A$4:$BG$1500,E$1,FALSE),VLOOKUP($A360,Pit!$A$4:$BA$1686,E$2,FALSE))</f>
        <v>CL</v>
      </c>
      <c r="F360" s="14" t="str">
        <f>IF($C360="B",VLOOKUP($A360,Bat!$A$4:$BG$1500,F$1,FALSE),VLOOKUP($A360,Pit!$A$4:$BA$1686,F$2,FALSE))</f>
        <v>Rich</v>
      </c>
      <c r="G360" s="14" t="str">
        <f>IF($C360="B",VLOOKUP($A360,Bat!$A$4:$BG$1500,G$1,FALSE),VLOOKUP($A360,Pit!$A$4:$BA$1686,G$2,FALSE))</f>
        <v>Kinnult</v>
      </c>
      <c r="H360" s="14">
        <f>IF($C360="B",VLOOKUP($A360,Bat!$A$4:$BG$1500,H$1,FALSE),VLOOKUP($A360,Pit!$A$4:$BA$1686,H$2,FALSE))</f>
        <v>18</v>
      </c>
      <c r="I360" s="14" t="str">
        <f>IF($C360="B",VLOOKUP($A360,Bat!$A$4:$BG$1500,I$1,FALSE),VLOOKUP($A360,Pit!$A$4:$BA$1686,I$2,FALSE))</f>
        <v>L</v>
      </c>
      <c r="J360" s="14" t="str">
        <f>IF($C360="B",VLOOKUP($A360,Bat!$A$4:$BG$1500,J$1,FALSE),VLOOKUP($A360,Pit!$A$4:$BA$1686,J$2,FALSE))</f>
        <v>L</v>
      </c>
      <c r="K360" s="14" t="str">
        <f>IF($C360="B",VLOOKUP($A360,Bat!$A$4:$BG$1500,K$1,FALSE),VLOOKUP($A360,Pit!$A$4:$BA$1686,K$2,FALSE))</f>
        <v>Normal</v>
      </c>
      <c r="L360" s="15" t="str">
        <f>IF($C360="B",VLOOKUP($A360,Bat!$A$4:$BG$1500,L$1,FALSE),VLOOKUP($A360,Pit!$A$4:$BA$1686,L$2,FALSE))</f>
        <v>Normal</v>
      </c>
      <c r="M360" s="14">
        <f>IF($C360="B",VLOOKUP($A360,Bat!$A$4:$BG$1500,M$1,FALSE),VLOOKUP($A360,Pit!$A$4:$BA$1686,M$2,FALSE))</f>
        <v>6</v>
      </c>
      <c r="N360" s="14">
        <f>IF($C360="B",VLOOKUP($A360,Bat!$A$4:$BG$1500,N$1,FALSE),VLOOKUP($A360,Pit!$A$4:$BA$1686,N$2,FALSE))</f>
        <v>2</v>
      </c>
      <c r="O360" s="14">
        <f>IF($C360="B",VLOOKUP($A360,Bat!$A$4:$BG$1500,O$1,FALSE),VLOOKUP($A360,Pit!$A$4:$BA$1686,O$2,FALSE))</f>
        <v>2</v>
      </c>
      <c r="P360" s="14" t="str">
        <f>IF($C360="B",VLOOKUP($A360,Bat!$A$4:$BG$1500,P$1,FALSE),VLOOKUP($A360,Pit!$A$4:$BA$1686,P$2,FALSE))</f>
        <v>94-96 Mph</v>
      </c>
      <c r="Q360" s="15">
        <f>IF($C360="B",VLOOKUP($A360,Bat!$A$4:$BG$1500,Q$1,FALSE),VLOOKUP($A360,Pit!$A$4:$BA$1686,Q$2,FALSE))</f>
        <v>8</v>
      </c>
      <c r="R360" s="16">
        <f>IF($C360="B",VLOOKUP($A360,Bat!$A$4:$BG$1500,R$1,FALSE),VLOOKUP($A360,Pit!$A$4:$BA$1686,R$2,FALSE))</f>
        <v>108.5330172391553</v>
      </c>
      <c r="S360" s="17">
        <f>IF($C360="B",VLOOKUP($A360,Bat!$A$4:$BG$1500,S$1,FALSE),VLOOKUP($A360,Pit!$A$4:$BA$1686,S$2,FALSE))</f>
        <v>0.6950643607336765</v>
      </c>
      <c r="T360" s="48" t="str">
        <f>IF($C360="B",VLOOKUP($A360,Bat!$A$4:$BG$1500,T$1,FALSE),VLOOKUP($A360,Pit!$A$4:$BA$1686,T$2,FALSE))</f>
        <v>$130k</v>
      </c>
      <c r="U360" s="19">
        <f>IF($C360="B",VLOOKUP($A360,Bat!$A$4:$AU$1464,46,FALSE),VLOOKUP($A360,Pit!$A$4:$BD$1664,55,FALSE))</f>
        <v>800</v>
      </c>
      <c r="V360" s="19">
        <f>IF($C360="B",VLOOKUP($A360,Bat!$A$4:$BA$1464,47,FALSE),VLOOKUP($A360,Pit!$A$4:$BF$1664,56,FALSE))</f>
        <v>800</v>
      </c>
      <c r="W360" s="19">
        <f>IF($C360="B",VLOOKUP($A360,Bat!$A$4:$BA$1464,48,FALSE),VLOOKUP($A360,Pit!$A$4:$BF$1664,57,FALSE))</f>
        <v>0</v>
      </c>
      <c r="X360" s="14">
        <f t="shared" si="25"/>
        <v>1082</v>
      </c>
      <c r="Y360" s="20">
        <f t="shared" si="26"/>
        <v>232</v>
      </c>
      <c r="Z360" s="14">
        <f>IFERROR(VLOOKUP($D360,Results37!$F$3:$L$1396,Z$1,FALSE),"")</f>
        <v>340</v>
      </c>
      <c r="AA360" s="43">
        <f>IF(ISERROR(VLOOKUP(D360,Results37!$F$3:$O$1399,AA$1,FALSE)),"",IF(VLOOKUP(D360,Results37!$F$3:$O$1399,AA$1+1,FALSE)=1,"S"&amp;VLOOKUP(D360,Results37!$F$3:$O$1399,AA$1,FALSE),VLOOKUP(D360,Results37!$F$3:$O$1399,AA$1,FALSE)))</f>
        <v>11</v>
      </c>
      <c r="AB360" s="14">
        <f>IFERROR(VLOOKUP($D360,Results37!$F$3:$L$1396,AB$1,FALSE),"")</f>
        <v>32</v>
      </c>
      <c r="AC360" s="14" t="str">
        <f>IFERROR(VLOOKUP($D360,Results37!$F$3:$L$1396,AC$1,FALSE),"")</f>
        <v>Tempe Knights</v>
      </c>
      <c r="AD360" s="14">
        <f t="shared" si="27"/>
        <v>742</v>
      </c>
      <c r="AE360" s="18" t="str">
        <f>IF(ISERROR(VLOOKUP($AC360&amp;"-"&amp;$F360&amp;" "&amp;G360,Bonuses!$B$1:$G$1006,4,FALSE)),"",INT(VLOOKUP($AC360&amp;"-"&amp;$F360&amp;" "&amp;$G360,Bonuses!$B$1:$G$1006,4,FALSE)))</f>
        <v/>
      </c>
      <c r="AF360" s="14" t="str">
        <f>IF(ISERROR(VLOOKUP($AC360&amp;"-"&amp;$F360,Bonuses!$B$1:$G$1006,5,FALSE)),"",IF(VLOOKUP($AC360&amp;"-"&amp;$F360,Bonuses!$B$1:$G$1006,5,FALSE)="","",VLOOKUP($AC360&amp;"-"&amp;$F360,Bonuses!$B$1:$G$1006,6,FALSE)&amp;" yrs, "&amp;VLOOKUP($AC360&amp;"-"&amp;$F360,Bonuses!$B$1:$G$1006,5,FALSE)))</f>
        <v/>
      </c>
    </row>
    <row r="361" spans="1:32" s="19" customFormat="1" hidden="1" x14ac:dyDescent="0.3">
      <c r="A361" s="19">
        <v>13119</v>
      </c>
      <c r="B361" s="19">
        <f t="shared" si="24"/>
        <v>1</v>
      </c>
      <c r="C361" s="14" t="str">
        <f>IF(ISNUMBER(IFERROR(VLOOKUP($A361,Pit!$A$4:$A$600,1,FALSE),"B")),"P","B")</f>
        <v>B</v>
      </c>
      <c r="D361" s="15">
        <f>IF($C361="B",VLOOKUP($A361,Bat!$A$4:$BG$1500,D$1,FALSE),VLOOKUP($A361,Pit!$A$4:$BA$1686,D$2,FALSE))</f>
        <v>13119</v>
      </c>
      <c r="E361" s="14" t="str">
        <f>IF($C361="B",VLOOKUP($A361,Bat!$A$4:$BG$1500,E$1,FALSE),VLOOKUP($A361,Pit!$A$4:$BA$1686,E$2,FALSE))</f>
        <v>RF</v>
      </c>
      <c r="F361" s="14" t="str">
        <f>IF($C361="B",VLOOKUP($A361,Bat!$A$4:$BG$1500,F$1,FALSE),VLOOKUP($A361,Pit!$A$4:$BA$1686,F$2,FALSE))</f>
        <v>Artie</v>
      </c>
      <c r="G361" s="14" t="str">
        <f>IF($C361="B",VLOOKUP($A361,Bat!$A$4:$BG$1500,G$1,FALSE),VLOOKUP($A361,Pit!$A$4:$BA$1686,G$2,FALSE))</f>
        <v>Leach</v>
      </c>
      <c r="H361" s="14">
        <f>IF($C361="B",VLOOKUP($A361,Bat!$A$4:$BG$1500,H$1,FALSE),VLOOKUP($A361,Pit!$A$4:$BA$1686,H$2,FALSE))</f>
        <v>18</v>
      </c>
      <c r="I361" s="14" t="str">
        <f>IF($C361="B",VLOOKUP($A361,Bat!$A$4:$BG$1500,I$1,FALSE),VLOOKUP($A361,Pit!$A$4:$BA$1686,I$2,FALSE))</f>
        <v>R</v>
      </c>
      <c r="J361" s="14" t="str">
        <f>IF($C361="B",VLOOKUP($A361,Bat!$A$4:$BG$1500,J$1,FALSE),VLOOKUP($A361,Pit!$A$4:$BA$1686,J$2,FALSE))</f>
        <v>R</v>
      </c>
      <c r="K361" s="14" t="str">
        <f>IF($C361="B",VLOOKUP($A361,Bat!$A$4:$BG$1500,K$1,FALSE),VLOOKUP($A361,Pit!$A$4:$BA$1686,K$2,FALSE))</f>
        <v>Low</v>
      </c>
      <c r="L361" s="15" t="str">
        <f>IF($C361="B",VLOOKUP($A361,Bat!$A$4:$BG$1500,L$1,FALSE),VLOOKUP($A361,Pit!$A$4:$BA$1686,L$2,FALSE))</f>
        <v>Normal</v>
      </c>
      <c r="M361" s="14">
        <f>IF($C361="B",VLOOKUP($A361,Bat!$A$4:$BG$1500,M$1,FALSE),VLOOKUP($A361,Pit!$A$4:$BA$1686,M$2,FALSE))</f>
        <v>3</v>
      </c>
      <c r="N361" s="14">
        <f>IF($C361="B",VLOOKUP($A361,Bat!$A$4:$BG$1500,N$1,FALSE),VLOOKUP($A361,Pit!$A$4:$BA$1686,N$2,FALSE))</f>
        <v>3</v>
      </c>
      <c r="O361" s="14">
        <f>IF($C361="B",VLOOKUP($A361,Bat!$A$4:$BG$1500,O$1,FALSE),VLOOKUP($A361,Pit!$A$4:$BA$1686,O$2,FALSE))</f>
        <v>2</v>
      </c>
      <c r="P361" s="14">
        <f>IF($C361="B",VLOOKUP($A361,Bat!$A$4:$BG$1500,P$1,FALSE),VLOOKUP($A361,Pit!$A$4:$BA$1686,P$2,FALSE))</f>
        <v>3</v>
      </c>
      <c r="Q361" s="15">
        <f>IF($C361="B",VLOOKUP($A361,Bat!$A$4:$BG$1500,Q$1,FALSE),VLOOKUP($A361,Pit!$A$4:$BA$1686,Q$2,FALSE))</f>
        <v>5</v>
      </c>
      <c r="R361" s="16">
        <f>IF($C361="B",VLOOKUP($A361,Bat!$A$4:$BG$1500,R$1,FALSE),VLOOKUP($A361,Pit!$A$4:$BA$1686,R$2,FALSE))</f>
        <v>107.82908186992032</v>
      </c>
      <c r="S361" s="17">
        <f>IF($C361="B",VLOOKUP($A361,Bat!$A$4:$BG$1500,S$1,FALSE),VLOOKUP($A361,Pit!$A$4:$BA$1686,S$2,FALSE))</f>
        <v>-5.8260657060308869E-2</v>
      </c>
      <c r="T361" s="48" t="str">
        <f>IF($C361="B",VLOOKUP($A361,Bat!$A$4:$BG$1500,T$1,FALSE),VLOOKUP($A361,Pit!$A$4:$BA$1686,T$2,FALSE))</f>
        <v>$85k</v>
      </c>
      <c r="U361" s="19">
        <f>IF($C361="B",VLOOKUP($A361,Bat!$A$4:$AU$1464,46,FALSE),VLOOKUP($A361,Pit!$A$4:$BD$1664,55,FALSE))</f>
        <v>800</v>
      </c>
      <c r="V361" s="19">
        <f>IF($C361="B",VLOOKUP($A361,Bat!$A$4:$BA$1464,47,FALSE),VLOOKUP($A361,Pit!$A$4:$BF$1664,56,FALSE))</f>
        <v>800</v>
      </c>
      <c r="W361" s="19">
        <f>IF($C361="B",VLOOKUP($A361,Bat!$A$4:$BA$1464,48,FALSE),VLOOKUP($A361,Pit!$A$4:$BF$1664,57,FALSE))</f>
        <v>0</v>
      </c>
      <c r="X361" s="14">
        <f t="shared" si="25"/>
        <v>1337</v>
      </c>
      <c r="Y361" s="20">
        <f t="shared" si="26"/>
        <v>487</v>
      </c>
      <c r="Z361" s="14">
        <f>IFERROR(VLOOKUP($D361,Results37!$F$3:$L$1396,Z$1,FALSE),"")</f>
        <v>589</v>
      </c>
      <c r="AA361" s="43">
        <f>IF(ISERROR(VLOOKUP(D361,Results37!$F$3:$O$1399,AA$1,FALSE)),"",IF(VLOOKUP(D361,Results37!$F$3:$O$1399,AA$1+1,FALSE)=1,"S"&amp;VLOOKUP(D361,Results37!$F$3:$O$1399,AA$1,FALSE),VLOOKUP(D361,Results37!$F$3:$O$1399,AA$1,FALSE)))</f>
        <v>19</v>
      </c>
      <c r="AB361" s="14">
        <f>IFERROR(VLOOKUP($D361,Results37!$F$3:$L$1396,AB$1,FALSE),"")</f>
        <v>25</v>
      </c>
      <c r="AC361" s="14" t="str">
        <f>IFERROR(VLOOKUP($D361,Results37!$F$3:$L$1396,AC$1,FALSE),"")</f>
        <v>San Juan Coqui</v>
      </c>
      <c r="AD361" s="14">
        <f t="shared" si="27"/>
        <v>748</v>
      </c>
      <c r="AE361" s="18" t="str">
        <f>IF(ISERROR(VLOOKUP($AC361&amp;"-"&amp;$F361&amp;" "&amp;G361,Bonuses!$B$1:$G$1006,4,FALSE)),"",INT(VLOOKUP($AC361&amp;"-"&amp;$F361&amp;" "&amp;$G361,Bonuses!$B$1:$G$1006,4,FALSE)))</f>
        <v/>
      </c>
      <c r="AF361" s="14" t="str">
        <f>AA361&amp;"."&amp;AB361&amp;" ("&amp;Z361&amp;") - "&amp;E361&amp;" "&amp;F361&amp;" "&amp;G361</f>
        <v>19.25 (589) - RF Artie Leach</v>
      </c>
    </row>
    <row r="362" spans="1:32" s="19" customFormat="1" hidden="1" x14ac:dyDescent="0.3">
      <c r="A362" s="19">
        <v>8032</v>
      </c>
      <c r="B362" s="19">
        <f t="shared" si="24"/>
        <v>1</v>
      </c>
      <c r="C362" s="14" t="str">
        <f>IF(ISNUMBER(IFERROR(VLOOKUP($A362,Pit!$A$4:$A$600,1,FALSE),"B")),"P","B")</f>
        <v>B</v>
      </c>
      <c r="D362" s="15">
        <f>IF($C362="B",VLOOKUP($A362,Bat!$A$4:$BG$1500,D$1,FALSE),VLOOKUP($A362,Pit!$A$4:$BA$1686,D$2,FALSE))</f>
        <v>8032</v>
      </c>
      <c r="E362" s="14" t="str">
        <f>IF($C362="B",VLOOKUP($A362,Bat!$A$4:$BG$1500,E$1,FALSE),VLOOKUP($A362,Pit!$A$4:$BA$1686,E$2,FALSE))</f>
        <v>CF</v>
      </c>
      <c r="F362" s="14" t="str">
        <f>IF($C362="B",VLOOKUP($A362,Bat!$A$4:$BG$1500,F$1,FALSE),VLOOKUP($A362,Pit!$A$4:$BA$1686,F$2,FALSE))</f>
        <v>Marcos</v>
      </c>
      <c r="G362" s="14" t="str">
        <f>IF($C362="B",VLOOKUP($A362,Bat!$A$4:$BG$1500,G$1,FALSE),VLOOKUP($A362,Pit!$A$4:$BA$1686,G$2,FALSE))</f>
        <v>Rodríguez</v>
      </c>
      <c r="H362" s="14">
        <f>IF($C362="B",VLOOKUP($A362,Bat!$A$4:$BG$1500,H$1,FALSE),VLOOKUP($A362,Pit!$A$4:$BA$1686,H$2,FALSE))</f>
        <v>18</v>
      </c>
      <c r="I362" s="14" t="str">
        <f>IF($C362="B",VLOOKUP($A362,Bat!$A$4:$BG$1500,I$1,FALSE),VLOOKUP($A362,Pit!$A$4:$BA$1686,I$2,FALSE))</f>
        <v>R</v>
      </c>
      <c r="J362" s="14" t="str">
        <f>IF($C362="B",VLOOKUP($A362,Bat!$A$4:$BG$1500,J$1,FALSE),VLOOKUP($A362,Pit!$A$4:$BA$1686,J$2,FALSE))</f>
        <v>R</v>
      </c>
      <c r="K362" s="14" t="str">
        <f>IF($C362="B",VLOOKUP($A362,Bat!$A$4:$BG$1500,K$1,FALSE),VLOOKUP($A362,Pit!$A$4:$BA$1686,K$2,FALSE))</f>
        <v>Low</v>
      </c>
      <c r="L362" s="15" t="str">
        <f>IF($C362="B",VLOOKUP($A362,Bat!$A$4:$BG$1500,L$1,FALSE),VLOOKUP($A362,Pit!$A$4:$BA$1686,L$2,FALSE))</f>
        <v>Normal</v>
      </c>
      <c r="M362" s="14">
        <f>IF($C362="B",VLOOKUP($A362,Bat!$A$4:$BG$1500,M$1,FALSE),VLOOKUP($A362,Pit!$A$4:$BA$1686,M$2,FALSE))</f>
        <v>2</v>
      </c>
      <c r="N362" s="14">
        <f>IF($C362="B",VLOOKUP($A362,Bat!$A$4:$BG$1500,N$1,FALSE),VLOOKUP($A362,Pit!$A$4:$BA$1686,N$2,FALSE))</f>
        <v>4</v>
      </c>
      <c r="O362" s="14">
        <f>IF($C362="B",VLOOKUP($A362,Bat!$A$4:$BG$1500,O$1,FALSE),VLOOKUP($A362,Pit!$A$4:$BA$1686,O$2,FALSE))</f>
        <v>4</v>
      </c>
      <c r="P362" s="14">
        <f>IF($C362="B",VLOOKUP($A362,Bat!$A$4:$BG$1500,P$1,FALSE),VLOOKUP($A362,Pit!$A$4:$BA$1686,P$2,FALSE))</f>
        <v>4</v>
      </c>
      <c r="Q362" s="15">
        <f>IF($C362="B",VLOOKUP($A362,Bat!$A$4:$BG$1500,Q$1,FALSE),VLOOKUP($A362,Pit!$A$4:$BA$1686,Q$2,FALSE))</f>
        <v>3</v>
      </c>
      <c r="R362" s="16">
        <f>IF($C362="B",VLOOKUP($A362,Bat!$A$4:$BG$1500,R$1,FALSE),VLOOKUP($A362,Pit!$A$4:$BA$1686,R$2,FALSE))</f>
        <v>107.7600603913429</v>
      </c>
      <c r="S362" s="17">
        <f>IF($C362="B",VLOOKUP($A362,Bat!$A$4:$BG$1500,S$1,FALSE),VLOOKUP($A362,Pit!$A$4:$BA$1686,S$2,FALSE))</f>
        <v>-7.267846925601272E-2</v>
      </c>
      <c r="T362" s="48" t="str">
        <f>IF($C362="B",VLOOKUP($A362,Bat!$A$4:$BG$1500,T$1,FALSE),VLOOKUP($A362,Pit!$A$4:$BA$1686,T$2,FALSE))</f>
        <v>$200k</v>
      </c>
      <c r="U362" s="19">
        <f>IF($C362="B",VLOOKUP($A362,Bat!$A$4:$AU$1464,46,FALSE),VLOOKUP($A362,Pit!$A$4:$BD$1664,55,FALSE))</f>
        <v>800</v>
      </c>
      <c r="V362" s="19">
        <f>IF($C362="B",VLOOKUP($A362,Bat!$A$4:$BA$1464,47,FALSE),VLOOKUP($A362,Pit!$A$4:$BF$1664,56,FALSE))</f>
        <v>800</v>
      </c>
      <c r="W362" s="19">
        <f>IF($C362="B",VLOOKUP($A362,Bat!$A$4:$BA$1464,48,FALSE),VLOOKUP($A362,Pit!$A$4:$BF$1664,57,FALSE))</f>
        <v>0</v>
      </c>
      <c r="X362" s="14">
        <f t="shared" si="25"/>
        <v>1347</v>
      </c>
      <c r="Y362" s="20">
        <f t="shared" si="26"/>
        <v>497</v>
      </c>
      <c r="Z362" s="14">
        <f>IFERROR(VLOOKUP($D362,Results37!$F$3:$L$1396,Z$1,FALSE),"")</f>
        <v>531</v>
      </c>
      <c r="AA362" s="43">
        <f>IF(ISERROR(VLOOKUP(D362,Results37!$F$3:$O$1399,AA$1,FALSE)),"",IF(VLOOKUP(D362,Results37!$F$3:$O$1399,AA$1+1,FALSE)=1,"S"&amp;VLOOKUP(D362,Results37!$F$3:$O$1399,AA$1,FALSE),VLOOKUP(D362,Results37!$F$3:$O$1399,AA$1,FALSE)))</f>
        <v>17</v>
      </c>
      <c r="AB362" s="14">
        <f>IFERROR(VLOOKUP($D362,Results37!$F$3:$L$1396,AB$1,FALSE),"")</f>
        <v>31</v>
      </c>
      <c r="AC362" s="14" t="str">
        <f>IFERROR(VLOOKUP($D362,Results37!$F$3:$L$1396,AC$1,FALSE),"")</f>
        <v>Niihama-shi Ghosts</v>
      </c>
      <c r="AD362" s="14">
        <f t="shared" si="27"/>
        <v>816</v>
      </c>
      <c r="AE362" s="18" t="str">
        <f>IF(ISERROR(VLOOKUP($AC362&amp;"-"&amp;$F362&amp;" "&amp;G362,Bonuses!$B$1:$G$1006,4,FALSE)),"",INT(VLOOKUP($AC362&amp;"-"&amp;$F362&amp;" "&amp;$G362,Bonuses!$B$1:$G$1006,4,FALSE)))</f>
        <v/>
      </c>
      <c r="AF362" s="14" t="str">
        <f>AA362&amp;"."&amp;AB362&amp;" ("&amp;Z362&amp;") - "&amp;E362&amp;" "&amp;F362&amp;" "&amp;G362</f>
        <v>17.31 (531) - CF Marcos Rodríguez</v>
      </c>
    </row>
    <row r="363" spans="1:32" s="19" customFormat="1" hidden="1" x14ac:dyDescent="0.3">
      <c r="A363" s="19">
        <v>14169</v>
      </c>
      <c r="B363" s="19">
        <f t="shared" si="24"/>
        <v>1</v>
      </c>
      <c r="C363" s="14" t="str">
        <f>IF(ISNUMBER(IFERROR(VLOOKUP($A363,Pit!$A$4:$A$600,1,FALSE),"B")),"P","B")</f>
        <v>B</v>
      </c>
      <c r="D363" s="15">
        <f>IF($C363="B",VLOOKUP($A363,Bat!$A$4:$BG$1500,D$1,FALSE),VLOOKUP($A363,Pit!$A$4:$BA$1686,D$2,FALSE))</f>
        <v>14169</v>
      </c>
      <c r="E363" s="14" t="str">
        <f>IF($C363="B",VLOOKUP($A363,Bat!$A$4:$BG$1500,E$1,FALSE),VLOOKUP($A363,Pit!$A$4:$BA$1686,E$2,FALSE))</f>
        <v>C</v>
      </c>
      <c r="F363" s="14" t="str">
        <f>IF($C363="B",VLOOKUP($A363,Bat!$A$4:$BG$1500,F$1,FALSE),VLOOKUP($A363,Pit!$A$4:$BA$1686,F$2,FALSE))</f>
        <v>Mitsukuni</v>
      </c>
      <c r="G363" s="14" t="str">
        <f>IF($C363="B",VLOOKUP($A363,Bat!$A$4:$BG$1500,G$1,FALSE),VLOOKUP($A363,Pit!$A$4:$BA$1686,G$2,FALSE))</f>
        <v>Yamamoto</v>
      </c>
      <c r="H363" s="14">
        <f>IF($C363="B",VLOOKUP($A363,Bat!$A$4:$BG$1500,H$1,FALSE),VLOOKUP($A363,Pit!$A$4:$BA$1686,H$2,FALSE))</f>
        <v>18</v>
      </c>
      <c r="I363" s="14" t="str">
        <f>IF($C363="B",VLOOKUP($A363,Bat!$A$4:$BG$1500,I$1,FALSE),VLOOKUP($A363,Pit!$A$4:$BA$1686,I$2,FALSE))</f>
        <v>R</v>
      </c>
      <c r="J363" s="14" t="str">
        <f>IF($C363="B",VLOOKUP($A363,Bat!$A$4:$BG$1500,J$1,FALSE),VLOOKUP($A363,Pit!$A$4:$BA$1686,J$2,FALSE))</f>
        <v>R</v>
      </c>
      <c r="K363" s="14" t="str">
        <f>IF($C363="B",VLOOKUP($A363,Bat!$A$4:$BG$1500,K$1,FALSE),VLOOKUP($A363,Pit!$A$4:$BA$1686,K$2,FALSE))</f>
        <v>Low</v>
      </c>
      <c r="L363" s="15" t="str">
        <f>IF($C363="B",VLOOKUP($A363,Bat!$A$4:$BG$1500,L$1,FALSE),VLOOKUP($A363,Pit!$A$4:$BA$1686,L$2,FALSE))</f>
        <v>Normal</v>
      </c>
      <c r="M363" s="14">
        <f>IF($C363="B",VLOOKUP($A363,Bat!$A$4:$BG$1500,M$1,FALSE),VLOOKUP($A363,Pit!$A$4:$BA$1686,M$2,FALSE))</f>
        <v>2</v>
      </c>
      <c r="N363" s="14">
        <f>IF($C363="B",VLOOKUP($A363,Bat!$A$4:$BG$1500,N$1,FALSE),VLOOKUP($A363,Pit!$A$4:$BA$1686,N$2,FALSE))</f>
        <v>3</v>
      </c>
      <c r="O363" s="14">
        <f>IF($C363="B",VLOOKUP($A363,Bat!$A$4:$BG$1500,O$1,FALSE),VLOOKUP($A363,Pit!$A$4:$BA$1686,O$2,FALSE))</f>
        <v>4</v>
      </c>
      <c r="P363" s="14">
        <f>IF($C363="B",VLOOKUP($A363,Bat!$A$4:$BG$1500,P$1,FALSE),VLOOKUP($A363,Pit!$A$4:$BA$1686,P$2,FALSE))</f>
        <v>6</v>
      </c>
      <c r="Q363" s="15">
        <f>IF($C363="B",VLOOKUP($A363,Bat!$A$4:$BG$1500,Q$1,FALSE),VLOOKUP($A363,Pit!$A$4:$BA$1686,Q$2,FALSE))</f>
        <v>2</v>
      </c>
      <c r="R363" s="16">
        <f>IF($C363="B",VLOOKUP($A363,Bat!$A$4:$BG$1500,R$1,FALSE),VLOOKUP($A363,Pit!$A$4:$BA$1686,R$2,FALSE))</f>
        <v>107.74581258001103</v>
      </c>
      <c r="S363" s="17">
        <f>IF($C363="B",VLOOKUP($A363,Bat!$A$4:$BG$1500,S$1,FALSE),VLOOKUP($A363,Pit!$A$4:$BA$1686,S$2,FALSE))</f>
        <v>-7.5654677129513043E-2</v>
      </c>
      <c r="T363" s="48" t="str">
        <f>IF($C363="B",VLOOKUP($A363,Bat!$A$4:$BG$1500,T$1,FALSE),VLOOKUP($A363,Pit!$A$4:$BA$1686,T$2,FALSE))</f>
        <v>$65k</v>
      </c>
      <c r="U363" s="19">
        <f>IF($C363="B",VLOOKUP($A363,Bat!$A$4:$AU$1464,46,FALSE),VLOOKUP($A363,Pit!$A$4:$BD$1664,55,FALSE))</f>
        <v>800</v>
      </c>
      <c r="V363" s="19">
        <f>IF($C363="B",VLOOKUP($A363,Bat!$A$4:$BA$1464,47,FALSE),VLOOKUP($A363,Pit!$A$4:$BF$1664,56,FALSE))</f>
        <v>800</v>
      </c>
      <c r="W363" s="19">
        <f>IF($C363="B",VLOOKUP($A363,Bat!$A$4:$BA$1464,48,FALSE),VLOOKUP($A363,Pit!$A$4:$BF$1664,57,FALSE))</f>
        <v>0</v>
      </c>
      <c r="X363" s="14">
        <f t="shared" si="25"/>
        <v>1348</v>
      </c>
      <c r="Y363" s="20">
        <f t="shared" si="26"/>
        <v>498</v>
      </c>
      <c r="Z363" s="14" t="str">
        <f>IFERROR(VLOOKUP($D363,Results37!$F$3:$L$1396,Z$1,FALSE),"")</f>
        <v/>
      </c>
      <c r="AA363" s="43" t="str">
        <f>IF(ISERROR(VLOOKUP(D363,Results37!$F$3:$O$1399,AA$1,FALSE)),"",IF(VLOOKUP(D363,Results37!$F$3:$O$1399,AA$1+1,FALSE)=1,"S"&amp;VLOOKUP(D363,Results37!$F$3:$O$1399,AA$1,FALSE),VLOOKUP(D363,Results37!$F$3:$O$1399,AA$1,FALSE)))</f>
        <v/>
      </c>
      <c r="AB363" s="14" t="str">
        <f>IFERROR(VLOOKUP($D363,Results37!$F$3:$L$1396,AB$1,FALSE),"")</f>
        <v/>
      </c>
      <c r="AC363" s="14" t="str">
        <f>IFERROR(VLOOKUP($D363,Results37!$F$3:$L$1396,AC$1,FALSE),"")</f>
        <v/>
      </c>
      <c r="AD363" s="14" t="e">
        <f t="shared" si="27"/>
        <v>#VALUE!</v>
      </c>
      <c r="AE363" s="18" t="str">
        <f>IF(ISERROR(VLOOKUP($AC363&amp;"-"&amp;$F363&amp;" "&amp;G363,Bonuses!$B$1:$G$1006,4,FALSE)),"",INT(VLOOKUP($AC363&amp;"-"&amp;$F363&amp;" "&amp;$G363,Bonuses!$B$1:$G$1006,4,FALSE)))</f>
        <v/>
      </c>
      <c r="AF363" s="14" t="str">
        <f>AA363&amp;"."&amp;AB363&amp;" ("&amp;Z363&amp;") - "&amp;E363&amp;" "&amp;F363&amp;" "&amp;G363</f>
        <v>. () - C Mitsukuni Yamamoto</v>
      </c>
    </row>
    <row r="364" spans="1:32" s="19" customFormat="1" hidden="1" x14ac:dyDescent="0.3">
      <c r="A364" s="19">
        <v>6339</v>
      </c>
      <c r="B364" s="19">
        <f t="shared" si="24"/>
        <v>1</v>
      </c>
      <c r="C364" s="14" t="str">
        <f>IF(ISNUMBER(IFERROR(VLOOKUP($A364,Pit!$A$4:$A$600,1,FALSE),"B")),"P","B")</f>
        <v>B</v>
      </c>
      <c r="D364" s="15">
        <f>IF($C364="B",VLOOKUP($A364,Bat!$A$4:$BG$1500,D$1,FALSE),VLOOKUP($A364,Pit!$A$4:$BA$1686,D$2,FALSE))</f>
        <v>6339</v>
      </c>
      <c r="E364" s="14" t="str">
        <f>IF($C364="B",VLOOKUP($A364,Bat!$A$4:$BG$1500,E$1,FALSE),VLOOKUP($A364,Pit!$A$4:$BA$1686,E$2,FALSE))</f>
        <v>1B</v>
      </c>
      <c r="F364" s="14" t="str">
        <f>IF($C364="B",VLOOKUP($A364,Bat!$A$4:$BG$1500,F$1,FALSE),VLOOKUP($A364,Pit!$A$4:$BA$1686,F$2,FALSE))</f>
        <v>Devlyn</v>
      </c>
      <c r="G364" s="14" t="str">
        <f>IF($C364="B",VLOOKUP($A364,Bat!$A$4:$BG$1500,G$1,FALSE),VLOOKUP($A364,Pit!$A$4:$BA$1686,G$2,FALSE))</f>
        <v>Fisher</v>
      </c>
      <c r="H364" s="14">
        <f>IF($C364="B",VLOOKUP($A364,Bat!$A$4:$BG$1500,H$1,FALSE),VLOOKUP($A364,Pit!$A$4:$BA$1686,H$2,FALSE))</f>
        <v>21</v>
      </c>
      <c r="I364" s="14" t="str">
        <f>IF($C364="B",VLOOKUP($A364,Bat!$A$4:$BG$1500,I$1,FALSE),VLOOKUP($A364,Pit!$A$4:$BA$1686,I$2,FALSE))</f>
        <v>L</v>
      </c>
      <c r="J364" s="14" t="str">
        <f>IF($C364="B",VLOOKUP($A364,Bat!$A$4:$BG$1500,J$1,FALSE),VLOOKUP($A364,Pit!$A$4:$BA$1686,J$2,FALSE))</f>
        <v>L</v>
      </c>
      <c r="K364" s="14" t="str">
        <f>IF($C364="B",VLOOKUP($A364,Bat!$A$4:$BG$1500,K$1,FALSE),VLOOKUP($A364,Pit!$A$4:$BA$1686,K$2,FALSE))</f>
        <v>Normal</v>
      </c>
      <c r="L364" s="15" t="str">
        <f>IF($C364="B",VLOOKUP($A364,Bat!$A$4:$BG$1500,L$1,FALSE),VLOOKUP($A364,Pit!$A$4:$BA$1686,L$2,FALSE))</f>
        <v>Normal</v>
      </c>
      <c r="M364" s="14">
        <f>IF($C364="B",VLOOKUP($A364,Bat!$A$4:$BG$1500,M$1,FALSE),VLOOKUP($A364,Pit!$A$4:$BA$1686,M$2,FALSE))</f>
        <v>3</v>
      </c>
      <c r="N364" s="14">
        <f>IF($C364="B",VLOOKUP($A364,Bat!$A$4:$BG$1500,N$1,FALSE),VLOOKUP($A364,Pit!$A$4:$BA$1686,N$2,FALSE))</f>
        <v>4</v>
      </c>
      <c r="O364" s="14">
        <f>IF($C364="B",VLOOKUP($A364,Bat!$A$4:$BG$1500,O$1,FALSE),VLOOKUP($A364,Pit!$A$4:$BA$1686,O$2,FALSE))</f>
        <v>5</v>
      </c>
      <c r="P364" s="14">
        <f>IF($C364="B",VLOOKUP($A364,Bat!$A$4:$BG$1500,P$1,FALSE),VLOOKUP($A364,Pit!$A$4:$BA$1686,P$2,FALSE))</f>
        <v>6</v>
      </c>
      <c r="Q364" s="15">
        <f>IF($C364="B",VLOOKUP($A364,Bat!$A$4:$BG$1500,Q$1,FALSE),VLOOKUP($A364,Pit!$A$4:$BA$1686,Q$2,FALSE))</f>
        <v>3</v>
      </c>
      <c r="R364" s="16">
        <f>IF($C364="B",VLOOKUP($A364,Bat!$A$4:$BG$1500,R$1,FALSE),VLOOKUP($A364,Pit!$A$4:$BA$1686,R$2,FALSE))</f>
        <v>109.95062508351793</v>
      </c>
      <c r="S364" s="17">
        <f>IF($C364="B",VLOOKUP($A364,Bat!$A$4:$BG$1500,S$1,FALSE),VLOOKUP($A364,Pit!$A$4:$BA$1686,S$2,FALSE))</f>
        <v>0.38490590861119017</v>
      </c>
      <c r="T364" s="48" t="str">
        <f>IF($C364="B",VLOOKUP($A364,Bat!$A$4:$BG$1500,T$1,FALSE),VLOOKUP($A364,Pit!$A$4:$BA$1686,T$2,FALSE))</f>
        <v>$34k</v>
      </c>
      <c r="U364" s="19">
        <f>IF($C364="B",VLOOKUP($A364,Bat!$A$4:$AU$1464,46,FALSE),VLOOKUP($A364,Pit!$A$4:$BD$1664,55,FALSE))</f>
        <v>800</v>
      </c>
      <c r="V364" s="19">
        <f>IF($C364="B",VLOOKUP($A364,Bat!$A$4:$BA$1464,47,FALSE),VLOOKUP($A364,Pit!$A$4:$BF$1664,56,FALSE))</f>
        <v>800</v>
      </c>
      <c r="W364" s="19">
        <f>IF($C364="B",VLOOKUP($A364,Bat!$A$4:$BA$1464,48,FALSE),VLOOKUP($A364,Pit!$A$4:$BF$1664,57,FALSE))</f>
        <v>0</v>
      </c>
      <c r="X364" s="14">
        <f t="shared" si="25"/>
        <v>1167</v>
      </c>
      <c r="Y364" s="20">
        <f t="shared" si="26"/>
        <v>317</v>
      </c>
      <c r="Z364" s="14" t="str">
        <f>IFERROR(VLOOKUP($D364,Results37!$F$3:$L$1396,Z$1,FALSE),"")</f>
        <v/>
      </c>
      <c r="AA364" s="43" t="str">
        <f>IF(ISERROR(VLOOKUP(D364,Results37!$F$3:$O$1399,AA$1,FALSE)),"",IF(VLOOKUP(D364,Results37!$F$3:$O$1399,AA$1+1,FALSE)=1,"S"&amp;VLOOKUP(D364,Results37!$F$3:$O$1399,AA$1,FALSE),VLOOKUP(D364,Results37!$F$3:$O$1399,AA$1,FALSE)))</f>
        <v/>
      </c>
      <c r="AB364" s="14" t="str">
        <f>IFERROR(VLOOKUP($D364,Results37!$F$3:$L$1396,AB$1,FALSE),"")</f>
        <v/>
      </c>
      <c r="AC364" s="14" t="str">
        <f>IFERROR(VLOOKUP($D364,Results37!$F$3:$L$1396,AC$1,FALSE),"")</f>
        <v/>
      </c>
      <c r="AD364" s="14" t="e">
        <f t="shared" si="27"/>
        <v>#VALUE!</v>
      </c>
      <c r="AE364" s="18" t="str">
        <f>IF(ISERROR(VLOOKUP($AC364&amp;"-"&amp;$F364&amp;" "&amp;G364,Bonuses!$B$1:$G$1006,4,FALSE)),"",INT(VLOOKUP($AC364&amp;"-"&amp;$F364&amp;" "&amp;$G364,Bonuses!$B$1:$G$1006,4,FALSE)))</f>
        <v/>
      </c>
      <c r="AF364" s="14" t="str">
        <f>AA364&amp;"."&amp;AB364&amp;" ("&amp;Z364&amp;") - "&amp;E364&amp;" "&amp;F364&amp;" "&amp;G364</f>
        <v>. () - 1B Devlyn Fisher</v>
      </c>
    </row>
    <row r="365" spans="1:32" s="19" customFormat="1" hidden="1" x14ac:dyDescent="0.3">
      <c r="A365" s="19">
        <v>15827</v>
      </c>
      <c r="B365" s="19">
        <f t="shared" si="24"/>
        <v>1</v>
      </c>
      <c r="C365" s="14" t="str">
        <f>IF(ISNUMBER(IFERROR(VLOOKUP($A365,Pit!$A$4:$A$600,1,FALSE),"B")),"P","B")</f>
        <v>B</v>
      </c>
      <c r="D365" s="15">
        <f>IF($C365="B",VLOOKUP($A365,Bat!$A$4:$BG$1500,D$1,FALSE),VLOOKUP($A365,Pit!$A$4:$BA$1686,D$2,FALSE))</f>
        <v>15827</v>
      </c>
      <c r="E365" s="14" t="str">
        <f>IF($C365="B",VLOOKUP($A365,Bat!$A$4:$BG$1500,E$1,FALSE),VLOOKUP($A365,Pit!$A$4:$BA$1686,E$2,FALSE))</f>
        <v>CF</v>
      </c>
      <c r="F365" s="14" t="str">
        <f>IF($C365="B",VLOOKUP($A365,Bat!$A$4:$BG$1500,F$1,FALSE),VLOOKUP($A365,Pit!$A$4:$BA$1686,F$2,FALSE))</f>
        <v>Tsunesaburo</v>
      </c>
      <c r="G365" s="14" t="str">
        <f>IF($C365="B",VLOOKUP($A365,Bat!$A$4:$BG$1500,G$1,FALSE),VLOOKUP($A365,Pit!$A$4:$BA$1686,G$2,FALSE))</f>
        <v>Kouno</v>
      </c>
      <c r="H365" s="14">
        <f>IF($C365="B",VLOOKUP($A365,Bat!$A$4:$BG$1500,H$1,FALSE),VLOOKUP($A365,Pit!$A$4:$BA$1686,H$2,FALSE))</f>
        <v>18</v>
      </c>
      <c r="I365" s="14" t="str">
        <f>IF($C365="B",VLOOKUP($A365,Bat!$A$4:$BG$1500,I$1,FALSE),VLOOKUP($A365,Pit!$A$4:$BA$1686,I$2,FALSE))</f>
        <v>R</v>
      </c>
      <c r="J365" s="14" t="str">
        <f>IF($C365="B",VLOOKUP($A365,Bat!$A$4:$BG$1500,J$1,FALSE),VLOOKUP($A365,Pit!$A$4:$BA$1686,J$2,FALSE))</f>
        <v>R</v>
      </c>
      <c r="K365" s="14" t="str">
        <f>IF($C365="B",VLOOKUP($A365,Bat!$A$4:$BG$1500,K$1,FALSE),VLOOKUP($A365,Pit!$A$4:$BA$1686,K$2,FALSE))</f>
        <v>Normal</v>
      </c>
      <c r="L365" s="15" t="str">
        <f>IF($C365="B",VLOOKUP($A365,Bat!$A$4:$BG$1500,L$1,FALSE),VLOOKUP($A365,Pit!$A$4:$BA$1686,L$2,FALSE))</f>
        <v>Normal</v>
      </c>
      <c r="M365" s="14">
        <f>IF($C365="B",VLOOKUP($A365,Bat!$A$4:$BG$1500,M$1,FALSE),VLOOKUP($A365,Pit!$A$4:$BA$1686,M$2,FALSE))</f>
        <v>3</v>
      </c>
      <c r="N365" s="14">
        <f>IF($C365="B",VLOOKUP($A365,Bat!$A$4:$BG$1500,N$1,FALSE),VLOOKUP($A365,Pit!$A$4:$BA$1686,N$2,FALSE))</f>
        <v>3</v>
      </c>
      <c r="O365" s="14">
        <f>IF($C365="B",VLOOKUP($A365,Bat!$A$4:$BG$1500,O$1,FALSE),VLOOKUP($A365,Pit!$A$4:$BA$1686,O$2,FALSE))</f>
        <v>3</v>
      </c>
      <c r="P365" s="14">
        <f>IF($C365="B",VLOOKUP($A365,Bat!$A$4:$BG$1500,P$1,FALSE),VLOOKUP($A365,Pit!$A$4:$BA$1686,P$2,FALSE))</f>
        <v>4</v>
      </c>
      <c r="Q365" s="15">
        <f>IF($C365="B",VLOOKUP($A365,Bat!$A$4:$BG$1500,Q$1,FALSE),VLOOKUP($A365,Pit!$A$4:$BA$1686,Q$2,FALSE))</f>
        <v>3</v>
      </c>
      <c r="R365" s="16">
        <f>IF($C365="B",VLOOKUP($A365,Bat!$A$4:$BG$1500,R$1,FALSE),VLOOKUP($A365,Pit!$A$4:$BA$1686,R$2,FALSE))</f>
        <v>109.94691156373136</v>
      </c>
      <c r="S365" s="17">
        <f>IF($C365="B",VLOOKUP($A365,Bat!$A$4:$BG$1500,S$1,FALSE),VLOOKUP($A365,Pit!$A$4:$BA$1686,S$2,FALSE))</f>
        <v>0.3841301960073551</v>
      </c>
      <c r="T365" s="48" t="str">
        <f>IF($C365="B",VLOOKUP($A365,Bat!$A$4:$BG$1500,T$1,FALSE),VLOOKUP($A365,Pit!$A$4:$BA$1686,T$2,FALSE))</f>
        <v>$190k</v>
      </c>
      <c r="U365" s="19">
        <f>IF($C365="B",VLOOKUP($A365,Bat!$A$4:$AU$1464,46,FALSE),VLOOKUP($A365,Pit!$A$4:$BD$1664,55,FALSE))</f>
        <v>800</v>
      </c>
      <c r="V365" s="19">
        <f>IF($C365="B",VLOOKUP($A365,Bat!$A$4:$BA$1464,47,FALSE),VLOOKUP($A365,Pit!$A$4:$BF$1664,56,FALSE))</f>
        <v>800</v>
      </c>
      <c r="W365" s="19">
        <f>IF($C365="B",VLOOKUP($A365,Bat!$A$4:$BA$1464,48,FALSE),VLOOKUP($A365,Pit!$A$4:$BF$1664,57,FALSE))</f>
        <v>0</v>
      </c>
      <c r="X365" s="14">
        <f t="shared" si="25"/>
        <v>1168</v>
      </c>
      <c r="Y365" s="20">
        <f t="shared" si="26"/>
        <v>318</v>
      </c>
      <c r="Z365" s="14">
        <f>IFERROR(VLOOKUP($D365,Results37!$F$3:$L$1396,Z$1,FALSE),"")</f>
        <v>421</v>
      </c>
      <c r="AA365" s="43">
        <f>IF(ISERROR(VLOOKUP(D365,Results37!$F$3:$O$1399,AA$1,FALSE)),"",IF(VLOOKUP(D365,Results37!$F$3:$O$1399,AA$1+1,FALSE)=1,"S"&amp;VLOOKUP(D365,Results37!$F$3:$O$1399,AA$1,FALSE),VLOOKUP(D365,Results37!$F$3:$O$1399,AA$1,FALSE)))</f>
        <v>14</v>
      </c>
      <c r="AB365" s="14">
        <f>IFERROR(VLOOKUP($D365,Results37!$F$3:$L$1396,AB$1,FALSE),"")</f>
        <v>17</v>
      </c>
      <c r="AC365" s="14" t="str">
        <f>IFERROR(VLOOKUP($D365,Results37!$F$3:$L$1396,AC$1,FALSE),"")</f>
        <v>Aurora Borealis</v>
      </c>
      <c r="AD365" s="14">
        <f t="shared" si="27"/>
        <v>747</v>
      </c>
      <c r="AE365" s="18" t="str">
        <f>IF(ISERROR(VLOOKUP($AC365&amp;"-"&amp;$F365&amp;" "&amp;G365,Bonuses!$B$1:$G$1006,4,FALSE)),"",INT(VLOOKUP($AC365&amp;"-"&amp;$F365&amp;" "&amp;$G365,Bonuses!$B$1:$G$1006,4,FALSE)))</f>
        <v/>
      </c>
      <c r="AF365" s="14" t="str">
        <f>IF(ISERROR(VLOOKUP($AC365&amp;"-"&amp;$F365,Bonuses!$B$1:$G$1006,5,FALSE)),"",IF(VLOOKUP($AC365&amp;"-"&amp;$F365,Bonuses!$B$1:$G$1006,5,FALSE)="","",VLOOKUP($AC365&amp;"-"&amp;$F365,Bonuses!$B$1:$G$1006,6,FALSE)&amp;" yrs, "&amp;VLOOKUP($AC365&amp;"-"&amp;$F365,Bonuses!$B$1:$G$1006,5,FALSE)))</f>
        <v/>
      </c>
    </row>
    <row r="366" spans="1:32" s="19" customFormat="1" hidden="1" x14ac:dyDescent="0.3">
      <c r="A366" s="19">
        <v>13960</v>
      </c>
      <c r="B366" s="19">
        <f t="shared" si="24"/>
        <v>1</v>
      </c>
      <c r="C366" s="14" t="str">
        <f>IF(ISNUMBER(IFERROR(VLOOKUP($A366,Pit!$A$4:$A$600,1,FALSE),"B")),"P","B")</f>
        <v>B</v>
      </c>
      <c r="D366" s="15">
        <f>IF($C366="B",VLOOKUP($A366,Bat!$A$4:$BG$1500,D$1,FALSE),VLOOKUP($A366,Pit!$A$4:$BA$1686,D$2,FALSE))</f>
        <v>13960</v>
      </c>
      <c r="E366" s="14" t="str">
        <f>IF($C366="B",VLOOKUP($A366,Bat!$A$4:$BG$1500,E$1,FALSE),VLOOKUP($A366,Pit!$A$4:$BA$1686,E$2,FALSE))</f>
        <v>1B</v>
      </c>
      <c r="F366" s="14" t="str">
        <f>IF($C366="B",VLOOKUP($A366,Bat!$A$4:$BG$1500,F$1,FALSE),VLOOKUP($A366,Pit!$A$4:$BA$1686,F$2,FALSE))</f>
        <v>José</v>
      </c>
      <c r="G366" s="14" t="str">
        <f>IF($C366="B",VLOOKUP($A366,Bat!$A$4:$BG$1500,G$1,FALSE),VLOOKUP($A366,Pit!$A$4:$BA$1686,G$2,FALSE))</f>
        <v>Rosado</v>
      </c>
      <c r="H366" s="14">
        <f>IF($C366="B",VLOOKUP($A366,Bat!$A$4:$BG$1500,H$1,FALSE),VLOOKUP($A366,Pit!$A$4:$BA$1686,H$2,FALSE))</f>
        <v>18</v>
      </c>
      <c r="I366" s="14" t="str">
        <f>IF($C366="B",VLOOKUP($A366,Bat!$A$4:$BG$1500,I$1,FALSE),VLOOKUP($A366,Pit!$A$4:$BA$1686,I$2,FALSE))</f>
        <v>R</v>
      </c>
      <c r="J366" s="14" t="str">
        <f>IF($C366="B",VLOOKUP($A366,Bat!$A$4:$BG$1500,J$1,FALSE),VLOOKUP($A366,Pit!$A$4:$BA$1686,J$2,FALSE))</f>
        <v>R</v>
      </c>
      <c r="K366" s="14" t="str">
        <f>IF($C366="B",VLOOKUP($A366,Bat!$A$4:$BG$1500,K$1,FALSE),VLOOKUP($A366,Pit!$A$4:$BA$1686,K$2,FALSE))</f>
        <v>High</v>
      </c>
      <c r="L366" s="15" t="str">
        <f>IF($C366="B",VLOOKUP($A366,Bat!$A$4:$BG$1500,L$1,FALSE),VLOOKUP($A366,Pit!$A$4:$BA$1686,L$2,FALSE))</f>
        <v>Normal</v>
      </c>
      <c r="M366" s="14">
        <f>IF($C366="B",VLOOKUP($A366,Bat!$A$4:$BG$1500,M$1,FALSE),VLOOKUP($A366,Pit!$A$4:$BA$1686,M$2,FALSE))</f>
        <v>3</v>
      </c>
      <c r="N366" s="14">
        <f>IF($C366="B",VLOOKUP($A366,Bat!$A$4:$BG$1500,N$1,FALSE),VLOOKUP($A366,Pit!$A$4:$BA$1686,N$2,FALSE))</f>
        <v>3</v>
      </c>
      <c r="O366" s="14">
        <f>IF($C366="B",VLOOKUP($A366,Bat!$A$4:$BG$1500,O$1,FALSE),VLOOKUP($A366,Pit!$A$4:$BA$1686,O$2,FALSE))</f>
        <v>2</v>
      </c>
      <c r="P366" s="14">
        <f>IF($C366="B",VLOOKUP($A366,Bat!$A$4:$BG$1500,P$1,FALSE),VLOOKUP($A366,Pit!$A$4:$BA$1686,P$2,FALSE))</f>
        <v>4</v>
      </c>
      <c r="Q366" s="15">
        <f>IF($C366="B",VLOOKUP($A366,Bat!$A$4:$BG$1500,Q$1,FALSE),VLOOKUP($A366,Pit!$A$4:$BA$1686,Q$2,FALSE))</f>
        <v>3</v>
      </c>
      <c r="R366" s="16">
        <f>IF($C366="B",VLOOKUP($A366,Bat!$A$4:$BG$1500,R$1,FALSE),VLOOKUP($A366,Pit!$A$4:$BA$1686,R$2,FALSE))</f>
        <v>109.79120268044358</v>
      </c>
      <c r="S366" s="17">
        <f>IF($C366="B",VLOOKUP($A366,Bat!$A$4:$BG$1500,S$1,FALSE),VLOOKUP($A366,Pit!$A$4:$BA$1686,S$2,FALSE))</f>
        <v>0.35160435792452993</v>
      </c>
      <c r="T366" s="48" t="str">
        <f>IF($C366="B",VLOOKUP($A366,Bat!$A$4:$BG$1500,T$1,FALSE),VLOOKUP($A366,Pit!$A$4:$BA$1686,T$2,FALSE))</f>
        <v>$38k</v>
      </c>
      <c r="U366" s="19">
        <f>IF($C366="B",VLOOKUP($A366,Bat!$A$4:$AU$1464,46,FALSE),VLOOKUP($A366,Pit!$A$4:$BD$1664,55,FALSE))</f>
        <v>800</v>
      </c>
      <c r="V366" s="19">
        <f>IF($C366="B",VLOOKUP($A366,Bat!$A$4:$BA$1464,47,FALSE),VLOOKUP($A366,Pit!$A$4:$BF$1664,56,FALSE))</f>
        <v>800</v>
      </c>
      <c r="W366" s="19">
        <f>IF($C366="B",VLOOKUP($A366,Bat!$A$4:$BA$1464,48,FALSE),VLOOKUP($A366,Pit!$A$4:$BF$1664,57,FALSE))</f>
        <v>0</v>
      </c>
      <c r="X366" s="14">
        <f t="shared" si="25"/>
        <v>1176</v>
      </c>
      <c r="Y366" s="20">
        <f t="shared" si="26"/>
        <v>326</v>
      </c>
      <c r="Z366" s="14" t="str">
        <f>IFERROR(VLOOKUP($D366,Results37!$F$3:$L$1396,Z$1,FALSE),"")</f>
        <v/>
      </c>
      <c r="AA366" s="43" t="str">
        <f>IF(ISERROR(VLOOKUP(D366,Results37!$F$3:$O$1399,AA$1,FALSE)),"",IF(VLOOKUP(D366,Results37!$F$3:$O$1399,AA$1+1,FALSE)=1,"S"&amp;VLOOKUP(D366,Results37!$F$3:$O$1399,AA$1,FALSE),VLOOKUP(D366,Results37!$F$3:$O$1399,AA$1,FALSE)))</f>
        <v/>
      </c>
      <c r="AB366" s="14" t="str">
        <f>IFERROR(VLOOKUP($D366,Results37!$F$3:$L$1396,AB$1,FALSE),"")</f>
        <v/>
      </c>
      <c r="AC366" s="14" t="str">
        <f>IFERROR(VLOOKUP($D366,Results37!$F$3:$L$1396,AC$1,FALSE),"")</f>
        <v/>
      </c>
      <c r="AD366" s="14" t="e">
        <f t="shared" si="27"/>
        <v>#VALUE!</v>
      </c>
      <c r="AE366" s="18" t="str">
        <f>IF(ISERROR(VLOOKUP($AC366&amp;"-"&amp;$F366&amp;" "&amp;G366,Bonuses!$B$1:$G$1006,4,FALSE)),"",INT(VLOOKUP($AC366&amp;"-"&amp;$F366&amp;" "&amp;$G366,Bonuses!$B$1:$G$1006,4,FALSE)))</f>
        <v/>
      </c>
      <c r="AF366" s="14" t="str">
        <f>AA366&amp;"."&amp;AB366&amp;" ("&amp;Z366&amp;") - "&amp;E366&amp;" "&amp;F366&amp;" "&amp;G366</f>
        <v>. () - 1B José Rosado</v>
      </c>
    </row>
    <row r="367" spans="1:32" s="19" customFormat="1" hidden="1" x14ac:dyDescent="0.3">
      <c r="A367" s="19">
        <v>7093</v>
      </c>
      <c r="B367" s="19">
        <f t="shared" si="24"/>
        <v>1</v>
      </c>
      <c r="C367" s="14" t="str">
        <f>IF(ISNUMBER(IFERROR(VLOOKUP($A367,Pit!$A$4:$A$600,1,FALSE),"B")),"P","B")</f>
        <v>P</v>
      </c>
      <c r="D367" s="15">
        <f>IF($C367="B",VLOOKUP($A367,Bat!$A$4:$BG$1500,D$1,FALSE),VLOOKUP($A367,Pit!$A$4:$BA$1686,D$2,FALSE))</f>
        <v>7093</v>
      </c>
      <c r="E367" s="14" t="str">
        <f>IF($C367="B",VLOOKUP($A367,Bat!$A$4:$BG$1500,E$1,FALSE),VLOOKUP($A367,Pit!$A$4:$BA$1686,E$2,FALSE))</f>
        <v>RP</v>
      </c>
      <c r="F367" s="14" t="str">
        <f>IF($C367="B",VLOOKUP($A367,Bat!$A$4:$BG$1500,F$1,FALSE),VLOOKUP($A367,Pit!$A$4:$BA$1686,F$2,FALSE))</f>
        <v>Albert</v>
      </c>
      <c r="G367" s="14" t="str">
        <f>IF($C367="B",VLOOKUP($A367,Bat!$A$4:$BG$1500,G$1,FALSE),VLOOKUP($A367,Pit!$A$4:$BA$1686,G$2,FALSE))</f>
        <v>McIlvain</v>
      </c>
      <c r="H367" s="14">
        <f>IF($C367="B",VLOOKUP($A367,Bat!$A$4:$BG$1500,H$1,FALSE),VLOOKUP($A367,Pit!$A$4:$BA$1686,H$2,FALSE))</f>
        <v>18</v>
      </c>
      <c r="I367" s="14" t="str">
        <f>IF($C367="B",VLOOKUP($A367,Bat!$A$4:$BG$1500,I$1,FALSE),VLOOKUP($A367,Pit!$A$4:$BA$1686,I$2,FALSE))</f>
        <v>R</v>
      </c>
      <c r="J367" s="14" t="str">
        <f>IF($C367="B",VLOOKUP($A367,Bat!$A$4:$BG$1500,J$1,FALSE),VLOOKUP($A367,Pit!$A$4:$BA$1686,J$2,FALSE))</f>
        <v>R</v>
      </c>
      <c r="K367" s="14" t="str">
        <f>IF($C367="B",VLOOKUP($A367,Bat!$A$4:$BG$1500,K$1,FALSE),VLOOKUP($A367,Pit!$A$4:$BA$1686,K$2,FALSE))</f>
        <v>Normal</v>
      </c>
      <c r="L367" s="15" t="str">
        <f>IF($C367="B",VLOOKUP($A367,Bat!$A$4:$BG$1500,L$1,FALSE),VLOOKUP($A367,Pit!$A$4:$BA$1686,L$2,FALSE))</f>
        <v>Normal</v>
      </c>
      <c r="M367" s="14">
        <f>IF($C367="B",VLOOKUP($A367,Bat!$A$4:$BG$1500,M$1,FALSE),VLOOKUP($A367,Pit!$A$4:$BA$1686,M$2,FALSE))</f>
        <v>4</v>
      </c>
      <c r="N367" s="14">
        <f>IF($C367="B",VLOOKUP($A367,Bat!$A$4:$BG$1500,N$1,FALSE),VLOOKUP($A367,Pit!$A$4:$BA$1686,N$2,FALSE))</f>
        <v>4</v>
      </c>
      <c r="O367" s="14">
        <f>IF($C367="B",VLOOKUP($A367,Bat!$A$4:$BG$1500,O$1,FALSE),VLOOKUP($A367,Pit!$A$4:$BA$1686,O$2,FALSE))</f>
        <v>2</v>
      </c>
      <c r="P367" s="14" t="str">
        <f>IF($C367="B",VLOOKUP($A367,Bat!$A$4:$BG$1500,P$1,FALSE),VLOOKUP($A367,Pit!$A$4:$BA$1686,P$2,FALSE))</f>
        <v>87-89 Mph</v>
      </c>
      <c r="Q367" s="15">
        <f>IF($C367="B",VLOOKUP($A367,Bat!$A$4:$BG$1500,Q$1,FALSE),VLOOKUP($A367,Pit!$A$4:$BA$1686,Q$2,FALSE))</f>
        <v>6</v>
      </c>
      <c r="R367" s="16">
        <f>IF($C367="B",VLOOKUP($A367,Bat!$A$4:$BG$1500,R$1,FALSE),VLOOKUP($A367,Pit!$A$4:$BA$1686,R$2,FALSE))</f>
        <v>107.78618849858425</v>
      </c>
      <c r="S367" s="17">
        <f>IF($C367="B",VLOOKUP($A367,Bat!$A$4:$BG$1500,S$1,FALSE),VLOOKUP($A367,Pit!$A$4:$BA$1686,S$2,FALSE))</f>
        <v>0.62616443224279472</v>
      </c>
      <c r="T367" s="48" t="str">
        <f>IF($C367="B",VLOOKUP($A367,Bat!$A$4:$BG$1500,T$1,FALSE),VLOOKUP($A367,Pit!$A$4:$BA$1686,T$2,FALSE))</f>
        <v>$65k</v>
      </c>
      <c r="U367" s="19">
        <f>IF($C367="B",VLOOKUP($A367,Bat!$A$4:$AU$1464,46,FALSE),VLOOKUP($A367,Pit!$A$4:$BD$1664,55,FALSE))</f>
        <v>800</v>
      </c>
      <c r="V367" s="19">
        <f>IF($C367="B",VLOOKUP($A367,Bat!$A$4:$BA$1464,47,FALSE),VLOOKUP($A367,Pit!$A$4:$BF$1664,56,FALSE))</f>
        <v>800</v>
      </c>
      <c r="W367" s="19">
        <f>IF($C367="B",VLOOKUP($A367,Bat!$A$4:$BA$1464,48,FALSE),VLOOKUP($A367,Pit!$A$4:$BF$1664,57,FALSE))</f>
        <v>0</v>
      </c>
      <c r="X367" s="14">
        <f t="shared" si="25"/>
        <v>1094</v>
      </c>
      <c r="Y367" s="20">
        <f t="shared" si="26"/>
        <v>244</v>
      </c>
      <c r="Z367" s="14">
        <f>IFERROR(VLOOKUP($D367,Results37!$F$3:$L$1396,Z$1,FALSE),"")</f>
        <v>315</v>
      </c>
      <c r="AA367" s="43">
        <f>IF(ISERROR(VLOOKUP(D367,Results37!$F$3:$O$1399,AA$1,FALSE)),"",IF(VLOOKUP(D367,Results37!$F$3:$O$1399,AA$1+1,FALSE)=1,"S"&amp;VLOOKUP(D367,Results37!$F$3:$O$1399,AA$1,FALSE),VLOOKUP(D367,Results37!$F$3:$O$1399,AA$1,FALSE)))</f>
        <v>11</v>
      </c>
      <c r="AB367" s="14">
        <f>IFERROR(VLOOKUP($D367,Results37!$F$3:$L$1396,AB$1,FALSE),"")</f>
        <v>7</v>
      </c>
      <c r="AC367" s="14" t="str">
        <f>IFERROR(VLOOKUP($D367,Results37!$F$3:$L$1396,AC$1,FALSE),"")</f>
        <v>Madison Malts</v>
      </c>
      <c r="AD367" s="14">
        <f t="shared" si="27"/>
        <v>779</v>
      </c>
      <c r="AE367" s="18" t="str">
        <f>IF(ISERROR(VLOOKUP($AC367&amp;"-"&amp;$F367&amp;" "&amp;G367,Bonuses!$B$1:$G$1006,4,FALSE)),"",INT(VLOOKUP($AC367&amp;"-"&amp;$F367&amp;" "&amp;$G367,Bonuses!$B$1:$G$1006,4,FALSE)))</f>
        <v/>
      </c>
      <c r="AF367" s="14" t="str">
        <f>AA367&amp;"."&amp;AB367&amp;" ("&amp;Z367&amp;") - "&amp;E367&amp;" "&amp;F367&amp;" "&amp;G367</f>
        <v>11.7 (315) - RP Albert McIlvain</v>
      </c>
    </row>
    <row r="368" spans="1:32" s="19" customFormat="1" hidden="1" x14ac:dyDescent="0.3">
      <c r="A368" s="19">
        <v>12779</v>
      </c>
      <c r="B368" s="19">
        <f t="shared" si="24"/>
        <v>1</v>
      </c>
      <c r="C368" s="14" t="str">
        <f>IF(ISNUMBER(IFERROR(VLOOKUP($A368,Pit!$A$4:$A$600,1,FALSE),"B")),"P","B")</f>
        <v>P</v>
      </c>
      <c r="D368" s="15">
        <f>IF($C368="B",VLOOKUP($A368,Bat!$A$4:$BG$1500,D$1,FALSE),VLOOKUP($A368,Pit!$A$4:$BA$1686,D$2,FALSE))</f>
        <v>12779</v>
      </c>
      <c r="E368" s="14" t="str">
        <f>IF($C368="B",VLOOKUP($A368,Bat!$A$4:$BG$1500,E$1,FALSE),VLOOKUP($A368,Pit!$A$4:$BA$1686,E$2,FALSE))</f>
        <v>SP</v>
      </c>
      <c r="F368" s="14" t="str">
        <f>IF($C368="B",VLOOKUP($A368,Bat!$A$4:$BG$1500,F$1,FALSE),VLOOKUP($A368,Pit!$A$4:$BA$1686,F$2,FALSE))</f>
        <v>Dylan</v>
      </c>
      <c r="G368" s="14" t="str">
        <f>IF($C368="B",VLOOKUP($A368,Bat!$A$4:$BG$1500,G$1,FALSE),VLOOKUP($A368,Pit!$A$4:$BA$1686,G$2,FALSE))</f>
        <v>Ramsden</v>
      </c>
      <c r="H368" s="14">
        <f>IF($C368="B",VLOOKUP($A368,Bat!$A$4:$BG$1500,H$1,FALSE),VLOOKUP($A368,Pit!$A$4:$BA$1686,H$2,FALSE))</f>
        <v>18</v>
      </c>
      <c r="I368" s="14" t="str">
        <f>IF($C368="B",VLOOKUP($A368,Bat!$A$4:$BG$1500,I$1,FALSE),VLOOKUP($A368,Pit!$A$4:$BA$1686,I$2,FALSE))</f>
        <v>R</v>
      </c>
      <c r="J368" s="14" t="str">
        <f>IF($C368="B",VLOOKUP($A368,Bat!$A$4:$BG$1500,J$1,FALSE),VLOOKUP($A368,Pit!$A$4:$BA$1686,J$2,FALSE))</f>
        <v>R</v>
      </c>
      <c r="K368" s="14" t="str">
        <f>IF($C368="B",VLOOKUP($A368,Bat!$A$4:$BG$1500,K$1,FALSE),VLOOKUP($A368,Pit!$A$4:$BA$1686,K$2,FALSE))</f>
        <v>Normal</v>
      </c>
      <c r="L368" s="15" t="str">
        <f>IF($C368="B",VLOOKUP($A368,Bat!$A$4:$BG$1500,L$1,FALSE),VLOOKUP($A368,Pit!$A$4:$BA$1686,L$2,FALSE))</f>
        <v>Normal</v>
      </c>
      <c r="M368" s="14">
        <f>IF($C368="B",VLOOKUP($A368,Bat!$A$4:$BG$1500,M$1,FALSE),VLOOKUP($A368,Pit!$A$4:$BA$1686,M$2,FALSE))</f>
        <v>5</v>
      </c>
      <c r="N368" s="14">
        <f>IF($C368="B",VLOOKUP($A368,Bat!$A$4:$BG$1500,N$1,FALSE),VLOOKUP($A368,Pit!$A$4:$BA$1686,N$2,FALSE))</f>
        <v>2</v>
      </c>
      <c r="O368" s="14">
        <f>IF($C368="B",VLOOKUP($A368,Bat!$A$4:$BG$1500,O$1,FALSE),VLOOKUP($A368,Pit!$A$4:$BA$1686,O$2,FALSE))</f>
        <v>2</v>
      </c>
      <c r="P368" s="14" t="str">
        <f>IF($C368="B",VLOOKUP($A368,Bat!$A$4:$BG$1500,P$1,FALSE),VLOOKUP($A368,Pit!$A$4:$BA$1686,P$2,FALSE))</f>
        <v>93-95 Mph</v>
      </c>
      <c r="Q368" s="15">
        <f>IF($C368="B",VLOOKUP($A368,Bat!$A$4:$BG$1500,Q$1,FALSE),VLOOKUP($A368,Pit!$A$4:$BA$1686,Q$2,FALSE))</f>
        <v>6</v>
      </c>
      <c r="R368" s="16">
        <f>IF($C368="B",VLOOKUP($A368,Bat!$A$4:$BG$1500,R$1,FALSE),VLOOKUP($A368,Pit!$A$4:$BA$1686,R$2,FALSE))</f>
        <v>104.75907194538449</v>
      </c>
      <c r="S368" s="17">
        <f>IF($C368="B",VLOOKUP($A368,Bat!$A$4:$BG$1500,S$1,FALSE),VLOOKUP($A368,Pit!$A$4:$BA$1686,S$2,FALSE))</f>
        <v>0.34689275626317068</v>
      </c>
      <c r="T368" s="48" t="str">
        <f>IF($C368="B",VLOOKUP($A368,Bat!$A$4:$BG$1500,T$1,FALSE),VLOOKUP($A368,Pit!$A$4:$BA$1686,T$2,FALSE))</f>
        <v>$65k</v>
      </c>
      <c r="U368" s="19">
        <f>IF($C368="B",VLOOKUP($A368,Bat!$A$4:$AU$1464,46,FALSE),VLOOKUP($A368,Pit!$A$4:$BD$1664,55,FALSE))</f>
        <v>800</v>
      </c>
      <c r="V368" s="19">
        <f>IF($C368="B",VLOOKUP($A368,Bat!$A$4:$BA$1464,47,FALSE),VLOOKUP($A368,Pit!$A$4:$BF$1664,56,FALSE))</f>
        <v>800</v>
      </c>
      <c r="W368" s="19">
        <f>IF($C368="B",VLOOKUP($A368,Bat!$A$4:$BA$1464,48,FALSE),VLOOKUP($A368,Pit!$A$4:$BF$1664,57,FALSE))</f>
        <v>0</v>
      </c>
      <c r="X368" s="14">
        <f t="shared" si="25"/>
        <v>1177</v>
      </c>
      <c r="Y368" s="20">
        <f t="shared" si="26"/>
        <v>327</v>
      </c>
      <c r="Z368" s="14">
        <f>IFERROR(VLOOKUP($D368,Results37!$F$3:$L$1396,Z$1,FALSE),"")</f>
        <v>429</v>
      </c>
      <c r="AA368" s="43">
        <f>IF(ISERROR(VLOOKUP(D368,Results37!$F$3:$O$1399,AA$1,FALSE)),"",IF(VLOOKUP(D368,Results37!$F$3:$O$1399,AA$1+1,FALSE)=1,"S"&amp;VLOOKUP(D368,Results37!$F$3:$O$1399,AA$1,FALSE),VLOOKUP(D368,Results37!$F$3:$O$1399,AA$1,FALSE)))</f>
        <v>14</v>
      </c>
      <c r="AB368" s="14">
        <f>IFERROR(VLOOKUP($D368,Results37!$F$3:$L$1396,AB$1,FALSE),"")</f>
        <v>25</v>
      </c>
      <c r="AC368" s="14" t="str">
        <f>IFERROR(VLOOKUP($D368,Results37!$F$3:$L$1396,AC$1,FALSE),"")</f>
        <v>San Juan Coqui</v>
      </c>
      <c r="AD368" s="14">
        <f t="shared" si="27"/>
        <v>748</v>
      </c>
      <c r="AE368" s="18" t="str">
        <f>IF(ISERROR(VLOOKUP($AC368&amp;"-"&amp;$F368&amp;" "&amp;G368,Bonuses!$B$1:$G$1006,4,FALSE)),"",INT(VLOOKUP($AC368&amp;"-"&amp;$F368&amp;" "&amp;$G368,Bonuses!$B$1:$G$1006,4,FALSE)))</f>
        <v/>
      </c>
      <c r="AF368" s="14" t="str">
        <f>IF(ISERROR(VLOOKUP($AC368&amp;"-"&amp;$F368,Bonuses!$B$1:$G$1006,5,FALSE)),"",IF(VLOOKUP($AC368&amp;"-"&amp;$F368,Bonuses!$B$1:$G$1006,5,FALSE)="","",VLOOKUP($AC368&amp;"-"&amp;$F368,Bonuses!$B$1:$G$1006,6,FALSE)&amp;" yrs, "&amp;VLOOKUP($AC368&amp;"-"&amp;$F368,Bonuses!$B$1:$G$1006,5,FALSE)))</f>
        <v/>
      </c>
    </row>
    <row r="369" spans="1:32" s="19" customFormat="1" hidden="1" x14ac:dyDescent="0.3">
      <c r="A369" s="19">
        <v>13319</v>
      </c>
      <c r="B369" s="19">
        <f t="shared" si="24"/>
        <v>1</v>
      </c>
      <c r="C369" s="14" t="str">
        <f>IF(ISNUMBER(IFERROR(VLOOKUP($A369,Pit!$A$4:$A$600,1,FALSE),"B")),"P","B")</f>
        <v>P</v>
      </c>
      <c r="D369" s="15">
        <f>IF($C369="B",VLOOKUP($A369,Bat!$A$4:$BG$1500,D$1,FALSE),VLOOKUP($A369,Pit!$A$4:$BA$1686,D$2,FALSE))</f>
        <v>13319</v>
      </c>
      <c r="E369" s="14" t="str">
        <f>IF($C369="B",VLOOKUP($A369,Bat!$A$4:$BG$1500,E$1,FALSE),VLOOKUP($A369,Pit!$A$4:$BA$1686,E$2,FALSE))</f>
        <v>SP</v>
      </c>
      <c r="F369" s="14" t="str">
        <f>IF($C369="B",VLOOKUP($A369,Bat!$A$4:$BG$1500,F$1,FALSE),VLOOKUP($A369,Pit!$A$4:$BA$1686,F$2,FALSE))</f>
        <v>James</v>
      </c>
      <c r="G369" s="14" t="str">
        <f>IF($C369="B",VLOOKUP($A369,Bat!$A$4:$BG$1500,G$1,FALSE),VLOOKUP($A369,Pit!$A$4:$BA$1686,G$2,FALSE))</f>
        <v>MacGachan</v>
      </c>
      <c r="H369" s="14">
        <f>IF($C369="B",VLOOKUP($A369,Bat!$A$4:$BG$1500,H$1,FALSE),VLOOKUP($A369,Pit!$A$4:$BA$1686,H$2,FALSE))</f>
        <v>21</v>
      </c>
      <c r="I369" s="14" t="str">
        <f>IF($C369="B",VLOOKUP($A369,Bat!$A$4:$BG$1500,I$1,FALSE),VLOOKUP($A369,Pit!$A$4:$BA$1686,I$2,FALSE))</f>
        <v>L</v>
      </c>
      <c r="J369" s="14" t="str">
        <f>IF($C369="B",VLOOKUP($A369,Bat!$A$4:$BG$1500,J$1,FALSE),VLOOKUP($A369,Pit!$A$4:$BA$1686,J$2,FALSE))</f>
        <v>L</v>
      </c>
      <c r="K369" s="14" t="str">
        <f>IF($C369="B",VLOOKUP($A369,Bat!$A$4:$BG$1500,K$1,FALSE),VLOOKUP($A369,Pit!$A$4:$BA$1686,K$2,FALSE))</f>
        <v>Normal</v>
      </c>
      <c r="L369" s="15" t="str">
        <f>IF($C369="B",VLOOKUP($A369,Bat!$A$4:$BG$1500,L$1,FALSE),VLOOKUP($A369,Pit!$A$4:$BA$1686,L$2,FALSE))</f>
        <v>Normal</v>
      </c>
      <c r="M369" s="14">
        <f>IF($C369="B",VLOOKUP($A369,Bat!$A$4:$BG$1500,M$1,FALSE),VLOOKUP($A369,Pit!$A$4:$BA$1686,M$2,FALSE))</f>
        <v>5</v>
      </c>
      <c r="N369" s="14">
        <f>IF($C369="B",VLOOKUP($A369,Bat!$A$4:$BG$1500,N$1,FALSE),VLOOKUP($A369,Pit!$A$4:$BA$1686,N$2,FALSE))</f>
        <v>2</v>
      </c>
      <c r="O369" s="14">
        <f>IF($C369="B",VLOOKUP($A369,Bat!$A$4:$BG$1500,O$1,FALSE),VLOOKUP($A369,Pit!$A$4:$BA$1686,O$2,FALSE))</f>
        <v>3</v>
      </c>
      <c r="P369" s="14" t="str">
        <f>IF($C369="B",VLOOKUP($A369,Bat!$A$4:$BG$1500,P$1,FALSE),VLOOKUP($A369,Pit!$A$4:$BA$1686,P$2,FALSE))</f>
        <v>92-94 Mph</v>
      </c>
      <c r="Q369" s="15">
        <f>IF($C369="B",VLOOKUP($A369,Bat!$A$4:$BG$1500,Q$1,FALSE),VLOOKUP($A369,Pit!$A$4:$BA$1686,Q$2,FALSE))</f>
        <v>4</v>
      </c>
      <c r="R369" s="16">
        <f>IF($C369="B",VLOOKUP($A369,Bat!$A$4:$BG$1500,R$1,FALSE),VLOOKUP($A369,Pit!$A$4:$BA$1686,R$2,FALSE))</f>
        <v>104.48549815931607</v>
      </c>
      <c r="S369" s="17">
        <f>IF($C369="B",VLOOKUP($A369,Bat!$A$4:$BG$1500,S$1,FALSE),VLOOKUP($A369,Pit!$A$4:$BA$1686,S$2,FALSE))</f>
        <v>0.32165375129038182</v>
      </c>
      <c r="T369" s="48" t="str">
        <f>IF($C369="B",VLOOKUP($A369,Bat!$A$4:$BG$1500,T$1,FALSE),VLOOKUP($A369,Pit!$A$4:$BA$1686,T$2,FALSE))</f>
        <v>$34k</v>
      </c>
      <c r="U369" s="19">
        <f>IF($C369="B",VLOOKUP($A369,Bat!$A$4:$AU$1464,46,FALSE),VLOOKUP($A369,Pit!$A$4:$BD$1664,55,FALSE))</f>
        <v>800</v>
      </c>
      <c r="V369" s="19">
        <f>IF($C369="B",VLOOKUP($A369,Bat!$A$4:$BA$1464,47,FALSE),VLOOKUP($A369,Pit!$A$4:$BF$1664,56,FALSE))</f>
        <v>800</v>
      </c>
      <c r="W369" s="19">
        <f>IF($C369="B",VLOOKUP($A369,Bat!$A$4:$BA$1464,48,FALSE),VLOOKUP($A369,Pit!$A$4:$BF$1664,57,FALSE))</f>
        <v>0</v>
      </c>
      <c r="X369" s="14">
        <f t="shared" si="25"/>
        <v>1184</v>
      </c>
      <c r="Y369" s="20">
        <f t="shared" si="26"/>
        <v>334</v>
      </c>
      <c r="Z369" s="14">
        <f>IFERROR(VLOOKUP($D369,Results37!$F$3:$L$1396,Z$1,FALSE),"")</f>
        <v>496</v>
      </c>
      <c r="AA369" s="43">
        <f>IF(ISERROR(VLOOKUP(D369,Results37!$F$3:$O$1399,AA$1,FALSE)),"",IF(VLOOKUP(D369,Results37!$F$3:$O$1399,AA$1+1,FALSE)=1,"S"&amp;VLOOKUP(D369,Results37!$F$3:$O$1399,AA$1,FALSE),VLOOKUP(D369,Results37!$F$3:$O$1399,AA$1,FALSE)))</f>
        <v>16</v>
      </c>
      <c r="AB369" s="14">
        <f>IFERROR(VLOOKUP($D369,Results37!$F$3:$L$1396,AB$1,FALSE),"")</f>
        <v>28</v>
      </c>
      <c r="AC369" s="14" t="str">
        <f>IFERROR(VLOOKUP($D369,Results37!$F$3:$L$1396,AC$1,FALSE),"")</f>
        <v>Shin Seiki Evas</v>
      </c>
      <c r="AD369" s="14">
        <f t="shared" si="27"/>
        <v>688</v>
      </c>
      <c r="AE369" s="18" t="str">
        <f>IF(ISERROR(VLOOKUP($AC369&amp;"-"&amp;$F369&amp;" "&amp;G369,Bonuses!$B$1:$G$1006,4,FALSE)),"",INT(VLOOKUP($AC369&amp;"-"&amp;$F369&amp;" "&amp;$G369,Bonuses!$B$1:$G$1006,4,FALSE)))</f>
        <v/>
      </c>
      <c r="AF369" s="14" t="str">
        <f>AA369&amp;"."&amp;AB369&amp;" ("&amp;Z369&amp;") - "&amp;E369&amp;" "&amp;F369&amp;" "&amp;G369</f>
        <v>16.28 (496) - SP James MacGachan</v>
      </c>
    </row>
    <row r="370" spans="1:32" s="19" customFormat="1" hidden="1" x14ac:dyDescent="0.3">
      <c r="A370" s="19">
        <v>7027</v>
      </c>
      <c r="B370" s="19">
        <f t="shared" si="24"/>
        <v>1</v>
      </c>
      <c r="C370" s="14" t="str">
        <f>IF(ISNUMBER(IFERROR(VLOOKUP($A370,Pit!$A$4:$A$600,1,FALSE),"B")),"P","B")</f>
        <v>P</v>
      </c>
      <c r="D370" s="15">
        <f>IF($C370="B",VLOOKUP($A370,Bat!$A$4:$BG$1500,D$1,FALSE),VLOOKUP($A370,Pit!$A$4:$BA$1686,D$2,FALSE))</f>
        <v>7027</v>
      </c>
      <c r="E370" s="14" t="str">
        <f>IF($C370="B",VLOOKUP($A370,Bat!$A$4:$BG$1500,E$1,FALSE),VLOOKUP($A370,Pit!$A$4:$BA$1686,E$2,FALSE))</f>
        <v>RP</v>
      </c>
      <c r="F370" s="14" t="str">
        <f>IF($C370="B",VLOOKUP($A370,Bat!$A$4:$BG$1500,F$1,FALSE),VLOOKUP($A370,Pit!$A$4:$BA$1686,F$2,FALSE))</f>
        <v>Ánibal</v>
      </c>
      <c r="G370" s="14" t="str">
        <f>IF($C370="B",VLOOKUP($A370,Bat!$A$4:$BG$1500,G$1,FALSE),VLOOKUP($A370,Pit!$A$4:$BA$1686,G$2,FALSE))</f>
        <v>Rivero</v>
      </c>
      <c r="H370" s="14">
        <f>IF($C370="B",VLOOKUP($A370,Bat!$A$4:$BG$1500,H$1,FALSE),VLOOKUP($A370,Pit!$A$4:$BA$1686,H$2,FALSE))</f>
        <v>18</v>
      </c>
      <c r="I370" s="14" t="str">
        <f>IF($C370="B",VLOOKUP($A370,Bat!$A$4:$BG$1500,I$1,FALSE),VLOOKUP($A370,Pit!$A$4:$BA$1686,I$2,FALSE))</f>
        <v>L</v>
      </c>
      <c r="J370" s="14" t="str">
        <f>IF($C370="B",VLOOKUP($A370,Bat!$A$4:$BG$1500,J$1,FALSE),VLOOKUP($A370,Pit!$A$4:$BA$1686,J$2,FALSE))</f>
        <v>L</v>
      </c>
      <c r="K370" s="14" t="str">
        <f>IF($C370="B",VLOOKUP($A370,Bat!$A$4:$BG$1500,K$1,FALSE),VLOOKUP($A370,Pit!$A$4:$BA$1686,K$2,FALSE))</f>
        <v>Low</v>
      </c>
      <c r="L370" s="15" t="str">
        <f>IF($C370="B",VLOOKUP($A370,Bat!$A$4:$BG$1500,L$1,FALSE),VLOOKUP($A370,Pit!$A$4:$BA$1686,L$2,FALSE))</f>
        <v>Normal</v>
      </c>
      <c r="M370" s="14">
        <f>IF($C370="B",VLOOKUP($A370,Bat!$A$4:$BG$1500,M$1,FALSE),VLOOKUP($A370,Pit!$A$4:$BA$1686,M$2,FALSE))</f>
        <v>5</v>
      </c>
      <c r="N370" s="14">
        <f>IF($C370="B",VLOOKUP($A370,Bat!$A$4:$BG$1500,N$1,FALSE),VLOOKUP($A370,Pit!$A$4:$BA$1686,N$2,FALSE))</f>
        <v>1</v>
      </c>
      <c r="O370" s="14">
        <f>IF($C370="B",VLOOKUP($A370,Bat!$A$4:$BG$1500,O$1,FALSE),VLOOKUP($A370,Pit!$A$4:$BA$1686,O$2,FALSE))</f>
        <v>3</v>
      </c>
      <c r="P370" s="14" t="str">
        <f>IF($C370="B",VLOOKUP($A370,Bat!$A$4:$BG$1500,P$1,FALSE),VLOOKUP($A370,Pit!$A$4:$BA$1686,P$2,FALSE))</f>
        <v>86-88 Mph</v>
      </c>
      <c r="Q370" s="15">
        <f>IF($C370="B",VLOOKUP($A370,Bat!$A$4:$BG$1500,Q$1,FALSE),VLOOKUP($A370,Pit!$A$4:$BA$1686,Q$2,FALSE))</f>
        <v>5</v>
      </c>
      <c r="R370" s="16">
        <f>IF($C370="B",VLOOKUP($A370,Bat!$A$4:$BG$1500,R$1,FALSE),VLOOKUP($A370,Pit!$A$4:$BA$1686,R$2,FALSE))</f>
        <v>104.65913641240554</v>
      </c>
      <c r="S370" s="17">
        <f>IF($C370="B",VLOOKUP($A370,Bat!$A$4:$BG$1500,S$1,FALSE),VLOOKUP($A370,Pit!$A$4:$BA$1686,S$2,FALSE))</f>
        <v>0.33767303733446064</v>
      </c>
      <c r="T370" s="48" t="str">
        <f>IF($C370="B",VLOOKUP($A370,Bat!$A$4:$BG$1500,T$1,FALSE),VLOOKUP($A370,Pit!$A$4:$BA$1686,T$2,FALSE))</f>
        <v>$75k</v>
      </c>
      <c r="U370" s="19">
        <f>IF($C370="B",VLOOKUP($A370,Bat!$A$4:$AU$1464,46,FALSE),VLOOKUP($A370,Pit!$A$4:$BD$1664,55,FALSE))</f>
        <v>800</v>
      </c>
      <c r="V370" s="19">
        <f>IF($C370="B",VLOOKUP($A370,Bat!$A$4:$BA$1464,47,FALSE),VLOOKUP($A370,Pit!$A$4:$BF$1664,56,FALSE))</f>
        <v>800</v>
      </c>
      <c r="W370" s="19">
        <f>IF($C370="B",VLOOKUP($A370,Bat!$A$4:$BA$1464,48,FALSE),VLOOKUP($A370,Pit!$A$4:$BF$1664,57,FALSE))</f>
        <v>0</v>
      </c>
      <c r="X370" s="14">
        <f t="shared" si="25"/>
        <v>1179</v>
      </c>
      <c r="Y370" s="20">
        <f t="shared" si="26"/>
        <v>329</v>
      </c>
      <c r="Z370" s="14">
        <f>IFERROR(VLOOKUP($D370,Results37!$F$3:$L$1396,Z$1,FALSE),"")</f>
        <v>560</v>
      </c>
      <c r="AA370" s="43">
        <f>IF(ISERROR(VLOOKUP(D370,Results37!$F$3:$O$1399,AA$1,FALSE)),"",IF(VLOOKUP(D370,Results37!$F$3:$O$1399,AA$1+1,FALSE)=1,"S"&amp;VLOOKUP(D370,Results37!$F$3:$O$1399,AA$1,FALSE),VLOOKUP(D370,Results37!$F$3:$O$1399,AA$1,FALSE)))</f>
        <v>18</v>
      </c>
      <c r="AB370" s="14">
        <f>IFERROR(VLOOKUP($D370,Results37!$F$3:$L$1396,AB$1,FALSE),"")</f>
        <v>28</v>
      </c>
      <c r="AC370" s="14" t="str">
        <f>IFERROR(VLOOKUP($D370,Results37!$F$3:$L$1396,AC$1,FALSE),"")</f>
        <v>Arlington Bureaucrats</v>
      </c>
      <c r="AD370" s="14">
        <f t="shared" si="27"/>
        <v>619</v>
      </c>
      <c r="AE370" s="18" t="str">
        <f>IF(ISERROR(VLOOKUP($AC370&amp;"-"&amp;$F370&amp;" "&amp;G370,Bonuses!$B$1:$G$1006,4,FALSE)),"",INT(VLOOKUP($AC370&amp;"-"&amp;$F370&amp;" "&amp;$G370,Bonuses!$B$1:$G$1006,4,FALSE)))</f>
        <v/>
      </c>
      <c r="AF370" s="14" t="str">
        <f>AA370&amp;"."&amp;AB370&amp;" ("&amp;Z370&amp;" overall) - "&amp;IF(C370="B",E370,J370&amp;"HP")&amp;" [url=http://www.pebabaseball.com/reports/news/html/players/player_"&amp;D370&amp;".html]"&amp;F370&amp;" "&amp;G370&amp;"[/url]"</f>
        <v>18.28 (560 overall) - LHP [url=http://www.pebabaseball.com/reports/news/html/players/player_7027.html]Ánibal Rivero[/url]</v>
      </c>
    </row>
    <row r="371" spans="1:32" s="19" customFormat="1" hidden="1" x14ac:dyDescent="0.3">
      <c r="A371" s="19">
        <v>7686</v>
      </c>
      <c r="B371" s="19">
        <f t="shared" si="24"/>
        <v>1</v>
      </c>
      <c r="C371" s="14" t="str">
        <f>IF(ISNUMBER(IFERROR(VLOOKUP($A371,Pit!$A$4:$A$600,1,FALSE),"B")),"P","B")</f>
        <v>B</v>
      </c>
      <c r="D371" s="15">
        <f>IF($C371="B",VLOOKUP($A371,Bat!$A$4:$BG$1500,D$1,FALSE),VLOOKUP($A371,Pit!$A$4:$BA$1686,D$2,FALSE))</f>
        <v>7686</v>
      </c>
      <c r="E371" s="14" t="str">
        <f>IF($C371="B",VLOOKUP($A371,Bat!$A$4:$BG$1500,E$1,FALSE),VLOOKUP($A371,Pit!$A$4:$BA$1686,E$2,FALSE))</f>
        <v>SS</v>
      </c>
      <c r="F371" s="14" t="str">
        <f>IF($C371="B",VLOOKUP($A371,Bat!$A$4:$BG$1500,F$1,FALSE),VLOOKUP($A371,Pit!$A$4:$BA$1686,F$2,FALSE))</f>
        <v>Eddie</v>
      </c>
      <c r="G371" s="14" t="str">
        <f>IF($C371="B",VLOOKUP($A371,Bat!$A$4:$BG$1500,G$1,FALSE),VLOOKUP($A371,Pit!$A$4:$BA$1686,G$2,FALSE))</f>
        <v>Pierce</v>
      </c>
      <c r="H371" s="14">
        <f>IF($C371="B",VLOOKUP($A371,Bat!$A$4:$BG$1500,H$1,FALSE),VLOOKUP($A371,Pit!$A$4:$BA$1686,H$2,FALSE))</f>
        <v>18</v>
      </c>
      <c r="I371" s="14" t="str">
        <f>IF($C371="B",VLOOKUP($A371,Bat!$A$4:$BG$1500,I$1,FALSE),VLOOKUP($A371,Pit!$A$4:$BA$1686,I$2,FALSE))</f>
        <v>R</v>
      </c>
      <c r="J371" s="14" t="str">
        <f>IF($C371="B",VLOOKUP($A371,Bat!$A$4:$BG$1500,J$1,FALSE),VLOOKUP($A371,Pit!$A$4:$BA$1686,J$2,FALSE))</f>
        <v>R</v>
      </c>
      <c r="K371" s="14" t="str">
        <f>IF($C371="B",VLOOKUP($A371,Bat!$A$4:$BG$1500,K$1,FALSE),VLOOKUP($A371,Pit!$A$4:$BA$1686,K$2,FALSE))</f>
        <v>Normal</v>
      </c>
      <c r="L371" s="15" t="str">
        <f>IF($C371="B",VLOOKUP($A371,Bat!$A$4:$BG$1500,L$1,FALSE),VLOOKUP($A371,Pit!$A$4:$BA$1686,L$2,FALSE))</f>
        <v>Normal</v>
      </c>
      <c r="M371" s="14">
        <f>IF($C371="B",VLOOKUP($A371,Bat!$A$4:$BG$1500,M$1,FALSE),VLOOKUP($A371,Pit!$A$4:$BA$1686,M$2,FALSE))</f>
        <v>2</v>
      </c>
      <c r="N371" s="14">
        <f>IF($C371="B",VLOOKUP($A371,Bat!$A$4:$BG$1500,N$1,FALSE),VLOOKUP($A371,Pit!$A$4:$BA$1686,N$2,FALSE))</f>
        <v>4</v>
      </c>
      <c r="O371" s="14">
        <f>IF($C371="B",VLOOKUP($A371,Bat!$A$4:$BG$1500,O$1,FALSE),VLOOKUP($A371,Pit!$A$4:$BA$1686,O$2,FALSE))</f>
        <v>3</v>
      </c>
      <c r="P371" s="14">
        <f>IF($C371="B",VLOOKUP($A371,Bat!$A$4:$BG$1500,P$1,FALSE),VLOOKUP($A371,Pit!$A$4:$BA$1686,P$2,FALSE))</f>
        <v>4</v>
      </c>
      <c r="Q371" s="15">
        <f>IF($C371="B",VLOOKUP($A371,Bat!$A$4:$BG$1500,Q$1,FALSE),VLOOKUP($A371,Pit!$A$4:$BA$1686,Q$2,FALSE))</f>
        <v>3</v>
      </c>
      <c r="R371" s="16">
        <f>IF($C371="B",VLOOKUP($A371,Bat!$A$4:$BG$1500,R$1,FALSE),VLOOKUP($A371,Pit!$A$4:$BA$1686,R$2,FALSE))</f>
        <v>106.84665579638941</v>
      </c>
      <c r="S371" s="17">
        <f>IF($C371="B",VLOOKUP($A371,Bat!$A$4:$BG$1500,S$1,FALSE),VLOOKUP($A371,Pit!$A$4:$BA$1686,S$2,FALSE))</f>
        <v>-0.26347843732627402</v>
      </c>
      <c r="T371" s="48" t="str">
        <f>IF($C371="B",VLOOKUP($A371,Bat!$A$4:$BG$1500,T$1,FALSE),VLOOKUP($A371,Pit!$A$4:$BA$1686,T$2,FALSE))</f>
        <v>$65k</v>
      </c>
      <c r="U371" s="19">
        <f>IF($C371="B",VLOOKUP($A371,Bat!$A$4:$AU$1464,46,FALSE),VLOOKUP($A371,Pit!$A$4:$BD$1664,55,FALSE))</f>
        <v>800</v>
      </c>
      <c r="V371" s="19">
        <f>IF($C371="B",VLOOKUP($A371,Bat!$A$4:$BA$1464,47,FALSE),VLOOKUP($A371,Pit!$A$4:$BF$1664,56,FALSE))</f>
        <v>800</v>
      </c>
      <c r="W371" s="19">
        <f>IF($C371="B",VLOOKUP($A371,Bat!$A$4:$BA$1464,48,FALSE),VLOOKUP($A371,Pit!$A$4:$BF$1664,57,FALSE))</f>
        <v>0</v>
      </c>
      <c r="X371" s="14">
        <f t="shared" si="25"/>
        <v>1479</v>
      </c>
      <c r="Y371" s="20">
        <f t="shared" si="26"/>
        <v>629</v>
      </c>
      <c r="Z371" s="14">
        <f>IFERROR(VLOOKUP($D371,Results37!$F$3:$L$1396,Z$1,FALSE),"")</f>
        <v>347</v>
      </c>
      <c r="AA371" s="43">
        <f>IF(ISERROR(VLOOKUP(D371,Results37!$F$3:$O$1399,AA$1,FALSE)),"",IF(VLOOKUP(D371,Results37!$F$3:$O$1399,AA$1+1,FALSE)=1,"S"&amp;VLOOKUP(D371,Results37!$F$3:$O$1399,AA$1,FALSE),VLOOKUP(D371,Results37!$F$3:$O$1399,AA$1,FALSE)))</f>
        <v>12</v>
      </c>
      <c r="AB371" s="14">
        <f>IFERROR(VLOOKUP($D371,Results37!$F$3:$L$1396,AB$1,FALSE),"")</f>
        <v>7</v>
      </c>
      <c r="AC371" s="14" t="str">
        <f>IFERROR(VLOOKUP($D371,Results37!$F$3:$L$1396,AC$1,FALSE),"")</f>
        <v>Madison Malts</v>
      </c>
      <c r="AD371" s="14">
        <f t="shared" si="27"/>
        <v>1132</v>
      </c>
      <c r="AE371" s="18" t="str">
        <f>IF(ISERROR(VLOOKUP($AC371&amp;"-"&amp;$F371&amp;" "&amp;G371,Bonuses!$B$1:$G$1006,4,FALSE)),"",INT(VLOOKUP($AC371&amp;"-"&amp;$F371&amp;" "&amp;$G371,Bonuses!$B$1:$G$1006,4,FALSE)))</f>
        <v/>
      </c>
      <c r="AF371" s="14" t="str">
        <f>IF(ISERROR(VLOOKUP($AC371&amp;"-"&amp;$F371,Bonuses!$B$1:$G$1006,5,FALSE)),"",IF(VLOOKUP($AC371&amp;"-"&amp;$F371,Bonuses!$B$1:$G$1006,5,FALSE)="","",VLOOKUP($AC371&amp;"-"&amp;$F371,Bonuses!$B$1:$G$1006,6,FALSE)&amp;" yrs, "&amp;VLOOKUP($AC371&amp;"-"&amp;$F371,Bonuses!$B$1:$G$1006,5,FALSE)))</f>
        <v/>
      </c>
    </row>
    <row r="372" spans="1:32" s="19" customFormat="1" hidden="1" x14ac:dyDescent="0.3">
      <c r="A372" s="19">
        <v>12774</v>
      </c>
      <c r="B372" s="19">
        <f t="shared" si="24"/>
        <v>1</v>
      </c>
      <c r="C372" s="14" t="str">
        <f>IF(ISNUMBER(IFERROR(VLOOKUP($A372,Pit!$A$4:$A$600,1,FALSE),"B")),"P","B")</f>
        <v>B</v>
      </c>
      <c r="D372" s="15">
        <f>IF($C372="B",VLOOKUP($A372,Bat!$A$4:$BG$1500,D$1,FALSE),VLOOKUP($A372,Pit!$A$4:$BA$1686,D$2,FALSE))</f>
        <v>12774</v>
      </c>
      <c r="E372" s="14" t="str">
        <f>IF($C372="B",VLOOKUP($A372,Bat!$A$4:$BG$1500,E$1,FALSE),VLOOKUP($A372,Pit!$A$4:$BA$1686,E$2,FALSE))</f>
        <v>CF</v>
      </c>
      <c r="F372" s="14" t="str">
        <f>IF($C372="B",VLOOKUP($A372,Bat!$A$4:$BG$1500,F$1,FALSE),VLOOKUP($A372,Pit!$A$4:$BA$1686,F$2,FALSE))</f>
        <v>Luke</v>
      </c>
      <c r="G372" s="14" t="str">
        <f>IF($C372="B",VLOOKUP($A372,Bat!$A$4:$BG$1500,G$1,FALSE),VLOOKUP($A372,Pit!$A$4:$BA$1686,G$2,FALSE))</f>
        <v>MacIan</v>
      </c>
      <c r="H372" s="14">
        <f>IF($C372="B",VLOOKUP($A372,Bat!$A$4:$BG$1500,H$1,FALSE),VLOOKUP($A372,Pit!$A$4:$BA$1686,H$2,FALSE))</f>
        <v>18</v>
      </c>
      <c r="I372" s="14" t="str">
        <f>IF($C372="B",VLOOKUP($A372,Bat!$A$4:$BG$1500,I$1,FALSE),VLOOKUP($A372,Pit!$A$4:$BA$1686,I$2,FALSE))</f>
        <v>R</v>
      </c>
      <c r="J372" s="14" t="str">
        <f>IF($C372="B",VLOOKUP($A372,Bat!$A$4:$BG$1500,J$1,FALSE),VLOOKUP($A372,Pit!$A$4:$BA$1686,J$2,FALSE))</f>
        <v>R</v>
      </c>
      <c r="K372" s="14" t="str">
        <f>IF($C372="B",VLOOKUP($A372,Bat!$A$4:$BG$1500,K$1,FALSE),VLOOKUP($A372,Pit!$A$4:$BA$1686,K$2,FALSE))</f>
        <v>Normal</v>
      </c>
      <c r="L372" s="15" t="str">
        <f>IF($C372="B",VLOOKUP($A372,Bat!$A$4:$BG$1500,L$1,FALSE),VLOOKUP($A372,Pit!$A$4:$BA$1686,L$2,FALSE))</f>
        <v>Normal</v>
      </c>
      <c r="M372" s="14">
        <f>IF($C372="B",VLOOKUP($A372,Bat!$A$4:$BG$1500,M$1,FALSE),VLOOKUP($A372,Pit!$A$4:$BA$1686,M$2,FALSE))</f>
        <v>2</v>
      </c>
      <c r="N372" s="14">
        <f>IF($C372="B",VLOOKUP($A372,Bat!$A$4:$BG$1500,N$1,FALSE),VLOOKUP($A372,Pit!$A$4:$BA$1686,N$2,FALSE))</f>
        <v>3</v>
      </c>
      <c r="O372" s="14">
        <f>IF($C372="B",VLOOKUP($A372,Bat!$A$4:$BG$1500,O$1,FALSE),VLOOKUP($A372,Pit!$A$4:$BA$1686,O$2,FALSE))</f>
        <v>3</v>
      </c>
      <c r="P372" s="14">
        <f>IF($C372="B",VLOOKUP($A372,Bat!$A$4:$BG$1500,P$1,FALSE),VLOOKUP($A372,Pit!$A$4:$BA$1686,P$2,FALSE))</f>
        <v>4</v>
      </c>
      <c r="Q372" s="15">
        <f>IF($C372="B",VLOOKUP($A372,Bat!$A$4:$BG$1500,Q$1,FALSE),VLOOKUP($A372,Pit!$A$4:$BA$1686,Q$2,FALSE))</f>
        <v>2</v>
      </c>
      <c r="R372" s="16">
        <f>IF($C372="B",VLOOKUP($A372,Bat!$A$4:$BG$1500,R$1,FALSE),VLOOKUP($A372,Pit!$A$4:$BA$1686,R$2,FALSE))</f>
        <v>106.8370744964933</v>
      </c>
      <c r="S372" s="17">
        <f>IF($C372="B",VLOOKUP($A372,Bat!$A$4:$BG$1500,S$1,FALSE),VLOOKUP($A372,Pit!$A$4:$BA$1686,S$2,FALSE))</f>
        <v>-0.26547986333655466</v>
      </c>
      <c r="T372" s="48" t="str">
        <f>IF($C372="B",VLOOKUP($A372,Bat!$A$4:$BG$1500,T$1,FALSE),VLOOKUP($A372,Pit!$A$4:$BA$1686,T$2,FALSE))</f>
        <v>$75k</v>
      </c>
      <c r="U372" s="19">
        <f>IF($C372="B",VLOOKUP($A372,Bat!$A$4:$AU$1464,46,FALSE),VLOOKUP($A372,Pit!$A$4:$BD$1664,55,FALSE))</f>
        <v>800</v>
      </c>
      <c r="V372" s="19">
        <f>IF($C372="B",VLOOKUP($A372,Bat!$A$4:$BA$1464,47,FALSE),VLOOKUP($A372,Pit!$A$4:$BF$1664,56,FALSE))</f>
        <v>800</v>
      </c>
      <c r="W372" s="19">
        <f>IF($C372="B",VLOOKUP($A372,Bat!$A$4:$BA$1464,48,FALSE),VLOOKUP($A372,Pit!$A$4:$BF$1664,57,FALSE))</f>
        <v>0</v>
      </c>
      <c r="X372" s="14">
        <f t="shared" si="25"/>
        <v>1481</v>
      </c>
      <c r="Y372" s="20">
        <f t="shared" si="26"/>
        <v>631</v>
      </c>
      <c r="Z372" s="14">
        <f>IFERROR(VLOOKUP($D372,Results37!$F$3:$L$1396,Z$1,FALSE),"")</f>
        <v>356</v>
      </c>
      <c r="AA372" s="43">
        <f>IF(ISERROR(VLOOKUP(D372,Results37!$F$3:$O$1399,AA$1,FALSE)),"",IF(VLOOKUP(D372,Results37!$F$3:$O$1399,AA$1+1,FALSE)=1,"S"&amp;VLOOKUP(D372,Results37!$F$3:$O$1399,AA$1,FALSE),VLOOKUP(D372,Results37!$F$3:$O$1399,AA$1,FALSE)))</f>
        <v>12</v>
      </c>
      <c r="AB372" s="14">
        <f>IFERROR(VLOOKUP($D372,Results37!$F$3:$L$1396,AB$1,FALSE),"")</f>
        <v>16</v>
      </c>
      <c r="AC372" s="14" t="str">
        <f>IFERROR(VLOOKUP($D372,Results37!$F$3:$L$1396,AC$1,FALSE),"")</f>
        <v>Reno Zephyrs</v>
      </c>
      <c r="AD372" s="14">
        <f t="shared" si="27"/>
        <v>1125</v>
      </c>
      <c r="AE372" s="18" t="str">
        <f>IF(ISERROR(VLOOKUP($AC372&amp;"-"&amp;$F372&amp;" "&amp;G372,Bonuses!$B$1:$G$1006,4,FALSE)),"",INT(VLOOKUP($AC372&amp;"-"&amp;$F372&amp;" "&amp;$G372,Bonuses!$B$1:$G$1006,4,FALSE)))</f>
        <v/>
      </c>
      <c r="AF372" s="14" t="str">
        <f>AA372&amp;"."&amp;AB372&amp;" ("&amp;Z372&amp;") - "&amp;E372&amp;" "&amp;F372&amp;" "&amp;G372</f>
        <v>12.16 (356) - CF Luke MacIan</v>
      </c>
    </row>
    <row r="373" spans="1:32" s="19" customFormat="1" hidden="1" x14ac:dyDescent="0.3">
      <c r="A373" s="19">
        <v>7567</v>
      </c>
      <c r="B373" s="19">
        <f t="shared" si="24"/>
        <v>1</v>
      </c>
      <c r="C373" s="14" t="str">
        <f>IF(ISNUMBER(IFERROR(VLOOKUP($A373,Pit!$A$4:$A$600,1,FALSE),"B")),"P","B")</f>
        <v>B</v>
      </c>
      <c r="D373" s="15">
        <f>IF($C373="B",VLOOKUP($A373,Bat!$A$4:$BG$1500,D$1,FALSE),VLOOKUP($A373,Pit!$A$4:$BA$1686,D$2,FALSE))</f>
        <v>7567</v>
      </c>
      <c r="E373" s="14" t="str">
        <f>IF($C373="B",VLOOKUP($A373,Bat!$A$4:$BG$1500,E$1,FALSE),VLOOKUP($A373,Pit!$A$4:$BA$1686,E$2,FALSE))</f>
        <v>1B</v>
      </c>
      <c r="F373" s="14" t="str">
        <f>IF($C373="B",VLOOKUP($A373,Bat!$A$4:$BG$1500,F$1,FALSE),VLOOKUP($A373,Pit!$A$4:$BA$1686,F$2,FALSE))</f>
        <v>Millard</v>
      </c>
      <c r="G373" s="14" t="str">
        <f>IF($C373="B",VLOOKUP($A373,Bat!$A$4:$BG$1500,G$1,FALSE),VLOOKUP($A373,Pit!$A$4:$BA$1686,G$2,FALSE))</f>
        <v>Griffin</v>
      </c>
      <c r="H373" s="14">
        <f>IF($C373="B",VLOOKUP($A373,Bat!$A$4:$BG$1500,H$1,FALSE),VLOOKUP($A373,Pit!$A$4:$BA$1686,H$2,FALSE))</f>
        <v>18</v>
      </c>
      <c r="I373" s="14" t="str">
        <f>IF($C373="B",VLOOKUP($A373,Bat!$A$4:$BG$1500,I$1,FALSE),VLOOKUP($A373,Pit!$A$4:$BA$1686,I$2,FALSE))</f>
        <v>L</v>
      </c>
      <c r="J373" s="14" t="str">
        <f>IF($C373="B",VLOOKUP($A373,Bat!$A$4:$BG$1500,J$1,FALSE),VLOOKUP($A373,Pit!$A$4:$BA$1686,J$2,FALSE))</f>
        <v>L</v>
      </c>
      <c r="K373" s="14" t="str">
        <f>IF($C373="B",VLOOKUP($A373,Bat!$A$4:$BG$1500,K$1,FALSE),VLOOKUP($A373,Pit!$A$4:$BA$1686,K$2,FALSE))</f>
        <v>High</v>
      </c>
      <c r="L373" s="15" t="str">
        <f>IF($C373="B",VLOOKUP($A373,Bat!$A$4:$BG$1500,L$1,FALSE),VLOOKUP($A373,Pit!$A$4:$BA$1686,L$2,FALSE))</f>
        <v>Normal</v>
      </c>
      <c r="M373" s="14">
        <f>IF($C373="B",VLOOKUP($A373,Bat!$A$4:$BG$1500,M$1,FALSE),VLOOKUP($A373,Pit!$A$4:$BA$1686,M$2,FALSE))</f>
        <v>3</v>
      </c>
      <c r="N373" s="14">
        <f>IF($C373="B",VLOOKUP($A373,Bat!$A$4:$BG$1500,N$1,FALSE),VLOOKUP($A373,Pit!$A$4:$BA$1686,N$2,FALSE))</f>
        <v>1</v>
      </c>
      <c r="O373" s="14">
        <f>IF($C373="B",VLOOKUP($A373,Bat!$A$4:$BG$1500,O$1,FALSE),VLOOKUP($A373,Pit!$A$4:$BA$1686,O$2,FALSE))</f>
        <v>2</v>
      </c>
      <c r="P373" s="14">
        <f>IF($C373="B",VLOOKUP($A373,Bat!$A$4:$BG$1500,P$1,FALSE),VLOOKUP($A373,Pit!$A$4:$BA$1686,P$2,FALSE))</f>
        <v>2</v>
      </c>
      <c r="Q373" s="15">
        <f>IF($C373="B",VLOOKUP($A373,Bat!$A$4:$BG$1500,Q$1,FALSE),VLOOKUP($A373,Pit!$A$4:$BA$1686,Q$2,FALSE))</f>
        <v>3</v>
      </c>
      <c r="R373" s="16">
        <f>IF($C373="B",VLOOKUP($A373,Bat!$A$4:$BG$1500,R$1,FALSE),VLOOKUP($A373,Pit!$A$4:$BA$1686,R$2,FALSE))</f>
        <v>106.78773636936475</v>
      </c>
      <c r="S373" s="17">
        <f>IF($C373="B",VLOOKUP($A373,Bat!$A$4:$BG$1500,S$1,FALSE),VLOOKUP($A373,Pit!$A$4:$BA$1686,S$2,FALSE))</f>
        <v>-0.27578604433540677</v>
      </c>
      <c r="T373" s="48" t="str">
        <f>IF($C373="B",VLOOKUP($A373,Bat!$A$4:$BG$1500,T$1,FALSE),VLOOKUP($A373,Pit!$A$4:$BA$1686,T$2,FALSE))</f>
        <v>$65k</v>
      </c>
      <c r="U373" s="19">
        <f>IF($C373="B",VLOOKUP($A373,Bat!$A$4:$AU$1464,46,FALSE),VLOOKUP($A373,Pit!$A$4:$BD$1664,55,FALSE))</f>
        <v>800</v>
      </c>
      <c r="V373" s="19">
        <f>IF($C373="B",VLOOKUP($A373,Bat!$A$4:$BA$1464,47,FALSE),VLOOKUP($A373,Pit!$A$4:$BF$1664,56,FALSE))</f>
        <v>800</v>
      </c>
      <c r="W373" s="19">
        <f>IF($C373="B",VLOOKUP($A373,Bat!$A$4:$BA$1464,48,FALSE),VLOOKUP($A373,Pit!$A$4:$BF$1664,57,FALSE))</f>
        <v>0</v>
      </c>
      <c r="X373" s="14">
        <f t="shared" si="25"/>
        <v>1486</v>
      </c>
      <c r="Y373" s="20">
        <f t="shared" si="26"/>
        <v>636</v>
      </c>
      <c r="Z373" s="14">
        <f>IFERROR(VLOOKUP($D373,Results37!$F$3:$L$1396,Z$1,FALSE),"")</f>
        <v>263</v>
      </c>
      <c r="AA373" s="43">
        <f>IF(ISERROR(VLOOKUP(D373,Results37!$F$3:$O$1399,AA$1,FALSE)),"",IF(VLOOKUP(D373,Results37!$F$3:$O$1399,AA$1+1,FALSE)=1,"S"&amp;VLOOKUP(D373,Results37!$F$3:$O$1399,AA$1,FALSE),VLOOKUP(D373,Results37!$F$3:$O$1399,AA$1,FALSE)))</f>
        <v>9</v>
      </c>
      <c r="AB373" s="14">
        <f>IFERROR(VLOOKUP($D373,Results37!$F$3:$L$1396,AB$1,FALSE),"")</f>
        <v>17</v>
      </c>
      <c r="AC373" s="14" t="str">
        <f>IFERROR(VLOOKUP($D373,Results37!$F$3:$L$1396,AC$1,FALSE),"")</f>
        <v>Aurora Borealis</v>
      </c>
      <c r="AD373" s="14">
        <f t="shared" si="27"/>
        <v>1223</v>
      </c>
      <c r="AE373" s="18" t="str">
        <f>IF(ISERROR(VLOOKUP($AC373&amp;"-"&amp;$F373&amp;" "&amp;G373,Bonuses!$B$1:$G$1006,4,FALSE)),"",INT(VLOOKUP($AC373&amp;"-"&amp;$F373&amp;" "&amp;$G373,Bonuses!$B$1:$G$1006,4,FALSE)))</f>
        <v/>
      </c>
      <c r="AF373" s="14" t="str">
        <f>AA373&amp;"."&amp;AB373&amp;" ("&amp;Z373&amp;") - "&amp;E373&amp;" "&amp;F373&amp;" "&amp;G373</f>
        <v>9.17 (263) - 1B Millard Griffin</v>
      </c>
    </row>
    <row r="374" spans="1:32" s="19" customFormat="1" hidden="1" x14ac:dyDescent="0.3">
      <c r="A374" s="19">
        <v>12892</v>
      </c>
      <c r="B374" s="19">
        <f t="shared" si="24"/>
        <v>1</v>
      </c>
      <c r="C374" s="14" t="str">
        <f>IF(ISNUMBER(IFERROR(VLOOKUP($A374,Pit!$A$4:$A$600,1,FALSE),"B")),"P","B")</f>
        <v>B</v>
      </c>
      <c r="D374" s="15">
        <f>IF($C374="B",VLOOKUP($A374,Bat!$A$4:$BG$1500,D$1,FALSE),VLOOKUP($A374,Pit!$A$4:$BA$1686,D$2,FALSE))</f>
        <v>12892</v>
      </c>
      <c r="E374" s="14" t="str">
        <f>IF($C374="B",VLOOKUP($A374,Bat!$A$4:$BG$1500,E$1,FALSE),VLOOKUP($A374,Pit!$A$4:$BA$1686,E$2,FALSE))</f>
        <v>3B</v>
      </c>
      <c r="F374" s="14" t="str">
        <f>IF($C374="B",VLOOKUP($A374,Bat!$A$4:$BG$1500,F$1,FALSE),VLOOKUP($A374,Pit!$A$4:$BA$1686,F$2,FALSE))</f>
        <v>Ian</v>
      </c>
      <c r="G374" s="14" t="str">
        <f>IF($C374="B",VLOOKUP($A374,Bat!$A$4:$BG$1500,G$1,FALSE),VLOOKUP($A374,Pit!$A$4:$BA$1686,G$2,FALSE))</f>
        <v>Keats</v>
      </c>
      <c r="H374" s="14">
        <f>IF($C374="B",VLOOKUP($A374,Bat!$A$4:$BG$1500,H$1,FALSE),VLOOKUP($A374,Pit!$A$4:$BA$1686,H$2,FALSE))</f>
        <v>18</v>
      </c>
      <c r="I374" s="14" t="str">
        <f>IF($C374="B",VLOOKUP($A374,Bat!$A$4:$BG$1500,I$1,FALSE),VLOOKUP($A374,Pit!$A$4:$BA$1686,I$2,FALSE))</f>
        <v>S</v>
      </c>
      <c r="J374" s="14" t="str">
        <f>IF($C374="B",VLOOKUP($A374,Bat!$A$4:$BG$1500,J$1,FALSE),VLOOKUP($A374,Pit!$A$4:$BA$1686,J$2,FALSE))</f>
        <v>R</v>
      </c>
      <c r="K374" s="14" t="str">
        <f>IF($C374="B",VLOOKUP($A374,Bat!$A$4:$BG$1500,K$1,FALSE),VLOOKUP($A374,Pit!$A$4:$BA$1686,K$2,FALSE))</f>
        <v>Normal</v>
      </c>
      <c r="L374" s="15" t="str">
        <f>IF($C374="B",VLOOKUP($A374,Bat!$A$4:$BG$1500,L$1,FALSE),VLOOKUP($A374,Pit!$A$4:$BA$1686,L$2,FALSE))</f>
        <v>Low</v>
      </c>
      <c r="M374" s="14">
        <f>IF($C374="B",VLOOKUP($A374,Bat!$A$4:$BG$1500,M$1,FALSE),VLOOKUP($A374,Pit!$A$4:$BA$1686,M$2,FALSE))</f>
        <v>2</v>
      </c>
      <c r="N374" s="14">
        <f>IF($C374="B",VLOOKUP($A374,Bat!$A$4:$BG$1500,N$1,FALSE),VLOOKUP($A374,Pit!$A$4:$BA$1686,N$2,FALSE))</f>
        <v>4</v>
      </c>
      <c r="O374" s="14">
        <f>IF($C374="B",VLOOKUP($A374,Bat!$A$4:$BG$1500,O$1,FALSE),VLOOKUP($A374,Pit!$A$4:$BA$1686,O$2,FALSE))</f>
        <v>4</v>
      </c>
      <c r="P374" s="14">
        <f>IF($C374="B",VLOOKUP($A374,Bat!$A$4:$BG$1500,P$1,FALSE),VLOOKUP($A374,Pit!$A$4:$BA$1686,P$2,FALSE))</f>
        <v>4</v>
      </c>
      <c r="Q374" s="15">
        <f>IF($C374="B",VLOOKUP($A374,Bat!$A$4:$BG$1500,Q$1,FALSE),VLOOKUP($A374,Pit!$A$4:$BA$1686,Q$2,FALSE))</f>
        <v>3</v>
      </c>
      <c r="R374" s="16">
        <f>IF($C374="B",VLOOKUP($A374,Bat!$A$4:$BG$1500,R$1,FALSE),VLOOKUP($A374,Pit!$A$4:$BA$1686,R$2,FALSE))</f>
        <v>107.60169987407862</v>
      </c>
      <c r="S374" s="17">
        <f>IF($C374="B",VLOOKUP($A374,Bat!$A$4:$BG$1500,S$1,FALSE),VLOOKUP($A374,Pit!$A$4:$BA$1686,S$2,FALSE))</f>
        <v>-0.10575820391527849</v>
      </c>
      <c r="T374" s="48" t="str">
        <f>IF($C374="B",VLOOKUP($A374,Bat!$A$4:$BG$1500,T$1,FALSE),VLOOKUP($A374,Pit!$A$4:$BA$1686,T$2,FALSE))</f>
        <v>$80k</v>
      </c>
      <c r="U374" s="19">
        <f>IF($C374="B",VLOOKUP($A374,Bat!$A$4:$AU$1464,46,FALSE),VLOOKUP($A374,Pit!$A$4:$BD$1664,55,FALSE))</f>
        <v>800</v>
      </c>
      <c r="V374" s="19">
        <f>IF($C374="B",VLOOKUP($A374,Bat!$A$4:$BA$1464,47,FALSE),VLOOKUP($A374,Pit!$A$4:$BF$1664,56,FALSE))</f>
        <v>800</v>
      </c>
      <c r="W374" s="19">
        <f>IF($C374="B",VLOOKUP($A374,Bat!$A$4:$BA$1464,48,FALSE),VLOOKUP($A374,Pit!$A$4:$BF$1664,57,FALSE))</f>
        <v>0</v>
      </c>
      <c r="X374" s="14">
        <f t="shared" si="25"/>
        <v>1370</v>
      </c>
      <c r="Y374" s="20">
        <f t="shared" si="26"/>
        <v>520</v>
      </c>
      <c r="Z374" s="14">
        <f>IFERROR(VLOOKUP($D374,Results37!$F$3:$L$1396,Z$1,FALSE),"")</f>
        <v>388</v>
      </c>
      <c r="AA374" s="43">
        <f>IF(ISERROR(VLOOKUP(D374,Results37!$F$3:$O$1399,AA$1,FALSE)),"",IF(VLOOKUP(D374,Results37!$F$3:$O$1399,AA$1+1,FALSE)=1,"S"&amp;VLOOKUP(D374,Results37!$F$3:$O$1399,AA$1,FALSE),VLOOKUP(D374,Results37!$F$3:$O$1399,AA$1,FALSE)))</f>
        <v>13</v>
      </c>
      <c r="AB374" s="14">
        <f>IFERROR(VLOOKUP($D374,Results37!$F$3:$L$1396,AB$1,FALSE),"")</f>
        <v>16</v>
      </c>
      <c r="AC374" s="14" t="str">
        <f>IFERROR(VLOOKUP($D374,Results37!$F$3:$L$1396,AC$1,FALSE),"")</f>
        <v>Reno Zephyrs</v>
      </c>
      <c r="AD374" s="14">
        <f t="shared" si="27"/>
        <v>982</v>
      </c>
      <c r="AE374" s="18" t="str">
        <f>IF(ISERROR(VLOOKUP($AC374&amp;"-"&amp;$F374&amp;" "&amp;G374,Bonuses!$B$1:$G$1006,4,FALSE)),"",INT(VLOOKUP($AC374&amp;"-"&amp;$F374&amp;" "&amp;$G374,Bonuses!$B$1:$G$1006,4,FALSE)))</f>
        <v/>
      </c>
      <c r="AF374" s="14" t="str">
        <f>AA374&amp;"."&amp;AB374&amp;" ("&amp;Z374&amp;") - "&amp;E374&amp;" "&amp;F374&amp;" "&amp;G374</f>
        <v>13.16 (388) - 3B Ian Keats</v>
      </c>
    </row>
    <row r="375" spans="1:32" s="19" customFormat="1" hidden="1" x14ac:dyDescent="0.3">
      <c r="A375" s="19">
        <v>10822</v>
      </c>
      <c r="B375" s="19">
        <f t="shared" si="24"/>
        <v>1</v>
      </c>
      <c r="C375" s="14" t="str">
        <f>IF(ISNUMBER(IFERROR(VLOOKUP($A375,Pit!$A$4:$A$600,1,FALSE),"B")),"P","B")</f>
        <v>P</v>
      </c>
      <c r="D375" s="15">
        <f>IF($C375="B",VLOOKUP($A375,Bat!$A$4:$BG$1500,D$1,FALSE),VLOOKUP($A375,Pit!$A$4:$BA$1686,D$2,FALSE))</f>
        <v>10822</v>
      </c>
      <c r="E375" s="14" t="str">
        <f>IF($C375="B",VLOOKUP($A375,Bat!$A$4:$BG$1500,E$1,FALSE),VLOOKUP($A375,Pit!$A$4:$BA$1686,E$2,FALSE))</f>
        <v>SP</v>
      </c>
      <c r="F375" s="14" t="str">
        <f>IF($C375="B",VLOOKUP($A375,Bat!$A$4:$BG$1500,F$1,FALSE),VLOOKUP($A375,Pit!$A$4:$BA$1686,F$2,FALSE))</f>
        <v>Melvin</v>
      </c>
      <c r="G375" s="14" t="str">
        <f>IF($C375="B",VLOOKUP($A375,Bat!$A$4:$BG$1500,G$1,FALSE),VLOOKUP($A375,Pit!$A$4:$BA$1686,G$2,FALSE))</f>
        <v>Sullivan</v>
      </c>
      <c r="H375" s="14">
        <f>IF($C375="B",VLOOKUP($A375,Bat!$A$4:$BG$1500,H$1,FALSE),VLOOKUP($A375,Pit!$A$4:$BA$1686,H$2,FALSE))</f>
        <v>21</v>
      </c>
      <c r="I375" s="14" t="str">
        <f>IF($C375="B",VLOOKUP($A375,Bat!$A$4:$BG$1500,I$1,FALSE),VLOOKUP($A375,Pit!$A$4:$BA$1686,I$2,FALSE))</f>
        <v>R</v>
      </c>
      <c r="J375" s="14" t="str">
        <f>IF($C375="B",VLOOKUP($A375,Bat!$A$4:$BG$1500,J$1,FALSE),VLOOKUP($A375,Pit!$A$4:$BA$1686,J$2,FALSE))</f>
        <v>R</v>
      </c>
      <c r="K375" s="14" t="str">
        <f>IF($C375="B",VLOOKUP($A375,Bat!$A$4:$BG$1500,K$1,FALSE),VLOOKUP($A375,Pit!$A$4:$BA$1686,K$2,FALSE))</f>
        <v>Normal</v>
      </c>
      <c r="L375" s="15" t="str">
        <f>IF($C375="B",VLOOKUP($A375,Bat!$A$4:$BG$1500,L$1,FALSE),VLOOKUP($A375,Pit!$A$4:$BA$1686,L$2,FALSE))</f>
        <v>Normal</v>
      </c>
      <c r="M375" s="14">
        <f>IF($C375="B",VLOOKUP($A375,Bat!$A$4:$BG$1500,M$1,FALSE),VLOOKUP($A375,Pit!$A$4:$BA$1686,M$2,FALSE))</f>
        <v>5</v>
      </c>
      <c r="N375" s="14">
        <f>IF($C375="B",VLOOKUP($A375,Bat!$A$4:$BG$1500,N$1,FALSE),VLOOKUP($A375,Pit!$A$4:$BA$1686,N$2,FALSE))</f>
        <v>2</v>
      </c>
      <c r="O375" s="14">
        <f>IF($C375="B",VLOOKUP($A375,Bat!$A$4:$BG$1500,O$1,FALSE),VLOOKUP($A375,Pit!$A$4:$BA$1686,O$2,FALSE))</f>
        <v>3</v>
      </c>
      <c r="P375" s="14" t="str">
        <f>IF($C375="B",VLOOKUP($A375,Bat!$A$4:$BG$1500,P$1,FALSE),VLOOKUP($A375,Pit!$A$4:$BA$1686,P$2,FALSE))</f>
        <v>94-96 Mph</v>
      </c>
      <c r="Q375" s="15">
        <f>IF($C375="B",VLOOKUP($A375,Bat!$A$4:$BG$1500,Q$1,FALSE),VLOOKUP($A375,Pit!$A$4:$BA$1686,Q$2,FALSE))</f>
        <v>4</v>
      </c>
      <c r="R375" s="16">
        <f>IF($C375="B",VLOOKUP($A375,Bat!$A$4:$BG$1500,R$1,FALSE),VLOOKUP($A375,Pit!$A$4:$BA$1686,R$2,FALSE))</f>
        <v>104.46607311329898</v>
      </c>
      <c r="S375" s="17">
        <f>IF($C375="B",VLOOKUP($A375,Bat!$A$4:$BG$1500,S$1,FALSE),VLOOKUP($A375,Pit!$A$4:$BA$1686,S$2,FALSE))</f>
        <v>0.3198616613388271</v>
      </c>
      <c r="T375" s="48" t="str">
        <f>IF($C375="B",VLOOKUP($A375,Bat!$A$4:$BG$1500,T$1,FALSE),VLOOKUP($A375,Pit!$A$4:$BA$1686,T$2,FALSE))</f>
        <v>$20k</v>
      </c>
      <c r="U375" s="19">
        <f>IF($C375="B",VLOOKUP($A375,Bat!$A$4:$AU$1464,46,FALSE),VLOOKUP($A375,Pit!$A$4:$BD$1664,55,FALSE))</f>
        <v>800</v>
      </c>
      <c r="V375" s="19">
        <f>IF($C375="B",VLOOKUP($A375,Bat!$A$4:$BA$1464,47,FALSE),VLOOKUP($A375,Pit!$A$4:$BF$1664,56,FALSE))</f>
        <v>800</v>
      </c>
      <c r="W375" s="19">
        <f>IF($C375="B",VLOOKUP($A375,Bat!$A$4:$BA$1464,48,FALSE),VLOOKUP($A375,Pit!$A$4:$BF$1664,57,FALSE))</f>
        <v>0</v>
      </c>
      <c r="X375" s="14">
        <f t="shared" si="25"/>
        <v>1186</v>
      </c>
      <c r="Y375" s="20">
        <f t="shared" si="26"/>
        <v>336</v>
      </c>
      <c r="Z375" s="14">
        <f>IFERROR(VLOOKUP($D375,Results37!$F$3:$L$1396,Z$1,FALSE),"")</f>
        <v>438</v>
      </c>
      <c r="AA375" s="43">
        <f>IF(ISERROR(VLOOKUP(D375,Results37!$F$3:$O$1399,AA$1,FALSE)),"",IF(VLOOKUP(D375,Results37!$F$3:$O$1399,AA$1+1,FALSE)=1,"S"&amp;VLOOKUP(D375,Results37!$F$3:$O$1399,AA$1,FALSE),VLOOKUP(D375,Results37!$F$3:$O$1399,AA$1,FALSE)))</f>
        <v>15</v>
      </c>
      <c r="AB375" s="14">
        <f>IFERROR(VLOOKUP($D375,Results37!$F$3:$L$1396,AB$1,FALSE),"")</f>
        <v>2</v>
      </c>
      <c r="AC375" s="14" t="str">
        <f>IFERROR(VLOOKUP($D375,Results37!$F$3:$L$1396,AC$1,FALSE),"")</f>
        <v>Duluth Warriors</v>
      </c>
      <c r="AD375" s="14">
        <f t="shared" si="27"/>
        <v>748</v>
      </c>
      <c r="AE375" s="18" t="str">
        <f>IF(ISERROR(VLOOKUP($AC375&amp;"-"&amp;$F375&amp;" "&amp;G375,Bonuses!$B$1:$G$1006,4,FALSE)),"",INT(VLOOKUP($AC375&amp;"-"&amp;$F375&amp;" "&amp;$G375,Bonuses!$B$1:$G$1006,4,FALSE)))</f>
        <v/>
      </c>
      <c r="AF375" s="14" t="str">
        <f>IF(ISERROR(VLOOKUP($AC375&amp;"-"&amp;$F375,Bonuses!$B$1:$G$1006,5,FALSE)),"",IF(VLOOKUP($AC375&amp;"-"&amp;$F375,Bonuses!$B$1:$G$1006,5,FALSE)="","",VLOOKUP($AC375&amp;"-"&amp;$F375,Bonuses!$B$1:$G$1006,6,FALSE)&amp;" yrs, "&amp;VLOOKUP($AC375&amp;"-"&amp;$F375,Bonuses!$B$1:$G$1006,5,FALSE)))</f>
        <v/>
      </c>
    </row>
    <row r="376" spans="1:32" s="19" customFormat="1" hidden="1" x14ac:dyDescent="0.3">
      <c r="A376" s="19">
        <v>5153</v>
      </c>
      <c r="B376" s="19">
        <f t="shared" si="24"/>
        <v>1</v>
      </c>
      <c r="C376" s="14" t="str">
        <f>IF(ISNUMBER(IFERROR(VLOOKUP($A376,Pit!$A$4:$A$600,1,FALSE),"B")),"P","B")</f>
        <v>B</v>
      </c>
      <c r="D376" s="15">
        <f>IF($C376="B",VLOOKUP($A376,Bat!$A$4:$BG$1500,D$1,FALSE),VLOOKUP($A376,Pit!$A$4:$BA$1686,D$2,FALSE))</f>
        <v>5153</v>
      </c>
      <c r="E376" s="14" t="str">
        <f>IF($C376="B",VLOOKUP($A376,Bat!$A$4:$BG$1500,E$1,FALSE),VLOOKUP($A376,Pit!$A$4:$BA$1686,E$2,FALSE))</f>
        <v>CF</v>
      </c>
      <c r="F376" s="14" t="str">
        <f>IF($C376="B",VLOOKUP($A376,Bat!$A$4:$BG$1500,F$1,FALSE),VLOOKUP($A376,Pit!$A$4:$BA$1686,F$2,FALSE))</f>
        <v>Wes</v>
      </c>
      <c r="G376" s="14" t="str">
        <f>IF($C376="B",VLOOKUP($A376,Bat!$A$4:$BG$1500,G$1,FALSE),VLOOKUP($A376,Pit!$A$4:$BA$1686,G$2,FALSE))</f>
        <v>Bernard</v>
      </c>
      <c r="H376" s="14">
        <f>IF($C376="B",VLOOKUP($A376,Bat!$A$4:$BG$1500,H$1,FALSE),VLOOKUP($A376,Pit!$A$4:$BA$1686,H$2,FALSE))</f>
        <v>18</v>
      </c>
      <c r="I376" s="14" t="str">
        <f>IF($C376="B",VLOOKUP($A376,Bat!$A$4:$BG$1500,I$1,FALSE),VLOOKUP($A376,Pit!$A$4:$BA$1686,I$2,FALSE))</f>
        <v>L</v>
      </c>
      <c r="J376" s="14" t="str">
        <f>IF($C376="B",VLOOKUP($A376,Bat!$A$4:$BG$1500,J$1,FALSE),VLOOKUP($A376,Pit!$A$4:$BA$1686,J$2,FALSE))</f>
        <v>R</v>
      </c>
      <c r="K376" s="14" t="str">
        <f>IF($C376="B",VLOOKUP($A376,Bat!$A$4:$BG$1500,K$1,FALSE),VLOOKUP($A376,Pit!$A$4:$BA$1686,K$2,FALSE))</f>
        <v>Normal</v>
      </c>
      <c r="L376" s="15" t="str">
        <f>IF($C376="B",VLOOKUP($A376,Bat!$A$4:$BG$1500,L$1,FALSE),VLOOKUP($A376,Pit!$A$4:$BA$1686,L$2,FALSE))</f>
        <v>Normal</v>
      </c>
      <c r="M376" s="14">
        <f>IF($C376="B",VLOOKUP($A376,Bat!$A$4:$BG$1500,M$1,FALSE),VLOOKUP($A376,Pit!$A$4:$BA$1686,M$2,FALSE))</f>
        <v>3</v>
      </c>
      <c r="N376" s="14">
        <f>IF($C376="B",VLOOKUP($A376,Bat!$A$4:$BG$1500,N$1,FALSE),VLOOKUP($A376,Pit!$A$4:$BA$1686,N$2,FALSE))</f>
        <v>3</v>
      </c>
      <c r="O376" s="14">
        <f>IF($C376="B",VLOOKUP($A376,Bat!$A$4:$BG$1500,O$1,FALSE),VLOOKUP($A376,Pit!$A$4:$BA$1686,O$2,FALSE))</f>
        <v>2</v>
      </c>
      <c r="P376" s="14">
        <f>IF($C376="B",VLOOKUP($A376,Bat!$A$4:$BG$1500,P$1,FALSE),VLOOKUP($A376,Pit!$A$4:$BA$1686,P$2,FALSE))</f>
        <v>4</v>
      </c>
      <c r="Q376" s="15">
        <f>IF($C376="B",VLOOKUP($A376,Bat!$A$4:$BG$1500,Q$1,FALSE),VLOOKUP($A376,Pit!$A$4:$BA$1686,Q$2,FALSE))</f>
        <v>4</v>
      </c>
      <c r="R376" s="16">
        <f>IF($C376="B",VLOOKUP($A376,Bat!$A$4:$BG$1500,R$1,FALSE),VLOOKUP($A376,Pit!$A$4:$BA$1686,R$2,FALSE))</f>
        <v>109.58806542491526</v>
      </c>
      <c r="S376" s="17">
        <f>IF($C376="B",VLOOKUP($A376,Bat!$A$4:$BG$1500,S$1,FALSE),VLOOKUP($A376,Pit!$A$4:$BA$1686,S$2,FALSE))</f>
        <v>0.30917126520436777</v>
      </c>
      <c r="T376" s="48" t="str">
        <f>IF($C376="B",VLOOKUP($A376,Bat!$A$4:$BG$1500,T$1,FALSE),VLOOKUP($A376,Pit!$A$4:$BA$1686,T$2,FALSE))</f>
        <v>$65k</v>
      </c>
      <c r="U376" s="19">
        <f>IF($C376="B",VLOOKUP($A376,Bat!$A$4:$AU$1464,46,FALSE),VLOOKUP($A376,Pit!$A$4:$BD$1664,55,FALSE))</f>
        <v>800</v>
      </c>
      <c r="V376" s="19">
        <f>IF($C376="B",VLOOKUP($A376,Bat!$A$4:$BA$1464,47,FALSE),VLOOKUP($A376,Pit!$A$4:$BF$1664,56,FALSE))</f>
        <v>800</v>
      </c>
      <c r="W376" s="19">
        <f>IF($C376="B",VLOOKUP($A376,Bat!$A$4:$BA$1464,48,FALSE),VLOOKUP($A376,Pit!$A$4:$BF$1664,57,FALSE))</f>
        <v>0</v>
      </c>
      <c r="X376" s="14">
        <f t="shared" si="25"/>
        <v>1192</v>
      </c>
      <c r="Y376" s="20">
        <f t="shared" si="26"/>
        <v>342</v>
      </c>
      <c r="Z376" s="14">
        <f>IFERROR(VLOOKUP($D376,Results37!$F$3:$L$1396,Z$1,FALSE),"")</f>
        <v>470</v>
      </c>
      <c r="AA376" s="43">
        <f>IF(ISERROR(VLOOKUP(D376,Results37!$F$3:$O$1399,AA$1,FALSE)),"",IF(VLOOKUP(D376,Results37!$F$3:$O$1399,AA$1+1,FALSE)=1,"S"&amp;VLOOKUP(D376,Results37!$F$3:$O$1399,AA$1,FALSE),VLOOKUP(D376,Results37!$F$3:$O$1399,AA$1,FALSE)))</f>
        <v>16</v>
      </c>
      <c r="AB376" s="14">
        <f>IFERROR(VLOOKUP($D376,Results37!$F$3:$L$1396,AB$1,FALSE),"")</f>
        <v>2</v>
      </c>
      <c r="AC376" s="14" t="str">
        <f>IFERROR(VLOOKUP($D376,Results37!$F$3:$L$1396,AC$1,FALSE),"")</f>
        <v>Duluth Warriors</v>
      </c>
      <c r="AD376" s="14">
        <f t="shared" si="27"/>
        <v>722</v>
      </c>
      <c r="AE376" s="18" t="str">
        <f>IF(ISERROR(VLOOKUP($AC376&amp;"-"&amp;$F376&amp;" "&amp;G376,Bonuses!$B$1:$G$1006,4,FALSE)),"",INT(VLOOKUP($AC376&amp;"-"&amp;$F376&amp;" "&amp;$G376,Bonuses!$B$1:$G$1006,4,FALSE)))</f>
        <v/>
      </c>
      <c r="AF376" s="14" t="str">
        <f>AA376&amp;"."&amp;AB376&amp;" ("&amp;Z376&amp;") - "&amp;E376&amp;" "&amp;F376&amp;" "&amp;G376</f>
        <v>16.2 (470) - CF Wes Bernard</v>
      </c>
    </row>
    <row r="377" spans="1:32" s="19" customFormat="1" hidden="1" x14ac:dyDescent="0.3">
      <c r="A377" s="19">
        <v>13362</v>
      </c>
      <c r="B377" s="19">
        <f t="shared" si="24"/>
        <v>1</v>
      </c>
      <c r="C377" s="14" t="str">
        <f>IF(ISNUMBER(IFERROR(VLOOKUP($A377,Pit!$A$4:$A$600,1,FALSE),"B")),"P","B")</f>
        <v>B</v>
      </c>
      <c r="D377" s="15">
        <f>IF($C377="B",VLOOKUP($A377,Bat!$A$4:$BG$1500,D$1,FALSE),VLOOKUP($A377,Pit!$A$4:$BA$1686,D$2,FALSE))</f>
        <v>13362</v>
      </c>
      <c r="E377" s="14" t="str">
        <f>IF($C377="B",VLOOKUP($A377,Bat!$A$4:$BG$1500,E$1,FALSE),VLOOKUP($A377,Pit!$A$4:$BA$1686,E$2,FALSE))</f>
        <v>2B</v>
      </c>
      <c r="F377" s="14" t="str">
        <f>IF($C377="B",VLOOKUP($A377,Bat!$A$4:$BG$1500,F$1,FALSE),VLOOKUP($A377,Pit!$A$4:$BA$1686,F$2,FALSE))</f>
        <v>José</v>
      </c>
      <c r="G377" s="14" t="str">
        <f>IF($C377="B",VLOOKUP($A377,Bat!$A$4:$BG$1500,G$1,FALSE),VLOOKUP($A377,Pit!$A$4:$BA$1686,G$2,FALSE))</f>
        <v>Martínez</v>
      </c>
      <c r="H377" s="14">
        <f>IF($C377="B",VLOOKUP($A377,Bat!$A$4:$BG$1500,H$1,FALSE),VLOOKUP($A377,Pit!$A$4:$BA$1686,H$2,FALSE))</f>
        <v>21</v>
      </c>
      <c r="I377" s="14" t="str">
        <f>IF($C377="B",VLOOKUP($A377,Bat!$A$4:$BG$1500,I$1,FALSE),VLOOKUP($A377,Pit!$A$4:$BA$1686,I$2,FALSE))</f>
        <v>S</v>
      </c>
      <c r="J377" s="14" t="str">
        <f>IF($C377="B",VLOOKUP($A377,Bat!$A$4:$BG$1500,J$1,FALSE),VLOOKUP($A377,Pit!$A$4:$BA$1686,J$2,FALSE))</f>
        <v>R</v>
      </c>
      <c r="K377" s="14" t="str">
        <f>IF($C377="B",VLOOKUP($A377,Bat!$A$4:$BG$1500,K$1,FALSE),VLOOKUP($A377,Pit!$A$4:$BA$1686,K$2,FALSE))</f>
        <v>High</v>
      </c>
      <c r="L377" s="15" t="str">
        <f>IF($C377="B",VLOOKUP($A377,Bat!$A$4:$BG$1500,L$1,FALSE),VLOOKUP($A377,Pit!$A$4:$BA$1686,L$2,FALSE))</f>
        <v>Normal</v>
      </c>
      <c r="M377" s="14">
        <f>IF($C377="B",VLOOKUP($A377,Bat!$A$4:$BG$1500,M$1,FALSE),VLOOKUP($A377,Pit!$A$4:$BA$1686,M$2,FALSE))</f>
        <v>3</v>
      </c>
      <c r="N377" s="14">
        <f>IF($C377="B",VLOOKUP($A377,Bat!$A$4:$BG$1500,N$1,FALSE),VLOOKUP($A377,Pit!$A$4:$BA$1686,N$2,FALSE))</f>
        <v>3</v>
      </c>
      <c r="O377" s="14">
        <f>IF($C377="B",VLOOKUP($A377,Bat!$A$4:$BG$1500,O$1,FALSE),VLOOKUP($A377,Pit!$A$4:$BA$1686,O$2,FALSE))</f>
        <v>3</v>
      </c>
      <c r="P377" s="14">
        <f>IF($C377="B",VLOOKUP($A377,Bat!$A$4:$BG$1500,P$1,FALSE),VLOOKUP($A377,Pit!$A$4:$BA$1686,P$2,FALSE))</f>
        <v>7</v>
      </c>
      <c r="Q377" s="15">
        <f>IF($C377="B",VLOOKUP($A377,Bat!$A$4:$BG$1500,Q$1,FALSE),VLOOKUP($A377,Pit!$A$4:$BA$1686,Q$2,FALSE))</f>
        <v>3</v>
      </c>
      <c r="R377" s="16">
        <f>IF($C377="B",VLOOKUP($A377,Bat!$A$4:$BG$1500,R$1,FALSE),VLOOKUP($A377,Pit!$A$4:$BA$1686,R$2,FALSE))</f>
        <v>109.57019816695554</v>
      </c>
      <c r="S377" s="17">
        <f>IF($C377="B",VLOOKUP($A377,Bat!$A$4:$BG$1500,S$1,FALSE),VLOOKUP($A377,Pit!$A$4:$BA$1686,S$2,FALSE))</f>
        <v>0.30543899555403647</v>
      </c>
      <c r="T377" s="48" t="str">
        <f>IF($C377="B",VLOOKUP($A377,Bat!$A$4:$BG$1500,T$1,FALSE),VLOOKUP($A377,Pit!$A$4:$BA$1686,T$2,FALSE))</f>
        <v>-</v>
      </c>
      <c r="U377" s="19">
        <f>IF($C377="B",VLOOKUP($A377,Bat!$A$4:$AU$1464,46,FALSE),VLOOKUP($A377,Pit!$A$4:$BD$1664,55,FALSE))</f>
        <v>800</v>
      </c>
      <c r="V377" s="19">
        <f>IF($C377="B",VLOOKUP($A377,Bat!$A$4:$BA$1464,47,FALSE),VLOOKUP($A377,Pit!$A$4:$BF$1664,56,FALSE))</f>
        <v>800</v>
      </c>
      <c r="W377" s="19">
        <f>IF($C377="B",VLOOKUP($A377,Bat!$A$4:$BA$1464,48,FALSE),VLOOKUP($A377,Pit!$A$4:$BF$1664,57,FALSE))</f>
        <v>0</v>
      </c>
      <c r="X377" s="14">
        <f t="shared" si="25"/>
        <v>1193</v>
      </c>
      <c r="Y377" s="20">
        <f t="shared" si="26"/>
        <v>343</v>
      </c>
      <c r="Z377" s="14">
        <f>IFERROR(VLOOKUP($D377,Results37!$F$3:$L$1396,Z$1,FALSE),"")</f>
        <v>483</v>
      </c>
      <c r="AA377" s="43">
        <f>IF(ISERROR(VLOOKUP(D377,Results37!$F$3:$O$1399,AA$1,FALSE)),"",IF(VLOOKUP(D377,Results37!$F$3:$O$1399,AA$1+1,FALSE)=1,"S"&amp;VLOOKUP(D377,Results37!$F$3:$O$1399,AA$1,FALSE),VLOOKUP(D377,Results37!$F$3:$O$1399,AA$1,FALSE)))</f>
        <v>16</v>
      </c>
      <c r="AB377" s="14">
        <f>IFERROR(VLOOKUP($D377,Results37!$F$3:$L$1396,AB$1,FALSE),"")</f>
        <v>15</v>
      </c>
      <c r="AC377" s="14" t="str">
        <f>IFERROR(VLOOKUP($D377,Results37!$F$3:$L$1396,AC$1,FALSE),"")</f>
        <v>London Underground</v>
      </c>
      <c r="AD377" s="14">
        <f t="shared" si="27"/>
        <v>710</v>
      </c>
      <c r="AE377" s="18" t="str">
        <f>IF(ISERROR(VLOOKUP($AC377&amp;"-"&amp;$F377&amp;" "&amp;G377,Bonuses!$B$1:$G$1006,4,FALSE)),"",INT(VLOOKUP($AC377&amp;"-"&amp;$F377&amp;" "&amp;$G377,Bonuses!$B$1:$G$1006,4,FALSE)))</f>
        <v/>
      </c>
      <c r="AF377" s="14" t="str">
        <f>AA377&amp;"."&amp;AB377&amp;" ("&amp;Z377&amp;") - "&amp;E377&amp;" "&amp;F377&amp;" "&amp;G377</f>
        <v>16.15 (483) - 2B José Martínez</v>
      </c>
    </row>
    <row r="378" spans="1:32" s="19" customFormat="1" hidden="1" x14ac:dyDescent="0.3">
      <c r="A378" s="19">
        <v>11298</v>
      </c>
      <c r="B378" s="19">
        <f t="shared" si="24"/>
        <v>1</v>
      </c>
      <c r="C378" s="14" t="str">
        <f>IF(ISNUMBER(IFERROR(VLOOKUP($A378,Pit!$A$4:$A$600,1,FALSE),"B")),"P","B")</f>
        <v>B</v>
      </c>
      <c r="D378" s="15">
        <f>IF($C378="B",VLOOKUP($A378,Bat!$A$4:$BG$1500,D$1,FALSE),VLOOKUP($A378,Pit!$A$4:$BA$1686,D$2,FALSE))</f>
        <v>11298</v>
      </c>
      <c r="E378" s="14" t="str">
        <f>IF($C378="B",VLOOKUP($A378,Bat!$A$4:$BG$1500,E$1,FALSE),VLOOKUP($A378,Pit!$A$4:$BA$1686,E$2,FALSE))</f>
        <v>RF</v>
      </c>
      <c r="F378" s="14" t="str">
        <f>IF($C378="B",VLOOKUP($A378,Bat!$A$4:$BG$1500,F$1,FALSE),VLOOKUP($A378,Pit!$A$4:$BA$1686,F$2,FALSE))</f>
        <v>Sadanobu</v>
      </c>
      <c r="G378" s="14" t="str">
        <f>IF($C378="B",VLOOKUP($A378,Bat!$A$4:$BG$1500,G$1,FALSE),VLOOKUP($A378,Pit!$A$4:$BA$1686,G$2,FALSE))</f>
        <v>Hamada</v>
      </c>
      <c r="H378" s="14">
        <f>IF($C378="B",VLOOKUP($A378,Bat!$A$4:$BG$1500,H$1,FALSE),VLOOKUP($A378,Pit!$A$4:$BA$1686,H$2,FALSE))</f>
        <v>18</v>
      </c>
      <c r="I378" s="14" t="str">
        <f>IF($C378="B",VLOOKUP($A378,Bat!$A$4:$BG$1500,I$1,FALSE),VLOOKUP($A378,Pit!$A$4:$BA$1686,I$2,FALSE))</f>
        <v>R</v>
      </c>
      <c r="J378" s="14" t="str">
        <f>IF($C378="B",VLOOKUP($A378,Bat!$A$4:$BG$1500,J$1,FALSE),VLOOKUP($A378,Pit!$A$4:$BA$1686,J$2,FALSE))</f>
        <v>L</v>
      </c>
      <c r="K378" s="14" t="str">
        <f>IF($C378="B",VLOOKUP($A378,Bat!$A$4:$BG$1500,K$1,FALSE),VLOOKUP($A378,Pit!$A$4:$BA$1686,K$2,FALSE))</f>
        <v>Normal</v>
      </c>
      <c r="L378" s="15" t="str">
        <f>IF($C378="B",VLOOKUP($A378,Bat!$A$4:$BG$1500,L$1,FALSE),VLOOKUP($A378,Pit!$A$4:$BA$1686,L$2,FALSE))</f>
        <v>High</v>
      </c>
      <c r="M378" s="14">
        <f>IF($C378="B",VLOOKUP($A378,Bat!$A$4:$BG$1500,M$1,FALSE),VLOOKUP($A378,Pit!$A$4:$BA$1686,M$2,FALSE))</f>
        <v>2</v>
      </c>
      <c r="N378" s="14">
        <f>IF($C378="B",VLOOKUP($A378,Bat!$A$4:$BG$1500,N$1,FALSE),VLOOKUP($A378,Pit!$A$4:$BA$1686,N$2,FALSE))</f>
        <v>4</v>
      </c>
      <c r="O378" s="14">
        <f>IF($C378="B",VLOOKUP($A378,Bat!$A$4:$BG$1500,O$1,FALSE),VLOOKUP($A378,Pit!$A$4:$BA$1686,O$2,FALSE))</f>
        <v>4</v>
      </c>
      <c r="P378" s="14">
        <f>IF($C378="B",VLOOKUP($A378,Bat!$A$4:$BG$1500,P$1,FALSE),VLOOKUP($A378,Pit!$A$4:$BA$1686,P$2,FALSE))</f>
        <v>4</v>
      </c>
      <c r="Q378" s="15">
        <f>IF($C378="B",VLOOKUP($A378,Bat!$A$4:$BG$1500,Q$1,FALSE),VLOOKUP($A378,Pit!$A$4:$BA$1686,Q$2,FALSE))</f>
        <v>3</v>
      </c>
      <c r="R378" s="16">
        <f>IF($C378="B",VLOOKUP($A378,Bat!$A$4:$BG$1500,R$1,FALSE),VLOOKUP($A378,Pit!$A$4:$BA$1686,R$2,FALSE))</f>
        <v>109.49849971263811</v>
      </c>
      <c r="S378" s="17">
        <f>IF($C378="B",VLOOKUP($A378,Bat!$A$4:$BG$1500,S$1,FALSE),VLOOKUP($A378,Pit!$A$4:$BA$1686,S$2,FALSE))</f>
        <v>0.29046199317192251</v>
      </c>
      <c r="T378" s="48" t="str">
        <f>IF($C378="B",VLOOKUP($A378,Bat!$A$4:$BG$1500,T$1,FALSE),VLOOKUP($A378,Pit!$A$4:$BA$1686,T$2,FALSE))</f>
        <v>$70k</v>
      </c>
      <c r="U378" s="19">
        <f>IF($C378="B",VLOOKUP($A378,Bat!$A$4:$AU$1464,46,FALSE),VLOOKUP($A378,Pit!$A$4:$BD$1664,55,FALSE))</f>
        <v>800</v>
      </c>
      <c r="V378" s="19">
        <f>IF($C378="B",VLOOKUP($A378,Bat!$A$4:$BA$1464,47,FALSE),VLOOKUP($A378,Pit!$A$4:$BF$1664,56,FALSE))</f>
        <v>800</v>
      </c>
      <c r="W378" s="19">
        <f>IF($C378="B",VLOOKUP($A378,Bat!$A$4:$BA$1464,48,FALSE),VLOOKUP($A378,Pit!$A$4:$BF$1664,57,FALSE))</f>
        <v>0</v>
      </c>
      <c r="X378" s="14">
        <f t="shared" si="25"/>
        <v>1196</v>
      </c>
      <c r="Y378" s="20">
        <f t="shared" si="26"/>
        <v>346</v>
      </c>
      <c r="Z378" s="14">
        <f>IFERROR(VLOOKUP($D378,Results37!$F$3:$L$1396,Z$1,FALSE),"")</f>
        <v>481</v>
      </c>
      <c r="AA378" s="43">
        <f>IF(ISERROR(VLOOKUP(D378,Results37!$F$3:$O$1399,AA$1,FALSE)),"",IF(VLOOKUP(D378,Results37!$F$3:$O$1399,AA$1+1,FALSE)=1,"S"&amp;VLOOKUP(D378,Results37!$F$3:$O$1399,AA$1,FALSE),VLOOKUP(D378,Results37!$F$3:$O$1399,AA$1,FALSE)))</f>
        <v>16</v>
      </c>
      <c r="AB378" s="14">
        <f>IFERROR(VLOOKUP($D378,Results37!$F$3:$L$1396,AB$1,FALSE),"")</f>
        <v>13</v>
      </c>
      <c r="AC378" s="14" t="str">
        <f>IFERROR(VLOOKUP($D378,Results37!$F$3:$L$1396,AC$1,FALSE),"")</f>
        <v>Toyama Wind Dancers</v>
      </c>
      <c r="AD378" s="14">
        <f t="shared" si="27"/>
        <v>715</v>
      </c>
      <c r="AE378" s="18" t="str">
        <f>IF(ISERROR(VLOOKUP($AC378&amp;"-"&amp;$F378&amp;" "&amp;G378,Bonuses!$B$1:$G$1006,4,FALSE)),"",INT(VLOOKUP($AC378&amp;"-"&amp;$F378&amp;" "&amp;$G378,Bonuses!$B$1:$G$1006,4,FALSE)))</f>
        <v/>
      </c>
      <c r="AF378" s="14" t="str">
        <f>IF(ISERROR(VLOOKUP($AC378&amp;"-"&amp;$F378,Bonuses!$B$1:$G$1006,5,FALSE)),"",IF(VLOOKUP($AC378&amp;"-"&amp;$F378,Bonuses!$B$1:$G$1006,5,FALSE)="","",VLOOKUP($AC378&amp;"-"&amp;$F378,Bonuses!$B$1:$G$1006,6,FALSE)&amp;" yrs, "&amp;VLOOKUP($AC378&amp;"-"&amp;$F378,Bonuses!$B$1:$G$1006,5,FALSE)))</f>
        <v/>
      </c>
    </row>
    <row r="379" spans="1:32" s="19" customFormat="1" hidden="1" x14ac:dyDescent="0.3">
      <c r="A379" s="19">
        <v>13583</v>
      </c>
      <c r="B379" s="19">
        <f t="shared" si="24"/>
        <v>1</v>
      </c>
      <c r="C379" s="14" t="str">
        <f>IF(ISNUMBER(IFERROR(VLOOKUP($A379,Pit!$A$4:$A$600,1,FALSE),"B")),"P","B")</f>
        <v>P</v>
      </c>
      <c r="D379" s="15">
        <f>IF($C379="B",VLOOKUP($A379,Bat!$A$4:$BG$1500,D$1,FALSE),VLOOKUP($A379,Pit!$A$4:$BA$1686,D$2,FALSE))</f>
        <v>13583</v>
      </c>
      <c r="E379" s="14" t="str">
        <f>IF($C379="B",VLOOKUP($A379,Bat!$A$4:$BG$1500,E$1,FALSE),VLOOKUP($A379,Pit!$A$4:$BA$1686,E$2,FALSE))</f>
        <v>CL</v>
      </c>
      <c r="F379" s="14" t="str">
        <f>IF($C379="B",VLOOKUP($A379,Bat!$A$4:$BG$1500,F$1,FALSE),VLOOKUP($A379,Pit!$A$4:$BA$1686,F$2,FALSE))</f>
        <v>Trevor</v>
      </c>
      <c r="G379" s="14" t="str">
        <f>IF($C379="B",VLOOKUP($A379,Bat!$A$4:$BG$1500,G$1,FALSE),VLOOKUP($A379,Pit!$A$4:$BA$1686,G$2,FALSE))</f>
        <v>Olds</v>
      </c>
      <c r="H379" s="14">
        <f>IF($C379="B",VLOOKUP($A379,Bat!$A$4:$BG$1500,H$1,FALSE),VLOOKUP($A379,Pit!$A$4:$BA$1686,H$2,FALSE))</f>
        <v>18</v>
      </c>
      <c r="I379" s="14" t="str">
        <f>IF($C379="B",VLOOKUP($A379,Bat!$A$4:$BG$1500,I$1,FALSE),VLOOKUP($A379,Pit!$A$4:$BA$1686,I$2,FALSE))</f>
        <v>R</v>
      </c>
      <c r="J379" s="14" t="str">
        <f>IF($C379="B",VLOOKUP($A379,Bat!$A$4:$BG$1500,J$1,FALSE),VLOOKUP($A379,Pit!$A$4:$BA$1686,J$2,FALSE))</f>
        <v>R</v>
      </c>
      <c r="K379" s="14" t="str">
        <f>IF($C379="B",VLOOKUP($A379,Bat!$A$4:$BG$1500,K$1,FALSE),VLOOKUP($A379,Pit!$A$4:$BA$1686,K$2,FALSE))</f>
        <v>Low</v>
      </c>
      <c r="L379" s="15" t="str">
        <f>IF($C379="B",VLOOKUP($A379,Bat!$A$4:$BG$1500,L$1,FALSE),VLOOKUP($A379,Pit!$A$4:$BA$1686,L$2,FALSE))</f>
        <v>Normal</v>
      </c>
      <c r="M379" s="14">
        <f>IF($C379="B",VLOOKUP($A379,Bat!$A$4:$BG$1500,M$1,FALSE),VLOOKUP($A379,Pit!$A$4:$BA$1686,M$2,FALSE))</f>
        <v>5</v>
      </c>
      <c r="N379" s="14">
        <f>IF($C379="B",VLOOKUP($A379,Bat!$A$4:$BG$1500,N$1,FALSE),VLOOKUP($A379,Pit!$A$4:$BA$1686,N$2,FALSE))</f>
        <v>2</v>
      </c>
      <c r="O379" s="14">
        <f>IF($C379="B",VLOOKUP($A379,Bat!$A$4:$BG$1500,O$1,FALSE),VLOOKUP($A379,Pit!$A$4:$BA$1686,O$2,FALSE))</f>
        <v>3</v>
      </c>
      <c r="P379" s="14" t="str">
        <f>IF($C379="B",VLOOKUP($A379,Bat!$A$4:$BG$1500,P$1,FALSE),VLOOKUP($A379,Pit!$A$4:$BA$1686,P$2,FALSE))</f>
        <v>87-89 Mph</v>
      </c>
      <c r="Q379" s="15">
        <f>IF($C379="B",VLOOKUP($A379,Bat!$A$4:$BG$1500,Q$1,FALSE),VLOOKUP($A379,Pit!$A$4:$BA$1686,Q$2,FALSE))</f>
        <v>8</v>
      </c>
      <c r="R379" s="16">
        <f>IF($C379="B",VLOOKUP($A379,Bat!$A$4:$BG$1500,R$1,FALSE),VLOOKUP($A379,Pit!$A$4:$BA$1686,R$2,FALSE))</f>
        <v>107.1947009474832</v>
      </c>
      <c r="S379" s="17">
        <f>IF($C379="B",VLOOKUP($A379,Bat!$A$4:$BG$1500,S$1,FALSE),VLOOKUP($A379,Pit!$A$4:$BA$1686,S$2,FALSE))</f>
        <v>0.57159576373795373</v>
      </c>
      <c r="T379" s="48" t="str">
        <f>IF($C379="B",VLOOKUP($A379,Bat!$A$4:$BG$1500,T$1,FALSE),VLOOKUP($A379,Pit!$A$4:$BA$1686,T$2,FALSE))</f>
        <v>$95k</v>
      </c>
      <c r="U379" s="19">
        <f>IF($C379="B",VLOOKUP($A379,Bat!$A$4:$AU$1464,46,FALSE),VLOOKUP($A379,Pit!$A$4:$BD$1664,55,FALSE))</f>
        <v>800</v>
      </c>
      <c r="V379" s="19">
        <f>IF($C379="B",VLOOKUP($A379,Bat!$A$4:$BA$1464,47,FALSE),VLOOKUP($A379,Pit!$A$4:$BF$1664,56,FALSE))</f>
        <v>800</v>
      </c>
      <c r="W379" s="19">
        <f>IF($C379="B",VLOOKUP($A379,Bat!$A$4:$BA$1464,48,FALSE),VLOOKUP($A379,Pit!$A$4:$BF$1664,57,FALSE))</f>
        <v>0</v>
      </c>
      <c r="X379" s="14">
        <f t="shared" si="25"/>
        <v>1112</v>
      </c>
      <c r="Y379" s="20">
        <f t="shared" si="26"/>
        <v>262</v>
      </c>
      <c r="Z379" s="14">
        <f>IFERROR(VLOOKUP($D379,Results37!$F$3:$L$1396,Z$1,FALSE),"")</f>
        <v>357</v>
      </c>
      <c r="AA379" s="43">
        <f>IF(ISERROR(VLOOKUP(D379,Results37!$F$3:$O$1399,AA$1,FALSE)),"",IF(VLOOKUP(D379,Results37!$F$3:$O$1399,AA$1+1,FALSE)=1,"S"&amp;VLOOKUP(D379,Results37!$F$3:$O$1399,AA$1,FALSE),VLOOKUP(D379,Results37!$F$3:$O$1399,AA$1,FALSE)))</f>
        <v>12</v>
      </c>
      <c r="AB379" s="14">
        <f>IFERROR(VLOOKUP($D379,Results37!$F$3:$L$1396,AB$1,FALSE),"")</f>
        <v>17</v>
      </c>
      <c r="AC379" s="14" t="str">
        <f>IFERROR(VLOOKUP($D379,Results37!$F$3:$L$1396,AC$1,FALSE),"")</f>
        <v>Aurora Borealis</v>
      </c>
      <c r="AD379" s="14">
        <f t="shared" si="27"/>
        <v>755</v>
      </c>
      <c r="AE379" s="18" t="str">
        <f>IF(ISERROR(VLOOKUP($AC379&amp;"-"&amp;$F379&amp;" "&amp;G379,Bonuses!$B$1:$G$1006,4,FALSE)),"",INT(VLOOKUP($AC379&amp;"-"&amp;$F379&amp;" "&amp;$G379,Bonuses!$B$1:$G$1006,4,FALSE)))</f>
        <v/>
      </c>
      <c r="AF379" s="14" t="str">
        <f>IF(ISERROR(VLOOKUP($AC379&amp;"-"&amp;$F379,Bonuses!$B$1:$G$1006,5,FALSE)),"",IF(VLOOKUP($AC379&amp;"-"&amp;$F379,Bonuses!$B$1:$G$1006,5,FALSE)="","",VLOOKUP($AC379&amp;"-"&amp;$F379,Bonuses!$B$1:$G$1006,6,FALSE)&amp;" yrs, "&amp;VLOOKUP($AC379&amp;"-"&amp;$F379,Bonuses!$B$1:$G$1006,5,FALSE)))</f>
        <v/>
      </c>
    </row>
    <row r="380" spans="1:32" s="19" customFormat="1" hidden="1" x14ac:dyDescent="0.3">
      <c r="A380" s="19">
        <v>17638</v>
      </c>
      <c r="B380" s="19">
        <f t="shared" si="24"/>
        <v>1</v>
      </c>
      <c r="C380" s="14" t="str">
        <f>IF(ISNUMBER(IFERROR(VLOOKUP($A380,Pit!$A$4:$A$600,1,FALSE),"B")),"P","B")</f>
        <v>P</v>
      </c>
      <c r="D380" s="15">
        <f>IF($C380="B",VLOOKUP($A380,Bat!$A$4:$BG$1500,D$1,FALSE),VLOOKUP($A380,Pit!$A$4:$BA$1686,D$2,FALSE))</f>
        <v>17638</v>
      </c>
      <c r="E380" s="14" t="str">
        <f>IF($C380="B",VLOOKUP($A380,Bat!$A$4:$BG$1500,E$1,FALSE),VLOOKUP($A380,Pit!$A$4:$BA$1686,E$2,FALSE))</f>
        <v>RP</v>
      </c>
      <c r="F380" s="14" t="str">
        <f>IF($C380="B",VLOOKUP($A380,Bat!$A$4:$BG$1500,F$1,FALSE),VLOOKUP($A380,Pit!$A$4:$BA$1686,F$2,FALSE))</f>
        <v>Pedro</v>
      </c>
      <c r="G380" s="14" t="str">
        <f>IF($C380="B",VLOOKUP($A380,Bat!$A$4:$BG$1500,G$1,FALSE),VLOOKUP($A380,Pit!$A$4:$BA$1686,G$2,FALSE))</f>
        <v>Fernández</v>
      </c>
      <c r="H380" s="14">
        <f>IF($C380="B",VLOOKUP($A380,Bat!$A$4:$BG$1500,H$1,FALSE),VLOOKUP($A380,Pit!$A$4:$BA$1686,H$2,FALSE))</f>
        <v>17</v>
      </c>
      <c r="I380" s="14" t="str">
        <f>IF($C380="B",VLOOKUP($A380,Bat!$A$4:$BG$1500,I$1,FALSE),VLOOKUP($A380,Pit!$A$4:$BA$1686,I$2,FALSE))</f>
        <v>R</v>
      </c>
      <c r="J380" s="14" t="str">
        <f>IF($C380="B",VLOOKUP($A380,Bat!$A$4:$BG$1500,J$1,FALSE),VLOOKUP($A380,Pit!$A$4:$BA$1686,J$2,FALSE))</f>
        <v>R</v>
      </c>
      <c r="K380" s="14" t="str">
        <f>IF($C380="B",VLOOKUP($A380,Bat!$A$4:$BG$1500,K$1,FALSE),VLOOKUP($A380,Pit!$A$4:$BA$1686,K$2,FALSE))</f>
        <v>Low</v>
      </c>
      <c r="L380" s="15" t="str">
        <f>IF($C380="B",VLOOKUP($A380,Bat!$A$4:$BG$1500,L$1,FALSE),VLOOKUP($A380,Pit!$A$4:$BA$1686,L$2,FALSE))</f>
        <v>Normal</v>
      </c>
      <c r="M380" s="14">
        <f>IF($C380="B",VLOOKUP($A380,Bat!$A$4:$BG$1500,M$1,FALSE),VLOOKUP($A380,Pit!$A$4:$BA$1686,M$2,FALSE))</f>
        <v>5</v>
      </c>
      <c r="N380" s="14">
        <f>IF($C380="B",VLOOKUP($A380,Bat!$A$4:$BG$1500,N$1,FALSE),VLOOKUP($A380,Pit!$A$4:$BA$1686,N$2,FALSE))</f>
        <v>1</v>
      </c>
      <c r="O380" s="14">
        <f>IF($C380="B",VLOOKUP($A380,Bat!$A$4:$BG$1500,O$1,FALSE),VLOOKUP($A380,Pit!$A$4:$BA$1686,O$2,FALSE))</f>
        <v>3</v>
      </c>
      <c r="P380" s="14" t="str">
        <f>IF($C380="B",VLOOKUP($A380,Bat!$A$4:$BG$1500,P$1,FALSE),VLOOKUP($A380,Pit!$A$4:$BA$1686,P$2,FALSE))</f>
        <v>86-88 Mph</v>
      </c>
      <c r="Q380" s="15">
        <f>IF($C380="B",VLOOKUP($A380,Bat!$A$4:$BG$1500,Q$1,FALSE),VLOOKUP($A380,Pit!$A$4:$BA$1686,Q$2,FALSE))</f>
        <v>9</v>
      </c>
      <c r="R380" s="16">
        <f>IF($C380="B",VLOOKUP($A380,Bat!$A$4:$BG$1500,R$1,FALSE),VLOOKUP($A380,Pit!$A$4:$BA$1686,R$2,FALSE))</f>
        <v>104.24013991015954</v>
      </c>
      <c r="S380" s="17">
        <f>IF($C380="B",VLOOKUP($A380,Bat!$A$4:$BG$1500,S$1,FALSE),VLOOKUP($A380,Pit!$A$4:$BA$1686,S$2,FALSE))</f>
        <v>0.29901781763763258</v>
      </c>
      <c r="T380" s="48" t="str">
        <f>IF($C380="B",VLOOKUP($A380,Bat!$A$4:$BG$1500,T$1,FALSE),VLOOKUP($A380,Pit!$A$4:$BA$1686,T$2,FALSE))</f>
        <v>$75k</v>
      </c>
      <c r="U380" s="19">
        <f>IF($C380="B",VLOOKUP($A380,Bat!$A$4:$AU$1464,46,FALSE),VLOOKUP($A380,Pit!$A$4:$BD$1664,55,FALSE))</f>
        <v>800</v>
      </c>
      <c r="V380" s="19">
        <f>IF($C380="B",VLOOKUP($A380,Bat!$A$4:$BA$1464,47,FALSE),VLOOKUP($A380,Pit!$A$4:$BF$1664,56,FALSE))</f>
        <v>800</v>
      </c>
      <c r="W380" s="19">
        <f>IF($C380="B",VLOOKUP($A380,Bat!$A$4:$BA$1464,48,FALSE),VLOOKUP($A380,Pit!$A$4:$BF$1664,57,FALSE))</f>
        <v>0</v>
      </c>
      <c r="X380" s="14">
        <f t="shared" si="25"/>
        <v>1194</v>
      </c>
      <c r="Y380" s="20">
        <f t="shared" si="26"/>
        <v>344</v>
      </c>
      <c r="Z380" s="14">
        <f>IFERROR(VLOOKUP($D380,Results37!$F$3:$L$1396,Z$1,FALSE),"")</f>
        <v>603</v>
      </c>
      <c r="AA380" s="43">
        <f>IF(ISERROR(VLOOKUP(D380,Results37!$F$3:$O$1399,AA$1,FALSE)),"",IF(VLOOKUP(D380,Results37!$F$3:$O$1399,AA$1+1,FALSE)=1,"S"&amp;VLOOKUP(D380,Results37!$F$3:$O$1399,AA$1,FALSE),VLOOKUP(D380,Results37!$F$3:$O$1399,AA$1,FALSE)))</f>
        <v>20</v>
      </c>
      <c r="AB380" s="14">
        <f>IFERROR(VLOOKUP($D380,Results37!$F$3:$L$1396,AB$1,FALSE),"")</f>
        <v>7</v>
      </c>
      <c r="AC380" s="14" t="str">
        <f>IFERROR(VLOOKUP($D380,Results37!$F$3:$L$1396,AC$1,FALSE),"")</f>
        <v>Madison Malts</v>
      </c>
      <c r="AD380" s="14">
        <f t="shared" si="27"/>
        <v>591</v>
      </c>
      <c r="AE380" s="18" t="str">
        <f>IF(ISERROR(VLOOKUP($AC380&amp;"-"&amp;$F380&amp;" "&amp;G380,Bonuses!$B$1:$G$1006,4,FALSE)),"",INT(VLOOKUP($AC380&amp;"-"&amp;$F380&amp;" "&amp;$G380,Bonuses!$B$1:$G$1006,4,FALSE)))</f>
        <v/>
      </c>
      <c r="AF380" s="14" t="str">
        <f>AA380&amp;"."&amp;AB380&amp;" ("&amp;Z380&amp;") - "&amp;E380&amp;" "&amp;F380&amp;" "&amp;G380</f>
        <v>20.7 (603) - RP Pedro Fernández</v>
      </c>
    </row>
    <row r="381" spans="1:32" s="19" customFormat="1" hidden="1" x14ac:dyDescent="0.3">
      <c r="A381" s="19">
        <v>13205</v>
      </c>
      <c r="B381" s="19">
        <f t="shared" si="24"/>
        <v>1</v>
      </c>
      <c r="C381" s="14" t="str">
        <f>IF(ISNUMBER(IFERROR(VLOOKUP($A381,Pit!$A$4:$A$600,1,FALSE),"B")),"P","B")</f>
        <v>B</v>
      </c>
      <c r="D381" s="15">
        <f>IF($C381="B",VLOOKUP($A381,Bat!$A$4:$BG$1500,D$1,FALSE),VLOOKUP($A381,Pit!$A$4:$BA$1686,D$2,FALSE))</f>
        <v>13205</v>
      </c>
      <c r="E381" s="14" t="str">
        <f>IF($C381="B",VLOOKUP($A381,Bat!$A$4:$BG$1500,E$1,FALSE),VLOOKUP($A381,Pit!$A$4:$BA$1686,E$2,FALSE))</f>
        <v>1B</v>
      </c>
      <c r="F381" s="14" t="str">
        <f>IF($C381="B",VLOOKUP($A381,Bat!$A$4:$BG$1500,F$1,FALSE),VLOOKUP($A381,Pit!$A$4:$BA$1686,F$2,FALSE))</f>
        <v>Alexander</v>
      </c>
      <c r="G381" s="14" t="str">
        <f>IF($C381="B",VLOOKUP($A381,Bat!$A$4:$BG$1500,G$1,FALSE),VLOOKUP($A381,Pit!$A$4:$BA$1686,G$2,FALSE))</f>
        <v>Chilcott</v>
      </c>
      <c r="H381" s="14">
        <f>IF($C381="B",VLOOKUP($A381,Bat!$A$4:$BG$1500,H$1,FALSE),VLOOKUP($A381,Pit!$A$4:$BA$1686,H$2,FALSE))</f>
        <v>18</v>
      </c>
      <c r="I381" s="14" t="str">
        <f>IF($C381="B",VLOOKUP($A381,Bat!$A$4:$BG$1500,I$1,FALSE),VLOOKUP($A381,Pit!$A$4:$BA$1686,I$2,FALSE))</f>
        <v>R</v>
      </c>
      <c r="J381" s="14" t="str">
        <f>IF($C381="B",VLOOKUP($A381,Bat!$A$4:$BG$1500,J$1,FALSE),VLOOKUP($A381,Pit!$A$4:$BA$1686,J$2,FALSE))</f>
        <v>R</v>
      </c>
      <c r="K381" s="14" t="str">
        <f>IF($C381="B",VLOOKUP($A381,Bat!$A$4:$BG$1500,K$1,FALSE),VLOOKUP($A381,Pit!$A$4:$BA$1686,K$2,FALSE))</f>
        <v>Low</v>
      </c>
      <c r="L381" s="15" t="str">
        <f>IF($C381="B",VLOOKUP($A381,Bat!$A$4:$BG$1500,L$1,FALSE),VLOOKUP($A381,Pit!$A$4:$BA$1686,L$2,FALSE))</f>
        <v>Normal</v>
      </c>
      <c r="M381" s="14">
        <f>IF($C381="B",VLOOKUP($A381,Bat!$A$4:$BG$1500,M$1,FALSE),VLOOKUP($A381,Pit!$A$4:$BA$1686,M$2,FALSE))</f>
        <v>3</v>
      </c>
      <c r="N381" s="14">
        <f>IF($C381="B",VLOOKUP($A381,Bat!$A$4:$BG$1500,N$1,FALSE),VLOOKUP($A381,Pit!$A$4:$BA$1686,N$2,FALSE))</f>
        <v>2</v>
      </c>
      <c r="O381" s="14">
        <f>IF($C381="B",VLOOKUP($A381,Bat!$A$4:$BG$1500,O$1,FALSE),VLOOKUP($A381,Pit!$A$4:$BA$1686,O$2,FALSE))</f>
        <v>2</v>
      </c>
      <c r="P381" s="14">
        <f>IF($C381="B",VLOOKUP($A381,Bat!$A$4:$BG$1500,P$1,FALSE),VLOOKUP($A381,Pit!$A$4:$BA$1686,P$2,FALSE))</f>
        <v>4</v>
      </c>
      <c r="Q381" s="15">
        <f>IF($C381="B",VLOOKUP($A381,Bat!$A$4:$BG$1500,Q$1,FALSE),VLOOKUP($A381,Pit!$A$4:$BA$1686,Q$2,FALSE))</f>
        <v>3</v>
      </c>
      <c r="R381" s="16">
        <f>IF($C381="B",VLOOKUP($A381,Bat!$A$4:$BG$1500,R$1,FALSE),VLOOKUP($A381,Pit!$A$4:$BA$1686,R$2,FALSE))</f>
        <v>107.33745508002011</v>
      </c>
      <c r="S381" s="17">
        <f>IF($C381="B",VLOOKUP($A381,Bat!$A$4:$BG$1500,S$1,FALSE),VLOOKUP($A381,Pit!$A$4:$BA$1686,S$2,FALSE))</f>
        <v>-0.16095597557928487</v>
      </c>
      <c r="T381" s="48" t="str">
        <f>IF($C381="B",VLOOKUP($A381,Bat!$A$4:$BG$1500,T$1,FALSE),VLOOKUP($A381,Pit!$A$4:$BA$1686,T$2,FALSE))</f>
        <v>$65k</v>
      </c>
      <c r="U381" s="19">
        <f>IF($C381="B",VLOOKUP($A381,Bat!$A$4:$AU$1464,46,FALSE),VLOOKUP($A381,Pit!$A$4:$BD$1664,55,FALSE))</f>
        <v>800</v>
      </c>
      <c r="V381" s="19">
        <f>IF($C381="B",VLOOKUP($A381,Bat!$A$4:$BA$1464,47,FALSE),VLOOKUP($A381,Pit!$A$4:$BF$1664,56,FALSE))</f>
        <v>800</v>
      </c>
      <c r="W381" s="19">
        <f>IF($C381="B",VLOOKUP($A381,Bat!$A$4:$BA$1464,48,FALSE),VLOOKUP($A381,Pit!$A$4:$BF$1664,57,FALSE))</f>
        <v>0</v>
      </c>
      <c r="X381" s="14">
        <f t="shared" si="25"/>
        <v>1400</v>
      </c>
      <c r="Y381" s="20">
        <f t="shared" si="26"/>
        <v>550</v>
      </c>
      <c r="Z381" s="14" t="str">
        <f>IFERROR(VLOOKUP($D381,Results37!$F$3:$L$1396,Z$1,FALSE),"")</f>
        <v/>
      </c>
      <c r="AA381" s="43" t="str">
        <f>IF(ISERROR(VLOOKUP(D381,Results37!$F$3:$O$1399,AA$1,FALSE)),"",IF(VLOOKUP(D381,Results37!$F$3:$O$1399,AA$1+1,FALSE)=1,"S"&amp;VLOOKUP(D381,Results37!$F$3:$O$1399,AA$1,FALSE),VLOOKUP(D381,Results37!$F$3:$O$1399,AA$1,FALSE)))</f>
        <v/>
      </c>
      <c r="AB381" s="14" t="str">
        <f>IFERROR(VLOOKUP($D381,Results37!$F$3:$L$1396,AB$1,FALSE),"")</f>
        <v/>
      </c>
      <c r="AC381" s="14" t="str">
        <f>IFERROR(VLOOKUP($D381,Results37!$F$3:$L$1396,AC$1,FALSE),"")</f>
        <v/>
      </c>
      <c r="AD381" s="14" t="e">
        <f t="shared" si="27"/>
        <v>#VALUE!</v>
      </c>
      <c r="AE381" s="18" t="str">
        <f>IF(ISERROR(VLOOKUP($AC381&amp;"-"&amp;$F381&amp;" "&amp;G381,Bonuses!$B$1:$G$1006,4,FALSE)),"",INT(VLOOKUP($AC381&amp;"-"&amp;$F381&amp;" "&amp;$G381,Bonuses!$B$1:$G$1006,4,FALSE)))</f>
        <v/>
      </c>
      <c r="AF381" s="14" t="str">
        <f>IF(ISERROR(VLOOKUP($AC381&amp;"-"&amp;$F381,Bonuses!$B$1:$G$1006,5,FALSE)),"",IF(VLOOKUP($AC381&amp;"-"&amp;$F381,Bonuses!$B$1:$G$1006,5,FALSE)="","",VLOOKUP($AC381&amp;"-"&amp;$F381,Bonuses!$B$1:$G$1006,6,FALSE)&amp;" yrs, "&amp;VLOOKUP($AC381&amp;"-"&amp;$F381,Bonuses!$B$1:$G$1006,5,FALSE)))</f>
        <v/>
      </c>
    </row>
    <row r="382" spans="1:32" s="19" customFormat="1" x14ac:dyDescent="0.3">
      <c r="A382" s="19">
        <v>7636</v>
      </c>
      <c r="B382" s="19">
        <f t="shared" si="24"/>
        <v>1</v>
      </c>
      <c r="C382" s="14" t="str">
        <f>IF(ISNUMBER(IFERROR(VLOOKUP($A382,Pit!$A$4:$A$600,1,FALSE),"B")),"P","B")</f>
        <v>P</v>
      </c>
      <c r="D382" s="15">
        <f>IF($C382="B",VLOOKUP($A382,Bat!$A$4:$BG$1500,D$1,FALSE),VLOOKUP($A382,Pit!$A$4:$BA$1686,D$2,FALSE))</f>
        <v>7636</v>
      </c>
      <c r="E382" s="14" t="str">
        <f>IF($C382="B",VLOOKUP($A382,Bat!$A$4:$BG$1500,E$1,FALSE),VLOOKUP($A382,Pit!$A$4:$BA$1686,E$2,FALSE))</f>
        <v>SP</v>
      </c>
      <c r="F382" s="14" t="str">
        <f>IF($C382="B",VLOOKUP($A382,Bat!$A$4:$BG$1500,F$1,FALSE),VLOOKUP($A382,Pit!$A$4:$BA$1686,F$2,FALSE))</f>
        <v>Jon</v>
      </c>
      <c r="G382" s="14" t="str">
        <f>IF($C382="B",VLOOKUP($A382,Bat!$A$4:$BG$1500,G$1,FALSE),VLOOKUP($A382,Pit!$A$4:$BA$1686,G$2,FALSE))</f>
        <v>Bunch</v>
      </c>
      <c r="H382" s="14">
        <f>IF($C382="B",VLOOKUP($A382,Bat!$A$4:$BG$1500,H$1,FALSE),VLOOKUP($A382,Pit!$A$4:$BA$1686,H$2,FALSE))</f>
        <v>18</v>
      </c>
      <c r="I382" s="14" t="str">
        <f>IF($C382="B",VLOOKUP($A382,Bat!$A$4:$BG$1500,I$1,FALSE),VLOOKUP($A382,Pit!$A$4:$BA$1686,I$2,FALSE))</f>
        <v>L</v>
      </c>
      <c r="J382" s="14" t="str">
        <f>IF($C382="B",VLOOKUP($A382,Bat!$A$4:$BG$1500,J$1,FALSE),VLOOKUP($A382,Pit!$A$4:$BA$1686,J$2,FALSE))</f>
        <v>R</v>
      </c>
      <c r="K382" s="14" t="str">
        <f>IF($C382="B",VLOOKUP($A382,Bat!$A$4:$BG$1500,K$1,FALSE),VLOOKUP($A382,Pit!$A$4:$BA$1686,K$2,FALSE))</f>
        <v>High</v>
      </c>
      <c r="L382" s="15" t="str">
        <f>IF($C382="B",VLOOKUP($A382,Bat!$A$4:$BG$1500,L$1,FALSE),VLOOKUP($A382,Pit!$A$4:$BA$1686,L$2,FALSE))</f>
        <v>Normal</v>
      </c>
      <c r="M382" s="14">
        <f>IF($C382="B",VLOOKUP($A382,Bat!$A$4:$BG$1500,M$1,FALSE),VLOOKUP($A382,Pit!$A$4:$BA$1686,M$2,FALSE))</f>
        <v>5</v>
      </c>
      <c r="N382" s="14">
        <f>IF($C382="B",VLOOKUP($A382,Bat!$A$4:$BG$1500,N$1,FALSE),VLOOKUP($A382,Pit!$A$4:$BA$1686,N$2,FALSE))</f>
        <v>2</v>
      </c>
      <c r="O382" s="14">
        <f>IF($C382="B",VLOOKUP($A382,Bat!$A$4:$BG$1500,O$1,FALSE),VLOOKUP($A382,Pit!$A$4:$BA$1686,O$2,FALSE))</f>
        <v>2</v>
      </c>
      <c r="P382" s="14" t="str">
        <f>IF($C382="B",VLOOKUP($A382,Bat!$A$4:$BG$1500,P$1,FALSE),VLOOKUP($A382,Pit!$A$4:$BA$1686,P$2,FALSE))</f>
        <v>89-91 Mph</v>
      </c>
      <c r="Q382" s="15">
        <f>IF($C382="B",VLOOKUP($A382,Bat!$A$4:$BG$1500,Q$1,FALSE),VLOOKUP($A382,Pit!$A$4:$BA$1686,Q$2,FALSE))</f>
        <v>8</v>
      </c>
      <c r="R382" s="16">
        <f>IF($C382="B",VLOOKUP($A382,Bat!$A$4:$BG$1500,R$1,FALSE),VLOOKUP($A382,Pit!$A$4:$BA$1686,R$2,FALSE))</f>
        <v>106.92026501821314</v>
      </c>
      <c r="S382" s="17">
        <f>IF($C382="B",VLOOKUP($A382,Bat!$A$4:$BG$1500,S$1,FALSE),VLOOKUP($A382,Pit!$A$4:$BA$1686,S$2,FALSE))</f>
        <v>0.54627722030913839</v>
      </c>
      <c r="T382" s="48" t="str">
        <f>IF($C382="B",VLOOKUP($A382,Bat!$A$4:$BG$1500,T$1,FALSE),VLOOKUP($A382,Pit!$A$4:$BA$1686,T$2,FALSE))</f>
        <v>$65k</v>
      </c>
      <c r="U382" s="19">
        <f>IF($C382="B",VLOOKUP($A382,Bat!$A$4:$AU$1464,46,FALSE),VLOOKUP($A382,Pit!$A$4:$BD$1664,55,FALSE))</f>
        <v>800</v>
      </c>
      <c r="V382" s="19">
        <f>IF($C382="B",VLOOKUP($A382,Bat!$A$4:$BA$1464,47,FALSE),VLOOKUP($A382,Pit!$A$4:$BF$1664,56,FALSE))</f>
        <v>800</v>
      </c>
      <c r="W382" s="19">
        <f>IF($C382="B",VLOOKUP($A382,Bat!$A$4:$BA$1464,48,FALSE),VLOOKUP($A382,Pit!$A$4:$BF$1664,57,FALSE))</f>
        <v>0</v>
      </c>
      <c r="X382" s="14">
        <f t="shared" si="25"/>
        <v>1117</v>
      </c>
      <c r="Y382" s="20">
        <f t="shared" si="26"/>
        <v>267</v>
      </c>
      <c r="Z382" s="14">
        <f>IFERROR(VLOOKUP($D382,Results37!$F$3:$L$1396,Z$1,FALSE),"")</f>
        <v>351</v>
      </c>
      <c r="AA382" s="43">
        <f>IF(ISERROR(VLOOKUP(D382,Results37!$F$3:$O$1399,AA$1,FALSE)),"",IF(VLOOKUP(D382,Results37!$F$3:$O$1399,AA$1+1,FALSE)=1,"S"&amp;VLOOKUP(D382,Results37!$F$3:$O$1399,AA$1,FALSE),VLOOKUP(D382,Results37!$F$3:$O$1399,AA$1,FALSE)))</f>
        <v>12</v>
      </c>
      <c r="AB382" s="14">
        <f>IFERROR(VLOOKUP($D382,Results37!$F$3:$L$1396,AB$1,FALSE),"")</f>
        <v>11</v>
      </c>
      <c r="AC382" s="14" t="str">
        <f>IFERROR(VLOOKUP($D382,Results37!$F$3:$L$1396,AC$1,FALSE),"")</f>
        <v>Amsterdam Lions</v>
      </c>
      <c r="AD382" s="14">
        <f t="shared" si="27"/>
        <v>766</v>
      </c>
      <c r="AE382" s="18" t="str">
        <f>IF(ISERROR(VLOOKUP($AC382&amp;"-"&amp;$F382&amp;" "&amp;G382,Bonuses!$B$1:$G$1006,4,FALSE)),"",INT(VLOOKUP($AC382&amp;"-"&amp;$F382&amp;" "&amp;$G382,Bonuses!$B$1:$G$1006,4,FALSE)))</f>
        <v/>
      </c>
      <c r="AF382" s="14" t="str">
        <f>IF(ISERROR(VLOOKUP($AC382&amp;"-"&amp;$F382,Bonuses!$B$1:$G$1006,5,FALSE)),"",IF(VLOOKUP($AC382&amp;"-"&amp;$F382,Bonuses!$B$1:$G$1006,5,FALSE)="","",VLOOKUP($AC382&amp;"-"&amp;$F382,Bonuses!$B$1:$G$1006,6,FALSE)&amp;" yrs, "&amp;VLOOKUP($AC382&amp;"-"&amp;$F382,Bonuses!$B$1:$G$1006,5,FALSE)))</f>
        <v/>
      </c>
    </row>
    <row r="383" spans="1:32" s="19" customFormat="1" hidden="1" x14ac:dyDescent="0.3">
      <c r="A383" s="19">
        <v>12285</v>
      </c>
      <c r="B383" s="19">
        <f t="shared" si="24"/>
        <v>1</v>
      </c>
      <c r="C383" s="14" t="str">
        <f>IF(ISNUMBER(IFERROR(VLOOKUP($A383,Pit!$A$4:$A$600,1,FALSE),"B")),"P","B")</f>
        <v>P</v>
      </c>
      <c r="D383" s="15">
        <f>IF($C383="B",VLOOKUP($A383,Bat!$A$4:$BG$1500,D$1,FALSE),VLOOKUP($A383,Pit!$A$4:$BA$1686,D$2,FALSE))</f>
        <v>12285</v>
      </c>
      <c r="E383" s="14" t="str">
        <f>IF($C383="B",VLOOKUP($A383,Bat!$A$4:$BG$1500,E$1,FALSE),VLOOKUP($A383,Pit!$A$4:$BA$1686,E$2,FALSE))</f>
        <v>RP</v>
      </c>
      <c r="F383" s="14" t="str">
        <f>IF($C383="B",VLOOKUP($A383,Bat!$A$4:$BG$1500,F$1,FALSE),VLOOKUP($A383,Pit!$A$4:$BA$1686,F$2,FALSE))</f>
        <v>Ángel</v>
      </c>
      <c r="G383" s="14" t="str">
        <f>IF($C383="B",VLOOKUP($A383,Bat!$A$4:$BG$1500,G$1,FALSE),VLOOKUP($A383,Pit!$A$4:$BA$1686,G$2,FALSE))</f>
        <v>García</v>
      </c>
      <c r="H383" s="14">
        <f>IF($C383="B",VLOOKUP($A383,Bat!$A$4:$BG$1500,H$1,FALSE),VLOOKUP($A383,Pit!$A$4:$BA$1686,H$2,FALSE))</f>
        <v>18</v>
      </c>
      <c r="I383" s="14" t="str">
        <f>IF($C383="B",VLOOKUP($A383,Bat!$A$4:$BG$1500,I$1,FALSE),VLOOKUP($A383,Pit!$A$4:$BA$1686,I$2,FALSE))</f>
        <v>L</v>
      </c>
      <c r="J383" s="14" t="str">
        <f>IF($C383="B",VLOOKUP($A383,Bat!$A$4:$BG$1500,J$1,FALSE),VLOOKUP($A383,Pit!$A$4:$BA$1686,J$2,FALSE))</f>
        <v>R</v>
      </c>
      <c r="K383" s="14" t="str">
        <f>IF($C383="B",VLOOKUP($A383,Bat!$A$4:$BG$1500,K$1,FALSE),VLOOKUP($A383,Pit!$A$4:$BA$1686,K$2,FALSE))</f>
        <v>Normal</v>
      </c>
      <c r="L383" s="15" t="str">
        <f>IF($C383="B",VLOOKUP($A383,Bat!$A$4:$BG$1500,L$1,FALSE),VLOOKUP($A383,Pit!$A$4:$BA$1686,L$2,FALSE))</f>
        <v>Normal</v>
      </c>
      <c r="M383" s="14">
        <f>IF($C383="B",VLOOKUP($A383,Bat!$A$4:$BG$1500,M$1,FALSE),VLOOKUP($A383,Pit!$A$4:$BA$1686,M$2,FALSE))</f>
        <v>3</v>
      </c>
      <c r="N383" s="14">
        <f>IF($C383="B",VLOOKUP($A383,Bat!$A$4:$BG$1500,N$1,FALSE),VLOOKUP($A383,Pit!$A$4:$BA$1686,N$2,FALSE))</f>
        <v>3</v>
      </c>
      <c r="O383" s="14">
        <f>IF($C383="B",VLOOKUP($A383,Bat!$A$4:$BG$1500,O$1,FALSE),VLOOKUP($A383,Pit!$A$4:$BA$1686,O$2,FALSE))</f>
        <v>3</v>
      </c>
      <c r="P383" s="14" t="str">
        <f>IF($C383="B",VLOOKUP($A383,Bat!$A$4:$BG$1500,P$1,FALSE),VLOOKUP($A383,Pit!$A$4:$BA$1686,P$2,FALSE))</f>
        <v>86-88 Mph</v>
      </c>
      <c r="Q383" s="15">
        <f>IF($C383="B",VLOOKUP($A383,Bat!$A$4:$BG$1500,Q$1,FALSE),VLOOKUP($A383,Pit!$A$4:$BA$1686,Q$2,FALSE))</f>
        <v>7</v>
      </c>
      <c r="R383" s="16">
        <f>IF($C383="B",VLOOKUP($A383,Bat!$A$4:$BG$1500,R$1,FALSE),VLOOKUP($A383,Pit!$A$4:$BA$1686,R$2,FALSE))</f>
        <v>104.11790682927476</v>
      </c>
      <c r="S383" s="17">
        <f>IF($C383="B",VLOOKUP($A383,Bat!$A$4:$BG$1500,S$1,FALSE),VLOOKUP($A383,Pit!$A$4:$BA$1686,S$2,FALSE))</f>
        <v>0.28774100131459968</v>
      </c>
      <c r="T383" s="48" t="str">
        <f>IF($C383="B",VLOOKUP($A383,Bat!$A$4:$BG$1500,T$1,FALSE),VLOOKUP($A383,Pit!$A$4:$BA$1686,T$2,FALSE))</f>
        <v>$65k</v>
      </c>
      <c r="U383" s="19">
        <f>IF($C383="B",VLOOKUP($A383,Bat!$A$4:$AU$1464,46,FALSE),VLOOKUP($A383,Pit!$A$4:$BD$1664,55,FALSE))</f>
        <v>800</v>
      </c>
      <c r="V383" s="19">
        <f>IF($C383="B",VLOOKUP($A383,Bat!$A$4:$BA$1464,47,FALSE),VLOOKUP($A383,Pit!$A$4:$BF$1664,56,FALSE))</f>
        <v>800</v>
      </c>
      <c r="W383" s="19">
        <f>IF($C383="B",VLOOKUP($A383,Bat!$A$4:$BA$1464,48,FALSE),VLOOKUP($A383,Pit!$A$4:$BF$1664,57,FALSE))</f>
        <v>0</v>
      </c>
      <c r="X383" s="14">
        <f t="shared" si="25"/>
        <v>1197</v>
      </c>
      <c r="Y383" s="20">
        <f t="shared" si="26"/>
        <v>347</v>
      </c>
      <c r="Z383" s="14" t="str">
        <f>IFERROR(VLOOKUP($D383,Results37!$F$3:$L$1396,Z$1,FALSE),"")</f>
        <v/>
      </c>
      <c r="AA383" s="43" t="str">
        <f>IF(ISERROR(VLOOKUP(D383,Results37!$F$3:$O$1399,AA$1,FALSE)),"",IF(VLOOKUP(D383,Results37!$F$3:$O$1399,AA$1+1,FALSE)=1,"S"&amp;VLOOKUP(D383,Results37!$F$3:$O$1399,AA$1,FALSE),VLOOKUP(D383,Results37!$F$3:$O$1399,AA$1,FALSE)))</f>
        <v/>
      </c>
      <c r="AB383" s="14" t="str">
        <f>IFERROR(VLOOKUP($D383,Results37!$F$3:$L$1396,AB$1,FALSE),"")</f>
        <v/>
      </c>
      <c r="AC383" s="14" t="str">
        <f>IFERROR(VLOOKUP($D383,Results37!$F$3:$L$1396,AC$1,FALSE),"")</f>
        <v/>
      </c>
      <c r="AD383" s="14" t="e">
        <f t="shared" si="27"/>
        <v>#VALUE!</v>
      </c>
      <c r="AE383" s="18" t="str">
        <f>IF(ISERROR(VLOOKUP($AC383&amp;"-"&amp;$F383&amp;" "&amp;G383,Bonuses!$B$1:$G$1006,4,FALSE)),"",INT(VLOOKUP($AC383&amp;"-"&amp;$F383&amp;" "&amp;$G383,Bonuses!$B$1:$G$1006,4,FALSE)))</f>
        <v/>
      </c>
      <c r="AF383" s="14" t="str">
        <f>IF(ISERROR(VLOOKUP($AC383&amp;"-"&amp;$F383,Bonuses!$B$1:$G$1006,5,FALSE)),"",IF(VLOOKUP($AC383&amp;"-"&amp;$F383,Bonuses!$B$1:$G$1006,5,FALSE)="","",VLOOKUP($AC383&amp;"-"&amp;$F383,Bonuses!$B$1:$G$1006,6,FALSE)&amp;" yrs, "&amp;VLOOKUP($AC383&amp;"-"&amp;$F383,Bonuses!$B$1:$G$1006,5,FALSE)))</f>
        <v/>
      </c>
    </row>
    <row r="384" spans="1:32" s="19" customFormat="1" hidden="1" x14ac:dyDescent="0.3">
      <c r="A384" s="19">
        <v>6454</v>
      </c>
      <c r="B384" s="19">
        <f t="shared" si="24"/>
        <v>1</v>
      </c>
      <c r="C384" s="14" t="str">
        <f>IF(ISNUMBER(IFERROR(VLOOKUP($A384,Pit!$A$4:$A$600,1,FALSE),"B")),"P","B")</f>
        <v>P</v>
      </c>
      <c r="D384" s="15">
        <f>IF($C384="B",VLOOKUP($A384,Bat!$A$4:$BG$1500,D$1,FALSE),VLOOKUP($A384,Pit!$A$4:$BA$1686,D$2,FALSE))</f>
        <v>6454</v>
      </c>
      <c r="E384" s="14" t="str">
        <f>IF($C384="B",VLOOKUP($A384,Bat!$A$4:$BG$1500,E$1,FALSE),VLOOKUP($A384,Pit!$A$4:$BA$1686,E$2,FALSE))</f>
        <v>RP</v>
      </c>
      <c r="F384" s="14" t="str">
        <f>IF($C384="B",VLOOKUP($A384,Bat!$A$4:$BG$1500,F$1,FALSE),VLOOKUP($A384,Pit!$A$4:$BA$1686,F$2,FALSE))</f>
        <v>Al</v>
      </c>
      <c r="G384" s="14" t="str">
        <f>IF($C384="B",VLOOKUP($A384,Bat!$A$4:$BG$1500,G$1,FALSE),VLOOKUP($A384,Pit!$A$4:$BA$1686,G$2,FALSE))</f>
        <v>Brown</v>
      </c>
      <c r="H384" s="14">
        <f>IF($C384="B",VLOOKUP($A384,Bat!$A$4:$BG$1500,H$1,FALSE),VLOOKUP($A384,Pit!$A$4:$BA$1686,H$2,FALSE))</f>
        <v>18</v>
      </c>
      <c r="I384" s="14" t="str">
        <f>IF($C384="B",VLOOKUP($A384,Bat!$A$4:$BG$1500,I$1,FALSE),VLOOKUP($A384,Pit!$A$4:$BA$1686,I$2,FALSE))</f>
        <v>S</v>
      </c>
      <c r="J384" s="14" t="str">
        <f>IF($C384="B",VLOOKUP($A384,Bat!$A$4:$BG$1500,J$1,FALSE),VLOOKUP($A384,Pit!$A$4:$BA$1686,J$2,FALSE))</f>
        <v>R</v>
      </c>
      <c r="K384" s="14" t="str">
        <f>IF($C384="B",VLOOKUP($A384,Bat!$A$4:$BG$1500,K$1,FALSE),VLOOKUP($A384,Pit!$A$4:$BA$1686,K$2,FALSE))</f>
        <v>High</v>
      </c>
      <c r="L384" s="15" t="str">
        <f>IF($C384="B",VLOOKUP($A384,Bat!$A$4:$BG$1500,L$1,FALSE),VLOOKUP($A384,Pit!$A$4:$BA$1686,L$2,FALSE))</f>
        <v>Normal</v>
      </c>
      <c r="M384" s="14">
        <f>IF($C384="B",VLOOKUP($A384,Bat!$A$4:$BG$1500,M$1,FALSE),VLOOKUP($A384,Pit!$A$4:$BA$1686,M$2,FALSE))</f>
        <v>5</v>
      </c>
      <c r="N384" s="14">
        <f>IF($C384="B",VLOOKUP($A384,Bat!$A$4:$BG$1500,N$1,FALSE),VLOOKUP($A384,Pit!$A$4:$BA$1686,N$2,FALSE))</f>
        <v>1</v>
      </c>
      <c r="O384" s="14">
        <f>IF($C384="B",VLOOKUP($A384,Bat!$A$4:$BG$1500,O$1,FALSE),VLOOKUP($A384,Pit!$A$4:$BA$1686,O$2,FALSE))</f>
        <v>3</v>
      </c>
      <c r="P384" s="14" t="str">
        <f>IF($C384="B",VLOOKUP($A384,Bat!$A$4:$BG$1500,P$1,FALSE),VLOOKUP($A384,Pit!$A$4:$BA$1686,P$2,FALSE))</f>
        <v>90-92 Mph</v>
      </c>
      <c r="Q384" s="15">
        <f>IF($C384="B",VLOOKUP($A384,Bat!$A$4:$BG$1500,Q$1,FALSE),VLOOKUP($A384,Pit!$A$4:$BA$1686,Q$2,FALSE))</f>
        <v>8</v>
      </c>
      <c r="R384" s="16">
        <f>IF($C384="B",VLOOKUP($A384,Bat!$A$4:$BG$1500,R$1,FALSE),VLOOKUP($A384,Pit!$A$4:$BA$1686,R$2,FALSE))</f>
        <v>106.87198027559607</v>
      </c>
      <c r="S384" s="17">
        <f>IF($C384="B",VLOOKUP($A384,Bat!$A$4:$BG$1500,S$1,FALSE),VLOOKUP($A384,Pit!$A$4:$BA$1686,S$2,FALSE))</f>
        <v>0.54182263101337425</v>
      </c>
      <c r="T384" s="48" t="str">
        <f>IF($C384="B",VLOOKUP($A384,Bat!$A$4:$BG$1500,T$1,FALSE),VLOOKUP($A384,Pit!$A$4:$BA$1686,T$2,FALSE))</f>
        <v>$38k</v>
      </c>
      <c r="U384" s="19">
        <f>IF($C384="B",VLOOKUP($A384,Bat!$A$4:$AU$1464,46,FALSE),VLOOKUP($A384,Pit!$A$4:$BD$1664,55,FALSE))</f>
        <v>800</v>
      </c>
      <c r="V384" s="19">
        <f>IF($C384="B",VLOOKUP($A384,Bat!$A$4:$BA$1464,47,FALSE),VLOOKUP($A384,Pit!$A$4:$BF$1664,56,FALSE))</f>
        <v>800</v>
      </c>
      <c r="W384" s="19">
        <f>IF($C384="B",VLOOKUP($A384,Bat!$A$4:$BA$1464,48,FALSE),VLOOKUP($A384,Pit!$A$4:$BF$1664,57,FALSE))</f>
        <v>0</v>
      </c>
      <c r="X384" s="14">
        <f t="shared" si="25"/>
        <v>1118</v>
      </c>
      <c r="Y384" s="20">
        <f t="shared" si="26"/>
        <v>268</v>
      </c>
      <c r="Z384" s="14">
        <f>IFERROR(VLOOKUP($D384,Results37!$F$3:$L$1396,Z$1,FALSE),"")</f>
        <v>303</v>
      </c>
      <c r="AA384" s="43">
        <f>IF(ISERROR(VLOOKUP(D384,Results37!$F$3:$O$1399,AA$1,FALSE)),"",IF(VLOOKUP(D384,Results37!$F$3:$O$1399,AA$1+1,FALSE)=1,"S"&amp;VLOOKUP(D384,Results37!$F$3:$O$1399,AA$1,FALSE),VLOOKUP(D384,Results37!$F$3:$O$1399,AA$1,FALSE)))</f>
        <v>10</v>
      </c>
      <c r="AB384" s="14">
        <f>IFERROR(VLOOKUP($D384,Results37!$F$3:$L$1396,AB$1,FALSE),"")</f>
        <v>27</v>
      </c>
      <c r="AC384" s="14" t="str">
        <f>IFERROR(VLOOKUP($D384,Results37!$F$3:$L$1396,AC$1,FALSE),"")</f>
        <v>Neo-Tokyo Akira</v>
      </c>
      <c r="AD384" s="14">
        <f t="shared" si="27"/>
        <v>815</v>
      </c>
      <c r="AE384" s="18" t="str">
        <f>IF(ISERROR(VLOOKUP($AC384&amp;"-"&amp;$F384&amp;" "&amp;G384,Bonuses!$B$1:$G$1006,4,FALSE)),"",INT(VLOOKUP($AC384&amp;"-"&amp;$F384&amp;" "&amp;$G384,Bonuses!$B$1:$G$1006,4,FALSE)))</f>
        <v/>
      </c>
      <c r="AF384" s="14" t="str">
        <f>IF(ISERROR(VLOOKUP($AC384&amp;"-"&amp;$F384,Bonuses!$B$1:$G$1006,5,FALSE)),"",IF(VLOOKUP($AC384&amp;"-"&amp;$F384,Bonuses!$B$1:$G$1006,5,FALSE)="","",VLOOKUP($AC384&amp;"-"&amp;$F384,Bonuses!$B$1:$G$1006,6,FALSE)&amp;" yrs, "&amp;VLOOKUP($AC384&amp;"-"&amp;$F384,Bonuses!$B$1:$G$1006,5,FALSE)))</f>
        <v/>
      </c>
    </row>
    <row r="385" spans="1:32" s="19" customFormat="1" hidden="1" x14ac:dyDescent="0.3">
      <c r="A385" s="19">
        <v>7179</v>
      </c>
      <c r="B385" s="19">
        <f t="shared" si="24"/>
        <v>1</v>
      </c>
      <c r="C385" s="14" t="str">
        <f>IF(ISNUMBER(IFERROR(VLOOKUP($A385,Pit!$A$4:$A$600,1,FALSE),"B")),"P","B")</f>
        <v>P</v>
      </c>
      <c r="D385" s="15">
        <f>IF($C385="B",VLOOKUP($A385,Bat!$A$4:$BG$1500,D$1,FALSE),VLOOKUP($A385,Pit!$A$4:$BA$1686,D$2,FALSE))</f>
        <v>7179</v>
      </c>
      <c r="E385" s="14" t="str">
        <f>IF($C385="B",VLOOKUP($A385,Bat!$A$4:$BG$1500,E$1,FALSE),VLOOKUP($A385,Pit!$A$4:$BA$1686,E$2,FALSE))</f>
        <v>RP</v>
      </c>
      <c r="F385" s="14" t="str">
        <f>IF($C385="B",VLOOKUP($A385,Bat!$A$4:$BG$1500,F$1,FALSE),VLOOKUP($A385,Pit!$A$4:$BA$1686,F$2,FALSE))</f>
        <v>Bob</v>
      </c>
      <c r="G385" s="14" t="str">
        <f>IF($C385="B",VLOOKUP($A385,Bat!$A$4:$BG$1500,G$1,FALSE),VLOOKUP($A385,Pit!$A$4:$BA$1686,G$2,FALSE))</f>
        <v>Payne</v>
      </c>
      <c r="H385" s="14">
        <f>IF($C385="B",VLOOKUP($A385,Bat!$A$4:$BG$1500,H$1,FALSE),VLOOKUP($A385,Pit!$A$4:$BA$1686,H$2,FALSE))</f>
        <v>18</v>
      </c>
      <c r="I385" s="14" t="str">
        <f>IF($C385="B",VLOOKUP($A385,Bat!$A$4:$BG$1500,I$1,FALSE),VLOOKUP($A385,Pit!$A$4:$BA$1686,I$2,FALSE))</f>
        <v>R</v>
      </c>
      <c r="J385" s="14" t="str">
        <f>IF($C385="B",VLOOKUP($A385,Bat!$A$4:$BG$1500,J$1,FALSE),VLOOKUP($A385,Pit!$A$4:$BA$1686,J$2,FALSE))</f>
        <v>R</v>
      </c>
      <c r="K385" s="14" t="str">
        <f>IF($C385="B",VLOOKUP($A385,Bat!$A$4:$BG$1500,K$1,FALSE),VLOOKUP($A385,Pit!$A$4:$BA$1686,K$2,FALSE))</f>
        <v>Normal</v>
      </c>
      <c r="L385" s="15" t="str">
        <f>IF($C385="B",VLOOKUP($A385,Bat!$A$4:$BG$1500,L$1,FALSE),VLOOKUP($A385,Pit!$A$4:$BA$1686,L$2,FALSE))</f>
        <v>Normal</v>
      </c>
      <c r="M385" s="14">
        <f>IF($C385="B",VLOOKUP($A385,Bat!$A$4:$BG$1500,M$1,FALSE),VLOOKUP($A385,Pit!$A$4:$BA$1686,M$2,FALSE))</f>
        <v>4</v>
      </c>
      <c r="N385" s="14">
        <f>IF($C385="B",VLOOKUP($A385,Bat!$A$4:$BG$1500,N$1,FALSE),VLOOKUP($A385,Pit!$A$4:$BA$1686,N$2,FALSE))</f>
        <v>2</v>
      </c>
      <c r="O385" s="14">
        <f>IF($C385="B",VLOOKUP($A385,Bat!$A$4:$BG$1500,O$1,FALSE),VLOOKUP($A385,Pit!$A$4:$BA$1686,O$2,FALSE))</f>
        <v>3</v>
      </c>
      <c r="P385" s="14" t="str">
        <f>IF($C385="B",VLOOKUP($A385,Bat!$A$4:$BG$1500,P$1,FALSE),VLOOKUP($A385,Pit!$A$4:$BA$1686,P$2,FALSE))</f>
        <v>86-88 Mph</v>
      </c>
      <c r="Q385" s="15">
        <f>IF($C385="B",VLOOKUP($A385,Bat!$A$4:$BG$1500,Q$1,FALSE),VLOOKUP($A385,Pit!$A$4:$BA$1686,Q$2,FALSE))</f>
        <v>8</v>
      </c>
      <c r="R385" s="16">
        <f>IF($C385="B",VLOOKUP($A385,Bat!$A$4:$BG$1500,R$1,FALSE),VLOOKUP($A385,Pit!$A$4:$BA$1686,R$2,FALSE))</f>
        <v>104.10383938277801</v>
      </c>
      <c r="S385" s="17">
        <f>IF($C385="B",VLOOKUP($A385,Bat!$A$4:$BG$1500,S$1,FALSE),VLOOKUP($A385,Pit!$A$4:$BA$1686,S$2,FALSE))</f>
        <v>0.28644318562403787</v>
      </c>
      <c r="T385" s="48" t="str">
        <f>IF($C385="B",VLOOKUP($A385,Bat!$A$4:$BG$1500,T$1,FALSE),VLOOKUP($A385,Pit!$A$4:$BA$1686,T$2,FALSE))</f>
        <v>$65k</v>
      </c>
      <c r="U385" s="19">
        <f>IF($C385="B",VLOOKUP($A385,Bat!$A$4:$AU$1464,46,FALSE),VLOOKUP($A385,Pit!$A$4:$BD$1664,55,FALSE))</f>
        <v>800</v>
      </c>
      <c r="V385" s="19">
        <f>IF($C385="B",VLOOKUP($A385,Bat!$A$4:$BA$1464,47,FALSE),VLOOKUP($A385,Pit!$A$4:$BF$1664,56,FALSE))</f>
        <v>800</v>
      </c>
      <c r="W385" s="19">
        <f>IF($C385="B",VLOOKUP($A385,Bat!$A$4:$BA$1464,48,FALSE),VLOOKUP($A385,Pit!$A$4:$BF$1664,57,FALSE))</f>
        <v>0</v>
      </c>
      <c r="X385" s="14">
        <f t="shared" si="25"/>
        <v>1198</v>
      </c>
      <c r="Y385" s="20">
        <f t="shared" si="26"/>
        <v>348</v>
      </c>
      <c r="Z385" s="14">
        <f>IFERROR(VLOOKUP($D385,Results37!$F$3:$L$1396,Z$1,FALSE),"")</f>
        <v>610</v>
      </c>
      <c r="AA385" s="43">
        <f>IF(ISERROR(VLOOKUP(D385,Results37!$F$3:$O$1399,AA$1,FALSE)),"",IF(VLOOKUP(D385,Results37!$F$3:$O$1399,AA$1+1,FALSE)=1,"S"&amp;VLOOKUP(D385,Results37!$F$3:$O$1399,AA$1,FALSE),VLOOKUP(D385,Results37!$F$3:$O$1399,AA$1,FALSE)))</f>
        <v>20</v>
      </c>
      <c r="AB385" s="14">
        <f>IFERROR(VLOOKUP($D385,Results37!$F$3:$L$1396,AB$1,FALSE),"")</f>
        <v>14</v>
      </c>
      <c r="AC385" s="14" t="str">
        <f>IFERROR(VLOOKUP($D385,Results37!$F$3:$L$1396,AC$1,FALSE),"")</f>
        <v>Palm Springs Codgers</v>
      </c>
      <c r="AD385" s="14">
        <f t="shared" si="27"/>
        <v>588</v>
      </c>
      <c r="AE385" s="18" t="str">
        <f>IF(ISERROR(VLOOKUP($AC385&amp;"-"&amp;$F385&amp;" "&amp;G385,Bonuses!$B$1:$G$1006,4,FALSE)),"",INT(VLOOKUP($AC385&amp;"-"&amp;$F385&amp;" "&amp;$G385,Bonuses!$B$1:$G$1006,4,FALSE)))</f>
        <v/>
      </c>
      <c r="AF385" s="14" t="str">
        <f>IF(ISERROR(VLOOKUP($AC385&amp;"-"&amp;$F385,Bonuses!$B$1:$G$1006,5,FALSE)),"",IF(VLOOKUP($AC385&amp;"-"&amp;$F385,Bonuses!$B$1:$G$1006,5,FALSE)="","",VLOOKUP($AC385&amp;"-"&amp;$F385,Bonuses!$B$1:$G$1006,6,FALSE)&amp;" yrs, "&amp;VLOOKUP($AC385&amp;"-"&amp;$F385,Bonuses!$B$1:$G$1006,5,FALSE)))</f>
        <v/>
      </c>
    </row>
    <row r="386" spans="1:32" s="19" customFormat="1" hidden="1" x14ac:dyDescent="0.3">
      <c r="A386" s="19">
        <v>11905</v>
      </c>
      <c r="B386" s="19">
        <f t="shared" si="24"/>
        <v>1</v>
      </c>
      <c r="C386" s="14" t="str">
        <f>IF(ISNUMBER(IFERROR(VLOOKUP($A386,Pit!$A$4:$A$600,1,FALSE),"B")),"P","B")</f>
        <v>B</v>
      </c>
      <c r="D386" s="15">
        <f>IF($C386="B",VLOOKUP($A386,Bat!$A$4:$BG$1500,D$1,FALSE),VLOOKUP($A386,Pit!$A$4:$BA$1686,D$2,FALSE))</f>
        <v>11905</v>
      </c>
      <c r="E386" s="14" t="str">
        <f>IF($C386="B",VLOOKUP($A386,Bat!$A$4:$BG$1500,E$1,FALSE),VLOOKUP($A386,Pit!$A$4:$BA$1686,E$2,FALSE))</f>
        <v>RF</v>
      </c>
      <c r="F386" s="14" t="str">
        <f>IF($C386="B",VLOOKUP($A386,Bat!$A$4:$BG$1500,F$1,FALSE),VLOOKUP($A386,Pit!$A$4:$BA$1686,F$2,FALSE))</f>
        <v>Ryoma</v>
      </c>
      <c r="G386" s="14" t="str">
        <f>IF($C386="B",VLOOKUP($A386,Bat!$A$4:$BG$1500,G$1,FALSE),VLOOKUP($A386,Pit!$A$4:$BA$1686,G$2,FALSE))</f>
        <v>Yamamoto</v>
      </c>
      <c r="H386" s="14">
        <f>IF($C386="B",VLOOKUP($A386,Bat!$A$4:$BG$1500,H$1,FALSE),VLOOKUP($A386,Pit!$A$4:$BA$1686,H$2,FALSE))</f>
        <v>18</v>
      </c>
      <c r="I386" s="14" t="str">
        <f>IF($C386="B",VLOOKUP($A386,Bat!$A$4:$BG$1500,I$1,FALSE),VLOOKUP($A386,Pit!$A$4:$BA$1686,I$2,FALSE))</f>
        <v>R</v>
      </c>
      <c r="J386" s="14" t="str">
        <f>IF($C386="B",VLOOKUP($A386,Bat!$A$4:$BG$1500,J$1,FALSE),VLOOKUP($A386,Pit!$A$4:$BA$1686,J$2,FALSE))</f>
        <v>R</v>
      </c>
      <c r="K386" s="14" t="str">
        <f>IF($C386="B",VLOOKUP($A386,Bat!$A$4:$BG$1500,K$1,FALSE),VLOOKUP($A386,Pit!$A$4:$BA$1686,K$2,FALSE))</f>
        <v>Low</v>
      </c>
      <c r="L386" s="15" t="str">
        <f>IF($C386="B",VLOOKUP($A386,Bat!$A$4:$BG$1500,L$1,FALSE),VLOOKUP($A386,Pit!$A$4:$BA$1686,L$2,FALSE))</f>
        <v>Normal</v>
      </c>
      <c r="M386" s="14">
        <f>IF($C386="B",VLOOKUP($A386,Bat!$A$4:$BG$1500,M$1,FALSE),VLOOKUP($A386,Pit!$A$4:$BA$1686,M$2,FALSE))</f>
        <v>2</v>
      </c>
      <c r="N386" s="14">
        <f>IF($C386="B",VLOOKUP($A386,Bat!$A$4:$BG$1500,N$1,FALSE),VLOOKUP($A386,Pit!$A$4:$BA$1686,N$2,FALSE))</f>
        <v>3</v>
      </c>
      <c r="O386" s="14">
        <f>IF($C386="B",VLOOKUP($A386,Bat!$A$4:$BG$1500,O$1,FALSE),VLOOKUP($A386,Pit!$A$4:$BA$1686,O$2,FALSE))</f>
        <v>5</v>
      </c>
      <c r="P386" s="14">
        <f>IF($C386="B",VLOOKUP($A386,Bat!$A$4:$BG$1500,P$1,FALSE),VLOOKUP($A386,Pit!$A$4:$BA$1686,P$2,FALSE))</f>
        <v>4</v>
      </c>
      <c r="Q386" s="15">
        <f>IF($C386="B",VLOOKUP($A386,Bat!$A$4:$BG$1500,Q$1,FALSE),VLOOKUP($A386,Pit!$A$4:$BA$1686,Q$2,FALSE))</f>
        <v>1</v>
      </c>
      <c r="R386" s="16">
        <f>IF($C386="B",VLOOKUP($A386,Bat!$A$4:$BG$1500,R$1,FALSE),VLOOKUP($A386,Pit!$A$4:$BA$1686,R$2,FALSE))</f>
        <v>106.12273736762715</v>
      </c>
      <c r="S386" s="17">
        <f>IF($C386="B",VLOOKUP($A386,Bat!$A$4:$BG$1500,S$1,FALSE),VLOOKUP($A386,Pit!$A$4:$BA$1686,S$2,FALSE))</f>
        <v>-0.41469687202261585</v>
      </c>
      <c r="T386" s="48" t="str">
        <f>IF($C386="B",VLOOKUP($A386,Bat!$A$4:$BG$1500,T$1,FALSE),VLOOKUP($A386,Pit!$A$4:$BA$1686,T$2,FALSE))</f>
        <v>$65k</v>
      </c>
      <c r="U386" s="19">
        <f>IF($C386="B",VLOOKUP($A386,Bat!$A$4:$AU$1464,46,FALSE),VLOOKUP($A386,Pit!$A$4:$BD$1664,55,FALSE))</f>
        <v>800</v>
      </c>
      <c r="V386" s="19">
        <f>IF($C386="B",VLOOKUP($A386,Bat!$A$4:$BA$1464,47,FALSE),VLOOKUP($A386,Pit!$A$4:$BF$1664,56,FALSE))</f>
        <v>800</v>
      </c>
      <c r="W386" s="19">
        <f>IF($C386="B",VLOOKUP($A386,Bat!$A$4:$BA$1464,48,FALSE),VLOOKUP($A386,Pit!$A$4:$BF$1664,57,FALSE))</f>
        <v>0</v>
      </c>
      <c r="X386" s="14">
        <f t="shared" si="25"/>
        <v>1562</v>
      </c>
      <c r="Y386" s="20">
        <f t="shared" si="26"/>
        <v>712</v>
      </c>
      <c r="Z386" s="14">
        <f>IFERROR(VLOOKUP($D386,Results37!$F$3:$L$1396,Z$1,FALSE),"")</f>
        <v>358</v>
      </c>
      <c r="AA386" s="43">
        <f>IF(ISERROR(VLOOKUP(D386,Results37!$F$3:$O$1399,AA$1,FALSE)),"",IF(VLOOKUP(D386,Results37!$F$3:$O$1399,AA$1+1,FALSE)=1,"S"&amp;VLOOKUP(D386,Results37!$F$3:$O$1399,AA$1,FALSE),VLOOKUP(D386,Results37!$F$3:$O$1399,AA$1,FALSE)))</f>
        <v>12</v>
      </c>
      <c r="AB386" s="14">
        <f>IFERROR(VLOOKUP($D386,Results37!$F$3:$L$1396,AB$1,FALSE),"")</f>
        <v>18</v>
      </c>
      <c r="AC386" s="14" t="str">
        <f>IFERROR(VLOOKUP($D386,Results37!$F$3:$L$1396,AC$1,FALSE),"")</f>
        <v>Crystal Lake Sandgnats</v>
      </c>
      <c r="AD386" s="14">
        <f t="shared" si="27"/>
        <v>1204</v>
      </c>
      <c r="AE386" s="18" t="str">
        <f>IF(ISERROR(VLOOKUP($AC386&amp;"-"&amp;$F386&amp;" "&amp;G386,Bonuses!$B$1:$G$1006,4,FALSE)),"",INT(VLOOKUP($AC386&amp;"-"&amp;$F386&amp;" "&amp;$G386,Bonuses!$B$1:$G$1006,4,FALSE)))</f>
        <v/>
      </c>
      <c r="AF386" s="14" t="str">
        <f>IF(ISERROR(VLOOKUP($AC386&amp;"-"&amp;$F386,Bonuses!$B$1:$G$1006,5,FALSE)),"",IF(VLOOKUP($AC386&amp;"-"&amp;$F386,Bonuses!$B$1:$G$1006,5,FALSE)="","",VLOOKUP($AC386&amp;"-"&amp;$F386,Bonuses!$B$1:$G$1006,6,FALSE)&amp;" yrs, "&amp;VLOOKUP($AC386&amp;"-"&amp;$F386,Bonuses!$B$1:$G$1006,5,FALSE)))</f>
        <v/>
      </c>
    </row>
    <row r="387" spans="1:32" s="19" customFormat="1" hidden="1" x14ac:dyDescent="0.3">
      <c r="A387" s="19">
        <v>6460</v>
      </c>
      <c r="B387" s="19">
        <f t="shared" si="24"/>
        <v>1</v>
      </c>
      <c r="C387" s="14" t="str">
        <f>IF(ISNUMBER(IFERROR(VLOOKUP($A387,Pit!$A$4:$A$600,1,FALSE),"B")),"P","B")</f>
        <v>P</v>
      </c>
      <c r="D387" s="15">
        <f>IF($C387="B",VLOOKUP($A387,Bat!$A$4:$BG$1500,D$1,FALSE),VLOOKUP($A387,Pit!$A$4:$BA$1686,D$2,FALSE))</f>
        <v>6460</v>
      </c>
      <c r="E387" s="14" t="str">
        <f>IF($C387="B",VLOOKUP($A387,Bat!$A$4:$BG$1500,E$1,FALSE),VLOOKUP($A387,Pit!$A$4:$BA$1686,E$2,FALSE))</f>
        <v>RP</v>
      </c>
      <c r="F387" s="14" t="str">
        <f>IF($C387="B",VLOOKUP($A387,Bat!$A$4:$BG$1500,F$1,FALSE),VLOOKUP($A387,Pit!$A$4:$BA$1686,F$2,FALSE))</f>
        <v>Richie</v>
      </c>
      <c r="G387" s="14" t="str">
        <f>IF($C387="B",VLOOKUP($A387,Bat!$A$4:$BG$1500,G$1,FALSE),VLOOKUP($A387,Pit!$A$4:$BA$1686,G$2,FALSE))</f>
        <v>Rice</v>
      </c>
      <c r="H387" s="14">
        <f>IF($C387="B",VLOOKUP($A387,Bat!$A$4:$BG$1500,H$1,FALSE),VLOOKUP($A387,Pit!$A$4:$BA$1686,H$2,FALSE))</f>
        <v>18</v>
      </c>
      <c r="I387" s="14" t="str">
        <f>IF($C387="B",VLOOKUP($A387,Bat!$A$4:$BG$1500,I$1,FALSE),VLOOKUP($A387,Pit!$A$4:$BA$1686,I$2,FALSE))</f>
        <v>R</v>
      </c>
      <c r="J387" s="14" t="str">
        <f>IF($C387="B",VLOOKUP($A387,Bat!$A$4:$BG$1500,J$1,FALSE),VLOOKUP($A387,Pit!$A$4:$BA$1686,J$2,FALSE))</f>
        <v>R</v>
      </c>
      <c r="K387" s="14" t="str">
        <f>IF($C387="B",VLOOKUP($A387,Bat!$A$4:$BG$1500,K$1,FALSE),VLOOKUP($A387,Pit!$A$4:$BA$1686,K$2,FALSE))</f>
        <v>Normal</v>
      </c>
      <c r="L387" s="15" t="str">
        <f>IF($C387="B",VLOOKUP($A387,Bat!$A$4:$BG$1500,L$1,FALSE),VLOOKUP($A387,Pit!$A$4:$BA$1686,L$2,FALSE))</f>
        <v>Normal</v>
      </c>
      <c r="M387" s="14">
        <f>IF($C387="B",VLOOKUP($A387,Bat!$A$4:$BG$1500,M$1,FALSE),VLOOKUP($A387,Pit!$A$4:$BA$1686,M$2,FALSE))</f>
        <v>5</v>
      </c>
      <c r="N387" s="14">
        <f>IF($C387="B",VLOOKUP($A387,Bat!$A$4:$BG$1500,N$1,FALSE),VLOOKUP($A387,Pit!$A$4:$BA$1686,N$2,FALSE))</f>
        <v>2</v>
      </c>
      <c r="O387" s="14">
        <f>IF($C387="B",VLOOKUP($A387,Bat!$A$4:$BG$1500,O$1,FALSE),VLOOKUP($A387,Pit!$A$4:$BA$1686,O$2,FALSE))</f>
        <v>2</v>
      </c>
      <c r="P387" s="14" t="str">
        <f>IF($C387="B",VLOOKUP($A387,Bat!$A$4:$BG$1500,P$1,FALSE),VLOOKUP($A387,Pit!$A$4:$BA$1686,P$2,FALSE))</f>
        <v>90-92 Mph</v>
      </c>
      <c r="Q387" s="15">
        <f>IF($C387="B",VLOOKUP($A387,Bat!$A$4:$BG$1500,Q$1,FALSE),VLOOKUP($A387,Pit!$A$4:$BA$1686,Q$2,FALSE))</f>
        <v>4</v>
      </c>
      <c r="R387" s="16">
        <f>IF($C387="B",VLOOKUP($A387,Bat!$A$4:$BG$1500,R$1,FALSE),VLOOKUP($A387,Pit!$A$4:$BA$1686,R$2,FALSE))</f>
        <v>104.08587514508095</v>
      </c>
      <c r="S387" s="17">
        <f>IF($C387="B",VLOOKUP($A387,Bat!$A$4:$BG$1500,S$1,FALSE),VLOOKUP($A387,Pit!$A$4:$BA$1686,S$2,FALSE))</f>
        <v>0.28478586497543235</v>
      </c>
      <c r="T387" s="48" t="str">
        <f>IF($C387="B",VLOOKUP($A387,Bat!$A$4:$BG$1500,T$1,FALSE),VLOOKUP($A387,Pit!$A$4:$BA$1686,T$2,FALSE))</f>
        <v>$80k</v>
      </c>
      <c r="U387" s="19">
        <f>IF($C387="B",VLOOKUP($A387,Bat!$A$4:$AU$1464,46,FALSE),VLOOKUP($A387,Pit!$A$4:$BD$1664,55,FALSE))</f>
        <v>800</v>
      </c>
      <c r="V387" s="19">
        <f>IF($C387="B",VLOOKUP($A387,Bat!$A$4:$BA$1464,47,FALSE),VLOOKUP($A387,Pit!$A$4:$BF$1664,56,FALSE))</f>
        <v>800</v>
      </c>
      <c r="W387" s="19">
        <f>IF($C387="B",VLOOKUP($A387,Bat!$A$4:$BA$1464,48,FALSE),VLOOKUP($A387,Pit!$A$4:$BF$1664,57,FALSE))</f>
        <v>0</v>
      </c>
      <c r="X387" s="14">
        <f t="shared" si="25"/>
        <v>1200</v>
      </c>
      <c r="Y387" s="20">
        <f t="shared" si="26"/>
        <v>350</v>
      </c>
      <c r="Z387" s="14">
        <f>IFERROR(VLOOKUP($D387,Results37!$F$3:$L$1396,Z$1,FALSE),"")</f>
        <v>562</v>
      </c>
      <c r="AA387" s="43">
        <f>IF(ISERROR(VLOOKUP(D387,Results37!$F$3:$O$1399,AA$1,FALSE)),"",IF(VLOOKUP(D387,Results37!$F$3:$O$1399,AA$1+1,FALSE)=1,"S"&amp;VLOOKUP(D387,Results37!$F$3:$O$1399,AA$1,FALSE),VLOOKUP(D387,Results37!$F$3:$O$1399,AA$1,FALSE)))</f>
        <v>18</v>
      </c>
      <c r="AB387" s="14">
        <f>IFERROR(VLOOKUP($D387,Results37!$F$3:$L$1396,AB$1,FALSE),"")</f>
        <v>30</v>
      </c>
      <c r="AC387" s="14" t="str">
        <f>IFERROR(VLOOKUP($D387,Results37!$F$3:$L$1396,AC$1,FALSE),"")</f>
        <v>West Virginia Alleghenies</v>
      </c>
      <c r="AD387" s="14">
        <f t="shared" si="27"/>
        <v>638</v>
      </c>
      <c r="AE387" s="18" t="str">
        <f>IF(ISERROR(VLOOKUP($AC387&amp;"-"&amp;$F387&amp;" "&amp;G387,Bonuses!$B$1:$G$1006,4,FALSE)),"",INT(VLOOKUP($AC387&amp;"-"&amp;$F387&amp;" "&amp;$G387,Bonuses!$B$1:$G$1006,4,FALSE)))</f>
        <v/>
      </c>
      <c r="AF387" s="14" t="str">
        <f>AA387&amp;"."&amp;AB387&amp;" ("&amp;Z387&amp;") - "&amp;E387&amp;" "&amp;F387&amp;" "&amp;G387</f>
        <v>18.30 (562) - RP Richie Rice</v>
      </c>
    </row>
    <row r="388" spans="1:32" s="19" customFormat="1" hidden="1" x14ac:dyDescent="0.3">
      <c r="A388" s="19">
        <v>6558</v>
      </c>
      <c r="B388" s="19">
        <f t="shared" si="24"/>
        <v>1</v>
      </c>
      <c r="C388" s="14" t="str">
        <f>IF(ISNUMBER(IFERROR(VLOOKUP($A388,Pit!$A$4:$A$600,1,FALSE),"B")),"P","B")</f>
        <v>P</v>
      </c>
      <c r="D388" s="15">
        <f>IF($C388="B",VLOOKUP($A388,Bat!$A$4:$BG$1500,D$1,FALSE),VLOOKUP($A388,Pit!$A$4:$BA$1686,D$2,FALSE))</f>
        <v>6558</v>
      </c>
      <c r="E388" s="14" t="str">
        <f>IF($C388="B",VLOOKUP($A388,Bat!$A$4:$BG$1500,E$1,FALSE),VLOOKUP($A388,Pit!$A$4:$BA$1686,E$2,FALSE))</f>
        <v>RP</v>
      </c>
      <c r="F388" s="14" t="str">
        <f>IF($C388="B",VLOOKUP($A388,Bat!$A$4:$BG$1500,F$1,FALSE),VLOOKUP($A388,Pit!$A$4:$BA$1686,F$2,FALSE))</f>
        <v>Walter</v>
      </c>
      <c r="G388" s="14" t="str">
        <f>IF($C388="B",VLOOKUP($A388,Bat!$A$4:$BG$1500,G$1,FALSE),VLOOKUP($A388,Pit!$A$4:$BA$1686,G$2,FALSE))</f>
        <v>Carr</v>
      </c>
      <c r="H388" s="14">
        <f>IF($C388="B",VLOOKUP($A388,Bat!$A$4:$BG$1500,H$1,FALSE),VLOOKUP($A388,Pit!$A$4:$BA$1686,H$2,FALSE))</f>
        <v>18</v>
      </c>
      <c r="I388" s="14" t="str">
        <f>IF($C388="B",VLOOKUP($A388,Bat!$A$4:$BG$1500,I$1,FALSE),VLOOKUP($A388,Pit!$A$4:$BA$1686,I$2,FALSE))</f>
        <v>L</v>
      </c>
      <c r="J388" s="14" t="str">
        <f>IF($C388="B",VLOOKUP($A388,Bat!$A$4:$BG$1500,J$1,FALSE),VLOOKUP($A388,Pit!$A$4:$BA$1686,J$2,FALSE))</f>
        <v>L</v>
      </c>
      <c r="K388" s="14" t="str">
        <f>IF($C388="B",VLOOKUP($A388,Bat!$A$4:$BG$1500,K$1,FALSE),VLOOKUP($A388,Pit!$A$4:$BA$1686,K$2,FALSE))</f>
        <v>Normal</v>
      </c>
      <c r="L388" s="15" t="str">
        <f>IF($C388="B",VLOOKUP($A388,Bat!$A$4:$BG$1500,L$1,FALSE),VLOOKUP($A388,Pit!$A$4:$BA$1686,L$2,FALSE))</f>
        <v>High</v>
      </c>
      <c r="M388" s="14">
        <f>IF($C388="B",VLOOKUP($A388,Bat!$A$4:$BG$1500,M$1,FALSE),VLOOKUP($A388,Pit!$A$4:$BA$1686,M$2,FALSE))</f>
        <v>4</v>
      </c>
      <c r="N388" s="14">
        <f>IF($C388="B",VLOOKUP($A388,Bat!$A$4:$BG$1500,N$1,FALSE),VLOOKUP($A388,Pit!$A$4:$BA$1686,N$2,FALSE))</f>
        <v>1</v>
      </c>
      <c r="O388" s="14">
        <f>IF($C388="B",VLOOKUP($A388,Bat!$A$4:$BG$1500,O$1,FALSE),VLOOKUP($A388,Pit!$A$4:$BA$1686,O$2,FALSE))</f>
        <v>3</v>
      </c>
      <c r="P388" s="14" t="str">
        <f>IF($C388="B",VLOOKUP($A388,Bat!$A$4:$BG$1500,P$1,FALSE),VLOOKUP($A388,Pit!$A$4:$BA$1686,P$2,FALSE))</f>
        <v>84-86 Mph</v>
      </c>
      <c r="Q388" s="15">
        <f>IF($C388="B",VLOOKUP($A388,Bat!$A$4:$BG$1500,Q$1,FALSE),VLOOKUP($A388,Pit!$A$4:$BA$1686,Q$2,FALSE))</f>
        <v>8</v>
      </c>
      <c r="R388" s="16">
        <f>IF($C388="B",VLOOKUP($A388,Bat!$A$4:$BG$1500,R$1,FALSE),VLOOKUP($A388,Pit!$A$4:$BA$1686,R$2,FALSE))</f>
        <v>104.0677939684597</v>
      </c>
      <c r="S388" s="17">
        <f>IF($C388="B",VLOOKUP($A388,Bat!$A$4:$BG$1500,S$1,FALSE),VLOOKUP($A388,Pit!$A$4:$BA$1686,S$2,FALSE))</f>
        <v>0.28311775593174093</v>
      </c>
      <c r="T388" s="48" t="str">
        <f>IF($C388="B",VLOOKUP($A388,Bat!$A$4:$BG$1500,T$1,FALSE),VLOOKUP($A388,Pit!$A$4:$BA$1686,T$2,FALSE))</f>
        <v>$65k</v>
      </c>
      <c r="U388" s="19">
        <f>IF($C388="B",VLOOKUP($A388,Bat!$A$4:$AU$1464,46,FALSE),VLOOKUP($A388,Pit!$A$4:$BD$1664,55,FALSE))</f>
        <v>800</v>
      </c>
      <c r="V388" s="19">
        <f>IF($C388="B",VLOOKUP($A388,Bat!$A$4:$BA$1464,47,FALSE),VLOOKUP($A388,Pit!$A$4:$BF$1664,56,FALSE))</f>
        <v>800</v>
      </c>
      <c r="W388" s="19">
        <f>IF($C388="B",VLOOKUP($A388,Bat!$A$4:$BA$1464,48,FALSE),VLOOKUP($A388,Pit!$A$4:$BF$1664,57,FALSE))</f>
        <v>0</v>
      </c>
      <c r="X388" s="14">
        <f t="shared" si="25"/>
        <v>1201</v>
      </c>
      <c r="Y388" s="20">
        <f t="shared" si="26"/>
        <v>351</v>
      </c>
      <c r="Z388" s="14">
        <f>IFERROR(VLOOKUP($D388,Results37!$F$3:$L$1396,Z$1,FALSE),"")</f>
        <v>449</v>
      </c>
      <c r="AA388" s="43">
        <f>IF(ISERROR(VLOOKUP(D388,Results37!$F$3:$O$1399,AA$1,FALSE)),"",IF(VLOOKUP(D388,Results37!$F$3:$O$1399,AA$1+1,FALSE)=1,"S"&amp;VLOOKUP(D388,Results37!$F$3:$O$1399,AA$1,FALSE),VLOOKUP(D388,Results37!$F$3:$O$1399,AA$1,FALSE)))</f>
        <v>15</v>
      </c>
      <c r="AB388" s="14">
        <f>IFERROR(VLOOKUP($D388,Results37!$F$3:$L$1396,AB$1,FALSE),"")</f>
        <v>13</v>
      </c>
      <c r="AC388" s="14" t="str">
        <f>IFERROR(VLOOKUP($D388,Results37!$F$3:$L$1396,AC$1,FALSE),"")</f>
        <v>Toyama Wind Dancers</v>
      </c>
      <c r="AD388" s="14">
        <f t="shared" si="27"/>
        <v>752</v>
      </c>
      <c r="AE388" s="18" t="str">
        <f>IF(ISERROR(VLOOKUP($AC388&amp;"-"&amp;$F388&amp;" "&amp;G388,Bonuses!$B$1:$G$1006,4,FALSE)),"",INT(VLOOKUP($AC388&amp;"-"&amp;$F388&amp;" "&amp;$G388,Bonuses!$B$1:$G$1006,4,FALSE)))</f>
        <v/>
      </c>
      <c r="AF388" s="14" t="str">
        <f>AA388&amp;"."&amp;AB388&amp;" ("&amp;Z388&amp;") - "&amp;E388&amp;" "&amp;F388&amp;" "&amp;G388</f>
        <v>15.13 (449) - RP Walter Carr</v>
      </c>
    </row>
    <row r="389" spans="1:32" s="19" customFormat="1" hidden="1" x14ac:dyDescent="0.3">
      <c r="A389" s="19">
        <v>15897</v>
      </c>
      <c r="B389" s="19">
        <f t="shared" ref="B389:B452" si="28">COUNTIF($A$5:$A$598,A389)</f>
        <v>1</v>
      </c>
      <c r="C389" s="14" t="str">
        <f>IF(ISNUMBER(IFERROR(VLOOKUP($A389,Pit!$A$4:$A$600,1,FALSE),"B")),"P","B")</f>
        <v>P</v>
      </c>
      <c r="D389" s="15">
        <f>IF($C389="B",VLOOKUP($A389,Bat!$A$4:$BG$1500,D$1,FALSE),VLOOKUP($A389,Pit!$A$4:$BA$1686,D$2,FALSE))</f>
        <v>15897</v>
      </c>
      <c r="E389" s="14" t="str">
        <f>IF($C389="B",VLOOKUP($A389,Bat!$A$4:$BG$1500,E$1,FALSE),VLOOKUP($A389,Pit!$A$4:$BA$1686,E$2,FALSE))</f>
        <v>RP</v>
      </c>
      <c r="F389" s="14" t="str">
        <f>IF($C389="B",VLOOKUP($A389,Bat!$A$4:$BG$1500,F$1,FALSE),VLOOKUP($A389,Pit!$A$4:$BA$1686,F$2,FALSE))</f>
        <v>Kazuyoshi</v>
      </c>
      <c r="G389" s="14" t="str">
        <f>IF($C389="B",VLOOKUP($A389,Bat!$A$4:$BG$1500,G$1,FALSE),VLOOKUP($A389,Pit!$A$4:$BA$1686,G$2,FALSE))</f>
        <v>Watanabe</v>
      </c>
      <c r="H389" s="14">
        <f>IF($C389="B",VLOOKUP($A389,Bat!$A$4:$BG$1500,H$1,FALSE),VLOOKUP($A389,Pit!$A$4:$BA$1686,H$2,FALSE))</f>
        <v>18</v>
      </c>
      <c r="I389" s="14" t="str">
        <f>IF($C389="B",VLOOKUP($A389,Bat!$A$4:$BG$1500,I$1,FALSE),VLOOKUP($A389,Pit!$A$4:$BA$1686,I$2,FALSE))</f>
        <v>R</v>
      </c>
      <c r="J389" s="14" t="str">
        <f>IF($C389="B",VLOOKUP($A389,Bat!$A$4:$BG$1500,J$1,FALSE),VLOOKUP($A389,Pit!$A$4:$BA$1686,J$2,FALSE))</f>
        <v>R</v>
      </c>
      <c r="K389" s="14" t="str">
        <f>IF($C389="B",VLOOKUP($A389,Bat!$A$4:$BG$1500,K$1,FALSE),VLOOKUP($A389,Pit!$A$4:$BA$1686,K$2,FALSE))</f>
        <v>Low</v>
      </c>
      <c r="L389" s="15" t="str">
        <f>IF($C389="B",VLOOKUP($A389,Bat!$A$4:$BG$1500,L$1,FALSE),VLOOKUP($A389,Pit!$A$4:$BA$1686,L$2,FALSE))</f>
        <v>Low</v>
      </c>
      <c r="M389" s="14">
        <f>IF($C389="B",VLOOKUP($A389,Bat!$A$4:$BG$1500,M$1,FALSE),VLOOKUP($A389,Pit!$A$4:$BA$1686,M$2,FALSE))</f>
        <v>4</v>
      </c>
      <c r="N389" s="14">
        <f>IF($C389="B",VLOOKUP($A389,Bat!$A$4:$BG$1500,N$1,FALSE),VLOOKUP($A389,Pit!$A$4:$BA$1686,N$2,FALSE))</f>
        <v>2</v>
      </c>
      <c r="O389" s="14">
        <f>IF($C389="B",VLOOKUP($A389,Bat!$A$4:$BG$1500,O$1,FALSE),VLOOKUP($A389,Pit!$A$4:$BA$1686,O$2,FALSE))</f>
        <v>3</v>
      </c>
      <c r="P389" s="14" t="str">
        <f>IF($C389="B",VLOOKUP($A389,Bat!$A$4:$BG$1500,P$1,FALSE),VLOOKUP($A389,Pit!$A$4:$BA$1686,P$2,FALSE))</f>
        <v>90-92 Mph</v>
      </c>
      <c r="Q389" s="15">
        <f>IF($C389="B",VLOOKUP($A389,Bat!$A$4:$BG$1500,Q$1,FALSE),VLOOKUP($A389,Pit!$A$4:$BA$1686,Q$2,FALSE))</f>
        <v>7</v>
      </c>
      <c r="R389" s="16">
        <f>IF($C389="B",VLOOKUP($A389,Bat!$A$4:$BG$1500,R$1,FALSE),VLOOKUP($A389,Pit!$A$4:$BA$1686,R$2,FALSE))</f>
        <v>103.95087445729973</v>
      </c>
      <c r="S389" s="17">
        <f>IF($C389="B",VLOOKUP($A389,Bat!$A$4:$BG$1500,S$1,FALSE),VLOOKUP($A389,Pit!$A$4:$BA$1686,S$2,FALSE))</f>
        <v>0.27233115182763173</v>
      </c>
      <c r="T389" s="48" t="str">
        <f>IF($C389="B",VLOOKUP($A389,Bat!$A$4:$BG$1500,T$1,FALSE),VLOOKUP($A389,Pit!$A$4:$BA$1686,T$2,FALSE))</f>
        <v>$95k</v>
      </c>
      <c r="U389" s="19">
        <f>IF($C389="B",VLOOKUP($A389,Bat!$A$4:$AU$1464,46,FALSE),VLOOKUP($A389,Pit!$A$4:$BD$1664,55,FALSE))</f>
        <v>800</v>
      </c>
      <c r="V389" s="19">
        <f>IF($C389="B",VLOOKUP($A389,Bat!$A$4:$BA$1464,47,FALSE),VLOOKUP($A389,Pit!$A$4:$BF$1664,56,FALSE))</f>
        <v>800</v>
      </c>
      <c r="W389" s="19">
        <f>IF($C389="B",VLOOKUP($A389,Bat!$A$4:$BA$1464,48,FALSE),VLOOKUP($A389,Pit!$A$4:$BF$1664,57,FALSE))</f>
        <v>0</v>
      </c>
      <c r="X389" s="14">
        <f t="shared" ref="X389:X452" si="29">U389+Y389+IF($X$3&lt;&gt;$C389,50,0)</f>
        <v>1205</v>
      </c>
      <c r="Y389" s="20">
        <f t="shared" ref="Y389:Y452" si="30">RANK(S389,$S$5:$S$1177)</f>
        <v>355</v>
      </c>
      <c r="Z389" s="14" t="str">
        <f>IFERROR(VLOOKUP($D389,Results37!$F$3:$L$1396,Z$1,FALSE),"")</f>
        <v/>
      </c>
      <c r="AA389" s="43" t="str">
        <f>IF(ISERROR(VLOOKUP(D389,Results37!$F$3:$O$1399,AA$1,FALSE)),"",IF(VLOOKUP(D389,Results37!$F$3:$O$1399,AA$1+1,FALSE)=1,"S"&amp;VLOOKUP(D389,Results37!$F$3:$O$1399,AA$1,FALSE),VLOOKUP(D389,Results37!$F$3:$O$1399,AA$1,FALSE)))</f>
        <v/>
      </c>
      <c r="AB389" s="14" t="str">
        <f>IFERROR(VLOOKUP($D389,Results37!$F$3:$L$1396,AB$1,FALSE),"")</f>
        <v/>
      </c>
      <c r="AC389" s="14" t="str">
        <f>IFERROR(VLOOKUP($D389,Results37!$F$3:$L$1396,AC$1,FALSE),"")</f>
        <v/>
      </c>
      <c r="AD389" s="14" t="e">
        <f t="shared" ref="AD389:AD452" si="31">IF(X389="","",X389-Z389)</f>
        <v>#VALUE!</v>
      </c>
      <c r="AE389" s="18" t="str">
        <f>IF(ISERROR(VLOOKUP($AC389&amp;"-"&amp;$F389&amp;" "&amp;G389,Bonuses!$B$1:$G$1006,4,FALSE)),"",INT(VLOOKUP($AC389&amp;"-"&amp;$F389&amp;" "&amp;$G389,Bonuses!$B$1:$G$1006,4,FALSE)))</f>
        <v/>
      </c>
      <c r="AF389" s="14" t="str">
        <f>IF(ISERROR(VLOOKUP($AC389&amp;"-"&amp;$F389,Bonuses!$B$1:$G$1006,5,FALSE)),"",IF(VLOOKUP($AC389&amp;"-"&amp;$F389,Bonuses!$B$1:$G$1006,5,FALSE)="","",VLOOKUP($AC389&amp;"-"&amp;$F389,Bonuses!$B$1:$G$1006,6,FALSE)&amp;" yrs, "&amp;VLOOKUP($AC389&amp;"-"&amp;$F389,Bonuses!$B$1:$G$1006,5,FALSE)))</f>
        <v/>
      </c>
    </row>
    <row r="390" spans="1:32" s="19" customFormat="1" hidden="1" x14ac:dyDescent="0.3">
      <c r="A390" s="19">
        <v>10751</v>
      </c>
      <c r="B390" s="19">
        <f t="shared" si="28"/>
        <v>1</v>
      </c>
      <c r="C390" s="14" t="str">
        <f>IF(ISNUMBER(IFERROR(VLOOKUP($A390,Pit!$A$4:$A$600,1,FALSE),"B")),"P","B")</f>
        <v>P</v>
      </c>
      <c r="D390" s="15">
        <f>IF($C390="B",VLOOKUP($A390,Bat!$A$4:$BG$1500,D$1,FALSE),VLOOKUP($A390,Pit!$A$4:$BA$1686,D$2,FALSE))</f>
        <v>10751</v>
      </c>
      <c r="E390" s="14" t="str">
        <f>IF($C390="B",VLOOKUP($A390,Bat!$A$4:$BG$1500,E$1,FALSE),VLOOKUP($A390,Pit!$A$4:$BA$1686,E$2,FALSE))</f>
        <v>SP</v>
      </c>
      <c r="F390" s="14" t="str">
        <f>IF($C390="B",VLOOKUP($A390,Bat!$A$4:$BG$1500,F$1,FALSE),VLOOKUP($A390,Pit!$A$4:$BA$1686,F$2,FALSE))</f>
        <v>Shunsho</v>
      </c>
      <c r="G390" s="14" t="str">
        <f>IF($C390="B",VLOOKUP($A390,Bat!$A$4:$BG$1500,G$1,FALSE),VLOOKUP($A390,Pit!$A$4:$BA$1686,G$2,FALSE))</f>
        <v>Kato</v>
      </c>
      <c r="H390" s="14">
        <f>IF($C390="B",VLOOKUP($A390,Bat!$A$4:$BG$1500,H$1,FALSE),VLOOKUP($A390,Pit!$A$4:$BA$1686,H$2,FALSE))</f>
        <v>18</v>
      </c>
      <c r="I390" s="14" t="str">
        <f>IF($C390="B",VLOOKUP($A390,Bat!$A$4:$BG$1500,I$1,FALSE),VLOOKUP($A390,Pit!$A$4:$BA$1686,I$2,FALSE))</f>
        <v>R</v>
      </c>
      <c r="J390" s="14" t="str">
        <f>IF($C390="B",VLOOKUP($A390,Bat!$A$4:$BG$1500,J$1,FALSE),VLOOKUP($A390,Pit!$A$4:$BA$1686,J$2,FALSE))</f>
        <v>R</v>
      </c>
      <c r="K390" s="14" t="str">
        <f>IF($C390="B",VLOOKUP($A390,Bat!$A$4:$BG$1500,K$1,FALSE),VLOOKUP($A390,Pit!$A$4:$BA$1686,K$2,FALSE))</f>
        <v>Low</v>
      </c>
      <c r="L390" s="15" t="str">
        <f>IF($C390="B",VLOOKUP($A390,Bat!$A$4:$BG$1500,L$1,FALSE),VLOOKUP($A390,Pit!$A$4:$BA$1686,L$2,FALSE))</f>
        <v>Normal</v>
      </c>
      <c r="M390" s="14">
        <f>IF($C390="B",VLOOKUP($A390,Bat!$A$4:$BG$1500,M$1,FALSE),VLOOKUP($A390,Pit!$A$4:$BA$1686,M$2,FALSE))</f>
        <v>4</v>
      </c>
      <c r="N390" s="14">
        <f>IF($C390="B",VLOOKUP($A390,Bat!$A$4:$BG$1500,N$1,FALSE),VLOOKUP($A390,Pit!$A$4:$BA$1686,N$2,FALSE))</f>
        <v>2</v>
      </c>
      <c r="O390" s="14">
        <f>IF($C390="B",VLOOKUP($A390,Bat!$A$4:$BG$1500,O$1,FALSE),VLOOKUP($A390,Pit!$A$4:$BA$1686,O$2,FALSE))</f>
        <v>3</v>
      </c>
      <c r="P390" s="14" t="str">
        <f>IF($C390="B",VLOOKUP($A390,Bat!$A$4:$BG$1500,P$1,FALSE),VLOOKUP($A390,Pit!$A$4:$BA$1686,P$2,FALSE))</f>
        <v>89-91 Mph</v>
      </c>
      <c r="Q390" s="15">
        <f>IF($C390="B",VLOOKUP($A390,Bat!$A$4:$BG$1500,Q$1,FALSE),VLOOKUP($A390,Pit!$A$4:$BA$1686,Q$2,FALSE))</f>
        <v>8</v>
      </c>
      <c r="R390" s="16">
        <f>IF($C390="B",VLOOKUP($A390,Bat!$A$4:$BG$1500,R$1,FALSE),VLOOKUP($A390,Pit!$A$4:$BA$1686,R$2,FALSE))</f>
        <v>103.91193619239789</v>
      </c>
      <c r="S390" s="17">
        <f>IF($C390="B",VLOOKUP($A390,Bat!$A$4:$BG$1500,S$1,FALSE),VLOOKUP($A390,Pit!$A$4:$BA$1686,S$2,FALSE))</f>
        <v>0.26873883738986021</v>
      </c>
      <c r="T390" s="48" t="str">
        <f>IF($C390="B",VLOOKUP($A390,Bat!$A$4:$BG$1500,T$1,FALSE),VLOOKUP($A390,Pit!$A$4:$BA$1686,T$2,FALSE))</f>
        <v>$70k</v>
      </c>
      <c r="U390" s="19">
        <f>IF($C390="B",VLOOKUP($A390,Bat!$A$4:$AU$1464,46,FALSE),VLOOKUP($A390,Pit!$A$4:$BD$1664,55,FALSE))</f>
        <v>800</v>
      </c>
      <c r="V390" s="19">
        <f>IF($C390="B",VLOOKUP($A390,Bat!$A$4:$BA$1464,47,FALSE),VLOOKUP($A390,Pit!$A$4:$BF$1664,56,FALSE))</f>
        <v>800</v>
      </c>
      <c r="W390" s="19">
        <f>IF($C390="B",VLOOKUP($A390,Bat!$A$4:$BA$1464,48,FALSE),VLOOKUP($A390,Pit!$A$4:$BF$1664,57,FALSE))</f>
        <v>0</v>
      </c>
      <c r="X390" s="14">
        <f t="shared" si="29"/>
        <v>1206</v>
      </c>
      <c r="Y390" s="20">
        <f t="shared" si="30"/>
        <v>356</v>
      </c>
      <c r="Z390" s="14">
        <f>IFERROR(VLOOKUP($D390,Results37!$F$3:$L$1396,Z$1,FALSE),"")</f>
        <v>398</v>
      </c>
      <c r="AA390" s="43">
        <f>IF(ISERROR(VLOOKUP(D390,Results37!$F$3:$O$1399,AA$1,FALSE)),"",IF(VLOOKUP(D390,Results37!$F$3:$O$1399,AA$1+1,FALSE)=1,"S"&amp;VLOOKUP(D390,Results37!$F$3:$O$1399,AA$1,FALSE),VLOOKUP(D390,Results37!$F$3:$O$1399,AA$1,FALSE)))</f>
        <v>13</v>
      </c>
      <c r="AB390" s="14">
        <f>IFERROR(VLOOKUP($D390,Results37!$F$3:$L$1396,AB$1,FALSE),"")</f>
        <v>26</v>
      </c>
      <c r="AC390" s="14" t="str">
        <f>IFERROR(VLOOKUP($D390,Results37!$F$3:$L$1396,AC$1,FALSE),"")</f>
        <v>Havana Leones</v>
      </c>
      <c r="AD390" s="14">
        <f t="shared" si="31"/>
        <v>808</v>
      </c>
      <c r="AE390" s="18" t="str">
        <f>IF(ISERROR(VLOOKUP($AC390&amp;"-"&amp;$F390&amp;" "&amp;G390,Bonuses!$B$1:$G$1006,4,FALSE)),"",INT(VLOOKUP($AC390&amp;"-"&amp;$F390&amp;" "&amp;$G390,Bonuses!$B$1:$G$1006,4,FALSE)))</f>
        <v/>
      </c>
      <c r="AF390" s="14" t="str">
        <f>IF(ISERROR(VLOOKUP($AC390&amp;"-"&amp;$F390,Bonuses!$B$1:$G$1006,5,FALSE)),"",IF(VLOOKUP($AC390&amp;"-"&amp;$F390,Bonuses!$B$1:$G$1006,5,FALSE)="","",VLOOKUP($AC390&amp;"-"&amp;$F390,Bonuses!$B$1:$G$1006,6,FALSE)&amp;" yrs, "&amp;VLOOKUP($AC390&amp;"-"&amp;$F390,Bonuses!$B$1:$G$1006,5,FALSE)))</f>
        <v/>
      </c>
    </row>
    <row r="391" spans="1:32" s="19" customFormat="1" hidden="1" x14ac:dyDescent="0.3">
      <c r="A391" s="19">
        <v>13218</v>
      </c>
      <c r="B391" s="19">
        <f t="shared" si="28"/>
        <v>1</v>
      </c>
      <c r="C391" s="14" t="str">
        <f>IF(ISNUMBER(IFERROR(VLOOKUP($A391,Pit!$A$4:$A$600,1,FALSE),"B")),"P","B")</f>
        <v>B</v>
      </c>
      <c r="D391" s="15">
        <f>IF($C391="B",VLOOKUP($A391,Bat!$A$4:$BG$1500,D$1,FALSE),VLOOKUP($A391,Pit!$A$4:$BA$1686,D$2,FALSE))</f>
        <v>13218</v>
      </c>
      <c r="E391" s="14" t="str">
        <f>IF($C391="B",VLOOKUP($A391,Bat!$A$4:$BG$1500,E$1,FALSE),VLOOKUP($A391,Pit!$A$4:$BA$1686,E$2,FALSE))</f>
        <v>2B</v>
      </c>
      <c r="F391" s="14" t="str">
        <f>IF($C391="B",VLOOKUP($A391,Bat!$A$4:$BG$1500,F$1,FALSE),VLOOKUP($A391,Pit!$A$4:$BA$1686,F$2,FALSE))</f>
        <v>Alonso</v>
      </c>
      <c r="G391" s="14" t="str">
        <f>IF($C391="B",VLOOKUP($A391,Bat!$A$4:$BG$1500,G$1,FALSE),VLOOKUP($A391,Pit!$A$4:$BA$1686,G$2,FALSE))</f>
        <v>De Jesús</v>
      </c>
      <c r="H391" s="14">
        <f>IF($C391="B",VLOOKUP($A391,Bat!$A$4:$BG$1500,H$1,FALSE),VLOOKUP($A391,Pit!$A$4:$BA$1686,H$2,FALSE))</f>
        <v>18</v>
      </c>
      <c r="I391" s="14" t="str">
        <f>IF($C391="B",VLOOKUP($A391,Bat!$A$4:$BG$1500,I$1,FALSE),VLOOKUP($A391,Pit!$A$4:$BA$1686,I$2,FALSE))</f>
        <v>L</v>
      </c>
      <c r="J391" s="14" t="str">
        <f>IF($C391="B",VLOOKUP($A391,Bat!$A$4:$BG$1500,J$1,FALSE),VLOOKUP($A391,Pit!$A$4:$BA$1686,J$2,FALSE))</f>
        <v>R</v>
      </c>
      <c r="K391" s="14" t="str">
        <f>IF($C391="B",VLOOKUP($A391,Bat!$A$4:$BG$1500,K$1,FALSE),VLOOKUP($A391,Pit!$A$4:$BA$1686,K$2,FALSE))</f>
        <v>Normal</v>
      </c>
      <c r="L391" s="15" t="str">
        <f>IF($C391="B",VLOOKUP($A391,Bat!$A$4:$BG$1500,L$1,FALSE),VLOOKUP($A391,Pit!$A$4:$BA$1686,L$2,FALSE))</f>
        <v>Normal</v>
      </c>
      <c r="M391" s="14">
        <f>IF($C391="B",VLOOKUP($A391,Bat!$A$4:$BG$1500,M$1,FALSE),VLOOKUP($A391,Pit!$A$4:$BA$1686,M$2,FALSE))</f>
        <v>2</v>
      </c>
      <c r="N391" s="14">
        <f>IF($C391="B",VLOOKUP($A391,Bat!$A$4:$BG$1500,N$1,FALSE),VLOOKUP($A391,Pit!$A$4:$BA$1686,N$2,FALSE))</f>
        <v>5</v>
      </c>
      <c r="O391" s="14">
        <f>IF($C391="B",VLOOKUP($A391,Bat!$A$4:$BG$1500,O$1,FALSE),VLOOKUP($A391,Pit!$A$4:$BA$1686,O$2,FALSE))</f>
        <v>4</v>
      </c>
      <c r="P391" s="14">
        <f>IF($C391="B",VLOOKUP($A391,Bat!$A$4:$BG$1500,P$1,FALSE),VLOOKUP($A391,Pit!$A$4:$BA$1686,P$2,FALSE))</f>
        <v>5</v>
      </c>
      <c r="Q391" s="15">
        <f>IF($C391="B",VLOOKUP($A391,Bat!$A$4:$BG$1500,Q$1,FALSE),VLOOKUP($A391,Pit!$A$4:$BA$1686,Q$2,FALSE))</f>
        <v>3</v>
      </c>
      <c r="R391" s="16">
        <f>IF($C391="B",VLOOKUP($A391,Bat!$A$4:$BG$1500,R$1,FALSE),VLOOKUP($A391,Pit!$A$4:$BA$1686,R$2,FALSE))</f>
        <v>109.36596021354899</v>
      </c>
      <c r="S391" s="17">
        <f>IF($C391="B",VLOOKUP($A391,Bat!$A$4:$BG$1500,S$1,FALSE),VLOOKUP($A391,Pit!$A$4:$BA$1686,S$2,FALSE))</f>
        <v>0.26277597940105885</v>
      </c>
      <c r="T391" s="48" t="str">
        <f>IF($C391="B",VLOOKUP($A391,Bat!$A$4:$BG$1500,T$1,FALSE),VLOOKUP($A391,Pit!$A$4:$BA$1686,T$2,FALSE))</f>
        <v>$95k</v>
      </c>
      <c r="U391" s="19">
        <f>IF($C391="B",VLOOKUP($A391,Bat!$A$4:$AU$1464,46,FALSE),VLOOKUP($A391,Pit!$A$4:$BD$1664,55,FALSE))</f>
        <v>800</v>
      </c>
      <c r="V391" s="19">
        <f>IF($C391="B",VLOOKUP($A391,Bat!$A$4:$BA$1464,47,FALSE),VLOOKUP($A391,Pit!$A$4:$BF$1664,56,FALSE))</f>
        <v>800</v>
      </c>
      <c r="W391" s="19">
        <f>IF($C391="B",VLOOKUP($A391,Bat!$A$4:$BA$1464,48,FALSE),VLOOKUP($A391,Pit!$A$4:$BF$1664,57,FALSE))</f>
        <v>0</v>
      </c>
      <c r="X391" s="14">
        <f t="shared" si="29"/>
        <v>1208</v>
      </c>
      <c r="Y391" s="20">
        <f t="shared" si="30"/>
        <v>358</v>
      </c>
      <c r="Z391" s="14">
        <f>IFERROR(VLOOKUP($D391,Results37!$F$3:$L$1396,Z$1,FALSE),"")</f>
        <v>418</v>
      </c>
      <c r="AA391" s="43">
        <f>IF(ISERROR(VLOOKUP(D391,Results37!$F$3:$O$1399,AA$1,FALSE)),"",IF(VLOOKUP(D391,Results37!$F$3:$O$1399,AA$1+1,FALSE)=1,"S"&amp;VLOOKUP(D391,Results37!$F$3:$O$1399,AA$1,FALSE),VLOOKUP(D391,Results37!$F$3:$O$1399,AA$1,FALSE)))</f>
        <v>14</v>
      </c>
      <c r="AB391" s="14">
        <f>IFERROR(VLOOKUP($D391,Results37!$F$3:$L$1396,AB$1,FALSE),"")</f>
        <v>14</v>
      </c>
      <c r="AC391" s="14" t="str">
        <f>IFERROR(VLOOKUP($D391,Results37!$F$3:$L$1396,AC$1,FALSE),"")</f>
        <v>Palm Springs Codgers</v>
      </c>
      <c r="AD391" s="14">
        <f t="shared" si="31"/>
        <v>790</v>
      </c>
      <c r="AE391" s="18" t="str">
        <f>IF(ISERROR(VLOOKUP($AC391&amp;"-"&amp;$F391&amp;" "&amp;G391,Bonuses!$B$1:$G$1006,4,FALSE)),"",INT(VLOOKUP($AC391&amp;"-"&amp;$F391&amp;" "&amp;$G391,Bonuses!$B$1:$G$1006,4,FALSE)))</f>
        <v/>
      </c>
      <c r="AF391" s="14" t="str">
        <f>AA391&amp;"."&amp;AB391&amp;" ("&amp;Z391&amp;" overall) - "&amp;IF(C391="B",E391,J391&amp;"HP")&amp;" [url=http://www.pebabaseball.com/reports/news/html/players/player_"&amp;D391&amp;".html]"&amp;F391&amp;" "&amp;G391&amp;"[/url]"</f>
        <v>14.14 (418 overall) - 2B [url=http://www.pebabaseball.com/reports/news/html/players/player_13218.html]Alonso De Jesús[/url]</v>
      </c>
    </row>
    <row r="392" spans="1:32" s="19" customFormat="1" hidden="1" x14ac:dyDescent="0.3">
      <c r="A392" s="19">
        <v>10820</v>
      </c>
      <c r="B392" s="19">
        <f t="shared" si="28"/>
        <v>1</v>
      </c>
      <c r="C392" s="14" t="str">
        <f>IF(ISNUMBER(IFERROR(VLOOKUP($A392,Pit!$A$4:$A$600,1,FALSE),"B")),"P","B")</f>
        <v>B</v>
      </c>
      <c r="D392" s="15">
        <f>IF($C392="B",VLOOKUP($A392,Bat!$A$4:$BG$1500,D$1,FALSE),VLOOKUP($A392,Pit!$A$4:$BA$1686,D$2,FALSE))</f>
        <v>10820</v>
      </c>
      <c r="E392" s="14" t="str">
        <f>IF($C392="B",VLOOKUP($A392,Bat!$A$4:$BG$1500,E$1,FALSE),VLOOKUP($A392,Pit!$A$4:$BA$1686,E$2,FALSE))</f>
        <v>C</v>
      </c>
      <c r="F392" s="14" t="str">
        <f>IF($C392="B",VLOOKUP($A392,Bat!$A$4:$BG$1500,F$1,FALSE),VLOOKUP($A392,Pit!$A$4:$BA$1686,F$2,FALSE))</f>
        <v>Vaughan</v>
      </c>
      <c r="G392" s="14" t="str">
        <f>IF($C392="B",VLOOKUP($A392,Bat!$A$4:$BG$1500,G$1,FALSE),VLOOKUP($A392,Pit!$A$4:$BA$1686,G$2,FALSE))</f>
        <v>Darcy</v>
      </c>
      <c r="H392" s="14">
        <f>IF($C392="B",VLOOKUP($A392,Bat!$A$4:$BG$1500,H$1,FALSE),VLOOKUP($A392,Pit!$A$4:$BA$1686,H$2,FALSE))</f>
        <v>18</v>
      </c>
      <c r="I392" s="14" t="str">
        <f>IF($C392="B",VLOOKUP($A392,Bat!$A$4:$BG$1500,I$1,FALSE),VLOOKUP($A392,Pit!$A$4:$BA$1686,I$2,FALSE))</f>
        <v>R</v>
      </c>
      <c r="J392" s="14" t="str">
        <f>IF($C392="B",VLOOKUP($A392,Bat!$A$4:$BG$1500,J$1,FALSE),VLOOKUP($A392,Pit!$A$4:$BA$1686,J$2,FALSE))</f>
        <v>R</v>
      </c>
      <c r="K392" s="14" t="str">
        <f>IF($C392="B",VLOOKUP($A392,Bat!$A$4:$BG$1500,K$1,FALSE),VLOOKUP($A392,Pit!$A$4:$BA$1686,K$2,FALSE))</f>
        <v>Low</v>
      </c>
      <c r="L392" s="15" t="str">
        <f>IF($C392="B",VLOOKUP($A392,Bat!$A$4:$BG$1500,L$1,FALSE),VLOOKUP($A392,Pit!$A$4:$BA$1686,L$2,FALSE))</f>
        <v>Normal</v>
      </c>
      <c r="M392" s="14">
        <f>IF($C392="B",VLOOKUP($A392,Bat!$A$4:$BG$1500,M$1,FALSE),VLOOKUP($A392,Pit!$A$4:$BA$1686,M$2,FALSE))</f>
        <v>2</v>
      </c>
      <c r="N392" s="14">
        <f>IF($C392="B",VLOOKUP($A392,Bat!$A$4:$BG$1500,N$1,FALSE),VLOOKUP($A392,Pit!$A$4:$BA$1686,N$2,FALSE))</f>
        <v>3</v>
      </c>
      <c r="O392" s="14">
        <f>IF($C392="B",VLOOKUP($A392,Bat!$A$4:$BG$1500,O$1,FALSE),VLOOKUP($A392,Pit!$A$4:$BA$1686,O$2,FALSE))</f>
        <v>4</v>
      </c>
      <c r="P392" s="14">
        <f>IF($C392="B",VLOOKUP($A392,Bat!$A$4:$BG$1500,P$1,FALSE),VLOOKUP($A392,Pit!$A$4:$BA$1686,P$2,FALSE))</f>
        <v>5</v>
      </c>
      <c r="Q392" s="15">
        <f>IF($C392="B",VLOOKUP($A392,Bat!$A$4:$BG$1500,Q$1,FALSE),VLOOKUP($A392,Pit!$A$4:$BA$1686,Q$2,FALSE))</f>
        <v>3</v>
      </c>
      <c r="R392" s="16">
        <f>IF($C392="B",VLOOKUP($A392,Bat!$A$4:$BG$1500,R$1,FALSE),VLOOKUP($A392,Pit!$A$4:$BA$1686,R$2,FALSE))</f>
        <v>107.15460004566293</v>
      </c>
      <c r="S392" s="17">
        <f>IF($C392="B",VLOOKUP($A392,Bat!$A$4:$BG$1500,S$1,FALSE),VLOOKUP($A392,Pit!$A$4:$BA$1686,S$2,FALSE))</f>
        <v>-0.19915233993916853</v>
      </c>
      <c r="T392" s="48" t="str">
        <f>IF($C392="B",VLOOKUP($A392,Bat!$A$4:$BG$1500,T$1,FALSE),VLOOKUP($A392,Pit!$A$4:$BA$1686,T$2,FALSE))</f>
        <v>$200k</v>
      </c>
      <c r="U392" s="19">
        <f>IF($C392="B",VLOOKUP($A392,Bat!$A$4:$AU$1464,46,FALSE),VLOOKUP($A392,Pit!$A$4:$BD$1664,55,FALSE))</f>
        <v>800</v>
      </c>
      <c r="V392" s="19">
        <f>IF($C392="B",VLOOKUP($A392,Bat!$A$4:$BA$1464,47,FALSE),VLOOKUP($A392,Pit!$A$4:$BF$1664,56,FALSE))</f>
        <v>800</v>
      </c>
      <c r="W392" s="19">
        <f>IF($C392="B",VLOOKUP($A392,Bat!$A$4:$BA$1464,48,FALSE),VLOOKUP($A392,Pit!$A$4:$BF$1664,57,FALSE))</f>
        <v>0</v>
      </c>
      <c r="X392" s="14">
        <f t="shared" si="29"/>
        <v>1427</v>
      </c>
      <c r="Y392" s="20">
        <f t="shared" si="30"/>
        <v>577</v>
      </c>
      <c r="Z392" s="14" t="str">
        <f>IFERROR(VLOOKUP($D392,Results37!$F$3:$L$1396,Z$1,FALSE),"")</f>
        <v/>
      </c>
      <c r="AA392" s="43" t="str">
        <f>IF(ISERROR(VLOOKUP(D392,Results37!$F$3:$O$1399,AA$1,FALSE)),"",IF(VLOOKUP(D392,Results37!$F$3:$O$1399,AA$1+1,FALSE)=1,"S"&amp;VLOOKUP(D392,Results37!$F$3:$O$1399,AA$1,FALSE),VLOOKUP(D392,Results37!$F$3:$O$1399,AA$1,FALSE)))</f>
        <v/>
      </c>
      <c r="AB392" s="14" t="str">
        <f>IFERROR(VLOOKUP($D392,Results37!$F$3:$L$1396,AB$1,FALSE),"")</f>
        <v/>
      </c>
      <c r="AC392" s="14" t="str">
        <f>IFERROR(VLOOKUP($D392,Results37!$F$3:$L$1396,AC$1,FALSE),"")</f>
        <v/>
      </c>
      <c r="AD392" s="14" t="e">
        <f t="shared" si="31"/>
        <v>#VALUE!</v>
      </c>
      <c r="AE392" s="18" t="str">
        <f>IF(ISERROR(VLOOKUP($AC392&amp;"-"&amp;$F392&amp;" "&amp;G392,Bonuses!$B$1:$G$1006,4,FALSE)),"",INT(VLOOKUP($AC392&amp;"-"&amp;$F392&amp;" "&amp;$G392,Bonuses!$B$1:$G$1006,4,FALSE)))</f>
        <v/>
      </c>
      <c r="AF392" s="14" t="str">
        <f>IF(ISERROR(VLOOKUP($AC392&amp;"-"&amp;$F392,Bonuses!$B$1:$G$1006,5,FALSE)),"",IF(VLOOKUP($AC392&amp;"-"&amp;$F392,Bonuses!$B$1:$G$1006,5,FALSE)="","",VLOOKUP($AC392&amp;"-"&amp;$F392,Bonuses!$B$1:$G$1006,6,FALSE)&amp;" yrs, "&amp;VLOOKUP($AC392&amp;"-"&amp;$F392,Bonuses!$B$1:$G$1006,5,FALSE)))</f>
        <v/>
      </c>
    </row>
    <row r="393" spans="1:32" s="19" customFormat="1" hidden="1" x14ac:dyDescent="0.3">
      <c r="A393" s="19">
        <v>11308</v>
      </c>
      <c r="B393" s="19">
        <f t="shared" si="28"/>
        <v>1</v>
      </c>
      <c r="C393" s="14" t="str">
        <f>IF(ISNUMBER(IFERROR(VLOOKUP($A393,Pit!$A$4:$A$600,1,FALSE),"B")),"P","B")</f>
        <v>B</v>
      </c>
      <c r="D393" s="15">
        <f>IF($C393="B",VLOOKUP($A393,Bat!$A$4:$BG$1500,D$1,FALSE),VLOOKUP($A393,Pit!$A$4:$BA$1686,D$2,FALSE))</f>
        <v>11308</v>
      </c>
      <c r="E393" s="14" t="str">
        <f>IF($C393="B",VLOOKUP($A393,Bat!$A$4:$BG$1500,E$1,FALSE),VLOOKUP($A393,Pit!$A$4:$BA$1686,E$2,FALSE))</f>
        <v>LF</v>
      </c>
      <c r="F393" s="14" t="str">
        <f>IF($C393="B",VLOOKUP($A393,Bat!$A$4:$BG$1500,F$1,FALSE),VLOOKUP($A393,Pit!$A$4:$BA$1686,F$2,FALSE))</f>
        <v>Tsuramatsu</v>
      </c>
      <c r="G393" s="14" t="str">
        <f>IF($C393="B",VLOOKUP($A393,Bat!$A$4:$BG$1500,G$1,FALSE),VLOOKUP($A393,Pit!$A$4:$BA$1686,G$2,FALSE))</f>
        <v>Tanaka</v>
      </c>
      <c r="H393" s="14">
        <f>IF($C393="B",VLOOKUP($A393,Bat!$A$4:$BG$1500,H$1,FALSE),VLOOKUP($A393,Pit!$A$4:$BA$1686,H$2,FALSE))</f>
        <v>18</v>
      </c>
      <c r="I393" s="14" t="str">
        <f>IF($C393="B",VLOOKUP($A393,Bat!$A$4:$BG$1500,I$1,FALSE),VLOOKUP($A393,Pit!$A$4:$BA$1686,I$2,FALSE))</f>
        <v>R</v>
      </c>
      <c r="J393" s="14" t="str">
        <f>IF($C393="B",VLOOKUP($A393,Bat!$A$4:$BG$1500,J$1,FALSE),VLOOKUP($A393,Pit!$A$4:$BA$1686,J$2,FALSE))</f>
        <v>R</v>
      </c>
      <c r="K393" s="14" t="str">
        <f>IF($C393="B",VLOOKUP($A393,Bat!$A$4:$BG$1500,K$1,FALSE),VLOOKUP($A393,Pit!$A$4:$BA$1686,K$2,FALSE))</f>
        <v>Low</v>
      </c>
      <c r="L393" s="15" t="str">
        <f>IF($C393="B",VLOOKUP($A393,Bat!$A$4:$BG$1500,L$1,FALSE),VLOOKUP($A393,Pit!$A$4:$BA$1686,L$2,FALSE))</f>
        <v>Normal</v>
      </c>
      <c r="M393" s="14">
        <f>IF($C393="B",VLOOKUP($A393,Bat!$A$4:$BG$1500,M$1,FALSE),VLOOKUP($A393,Pit!$A$4:$BA$1686,M$2,FALSE))</f>
        <v>2</v>
      </c>
      <c r="N393" s="14">
        <f>IF($C393="B",VLOOKUP($A393,Bat!$A$4:$BG$1500,N$1,FALSE),VLOOKUP($A393,Pit!$A$4:$BA$1686,N$2,FALSE))</f>
        <v>3</v>
      </c>
      <c r="O393" s="14">
        <f>IF($C393="B",VLOOKUP($A393,Bat!$A$4:$BG$1500,O$1,FALSE),VLOOKUP($A393,Pit!$A$4:$BA$1686,O$2,FALSE))</f>
        <v>5</v>
      </c>
      <c r="P393" s="14">
        <f>IF($C393="B",VLOOKUP($A393,Bat!$A$4:$BG$1500,P$1,FALSE),VLOOKUP($A393,Pit!$A$4:$BA$1686,P$2,FALSE))</f>
        <v>4</v>
      </c>
      <c r="Q393" s="15">
        <f>IF($C393="B",VLOOKUP($A393,Bat!$A$4:$BG$1500,Q$1,FALSE),VLOOKUP($A393,Pit!$A$4:$BA$1686,Q$2,FALSE))</f>
        <v>3</v>
      </c>
      <c r="R393" s="16">
        <f>IF($C393="B",VLOOKUP($A393,Bat!$A$4:$BG$1500,R$1,FALSE),VLOOKUP($A393,Pit!$A$4:$BA$1686,R$2,FALSE))</f>
        <v>107.0741585682362</v>
      </c>
      <c r="S393" s="17">
        <f>IF($C393="B",VLOOKUP($A393,Bat!$A$4:$BG$1500,S$1,FALSE),VLOOKUP($A393,Pit!$A$4:$BA$1686,S$2,FALSE))</f>
        <v>-0.21595566171939948</v>
      </c>
      <c r="T393" s="48" t="str">
        <f>IF($C393="B",VLOOKUP($A393,Bat!$A$4:$BG$1500,T$1,FALSE),VLOOKUP($A393,Pit!$A$4:$BA$1686,T$2,FALSE))</f>
        <v>$65k</v>
      </c>
      <c r="U393" s="19">
        <f>IF($C393="B",VLOOKUP($A393,Bat!$A$4:$AU$1464,46,FALSE),VLOOKUP($A393,Pit!$A$4:$BD$1664,55,FALSE))</f>
        <v>800</v>
      </c>
      <c r="V393" s="19">
        <f>IF($C393="B",VLOOKUP($A393,Bat!$A$4:$BA$1464,47,FALSE),VLOOKUP($A393,Pit!$A$4:$BF$1664,56,FALSE))</f>
        <v>800</v>
      </c>
      <c r="W393" s="19">
        <f>IF($C393="B",VLOOKUP($A393,Bat!$A$4:$BA$1464,48,FALSE),VLOOKUP($A393,Pit!$A$4:$BF$1664,57,FALSE))</f>
        <v>0</v>
      </c>
      <c r="X393" s="14">
        <f t="shared" si="29"/>
        <v>1440</v>
      </c>
      <c r="Y393" s="20">
        <f t="shared" si="30"/>
        <v>590</v>
      </c>
      <c r="Z393" s="14">
        <f>IFERROR(VLOOKUP($D393,Results37!$F$3:$L$1396,Z$1,FALSE),"")</f>
        <v>504</v>
      </c>
      <c r="AA393" s="43">
        <f>IF(ISERROR(VLOOKUP(D393,Results37!$F$3:$O$1399,AA$1,FALSE)),"",IF(VLOOKUP(D393,Results37!$F$3:$O$1399,AA$1+1,FALSE)=1,"S"&amp;VLOOKUP(D393,Results37!$F$3:$O$1399,AA$1,FALSE),VLOOKUP(D393,Results37!$F$3:$O$1399,AA$1,FALSE)))</f>
        <v>17</v>
      </c>
      <c r="AB393" s="14">
        <f>IFERROR(VLOOKUP($D393,Results37!$F$3:$L$1396,AB$1,FALSE),"")</f>
        <v>4</v>
      </c>
      <c r="AC393" s="14" t="str">
        <f>IFERROR(VLOOKUP($D393,Results37!$F$3:$L$1396,AC$1,FALSE),"")</f>
        <v>Manchester Maulers</v>
      </c>
      <c r="AD393" s="14">
        <f t="shared" si="31"/>
        <v>936</v>
      </c>
      <c r="AE393" s="18" t="str">
        <f>IF(ISERROR(VLOOKUP($AC393&amp;"-"&amp;$F393&amp;" "&amp;G393,Bonuses!$B$1:$G$1006,4,FALSE)),"",INT(VLOOKUP($AC393&amp;"-"&amp;$F393&amp;" "&amp;$G393,Bonuses!$B$1:$G$1006,4,FALSE)))</f>
        <v/>
      </c>
      <c r="AF393" s="14" t="str">
        <f>IF(ISERROR(VLOOKUP($AC393&amp;"-"&amp;$F393,Bonuses!$B$1:$G$1006,5,FALSE)),"",IF(VLOOKUP($AC393&amp;"-"&amp;$F393,Bonuses!$B$1:$G$1006,5,FALSE)="","",VLOOKUP($AC393&amp;"-"&amp;$F393,Bonuses!$B$1:$G$1006,6,FALSE)&amp;" yrs, "&amp;VLOOKUP($AC393&amp;"-"&amp;$F393,Bonuses!$B$1:$G$1006,5,FALSE)))</f>
        <v/>
      </c>
    </row>
    <row r="394" spans="1:32" s="19" customFormat="1" x14ac:dyDescent="0.3">
      <c r="A394" s="19">
        <v>10650</v>
      </c>
      <c r="B394" s="19">
        <f t="shared" si="28"/>
        <v>1</v>
      </c>
      <c r="C394" s="14" t="str">
        <f>IF(ISNUMBER(IFERROR(VLOOKUP($A394,Pit!$A$4:$A$600,1,FALSE),"B")),"P","B")</f>
        <v>P</v>
      </c>
      <c r="D394" s="15">
        <f>IF($C394="B",VLOOKUP($A394,Bat!$A$4:$BG$1500,D$1,FALSE),VLOOKUP($A394,Pit!$A$4:$BA$1686,D$2,FALSE))</f>
        <v>10650</v>
      </c>
      <c r="E394" s="14" t="str">
        <f>IF($C394="B",VLOOKUP($A394,Bat!$A$4:$BG$1500,E$1,FALSE),VLOOKUP($A394,Pit!$A$4:$BA$1686,E$2,FALSE))</f>
        <v>RP</v>
      </c>
      <c r="F394" s="14" t="str">
        <f>IF($C394="B",VLOOKUP($A394,Bat!$A$4:$BG$1500,F$1,FALSE),VLOOKUP($A394,Pit!$A$4:$BA$1686,F$2,FALSE))</f>
        <v>Shohei</v>
      </c>
      <c r="G394" s="14" t="str">
        <f>IF($C394="B",VLOOKUP($A394,Bat!$A$4:$BG$1500,G$1,FALSE),VLOOKUP($A394,Pit!$A$4:$BA$1686,G$2,FALSE))</f>
        <v>Sato</v>
      </c>
      <c r="H394" s="14">
        <f>IF($C394="B",VLOOKUP($A394,Bat!$A$4:$BG$1500,H$1,FALSE),VLOOKUP($A394,Pit!$A$4:$BA$1686,H$2,FALSE))</f>
        <v>18</v>
      </c>
      <c r="I394" s="14" t="str">
        <f>IF($C394="B",VLOOKUP($A394,Bat!$A$4:$BG$1500,I$1,FALSE),VLOOKUP($A394,Pit!$A$4:$BA$1686,I$2,FALSE))</f>
        <v>R</v>
      </c>
      <c r="J394" s="14" t="str">
        <f>IF($C394="B",VLOOKUP($A394,Bat!$A$4:$BG$1500,J$1,FALSE),VLOOKUP($A394,Pit!$A$4:$BA$1686,J$2,FALSE))</f>
        <v>R</v>
      </c>
      <c r="K394" s="14" t="str">
        <f>IF($C394="B",VLOOKUP($A394,Bat!$A$4:$BG$1500,K$1,FALSE),VLOOKUP($A394,Pit!$A$4:$BA$1686,K$2,FALSE))</f>
        <v>High</v>
      </c>
      <c r="L394" s="15" t="str">
        <f>IF($C394="B",VLOOKUP($A394,Bat!$A$4:$BG$1500,L$1,FALSE),VLOOKUP($A394,Pit!$A$4:$BA$1686,L$2,FALSE))</f>
        <v>High</v>
      </c>
      <c r="M394" s="14">
        <f>IF($C394="B",VLOOKUP($A394,Bat!$A$4:$BG$1500,M$1,FALSE),VLOOKUP($A394,Pit!$A$4:$BA$1686,M$2,FALSE))</f>
        <v>4</v>
      </c>
      <c r="N394" s="14">
        <f>IF($C394="B",VLOOKUP($A394,Bat!$A$4:$BG$1500,N$1,FALSE),VLOOKUP($A394,Pit!$A$4:$BA$1686,N$2,FALSE))</f>
        <v>2</v>
      </c>
      <c r="O394" s="14">
        <f>IF($C394="B",VLOOKUP($A394,Bat!$A$4:$BG$1500,O$1,FALSE),VLOOKUP($A394,Pit!$A$4:$BA$1686,O$2,FALSE))</f>
        <v>3</v>
      </c>
      <c r="P394" s="14" t="str">
        <f>IF($C394="B",VLOOKUP($A394,Bat!$A$4:$BG$1500,P$1,FALSE),VLOOKUP($A394,Pit!$A$4:$BA$1686,P$2,FALSE))</f>
        <v>88-90 Mph</v>
      </c>
      <c r="Q394" s="15">
        <f>IF($C394="B",VLOOKUP($A394,Bat!$A$4:$BG$1500,Q$1,FALSE),VLOOKUP($A394,Pit!$A$4:$BA$1686,Q$2,FALSE))</f>
        <v>9</v>
      </c>
      <c r="R394" s="16">
        <f>IF($C394="B",VLOOKUP($A394,Bat!$A$4:$BG$1500,R$1,FALSE),VLOOKUP($A394,Pit!$A$4:$BA$1686,R$2,FALSE))</f>
        <v>106.45087445729973</v>
      </c>
      <c r="S394" s="17">
        <f>IF($C394="B",VLOOKUP($A394,Bat!$A$4:$BG$1500,S$1,FALSE),VLOOKUP($A394,Pit!$A$4:$BA$1686,S$2,FALSE))</f>
        <v>0.50297281285355488</v>
      </c>
      <c r="T394" s="48" t="str">
        <f>IF($C394="B",VLOOKUP($A394,Bat!$A$4:$BG$1500,T$1,FALSE),VLOOKUP($A394,Pit!$A$4:$BA$1686,T$2,FALSE))</f>
        <v>$38k</v>
      </c>
      <c r="U394" s="19">
        <f>IF($C394="B",VLOOKUP($A394,Bat!$A$4:$AU$1464,46,FALSE),VLOOKUP($A394,Pit!$A$4:$BD$1664,55,FALSE))</f>
        <v>800</v>
      </c>
      <c r="V394" s="19">
        <f>IF($C394="B",VLOOKUP($A394,Bat!$A$4:$BA$1464,47,FALSE),VLOOKUP($A394,Pit!$A$4:$BF$1664,56,FALSE))</f>
        <v>800</v>
      </c>
      <c r="W394" s="19">
        <f>IF($C394="B",VLOOKUP($A394,Bat!$A$4:$BA$1464,48,FALSE),VLOOKUP($A394,Pit!$A$4:$BF$1664,57,FALSE))</f>
        <v>0</v>
      </c>
      <c r="X394" s="14">
        <f t="shared" si="29"/>
        <v>1134</v>
      </c>
      <c r="Y394" s="20">
        <f t="shared" si="30"/>
        <v>284</v>
      </c>
      <c r="Z394" s="14">
        <f>IFERROR(VLOOKUP($D394,Results37!$F$3:$L$1396,Z$1,FALSE),"")</f>
        <v>279</v>
      </c>
      <c r="AA394" s="43">
        <f>IF(ISERROR(VLOOKUP(D394,Results37!$F$3:$O$1399,AA$1,FALSE)),"",IF(VLOOKUP(D394,Results37!$F$3:$O$1399,AA$1+1,FALSE)=1,"S"&amp;VLOOKUP(D394,Results37!$F$3:$O$1399,AA$1,FALSE),VLOOKUP(D394,Results37!$F$3:$O$1399,AA$1,FALSE)))</f>
        <v>10</v>
      </c>
      <c r="AB394" s="14">
        <f>IFERROR(VLOOKUP($D394,Results37!$F$3:$L$1396,AB$1,FALSE),"")</f>
        <v>3</v>
      </c>
      <c r="AC394" s="14" t="str">
        <f>IFERROR(VLOOKUP($D394,Results37!$F$3:$L$1396,AC$1,FALSE),"")</f>
        <v>Amsterdam Lions</v>
      </c>
      <c r="AD394" s="14">
        <f t="shared" si="31"/>
        <v>855</v>
      </c>
      <c r="AE394" s="18" t="str">
        <f>IF(ISERROR(VLOOKUP($AC394&amp;"-"&amp;$F394&amp;" "&amp;G394,Bonuses!$B$1:$G$1006,4,FALSE)),"",INT(VLOOKUP($AC394&amp;"-"&amp;$F394&amp;" "&amp;$G394,Bonuses!$B$1:$G$1006,4,FALSE)))</f>
        <v/>
      </c>
      <c r="AF394" s="14" t="str">
        <f>IF(ISERROR(VLOOKUP($AC394&amp;"-"&amp;$F394,Bonuses!$B$1:$G$1006,5,FALSE)),"",IF(VLOOKUP($AC394&amp;"-"&amp;$F394,Bonuses!$B$1:$G$1006,5,FALSE)="","",VLOOKUP($AC394&amp;"-"&amp;$F394,Bonuses!$B$1:$G$1006,6,FALSE)&amp;" yrs, "&amp;VLOOKUP($AC394&amp;"-"&amp;$F394,Bonuses!$B$1:$G$1006,5,FALSE)))</f>
        <v/>
      </c>
    </row>
    <row r="395" spans="1:32" s="19" customFormat="1" hidden="1" x14ac:dyDescent="0.3">
      <c r="A395" s="19">
        <v>15228</v>
      </c>
      <c r="B395" s="19">
        <f t="shared" si="28"/>
        <v>1</v>
      </c>
      <c r="C395" s="14" t="str">
        <f>IF(ISNUMBER(IFERROR(VLOOKUP($A395,Pit!$A$4:$A$600,1,FALSE),"B")),"P","B")</f>
        <v>B</v>
      </c>
      <c r="D395" s="15">
        <f>IF($C395="B",VLOOKUP($A395,Bat!$A$4:$BG$1500,D$1,FALSE),VLOOKUP($A395,Pit!$A$4:$BA$1686,D$2,FALSE))</f>
        <v>15228</v>
      </c>
      <c r="E395" s="14" t="str">
        <f>IF($C395="B",VLOOKUP($A395,Bat!$A$4:$BG$1500,E$1,FALSE),VLOOKUP($A395,Pit!$A$4:$BA$1686,E$2,FALSE))</f>
        <v>1B</v>
      </c>
      <c r="F395" s="14" t="str">
        <f>IF($C395="B",VLOOKUP($A395,Bat!$A$4:$BG$1500,F$1,FALSE),VLOOKUP($A395,Pit!$A$4:$BA$1686,F$2,FALSE))</f>
        <v>Teruo</v>
      </c>
      <c r="G395" s="14" t="str">
        <f>IF($C395="B",VLOOKUP($A395,Bat!$A$4:$BG$1500,G$1,FALSE),VLOOKUP($A395,Pit!$A$4:$BA$1686,G$2,FALSE))</f>
        <v>Kojima</v>
      </c>
      <c r="H395" s="14">
        <f>IF($C395="B",VLOOKUP($A395,Bat!$A$4:$BG$1500,H$1,FALSE),VLOOKUP($A395,Pit!$A$4:$BA$1686,H$2,FALSE))</f>
        <v>18</v>
      </c>
      <c r="I395" s="14" t="str">
        <f>IF($C395="B",VLOOKUP($A395,Bat!$A$4:$BG$1500,I$1,FALSE),VLOOKUP($A395,Pit!$A$4:$BA$1686,I$2,FALSE))</f>
        <v>R</v>
      </c>
      <c r="J395" s="14" t="str">
        <f>IF($C395="B",VLOOKUP($A395,Bat!$A$4:$BG$1500,J$1,FALSE),VLOOKUP($A395,Pit!$A$4:$BA$1686,J$2,FALSE))</f>
        <v>R</v>
      </c>
      <c r="K395" s="14" t="str">
        <f>IF($C395="B",VLOOKUP($A395,Bat!$A$4:$BG$1500,K$1,FALSE),VLOOKUP($A395,Pit!$A$4:$BA$1686,K$2,FALSE))</f>
        <v>Normal</v>
      </c>
      <c r="L395" s="15" t="str">
        <f>IF($C395="B",VLOOKUP($A395,Bat!$A$4:$BG$1500,L$1,FALSE),VLOOKUP($A395,Pit!$A$4:$BA$1686,L$2,FALSE))</f>
        <v>Normal</v>
      </c>
      <c r="M395" s="14">
        <f>IF($C395="B",VLOOKUP($A395,Bat!$A$4:$BG$1500,M$1,FALSE),VLOOKUP($A395,Pit!$A$4:$BA$1686,M$2,FALSE))</f>
        <v>3</v>
      </c>
      <c r="N395" s="14">
        <f>IF($C395="B",VLOOKUP($A395,Bat!$A$4:$BG$1500,N$1,FALSE),VLOOKUP($A395,Pit!$A$4:$BA$1686,N$2,FALSE))</f>
        <v>2</v>
      </c>
      <c r="O395" s="14">
        <f>IF($C395="B",VLOOKUP($A395,Bat!$A$4:$BG$1500,O$1,FALSE),VLOOKUP($A395,Pit!$A$4:$BA$1686,O$2,FALSE))</f>
        <v>3</v>
      </c>
      <c r="P395" s="14">
        <f>IF($C395="B",VLOOKUP($A395,Bat!$A$4:$BG$1500,P$1,FALSE),VLOOKUP($A395,Pit!$A$4:$BA$1686,P$2,FALSE))</f>
        <v>4</v>
      </c>
      <c r="Q395" s="15">
        <f>IF($C395="B",VLOOKUP($A395,Bat!$A$4:$BG$1500,Q$1,FALSE),VLOOKUP($A395,Pit!$A$4:$BA$1686,Q$2,FALSE))</f>
        <v>3</v>
      </c>
      <c r="R395" s="16">
        <f>IF($C395="B",VLOOKUP($A395,Bat!$A$4:$BG$1500,R$1,FALSE),VLOOKUP($A395,Pit!$A$4:$BA$1686,R$2,FALSE))</f>
        <v>109.33419300830693</v>
      </c>
      <c r="S395" s="17">
        <f>IF($C395="B",VLOOKUP($A395,Bat!$A$4:$BG$1500,S$1,FALSE),VLOOKUP($A395,Pit!$A$4:$BA$1686,S$2,FALSE))</f>
        <v>0.25614016677283852</v>
      </c>
      <c r="T395" s="48" t="str">
        <f>IF($C395="B",VLOOKUP($A395,Bat!$A$4:$BG$1500,T$1,FALSE),VLOOKUP($A395,Pit!$A$4:$BA$1686,T$2,FALSE))</f>
        <v>$70k</v>
      </c>
      <c r="U395" s="19">
        <f>IF($C395="B",VLOOKUP($A395,Bat!$A$4:$AU$1464,46,FALSE),VLOOKUP($A395,Pit!$A$4:$BD$1664,55,FALSE))</f>
        <v>800</v>
      </c>
      <c r="V395" s="19">
        <f>IF($C395="B",VLOOKUP($A395,Bat!$A$4:$BA$1464,47,FALSE),VLOOKUP($A395,Pit!$A$4:$BF$1664,56,FALSE))</f>
        <v>800</v>
      </c>
      <c r="W395" s="19">
        <f>IF($C395="B",VLOOKUP($A395,Bat!$A$4:$BA$1464,48,FALSE),VLOOKUP($A395,Pit!$A$4:$BF$1664,57,FALSE))</f>
        <v>0</v>
      </c>
      <c r="X395" s="14">
        <f t="shared" si="29"/>
        <v>1210</v>
      </c>
      <c r="Y395" s="20">
        <f t="shared" si="30"/>
        <v>360</v>
      </c>
      <c r="Z395" s="14" t="str">
        <f>IFERROR(VLOOKUP($D395,Results37!$F$3:$L$1396,Z$1,FALSE),"")</f>
        <v/>
      </c>
      <c r="AA395" s="43" t="str">
        <f>IF(ISERROR(VLOOKUP(D395,Results37!$F$3:$O$1399,AA$1,FALSE)),"",IF(VLOOKUP(D395,Results37!$F$3:$O$1399,AA$1+1,FALSE)=1,"S"&amp;VLOOKUP(D395,Results37!$F$3:$O$1399,AA$1,FALSE),VLOOKUP(D395,Results37!$F$3:$O$1399,AA$1,FALSE)))</f>
        <v/>
      </c>
      <c r="AB395" s="14" t="str">
        <f>IFERROR(VLOOKUP($D395,Results37!$F$3:$L$1396,AB$1,FALSE),"")</f>
        <v/>
      </c>
      <c r="AC395" s="14" t="str">
        <f>IFERROR(VLOOKUP($D395,Results37!$F$3:$L$1396,AC$1,FALSE),"")</f>
        <v/>
      </c>
      <c r="AD395" s="14" t="e">
        <f t="shared" si="31"/>
        <v>#VALUE!</v>
      </c>
      <c r="AE395" s="18" t="str">
        <f>IF(ISERROR(VLOOKUP($AC395&amp;"-"&amp;$F395&amp;" "&amp;G395,Bonuses!$B$1:$G$1006,4,FALSE)),"",INT(VLOOKUP($AC395&amp;"-"&amp;$F395&amp;" "&amp;$G395,Bonuses!$B$1:$G$1006,4,FALSE)))</f>
        <v/>
      </c>
      <c r="AF395" s="14" t="str">
        <f>AA395&amp;"."&amp;AB395&amp;" ("&amp;Z395&amp;") - "&amp;E395&amp;" "&amp;F395&amp;" "&amp;G395</f>
        <v>. () - 1B Teruo Kojima</v>
      </c>
    </row>
    <row r="396" spans="1:32" s="19" customFormat="1" hidden="1" x14ac:dyDescent="0.3">
      <c r="A396" s="19">
        <v>12763</v>
      </c>
      <c r="B396" s="19">
        <f t="shared" si="28"/>
        <v>1</v>
      </c>
      <c r="C396" s="14" t="str">
        <f>IF(ISNUMBER(IFERROR(VLOOKUP($A396,Pit!$A$4:$A$600,1,FALSE),"B")),"P","B")</f>
        <v>P</v>
      </c>
      <c r="D396" s="15">
        <f>IF($C396="B",VLOOKUP($A396,Bat!$A$4:$BG$1500,D$1,FALSE),VLOOKUP($A396,Pit!$A$4:$BA$1686,D$2,FALSE))</f>
        <v>12763</v>
      </c>
      <c r="E396" s="14" t="str">
        <f>IF($C396="B",VLOOKUP($A396,Bat!$A$4:$BG$1500,E$1,FALSE),VLOOKUP($A396,Pit!$A$4:$BA$1686,E$2,FALSE))</f>
        <v>RP</v>
      </c>
      <c r="F396" s="14" t="str">
        <f>IF($C396="B",VLOOKUP($A396,Bat!$A$4:$BG$1500,F$1,FALSE),VLOOKUP($A396,Pit!$A$4:$BA$1686,F$2,FALSE))</f>
        <v>Hitomaro</v>
      </c>
      <c r="G396" s="14" t="str">
        <f>IF($C396="B",VLOOKUP($A396,Bat!$A$4:$BG$1500,G$1,FALSE),VLOOKUP($A396,Pit!$A$4:$BA$1686,G$2,FALSE))</f>
        <v>Takuda</v>
      </c>
      <c r="H396" s="14">
        <f>IF($C396="B",VLOOKUP($A396,Bat!$A$4:$BG$1500,H$1,FALSE),VLOOKUP($A396,Pit!$A$4:$BA$1686,H$2,FALSE))</f>
        <v>18</v>
      </c>
      <c r="I396" s="14" t="str">
        <f>IF($C396="B",VLOOKUP($A396,Bat!$A$4:$BG$1500,I$1,FALSE),VLOOKUP($A396,Pit!$A$4:$BA$1686,I$2,FALSE))</f>
        <v>R</v>
      </c>
      <c r="J396" s="14" t="str">
        <f>IF($C396="B",VLOOKUP($A396,Bat!$A$4:$BG$1500,J$1,FALSE),VLOOKUP($A396,Pit!$A$4:$BA$1686,J$2,FALSE))</f>
        <v>R</v>
      </c>
      <c r="K396" s="14" t="str">
        <f>IF($C396="B",VLOOKUP($A396,Bat!$A$4:$BG$1500,K$1,FALSE),VLOOKUP($A396,Pit!$A$4:$BA$1686,K$2,FALSE))</f>
        <v>Normal</v>
      </c>
      <c r="L396" s="15" t="str">
        <f>IF($C396="B",VLOOKUP($A396,Bat!$A$4:$BG$1500,L$1,FALSE),VLOOKUP($A396,Pit!$A$4:$BA$1686,L$2,FALSE))</f>
        <v>High</v>
      </c>
      <c r="M396" s="14">
        <f>IF($C396="B",VLOOKUP($A396,Bat!$A$4:$BG$1500,M$1,FALSE),VLOOKUP($A396,Pit!$A$4:$BA$1686,M$2,FALSE))</f>
        <v>5</v>
      </c>
      <c r="N396" s="14">
        <f>IF($C396="B",VLOOKUP($A396,Bat!$A$4:$BG$1500,N$1,FALSE),VLOOKUP($A396,Pit!$A$4:$BA$1686,N$2,FALSE))</f>
        <v>2</v>
      </c>
      <c r="O396" s="14">
        <f>IF($C396="B",VLOOKUP($A396,Bat!$A$4:$BG$1500,O$1,FALSE),VLOOKUP($A396,Pit!$A$4:$BA$1686,O$2,FALSE))</f>
        <v>2</v>
      </c>
      <c r="P396" s="14" t="str">
        <f>IF($C396="B",VLOOKUP($A396,Bat!$A$4:$BG$1500,P$1,FALSE),VLOOKUP($A396,Pit!$A$4:$BA$1686,P$2,FALSE))</f>
        <v>90-92 Mph</v>
      </c>
      <c r="Q396" s="15">
        <f>IF($C396="B",VLOOKUP($A396,Bat!$A$4:$BG$1500,Q$1,FALSE),VLOOKUP($A396,Pit!$A$4:$BA$1686,Q$2,FALSE))</f>
        <v>6</v>
      </c>
      <c r="R396" s="16">
        <f>IF($C396="B",VLOOKUP($A396,Bat!$A$4:$BG$1500,R$1,FALSE),VLOOKUP($A396,Pit!$A$4:$BA$1686,R$2,FALSE))</f>
        <v>106.17958238574097</v>
      </c>
      <c r="S396" s="17">
        <f>IF($C396="B",VLOOKUP($A396,Bat!$A$4:$BG$1500,S$1,FALSE),VLOOKUP($A396,Pit!$A$4:$BA$1686,S$2,FALSE))</f>
        <v>0.47794431125056436</v>
      </c>
      <c r="T396" s="48" t="str">
        <f>IF($C396="B",VLOOKUP($A396,Bat!$A$4:$BG$1500,T$1,FALSE),VLOOKUP($A396,Pit!$A$4:$BA$1686,T$2,FALSE))</f>
        <v>$75k</v>
      </c>
      <c r="U396" s="19">
        <f>IF($C396="B",VLOOKUP($A396,Bat!$A$4:$AU$1464,46,FALSE),VLOOKUP($A396,Pit!$A$4:$BD$1664,55,FALSE))</f>
        <v>800</v>
      </c>
      <c r="V396" s="19">
        <f>IF($C396="B",VLOOKUP($A396,Bat!$A$4:$BA$1464,47,FALSE),VLOOKUP($A396,Pit!$A$4:$BF$1664,56,FALSE))</f>
        <v>800</v>
      </c>
      <c r="W396" s="19">
        <f>IF($C396="B",VLOOKUP($A396,Bat!$A$4:$BA$1464,48,FALSE),VLOOKUP($A396,Pit!$A$4:$BF$1664,57,FALSE))</f>
        <v>0</v>
      </c>
      <c r="X396" s="14">
        <f t="shared" si="29"/>
        <v>1142</v>
      </c>
      <c r="Y396" s="20">
        <f t="shared" si="30"/>
        <v>292</v>
      </c>
      <c r="Z396" s="14">
        <f>IFERROR(VLOOKUP($D396,Results37!$F$3:$L$1396,Z$1,FALSE),"")</f>
        <v>272</v>
      </c>
      <c r="AA396" s="43">
        <f>IF(ISERROR(VLOOKUP(D396,Results37!$F$3:$O$1399,AA$1,FALSE)),"",IF(VLOOKUP(D396,Results37!$F$3:$O$1399,AA$1+1,FALSE)=1,"S"&amp;VLOOKUP(D396,Results37!$F$3:$O$1399,AA$1,FALSE),VLOOKUP(D396,Results37!$F$3:$O$1399,AA$1,FALSE)))</f>
        <v>9</v>
      </c>
      <c r="AB396" s="14">
        <f>IFERROR(VLOOKUP($D396,Results37!$F$3:$L$1396,AB$1,FALSE),"")</f>
        <v>26</v>
      </c>
      <c r="AC396" s="14" t="str">
        <f>IFERROR(VLOOKUP($D396,Results37!$F$3:$L$1396,AC$1,FALSE),"")</f>
        <v>Havana Leones</v>
      </c>
      <c r="AD396" s="14">
        <f t="shared" si="31"/>
        <v>870</v>
      </c>
      <c r="AE396" s="18" t="str">
        <f>IF(ISERROR(VLOOKUP($AC396&amp;"-"&amp;$F396&amp;" "&amp;G396,Bonuses!$B$1:$G$1006,4,FALSE)),"",INT(VLOOKUP($AC396&amp;"-"&amp;$F396&amp;" "&amp;$G396,Bonuses!$B$1:$G$1006,4,FALSE)))</f>
        <v/>
      </c>
      <c r="AF396" s="14" t="str">
        <f>AA396&amp;"."&amp;AB396&amp;" ("&amp;Z396&amp;") - "&amp;E396&amp;" "&amp;F396&amp;" "&amp;G396</f>
        <v>9.26 (272) - RP Hitomaro Takuda</v>
      </c>
    </row>
    <row r="397" spans="1:32" s="19" customFormat="1" hidden="1" x14ac:dyDescent="0.3">
      <c r="A397" s="19">
        <v>10867</v>
      </c>
      <c r="B397" s="19">
        <f t="shared" si="28"/>
        <v>1</v>
      </c>
      <c r="C397" s="14" t="str">
        <f>IF(ISNUMBER(IFERROR(VLOOKUP($A397,Pit!$A$4:$A$600,1,FALSE),"B")),"P","B")</f>
        <v>P</v>
      </c>
      <c r="D397" s="15">
        <f>IF($C397="B",VLOOKUP($A397,Bat!$A$4:$BG$1500,D$1,FALSE),VLOOKUP($A397,Pit!$A$4:$BA$1686,D$2,FALSE))</f>
        <v>10867</v>
      </c>
      <c r="E397" s="14" t="str">
        <f>IF($C397="B",VLOOKUP($A397,Bat!$A$4:$BG$1500,E$1,FALSE),VLOOKUP($A397,Pit!$A$4:$BA$1686,E$2,FALSE))</f>
        <v>RP</v>
      </c>
      <c r="F397" s="14" t="str">
        <f>IF($C397="B",VLOOKUP($A397,Bat!$A$4:$BG$1500,F$1,FALSE),VLOOKUP($A397,Pit!$A$4:$BA$1686,F$2,FALSE))</f>
        <v>Shichirobei</v>
      </c>
      <c r="G397" s="14" t="str">
        <f>IF($C397="B",VLOOKUP($A397,Bat!$A$4:$BG$1500,G$1,FALSE),VLOOKUP($A397,Pit!$A$4:$BA$1686,G$2,FALSE))</f>
        <v>Hayakawa</v>
      </c>
      <c r="H397" s="14">
        <f>IF($C397="B",VLOOKUP($A397,Bat!$A$4:$BG$1500,H$1,FALSE),VLOOKUP($A397,Pit!$A$4:$BA$1686,H$2,FALSE))</f>
        <v>18</v>
      </c>
      <c r="I397" s="14" t="str">
        <f>IF($C397="B",VLOOKUP($A397,Bat!$A$4:$BG$1500,I$1,FALSE),VLOOKUP($A397,Pit!$A$4:$BA$1686,I$2,FALSE))</f>
        <v>L</v>
      </c>
      <c r="J397" s="14" t="str">
        <f>IF($C397="B",VLOOKUP($A397,Bat!$A$4:$BG$1500,J$1,FALSE),VLOOKUP($A397,Pit!$A$4:$BA$1686,J$2,FALSE))</f>
        <v>L</v>
      </c>
      <c r="K397" s="14" t="str">
        <f>IF($C397="B",VLOOKUP($A397,Bat!$A$4:$BG$1500,K$1,FALSE),VLOOKUP($A397,Pit!$A$4:$BA$1686,K$2,FALSE))</f>
        <v>Low</v>
      </c>
      <c r="L397" s="15" t="str">
        <f>IF($C397="B",VLOOKUP($A397,Bat!$A$4:$BG$1500,L$1,FALSE),VLOOKUP($A397,Pit!$A$4:$BA$1686,L$2,FALSE))</f>
        <v>Low</v>
      </c>
      <c r="M397" s="14">
        <f>IF($C397="B",VLOOKUP($A397,Bat!$A$4:$BG$1500,M$1,FALSE),VLOOKUP($A397,Pit!$A$4:$BA$1686,M$2,FALSE))</f>
        <v>5</v>
      </c>
      <c r="N397" s="14">
        <f>IF($C397="B",VLOOKUP($A397,Bat!$A$4:$BG$1500,N$1,FALSE),VLOOKUP($A397,Pit!$A$4:$BA$1686,N$2,FALSE))</f>
        <v>1</v>
      </c>
      <c r="O397" s="14">
        <f>IF($C397="B",VLOOKUP($A397,Bat!$A$4:$BG$1500,O$1,FALSE),VLOOKUP($A397,Pit!$A$4:$BA$1686,O$2,FALSE))</f>
        <v>3</v>
      </c>
      <c r="P397" s="14" t="str">
        <f>IF($C397="B",VLOOKUP($A397,Bat!$A$4:$BG$1500,P$1,FALSE),VLOOKUP($A397,Pit!$A$4:$BA$1686,P$2,FALSE))</f>
        <v>87-89 Mph</v>
      </c>
      <c r="Q397" s="15">
        <f>IF($C397="B",VLOOKUP($A397,Bat!$A$4:$BG$1500,Q$1,FALSE),VLOOKUP($A397,Pit!$A$4:$BA$1686,Q$2,FALSE))</f>
        <v>8</v>
      </c>
      <c r="R397" s="16">
        <f>IF($C397="B",VLOOKUP($A397,Bat!$A$4:$BG$1500,R$1,FALSE),VLOOKUP($A397,Pit!$A$4:$BA$1686,R$2,FALSE))</f>
        <v>103.64698027559608</v>
      </c>
      <c r="S397" s="17">
        <f>IF($C397="B",VLOOKUP($A397,Bat!$A$4:$BG$1500,S$1,FALSE),VLOOKUP($A397,Pit!$A$4:$BA$1686,S$2,FALSE))</f>
        <v>0.24429488828993393</v>
      </c>
      <c r="T397" s="48" t="str">
        <f>IF($C397="B",VLOOKUP($A397,Bat!$A$4:$BG$1500,T$1,FALSE),VLOOKUP($A397,Pit!$A$4:$BA$1686,T$2,FALSE))</f>
        <v>$65k</v>
      </c>
      <c r="U397" s="19">
        <f>IF($C397="B",VLOOKUP($A397,Bat!$A$4:$AU$1464,46,FALSE),VLOOKUP($A397,Pit!$A$4:$BD$1664,55,FALSE))</f>
        <v>800</v>
      </c>
      <c r="V397" s="19">
        <f>IF($C397="B",VLOOKUP($A397,Bat!$A$4:$BA$1464,47,FALSE),VLOOKUP($A397,Pit!$A$4:$BF$1664,56,FALSE))</f>
        <v>800</v>
      </c>
      <c r="W397" s="19">
        <f>IF($C397="B",VLOOKUP($A397,Bat!$A$4:$BA$1464,48,FALSE),VLOOKUP($A397,Pit!$A$4:$BF$1664,57,FALSE))</f>
        <v>0</v>
      </c>
      <c r="X397" s="14">
        <f t="shared" si="29"/>
        <v>1215</v>
      </c>
      <c r="Y397" s="20">
        <f t="shared" si="30"/>
        <v>365</v>
      </c>
      <c r="Z397" s="14">
        <f>IFERROR(VLOOKUP($D397,Results37!$F$3:$L$1396,Z$1,FALSE),"")</f>
        <v>535</v>
      </c>
      <c r="AA397" s="43">
        <f>IF(ISERROR(VLOOKUP(D397,Results37!$F$3:$O$1399,AA$1,FALSE)),"",IF(VLOOKUP(D397,Results37!$F$3:$O$1399,AA$1+1,FALSE)=1,"S"&amp;VLOOKUP(D397,Results37!$F$3:$O$1399,AA$1,FALSE),VLOOKUP(D397,Results37!$F$3:$O$1399,AA$1,FALSE)))</f>
        <v>18</v>
      </c>
      <c r="AB397" s="14">
        <f>IFERROR(VLOOKUP($D397,Results37!$F$3:$L$1396,AB$1,FALSE),"")</f>
        <v>3</v>
      </c>
      <c r="AC397" s="14" t="str">
        <f>IFERROR(VLOOKUP($D397,Results37!$F$3:$L$1396,AC$1,FALSE),"")</f>
        <v>Arlington Bureaucrats</v>
      </c>
      <c r="AD397" s="14">
        <f t="shared" si="31"/>
        <v>680</v>
      </c>
      <c r="AE397" s="18" t="str">
        <f>IF(ISERROR(VLOOKUP($AC397&amp;"-"&amp;$F397&amp;" "&amp;G397,Bonuses!$B$1:$G$1006,4,FALSE)),"",INT(VLOOKUP($AC397&amp;"-"&amp;$F397&amp;" "&amp;$G397,Bonuses!$B$1:$G$1006,4,FALSE)))</f>
        <v/>
      </c>
      <c r="AF397" s="14" t="str">
        <f>AA397&amp;"."&amp;AB397&amp;" ("&amp;Z397&amp;") - "&amp;E397&amp;" "&amp;F397&amp;" "&amp;G397</f>
        <v>18.3 (535) - RP Shichirobei Hayakawa</v>
      </c>
    </row>
    <row r="398" spans="1:32" s="19" customFormat="1" hidden="1" x14ac:dyDescent="0.3">
      <c r="A398" s="19">
        <v>7148</v>
      </c>
      <c r="B398" s="19">
        <f t="shared" si="28"/>
        <v>1</v>
      </c>
      <c r="C398" s="14" t="str">
        <f>IF(ISNUMBER(IFERROR(VLOOKUP($A398,Pit!$A$4:$A$600,1,FALSE),"B")),"P","B")</f>
        <v>P</v>
      </c>
      <c r="D398" s="15">
        <f>IF($C398="B",VLOOKUP($A398,Bat!$A$4:$BG$1500,D$1,FALSE),VLOOKUP($A398,Pit!$A$4:$BA$1686,D$2,FALSE))</f>
        <v>7148</v>
      </c>
      <c r="E398" s="14" t="str">
        <f>IF($C398="B",VLOOKUP($A398,Bat!$A$4:$BG$1500,E$1,FALSE),VLOOKUP($A398,Pit!$A$4:$BA$1686,E$2,FALSE))</f>
        <v>SP</v>
      </c>
      <c r="F398" s="14" t="str">
        <f>IF($C398="B",VLOOKUP($A398,Bat!$A$4:$BG$1500,F$1,FALSE),VLOOKUP($A398,Pit!$A$4:$BA$1686,F$2,FALSE))</f>
        <v>Edgardo</v>
      </c>
      <c r="G398" s="14" t="str">
        <f>IF($C398="B",VLOOKUP($A398,Bat!$A$4:$BG$1500,G$1,FALSE),VLOOKUP($A398,Pit!$A$4:$BA$1686,G$2,FALSE))</f>
        <v>Vargo</v>
      </c>
      <c r="H398" s="14">
        <f>IF($C398="B",VLOOKUP($A398,Bat!$A$4:$BG$1500,H$1,FALSE),VLOOKUP($A398,Pit!$A$4:$BA$1686,H$2,FALSE))</f>
        <v>21</v>
      </c>
      <c r="I398" s="14" t="str">
        <f>IF($C398="B",VLOOKUP($A398,Bat!$A$4:$BG$1500,I$1,FALSE),VLOOKUP($A398,Pit!$A$4:$BA$1686,I$2,FALSE))</f>
        <v>L</v>
      </c>
      <c r="J398" s="14" t="str">
        <f>IF($C398="B",VLOOKUP($A398,Bat!$A$4:$BG$1500,J$1,FALSE),VLOOKUP($A398,Pit!$A$4:$BA$1686,J$2,FALSE))</f>
        <v>L</v>
      </c>
      <c r="K398" s="14" t="str">
        <f>IF($C398="B",VLOOKUP($A398,Bat!$A$4:$BG$1500,K$1,FALSE),VLOOKUP($A398,Pit!$A$4:$BA$1686,K$2,FALSE))</f>
        <v>Normal</v>
      </c>
      <c r="L398" s="15" t="str">
        <f>IF($C398="B",VLOOKUP($A398,Bat!$A$4:$BG$1500,L$1,FALSE),VLOOKUP($A398,Pit!$A$4:$BA$1686,L$2,FALSE))</f>
        <v>Normal</v>
      </c>
      <c r="M398" s="14">
        <f>IF($C398="B",VLOOKUP($A398,Bat!$A$4:$BG$1500,M$1,FALSE),VLOOKUP($A398,Pit!$A$4:$BA$1686,M$2,FALSE))</f>
        <v>5</v>
      </c>
      <c r="N398" s="14">
        <f>IF($C398="B",VLOOKUP($A398,Bat!$A$4:$BG$1500,N$1,FALSE),VLOOKUP($A398,Pit!$A$4:$BA$1686,N$2,FALSE))</f>
        <v>2</v>
      </c>
      <c r="O398" s="14">
        <f>IF($C398="B",VLOOKUP($A398,Bat!$A$4:$BG$1500,O$1,FALSE),VLOOKUP($A398,Pit!$A$4:$BA$1686,O$2,FALSE))</f>
        <v>3</v>
      </c>
      <c r="P398" s="14" t="str">
        <f>IF($C398="B",VLOOKUP($A398,Bat!$A$4:$BG$1500,P$1,FALSE),VLOOKUP($A398,Pit!$A$4:$BA$1686,P$2,FALSE))</f>
        <v>87-89 Mph</v>
      </c>
      <c r="Q398" s="15">
        <f>IF($C398="B",VLOOKUP($A398,Bat!$A$4:$BG$1500,Q$1,FALSE),VLOOKUP($A398,Pit!$A$4:$BA$1686,Q$2,FALSE))</f>
        <v>4</v>
      </c>
      <c r="R398" s="16">
        <f>IF($C398="B",VLOOKUP($A398,Bat!$A$4:$BG$1500,R$1,FALSE),VLOOKUP($A398,Pit!$A$4:$BA$1686,R$2,FALSE))</f>
        <v>103.69887478153761</v>
      </c>
      <c r="S398" s="17">
        <f>IF($C398="B",VLOOKUP($A398,Bat!$A$4:$BG$1500,S$1,FALSE),VLOOKUP($A398,Pit!$A$4:$BA$1686,S$2,FALSE))</f>
        <v>0.24908250230932383</v>
      </c>
      <c r="T398" s="48" t="str">
        <f>IF($C398="B",VLOOKUP($A398,Bat!$A$4:$BG$1500,T$1,FALSE),VLOOKUP($A398,Pit!$A$4:$BA$1686,T$2,FALSE))</f>
        <v>$110k</v>
      </c>
      <c r="U398" s="19">
        <f>IF($C398="B",VLOOKUP($A398,Bat!$A$4:$AU$1464,46,FALSE),VLOOKUP($A398,Pit!$A$4:$BD$1664,55,FALSE))</f>
        <v>800</v>
      </c>
      <c r="V398" s="19">
        <f>IF($C398="B",VLOOKUP($A398,Bat!$A$4:$BA$1464,47,FALSE),VLOOKUP($A398,Pit!$A$4:$BF$1664,56,FALSE))</f>
        <v>800</v>
      </c>
      <c r="W398" s="19">
        <f>IF($C398="B",VLOOKUP($A398,Bat!$A$4:$BA$1464,48,FALSE),VLOOKUP($A398,Pit!$A$4:$BF$1664,57,FALSE))</f>
        <v>0</v>
      </c>
      <c r="X398" s="14">
        <f t="shared" si="29"/>
        <v>1213</v>
      </c>
      <c r="Y398" s="20">
        <f t="shared" si="30"/>
        <v>363</v>
      </c>
      <c r="Z398" s="14">
        <f>IFERROR(VLOOKUP($D398,Results37!$F$3:$L$1396,Z$1,FALSE),"")</f>
        <v>494</v>
      </c>
      <c r="AA398" s="43">
        <f>IF(ISERROR(VLOOKUP(D398,Results37!$F$3:$O$1399,AA$1,FALSE)),"",IF(VLOOKUP(D398,Results37!$F$3:$O$1399,AA$1+1,FALSE)=1,"S"&amp;VLOOKUP(D398,Results37!$F$3:$O$1399,AA$1,FALSE),VLOOKUP(D398,Results37!$F$3:$O$1399,AA$1,FALSE)))</f>
        <v>16</v>
      </c>
      <c r="AB398" s="14">
        <f>IFERROR(VLOOKUP($D398,Results37!$F$3:$L$1396,AB$1,FALSE),"")</f>
        <v>26</v>
      </c>
      <c r="AC398" s="14" t="str">
        <f>IFERROR(VLOOKUP($D398,Results37!$F$3:$L$1396,AC$1,FALSE),"")</f>
        <v>Havana Leones</v>
      </c>
      <c r="AD398" s="14">
        <f t="shared" si="31"/>
        <v>719</v>
      </c>
      <c r="AE398" s="18" t="str">
        <f>IF(ISERROR(VLOOKUP($AC398&amp;"-"&amp;$F398&amp;" "&amp;G398,Bonuses!$B$1:$G$1006,4,FALSE)),"",INT(VLOOKUP($AC398&amp;"-"&amp;$F398&amp;" "&amp;$G398,Bonuses!$B$1:$G$1006,4,FALSE)))</f>
        <v/>
      </c>
      <c r="AF398" s="14" t="str">
        <f>AA398&amp;"."&amp;AB398&amp;" ("&amp;Z398&amp;") - "&amp;E398&amp;" "&amp;F398&amp;" "&amp;G398</f>
        <v>16.26 (494) - SP Edgardo Vargo</v>
      </c>
    </row>
    <row r="399" spans="1:32" s="19" customFormat="1" hidden="1" x14ac:dyDescent="0.3">
      <c r="A399" s="19">
        <v>15758</v>
      </c>
      <c r="B399" s="19">
        <f t="shared" si="28"/>
        <v>1</v>
      </c>
      <c r="C399" s="14" t="str">
        <f>IF(ISNUMBER(IFERROR(VLOOKUP($A399,Pit!$A$4:$A$600,1,FALSE),"B")),"P","B")</f>
        <v>B</v>
      </c>
      <c r="D399" s="15">
        <f>IF($C399="B",VLOOKUP($A399,Bat!$A$4:$BG$1500,D$1,FALSE),VLOOKUP($A399,Pit!$A$4:$BA$1686,D$2,FALSE))</f>
        <v>15758</v>
      </c>
      <c r="E399" s="14" t="str">
        <f>IF($C399="B",VLOOKUP($A399,Bat!$A$4:$BG$1500,E$1,FALSE),VLOOKUP($A399,Pit!$A$4:$BA$1686,E$2,FALSE))</f>
        <v>LF</v>
      </c>
      <c r="F399" s="14" t="str">
        <f>IF($C399="B",VLOOKUP($A399,Bat!$A$4:$BG$1500,F$1,FALSE),VLOOKUP($A399,Pit!$A$4:$BA$1686,F$2,FALSE))</f>
        <v>Ben</v>
      </c>
      <c r="G399" s="14" t="str">
        <f>IF($C399="B",VLOOKUP($A399,Bat!$A$4:$BG$1500,G$1,FALSE),VLOOKUP($A399,Pit!$A$4:$BA$1686,G$2,FALSE))</f>
        <v>Lamond</v>
      </c>
      <c r="H399" s="14">
        <f>IF($C399="B",VLOOKUP($A399,Bat!$A$4:$BG$1500,H$1,FALSE),VLOOKUP($A399,Pit!$A$4:$BA$1686,H$2,FALSE))</f>
        <v>21</v>
      </c>
      <c r="I399" s="14" t="str">
        <f>IF($C399="B",VLOOKUP($A399,Bat!$A$4:$BG$1500,I$1,FALSE),VLOOKUP($A399,Pit!$A$4:$BA$1686,I$2,FALSE))</f>
        <v>L</v>
      </c>
      <c r="J399" s="14" t="str">
        <f>IF($C399="B",VLOOKUP($A399,Bat!$A$4:$BG$1500,J$1,FALSE),VLOOKUP($A399,Pit!$A$4:$BA$1686,J$2,FALSE))</f>
        <v>L</v>
      </c>
      <c r="K399" s="14" t="str">
        <f>IF($C399="B",VLOOKUP($A399,Bat!$A$4:$BG$1500,K$1,FALSE),VLOOKUP($A399,Pit!$A$4:$BA$1686,K$2,FALSE))</f>
        <v>Normal</v>
      </c>
      <c r="L399" s="15" t="str">
        <f>IF($C399="B",VLOOKUP($A399,Bat!$A$4:$BG$1500,L$1,FALSE),VLOOKUP($A399,Pit!$A$4:$BA$1686,L$2,FALSE))</f>
        <v>Normal</v>
      </c>
      <c r="M399" s="14">
        <f>IF($C399="B",VLOOKUP($A399,Bat!$A$4:$BG$1500,M$1,FALSE),VLOOKUP($A399,Pit!$A$4:$BA$1686,M$2,FALSE))</f>
        <v>3</v>
      </c>
      <c r="N399" s="14">
        <f>IF($C399="B",VLOOKUP($A399,Bat!$A$4:$BG$1500,N$1,FALSE),VLOOKUP($A399,Pit!$A$4:$BA$1686,N$2,FALSE))</f>
        <v>4</v>
      </c>
      <c r="O399" s="14">
        <f>IF($C399="B",VLOOKUP($A399,Bat!$A$4:$BG$1500,O$1,FALSE),VLOOKUP($A399,Pit!$A$4:$BA$1686,O$2,FALSE))</f>
        <v>4</v>
      </c>
      <c r="P399" s="14">
        <f>IF($C399="B",VLOOKUP($A399,Bat!$A$4:$BG$1500,P$1,FALSE),VLOOKUP($A399,Pit!$A$4:$BA$1686,P$2,FALSE))</f>
        <v>6</v>
      </c>
      <c r="Q399" s="15">
        <f>IF($C399="B",VLOOKUP($A399,Bat!$A$4:$BG$1500,Q$1,FALSE),VLOOKUP($A399,Pit!$A$4:$BA$1686,Q$2,FALSE))</f>
        <v>4</v>
      </c>
      <c r="R399" s="16">
        <f>IF($C399="B",VLOOKUP($A399,Bat!$A$4:$BG$1500,R$1,FALSE),VLOOKUP($A399,Pit!$A$4:$BA$1686,R$2,FALSE))</f>
        <v>109.24823363544476</v>
      </c>
      <c r="S399" s="17">
        <f>IF($C399="B",VLOOKUP($A399,Bat!$A$4:$BG$1500,S$1,FALSE),VLOOKUP($A399,Pit!$A$4:$BA$1686,S$2,FALSE))</f>
        <v>0.23818421856756858</v>
      </c>
      <c r="T399" s="48" t="str">
        <f>IF($C399="B",VLOOKUP($A399,Bat!$A$4:$BG$1500,T$1,FALSE),VLOOKUP($A399,Pit!$A$4:$BA$1686,T$2,FALSE))</f>
        <v>-</v>
      </c>
      <c r="U399" s="19">
        <f>IF($C399="B",VLOOKUP($A399,Bat!$A$4:$AU$1464,46,FALSE),VLOOKUP($A399,Pit!$A$4:$BD$1664,55,FALSE))</f>
        <v>800</v>
      </c>
      <c r="V399" s="19">
        <f>IF($C399="B",VLOOKUP($A399,Bat!$A$4:$BA$1464,47,FALSE),VLOOKUP($A399,Pit!$A$4:$BF$1664,56,FALSE))</f>
        <v>800</v>
      </c>
      <c r="W399" s="19">
        <f>IF($C399="B",VLOOKUP($A399,Bat!$A$4:$BA$1464,48,FALSE),VLOOKUP($A399,Pit!$A$4:$BF$1664,57,FALSE))</f>
        <v>0</v>
      </c>
      <c r="X399" s="14">
        <f t="shared" si="29"/>
        <v>1217</v>
      </c>
      <c r="Y399" s="20">
        <f t="shared" si="30"/>
        <v>367</v>
      </c>
      <c r="Z399" s="14">
        <f>IFERROR(VLOOKUP($D399,Results37!$F$3:$L$1396,Z$1,FALSE),"")</f>
        <v>411</v>
      </c>
      <c r="AA399" s="43">
        <f>IF(ISERROR(VLOOKUP(D399,Results37!$F$3:$O$1399,AA$1,FALSE)),"",IF(VLOOKUP(D399,Results37!$F$3:$O$1399,AA$1+1,FALSE)=1,"S"&amp;VLOOKUP(D399,Results37!$F$3:$O$1399,AA$1,FALSE),VLOOKUP(D399,Results37!$F$3:$O$1399,AA$1,FALSE)))</f>
        <v>14</v>
      </c>
      <c r="AB399" s="14">
        <f>IFERROR(VLOOKUP($D399,Results37!$F$3:$L$1396,AB$1,FALSE),"")</f>
        <v>7</v>
      </c>
      <c r="AC399" s="14" t="str">
        <f>IFERROR(VLOOKUP($D399,Results37!$F$3:$L$1396,AC$1,FALSE),"")</f>
        <v>Madison Malts</v>
      </c>
      <c r="AD399" s="14">
        <f t="shared" si="31"/>
        <v>806</v>
      </c>
      <c r="AE399" s="18" t="str">
        <f>IF(ISERROR(VLOOKUP($AC399&amp;"-"&amp;$F399&amp;" "&amp;G399,Bonuses!$B$1:$G$1006,4,FALSE)),"",INT(VLOOKUP($AC399&amp;"-"&amp;$F399&amp;" "&amp;$G399,Bonuses!$B$1:$G$1006,4,FALSE)))</f>
        <v/>
      </c>
      <c r="AF399" s="14" t="str">
        <f>AA399&amp;"."&amp;AB399&amp;" ("&amp;Z399&amp;") - "&amp;E399&amp;" "&amp;F399&amp;" "&amp;G399</f>
        <v>14.7 (411) - LF Ben Lamond</v>
      </c>
    </row>
    <row r="400" spans="1:32" s="19" customFormat="1" hidden="1" x14ac:dyDescent="0.3">
      <c r="A400" s="19">
        <v>13230</v>
      </c>
      <c r="B400" s="19">
        <f t="shared" si="28"/>
        <v>1</v>
      </c>
      <c r="C400" s="14" t="str">
        <f>IF(ISNUMBER(IFERROR(VLOOKUP($A400,Pit!$A$4:$A$600,1,FALSE),"B")),"P","B")</f>
        <v>B</v>
      </c>
      <c r="D400" s="15">
        <f>IF($C400="B",VLOOKUP($A400,Bat!$A$4:$BG$1500,D$1,FALSE),VLOOKUP($A400,Pit!$A$4:$BA$1686,D$2,FALSE))</f>
        <v>13230</v>
      </c>
      <c r="E400" s="14" t="str">
        <f>IF($C400="B",VLOOKUP($A400,Bat!$A$4:$BG$1500,E$1,FALSE),VLOOKUP($A400,Pit!$A$4:$BA$1686,E$2,FALSE))</f>
        <v>LF</v>
      </c>
      <c r="F400" s="14" t="str">
        <f>IF($C400="B",VLOOKUP($A400,Bat!$A$4:$BG$1500,F$1,FALSE),VLOOKUP($A400,Pit!$A$4:$BA$1686,F$2,FALSE))</f>
        <v>Chad</v>
      </c>
      <c r="G400" s="14" t="str">
        <f>IF($C400="B",VLOOKUP($A400,Bat!$A$4:$BG$1500,G$1,FALSE),VLOOKUP($A400,Pit!$A$4:$BA$1686,G$2,FALSE))</f>
        <v>Penn</v>
      </c>
      <c r="H400" s="14">
        <f>IF($C400="B",VLOOKUP($A400,Bat!$A$4:$BG$1500,H$1,FALSE),VLOOKUP($A400,Pit!$A$4:$BA$1686,H$2,FALSE))</f>
        <v>21</v>
      </c>
      <c r="I400" s="14" t="str">
        <f>IF($C400="B",VLOOKUP($A400,Bat!$A$4:$BG$1500,I$1,FALSE),VLOOKUP($A400,Pit!$A$4:$BA$1686,I$2,FALSE))</f>
        <v>R</v>
      </c>
      <c r="J400" s="14" t="str">
        <f>IF($C400="B",VLOOKUP($A400,Bat!$A$4:$BG$1500,J$1,FALSE),VLOOKUP($A400,Pit!$A$4:$BA$1686,J$2,FALSE))</f>
        <v>L</v>
      </c>
      <c r="K400" s="14" t="str">
        <f>IF($C400="B",VLOOKUP($A400,Bat!$A$4:$BG$1500,K$1,FALSE),VLOOKUP($A400,Pit!$A$4:$BA$1686,K$2,FALSE))</f>
        <v>High</v>
      </c>
      <c r="L400" s="15" t="str">
        <f>IF($C400="B",VLOOKUP($A400,Bat!$A$4:$BG$1500,L$1,FALSE),VLOOKUP($A400,Pit!$A$4:$BA$1686,L$2,FALSE))</f>
        <v>Normal</v>
      </c>
      <c r="M400" s="14">
        <f>IF($C400="B",VLOOKUP($A400,Bat!$A$4:$BG$1500,M$1,FALSE),VLOOKUP($A400,Pit!$A$4:$BA$1686,M$2,FALSE))</f>
        <v>4</v>
      </c>
      <c r="N400" s="14">
        <f>IF($C400="B",VLOOKUP($A400,Bat!$A$4:$BG$1500,N$1,FALSE),VLOOKUP($A400,Pit!$A$4:$BA$1686,N$2,FALSE))</f>
        <v>3</v>
      </c>
      <c r="O400" s="14">
        <f>IF($C400="B",VLOOKUP($A400,Bat!$A$4:$BG$1500,O$1,FALSE),VLOOKUP($A400,Pit!$A$4:$BA$1686,O$2,FALSE))</f>
        <v>2</v>
      </c>
      <c r="P400" s="14">
        <f>IF($C400="B",VLOOKUP($A400,Bat!$A$4:$BG$1500,P$1,FALSE),VLOOKUP($A400,Pit!$A$4:$BA$1686,P$2,FALSE))</f>
        <v>4</v>
      </c>
      <c r="Q400" s="15">
        <f>IF($C400="B",VLOOKUP($A400,Bat!$A$4:$BG$1500,Q$1,FALSE),VLOOKUP($A400,Pit!$A$4:$BA$1686,Q$2,FALSE))</f>
        <v>4</v>
      </c>
      <c r="R400" s="16">
        <f>IF($C400="B",VLOOKUP($A400,Bat!$A$4:$BG$1500,R$1,FALSE),VLOOKUP($A400,Pit!$A$4:$BA$1686,R$2,FALSE))</f>
        <v>109.19240295324549</v>
      </c>
      <c r="S400" s="17">
        <f>IF($C400="B",VLOOKUP($A400,Bat!$A$4:$BG$1500,S$1,FALSE),VLOOKUP($A400,Pit!$A$4:$BA$1686,S$2,FALSE))</f>
        <v>0.22652181568519167</v>
      </c>
      <c r="T400" s="48" t="str">
        <f>IF($C400="B",VLOOKUP($A400,Bat!$A$4:$BG$1500,T$1,FALSE),VLOOKUP($A400,Pit!$A$4:$BA$1686,T$2,FALSE))</f>
        <v>$20k</v>
      </c>
      <c r="U400" s="19">
        <f>IF($C400="B",VLOOKUP($A400,Bat!$A$4:$AU$1464,46,FALSE),VLOOKUP($A400,Pit!$A$4:$BD$1664,55,FALSE))</f>
        <v>800</v>
      </c>
      <c r="V400" s="19">
        <f>IF($C400="B",VLOOKUP($A400,Bat!$A$4:$BA$1464,47,FALSE),VLOOKUP($A400,Pit!$A$4:$BF$1664,56,FALSE))</f>
        <v>800</v>
      </c>
      <c r="W400" s="19">
        <f>IF($C400="B",VLOOKUP($A400,Bat!$A$4:$BA$1464,48,FALSE),VLOOKUP($A400,Pit!$A$4:$BF$1664,57,FALSE))</f>
        <v>0</v>
      </c>
      <c r="X400" s="14">
        <f t="shared" si="29"/>
        <v>1219</v>
      </c>
      <c r="Y400" s="20">
        <f t="shared" si="30"/>
        <v>369</v>
      </c>
      <c r="Z400" s="14">
        <f>IFERROR(VLOOKUP($D400,Results37!$F$3:$L$1396,Z$1,FALSE),"")</f>
        <v>547</v>
      </c>
      <c r="AA400" s="43">
        <f>IF(ISERROR(VLOOKUP(D400,Results37!$F$3:$O$1399,AA$1,FALSE)),"",IF(VLOOKUP(D400,Results37!$F$3:$O$1399,AA$1+1,FALSE)=1,"S"&amp;VLOOKUP(D400,Results37!$F$3:$O$1399,AA$1,FALSE),VLOOKUP(D400,Results37!$F$3:$O$1399,AA$1,FALSE)))</f>
        <v>18</v>
      </c>
      <c r="AB400" s="14">
        <f>IFERROR(VLOOKUP($D400,Results37!$F$3:$L$1396,AB$1,FALSE),"")</f>
        <v>15</v>
      </c>
      <c r="AC400" s="14" t="str">
        <f>IFERROR(VLOOKUP($D400,Results37!$F$3:$L$1396,AC$1,FALSE),"")</f>
        <v>London Underground</v>
      </c>
      <c r="AD400" s="14">
        <f t="shared" si="31"/>
        <v>672</v>
      </c>
      <c r="AE400" s="18" t="str">
        <f>IF(ISERROR(VLOOKUP($AC400&amp;"-"&amp;$F400&amp;" "&amp;G400,Bonuses!$B$1:$G$1006,4,FALSE)),"",INT(VLOOKUP($AC400&amp;"-"&amp;$F400&amp;" "&amp;$G400,Bonuses!$B$1:$G$1006,4,FALSE)))</f>
        <v/>
      </c>
      <c r="AF400" s="14" t="str">
        <f>IF(ISERROR(VLOOKUP($AC400&amp;"-"&amp;$F400,Bonuses!$B$1:$G$1006,5,FALSE)),"",IF(VLOOKUP($AC400&amp;"-"&amp;$F400,Bonuses!$B$1:$G$1006,5,FALSE)="","",VLOOKUP($AC400&amp;"-"&amp;$F400,Bonuses!$B$1:$G$1006,6,FALSE)&amp;" yrs, "&amp;VLOOKUP($AC400&amp;"-"&amp;$F400,Bonuses!$B$1:$G$1006,5,FALSE)))</f>
        <v/>
      </c>
    </row>
    <row r="401" spans="1:32" s="19" customFormat="1" hidden="1" x14ac:dyDescent="0.3">
      <c r="A401" s="19">
        <v>9658</v>
      </c>
      <c r="B401" s="19">
        <f t="shared" si="28"/>
        <v>1</v>
      </c>
      <c r="C401" s="14" t="str">
        <f>IF(ISNUMBER(IFERROR(VLOOKUP($A401,Pit!$A$4:$A$600,1,FALSE),"B")),"P","B")</f>
        <v>P</v>
      </c>
      <c r="D401" s="15">
        <f>IF($C401="B",VLOOKUP($A401,Bat!$A$4:$BG$1500,D$1,FALSE),VLOOKUP($A401,Pit!$A$4:$BA$1686,D$2,FALSE))</f>
        <v>9658</v>
      </c>
      <c r="E401" s="14" t="str">
        <f>IF($C401="B",VLOOKUP($A401,Bat!$A$4:$BG$1500,E$1,FALSE),VLOOKUP($A401,Pit!$A$4:$BA$1686,E$2,FALSE))</f>
        <v>SP</v>
      </c>
      <c r="F401" s="14" t="str">
        <f>IF($C401="B",VLOOKUP($A401,Bat!$A$4:$BG$1500,F$1,FALSE),VLOOKUP($A401,Pit!$A$4:$BA$1686,F$2,FALSE))</f>
        <v>Ricardo</v>
      </c>
      <c r="G401" s="14" t="str">
        <f>IF($C401="B",VLOOKUP($A401,Bat!$A$4:$BG$1500,G$1,FALSE),VLOOKUP($A401,Pit!$A$4:$BA$1686,G$2,FALSE))</f>
        <v>Costa</v>
      </c>
      <c r="H401" s="14">
        <f>IF($C401="B",VLOOKUP($A401,Bat!$A$4:$BG$1500,H$1,FALSE),VLOOKUP($A401,Pit!$A$4:$BA$1686,H$2,FALSE))</f>
        <v>21</v>
      </c>
      <c r="I401" s="14" t="str">
        <f>IF($C401="B",VLOOKUP($A401,Bat!$A$4:$BG$1500,I$1,FALSE),VLOOKUP($A401,Pit!$A$4:$BA$1686,I$2,FALSE))</f>
        <v>R</v>
      </c>
      <c r="J401" s="14" t="str">
        <f>IF($C401="B",VLOOKUP($A401,Bat!$A$4:$BG$1500,J$1,FALSE),VLOOKUP($A401,Pit!$A$4:$BA$1686,J$2,FALSE))</f>
        <v>L</v>
      </c>
      <c r="K401" s="14" t="str">
        <f>IF($C401="B",VLOOKUP($A401,Bat!$A$4:$BG$1500,K$1,FALSE),VLOOKUP($A401,Pit!$A$4:$BA$1686,K$2,FALSE))</f>
        <v>High</v>
      </c>
      <c r="L401" s="15" t="str">
        <f>IF($C401="B",VLOOKUP($A401,Bat!$A$4:$BG$1500,L$1,FALSE),VLOOKUP($A401,Pit!$A$4:$BA$1686,L$2,FALSE))</f>
        <v>Normal</v>
      </c>
      <c r="M401" s="14">
        <f>IF($C401="B",VLOOKUP($A401,Bat!$A$4:$BG$1500,M$1,FALSE),VLOOKUP($A401,Pit!$A$4:$BA$1686,M$2,FALSE))</f>
        <v>4</v>
      </c>
      <c r="N401" s="14">
        <f>IF($C401="B",VLOOKUP($A401,Bat!$A$4:$BG$1500,N$1,FALSE),VLOOKUP($A401,Pit!$A$4:$BA$1686,N$2,FALSE))</f>
        <v>2</v>
      </c>
      <c r="O401" s="14">
        <f>IF($C401="B",VLOOKUP($A401,Bat!$A$4:$BG$1500,O$1,FALSE),VLOOKUP($A401,Pit!$A$4:$BA$1686,O$2,FALSE))</f>
        <v>3</v>
      </c>
      <c r="P401" s="14" t="str">
        <f>IF($C401="B",VLOOKUP($A401,Bat!$A$4:$BG$1500,P$1,FALSE),VLOOKUP($A401,Pit!$A$4:$BA$1686,P$2,FALSE))</f>
        <v>89-91 Mph</v>
      </c>
      <c r="Q401" s="15">
        <f>IF($C401="B",VLOOKUP($A401,Bat!$A$4:$BG$1500,Q$1,FALSE),VLOOKUP($A401,Pit!$A$4:$BA$1686,Q$2,FALSE))</f>
        <v>6</v>
      </c>
      <c r="R401" s="16">
        <f>IF($C401="B",VLOOKUP($A401,Bat!$A$4:$BG$1500,R$1,FALSE),VLOOKUP($A401,Pit!$A$4:$BA$1686,R$2,FALSE))</f>
        <v>103.37421072982322</v>
      </c>
      <c r="S401" s="17">
        <f>IF($C401="B",VLOOKUP($A401,Bat!$A$4:$BG$1500,S$1,FALSE),VLOOKUP($A401,Pit!$A$4:$BA$1686,S$2,FALSE))</f>
        <v>0.2191300798441983</v>
      </c>
      <c r="T401" s="48" t="str">
        <f>IF($C401="B",VLOOKUP($A401,Bat!$A$4:$BG$1500,T$1,FALSE),VLOOKUP($A401,Pit!$A$4:$BA$1686,T$2,FALSE))</f>
        <v>-</v>
      </c>
      <c r="U401" s="19">
        <f>IF($C401="B",VLOOKUP($A401,Bat!$A$4:$AU$1464,46,FALSE),VLOOKUP($A401,Pit!$A$4:$BD$1664,55,FALSE))</f>
        <v>800</v>
      </c>
      <c r="V401" s="19">
        <f>IF($C401="B",VLOOKUP($A401,Bat!$A$4:$BA$1464,47,FALSE),VLOOKUP($A401,Pit!$A$4:$BF$1664,56,FALSE))</f>
        <v>800</v>
      </c>
      <c r="W401" s="19">
        <f>IF($C401="B",VLOOKUP($A401,Bat!$A$4:$BA$1464,48,FALSE),VLOOKUP($A401,Pit!$A$4:$BF$1664,57,FALSE))</f>
        <v>0</v>
      </c>
      <c r="X401" s="14">
        <f t="shared" si="29"/>
        <v>1221</v>
      </c>
      <c r="Y401" s="20">
        <f t="shared" si="30"/>
        <v>371</v>
      </c>
      <c r="Z401" s="14">
        <f>IFERROR(VLOOKUP($D401,Results37!$F$3:$L$1396,Z$1,FALSE),"")</f>
        <v>380</v>
      </c>
      <c r="AA401" s="43">
        <f>IF(ISERROR(VLOOKUP(D401,Results37!$F$3:$O$1399,AA$1,FALSE)),"",IF(VLOOKUP(D401,Results37!$F$3:$O$1399,AA$1+1,FALSE)=1,"S"&amp;VLOOKUP(D401,Results37!$F$3:$O$1399,AA$1,FALSE),VLOOKUP(D401,Results37!$F$3:$O$1399,AA$1,FALSE)))</f>
        <v>13</v>
      </c>
      <c r="AB401" s="14">
        <f>IFERROR(VLOOKUP($D401,Results37!$F$3:$L$1396,AB$1,FALSE),"")</f>
        <v>8</v>
      </c>
      <c r="AC401" s="14" t="str">
        <f>IFERROR(VLOOKUP($D401,Results37!$F$3:$L$1396,AC$1,FALSE),"")</f>
        <v>San Antonio Calzones of Laredo</v>
      </c>
      <c r="AD401" s="14">
        <f t="shared" si="31"/>
        <v>841</v>
      </c>
      <c r="AE401" s="18" t="str">
        <f>IF(ISERROR(VLOOKUP($AC401&amp;"-"&amp;$F401&amp;" "&amp;G401,Bonuses!$B$1:$G$1006,4,FALSE)),"",INT(VLOOKUP($AC401&amp;"-"&amp;$F401&amp;" "&amp;$G401,Bonuses!$B$1:$G$1006,4,FALSE)))</f>
        <v/>
      </c>
      <c r="AF401" s="14" t="str">
        <f>IF(ISERROR(VLOOKUP($AC401&amp;"-"&amp;$F401,Bonuses!$B$1:$G$1006,5,FALSE)),"",IF(VLOOKUP($AC401&amp;"-"&amp;$F401,Bonuses!$B$1:$G$1006,5,FALSE)="","",VLOOKUP($AC401&amp;"-"&amp;$F401,Bonuses!$B$1:$G$1006,6,FALSE)&amp;" yrs, "&amp;VLOOKUP($AC401&amp;"-"&amp;$F401,Bonuses!$B$1:$G$1006,5,FALSE)))</f>
        <v/>
      </c>
    </row>
    <row r="402" spans="1:32" s="19" customFormat="1" hidden="1" x14ac:dyDescent="0.3">
      <c r="A402" s="19">
        <v>6127</v>
      </c>
      <c r="B402" s="19">
        <f t="shared" si="28"/>
        <v>1</v>
      </c>
      <c r="C402" s="14" t="str">
        <f>IF(ISNUMBER(IFERROR(VLOOKUP($A402,Pit!$A$4:$A$600,1,FALSE),"B")),"P","B")</f>
        <v>P</v>
      </c>
      <c r="D402" s="15">
        <f>IF($C402="B",VLOOKUP($A402,Bat!$A$4:$BG$1500,D$1,FALSE),VLOOKUP($A402,Pit!$A$4:$BA$1686,D$2,FALSE))</f>
        <v>6127</v>
      </c>
      <c r="E402" s="14" t="str">
        <f>IF($C402="B",VLOOKUP($A402,Bat!$A$4:$BG$1500,E$1,FALSE),VLOOKUP($A402,Pit!$A$4:$BA$1686,E$2,FALSE))</f>
        <v>SP</v>
      </c>
      <c r="F402" s="14" t="str">
        <f>IF($C402="B",VLOOKUP($A402,Bat!$A$4:$BG$1500,F$1,FALSE),VLOOKUP($A402,Pit!$A$4:$BA$1686,F$2,FALSE))</f>
        <v>Stuart</v>
      </c>
      <c r="G402" s="14" t="str">
        <f>IF($C402="B",VLOOKUP($A402,Bat!$A$4:$BG$1500,G$1,FALSE),VLOOKUP($A402,Pit!$A$4:$BA$1686,G$2,FALSE))</f>
        <v>Meriken</v>
      </c>
      <c r="H402" s="14">
        <f>IF($C402="B",VLOOKUP($A402,Bat!$A$4:$BG$1500,H$1,FALSE),VLOOKUP($A402,Pit!$A$4:$BA$1686,H$2,FALSE))</f>
        <v>18</v>
      </c>
      <c r="I402" s="14" t="str">
        <f>IF($C402="B",VLOOKUP($A402,Bat!$A$4:$BG$1500,I$1,FALSE),VLOOKUP($A402,Pit!$A$4:$BA$1686,I$2,FALSE))</f>
        <v>R</v>
      </c>
      <c r="J402" s="14" t="str">
        <f>IF($C402="B",VLOOKUP($A402,Bat!$A$4:$BG$1500,J$1,FALSE),VLOOKUP($A402,Pit!$A$4:$BA$1686,J$2,FALSE))</f>
        <v>R</v>
      </c>
      <c r="K402" s="14" t="str">
        <f>IF($C402="B",VLOOKUP($A402,Bat!$A$4:$BG$1500,K$1,FALSE),VLOOKUP($A402,Pit!$A$4:$BA$1686,K$2,FALSE))</f>
        <v>Normal</v>
      </c>
      <c r="L402" s="15" t="str">
        <f>IF($C402="B",VLOOKUP($A402,Bat!$A$4:$BG$1500,L$1,FALSE),VLOOKUP($A402,Pit!$A$4:$BA$1686,L$2,FALSE))</f>
        <v>Normal</v>
      </c>
      <c r="M402" s="14">
        <f>IF($C402="B",VLOOKUP($A402,Bat!$A$4:$BG$1500,M$1,FALSE),VLOOKUP($A402,Pit!$A$4:$BA$1686,M$2,FALSE))</f>
        <v>4</v>
      </c>
      <c r="N402" s="14">
        <f>IF($C402="B",VLOOKUP($A402,Bat!$A$4:$BG$1500,N$1,FALSE),VLOOKUP($A402,Pit!$A$4:$BA$1686,N$2,FALSE))</f>
        <v>3</v>
      </c>
      <c r="O402" s="14">
        <f>IF($C402="B",VLOOKUP($A402,Bat!$A$4:$BG$1500,O$1,FALSE),VLOOKUP($A402,Pit!$A$4:$BA$1686,O$2,FALSE))</f>
        <v>2</v>
      </c>
      <c r="P402" s="14" t="str">
        <f>IF($C402="B",VLOOKUP($A402,Bat!$A$4:$BG$1500,P$1,FALSE),VLOOKUP($A402,Pit!$A$4:$BA$1686,P$2,FALSE))</f>
        <v>89-91 Mph</v>
      </c>
      <c r="Q402" s="15">
        <f>IF($C402="B",VLOOKUP($A402,Bat!$A$4:$BG$1500,Q$1,FALSE),VLOOKUP($A402,Pit!$A$4:$BA$1686,Q$2,FALSE))</f>
        <v>10</v>
      </c>
      <c r="R402" s="16">
        <f>IF($C402="B",VLOOKUP($A402,Bat!$A$4:$BG$1500,R$1,FALSE),VLOOKUP($A402,Pit!$A$4:$BA$1686,R$2,FALSE))</f>
        <v>105.9741591999168</v>
      </c>
      <c r="S402" s="17">
        <f>IF($C402="B",VLOOKUP($A402,Bat!$A$4:$BG$1500,S$1,FALSE),VLOOKUP($A402,Pit!$A$4:$BA$1686,S$2,FALSE))</f>
        <v>0.45899265333387468</v>
      </c>
      <c r="T402" s="48" t="str">
        <f>IF($C402="B",VLOOKUP($A402,Bat!$A$4:$BG$1500,T$1,FALSE),VLOOKUP($A402,Pit!$A$4:$BA$1686,T$2,FALSE))</f>
        <v>$390k</v>
      </c>
      <c r="U402" s="19">
        <f>IF($C402="B",VLOOKUP($A402,Bat!$A$4:$AU$1464,46,FALSE),VLOOKUP($A402,Pit!$A$4:$BD$1664,55,FALSE))</f>
        <v>800</v>
      </c>
      <c r="V402" s="19">
        <f>IF($C402="B",VLOOKUP($A402,Bat!$A$4:$BA$1464,47,FALSE),VLOOKUP($A402,Pit!$A$4:$BF$1664,56,FALSE))</f>
        <v>800</v>
      </c>
      <c r="W402" s="19">
        <f>IF($C402="B",VLOOKUP($A402,Bat!$A$4:$BA$1464,48,FALSE),VLOOKUP($A402,Pit!$A$4:$BF$1664,57,FALSE))</f>
        <v>0</v>
      </c>
      <c r="X402" s="14">
        <f t="shared" si="29"/>
        <v>1149</v>
      </c>
      <c r="Y402" s="20">
        <f t="shared" si="30"/>
        <v>299</v>
      </c>
      <c r="Z402" s="14">
        <f>IFERROR(VLOOKUP($D402,Results37!$F$3:$L$1396,Z$1,FALSE),"")</f>
        <v>285</v>
      </c>
      <c r="AA402" s="43">
        <f>IF(ISERROR(VLOOKUP(D402,Results37!$F$3:$O$1399,AA$1,FALSE)),"",IF(VLOOKUP(D402,Results37!$F$3:$O$1399,AA$1+1,FALSE)=1,"S"&amp;VLOOKUP(D402,Results37!$F$3:$O$1399,AA$1,FALSE),VLOOKUP(D402,Results37!$F$3:$O$1399,AA$1,FALSE)))</f>
        <v>10</v>
      </c>
      <c r="AB402" s="14">
        <f>IFERROR(VLOOKUP($D402,Results37!$F$3:$L$1396,AB$1,FALSE),"")</f>
        <v>9</v>
      </c>
      <c r="AC402" s="14" t="str">
        <f>IFERROR(VLOOKUP($D402,Results37!$F$3:$L$1396,AC$1,FALSE),"")</f>
        <v>Niihama-shi Ghosts</v>
      </c>
      <c r="AD402" s="14">
        <f t="shared" si="31"/>
        <v>864</v>
      </c>
      <c r="AE402" s="18" t="str">
        <f>IF(ISERROR(VLOOKUP($AC402&amp;"-"&amp;$F402&amp;" "&amp;G402,Bonuses!$B$1:$G$1006,4,FALSE)),"",INT(VLOOKUP($AC402&amp;"-"&amp;$F402&amp;" "&amp;$G402,Bonuses!$B$1:$G$1006,4,FALSE)))</f>
        <v/>
      </c>
      <c r="AF402" s="14" t="str">
        <f>AA402&amp;"."&amp;AB402&amp;" ("&amp;Z402&amp;") - "&amp;E402&amp;" "&amp;F402&amp;" "&amp;G402</f>
        <v>10.9 (285) - SP Stuart Meriken</v>
      </c>
    </row>
    <row r="403" spans="1:32" s="19" customFormat="1" hidden="1" x14ac:dyDescent="0.3">
      <c r="A403" s="19">
        <v>11181</v>
      </c>
      <c r="B403" s="19">
        <f t="shared" si="28"/>
        <v>1</v>
      </c>
      <c r="C403" s="14" t="str">
        <f>IF(ISNUMBER(IFERROR(VLOOKUP($A403,Pit!$A$4:$A$600,1,FALSE),"B")),"P","B")</f>
        <v>B</v>
      </c>
      <c r="D403" s="15">
        <f>IF($C403="B",VLOOKUP($A403,Bat!$A$4:$BG$1500,D$1,FALSE),VLOOKUP($A403,Pit!$A$4:$BA$1686,D$2,FALSE))</f>
        <v>11181</v>
      </c>
      <c r="E403" s="14" t="str">
        <f>IF($C403="B",VLOOKUP($A403,Bat!$A$4:$BG$1500,E$1,FALSE),VLOOKUP($A403,Pit!$A$4:$BA$1686,E$2,FALSE))</f>
        <v>3B</v>
      </c>
      <c r="F403" s="14" t="str">
        <f>IF($C403="B",VLOOKUP($A403,Bat!$A$4:$BG$1500,F$1,FALSE),VLOOKUP($A403,Pit!$A$4:$BA$1686,F$2,FALSE))</f>
        <v>Cris</v>
      </c>
      <c r="G403" s="14" t="str">
        <f>IF($C403="B",VLOOKUP($A403,Bat!$A$4:$BG$1500,G$1,FALSE),VLOOKUP($A403,Pit!$A$4:$BA$1686,G$2,FALSE))</f>
        <v>Ibarra</v>
      </c>
      <c r="H403" s="14">
        <f>IF($C403="B",VLOOKUP($A403,Bat!$A$4:$BG$1500,H$1,FALSE),VLOOKUP($A403,Pit!$A$4:$BA$1686,H$2,FALSE))</f>
        <v>18</v>
      </c>
      <c r="I403" s="14" t="str">
        <f>IF($C403="B",VLOOKUP($A403,Bat!$A$4:$BG$1500,I$1,FALSE),VLOOKUP($A403,Pit!$A$4:$BA$1686,I$2,FALSE))</f>
        <v>R</v>
      </c>
      <c r="J403" s="14" t="str">
        <f>IF($C403="B",VLOOKUP($A403,Bat!$A$4:$BG$1500,J$1,FALSE),VLOOKUP($A403,Pit!$A$4:$BA$1686,J$2,FALSE))</f>
        <v>R</v>
      </c>
      <c r="K403" s="14" t="str">
        <f>IF($C403="B",VLOOKUP($A403,Bat!$A$4:$BG$1500,K$1,FALSE),VLOOKUP($A403,Pit!$A$4:$BA$1686,K$2,FALSE))</f>
        <v>High</v>
      </c>
      <c r="L403" s="15" t="str">
        <f>IF($C403="B",VLOOKUP($A403,Bat!$A$4:$BG$1500,L$1,FALSE),VLOOKUP($A403,Pit!$A$4:$BA$1686,L$2,FALSE))</f>
        <v>Normal</v>
      </c>
      <c r="M403" s="14">
        <f>IF($C403="B",VLOOKUP($A403,Bat!$A$4:$BG$1500,M$1,FALSE),VLOOKUP($A403,Pit!$A$4:$BA$1686,M$2,FALSE))</f>
        <v>2</v>
      </c>
      <c r="N403" s="14">
        <f>IF($C403="B",VLOOKUP($A403,Bat!$A$4:$BG$1500,N$1,FALSE),VLOOKUP($A403,Pit!$A$4:$BA$1686,N$2,FALSE))</f>
        <v>4</v>
      </c>
      <c r="O403" s="14">
        <f>IF($C403="B",VLOOKUP($A403,Bat!$A$4:$BG$1500,O$1,FALSE),VLOOKUP($A403,Pit!$A$4:$BA$1686,O$2,FALSE))</f>
        <v>3</v>
      </c>
      <c r="P403" s="14">
        <f>IF($C403="B",VLOOKUP($A403,Bat!$A$4:$BG$1500,P$1,FALSE),VLOOKUP($A403,Pit!$A$4:$BA$1686,P$2,FALSE))</f>
        <v>5</v>
      </c>
      <c r="Q403" s="15">
        <f>IF($C403="B",VLOOKUP($A403,Bat!$A$4:$BG$1500,Q$1,FALSE),VLOOKUP($A403,Pit!$A$4:$BA$1686,Q$2,FALSE))</f>
        <v>3</v>
      </c>
      <c r="R403" s="16">
        <f>IF($C403="B",VLOOKUP($A403,Bat!$A$4:$BG$1500,R$1,FALSE),VLOOKUP($A403,Pit!$A$4:$BA$1686,R$2,FALSE))</f>
        <v>109.10901999409575</v>
      </c>
      <c r="S403" s="17">
        <f>IF($C403="B",VLOOKUP($A403,Bat!$A$4:$BG$1500,S$1,FALSE),VLOOKUP($A403,Pit!$A$4:$BA$1686,S$2,FALSE))</f>
        <v>0.20910405138744878</v>
      </c>
      <c r="T403" s="48" t="str">
        <f>IF($C403="B",VLOOKUP($A403,Bat!$A$4:$BG$1500,T$1,FALSE),VLOOKUP($A403,Pit!$A$4:$BA$1686,T$2,FALSE))</f>
        <v>$70k</v>
      </c>
      <c r="U403" s="19">
        <f>IF($C403="B",VLOOKUP($A403,Bat!$A$4:$AU$1464,46,FALSE),VLOOKUP($A403,Pit!$A$4:$BD$1664,55,FALSE))</f>
        <v>800</v>
      </c>
      <c r="V403" s="19">
        <f>IF($C403="B",VLOOKUP($A403,Bat!$A$4:$BA$1464,47,FALSE),VLOOKUP($A403,Pit!$A$4:$BF$1664,56,FALSE))</f>
        <v>800</v>
      </c>
      <c r="W403" s="19">
        <f>IF($C403="B",VLOOKUP($A403,Bat!$A$4:$BA$1464,48,FALSE),VLOOKUP($A403,Pit!$A$4:$BF$1664,57,FALSE))</f>
        <v>0</v>
      </c>
      <c r="X403" s="14">
        <f t="shared" si="29"/>
        <v>1224</v>
      </c>
      <c r="Y403" s="20">
        <f t="shared" si="30"/>
        <v>374</v>
      </c>
      <c r="Z403" s="14">
        <f>IFERROR(VLOOKUP($D403,Results37!$F$3:$L$1396,Z$1,FALSE),"")</f>
        <v>525</v>
      </c>
      <c r="AA403" s="43">
        <f>IF(ISERROR(VLOOKUP(D403,Results37!$F$3:$O$1399,AA$1,FALSE)),"",IF(VLOOKUP(D403,Results37!$F$3:$O$1399,AA$1+1,FALSE)=1,"S"&amp;VLOOKUP(D403,Results37!$F$3:$O$1399,AA$1,FALSE),VLOOKUP(D403,Results37!$F$3:$O$1399,AA$1,FALSE)))</f>
        <v>17</v>
      </c>
      <c r="AB403" s="14">
        <f>IFERROR(VLOOKUP($D403,Results37!$F$3:$L$1396,AB$1,FALSE),"")</f>
        <v>25</v>
      </c>
      <c r="AC403" s="14" t="str">
        <f>IFERROR(VLOOKUP($D403,Results37!$F$3:$L$1396,AC$1,FALSE),"")</f>
        <v>San Juan Coqui</v>
      </c>
      <c r="AD403" s="14">
        <f t="shared" si="31"/>
        <v>699</v>
      </c>
      <c r="AE403" s="18" t="str">
        <f>IF(ISERROR(VLOOKUP($AC403&amp;"-"&amp;$F403&amp;" "&amp;G403,Bonuses!$B$1:$G$1006,4,FALSE)),"",INT(VLOOKUP($AC403&amp;"-"&amp;$F403&amp;" "&amp;$G403,Bonuses!$B$1:$G$1006,4,FALSE)))</f>
        <v/>
      </c>
      <c r="AF403" s="14" t="str">
        <f>AA403&amp;"."&amp;AB403&amp;" ("&amp;Z403&amp;") - "&amp;E403&amp;" "&amp;F403&amp;" "&amp;G403</f>
        <v>17.25 (525) - 3B Cris Ibarra</v>
      </c>
    </row>
    <row r="404" spans="1:32" s="19" customFormat="1" hidden="1" x14ac:dyDescent="0.3">
      <c r="A404" s="19">
        <v>14481</v>
      </c>
      <c r="B404" s="19">
        <f t="shared" si="28"/>
        <v>1</v>
      </c>
      <c r="C404" s="14" t="str">
        <f>IF(ISNUMBER(IFERROR(VLOOKUP($A404,Pit!$A$4:$A$600,1,FALSE),"B")),"P","B")</f>
        <v>P</v>
      </c>
      <c r="D404" s="15">
        <f>IF($C404="B",VLOOKUP($A404,Bat!$A$4:$BG$1500,D$1,FALSE),VLOOKUP($A404,Pit!$A$4:$BA$1686,D$2,FALSE))</f>
        <v>14481</v>
      </c>
      <c r="E404" s="14" t="str">
        <f>IF($C404="B",VLOOKUP($A404,Bat!$A$4:$BG$1500,E$1,FALSE),VLOOKUP($A404,Pit!$A$4:$BA$1686,E$2,FALSE))</f>
        <v>RP</v>
      </c>
      <c r="F404" s="14" t="str">
        <f>IF($C404="B",VLOOKUP($A404,Bat!$A$4:$BG$1500,F$1,FALSE),VLOOKUP($A404,Pit!$A$4:$BA$1686,F$2,FALSE))</f>
        <v>Ángel</v>
      </c>
      <c r="G404" s="14" t="str">
        <f>IF($C404="B",VLOOKUP($A404,Bat!$A$4:$BG$1500,G$1,FALSE),VLOOKUP($A404,Pit!$A$4:$BA$1686,G$2,FALSE))</f>
        <v>Manuel</v>
      </c>
      <c r="H404" s="14">
        <f>IF($C404="B",VLOOKUP($A404,Bat!$A$4:$BG$1500,H$1,FALSE),VLOOKUP($A404,Pit!$A$4:$BA$1686,H$2,FALSE))</f>
        <v>18</v>
      </c>
      <c r="I404" s="14" t="str">
        <f>IF($C404="B",VLOOKUP($A404,Bat!$A$4:$BG$1500,I$1,FALSE),VLOOKUP($A404,Pit!$A$4:$BA$1686,I$2,FALSE))</f>
        <v>L</v>
      </c>
      <c r="J404" s="14" t="str">
        <f>IF($C404="B",VLOOKUP($A404,Bat!$A$4:$BG$1500,J$1,FALSE),VLOOKUP($A404,Pit!$A$4:$BA$1686,J$2,FALSE))</f>
        <v>L</v>
      </c>
      <c r="K404" s="14" t="str">
        <f>IF($C404="B",VLOOKUP($A404,Bat!$A$4:$BG$1500,K$1,FALSE),VLOOKUP($A404,Pit!$A$4:$BA$1686,K$2,FALSE))</f>
        <v>Low</v>
      </c>
      <c r="L404" s="15" t="str">
        <f>IF($C404="B",VLOOKUP($A404,Bat!$A$4:$BG$1500,L$1,FALSE),VLOOKUP($A404,Pit!$A$4:$BA$1686,L$2,FALSE))</f>
        <v>Normal</v>
      </c>
      <c r="M404" s="14">
        <f>IF($C404="B",VLOOKUP($A404,Bat!$A$4:$BG$1500,M$1,FALSE),VLOOKUP($A404,Pit!$A$4:$BA$1686,M$2,FALSE))</f>
        <v>4</v>
      </c>
      <c r="N404" s="14">
        <f>IF($C404="B",VLOOKUP($A404,Bat!$A$4:$BG$1500,N$1,FALSE),VLOOKUP($A404,Pit!$A$4:$BA$1686,N$2,FALSE))</f>
        <v>4</v>
      </c>
      <c r="O404" s="14">
        <f>IF($C404="B",VLOOKUP($A404,Bat!$A$4:$BG$1500,O$1,FALSE),VLOOKUP($A404,Pit!$A$4:$BA$1686,O$2,FALSE))</f>
        <v>2</v>
      </c>
      <c r="P404" s="14" t="str">
        <f>IF($C404="B",VLOOKUP($A404,Bat!$A$4:$BG$1500,P$1,FALSE),VLOOKUP($A404,Pit!$A$4:$BA$1686,P$2,FALSE))</f>
        <v>85-87 Mph</v>
      </c>
      <c r="Q404" s="15">
        <f>IF($C404="B",VLOOKUP($A404,Bat!$A$4:$BG$1500,Q$1,FALSE),VLOOKUP($A404,Pit!$A$4:$BA$1686,Q$2,FALSE))</f>
        <v>4</v>
      </c>
      <c r="R404" s="16">
        <f>IF($C404="B",VLOOKUP($A404,Bat!$A$4:$BG$1500,R$1,FALSE),VLOOKUP($A404,Pit!$A$4:$BA$1686,R$2,FALSE))</f>
        <v>105.80797115948741</v>
      </c>
      <c r="S404" s="17">
        <f>IF($C404="B",VLOOKUP($A404,Bat!$A$4:$BG$1500,S$1,FALSE),VLOOKUP($A404,Pit!$A$4:$BA$1686,S$2,FALSE))</f>
        <v>0.4436606990589636</v>
      </c>
      <c r="T404" s="48" t="str">
        <f>IF($C404="B",VLOOKUP($A404,Bat!$A$4:$BG$1500,T$1,FALSE),VLOOKUP($A404,Pit!$A$4:$BA$1686,T$2,FALSE))</f>
        <v>$75k</v>
      </c>
      <c r="U404" s="19">
        <f>IF($C404="B",VLOOKUP($A404,Bat!$A$4:$AU$1464,46,FALSE),VLOOKUP($A404,Pit!$A$4:$BD$1664,55,FALSE))</f>
        <v>800</v>
      </c>
      <c r="V404" s="19">
        <f>IF($C404="B",VLOOKUP($A404,Bat!$A$4:$BA$1464,47,FALSE),VLOOKUP($A404,Pit!$A$4:$BF$1664,56,FALSE))</f>
        <v>800</v>
      </c>
      <c r="W404" s="19">
        <f>IF($C404="B",VLOOKUP($A404,Bat!$A$4:$BA$1464,48,FALSE),VLOOKUP($A404,Pit!$A$4:$BF$1664,57,FALSE))</f>
        <v>0</v>
      </c>
      <c r="X404" s="14">
        <f t="shared" si="29"/>
        <v>1154</v>
      </c>
      <c r="Y404" s="20">
        <f t="shared" si="30"/>
        <v>304</v>
      </c>
      <c r="Z404" s="14">
        <f>IFERROR(VLOOKUP($D404,Results37!$F$3:$L$1396,Z$1,FALSE),"")</f>
        <v>297</v>
      </c>
      <c r="AA404" s="43">
        <f>IF(ISERROR(VLOOKUP(D404,Results37!$F$3:$O$1399,AA$1,FALSE)),"",IF(VLOOKUP(D404,Results37!$F$3:$O$1399,AA$1+1,FALSE)=1,"S"&amp;VLOOKUP(D404,Results37!$F$3:$O$1399,AA$1,FALSE),VLOOKUP(D404,Results37!$F$3:$O$1399,AA$1,FALSE)))</f>
        <v>10</v>
      </c>
      <c r="AB404" s="14">
        <f>IFERROR(VLOOKUP($D404,Results37!$F$3:$L$1396,AB$1,FALSE),"")</f>
        <v>21</v>
      </c>
      <c r="AC404" s="14" t="str">
        <f>IFERROR(VLOOKUP($D404,Results37!$F$3:$L$1396,AC$1,FALSE),"")</f>
        <v>Florida Farstriders</v>
      </c>
      <c r="AD404" s="14">
        <f t="shared" si="31"/>
        <v>857</v>
      </c>
      <c r="AE404" s="18" t="str">
        <f>IF(ISERROR(VLOOKUP($AC404&amp;"-"&amp;$F404&amp;" "&amp;G404,Bonuses!$B$1:$G$1006,4,FALSE)),"",INT(VLOOKUP($AC404&amp;"-"&amp;$F404&amp;" "&amp;$G404,Bonuses!$B$1:$G$1006,4,FALSE)))</f>
        <v/>
      </c>
      <c r="AF404" s="14" t="str">
        <f>IF(ISERROR(VLOOKUP($AC404&amp;"-"&amp;$F404,Bonuses!$B$1:$G$1006,5,FALSE)),"",IF(VLOOKUP($AC404&amp;"-"&amp;$F404,Bonuses!$B$1:$G$1006,5,FALSE)="","",VLOOKUP($AC404&amp;"-"&amp;$F404,Bonuses!$B$1:$G$1006,6,FALSE)&amp;" yrs, "&amp;VLOOKUP($AC404&amp;"-"&amp;$F404,Bonuses!$B$1:$G$1006,5,FALSE)))</f>
        <v/>
      </c>
    </row>
    <row r="405" spans="1:32" s="19" customFormat="1" hidden="1" x14ac:dyDescent="0.3">
      <c r="A405" s="19">
        <v>7335</v>
      </c>
      <c r="B405" s="19">
        <f t="shared" si="28"/>
        <v>1</v>
      </c>
      <c r="C405" s="14" t="str">
        <f>IF(ISNUMBER(IFERROR(VLOOKUP($A405,Pit!$A$4:$A$600,1,FALSE),"B")),"P","B")</f>
        <v>B</v>
      </c>
      <c r="D405" s="15">
        <f>IF($C405="B",VLOOKUP($A405,Bat!$A$4:$BG$1500,D$1,FALSE),VLOOKUP($A405,Pit!$A$4:$BA$1686,D$2,FALSE))</f>
        <v>7335</v>
      </c>
      <c r="E405" s="14" t="str">
        <f>IF($C405="B",VLOOKUP($A405,Bat!$A$4:$BG$1500,E$1,FALSE),VLOOKUP($A405,Pit!$A$4:$BA$1686,E$2,FALSE))</f>
        <v>C</v>
      </c>
      <c r="F405" s="14" t="str">
        <f>IF($C405="B",VLOOKUP($A405,Bat!$A$4:$BG$1500,F$1,FALSE),VLOOKUP($A405,Pit!$A$4:$BA$1686,F$2,FALSE))</f>
        <v>Andrew</v>
      </c>
      <c r="G405" s="14" t="str">
        <f>IF($C405="B",VLOOKUP($A405,Bat!$A$4:$BG$1500,G$1,FALSE),VLOOKUP($A405,Pit!$A$4:$BA$1686,G$2,FALSE))</f>
        <v>Tañón</v>
      </c>
      <c r="H405" s="14">
        <f>IF($C405="B",VLOOKUP($A405,Bat!$A$4:$BG$1500,H$1,FALSE),VLOOKUP($A405,Pit!$A$4:$BA$1686,H$2,FALSE))</f>
        <v>18</v>
      </c>
      <c r="I405" s="14" t="str">
        <f>IF($C405="B",VLOOKUP($A405,Bat!$A$4:$BG$1500,I$1,FALSE),VLOOKUP($A405,Pit!$A$4:$BA$1686,I$2,FALSE))</f>
        <v>R</v>
      </c>
      <c r="J405" s="14" t="str">
        <f>IF($C405="B",VLOOKUP($A405,Bat!$A$4:$BG$1500,J$1,FALSE),VLOOKUP($A405,Pit!$A$4:$BA$1686,J$2,FALSE))</f>
        <v>R</v>
      </c>
      <c r="K405" s="14" t="str">
        <f>IF($C405="B",VLOOKUP($A405,Bat!$A$4:$BG$1500,K$1,FALSE),VLOOKUP($A405,Pit!$A$4:$BA$1686,K$2,FALSE))</f>
        <v>Normal</v>
      </c>
      <c r="L405" s="15" t="str">
        <f>IF($C405="B",VLOOKUP($A405,Bat!$A$4:$BG$1500,L$1,FALSE),VLOOKUP($A405,Pit!$A$4:$BA$1686,L$2,FALSE))</f>
        <v>Normal</v>
      </c>
      <c r="M405" s="14">
        <f>IF($C405="B",VLOOKUP($A405,Bat!$A$4:$BG$1500,M$1,FALSE),VLOOKUP($A405,Pit!$A$4:$BA$1686,M$2,FALSE))</f>
        <v>2</v>
      </c>
      <c r="N405" s="14">
        <f>IF($C405="B",VLOOKUP($A405,Bat!$A$4:$BG$1500,N$1,FALSE),VLOOKUP($A405,Pit!$A$4:$BA$1686,N$2,FALSE))</f>
        <v>2</v>
      </c>
      <c r="O405" s="14">
        <f>IF($C405="B",VLOOKUP($A405,Bat!$A$4:$BG$1500,O$1,FALSE),VLOOKUP($A405,Pit!$A$4:$BA$1686,O$2,FALSE))</f>
        <v>4</v>
      </c>
      <c r="P405" s="14">
        <f>IF($C405="B",VLOOKUP($A405,Bat!$A$4:$BG$1500,P$1,FALSE),VLOOKUP($A405,Pit!$A$4:$BA$1686,P$2,FALSE))</f>
        <v>4</v>
      </c>
      <c r="Q405" s="15">
        <f>IF($C405="B",VLOOKUP($A405,Bat!$A$4:$BG$1500,Q$1,FALSE),VLOOKUP($A405,Pit!$A$4:$BA$1686,Q$2,FALSE))</f>
        <v>3</v>
      </c>
      <c r="R405" s="16">
        <f>IF($C405="B",VLOOKUP($A405,Bat!$A$4:$BG$1500,R$1,FALSE),VLOOKUP($A405,Pit!$A$4:$BA$1686,R$2,FALSE))</f>
        <v>106.67628994716068</v>
      </c>
      <c r="S405" s="17">
        <f>IF($C405="B",VLOOKUP($A405,Bat!$A$4:$BG$1500,S$1,FALSE),VLOOKUP($A405,Pit!$A$4:$BA$1686,S$2,FALSE))</f>
        <v>-0.29906595108819001</v>
      </c>
      <c r="T405" s="48" t="str">
        <f>IF($C405="B",VLOOKUP($A405,Bat!$A$4:$BG$1500,T$1,FALSE),VLOOKUP($A405,Pit!$A$4:$BA$1686,T$2,FALSE))</f>
        <v>$70k</v>
      </c>
      <c r="U405" s="19">
        <f>IF($C405="B",VLOOKUP($A405,Bat!$A$4:$AU$1464,46,FALSE),VLOOKUP($A405,Pit!$A$4:$BD$1664,55,FALSE))</f>
        <v>800</v>
      </c>
      <c r="V405" s="19">
        <f>IF($C405="B",VLOOKUP($A405,Bat!$A$4:$BA$1464,47,FALSE),VLOOKUP($A405,Pit!$A$4:$BF$1664,56,FALSE))</f>
        <v>800</v>
      </c>
      <c r="W405" s="19">
        <f>IF($C405="B",VLOOKUP($A405,Bat!$A$4:$BA$1464,48,FALSE),VLOOKUP($A405,Pit!$A$4:$BF$1664,57,FALSE))</f>
        <v>0</v>
      </c>
      <c r="X405" s="14">
        <f t="shared" si="29"/>
        <v>1499</v>
      </c>
      <c r="Y405" s="20">
        <f t="shared" si="30"/>
        <v>649</v>
      </c>
      <c r="Z405" s="14" t="str">
        <f>IFERROR(VLOOKUP($D405,Results37!$F$3:$L$1396,Z$1,FALSE),"")</f>
        <v/>
      </c>
      <c r="AA405" s="43" t="str">
        <f>IF(ISERROR(VLOOKUP(D405,Results37!$F$3:$O$1399,AA$1,FALSE)),"",IF(VLOOKUP(D405,Results37!$F$3:$O$1399,AA$1+1,FALSE)=1,"S"&amp;VLOOKUP(D405,Results37!$F$3:$O$1399,AA$1,FALSE),VLOOKUP(D405,Results37!$F$3:$O$1399,AA$1,FALSE)))</f>
        <v/>
      </c>
      <c r="AB405" s="14" t="str">
        <f>IFERROR(VLOOKUP($D405,Results37!$F$3:$L$1396,AB$1,FALSE),"")</f>
        <v/>
      </c>
      <c r="AC405" s="14" t="str">
        <f>IFERROR(VLOOKUP($D405,Results37!$F$3:$L$1396,AC$1,FALSE),"")</f>
        <v/>
      </c>
      <c r="AD405" s="14" t="e">
        <f t="shared" si="31"/>
        <v>#VALUE!</v>
      </c>
      <c r="AE405" s="18" t="str">
        <f>IF(ISERROR(VLOOKUP($AC405&amp;"-"&amp;$F405&amp;" "&amp;G405,Bonuses!$B$1:$G$1006,4,FALSE)),"",INT(VLOOKUP($AC405&amp;"-"&amp;$F405&amp;" "&amp;$G405,Bonuses!$B$1:$G$1006,4,FALSE)))</f>
        <v/>
      </c>
      <c r="AF405" s="14" t="str">
        <f>AA405&amp;"."&amp;AB405&amp;" ("&amp;Z405&amp;") - "&amp;E405&amp;" "&amp;F405&amp;" "&amp;G405</f>
        <v>. () - C Andrew Tañón</v>
      </c>
    </row>
    <row r="406" spans="1:32" s="19" customFormat="1" hidden="1" x14ac:dyDescent="0.3">
      <c r="A406" s="19">
        <v>15319</v>
      </c>
      <c r="B406" s="19">
        <f t="shared" si="28"/>
        <v>1</v>
      </c>
      <c r="C406" s="14" t="str">
        <f>IF(ISNUMBER(IFERROR(VLOOKUP($A406,Pit!$A$4:$A$600,1,FALSE),"B")),"P","B")</f>
        <v>P</v>
      </c>
      <c r="D406" s="15">
        <f>IF($C406="B",VLOOKUP($A406,Bat!$A$4:$BG$1500,D$1,FALSE),VLOOKUP($A406,Pit!$A$4:$BA$1686,D$2,FALSE))</f>
        <v>15319</v>
      </c>
      <c r="E406" s="14" t="str">
        <f>IF($C406="B",VLOOKUP($A406,Bat!$A$4:$BG$1500,E$1,FALSE),VLOOKUP($A406,Pit!$A$4:$BA$1686,E$2,FALSE))</f>
        <v>RP</v>
      </c>
      <c r="F406" s="14" t="str">
        <f>IF($C406="B",VLOOKUP($A406,Bat!$A$4:$BG$1500,F$1,FALSE),VLOOKUP($A406,Pit!$A$4:$BA$1686,F$2,FALSE))</f>
        <v>Greg</v>
      </c>
      <c r="G406" s="14" t="str">
        <f>IF($C406="B",VLOOKUP($A406,Bat!$A$4:$BG$1500,G$1,FALSE),VLOOKUP($A406,Pit!$A$4:$BA$1686,G$2,FALSE))</f>
        <v>Lewis</v>
      </c>
      <c r="H406" s="14">
        <f>IF($C406="B",VLOOKUP($A406,Bat!$A$4:$BG$1500,H$1,FALSE),VLOOKUP($A406,Pit!$A$4:$BA$1686,H$2,FALSE))</f>
        <v>18</v>
      </c>
      <c r="I406" s="14" t="str">
        <f>IF($C406="B",VLOOKUP($A406,Bat!$A$4:$BG$1500,I$1,FALSE),VLOOKUP($A406,Pit!$A$4:$BA$1686,I$2,FALSE))</f>
        <v>R</v>
      </c>
      <c r="J406" s="14" t="str">
        <f>IF($C406="B",VLOOKUP($A406,Bat!$A$4:$BG$1500,J$1,FALSE),VLOOKUP($A406,Pit!$A$4:$BA$1686,J$2,FALSE))</f>
        <v>R</v>
      </c>
      <c r="K406" s="14" t="str">
        <f>IF($C406="B",VLOOKUP($A406,Bat!$A$4:$BG$1500,K$1,FALSE),VLOOKUP($A406,Pit!$A$4:$BA$1686,K$2,FALSE))</f>
        <v>Normal</v>
      </c>
      <c r="L406" s="15" t="str">
        <f>IF($C406="B",VLOOKUP($A406,Bat!$A$4:$BG$1500,L$1,FALSE),VLOOKUP($A406,Pit!$A$4:$BA$1686,L$2,FALSE))</f>
        <v>High</v>
      </c>
      <c r="M406" s="14">
        <f>IF($C406="B",VLOOKUP($A406,Bat!$A$4:$BG$1500,M$1,FALSE),VLOOKUP($A406,Pit!$A$4:$BA$1686,M$2,FALSE))</f>
        <v>4</v>
      </c>
      <c r="N406" s="14">
        <f>IF($C406="B",VLOOKUP($A406,Bat!$A$4:$BG$1500,N$1,FALSE),VLOOKUP($A406,Pit!$A$4:$BA$1686,N$2,FALSE))</f>
        <v>2</v>
      </c>
      <c r="O406" s="14">
        <f>IF($C406="B",VLOOKUP($A406,Bat!$A$4:$BG$1500,O$1,FALSE),VLOOKUP($A406,Pit!$A$4:$BA$1686,O$2,FALSE))</f>
        <v>3</v>
      </c>
      <c r="P406" s="14" t="str">
        <f>IF($C406="B",VLOOKUP($A406,Bat!$A$4:$BG$1500,P$1,FALSE),VLOOKUP($A406,Pit!$A$4:$BA$1686,P$2,FALSE))</f>
        <v>88-90 Mph</v>
      </c>
      <c r="Q406" s="15">
        <f>IF($C406="B",VLOOKUP($A406,Bat!$A$4:$BG$1500,Q$1,FALSE),VLOOKUP($A406,Pit!$A$4:$BA$1686,Q$2,FALSE))</f>
        <v>3</v>
      </c>
      <c r="R406" s="16">
        <f>IF($C406="B",VLOOKUP($A406,Bat!$A$4:$BG$1500,R$1,FALSE),VLOOKUP($A406,Pit!$A$4:$BA$1686,R$2,FALSE))</f>
        <v>103.14083073443474</v>
      </c>
      <c r="S406" s="17">
        <f>IF($C406="B",VLOOKUP($A406,Bat!$A$4:$BG$1500,S$1,FALSE),VLOOKUP($A406,Pit!$A$4:$BA$1686,S$2,FALSE))</f>
        <v>0.19759921992955023</v>
      </c>
      <c r="T406" s="48" t="str">
        <f>IF($C406="B",VLOOKUP($A406,Bat!$A$4:$BG$1500,T$1,FALSE),VLOOKUP($A406,Pit!$A$4:$BA$1686,T$2,FALSE))</f>
        <v>$100k</v>
      </c>
      <c r="U406" s="19">
        <f>IF($C406="B",VLOOKUP($A406,Bat!$A$4:$AU$1464,46,FALSE),VLOOKUP($A406,Pit!$A$4:$BD$1664,55,FALSE))</f>
        <v>800</v>
      </c>
      <c r="V406" s="19">
        <f>IF($C406="B",VLOOKUP($A406,Bat!$A$4:$BA$1464,47,FALSE),VLOOKUP($A406,Pit!$A$4:$BF$1664,56,FALSE))</f>
        <v>800</v>
      </c>
      <c r="W406" s="19">
        <f>IF($C406="B",VLOOKUP($A406,Bat!$A$4:$BA$1464,48,FALSE),VLOOKUP($A406,Pit!$A$4:$BF$1664,57,FALSE))</f>
        <v>0</v>
      </c>
      <c r="X406" s="14">
        <f t="shared" si="29"/>
        <v>1228</v>
      </c>
      <c r="Y406" s="20">
        <f t="shared" si="30"/>
        <v>378</v>
      </c>
      <c r="Z406" s="14" t="str">
        <f>IFERROR(VLOOKUP($D406,Results37!$F$3:$L$1396,Z$1,FALSE),"")</f>
        <v/>
      </c>
      <c r="AA406" s="43" t="str">
        <f>IF(ISERROR(VLOOKUP(D406,Results37!$F$3:$O$1399,AA$1,FALSE)),"",IF(VLOOKUP(D406,Results37!$F$3:$O$1399,AA$1+1,FALSE)=1,"S"&amp;VLOOKUP(D406,Results37!$F$3:$O$1399,AA$1,FALSE),VLOOKUP(D406,Results37!$F$3:$O$1399,AA$1,FALSE)))</f>
        <v/>
      </c>
      <c r="AB406" s="14" t="str">
        <f>IFERROR(VLOOKUP($D406,Results37!$F$3:$L$1396,AB$1,FALSE),"")</f>
        <v/>
      </c>
      <c r="AC406" s="14" t="str">
        <f>IFERROR(VLOOKUP($D406,Results37!$F$3:$L$1396,AC$1,FALSE),"")</f>
        <v/>
      </c>
      <c r="AD406" s="14" t="e">
        <f t="shared" si="31"/>
        <v>#VALUE!</v>
      </c>
      <c r="AE406" s="18" t="str">
        <f>IF(ISERROR(VLOOKUP($AC406&amp;"-"&amp;$F406&amp;" "&amp;G406,Bonuses!$B$1:$G$1006,4,FALSE)),"",INT(VLOOKUP($AC406&amp;"-"&amp;$F406&amp;" "&amp;$G406,Bonuses!$B$1:$G$1006,4,FALSE)))</f>
        <v/>
      </c>
      <c r="AF406" s="14" t="str">
        <f>AA406&amp;"."&amp;AB406&amp;" ("&amp;Z406&amp;") - "&amp;E406&amp;" "&amp;F406&amp;" "&amp;G406</f>
        <v>. () - RP Greg Lewis</v>
      </c>
    </row>
    <row r="407" spans="1:32" s="19" customFormat="1" hidden="1" x14ac:dyDescent="0.3">
      <c r="A407" s="19">
        <v>5541</v>
      </c>
      <c r="B407" s="19">
        <f t="shared" si="28"/>
        <v>1</v>
      </c>
      <c r="C407" s="14" t="str">
        <f>IF(ISNUMBER(IFERROR(VLOOKUP($A407,Pit!$A$4:$A$600,1,FALSE),"B")),"P","B")</f>
        <v>B</v>
      </c>
      <c r="D407" s="15">
        <f>IF($C407="B",VLOOKUP($A407,Bat!$A$4:$BG$1500,D$1,FALSE),VLOOKUP($A407,Pit!$A$4:$BA$1686,D$2,FALSE))</f>
        <v>5541</v>
      </c>
      <c r="E407" s="14" t="str">
        <f>IF($C407="B",VLOOKUP($A407,Bat!$A$4:$BG$1500,E$1,FALSE),VLOOKUP($A407,Pit!$A$4:$BA$1686,E$2,FALSE))</f>
        <v>C</v>
      </c>
      <c r="F407" s="14" t="str">
        <f>IF($C407="B",VLOOKUP($A407,Bat!$A$4:$BG$1500,F$1,FALSE),VLOOKUP($A407,Pit!$A$4:$BA$1686,F$2,FALSE))</f>
        <v>Michael</v>
      </c>
      <c r="G407" s="14" t="str">
        <f>IF($C407="B",VLOOKUP($A407,Bat!$A$4:$BG$1500,G$1,FALSE),VLOOKUP($A407,Pit!$A$4:$BA$1686,G$2,FALSE))</f>
        <v>González</v>
      </c>
      <c r="H407" s="14">
        <f>IF($C407="B",VLOOKUP($A407,Bat!$A$4:$BG$1500,H$1,FALSE),VLOOKUP($A407,Pit!$A$4:$BA$1686,H$2,FALSE))</f>
        <v>18</v>
      </c>
      <c r="I407" s="14" t="str">
        <f>IF($C407="B",VLOOKUP($A407,Bat!$A$4:$BG$1500,I$1,FALSE),VLOOKUP($A407,Pit!$A$4:$BA$1686,I$2,FALSE))</f>
        <v>R</v>
      </c>
      <c r="J407" s="14" t="str">
        <f>IF($C407="B",VLOOKUP($A407,Bat!$A$4:$BG$1500,J$1,FALSE),VLOOKUP($A407,Pit!$A$4:$BA$1686,J$2,FALSE))</f>
        <v>R</v>
      </c>
      <c r="K407" s="14" t="str">
        <f>IF($C407="B",VLOOKUP($A407,Bat!$A$4:$BG$1500,K$1,FALSE),VLOOKUP($A407,Pit!$A$4:$BA$1686,K$2,FALSE))</f>
        <v>Low</v>
      </c>
      <c r="L407" s="15" t="str">
        <f>IF($C407="B",VLOOKUP($A407,Bat!$A$4:$BG$1500,L$1,FALSE),VLOOKUP($A407,Pit!$A$4:$BA$1686,L$2,FALSE))</f>
        <v>High</v>
      </c>
      <c r="M407" s="14">
        <f>IF($C407="B",VLOOKUP($A407,Bat!$A$4:$BG$1500,M$1,FALSE),VLOOKUP($A407,Pit!$A$4:$BA$1686,M$2,FALSE))</f>
        <v>2</v>
      </c>
      <c r="N407" s="14">
        <f>IF($C407="B",VLOOKUP($A407,Bat!$A$4:$BG$1500,N$1,FALSE),VLOOKUP($A407,Pit!$A$4:$BA$1686,N$2,FALSE))</f>
        <v>4</v>
      </c>
      <c r="O407" s="14">
        <f>IF($C407="B",VLOOKUP($A407,Bat!$A$4:$BG$1500,O$1,FALSE),VLOOKUP($A407,Pit!$A$4:$BA$1686,O$2,FALSE))</f>
        <v>3</v>
      </c>
      <c r="P407" s="14">
        <f>IF($C407="B",VLOOKUP($A407,Bat!$A$4:$BG$1500,P$1,FALSE),VLOOKUP($A407,Pit!$A$4:$BA$1686,P$2,FALSE))</f>
        <v>4</v>
      </c>
      <c r="Q407" s="15">
        <f>IF($C407="B",VLOOKUP($A407,Bat!$A$4:$BG$1500,Q$1,FALSE),VLOOKUP($A407,Pit!$A$4:$BA$1686,Q$2,FALSE))</f>
        <v>3</v>
      </c>
      <c r="R407" s="16">
        <f>IF($C407="B",VLOOKUP($A407,Bat!$A$4:$BG$1500,R$1,FALSE),VLOOKUP($A407,Pit!$A$4:$BA$1686,R$2,FALSE))</f>
        <v>106.52998912972275</v>
      </c>
      <c r="S407" s="17">
        <f>IF($C407="B",VLOOKUP($A407,Bat!$A$4:$BG$1500,S$1,FALSE),VLOOKUP($A407,Pit!$A$4:$BA$1686,S$2,FALSE))</f>
        <v>-0.32962654980866396</v>
      </c>
      <c r="T407" s="48" t="str">
        <f>IF($C407="B",VLOOKUP($A407,Bat!$A$4:$BG$1500,T$1,FALSE),VLOOKUP($A407,Pit!$A$4:$BA$1686,T$2,FALSE))</f>
        <v>$90k</v>
      </c>
      <c r="U407" s="19">
        <f>IF($C407="B",VLOOKUP($A407,Bat!$A$4:$AU$1464,46,FALSE),VLOOKUP($A407,Pit!$A$4:$BD$1664,55,FALSE))</f>
        <v>800</v>
      </c>
      <c r="V407" s="19">
        <f>IF($C407="B",VLOOKUP($A407,Bat!$A$4:$BA$1464,47,FALSE),VLOOKUP($A407,Pit!$A$4:$BF$1664,56,FALSE))</f>
        <v>800</v>
      </c>
      <c r="W407" s="19">
        <f>IF($C407="B",VLOOKUP($A407,Bat!$A$4:$BA$1464,48,FALSE),VLOOKUP($A407,Pit!$A$4:$BF$1664,57,FALSE))</f>
        <v>0</v>
      </c>
      <c r="X407" s="14">
        <f t="shared" si="29"/>
        <v>1513</v>
      </c>
      <c r="Y407" s="20">
        <f t="shared" si="30"/>
        <v>663</v>
      </c>
      <c r="Z407" s="14" t="str">
        <f>IFERROR(VLOOKUP($D407,Results37!$F$3:$L$1396,Z$1,FALSE),"")</f>
        <v/>
      </c>
      <c r="AA407" s="43" t="str">
        <f>IF(ISERROR(VLOOKUP(D407,Results37!$F$3:$O$1399,AA$1,FALSE)),"",IF(VLOOKUP(D407,Results37!$F$3:$O$1399,AA$1+1,FALSE)=1,"S"&amp;VLOOKUP(D407,Results37!$F$3:$O$1399,AA$1,FALSE),VLOOKUP(D407,Results37!$F$3:$O$1399,AA$1,FALSE)))</f>
        <v/>
      </c>
      <c r="AB407" s="14" t="str">
        <f>IFERROR(VLOOKUP($D407,Results37!$F$3:$L$1396,AB$1,FALSE),"")</f>
        <v/>
      </c>
      <c r="AC407" s="14" t="str">
        <f>IFERROR(VLOOKUP($D407,Results37!$F$3:$L$1396,AC$1,FALSE),"")</f>
        <v/>
      </c>
      <c r="AD407" s="14" t="e">
        <f t="shared" si="31"/>
        <v>#VALUE!</v>
      </c>
      <c r="AE407" s="18" t="str">
        <f>IF(ISERROR(VLOOKUP($AC407&amp;"-"&amp;$F407&amp;" "&amp;G407,Bonuses!$B$1:$G$1006,4,FALSE)),"",INT(VLOOKUP($AC407&amp;"-"&amp;$F407&amp;" "&amp;$G407,Bonuses!$B$1:$G$1006,4,FALSE)))</f>
        <v/>
      </c>
      <c r="AF407" s="14" t="str">
        <f>IF(ISERROR(VLOOKUP($AC407&amp;"-"&amp;$F407,Bonuses!$B$1:$G$1006,5,FALSE)),"",IF(VLOOKUP($AC407&amp;"-"&amp;$F407,Bonuses!$B$1:$G$1006,5,FALSE)="","",VLOOKUP($AC407&amp;"-"&amp;$F407,Bonuses!$B$1:$G$1006,6,FALSE)&amp;" yrs, "&amp;VLOOKUP($AC407&amp;"-"&amp;$F407,Bonuses!$B$1:$G$1006,5,FALSE)))</f>
        <v/>
      </c>
    </row>
    <row r="408" spans="1:32" s="19" customFormat="1" hidden="1" x14ac:dyDescent="0.3">
      <c r="A408" s="19">
        <v>4597</v>
      </c>
      <c r="B408" s="19">
        <f t="shared" si="28"/>
        <v>1</v>
      </c>
      <c r="C408" s="14" t="str">
        <f>IF(ISNUMBER(IFERROR(VLOOKUP($A408,Pit!$A$4:$A$600,1,FALSE),"B")),"P","B")</f>
        <v>P</v>
      </c>
      <c r="D408" s="15">
        <f>IF($C408="B",VLOOKUP($A408,Bat!$A$4:$BG$1500,D$1,FALSE),VLOOKUP($A408,Pit!$A$4:$BA$1686,D$2,FALSE))</f>
        <v>4597</v>
      </c>
      <c r="E408" s="14" t="str">
        <f>IF($C408="B",VLOOKUP($A408,Bat!$A$4:$BG$1500,E$1,FALSE),VLOOKUP($A408,Pit!$A$4:$BA$1686,E$2,FALSE))</f>
        <v>SP</v>
      </c>
      <c r="F408" s="14" t="str">
        <f>IF($C408="B",VLOOKUP($A408,Bat!$A$4:$BG$1500,F$1,FALSE),VLOOKUP($A408,Pit!$A$4:$BA$1686,F$2,FALSE))</f>
        <v>Tim</v>
      </c>
      <c r="G408" s="14" t="str">
        <f>IF($C408="B",VLOOKUP($A408,Bat!$A$4:$BG$1500,G$1,FALSE),VLOOKUP($A408,Pit!$A$4:$BA$1686,G$2,FALSE))</f>
        <v>Garrett</v>
      </c>
      <c r="H408" s="14">
        <f>IF($C408="B",VLOOKUP($A408,Bat!$A$4:$BG$1500,H$1,FALSE),VLOOKUP($A408,Pit!$A$4:$BA$1686,H$2,FALSE))</f>
        <v>21</v>
      </c>
      <c r="I408" s="14" t="str">
        <f>IF($C408="B",VLOOKUP($A408,Bat!$A$4:$BG$1500,I$1,FALSE),VLOOKUP($A408,Pit!$A$4:$BA$1686,I$2,FALSE))</f>
        <v>S</v>
      </c>
      <c r="J408" s="14" t="str">
        <f>IF($C408="B",VLOOKUP($A408,Bat!$A$4:$BG$1500,J$1,FALSE),VLOOKUP($A408,Pit!$A$4:$BA$1686,J$2,FALSE))</f>
        <v>R</v>
      </c>
      <c r="K408" s="14" t="str">
        <f>IF($C408="B",VLOOKUP($A408,Bat!$A$4:$BG$1500,K$1,FALSE),VLOOKUP($A408,Pit!$A$4:$BA$1686,K$2,FALSE))</f>
        <v>Normal</v>
      </c>
      <c r="L408" s="15" t="str">
        <f>IF($C408="B",VLOOKUP($A408,Bat!$A$4:$BG$1500,L$1,FALSE),VLOOKUP($A408,Pit!$A$4:$BA$1686,L$2,FALSE))</f>
        <v>Normal</v>
      </c>
      <c r="M408" s="14">
        <f>IF($C408="B",VLOOKUP($A408,Bat!$A$4:$BG$1500,M$1,FALSE),VLOOKUP($A408,Pit!$A$4:$BA$1686,M$2,FALSE))</f>
        <v>4</v>
      </c>
      <c r="N408" s="14">
        <f>IF($C408="B",VLOOKUP($A408,Bat!$A$4:$BG$1500,N$1,FALSE),VLOOKUP($A408,Pit!$A$4:$BA$1686,N$2,FALSE))</f>
        <v>2</v>
      </c>
      <c r="O408" s="14">
        <f>IF($C408="B",VLOOKUP($A408,Bat!$A$4:$BG$1500,O$1,FALSE),VLOOKUP($A408,Pit!$A$4:$BA$1686,O$2,FALSE))</f>
        <v>4</v>
      </c>
      <c r="P408" s="14" t="str">
        <f>IF($C408="B",VLOOKUP($A408,Bat!$A$4:$BG$1500,P$1,FALSE),VLOOKUP($A408,Pit!$A$4:$BA$1686,P$2,FALSE))</f>
        <v>92-94 Mph</v>
      </c>
      <c r="Q408" s="15">
        <f>IF($C408="B",VLOOKUP($A408,Bat!$A$4:$BG$1500,Q$1,FALSE),VLOOKUP($A408,Pit!$A$4:$BA$1686,Q$2,FALSE))</f>
        <v>8</v>
      </c>
      <c r="R408" s="16">
        <f>IF($C408="B",VLOOKUP($A408,Bat!$A$4:$BG$1500,R$1,FALSE),VLOOKUP($A408,Pit!$A$4:$BA$1686,R$2,FALSE))</f>
        <v>103.09574989159276</v>
      </c>
      <c r="S408" s="17">
        <f>IF($C408="B",VLOOKUP($A408,Bat!$A$4:$BG$1500,S$1,FALSE),VLOOKUP($A408,Pit!$A$4:$BA$1686,S$2,FALSE))</f>
        <v>0.19344021174014078</v>
      </c>
      <c r="T408" s="48" t="str">
        <f>IF($C408="B",VLOOKUP($A408,Bat!$A$4:$BG$1500,T$1,FALSE),VLOOKUP($A408,Pit!$A$4:$BA$1686,T$2,FALSE))</f>
        <v>$20k</v>
      </c>
      <c r="U408" s="19">
        <f>IF($C408="B",VLOOKUP($A408,Bat!$A$4:$AU$1464,46,FALSE),VLOOKUP($A408,Pit!$A$4:$BD$1664,55,FALSE))</f>
        <v>800</v>
      </c>
      <c r="V408" s="19">
        <f>IF($C408="B",VLOOKUP($A408,Bat!$A$4:$BA$1464,47,FALSE),VLOOKUP($A408,Pit!$A$4:$BF$1664,56,FALSE))</f>
        <v>800</v>
      </c>
      <c r="W408" s="19">
        <f>IF($C408="B",VLOOKUP($A408,Bat!$A$4:$BA$1464,48,FALSE),VLOOKUP($A408,Pit!$A$4:$BF$1664,57,FALSE))</f>
        <v>0</v>
      </c>
      <c r="X408" s="14">
        <f t="shared" si="29"/>
        <v>1229</v>
      </c>
      <c r="Y408" s="20">
        <f t="shared" si="30"/>
        <v>379</v>
      </c>
      <c r="Z408" s="14">
        <f>IFERROR(VLOOKUP($D408,Results37!$F$3:$L$1396,Z$1,FALSE),"")</f>
        <v>590</v>
      </c>
      <c r="AA408" s="43">
        <f>IF(ISERROR(VLOOKUP(D408,Results37!$F$3:$O$1399,AA$1,FALSE)),"",IF(VLOOKUP(D408,Results37!$F$3:$O$1399,AA$1+1,FALSE)=1,"S"&amp;VLOOKUP(D408,Results37!$F$3:$O$1399,AA$1,FALSE),VLOOKUP(D408,Results37!$F$3:$O$1399,AA$1,FALSE)))</f>
        <v>19</v>
      </c>
      <c r="AB408" s="14">
        <f>IFERROR(VLOOKUP($D408,Results37!$F$3:$L$1396,AB$1,FALSE),"")</f>
        <v>26</v>
      </c>
      <c r="AC408" s="14" t="str">
        <f>IFERROR(VLOOKUP($D408,Results37!$F$3:$L$1396,AC$1,FALSE),"")</f>
        <v>Havana Leones</v>
      </c>
      <c r="AD408" s="14">
        <f t="shared" si="31"/>
        <v>639</v>
      </c>
      <c r="AE408" s="18" t="str">
        <f>IF(ISERROR(VLOOKUP($AC408&amp;"-"&amp;$F408&amp;" "&amp;G408,Bonuses!$B$1:$G$1006,4,FALSE)),"",INT(VLOOKUP($AC408&amp;"-"&amp;$F408&amp;" "&amp;$G408,Bonuses!$B$1:$G$1006,4,FALSE)))</f>
        <v/>
      </c>
      <c r="AF408" s="14" t="str">
        <f>AA408&amp;"."&amp;AB408&amp;" ("&amp;Z408&amp;") - "&amp;E408&amp;" "&amp;F408&amp;" "&amp;G408</f>
        <v>19.26 (590) - SP Tim Garrett</v>
      </c>
    </row>
    <row r="409" spans="1:32" s="19" customFormat="1" hidden="1" x14ac:dyDescent="0.3">
      <c r="A409" s="19">
        <v>6889</v>
      </c>
      <c r="B409" s="19">
        <f t="shared" si="28"/>
        <v>1</v>
      </c>
      <c r="C409" s="14" t="str">
        <f>IF(ISNUMBER(IFERROR(VLOOKUP($A409,Pit!$A$4:$A$600,1,FALSE),"B")),"P","B")</f>
        <v>P</v>
      </c>
      <c r="D409" s="15">
        <f>IF($C409="B",VLOOKUP($A409,Bat!$A$4:$BG$1500,D$1,FALSE),VLOOKUP($A409,Pit!$A$4:$BA$1686,D$2,FALSE))</f>
        <v>6889</v>
      </c>
      <c r="E409" s="14" t="str">
        <f>IF($C409="B",VLOOKUP($A409,Bat!$A$4:$BG$1500,E$1,FALSE),VLOOKUP($A409,Pit!$A$4:$BA$1686,E$2,FALSE))</f>
        <v>SP</v>
      </c>
      <c r="F409" s="14" t="str">
        <f>IF($C409="B",VLOOKUP($A409,Bat!$A$4:$BG$1500,F$1,FALSE),VLOOKUP($A409,Pit!$A$4:$BA$1686,F$2,FALSE))</f>
        <v>Bruce</v>
      </c>
      <c r="G409" s="14" t="str">
        <f>IF($C409="B",VLOOKUP($A409,Bat!$A$4:$BG$1500,G$1,FALSE),VLOOKUP($A409,Pit!$A$4:$BA$1686,G$2,FALSE))</f>
        <v>Prince</v>
      </c>
      <c r="H409" s="14">
        <f>IF($C409="B",VLOOKUP($A409,Bat!$A$4:$BG$1500,H$1,FALSE),VLOOKUP($A409,Pit!$A$4:$BA$1686,H$2,FALSE))</f>
        <v>18</v>
      </c>
      <c r="I409" s="14" t="str">
        <f>IF($C409="B",VLOOKUP($A409,Bat!$A$4:$BG$1500,I$1,FALSE),VLOOKUP($A409,Pit!$A$4:$BA$1686,I$2,FALSE))</f>
        <v>R</v>
      </c>
      <c r="J409" s="14" t="str">
        <f>IF($C409="B",VLOOKUP($A409,Bat!$A$4:$BG$1500,J$1,FALSE),VLOOKUP($A409,Pit!$A$4:$BA$1686,J$2,FALSE))</f>
        <v>R</v>
      </c>
      <c r="K409" s="14" t="str">
        <f>IF($C409="B",VLOOKUP($A409,Bat!$A$4:$BG$1500,K$1,FALSE),VLOOKUP($A409,Pit!$A$4:$BA$1686,K$2,FALSE))</f>
        <v>Low</v>
      </c>
      <c r="L409" s="15" t="str">
        <f>IF($C409="B",VLOOKUP($A409,Bat!$A$4:$BG$1500,L$1,FALSE),VLOOKUP($A409,Pit!$A$4:$BA$1686,L$2,FALSE))</f>
        <v>Normal</v>
      </c>
      <c r="M409" s="14">
        <f>IF($C409="B",VLOOKUP($A409,Bat!$A$4:$BG$1500,M$1,FALSE),VLOOKUP($A409,Pit!$A$4:$BA$1686,M$2,FALSE))</f>
        <v>4</v>
      </c>
      <c r="N409" s="14">
        <f>IF($C409="B",VLOOKUP($A409,Bat!$A$4:$BG$1500,N$1,FALSE),VLOOKUP($A409,Pit!$A$4:$BA$1686,N$2,FALSE))</f>
        <v>2</v>
      </c>
      <c r="O409" s="14">
        <f>IF($C409="B",VLOOKUP($A409,Bat!$A$4:$BG$1500,O$1,FALSE),VLOOKUP($A409,Pit!$A$4:$BA$1686,O$2,FALSE))</f>
        <v>3</v>
      </c>
      <c r="P409" s="14" t="str">
        <f>IF($C409="B",VLOOKUP($A409,Bat!$A$4:$BG$1500,P$1,FALSE),VLOOKUP($A409,Pit!$A$4:$BA$1686,P$2,FALSE))</f>
        <v>89-91 Mph</v>
      </c>
      <c r="Q409" s="15">
        <f>IF($C409="B",VLOOKUP($A409,Bat!$A$4:$BG$1500,Q$1,FALSE),VLOOKUP($A409,Pit!$A$4:$BA$1686,Q$2,FALSE))</f>
        <v>5</v>
      </c>
      <c r="R409" s="16">
        <f>IF($C409="B",VLOOKUP($A409,Bat!$A$4:$BG$1500,R$1,FALSE),VLOOKUP($A409,Pit!$A$4:$BA$1686,R$2,FALSE))</f>
        <v>102.63288778758795</v>
      </c>
      <c r="S409" s="17">
        <f>IF($C409="B",VLOOKUP($A409,Bat!$A$4:$BG$1500,S$1,FALSE),VLOOKUP($A409,Pit!$A$4:$BA$1686,S$2,FALSE))</f>
        <v>0.15073809794269133</v>
      </c>
      <c r="T409" s="48" t="str">
        <f>IF($C409="B",VLOOKUP($A409,Bat!$A$4:$BG$1500,T$1,FALSE),VLOOKUP($A409,Pit!$A$4:$BA$1686,T$2,FALSE))</f>
        <v>$95k</v>
      </c>
      <c r="U409" s="19">
        <f>IF($C409="B",VLOOKUP($A409,Bat!$A$4:$AU$1464,46,FALSE),VLOOKUP($A409,Pit!$A$4:$BD$1664,55,FALSE))</f>
        <v>800</v>
      </c>
      <c r="V409" s="19">
        <f>IF($C409="B",VLOOKUP($A409,Bat!$A$4:$BA$1464,47,FALSE),VLOOKUP($A409,Pit!$A$4:$BF$1664,56,FALSE))</f>
        <v>800</v>
      </c>
      <c r="W409" s="19">
        <f>IF($C409="B",VLOOKUP($A409,Bat!$A$4:$BA$1464,48,FALSE),VLOOKUP($A409,Pit!$A$4:$BF$1664,57,FALSE))</f>
        <v>0</v>
      </c>
      <c r="X409" s="14">
        <f t="shared" si="29"/>
        <v>1242</v>
      </c>
      <c r="Y409" s="20">
        <f t="shared" si="30"/>
        <v>392</v>
      </c>
      <c r="Z409" s="14" t="str">
        <f>IFERROR(VLOOKUP($D409,Results37!$F$3:$L$1396,Z$1,FALSE),"")</f>
        <v/>
      </c>
      <c r="AA409" s="43" t="str">
        <f>IF(ISERROR(VLOOKUP(D409,Results37!$F$3:$O$1399,AA$1,FALSE)),"",IF(VLOOKUP(D409,Results37!$F$3:$O$1399,AA$1+1,FALSE)=1,"S"&amp;VLOOKUP(D409,Results37!$F$3:$O$1399,AA$1,FALSE),VLOOKUP(D409,Results37!$F$3:$O$1399,AA$1,FALSE)))</f>
        <v/>
      </c>
      <c r="AB409" s="14" t="str">
        <f>IFERROR(VLOOKUP($D409,Results37!$F$3:$L$1396,AB$1,FALSE),"")</f>
        <v/>
      </c>
      <c r="AC409" s="14" t="str">
        <f>IFERROR(VLOOKUP($D409,Results37!$F$3:$L$1396,AC$1,FALSE),"")</f>
        <v/>
      </c>
      <c r="AD409" s="14" t="e">
        <f t="shared" si="31"/>
        <v>#VALUE!</v>
      </c>
      <c r="AE409" s="18" t="str">
        <f>IF(ISERROR(VLOOKUP($AC409&amp;"-"&amp;$F409&amp;" "&amp;G409,Bonuses!$B$1:$G$1006,4,FALSE)),"",INT(VLOOKUP($AC409&amp;"-"&amp;$F409&amp;" "&amp;$G409,Bonuses!$B$1:$G$1006,4,FALSE)))</f>
        <v/>
      </c>
      <c r="AF409" s="14" t="str">
        <f>AA409&amp;"."&amp;AB409&amp;" ("&amp;Z409&amp;") - "&amp;E409&amp;" "&amp;F409&amp;" "&amp;G409</f>
        <v>. () - SP Bruce Prince</v>
      </c>
    </row>
    <row r="410" spans="1:32" s="19" customFormat="1" hidden="1" x14ac:dyDescent="0.3">
      <c r="A410" s="19">
        <v>12583</v>
      </c>
      <c r="B410" s="19">
        <f t="shared" si="28"/>
        <v>1</v>
      </c>
      <c r="C410" s="14" t="str">
        <f>IF(ISNUMBER(IFERROR(VLOOKUP($A410,Pit!$A$4:$A$600,1,FALSE),"B")),"P","B")</f>
        <v>B</v>
      </c>
      <c r="D410" s="15">
        <f>IF($C410="B",VLOOKUP($A410,Bat!$A$4:$BG$1500,D$1,FALSE),VLOOKUP($A410,Pit!$A$4:$BA$1686,D$2,FALSE))</f>
        <v>12583</v>
      </c>
      <c r="E410" s="14" t="str">
        <f>IF($C410="B",VLOOKUP($A410,Bat!$A$4:$BG$1500,E$1,FALSE),VLOOKUP($A410,Pit!$A$4:$BA$1686,E$2,FALSE))</f>
        <v>1B</v>
      </c>
      <c r="F410" s="14" t="str">
        <f>IF($C410="B",VLOOKUP($A410,Bat!$A$4:$BG$1500,F$1,FALSE),VLOOKUP($A410,Pit!$A$4:$BA$1686,F$2,FALSE))</f>
        <v>António</v>
      </c>
      <c r="G410" s="14" t="str">
        <f>IF($C410="B",VLOOKUP($A410,Bat!$A$4:$BG$1500,G$1,FALSE),VLOOKUP($A410,Pit!$A$4:$BA$1686,G$2,FALSE))</f>
        <v>Serna</v>
      </c>
      <c r="H410" s="14">
        <f>IF($C410="B",VLOOKUP($A410,Bat!$A$4:$BG$1500,H$1,FALSE),VLOOKUP($A410,Pit!$A$4:$BA$1686,H$2,FALSE))</f>
        <v>18</v>
      </c>
      <c r="I410" s="14" t="str">
        <f>IF($C410="B",VLOOKUP($A410,Bat!$A$4:$BG$1500,I$1,FALSE),VLOOKUP($A410,Pit!$A$4:$BA$1686,I$2,FALSE))</f>
        <v>L</v>
      </c>
      <c r="J410" s="14" t="str">
        <f>IF($C410="B",VLOOKUP($A410,Bat!$A$4:$BG$1500,J$1,FALSE),VLOOKUP($A410,Pit!$A$4:$BA$1686,J$2,FALSE))</f>
        <v>L</v>
      </c>
      <c r="K410" s="14" t="str">
        <f>IF($C410="B",VLOOKUP($A410,Bat!$A$4:$BG$1500,K$1,FALSE),VLOOKUP($A410,Pit!$A$4:$BA$1686,K$2,FALSE))</f>
        <v>Low</v>
      </c>
      <c r="L410" s="15" t="str">
        <f>IF($C410="B",VLOOKUP($A410,Bat!$A$4:$BG$1500,L$1,FALSE),VLOOKUP($A410,Pit!$A$4:$BA$1686,L$2,FALSE))</f>
        <v>Normal</v>
      </c>
      <c r="M410" s="14">
        <f>IF($C410="B",VLOOKUP($A410,Bat!$A$4:$BG$1500,M$1,FALSE),VLOOKUP($A410,Pit!$A$4:$BA$1686,M$2,FALSE))</f>
        <v>2</v>
      </c>
      <c r="N410" s="14">
        <f>IF($C410="B",VLOOKUP($A410,Bat!$A$4:$BG$1500,N$1,FALSE),VLOOKUP($A410,Pit!$A$4:$BA$1686,N$2,FALSE))</f>
        <v>2</v>
      </c>
      <c r="O410" s="14">
        <f>IF($C410="B",VLOOKUP($A410,Bat!$A$4:$BG$1500,O$1,FALSE),VLOOKUP($A410,Pit!$A$4:$BA$1686,O$2,FALSE))</f>
        <v>5</v>
      </c>
      <c r="P410" s="14">
        <f>IF($C410="B",VLOOKUP($A410,Bat!$A$4:$BG$1500,P$1,FALSE),VLOOKUP($A410,Pit!$A$4:$BA$1686,P$2,FALSE))</f>
        <v>4</v>
      </c>
      <c r="Q410" s="15">
        <f>IF($C410="B",VLOOKUP($A410,Bat!$A$4:$BG$1500,Q$1,FALSE),VLOOKUP($A410,Pit!$A$4:$BA$1686,Q$2,FALSE))</f>
        <v>3</v>
      </c>
      <c r="R410" s="16">
        <f>IF($C410="B",VLOOKUP($A410,Bat!$A$4:$BG$1500,R$1,FALSE),VLOOKUP($A410,Pit!$A$4:$BA$1686,R$2,FALSE))</f>
        <v>106.44802787544751</v>
      </c>
      <c r="S410" s="17">
        <f>IF($C410="B",VLOOKUP($A410,Bat!$A$4:$BG$1500,S$1,FALSE),VLOOKUP($A410,Pit!$A$4:$BA$1686,S$2,FALSE))</f>
        <v>-0.34674733591496887</v>
      </c>
      <c r="T410" s="48" t="str">
        <f>IF($C410="B",VLOOKUP($A410,Bat!$A$4:$BG$1500,T$1,FALSE),VLOOKUP($A410,Pit!$A$4:$BA$1686,T$2,FALSE))</f>
        <v>$65k</v>
      </c>
      <c r="U410" s="19">
        <f>IF($C410="B",VLOOKUP($A410,Bat!$A$4:$AU$1464,46,FALSE),VLOOKUP($A410,Pit!$A$4:$BD$1664,55,FALSE))</f>
        <v>800</v>
      </c>
      <c r="V410" s="19">
        <f>IF($C410="B",VLOOKUP($A410,Bat!$A$4:$BA$1464,47,FALSE),VLOOKUP($A410,Pit!$A$4:$BF$1664,56,FALSE))</f>
        <v>800</v>
      </c>
      <c r="W410" s="19">
        <f>IF($C410="B",VLOOKUP($A410,Bat!$A$4:$BA$1464,48,FALSE),VLOOKUP($A410,Pit!$A$4:$BF$1664,57,FALSE))</f>
        <v>0</v>
      </c>
      <c r="X410" s="14">
        <f t="shared" si="29"/>
        <v>1523</v>
      </c>
      <c r="Y410" s="20">
        <f t="shared" si="30"/>
        <v>673</v>
      </c>
      <c r="Z410" s="14">
        <f>IFERROR(VLOOKUP($D410,Results37!$F$3:$L$1396,Z$1,FALSE),"")</f>
        <v>472</v>
      </c>
      <c r="AA410" s="43">
        <f>IF(ISERROR(VLOOKUP(D410,Results37!$F$3:$O$1399,AA$1,FALSE)),"",IF(VLOOKUP(D410,Results37!$F$3:$O$1399,AA$1+1,FALSE)=1,"S"&amp;VLOOKUP(D410,Results37!$F$3:$O$1399,AA$1,FALSE),VLOOKUP(D410,Results37!$F$3:$O$1399,AA$1,FALSE)))</f>
        <v>16</v>
      </c>
      <c r="AB410" s="14">
        <f>IFERROR(VLOOKUP($D410,Results37!$F$3:$L$1396,AB$1,FALSE),"")</f>
        <v>4</v>
      </c>
      <c r="AC410" s="14" t="str">
        <f>IFERROR(VLOOKUP($D410,Results37!$F$3:$L$1396,AC$1,FALSE),"")</f>
        <v>Manchester Maulers</v>
      </c>
      <c r="AD410" s="14">
        <f t="shared" si="31"/>
        <v>1051</v>
      </c>
      <c r="AE410" s="18" t="str">
        <f>IF(ISERROR(VLOOKUP($AC410&amp;"-"&amp;$F410&amp;" "&amp;G410,Bonuses!$B$1:$G$1006,4,FALSE)),"",INT(VLOOKUP($AC410&amp;"-"&amp;$F410&amp;" "&amp;$G410,Bonuses!$B$1:$G$1006,4,FALSE)))</f>
        <v/>
      </c>
      <c r="AF410" s="14" t="str">
        <f>AA410&amp;"."&amp;AB410&amp;" ("&amp;Z410&amp;") - "&amp;E410&amp;" "&amp;F410&amp;" "&amp;G410</f>
        <v>16.4 (472) - 1B António Serna</v>
      </c>
    </row>
    <row r="411" spans="1:32" s="19" customFormat="1" hidden="1" x14ac:dyDescent="0.3">
      <c r="A411" s="19">
        <v>17116</v>
      </c>
      <c r="B411" s="19">
        <f t="shared" si="28"/>
        <v>1</v>
      </c>
      <c r="C411" s="14" t="str">
        <f>IF(ISNUMBER(IFERROR(VLOOKUP($A411,Pit!$A$4:$A$600,1,FALSE),"B")),"P","B")</f>
        <v>P</v>
      </c>
      <c r="D411" s="15">
        <f>IF($C411="B",VLOOKUP($A411,Bat!$A$4:$BG$1500,D$1,FALSE),VLOOKUP($A411,Pit!$A$4:$BA$1686,D$2,FALSE))</f>
        <v>17116</v>
      </c>
      <c r="E411" s="14" t="str">
        <f>IF($C411="B",VLOOKUP($A411,Bat!$A$4:$BG$1500,E$1,FALSE),VLOOKUP($A411,Pit!$A$4:$BA$1686,E$2,FALSE))</f>
        <v>RP</v>
      </c>
      <c r="F411" s="14" t="str">
        <f>IF($C411="B",VLOOKUP($A411,Bat!$A$4:$BG$1500,F$1,FALSE),VLOOKUP($A411,Pit!$A$4:$BA$1686,F$2,FALSE))</f>
        <v>Dwayne</v>
      </c>
      <c r="G411" s="14" t="str">
        <f>IF($C411="B",VLOOKUP($A411,Bat!$A$4:$BG$1500,G$1,FALSE),VLOOKUP($A411,Pit!$A$4:$BA$1686,G$2,FALSE))</f>
        <v>Foulkes</v>
      </c>
      <c r="H411" s="14">
        <f>IF($C411="B",VLOOKUP($A411,Bat!$A$4:$BG$1500,H$1,FALSE),VLOOKUP($A411,Pit!$A$4:$BA$1686,H$2,FALSE))</f>
        <v>18</v>
      </c>
      <c r="I411" s="14" t="str">
        <f>IF($C411="B",VLOOKUP($A411,Bat!$A$4:$BG$1500,I$1,FALSE),VLOOKUP($A411,Pit!$A$4:$BA$1686,I$2,FALSE))</f>
        <v>R</v>
      </c>
      <c r="J411" s="14" t="str">
        <f>IF($C411="B",VLOOKUP($A411,Bat!$A$4:$BG$1500,J$1,FALSE),VLOOKUP($A411,Pit!$A$4:$BA$1686,J$2,FALSE))</f>
        <v>R</v>
      </c>
      <c r="K411" s="14" t="str">
        <f>IF($C411="B",VLOOKUP($A411,Bat!$A$4:$BG$1500,K$1,FALSE),VLOOKUP($A411,Pit!$A$4:$BA$1686,K$2,FALSE))</f>
        <v>High</v>
      </c>
      <c r="L411" s="15" t="str">
        <f>IF($C411="B",VLOOKUP($A411,Bat!$A$4:$BG$1500,L$1,FALSE),VLOOKUP($A411,Pit!$A$4:$BA$1686,L$2,FALSE))</f>
        <v>High</v>
      </c>
      <c r="M411" s="14">
        <f>IF($C411="B",VLOOKUP($A411,Bat!$A$4:$BG$1500,M$1,FALSE),VLOOKUP($A411,Pit!$A$4:$BA$1686,M$2,FALSE))</f>
        <v>4</v>
      </c>
      <c r="N411" s="14">
        <f>IF($C411="B",VLOOKUP($A411,Bat!$A$4:$BG$1500,N$1,FALSE),VLOOKUP($A411,Pit!$A$4:$BA$1686,N$2,FALSE))</f>
        <v>1</v>
      </c>
      <c r="O411" s="14">
        <f>IF($C411="B",VLOOKUP($A411,Bat!$A$4:$BG$1500,O$1,FALSE),VLOOKUP($A411,Pit!$A$4:$BA$1686,O$2,FALSE))</f>
        <v>3</v>
      </c>
      <c r="P411" s="14" t="str">
        <f>IF($C411="B",VLOOKUP($A411,Bat!$A$4:$BG$1500,P$1,FALSE),VLOOKUP($A411,Pit!$A$4:$BA$1686,P$2,FALSE))</f>
        <v>87-89 Mph</v>
      </c>
      <c r="Q411" s="15">
        <f>IF($C411="B",VLOOKUP($A411,Bat!$A$4:$BG$1500,Q$1,FALSE),VLOOKUP($A411,Pit!$A$4:$BA$1686,Q$2,FALSE))</f>
        <v>6</v>
      </c>
      <c r="R411" s="16">
        <f>IF($C411="B",VLOOKUP($A411,Bat!$A$4:$BG$1500,R$1,FALSE),VLOOKUP($A411,Pit!$A$4:$BA$1686,R$2,FALSE))</f>
        <v>103.04057494077729</v>
      </c>
      <c r="S411" s="17">
        <f>IF($C411="B",VLOOKUP($A411,Bat!$A$4:$BG$1500,S$1,FALSE),VLOOKUP($A411,Pit!$A$4:$BA$1686,S$2,FALSE))</f>
        <v>0.18834995481889935</v>
      </c>
      <c r="T411" s="48" t="str">
        <f>IF($C411="B",VLOOKUP($A411,Bat!$A$4:$BG$1500,T$1,FALSE),VLOOKUP($A411,Pit!$A$4:$BA$1686,T$2,FALSE))</f>
        <v>$75k</v>
      </c>
      <c r="U411" s="19">
        <f>IF($C411="B",VLOOKUP($A411,Bat!$A$4:$AU$1464,46,FALSE),VLOOKUP($A411,Pit!$A$4:$BD$1664,55,FALSE))</f>
        <v>800</v>
      </c>
      <c r="V411" s="19">
        <f>IF($C411="B",VLOOKUP($A411,Bat!$A$4:$BA$1464,47,FALSE),VLOOKUP($A411,Pit!$A$4:$BF$1664,56,FALSE))</f>
        <v>800</v>
      </c>
      <c r="W411" s="19">
        <f>IF($C411="B",VLOOKUP($A411,Bat!$A$4:$BA$1464,48,FALSE),VLOOKUP($A411,Pit!$A$4:$BF$1664,57,FALSE))</f>
        <v>0</v>
      </c>
      <c r="X411" s="14">
        <f t="shared" si="29"/>
        <v>1231</v>
      </c>
      <c r="Y411" s="20">
        <f t="shared" si="30"/>
        <v>381</v>
      </c>
      <c r="Z411" s="14" t="str">
        <f>IFERROR(VLOOKUP($D411,Results37!$F$3:$L$1396,Z$1,FALSE),"")</f>
        <v/>
      </c>
      <c r="AA411" s="43" t="str">
        <f>IF(ISERROR(VLOOKUP(D411,Results37!$F$3:$O$1399,AA$1,FALSE)),"",IF(VLOOKUP(D411,Results37!$F$3:$O$1399,AA$1+1,FALSE)=1,"S"&amp;VLOOKUP(D411,Results37!$F$3:$O$1399,AA$1,FALSE),VLOOKUP(D411,Results37!$F$3:$O$1399,AA$1,FALSE)))</f>
        <v/>
      </c>
      <c r="AB411" s="14" t="str">
        <f>IFERROR(VLOOKUP($D411,Results37!$F$3:$L$1396,AB$1,FALSE),"")</f>
        <v/>
      </c>
      <c r="AC411" s="14" t="str">
        <f>IFERROR(VLOOKUP($D411,Results37!$F$3:$L$1396,AC$1,FALSE),"")</f>
        <v/>
      </c>
      <c r="AD411" s="14" t="e">
        <f t="shared" si="31"/>
        <v>#VALUE!</v>
      </c>
      <c r="AE411" s="18" t="str">
        <f>IF(ISERROR(VLOOKUP($AC411&amp;"-"&amp;$F411&amp;" "&amp;G411,Bonuses!$B$1:$G$1006,4,FALSE)),"",INT(VLOOKUP($AC411&amp;"-"&amp;$F411&amp;" "&amp;$G411,Bonuses!$B$1:$G$1006,4,FALSE)))</f>
        <v/>
      </c>
      <c r="AF411" s="14" t="str">
        <f>AA411&amp;"."&amp;AB411&amp;" ("&amp;Z411&amp;") - "&amp;E411&amp;" "&amp;F411&amp;" "&amp;G411</f>
        <v>. () - RP Dwayne Foulkes</v>
      </c>
    </row>
    <row r="412" spans="1:32" s="19" customFormat="1" hidden="1" x14ac:dyDescent="0.3">
      <c r="A412" s="19">
        <v>13138</v>
      </c>
      <c r="B412" s="19">
        <f t="shared" si="28"/>
        <v>1</v>
      </c>
      <c r="C412" s="14" t="str">
        <f>IF(ISNUMBER(IFERROR(VLOOKUP($A412,Pit!$A$4:$A$600,1,FALSE),"B")),"P","B")</f>
        <v>P</v>
      </c>
      <c r="D412" s="15">
        <f>IF($C412="B",VLOOKUP($A412,Bat!$A$4:$BG$1500,D$1,FALSE),VLOOKUP($A412,Pit!$A$4:$BA$1686,D$2,FALSE))</f>
        <v>13138</v>
      </c>
      <c r="E412" s="14" t="str">
        <f>IF($C412="B",VLOOKUP($A412,Bat!$A$4:$BG$1500,E$1,FALSE),VLOOKUP($A412,Pit!$A$4:$BA$1686,E$2,FALSE))</f>
        <v>SP</v>
      </c>
      <c r="F412" s="14" t="str">
        <f>IF($C412="B",VLOOKUP($A412,Bat!$A$4:$BG$1500,F$1,FALSE),VLOOKUP($A412,Pit!$A$4:$BA$1686,F$2,FALSE))</f>
        <v>Riley</v>
      </c>
      <c r="G412" s="14" t="str">
        <f>IF($C412="B",VLOOKUP($A412,Bat!$A$4:$BG$1500,G$1,FALSE),VLOOKUP($A412,Pit!$A$4:$BA$1686,G$2,FALSE))</f>
        <v>White</v>
      </c>
      <c r="H412" s="14">
        <f>IF($C412="B",VLOOKUP($A412,Bat!$A$4:$BG$1500,H$1,FALSE),VLOOKUP($A412,Pit!$A$4:$BA$1686,H$2,FALSE))</f>
        <v>21</v>
      </c>
      <c r="I412" s="14" t="str">
        <f>IF($C412="B",VLOOKUP($A412,Bat!$A$4:$BG$1500,I$1,FALSE),VLOOKUP($A412,Pit!$A$4:$BA$1686,I$2,FALSE))</f>
        <v>R</v>
      </c>
      <c r="J412" s="14" t="str">
        <f>IF($C412="B",VLOOKUP($A412,Bat!$A$4:$BG$1500,J$1,FALSE),VLOOKUP($A412,Pit!$A$4:$BA$1686,J$2,FALSE))</f>
        <v>R</v>
      </c>
      <c r="K412" s="14" t="str">
        <f>IF($C412="B",VLOOKUP($A412,Bat!$A$4:$BG$1500,K$1,FALSE),VLOOKUP($A412,Pit!$A$4:$BA$1686,K$2,FALSE))</f>
        <v>High</v>
      </c>
      <c r="L412" s="15" t="str">
        <f>IF($C412="B",VLOOKUP($A412,Bat!$A$4:$BG$1500,L$1,FALSE),VLOOKUP($A412,Pit!$A$4:$BA$1686,L$2,FALSE))</f>
        <v>Normal</v>
      </c>
      <c r="M412" s="14">
        <f>IF($C412="B",VLOOKUP($A412,Bat!$A$4:$BG$1500,M$1,FALSE),VLOOKUP($A412,Pit!$A$4:$BA$1686,M$2,FALSE))</f>
        <v>5</v>
      </c>
      <c r="N412" s="14">
        <f>IF($C412="B",VLOOKUP($A412,Bat!$A$4:$BG$1500,N$1,FALSE),VLOOKUP($A412,Pit!$A$4:$BA$1686,N$2,FALSE))</f>
        <v>1</v>
      </c>
      <c r="O412" s="14">
        <f>IF($C412="B",VLOOKUP($A412,Bat!$A$4:$BG$1500,O$1,FALSE),VLOOKUP($A412,Pit!$A$4:$BA$1686,O$2,FALSE))</f>
        <v>3</v>
      </c>
      <c r="P412" s="14" t="str">
        <f>IF($C412="B",VLOOKUP($A412,Bat!$A$4:$BG$1500,P$1,FALSE),VLOOKUP($A412,Pit!$A$4:$BA$1686,P$2,FALSE))</f>
        <v>94-96 Mph</v>
      </c>
      <c r="Q412" s="15">
        <f>IF($C412="B",VLOOKUP($A412,Bat!$A$4:$BG$1500,Q$1,FALSE),VLOOKUP($A412,Pit!$A$4:$BA$1686,Q$2,FALSE))</f>
        <v>6</v>
      </c>
      <c r="R412" s="16">
        <f>IF($C412="B",VLOOKUP($A412,Bat!$A$4:$BG$1500,R$1,FALSE),VLOOKUP($A412,Pit!$A$4:$BA$1686,R$2,FALSE))</f>
        <v>103.03268134303644</v>
      </c>
      <c r="S412" s="17">
        <f>IF($C412="B",VLOOKUP($A412,Bat!$A$4:$BG$1500,S$1,FALSE),VLOOKUP($A412,Pit!$A$4:$BA$1686,S$2,FALSE))</f>
        <v>0.18762171782113166</v>
      </c>
      <c r="T412" s="48" t="str">
        <f>IF($C412="B",VLOOKUP($A412,Bat!$A$4:$BG$1500,T$1,FALSE),VLOOKUP($A412,Pit!$A$4:$BA$1686,T$2,FALSE))</f>
        <v>-</v>
      </c>
      <c r="U412" s="19">
        <f>IF($C412="B",VLOOKUP($A412,Bat!$A$4:$AU$1464,46,FALSE),VLOOKUP($A412,Pit!$A$4:$BD$1664,55,FALSE))</f>
        <v>800</v>
      </c>
      <c r="V412" s="19">
        <f>IF($C412="B",VLOOKUP($A412,Bat!$A$4:$BA$1464,47,FALSE),VLOOKUP($A412,Pit!$A$4:$BF$1664,56,FALSE))</f>
        <v>800</v>
      </c>
      <c r="W412" s="19">
        <f>IF($C412="B",VLOOKUP($A412,Bat!$A$4:$BA$1464,48,FALSE),VLOOKUP($A412,Pit!$A$4:$BF$1664,57,FALSE))</f>
        <v>0</v>
      </c>
      <c r="X412" s="14">
        <f t="shared" si="29"/>
        <v>1232</v>
      </c>
      <c r="Y412" s="20">
        <f t="shared" si="30"/>
        <v>382</v>
      </c>
      <c r="Z412" s="14">
        <f>IFERROR(VLOOKUP($D412,Results37!$F$3:$L$1396,Z$1,FALSE),"")</f>
        <v>446</v>
      </c>
      <c r="AA412" s="43">
        <f>IF(ISERROR(VLOOKUP(D412,Results37!$F$3:$O$1399,AA$1,FALSE)),"",IF(VLOOKUP(D412,Results37!$F$3:$O$1399,AA$1+1,FALSE)=1,"S"&amp;VLOOKUP(D412,Results37!$F$3:$O$1399,AA$1,FALSE),VLOOKUP(D412,Results37!$F$3:$O$1399,AA$1,FALSE)))</f>
        <v>15</v>
      </c>
      <c r="AB412" s="14">
        <f>IFERROR(VLOOKUP($D412,Results37!$F$3:$L$1396,AB$1,FALSE),"")</f>
        <v>10</v>
      </c>
      <c r="AC412" s="14" t="str">
        <f>IFERROR(VLOOKUP($D412,Results37!$F$3:$L$1396,AC$1,FALSE),"")</f>
        <v>Tempe Knights</v>
      </c>
      <c r="AD412" s="14">
        <f t="shared" si="31"/>
        <v>786</v>
      </c>
      <c r="AE412" s="18" t="str">
        <f>IF(ISERROR(VLOOKUP($AC412&amp;"-"&amp;$F412&amp;" "&amp;G412,Bonuses!$B$1:$G$1006,4,FALSE)),"",INT(VLOOKUP($AC412&amp;"-"&amp;$F412&amp;" "&amp;$G412,Bonuses!$B$1:$G$1006,4,FALSE)))</f>
        <v/>
      </c>
      <c r="AF412" s="14" t="str">
        <f>IF(ISERROR(VLOOKUP($AC412&amp;"-"&amp;$F412,Bonuses!$B$1:$G$1006,5,FALSE)),"",IF(VLOOKUP($AC412&amp;"-"&amp;$F412,Bonuses!$B$1:$G$1006,5,FALSE)="","",VLOOKUP($AC412&amp;"-"&amp;$F412,Bonuses!$B$1:$G$1006,6,FALSE)&amp;" yrs, "&amp;VLOOKUP($AC412&amp;"-"&amp;$F412,Bonuses!$B$1:$G$1006,5,FALSE)))</f>
        <v/>
      </c>
    </row>
    <row r="413" spans="1:32" s="19" customFormat="1" hidden="1" x14ac:dyDescent="0.3">
      <c r="A413" s="19">
        <v>6867</v>
      </c>
      <c r="B413" s="19">
        <f t="shared" si="28"/>
        <v>1</v>
      </c>
      <c r="C413" s="14" t="str">
        <f>IF(ISNUMBER(IFERROR(VLOOKUP($A413,Pit!$A$4:$A$600,1,FALSE),"B")),"P","B")</f>
        <v>B</v>
      </c>
      <c r="D413" s="15">
        <f>IF($C413="B",VLOOKUP($A413,Bat!$A$4:$BG$1500,D$1,FALSE),VLOOKUP($A413,Pit!$A$4:$BA$1686,D$2,FALSE))</f>
        <v>6867</v>
      </c>
      <c r="E413" s="14" t="str">
        <f>IF($C413="B",VLOOKUP($A413,Bat!$A$4:$BG$1500,E$1,FALSE),VLOOKUP($A413,Pit!$A$4:$BA$1686,E$2,FALSE))</f>
        <v>1B</v>
      </c>
      <c r="F413" s="14" t="str">
        <f>IF($C413="B",VLOOKUP($A413,Bat!$A$4:$BG$1500,F$1,FALSE),VLOOKUP($A413,Pit!$A$4:$BA$1686,F$2,FALSE))</f>
        <v>Orlando</v>
      </c>
      <c r="G413" s="14" t="str">
        <f>IF($C413="B",VLOOKUP($A413,Bat!$A$4:$BG$1500,G$1,FALSE),VLOOKUP($A413,Pit!$A$4:$BA$1686,G$2,FALSE))</f>
        <v>Gutiérrez</v>
      </c>
      <c r="H413" s="14">
        <f>IF($C413="B",VLOOKUP($A413,Bat!$A$4:$BG$1500,H$1,FALSE),VLOOKUP($A413,Pit!$A$4:$BA$1686,H$2,FALSE))</f>
        <v>18</v>
      </c>
      <c r="I413" s="14" t="str">
        <f>IF($C413="B",VLOOKUP($A413,Bat!$A$4:$BG$1500,I$1,FALSE),VLOOKUP($A413,Pit!$A$4:$BA$1686,I$2,FALSE))</f>
        <v>R</v>
      </c>
      <c r="J413" s="14" t="str">
        <f>IF($C413="B",VLOOKUP($A413,Bat!$A$4:$BG$1500,J$1,FALSE),VLOOKUP($A413,Pit!$A$4:$BA$1686,J$2,FALSE))</f>
        <v>R</v>
      </c>
      <c r="K413" s="14" t="str">
        <f>IF($C413="B",VLOOKUP($A413,Bat!$A$4:$BG$1500,K$1,FALSE),VLOOKUP($A413,Pit!$A$4:$BA$1686,K$2,FALSE))</f>
        <v>High</v>
      </c>
      <c r="L413" s="15" t="str">
        <f>IF($C413="B",VLOOKUP($A413,Bat!$A$4:$BG$1500,L$1,FALSE),VLOOKUP($A413,Pit!$A$4:$BA$1686,L$2,FALSE))</f>
        <v>Normal</v>
      </c>
      <c r="M413" s="14">
        <f>IF($C413="B",VLOOKUP($A413,Bat!$A$4:$BG$1500,M$1,FALSE),VLOOKUP($A413,Pit!$A$4:$BA$1686,M$2,FALSE))</f>
        <v>2</v>
      </c>
      <c r="N413" s="14">
        <f>IF($C413="B",VLOOKUP($A413,Bat!$A$4:$BG$1500,N$1,FALSE),VLOOKUP($A413,Pit!$A$4:$BA$1686,N$2,FALSE))</f>
        <v>3</v>
      </c>
      <c r="O413" s="14">
        <f>IF($C413="B",VLOOKUP($A413,Bat!$A$4:$BG$1500,O$1,FALSE),VLOOKUP($A413,Pit!$A$4:$BA$1686,O$2,FALSE))</f>
        <v>3</v>
      </c>
      <c r="P413" s="14">
        <f>IF($C413="B",VLOOKUP($A413,Bat!$A$4:$BG$1500,P$1,FALSE),VLOOKUP($A413,Pit!$A$4:$BA$1686,P$2,FALSE))</f>
        <v>6</v>
      </c>
      <c r="Q413" s="15">
        <f>IF($C413="B",VLOOKUP($A413,Bat!$A$4:$BG$1500,Q$1,FALSE),VLOOKUP($A413,Pit!$A$4:$BA$1686,Q$2,FALSE))</f>
        <v>2</v>
      </c>
      <c r="R413" s="16">
        <f>IF($C413="B",VLOOKUP($A413,Bat!$A$4:$BG$1500,R$1,FALSE),VLOOKUP($A413,Pit!$A$4:$BA$1686,R$2,FALSE))</f>
        <v>108.97407465172421</v>
      </c>
      <c r="S413" s="17">
        <f>IF($C413="B",VLOOKUP($A413,Bat!$A$4:$BG$1500,S$1,FALSE),VLOOKUP($A413,Pit!$A$4:$BA$1686,S$2,FALSE))</f>
        <v>0.18091548395744714</v>
      </c>
      <c r="T413" s="48" t="str">
        <f>IF($C413="B",VLOOKUP($A413,Bat!$A$4:$BG$1500,T$1,FALSE),VLOOKUP($A413,Pit!$A$4:$BA$1686,T$2,FALSE))</f>
        <v>$110k</v>
      </c>
      <c r="U413" s="19">
        <f>IF($C413="B",VLOOKUP($A413,Bat!$A$4:$AU$1464,46,FALSE),VLOOKUP($A413,Pit!$A$4:$BD$1664,55,FALSE))</f>
        <v>800</v>
      </c>
      <c r="V413" s="19">
        <f>IF($C413="B",VLOOKUP($A413,Bat!$A$4:$BA$1464,47,FALSE),VLOOKUP($A413,Pit!$A$4:$BF$1664,56,FALSE))</f>
        <v>800</v>
      </c>
      <c r="W413" s="19">
        <f>IF($C413="B",VLOOKUP($A413,Bat!$A$4:$BA$1464,48,FALSE),VLOOKUP($A413,Pit!$A$4:$BF$1664,57,FALSE))</f>
        <v>0</v>
      </c>
      <c r="X413" s="14">
        <f t="shared" si="29"/>
        <v>1236</v>
      </c>
      <c r="Y413" s="20">
        <f t="shared" si="30"/>
        <v>386</v>
      </c>
      <c r="Z413" s="14">
        <f>IFERROR(VLOOKUP($D413,Results37!$F$3:$L$1396,Z$1,FALSE),"")</f>
        <v>414</v>
      </c>
      <c r="AA413" s="43">
        <f>IF(ISERROR(VLOOKUP(D413,Results37!$F$3:$O$1399,AA$1,FALSE)),"",IF(VLOOKUP(D413,Results37!$F$3:$O$1399,AA$1+1,FALSE)=1,"S"&amp;VLOOKUP(D413,Results37!$F$3:$O$1399,AA$1,FALSE),VLOOKUP(D413,Results37!$F$3:$O$1399,AA$1,FALSE)))</f>
        <v>14</v>
      </c>
      <c r="AB413" s="14">
        <f>IFERROR(VLOOKUP($D413,Results37!$F$3:$L$1396,AB$1,FALSE),"")</f>
        <v>10</v>
      </c>
      <c r="AC413" s="14" t="str">
        <f>IFERROR(VLOOKUP($D413,Results37!$F$3:$L$1396,AC$1,FALSE),"")</f>
        <v>Tempe Knights</v>
      </c>
      <c r="AD413" s="14">
        <f t="shared" si="31"/>
        <v>822</v>
      </c>
      <c r="AE413" s="18" t="str">
        <f>IF(ISERROR(VLOOKUP($AC413&amp;"-"&amp;$F413&amp;" "&amp;G413,Bonuses!$B$1:$G$1006,4,FALSE)),"",INT(VLOOKUP($AC413&amp;"-"&amp;$F413&amp;" "&amp;$G413,Bonuses!$B$1:$G$1006,4,FALSE)))</f>
        <v/>
      </c>
      <c r="AF413" s="14" t="str">
        <f>AA413&amp;"."&amp;AB413&amp;" ("&amp;Z413&amp;") - "&amp;E413&amp;" "&amp;F413&amp;" "&amp;G413</f>
        <v>14.10 (414) - 1B Orlando Gutiérrez</v>
      </c>
    </row>
    <row r="414" spans="1:32" s="19" customFormat="1" hidden="1" x14ac:dyDescent="0.3">
      <c r="A414" s="19">
        <v>10865</v>
      </c>
      <c r="B414" s="19">
        <f t="shared" si="28"/>
        <v>1</v>
      </c>
      <c r="C414" s="14" t="str">
        <f>IF(ISNUMBER(IFERROR(VLOOKUP($A414,Pit!$A$4:$A$600,1,FALSE),"B")),"P","B")</f>
        <v>B</v>
      </c>
      <c r="D414" s="15">
        <f>IF($C414="B",VLOOKUP($A414,Bat!$A$4:$BG$1500,D$1,FALSE),VLOOKUP($A414,Pit!$A$4:$BA$1686,D$2,FALSE))</f>
        <v>10865</v>
      </c>
      <c r="E414" s="14" t="str">
        <f>IF($C414="B",VLOOKUP($A414,Bat!$A$4:$BG$1500,E$1,FALSE),VLOOKUP($A414,Pit!$A$4:$BA$1686,E$2,FALSE))</f>
        <v>C</v>
      </c>
      <c r="F414" s="14" t="str">
        <f>IF($C414="B",VLOOKUP($A414,Bat!$A$4:$BG$1500,F$1,FALSE),VLOOKUP($A414,Pit!$A$4:$BA$1686,F$2,FALSE))</f>
        <v>Shinobu</v>
      </c>
      <c r="G414" s="14" t="str">
        <f>IF($C414="B",VLOOKUP($A414,Bat!$A$4:$BG$1500,G$1,FALSE),VLOOKUP($A414,Pit!$A$4:$BA$1686,G$2,FALSE))</f>
        <v>Yasuda</v>
      </c>
      <c r="H414" s="14">
        <f>IF($C414="B",VLOOKUP($A414,Bat!$A$4:$BG$1500,H$1,FALSE),VLOOKUP($A414,Pit!$A$4:$BA$1686,H$2,FALSE))</f>
        <v>18</v>
      </c>
      <c r="I414" s="14" t="str">
        <f>IF($C414="B",VLOOKUP($A414,Bat!$A$4:$BG$1500,I$1,FALSE),VLOOKUP($A414,Pit!$A$4:$BA$1686,I$2,FALSE))</f>
        <v>R</v>
      </c>
      <c r="J414" s="14" t="str">
        <f>IF($C414="B",VLOOKUP($A414,Bat!$A$4:$BG$1500,J$1,FALSE),VLOOKUP($A414,Pit!$A$4:$BA$1686,J$2,FALSE))</f>
        <v>R</v>
      </c>
      <c r="K414" s="14" t="str">
        <f>IF($C414="B",VLOOKUP($A414,Bat!$A$4:$BG$1500,K$1,FALSE),VLOOKUP($A414,Pit!$A$4:$BA$1686,K$2,FALSE))</f>
        <v>Low</v>
      </c>
      <c r="L414" s="15" t="str">
        <f>IF($C414="B",VLOOKUP($A414,Bat!$A$4:$BG$1500,L$1,FALSE),VLOOKUP($A414,Pit!$A$4:$BA$1686,L$2,FALSE))</f>
        <v>Normal</v>
      </c>
      <c r="M414" s="14">
        <f>IF($C414="B",VLOOKUP($A414,Bat!$A$4:$BG$1500,M$1,FALSE),VLOOKUP($A414,Pit!$A$4:$BA$1686,M$2,FALSE))</f>
        <v>2</v>
      </c>
      <c r="N414" s="14">
        <f>IF($C414="B",VLOOKUP($A414,Bat!$A$4:$BG$1500,N$1,FALSE),VLOOKUP($A414,Pit!$A$4:$BA$1686,N$2,FALSE))</f>
        <v>4</v>
      </c>
      <c r="O414" s="14">
        <f>IF($C414="B",VLOOKUP($A414,Bat!$A$4:$BG$1500,O$1,FALSE),VLOOKUP($A414,Pit!$A$4:$BA$1686,O$2,FALSE))</f>
        <v>3</v>
      </c>
      <c r="P414" s="14">
        <f>IF($C414="B",VLOOKUP($A414,Bat!$A$4:$BG$1500,P$1,FALSE),VLOOKUP($A414,Pit!$A$4:$BA$1686,P$2,FALSE))</f>
        <v>5</v>
      </c>
      <c r="Q414" s="15">
        <f>IF($C414="B",VLOOKUP($A414,Bat!$A$4:$BG$1500,Q$1,FALSE),VLOOKUP($A414,Pit!$A$4:$BA$1686,Q$2,FALSE))</f>
        <v>2</v>
      </c>
      <c r="R414" s="16">
        <f>IF($C414="B",VLOOKUP($A414,Bat!$A$4:$BG$1500,R$1,FALSE),VLOOKUP($A414,Pit!$A$4:$BA$1686,R$2,FALSE))</f>
        <v>106.13527860703368</v>
      </c>
      <c r="S414" s="17">
        <f>IF($C414="B",VLOOKUP($A414,Bat!$A$4:$BG$1500,S$1,FALSE),VLOOKUP($A414,Pit!$A$4:$BA$1686,S$2,FALSE))</f>
        <v>-0.41207714787019972</v>
      </c>
      <c r="T414" s="48" t="str">
        <f>IF($C414="B",VLOOKUP($A414,Bat!$A$4:$BG$1500,T$1,FALSE),VLOOKUP($A414,Pit!$A$4:$BA$1686,T$2,FALSE))</f>
        <v>$75k</v>
      </c>
      <c r="U414" s="19">
        <f>IF($C414="B",VLOOKUP($A414,Bat!$A$4:$AU$1464,46,FALSE),VLOOKUP($A414,Pit!$A$4:$BD$1664,55,FALSE))</f>
        <v>800</v>
      </c>
      <c r="V414" s="19">
        <f>IF($C414="B",VLOOKUP($A414,Bat!$A$4:$BA$1464,47,FALSE),VLOOKUP($A414,Pit!$A$4:$BF$1664,56,FALSE))</f>
        <v>800</v>
      </c>
      <c r="W414" s="19">
        <f>IF($C414="B",VLOOKUP($A414,Bat!$A$4:$BA$1464,48,FALSE),VLOOKUP($A414,Pit!$A$4:$BF$1664,57,FALSE))</f>
        <v>0</v>
      </c>
      <c r="X414" s="14">
        <f t="shared" si="29"/>
        <v>1561</v>
      </c>
      <c r="Y414" s="20">
        <f t="shared" si="30"/>
        <v>711</v>
      </c>
      <c r="Z414" s="14" t="str">
        <f>IFERROR(VLOOKUP($D414,Results37!$F$3:$L$1396,Z$1,FALSE),"")</f>
        <v/>
      </c>
      <c r="AA414" s="43" t="str">
        <f>IF(ISERROR(VLOOKUP(D414,Results37!$F$3:$O$1399,AA$1,FALSE)),"",IF(VLOOKUP(D414,Results37!$F$3:$O$1399,AA$1+1,FALSE)=1,"S"&amp;VLOOKUP(D414,Results37!$F$3:$O$1399,AA$1,FALSE),VLOOKUP(D414,Results37!$F$3:$O$1399,AA$1,FALSE)))</f>
        <v/>
      </c>
      <c r="AB414" s="14" t="str">
        <f>IFERROR(VLOOKUP($D414,Results37!$F$3:$L$1396,AB$1,FALSE),"")</f>
        <v/>
      </c>
      <c r="AC414" s="14" t="str">
        <f>IFERROR(VLOOKUP($D414,Results37!$F$3:$L$1396,AC$1,FALSE),"")</f>
        <v/>
      </c>
      <c r="AD414" s="14" t="e">
        <f t="shared" si="31"/>
        <v>#VALUE!</v>
      </c>
      <c r="AE414" s="18" t="str">
        <f>IF(ISERROR(VLOOKUP($AC414&amp;"-"&amp;$F414&amp;" "&amp;G414,Bonuses!$B$1:$G$1006,4,FALSE)),"",INT(VLOOKUP($AC414&amp;"-"&amp;$F414&amp;" "&amp;$G414,Bonuses!$B$1:$G$1006,4,FALSE)))</f>
        <v/>
      </c>
      <c r="AF414" s="14" t="str">
        <f>IF(ISERROR(VLOOKUP($AC414&amp;"-"&amp;$F414,Bonuses!$B$1:$G$1006,5,FALSE)),"",IF(VLOOKUP($AC414&amp;"-"&amp;$F414,Bonuses!$B$1:$G$1006,5,FALSE)="","",VLOOKUP($AC414&amp;"-"&amp;$F414,Bonuses!$B$1:$G$1006,6,FALSE)&amp;" yrs, "&amp;VLOOKUP($AC414&amp;"-"&amp;$F414,Bonuses!$B$1:$G$1006,5,FALSE)))</f>
        <v/>
      </c>
    </row>
    <row r="415" spans="1:32" s="19" customFormat="1" hidden="1" x14ac:dyDescent="0.3">
      <c r="A415" s="19">
        <v>6462</v>
      </c>
      <c r="B415" s="19">
        <f t="shared" si="28"/>
        <v>1</v>
      </c>
      <c r="C415" s="14" t="str">
        <f>IF(ISNUMBER(IFERROR(VLOOKUP($A415,Pit!$A$4:$A$600,1,FALSE),"B")),"P","B")</f>
        <v>B</v>
      </c>
      <c r="D415" s="15">
        <f>IF($C415="B",VLOOKUP($A415,Bat!$A$4:$BG$1500,D$1,FALSE),VLOOKUP($A415,Pit!$A$4:$BA$1686,D$2,FALSE))</f>
        <v>6462</v>
      </c>
      <c r="E415" s="14" t="str">
        <f>IF($C415="B",VLOOKUP($A415,Bat!$A$4:$BG$1500,E$1,FALSE),VLOOKUP($A415,Pit!$A$4:$BA$1686,E$2,FALSE))</f>
        <v>3B</v>
      </c>
      <c r="F415" s="14" t="str">
        <f>IF($C415="B",VLOOKUP($A415,Bat!$A$4:$BG$1500,F$1,FALSE),VLOOKUP($A415,Pit!$A$4:$BA$1686,F$2,FALSE))</f>
        <v>Steve</v>
      </c>
      <c r="G415" s="14" t="str">
        <f>IF($C415="B",VLOOKUP($A415,Bat!$A$4:$BG$1500,G$1,FALSE),VLOOKUP($A415,Pit!$A$4:$BA$1686,G$2,FALSE))</f>
        <v>Johnson</v>
      </c>
      <c r="H415" s="14">
        <f>IF($C415="B",VLOOKUP($A415,Bat!$A$4:$BG$1500,H$1,FALSE),VLOOKUP($A415,Pit!$A$4:$BA$1686,H$2,FALSE))</f>
        <v>18</v>
      </c>
      <c r="I415" s="14" t="str">
        <f>IF($C415="B",VLOOKUP($A415,Bat!$A$4:$BG$1500,I$1,FALSE),VLOOKUP($A415,Pit!$A$4:$BA$1686,I$2,FALSE))</f>
        <v>R</v>
      </c>
      <c r="J415" s="14" t="str">
        <f>IF($C415="B",VLOOKUP($A415,Bat!$A$4:$BG$1500,J$1,FALSE),VLOOKUP($A415,Pit!$A$4:$BA$1686,J$2,FALSE))</f>
        <v>R</v>
      </c>
      <c r="K415" s="14" t="str">
        <f>IF($C415="B",VLOOKUP($A415,Bat!$A$4:$BG$1500,K$1,FALSE),VLOOKUP($A415,Pit!$A$4:$BA$1686,K$2,FALSE))</f>
        <v>Normal</v>
      </c>
      <c r="L415" s="15" t="str">
        <f>IF($C415="B",VLOOKUP($A415,Bat!$A$4:$BG$1500,L$1,FALSE),VLOOKUP($A415,Pit!$A$4:$BA$1686,L$2,FALSE))</f>
        <v>Normal</v>
      </c>
      <c r="M415" s="14">
        <f>IF($C415="B",VLOOKUP($A415,Bat!$A$4:$BG$1500,M$1,FALSE),VLOOKUP($A415,Pit!$A$4:$BA$1686,M$2,FALSE))</f>
        <v>3</v>
      </c>
      <c r="N415" s="14">
        <f>IF($C415="B",VLOOKUP($A415,Bat!$A$4:$BG$1500,N$1,FALSE),VLOOKUP($A415,Pit!$A$4:$BA$1686,N$2,FALSE))</f>
        <v>3</v>
      </c>
      <c r="O415" s="14">
        <f>IF($C415="B",VLOOKUP($A415,Bat!$A$4:$BG$1500,O$1,FALSE),VLOOKUP($A415,Pit!$A$4:$BA$1686,O$2,FALSE))</f>
        <v>3</v>
      </c>
      <c r="P415" s="14">
        <f>IF($C415="B",VLOOKUP($A415,Bat!$A$4:$BG$1500,P$1,FALSE),VLOOKUP($A415,Pit!$A$4:$BA$1686,P$2,FALSE))</f>
        <v>3</v>
      </c>
      <c r="Q415" s="15">
        <f>IF($C415="B",VLOOKUP($A415,Bat!$A$4:$BG$1500,Q$1,FALSE),VLOOKUP($A415,Pit!$A$4:$BA$1686,Q$2,FALSE))</f>
        <v>3</v>
      </c>
      <c r="R415" s="16">
        <f>IF($C415="B",VLOOKUP($A415,Bat!$A$4:$BG$1500,R$1,FALSE),VLOOKUP($A415,Pit!$A$4:$BA$1686,R$2,FALSE))</f>
        <v>108.86142600861544</v>
      </c>
      <c r="S415" s="17">
        <f>IF($C415="B",VLOOKUP($A415,Bat!$A$4:$BG$1500,S$1,FALSE),VLOOKUP($A415,Pit!$A$4:$BA$1686,S$2,FALSE))</f>
        <v>0.15738444675108629</v>
      </c>
      <c r="T415" s="48" t="str">
        <f>IF($C415="B",VLOOKUP($A415,Bat!$A$4:$BG$1500,T$1,FALSE),VLOOKUP($A415,Pit!$A$4:$BA$1686,T$2,FALSE))</f>
        <v>$65k</v>
      </c>
      <c r="U415" s="19">
        <f>IF($C415="B",VLOOKUP($A415,Bat!$A$4:$AU$1464,46,FALSE),VLOOKUP($A415,Pit!$A$4:$BD$1664,55,FALSE))</f>
        <v>800</v>
      </c>
      <c r="V415" s="19">
        <f>IF($C415="B",VLOOKUP($A415,Bat!$A$4:$BA$1464,47,FALSE),VLOOKUP($A415,Pit!$A$4:$BF$1664,56,FALSE))</f>
        <v>800</v>
      </c>
      <c r="W415" s="19">
        <f>IF($C415="B",VLOOKUP($A415,Bat!$A$4:$BA$1464,48,FALSE),VLOOKUP($A415,Pit!$A$4:$BF$1664,57,FALSE))</f>
        <v>0</v>
      </c>
      <c r="X415" s="14">
        <f t="shared" si="29"/>
        <v>1240</v>
      </c>
      <c r="Y415" s="20">
        <f t="shared" si="30"/>
        <v>390</v>
      </c>
      <c r="Z415" s="14">
        <f>IFERROR(VLOOKUP($D415,Results37!$F$3:$L$1396,Z$1,FALSE),"")</f>
        <v>550</v>
      </c>
      <c r="AA415" s="43">
        <f>IF(ISERROR(VLOOKUP(D415,Results37!$F$3:$O$1399,AA$1,FALSE)),"",IF(VLOOKUP(D415,Results37!$F$3:$O$1399,AA$1+1,FALSE)=1,"S"&amp;VLOOKUP(D415,Results37!$F$3:$O$1399,AA$1,FALSE),VLOOKUP(D415,Results37!$F$3:$O$1399,AA$1,FALSE)))</f>
        <v>18</v>
      </c>
      <c r="AB415" s="14">
        <f>IFERROR(VLOOKUP($D415,Results37!$F$3:$L$1396,AB$1,FALSE),"")</f>
        <v>18</v>
      </c>
      <c r="AC415" s="14" t="str">
        <f>IFERROR(VLOOKUP($D415,Results37!$F$3:$L$1396,AC$1,FALSE),"")</f>
        <v>Crystal Lake Sandgnats</v>
      </c>
      <c r="AD415" s="14">
        <f t="shared" si="31"/>
        <v>690</v>
      </c>
      <c r="AE415" s="18" t="str">
        <f>IF(ISERROR(VLOOKUP($AC415&amp;"-"&amp;$F415&amp;" "&amp;G415,Bonuses!$B$1:$G$1006,4,FALSE)),"",INT(VLOOKUP($AC415&amp;"-"&amp;$F415&amp;" "&amp;$G415,Bonuses!$B$1:$G$1006,4,FALSE)))</f>
        <v/>
      </c>
      <c r="AF415" s="14" t="str">
        <f>IF(ISERROR(VLOOKUP($AC415&amp;"-"&amp;$F415,Bonuses!$B$1:$G$1006,5,FALSE)),"",IF(VLOOKUP($AC415&amp;"-"&amp;$F415,Bonuses!$B$1:$G$1006,5,FALSE)="","",VLOOKUP($AC415&amp;"-"&amp;$F415,Bonuses!$B$1:$G$1006,6,FALSE)&amp;" yrs, "&amp;VLOOKUP($AC415&amp;"-"&amp;$F415,Bonuses!$B$1:$G$1006,5,FALSE)))</f>
        <v/>
      </c>
    </row>
    <row r="416" spans="1:32" s="19" customFormat="1" hidden="1" x14ac:dyDescent="0.3">
      <c r="A416" s="19">
        <v>10316</v>
      </c>
      <c r="B416" s="19">
        <f t="shared" si="28"/>
        <v>1</v>
      </c>
      <c r="C416" s="14" t="str">
        <f>IF(ISNUMBER(IFERROR(VLOOKUP($A416,Pit!$A$4:$A$600,1,FALSE),"B")),"P","B")</f>
        <v>B</v>
      </c>
      <c r="D416" s="15">
        <f>IF($C416="B",VLOOKUP($A416,Bat!$A$4:$BG$1500,D$1,FALSE),VLOOKUP($A416,Pit!$A$4:$BA$1686,D$2,FALSE))</f>
        <v>10316</v>
      </c>
      <c r="E416" s="14" t="str">
        <f>IF($C416="B",VLOOKUP($A416,Bat!$A$4:$BG$1500,E$1,FALSE),VLOOKUP($A416,Pit!$A$4:$BA$1686,E$2,FALSE))</f>
        <v>SS</v>
      </c>
      <c r="F416" s="14" t="str">
        <f>IF($C416="B",VLOOKUP($A416,Bat!$A$4:$BG$1500,F$1,FALSE),VLOOKUP($A416,Pit!$A$4:$BA$1686,F$2,FALSE))</f>
        <v>Shinobu</v>
      </c>
      <c r="G416" s="14" t="str">
        <f>IF($C416="B",VLOOKUP($A416,Bat!$A$4:$BG$1500,G$1,FALSE),VLOOKUP($A416,Pit!$A$4:$BA$1686,G$2,FALSE))</f>
        <v>Morita</v>
      </c>
      <c r="H416" s="14">
        <f>IF($C416="B",VLOOKUP($A416,Bat!$A$4:$BG$1500,H$1,FALSE),VLOOKUP($A416,Pit!$A$4:$BA$1686,H$2,FALSE))</f>
        <v>18</v>
      </c>
      <c r="I416" s="14" t="str">
        <f>IF($C416="B",VLOOKUP($A416,Bat!$A$4:$BG$1500,I$1,FALSE),VLOOKUP($A416,Pit!$A$4:$BA$1686,I$2,FALSE))</f>
        <v>R</v>
      </c>
      <c r="J416" s="14" t="str">
        <f>IF($C416="B",VLOOKUP($A416,Bat!$A$4:$BG$1500,J$1,FALSE),VLOOKUP($A416,Pit!$A$4:$BA$1686,J$2,FALSE))</f>
        <v>R</v>
      </c>
      <c r="K416" s="14" t="str">
        <f>IF($C416="B",VLOOKUP($A416,Bat!$A$4:$BG$1500,K$1,FALSE),VLOOKUP($A416,Pit!$A$4:$BA$1686,K$2,FALSE))</f>
        <v>Normal</v>
      </c>
      <c r="L416" s="15" t="str">
        <f>IF($C416="B",VLOOKUP($A416,Bat!$A$4:$BG$1500,L$1,FALSE),VLOOKUP($A416,Pit!$A$4:$BA$1686,L$2,FALSE))</f>
        <v>Normal</v>
      </c>
      <c r="M416" s="14">
        <f>IF($C416="B",VLOOKUP($A416,Bat!$A$4:$BG$1500,M$1,FALSE),VLOOKUP($A416,Pit!$A$4:$BA$1686,M$2,FALSE))</f>
        <v>2</v>
      </c>
      <c r="N416" s="14">
        <f>IF($C416="B",VLOOKUP($A416,Bat!$A$4:$BG$1500,N$1,FALSE),VLOOKUP($A416,Pit!$A$4:$BA$1686,N$2,FALSE))</f>
        <v>3</v>
      </c>
      <c r="O416" s="14">
        <f>IF($C416="B",VLOOKUP($A416,Bat!$A$4:$BG$1500,O$1,FALSE),VLOOKUP($A416,Pit!$A$4:$BA$1686,O$2,FALSE))</f>
        <v>4</v>
      </c>
      <c r="P416" s="14">
        <f>IF($C416="B",VLOOKUP($A416,Bat!$A$4:$BG$1500,P$1,FALSE),VLOOKUP($A416,Pit!$A$4:$BA$1686,P$2,FALSE))</f>
        <v>5</v>
      </c>
      <c r="Q416" s="15">
        <f>IF($C416="B",VLOOKUP($A416,Bat!$A$4:$BG$1500,Q$1,FALSE),VLOOKUP($A416,Pit!$A$4:$BA$1686,Q$2,FALSE))</f>
        <v>3</v>
      </c>
      <c r="R416" s="16">
        <f>IF($C416="B",VLOOKUP($A416,Bat!$A$4:$BG$1500,R$1,FALSE),VLOOKUP($A416,Pit!$A$4:$BA$1686,R$2,FALSE))</f>
        <v>108.83282739103439</v>
      </c>
      <c r="S416" s="17">
        <f>IF($C416="B",VLOOKUP($A416,Bat!$A$4:$BG$1500,S$1,FALSE),VLOOKUP($A416,Pit!$A$4:$BA$1686,S$2,FALSE))</f>
        <v>0.15141051652184712</v>
      </c>
      <c r="T416" s="48" t="str">
        <f>IF($C416="B",VLOOKUP($A416,Bat!$A$4:$BG$1500,T$1,FALSE),VLOOKUP($A416,Pit!$A$4:$BA$1686,T$2,FALSE))</f>
        <v>$65k</v>
      </c>
      <c r="U416" s="19">
        <f>IF($C416="B",VLOOKUP($A416,Bat!$A$4:$AU$1464,46,FALSE),VLOOKUP($A416,Pit!$A$4:$BD$1664,55,FALSE))</f>
        <v>800</v>
      </c>
      <c r="V416" s="19">
        <f>IF($C416="B",VLOOKUP($A416,Bat!$A$4:$BA$1464,47,FALSE),VLOOKUP($A416,Pit!$A$4:$BF$1664,56,FALSE))</f>
        <v>800</v>
      </c>
      <c r="W416" s="19">
        <f>IF($C416="B",VLOOKUP($A416,Bat!$A$4:$BA$1464,48,FALSE),VLOOKUP($A416,Pit!$A$4:$BF$1664,57,FALSE))</f>
        <v>0</v>
      </c>
      <c r="X416" s="14">
        <f t="shared" si="29"/>
        <v>1241</v>
      </c>
      <c r="Y416" s="20">
        <f t="shared" si="30"/>
        <v>391</v>
      </c>
      <c r="Z416" s="14">
        <f>IFERROR(VLOOKUP($D416,Results37!$F$3:$L$1396,Z$1,FALSE),"")</f>
        <v>420</v>
      </c>
      <c r="AA416" s="43">
        <f>IF(ISERROR(VLOOKUP(D416,Results37!$F$3:$O$1399,AA$1,FALSE)),"",IF(VLOOKUP(D416,Results37!$F$3:$O$1399,AA$1+1,FALSE)=1,"S"&amp;VLOOKUP(D416,Results37!$F$3:$O$1399,AA$1,FALSE),VLOOKUP(D416,Results37!$F$3:$O$1399,AA$1,FALSE)))</f>
        <v>14</v>
      </c>
      <c r="AB416" s="14">
        <f>IFERROR(VLOOKUP($D416,Results37!$F$3:$L$1396,AB$1,FALSE),"")</f>
        <v>16</v>
      </c>
      <c r="AC416" s="14" t="str">
        <f>IFERROR(VLOOKUP($D416,Results37!$F$3:$L$1396,AC$1,FALSE),"")</f>
        <v>Reno Zephyrs</v>
      </c>
      <c r="AD416" s="14">
        <f t="shared" si="31"/>
        <v>821</v>
      </c>
      <c r="AE416" s="18" t="str">
        <f>IF(ISERROR(VLOOKUP($AC416&amp;"-"&amp;$F416&amp;" "&amp;G416,Bonuses!$B$1:$G$1006,4,FALSE)),"",INT(VLOOKUP($AC416&amp;"-"&amp;$F416&amp;" "&amp;$G416,Bonuses!$B$1:$G$1006,4,FALSE)))</f>
        <v/>
      </c>
      <c r="AF416" s="14" t="str">
        <f>AA416&amp;"."&amp;AB416&amp;" ("&amp;Z416&amp;") - "&amp;E416&amp;" "&amp;F416&amp;" "&amp;G416</f>
        <v>14.16 (420) - SS Shinobu Morita</v>
      </c>
    </row>
    <row r="417" spans="1:32" s="19" customFormat="1" hidden="1" x14ac:dyDescent="0.3">
      <c r="A417" s="19">
        <v>12489</v>
      </c>
      <c r="B417" s="19">
        <f t="shared" si="28"/>
        <v>1</v>
      </c>
      <c r="C417" s="14" t="str">
        <f>IF(ISNUMBER(IFERROR(VLOOKUP($A417,Pit!$A$4:$A$600,1,FALSE),"B")),"P","B")</f>
        <v>B</v>
      </c>
      <c r="D417" s="15">
        <f>IF($C417="B",VLOOKUP($A417,Bat!$A$4:$BG$1500,D$1,FALSE),VLOOKUP($A417,Pit!$A$4:$BA$1686,D$2,FALSE))</f>
        <v>12489</v>
      </c>
      <c r="E417" s="14" t="str">
        <f>IF($C417="B",VLOOKUP($A417,Bat!$A$4:$BG$1500,E$1,FALSE),VLOOKUP($A417,Pit!$A$4:$BA$1686,E$2,FALSE))</f>
        <v>3B</v>
      </c>
      <c r="F417" s="14" t="str">
        <f>IF($C417="B",VLOOKUP($A417,Bat!$A$4:$BG$1500,F$1,FALSE),VLOOKUP($A417,Pit!$A$4:$BA$1686,F$2,FALSE))</f>
        <v>Juan Jose</v>
      </c>
      <c r="G417" s="14" t="str">
        <f>IF($C417="B",VLOOKUP($A417,Bat!$A$4:$BG$1500,G$1,FALSE),VLOOKUP($A417,Pit!$A$4:$BA$1686,G$2,FALSE))</f>
        <v>Enríquez</v>
      </c>
      <c r="H417" s="14">
        <f>IF($C417="B",VLOOKUP($A417,Bat!$A$4:$BG$1500,H$1,FALSE),VLOOKUP($A417,Pit!$A$4:$BA$1686,H$2,FALSE))</f>
        <v>18</v>
      </c>
      <c r="I417" s="14" t="str">
        <f>IF($C417="B",VLOOKUP($A417,Bat!$A$4:$BG$1500,I$1,FALSE),VLOOKUP($A417,Pit!$A$4:$BA$1686,I$2,FALSE))</f>
        <v>R</v>
      </c>
      <c r="J417" s="14" t="str">
        <f>IF($C417="B",VLOOKUP($A417,Bat!$A$4:$BG$1500,J$1,FALSE),VLOOKUP($A417,Pit!$A$4:$BA$1686,J$2,FALSE))</f>
        <v>R</v>
      </c>
      <c r="K417" s="14" t="str">
        <f>IF($C417="B",VLOOKUP($A417,Bat!$A$4:$BG$1500,K$1,FALSE),VLOOKUP($A417,Pit!$A$4:$BA$1686,K$2,FALSE))</f>
        <v>Normal</v>
      </c>
      <c r="L417" s="15" t="str">
        <f>IF($C417="B",VLOOKUP($A417,Bat!$A$4:$BG$1500,L$1,FALSE),VLOOKUP($A417,Pit!$A$4:$BA$1686,L$2,FALSE))</f>
        <v>Normal</v>
      </c>
      <c r="M417" s="14">
        <f>IF($C417="B",VLOOKUP($A417,Bat!$A$4:$BG$1500,M$1,FALSE),VLOOKUP($A417,Pit!$A$4:$BA$1686,M$2,FALSE))</f>
        <v>2</v>
      </c>
      <c r="N417" s="14">
        <f>IF($C417="B",VLOOKUP($A417,Bat!$A$4:$BG$1500,N$1,FALSE),VLOOKUP($A417,Pit!$A$4:$BA$1686,N$2,FALSE))</f>
        <v>4</v>
      </c>
      <c r="O417" s="14">
        <f>IF($C417="B",VLOOKUP($A417,Bat!$A$4:$BG$1500,O$1,FALSE),VLOOKUP($A417,Pit!$A$4:$BA$1686,O$2,FALSE))</f>
        <v>5</v>
      </c>
      <c r="P417" s="14">
        <f>IF($C417="B",VLOOKUP($A417,Bat!$A$4:$BG$1500,P$1,FALSE),VLOOKUP($A417,Pit!$A$4:$BA$1686,P$2,FALSE))</f>
        <v>5</v>
      </c>
      <c r="Q417" s="15">
        <f>IF($C417="B",VLOOKUP($A417,Bat!$A$4:$BG$1500,Q$1,FALSE),VLOOKUP($A417,Pit!$A$4:$BA$1686,Q$2,FALSE))</f>
        <v>1</v>
      </c>
      <c r="R417" s="16">
        <f>IF($C417="B",VLOOKUP($A417,Bat!$A$4:$BG$1500,R$1,FALSE),VLOOKUP($A417,Pit!$A$4:$BA$1686,R$2,FALSE))</f>
        <v>108.78958743080136</v>
      </c>
      <c r="S417" s="17">
        <f>IF($C417="B",VLOOKUP($A417,Bat!$A$4:$BG$1500,S$1,FALSE),VLOOKUP($A417,Pit!$A$4:$BA$1686,S$2,FALSE))</f>
        <v>0.14237817414323192</v>
      </c>
      <c r="T417" s="48" t="str">
        <f>IF($C417="B",VLOOKUP($A417,Bat!$A$4:$BG$1500,T$1,FALSE),VLOOKUP($A417,Pit!$A$4:$BA$1686,T$2,FALSE))</f>
        <v>$65k</v>
      </c>
      <c r="U417" s="19">
        <f>IF($C417="B",VLOOKUP($A417,Bat!$A$4:$AU$1464,46,FALSE),VLOOKUP($A417,Pit!$A$4:$BD$1664,55,FALSE))</f>
        <v>800</v>
      </c>
      <c r="V417" s="19">
        <f>IF($C417="B",VLOOKUP($A417,Bat!$A$4:$BA$1464,47,FALSE),VLOOKUP($A417,Pit!$A$4:$BF$1664,56,FALSE))</f>
        <v>800</v>
      </c>
      <c r="W417" s="19">
        <f>IF($C417="B",VLOOKUP($A417,Bat!$A$4:$BA$1464,48,FALSE),VLOOKUP($A417,Pit!$A$4:$BF$1664,57,FALSE))</f>
        <v>0</v>
      </c>
      <c r="X417" s="14">
        <f t="shared" si="29"/>
        <v>1244</v>
      </c>
      <c r="Y417" s="20">
        <f t="shared" si="30"/>
        <v>394</v>
      </c>
      <c r="Z417" s="14">
        <f>IFERROR(VLOOKUP($D417,Results37!$F$3:$L$1396,Z$1,FALSE),"")</f>
        <v>408</v>
      </c>
      <c r="AA417" s="43">
        <f>IF(ISERROR(VLOOKUP(D417,Results37!$F$3:$O$1399,AA$1,FALSE)),"",IF(VLOOKUP(D417,Results37!$F$3:$O$1399,AA$1+1,FALSE)=1,"S"&amp;VLOOKUP(D417,Results37!$F$3:$O$1399,AA$1,FALSE),VLOOKUP(D417,Results37!$F$3:$O$1399,AA$1,FALSE)))</f>
        <v>14</v>
      </c>
      <c r="AB417" s="14">
        <f>IFERROR(VLOOKUP($D417,Results37!$F$3:$L$1396,AB$1,FALSE),"")</f>
        <v>4</v>
      </c>
      <c r="AC417" s="14" t="str">
        <f>IFERROR(VLOOKUP($D417,Results37!$F$3:$L$1396,AC$1,FALSE),"")</f>
        <v>Manchester Maulers</v>
      </c>
      <c r="AD417" s="14">
        <f t="shared" si="31"/>
        <v>836</v>
      </c>
      <c r="AE417" s="18" t="str">
        <f>IF(ISERROR(VLOOKUP($AC417&amp;"-"&amp;$F417&amp;" "&amp;G417,Bonuses!$B$1:$G$1006,4,FALSE)),"",INT(VLOOKUP($AC417&amp;"-"&amp;$F417&amp;" "&amp;$G417,Bonuses!$B$1:$G$1006,4,FALSE)))</f>
        <v/>
      </c>
      <c r="AF417" s="14" t="str">
        <f>AA417&amp;"."&amp;AB417&amp;" ("&amp;Z417&amp;") - "&amp;E417&amp;" "&amp;F417&amp;" "&amp;G417</f>
        <v>14.4 (408) - 3B Juan Jose Enríquez</v>
      </c>
    </row>
    <row r="418" spans="1:32" s="19" customFormat="1" hidden="1" x14ac:dyDescent="0.3">
      <c r="A418" s="19">
        <v>7269</v>
      </c>
      <c r="B418" s="19">
        <f t="shared" si="28"/>
        <v>1</v>
      </c>
      <c r="C418" s="14" t="str">
        <f>IF(ISNUMBER(IFERROR(VLOOKUP($A418,Pit!$A$4:$A$600,1,FALSE),"B")),"P","B")</f>
        <v>B</v>
      </c>
      <c r="D418" s="15">
        <f>IF($C418="B",VLOOKUP($A418,Bat!$A$4:$BG$1500,D$1,FALSE),VLOOKUP($A418,Pit!$A$4:$BA$1686,D$2,FALSE))</f>
        <v>7269</v>
      </c>
      <c r="E418" s="14" t="str">
        <f>IF($C418="B",VLOOKUP($A418,Bat!$A$4:$BG$1500,E$1,FALSE),VLOOKUP($A418,Pit!$A$4:$BA$1686,E$2,FALSE))</f>
        <v>3B</v>
      </c>
      <c r="F418" s="14" t="str">
        <f>IF($C418="B",VLOOKUP($A418,Bat!$A$4:$BG$1500,F$1,FALSE),VLOOKUP($A418,Pit!$A$4:$BA$1686,F$2,FALSE))</f>
        <v>Ken</v>
      </c>
      <c r="G418" s="14" t="str">
        <f>IF($C418="B",VLOOKUP($A418,Bat!$A$4:$BG$1500,G$1,FALSE),VLOOKUP($A418,Pit!$A$4:$BA$1686,G$2,FALSE))</f>
        <v>Larsen</v>
      </c>
      <c r="H418" s="14">
        <f>IF($C418="B",VLOOKUP($A418,Bat!$A$4:$BG$1500,H$1,FALSE),VLOOKUP($A418,Pit!$A$4:$BA$1686,H$2,FALSE))</f>
        <v>21</v>
      </c>
      <c r="I418" s="14" t="str">
        <f>IF($C418="B",VLOOKUP($A418,Bat!$A$4:$BG$1500,I$1,FALSE),VLOOKUP($A418,Pit!$A$4:$BA$1686,I$2,FALSE))</f>
        <v>R</v>
      </c>
      <c r="J418" s="14" t="str">
        <f>IF($C418="B",VLOOKUP($A418,Bat!$A$4:$BG$1500,J$1,FALSE),VLOOKUP($A418,Pit!$A$4:$BA$1686,J$2,FALSE))</f>
        <v>R</v>
      </c>
      <c r="K418" s="14" t="str">
        <f>IF($C418="B",VLOOKUP($A418,Bat!$A$4:$BG$1500,K$1,FALSE),VLOOKUP($A418,Pit!$A$4:$BA$1686,K$2,FALSE))</f>
        <v>Normal</v>
      </c>
      <c r="L418" s="15" t="str">
        <f>IF($C418="B",VLOOKUP($A418,Bat!$A$4:$BG$1500,L$1,FALSE),VLOOKUP($A418,Pit!$A$4:$BA$1686,L$2,FALSE))</f>
        <v>Normal</v>
      </c>
      <c r="M418" s="14">
        <f>IF($C418="B",VLOOKUP($A418,Bat!$A$4:$BG$1500,M$1,FALSE),VLOOKUP($A418,Pit!$A$4:$BA$1686,M$2,FALSE))</f>
        <v>3</v>
      </c>
      <c r="N418" s="14">
        <f>IF($C418="B",VLOOKUP($A418,Bat!$A$4:$BG$1500,N$1,FALSE),VLOOKUP($A418,Pit!$A$4:$BA$1686,N$2,FALSE))</f>
        <v>4</v>
      </c>
      <c r="O418" s="14">
        <f>IF($C418="B",VLOOKUP($A418,Bat!$A$4:$BG$1500,O$1,FALSE),VLOOKUP($A418,Pit!$A$4:$BA$1686,O$2,FALSE))</f>
        <v>4</v>
      </c>
      <c r="P418" s="14">
        <f>IF($C418="B",VLOOKUP($A418,Bat!$A$4:$BG$1500,P$1,FALSE),VLOOKUP($A418,Pit!$A$4:$BA$1686,P$2,FALSE))</f>
        <v>5</v>
      </c>
      <c r="Q418" s="15">
        <f>IF($C418="B",VLOOKUP($A418,Bat!$A$4:$BG$1500,Q$1,FALSE),VLOOKUP($A418,Pit!$A$4:$BA$1686,Q$2,FALSE))</f>
        <v>3</v>
      </c>
      <c r="R418" s="16">
        <f>IF($C418="B",VLOOKUP($A418,Bat!$A$4:$BG$1500,R$1,FALSE),VLOOKUP($A418,Pit!$A$4:$BA$1686,R$2,FALSE))</f>
        <v>108.78106663280016</v>
      </c>
      <c r="S418" s="17">
        <f>IF($C418="B",VLOOKUP($A418,Bat!$A$4:$BG$1500,S$1,FALSE),VLOOKUP($A418,Pit!$A$4:$BA$1686,S$2,FALSE))</f>
        <v>0.14059827507600103</v>
      </c>
      <c r="T418" s="48" t="str">
        <f>IF($C418="B",VLOOKUP($A418,Bat!$A$4:$BG$1500,T$1,FALSE),VLOOKUP($A418,Pit!$A$4:$BA$1686,T$2,FALSE))</f>
        <v>-</v>
      </c>
      <c r="U418" s="19">
        <f>IF($C418="B",VLOOKUP($A418,Bat!$A$4:$AU$1464,46,FALSE),VLOOKUP($A418,Pit!$A$4:$BD$1664,55,FALSE))</f>
        <v>800</v>
      </c>
      <c r="V418" s="19">
        <f>IF($C418="B",VLOOKUP($A418,Bat!$A$4:$BA$1464,47,FALSE),VLOOKUP($A418,Pit!$A$4:$BF$1664,56,FALSE))</f>
        <v>800</v>
      </c>
      <c r="W418" s="19">
        <f>IF($C418="B",VLOOKUP($A418,Bat!$A$4:$BA$1464,48,FALSE),VLOOKUP($A418,Pit!$A$4:$BF$1664,57,FALSE))</f>
        <v>0</v>
      </c>
      <c r="X418" s="14">
        <f t="shared" si="29"/>
        <v>1245</v>
      </c>
      <c r="Y418" s="20">
        <f t="shared" si="30"/>
        <v>395</v>
      </c>
      <c r="Z418" s="14">
        <f>IFERROR(VLOOKUP($D418,Results37!$F$3:$L$1396,Z$1,FALSE),"")</f>
        <v>510</v>
      </c>
      <c r="AA418" s="43">
        <f>IF(ISERROR(VLOOKUP(D418,Results37!$F$3:$O$1399,AA$1,FALSE)),"",IF(VLOOKUP(D418,Results37!$F$3:$O$1399,AA$1+1,FALSE)=1,"S"&amp;VLOOKUP(D418,Results37!$F$3:$O$1399,AA$1,FALSE),VLOOKUP(D418,Results37!$F$3:$O$1399,AA$1,FALSE)))</f>
        <v>17</v>
      </c>
      <c r="AB418" s="14">
        <f>IFERROR(VLOOKUP($D418,Results37!$F$3:$L$1396,AB$1,FALSE),"")</f>
        <v>10</v>
      </c>
      <c r="AC418" s="14" t="str">
        <f>IFERROR(VLOOKUP($D418,Results37!$F$3:$L$1396,AC$1,FALSE),"")</f>
        <v>Tempe Knights</v>
      </c>
      <c r="AD418" s="14">
        <f t="shared" si="31"/>
        <v>735</v>
      </c>
      <c r="AE418" s="18" t="str">
        <f>IF(ISERROR(VLOOKUP($AC418&amp;"-"&amp;$F418&amp;" "&amp;G418,Bonuses!$B$1:$G$1006,4,FALSE)),"",INT(VLOOKUP($AC418&amp;"-"&amp;$F418&amp;" "&amp;$G418,Bonuses!$B$1:$G$1006,4,FALSE)))</f>
        <v/>
      </c>
      <c r="AF418" s="14" t="str">
        <f>AA418&amp;"."&amp;AB418&amp;" ("&amp;Z418&amp;") - "&amp;E418&amp;" "&amp;F418&amp;" "&amp;G418</f>
        <v>17.10 (510) - 3B Ken Larsen</v>
      </c>
    </row>
    <row r="419" spans="1:32" s="19" customFormat="1" hidden="1" x14ac:dyDescent="0.3">
      <c r="A419" s="19">
        <v>11084</v>
      </c>
      <c r="B419" s="19">
        <f t="shared" si="28"/>
        <v>1</v>
      </c>
      <c r="C419" s="14" t="str">
        <f>IF(ISNUMBER(IFERROR(VLOOKUP($A419,Pit!$A$4:$A$600,1,FALSE),"B")),"P","B")</f>
        <v>B</v>
      </c>
      <c r="D419" s="15">
        <f>IF($C419="B",VLOOKUP($A419,Bat!$A$4:$BG$1500,D$1,FALSE),VLOOKUP($A419,Pit!$A$4:$BA$1686,D$2,FALSE))</f>
        <v>11084</v>
      </c>
      <c r="E419" s="14" t="str">
        <f>IF($C419="B",VLOOKUP($A419,Bat!$A$4:$BG$1500,E$1,FALSE),VLOOKUP($A419,Pit!$A$4:$BA$1686,E$2,FALSE))</f>
        <v>1B</v>
      </c>
      <c r="F419" s="14" t="str">
        <f>IF($C419="B",VLOOKUP($A419,Bat!$A$4:$BG$1500,F$1,FALSE),VLOOKUP($A419,Pit!$A$4:$BA$1686,F$2,FALSE))</f>
        <v>Dave</v>
      </c>
      <c r="G419" s="14" t="str">
        <f>IF($C419="B",VLOOKUP($A419,Bat!$A$4:$BG$1500,G$1,FALSE),VLOOKUP($A419,Pit!$A$4:$BA$1686,G$2,FALSE))</f>
        <v>Rodríguez</v>
      </c>
      <c r="H419" s="14">
        <f>IF($C419="B",VLOOKUP($A419,Bat!$A$4:$BG$1500,H$1,FALSE),VLOOKUP($A419,Pit!$A$4:$BA$1686,H$2,FALSE))</f>
        <v>21</v>
      </c>
      <c r="I419" s="14" t="str">
        <f>IF($C419="B",VLOOKUP($A419,Bat!$A$4:$BG$1500,I$1,FALSE),VLOOKUP($A419,Pit!$A$4:$BA$1686,I$2,FALSE))</f>
        <v>R</v>
      </c>
      <c r="J419" s="14" t="str">
        <f>IF($C419="B",VLOOKUP($A419,Bat!$A$4:$BG$1500,J$1,FALSE),VLOOKUP($A419,Pit!$A$4:$BA$1686,J$2,FALSE))</f>
        <v>R</v>
      </c>
      <c r="K419" s="14" t="str">
        <f>IF($C419="B",VLOOKUP($A419,Bat!$A$4:$BG$1500,K$1,FALSE),VLOOKUP($A419,Pit!$A$4:$BA$1686,K$2,FALSE))</f>
        <v>Normal</v>
      </c>
      <c r="L419" s="15" t="str">
        <f>IF($C419="B",VLOOKUP($A419,Bat!$A$4:$BG$1500,L$1,FALSE),VLOOKUP($A419,Pit!$A$4:$BA$1686,L$2,FALSE))</f>
        <v>Normal</v>
      </c>
      <c r="M419" s="14">
        <f>IF($C419="B",VLOOKUP($A419,Bat!$A$4:$BG$1500,M$1,FALSE),VLOOKUP($A419,Pit!$A$4:$BA$1686,M$2,FALSE))</f>
        <v>3</v>
      </c>
      <c r="N419" s="14">
        <f>IF($C419="B",VLOOKUP($A419,Bat!$A$4:$BG$1500,N$1,FALSE),VLOOKUP($A419,Pit!$A$4:$BA$1686,N$2,FALSE))</f>
        <v>5</v>
      </c>
      <c r="O419" s="14">
        <f>IF($C419="B",VLOOKUP($A419,Bat!$A$4:$BG$1500,O$1,FALSE),VLOOKUP($A419,Pit!$A$4:$BA$1686,O$2,FALSE))</f>
        <v>4</v>
      </c>
      <c r="P419" s="14">
        <f>IF($C419="B",VLOOKUP($A419,Bat!$A$4:$BG$1500,P$1,FALSE),VLOOKUP($A419,Pit!$A$4:$BA$1686,P$2,FALSE))</f>
        <v>5</v>
      </c>
      <c r="Q419" s="15">
        <f>IF($C419="B",VLOOKUP($A419,Bat!$A$4:$BG$1500,Q$1,FALSE),VLOOKUP($A419,Pit!$A$4:$BA$1686,Q$2,FALSE))</f>
        <v>3</v>
      </c>
      <c r="R419" s="16">
        <f>IF($C419="B",VLOOKUP($A419,Bat!$A$4:$BG$1500,R$1,FALSE),VLOOKUP($A419,Pit!$A$4:$BA$1686,R$2,FALSE))</f>
        <v>108.78034586692939</v>
      </c>
      <c r="S419" s="17">
        <f>IF($C419="B",VLOOKUP($A419,Bat!$A$4:$BG$1500,S$1,FALSE),VLOOKUP($A419,Pit!$A$4:$BA$1686,S$2,FALSE))</f>
        <v>0.1404477151752864</v>
      </c>
      <c r="T419" s="48" t="str">
        <f>IF($C419="B",VLOOKUP($A419,Bat!$A$4:$BG$1500,T$1,FALSE),VLOOKUP($A419,Pit!$A$4:$BA$1686,T$2,FALSE))</f>
        <v>$110k</v>
      </c>
      <c r="U419" s="19">
        <f>IF($C419="B",VLOOKUP($A419,Bat!$A$4:$AU$1464,46,FALSE),VLOOKUP($A419,Pit!$A$4:$BD$1664,55,FALSE))</f>
        <v>800</v>
      </c>
      <c r="V419" s="19">
        <f>IF($C419="B",VLOOKUP($A419,Bat!$A$4:$BA$1464,47,FALSE),VLOOKUP($A419,Pit!$A$4:$BF$1664,56,FALSE))</f>
        <v>800</v>
      </c>
      <c r="W419" s="19">
        <f>IF($C419="B",VLOOKUP($A419,Bat!$A$4:$BA$1464,48,FALSE),VLOOKUP($A419,Pit!$A$4:$BF$1664,57,FALSE))</f>
        <v>0</v>
      </c>
      <c r="X419" s="14">
        <f t="shared" si="29"/>
        <v>1246</v>
      </c>
      <c r="Y419" s="20">
        <f t="shared" si="30"/>
        <v>396</v>
      </c>
      <c r="Z419" s="14">
        <f>IFERROR(VLOOKUP($D419,Results37!$F$3:$L$1396,Z$1,FALSE),"")</f>
        <v>584</v>
      </c>
      <c r="AA419" s="43">
        <f>IF(ISERROR(VLOOKUP(D419,Results37!$F$3:$O$1399,AA$1,FALSE)),"",IF(VLOOKUP(D419,Results37!$F$3:$O$1399,AA$1+1,FALSE)=1,"S"&amp;VLOOKUP(D419,Results37!$F$3:$O$1399,AA$1,FALSE),VLOOKUP(D419,Results37!$F$3:$O$1399,AA$1,FALSE)))</f>
        <v>19</v>
      </c>
      <c r="AB419" s="14">
        <f>IFERROR(VLOOKUP($D419,Results37!$F$3:$L$1396,AB$1,FALSE),"")</f>
        <v>20</v>
      </c>
      <c r="AC419" s="14" t="str">
        <f>IFERROR(VLOOKUP($D419,Results37!$F$3:$L$1396,AC$1,FALSE),"")</f>
        <v>New Orleans Trendsetters</v>
      </c>
      <c r="AD419" s="14">
        <f t="shared" si="31"/>
        <v>662</v>
      </c>
      <c r="AE419" s="18" t="str">
        <f>IF(ISERROR(VLOOKUP($AC419&amp;"-"&amp;$F419&amp;" "&amp;G419,Bonuses!$B$1:$G$1006,4,FALSE)),"",INT(VLOOKUP($AC419&amp;"-"&amp;$F419&amp;" "&amp;$G419,Bonuses!$B$1:$G$1006,4,FALSE)))</f>
        <v/>
      </c>
      <c r="AF419" s="14" t="str">
        <f>IF(ISERROR(VLOOKUP($AC419&amp;"-"&amp;$F419,Bonuses!$B$1:$G$1006,5,FALSE)),"",IF(VLOOKUP($AC419&amp;"-"&amp;$F419,Bonuses!$B$1:$G$1006,5,FALSE)="","",VLOOKUP($AC419&amp;"-"&amp;$F419,Bonuses!$B$1:$G$1006,6,FALSE)&amp;" yrs, "&amp;VLOOKUP($AC419&amp;"-"&amp;$F419,Bonuses!$B$1:$G$1006,5,FALSE)))</f>
        <v/>
      </c>
    </row>
    <row r="420" spans="1:32" s="19" customFormat="1" hidden="1" x14ac:dyDescent="0.3">
      <c r="A420" s="19">
        <v>10766</v>
      </c>
      <c r="B420" s="19">
        <f t="shared" si="28"/>
        <v>1</v>
      </c>
      <c r="C420" s="14" t="str">
        <f>IF(ISNUMBER(IFERROR(VLOOKUP($A420,Pit!$A$4:$A$600,1,FALSE),"B")),"P","B")</f>
        <v>P</v>
      </c>
      <c r="D420" s="15">
        <f>IF($C420="B",VLOOKUP($A420,Bat!$A$4:$BG$1500,D$1,FALSE),VLOOKUP($A420,Pit!$A$4:$BA$1686,D$2,FALSE))</f>
        <v>10766</v>
      </c>
      <c r="E420" s="14" t="str">
        <f>IF($C420="B",VLOOKUP($A420,Bat!$A$4:$BG$1500,E$1,FALSE),VLOOKUP($A420,Pit!$A$4:$BA$1686,E$2,FALSE))</f>
        <v>SP</v>
      </c>
      <c r="F420" s="14" t="str">
        <f>IF($C420="B",VLOOKUP($A420,Bat!$A$4:$BG$1500,F$1,FALSE),VLOOKUP($A420,Pit!$A$4:$BA$1686,F$2,FALSE))</f>
        <v>Nori</v>
      </c>
      <c r="G420" s="14" t="str">
        <f>IF($C420="B",VLOOKUP($A420,Bat!$A$4:$BG$1500,G$1,FALSE),VLOOKUP($A420,Pit!$A$4:$BA$1686,G$2,FALSE))</f>
        <v>Koruba</v>
      </c>
      <c r="H420" s="14">
        <f>IF($C420="B",VLOOKUP($A420,Bat!$A$4:$BG$1500,H$1,FALSE),VLOOKUP($A420,Pit!$A$4:$BA$1686,H$2,FALSE))</f>
        <v>18</v>
      </c>
      <c r="I420" s="14" t="str">
        <f>IF($C420="B",VLOOKUP($A420,Bat!$A$4:$BG$1500,I$1,FALSE),VLOOKUP($A420,Pit!$A$4:$BA$1686,I$2,FALSE))</f>
        <v>R</v>
      </c>
      <c r="J420" s="14" t="str">
        <f>IF($C420="B",VLOOKUP($A420,Bat!$A$4:$BG$1500,J$1,FALSE),VLOOKUP($A420,Pit!$A$4:$BA$1686,J$2,FALSE))</f>
        <v>R</v>
      </c>
      <c r="K420" s="14" t="str">
        <f>IF($C420="B",VLOOKUP($A420,Bat!$A$4:$BG$1500,K$1,FALSE),VLOOKUP($A420,Pit!$A$4:$BA$1686,K$2,FALSE))</f>
        <v>Normal</v>
      </c>
      <c r="L420" s="15" t="str">
        <f>IF($C420="B",VLOOKUP($A420,Bat!$A$4:$BG$1500,L$1,FALSE),VLOOKUP($A420,Pit!$A$4:$BA$1686,L$2,FALSE))</f>
        <v>Low</v>
      </c>
      <c r="M420" s="14">
        <f>IF($C420="B",VLOOKUP($A420,Bat!$A$4:$BG$1500,M$1,FALSE),VLOOKUP($A420,Pit!$A$4:$BA$1686,M$2,FALSE))</f>
        <v>3</v>
      </c>
      <c r="N420" s="14">
        <f>IF($C420="B",VLOOKUP($A420,Bat!$A$4:$BG$1500,N$1,FALSE),VLOOKUP($A420,Pit!$A$4:$BA$1686,N$2,FALSE))</f>
        <v>2</v>
      </c>
      <c r="O420" s="14">
        <f>IF($C420="B",VLOOKUP($A420,Bat!$A$4:$BG$1500,O$1,FALSE),VLOOKUP($A420,Pit!$A$4:$BA$1686,O$2,FALSE))</f>
        <v>3</v>
      </c>
      <c r="P420" s="14" t="str">
        <f>IF($C420="B",VLOOKUP($A420,Bat!$A$4:$BG$1500,P$1,FALSE),VLOOKUP($A420,Pit!$A$4:$BA$1686,P$2,FALSE))</f>
        <v>86-88 Mph</v>
      </c>
      <c r="Q420" s="15">
        <f>IF($C420="B",VLOOKUP($A420,Bat!$A$4:$BG$1500,Q$1,FALSE),VLOOKUP($A420,Pit!$A$4:$BA$1686,Q$2,FALSE))</f>
        <v>7</v>
      </c>
      <c r="R420" s="16">
        <f>IF($C420="B",VLOOKUP($A420,Bat!$A$4:$BG$1500,R$1,FALSE),VLOOKUP($A420,Pit!$A$4:$BA$1686,R$2,FALSE))</f>
        <v>101.77970421710371</v>
      </c>
      <c r="S420" s="17">
        <f>IF($C420="B",VLOOKUP($A420,Bat!$A$4:$BG$1500,S$1,FALSE),VLOOKUP($A420,Pit!$A$4:$BA$1686,S$2,FALSE))</f>
        <v>7.2026227600086742E-2</v>
      </c>
      <c r="T420" s="48" t="str">
        <f>IF($C420="B",VLOOKUP($A420,Bat!$A$4:$BG$1500,T$1,FALSE),VLOOKUP($A420,Pit!$A$4:$BA$1686,T$2,FALSE))</f>
        <v>-</v>
      </c>
      <c r="U420" s="19">
        <f>IF($C420="B",VLOOKUP($A420,Bat!$A$4:$AU$1464,46,FALSE),VLOOKUP($A420,Pit!$A$4:$BD$1664,55,FALSE))</f>
        <v>800</v>
      </c>
      <c r="V420" s="19">
        <f>IF($C420="B",VLOOKUP($A420,Bat!$A$4:$BA$1464,47,FALSE),VLOOKUP($A420,Pit!$A$4:$BF$1664,56,FALSE))</f>
        <v>800</v>
      </c>
      <c r="W420" s="19">
        <f>IF($C420="B",VLOOKUP($A420,Bat!$A$4:$BA$1464,48,FALSE),VLOOKUP($A420,Pit!$A$4:$BF$1664,57,FALSE))</f>
        <v>0</v>
      </c>
      <c r="X420" s="14">
        <f t="shared" si="29"/>
        <v>1268</v>
      </c>
      <c r="Y420" s="20">
        <f t="shared" si="30"/>
        <v>418</v>
      </c>
      <c r="Z420" s="14" t="str">
        <f>IFERROR(VLOOKUP($D420,Results37!$F$3:$L$1396,Z$1,FALSE),"")</f>
        <v/>
      </c>
      <c r="AA420" s="43" t="str">
        <f>IF(ISERROR(VLOOKUP(D420,Results37!$F$3:$O$1399,AA$1,FALSE)),"",IF(VLOOKUP(D420,Results37!$F$3:$O$1399,AA$1+1,FALSE)=1,"S"&amp;VLOOKUP(D420,Results37!$F$3:$O$1399,AA$1,FALSE),VLOOKUP(D420,Results37!$F$3:$O$1399,AA$1,FALSE)))</f>
        <v/>
      </c>
      <c r="AB420" s="14" t="str">
        <f>IFERROR(VLOOKUP($D420,Results37!$F$3:$L$1396,AB$1,FALSE),"")</f>
        <v/>
      </c>
      <c r="AC420" s="14" t="str">
        <f>IFERROR(VLOOKUP($D420,Results37!$F$3:$L$1396,AC$1,FALSE),"")</f>
        <v/>
      </c>
      <c r="AD420" s="14" t="e">
        <f t="shared" si="31"/>
        <v>#VALUE!</v>
      </c>
      <c r="AE420" s="18" t="str">
        <f>IF(ISERROR(VLOOKUP($AC420&amp;"-"&amp;$F420&amp;" "&amp;G420,Bonuses!$B$1:$G$1006,4,FALSE)),"",INT(VLOOKUP($AC420&amp;"-"&amp;$F420&amp;" "&amp;$G420,Bonuses!$B$1:$G$1006,4,FALSE)))</f>
        <v/>
      </c>
      <c r="AF420" s="14" t="str">
        <f>AA420&amp;"."&amp;AB420&amp;" ("&amp;Z420&amp;") - "&amp;E420&amp;" "&amp;F420&amp;" "&amp;G420</f>
        <v>. () - SP Nori Koruba</v>
      </c>
    </row>
    <row r="421" spans="1:32" s="19" customFormat="1" hidden="1" x14ac:dyDescent="0.3">
      <c r="A421" s="19">
        <v>5075</v>
      </c>
      <c r="B421" s="19">
        <f t="shared" si="28"/>
        <v>1</v>
      </c>
      <c r="C421" s="14" t="str">
        <f>IF(ISNUMBER(IFERROR(VLOOKUP($A421,Pit!$A$4:$A$600,1,FALSE),"B")),"P","B")</f>
        <v>P</v>
      </c>
      <c r="D421" s="15">
        <f>IF($C421="B",VLOOKUP($A421,Bat!$A$4:$BG$1500,D$1,FALSE),VLOOKUP($A421,Pit!$A$4:$BA$1686,D$2,FALSE))</f>
        <v>5075</v>
      </c>
      <c r="E421" s="14" t="str">
        <f>IF($C421="B",VLOOKUP($A421,Bat!$A$4:$BG$1500,E$1,FALSE),VLOOKUP($A421,Pit!$A$4:$BA$1686,E$2,FALSE))</f>
        <v>SP</v>
      </c>
      <c r="F421" s="14" t="str">
        <f>IF($C421="B",VLOOKUP($A421,Bat!$A$4:$BG$1500,F$1,FALSE),VLOOKUP($A421,Pit!$A$4:$BA$1686,F$2,FALSE))</f>
        <v>Scotty</v>
      </c>
      <c r="G421" s="14" t="str">
        <f>IF($C421="B",VLOOKUP($A421,Bat!$A$4:$BG$1500,G$1,FALSE),VLOOKUP($A421,Pit!$A$4:$BA$1686,G$2,FALSE))</f>
        <v>Carter</v>
      </c>
      <c r="H421" s="14">
        <f>IF($C421="B",VLOOKUP($A421,Bat!$A$4:$BG$1500,H$1,FALSE),VLOOKUP($A421,Pit!$A$4:$BA$1686,H$2,FALSE))</f>
        <v>18</v>
      </c>
      <c r="I421" s="14" t="str">
        <f>IF($C421="B",VLOOKUP($A421,Bat!$A$4:$BG$1500,I$1,FALSE),VLOOKUP($A421,Pit!$A$4:$BA$1686,I$2,FALSE))</f>
        <v>S</v>
      </c>
      <c r="J421" s="14" t="str">
        <f>IF($C421="B",VLOOKUP($A421,Bat!$A$4:$BG$1500,J$1,FALSE),VLOOKUP($A421,Pit!$A$4:$BA$1686,J$2,FALSE))</f>
        <v>R</v>
      </c>
      <c r="K421" s="14" t="str">
        <f>IF($C421="B",VLOOKUP($A421,Bat!$A$4:$BG$1500,K$1,FALSE),VLOOKUP($A421,Pit!$A$4:$BA$1686,K$2,FALSE))</f>
        <v>Normal</v>
      </c>
      <c r="L421" s="15" t="str">
        <f>IF($C421="B",VLOOKUP($A421,Bat!$A$4:$BG$1500,L$1,FALSE),VLOOKUP($A421,Pit!$A$4:$BA$1686,L$2,FALSE))</f>
        <v>Normal</v>
      </c>
      <c r="M421" s="14">
        <f>IF($C421="B",VLOOKUP($A421,Bat!$A$4:$BG$1500,M$1,FALSE),VLOOKUP($A421,Pit!$A$4:$BA$1686,M$2,FALSE))</f>
        <v>5</v>
      </c>
      <c r="N421" s="14">
        <f>IF($C421="B",VLOOKUP($A421,Bat!$A$4:$BG$1500,N$1,FALSE),VLOOKUP($A421,Pit!$A$4:$BA$1686,N$2,FALSE))</f>
        <v>1</v>
      </c>
      <c r="O421" s="14">
        <f>IF($C421="B",VLOOKUP($A421,Bat!$A$4:$BG$1500,O$1,FALSE),VLOOKUP($A421,Pit!$A$4:$BA$1686,O$2,FALSE))</f>
        <v>2</v>
      </c>
      <c r="P421" s="14" t="str">
        <f>IF($C421="B",VLOOKUP($A421,Bat!$A$4:$BG$1500,P$1,FALSE),VLOOKUP($A421,Pit!$A$4:$BA$1686,P$2,FALSE))</f>
        <v>90-92 Mph</v>
      </c>
      <c r="Q421" s="15">
        <f>IF($C421="B",VLOOKUP($A421,Bat!$A$4:$BG$1500,Q$1,FALSE),VLOOKUP($A421,Pit!$A$4:$BA$1686,Q$2,FALSE))</f>
        <v>7</v>
      </c>
      <c r="R421" s="16">
        <f>IF($C421="B",VLOOKUP($A421,Bat!$A$4:$BG$1500,R$1,FALSE),VLOOKUP($A421,Pit!$A$4:$BA$1686,R$2,FALSE))</f>
        <v>102.51163068961205</v>
      </c>
      <c r="S421" s="17">
        <f>IF($C421="B",VLOOKUP($A421,Bat!$A$4:$BG$1500,S$1,FALSE),VLOOKUP($A421,Pit!$A$4:$BA$1686,S$2,FALSE))</f>
        <v>0.1395513225473535</v>
      </c>
      <c r="T421" s="48" t="str">
        <f>IF($C421="B",VLOOKUP($A421,Bat!$A$4:$BG$1500,T$1,FALSE),VLOOKUP($A421,Pit!$A$4:$BA$1686,T$2,FALSE))</f>
        <v>$65k</v>
      </c>
      <c r="U421" s="19">
        <f>IF($C421="B",VLOOKUP($A421,Bat!$A$4:$AU$1464,46,FALSE),VLOOKUP($A421,Pit!$A$4:$BD$1664,55,FALSE))</f>
        <v>800</v>
      </c>
      <c r="V421" s="19">
        <f>IF($C421="B",VLOOKUP($A421,Bat!$A$4:$BA$1464,47,FALSE),VLOOKUP($A421,Pit!$A$4:$BF$1664,56,FALSE))</f>
        <v>800</v>
      </c>
      <c r="W421" s="19">
        <f>IF($C421="B",VLOOKUP($A421,Bat!$A$4:$BA$1464,48,FALSE),VLOOKUP($A421,Pit!$A$4:$BF$1664,57,FALSE))</f>
        <v>0</v>
      </c>
      <c r="X421" s="14">
        <f t="shared" si="29"/>
        <v>1247</v>
      </c>
      <c r="Y421" s="20">
        <f t="shared" si="30"/>
        <v>397</v>
      </c>
      <c r="Z421" s="14">
        <f>IFERROR(VLOOKUP($D421,Results37!$F$3:$L$1396,Z$1,FALSE),"")</f>
        <v>625</v>
      </c>
      <c r="AA421" s="43">
        <f>IF(ISERROR(VLOOKUP(D421,Results37!$F$3:$O$1399,AA$1,FALSE)),"",IF(VLOOKUP(D421,Results37!$F$3:$O$1399,AA$1+1,FALSE)=1,"S"&amp;VLOOKUP(D421,Results37!$F$3:$O$1399,AA$1,FALSE),VLOOKUP(D421,Results37!$F$3:$O$1399,AA$1,FALSE)))</f>
        <v>20</v>
      </c>
      <c r="AB421" s="14">
        <f>IFERROR(VLOOKUP($D421,Results37!$F$3:$L$1396,AB$1,FALSE),"")</f>
        <v>29</v>
      </c>
      <c r="AC421" s="14" t="str">
        <f>IFERROR(VLOOKUP($D421,Results37!$F$3:$L$1396,AC$1,FALSE),"")</f>
        <v>Kentucky Thoroughbreds</v>
      </c>
      <c r="AD421" s="14">
        <f t="shared" si="31"/>
        <v>622</v>
      </c>
      <c r="AE421" s="18" t="str">
        <f>IF(ISERROR(VLOOKUP($AC421&amp;"-"&amp;$F421&amp;" "&amp;G421,Bonuses!$B$1:$G$1006,4,FALSE)),"",INT(VLOOKUP($AC421&amp;"-"&amp;$F421&amp;" "&amp;$G421,Bonuses!$B$1:$G$1006,4,FALSE)))</f>
        <v/>
      </c>
      <c r="AF421" s="14" t="str">
        <f>IF(ISERROR(VLOOKUP($AC421&amp;"-"&amp;$F421,Bonuses!$B$1:$G$1006,5,FALSE)),"",IF(VLOOKUP($AC421&amp;"-"&amp;$F421,Bonuses!$B$1:$G$1006,5,FALSE)="","",VLOOKUP($AC421&amp;"-"&amp;$F421,Bonuses!$B$1:$G$1006,6,FALSE)&amp;" yrs, "&amp;VLOOKUP($AC421&amp;"-"&amp;$F421,Bonuses!$B$1:$G$1006,5,FALSE)))</f>
        <v/>
      </c>
    </row>
    <row r="422" spans="1:32" s="19" customFormat="1" hidden="1" x14ac:dyDescent="0.3">
      <c r="A422" s="19">
        <v>10875</v>
      </c>
      <c r="B422" s="19">
        <f t="shared" si="28"/>
        <v>1</v>
      </c>
      <c r="C422" s="14" t="str">
        <f>IF(ISNUMBER(IFERROR(VLOOKUP($A422,Pit!$A$4:$A$600,1,FALSE),"B")),"P","B")</f>
        <v>B</v>
      </c>
      <c r="D422" s="15">
        <f>IF($C422="B",VLOOKUP($A422,Bat!$A$4:$BG$1500,D$1,FALSE),VLOOKUP($A422,Pit!$A$4:$BA$1686,D$2,FALSE))</f>
        <v>10875</v>
      </c>
      <c r="E422" s="14" t="str">
        <f>IF($C422="B",VLOOKUP($A422,Bat!$A$4:$BG$1500,E$1,FALSE),VLOOKUP($A422,Pit!$A$4:$BA$1686,E$2,FALSE))</f>
        <v>CF</v>
      </c>
      <c r="F422" s="14" t="str">
        <f>IF($C422="B",VLOOKUP($A422,Bat!$A$4:$BG$1500,F$1,FALSE),VLOOKUP($A422,Pit!$A$4:$BA$1686,F$2,FALSE))</f>
        <v>Sumiteru</v>
      </c>
      <c r="G422" s="14" t="str">
        <f>IF($C422="B",VLOOKUP($A422,Bat!$A$4:$BG$1500,G$1,FALSE),VLOOKUP($A422,Pit!$A$4:$BA$1686,G$2,FALSE))</f>
        <v>Kobayashi</v>
      </c>
      <c r="H422" s="14">
        <f>IF($C422="B",VLOOKUP($A422,Bat!$A$4:$BG$1500,H$1,FALSE),VLOOKUP($A422,Pit!$A$4:$BA$1686,H$2,FALSE))</f>
        <v>18</v>
      </c>
      <c r="I422" s="14" t="str">
        <f>IF($C422="B",VLOOKUP($A422,Bat!$A$4:$BG$1500,I$1,FALSE),VLOOKUP($A422,Pit!$A$4:$BA$1686,I$2,FALSE))</f>
        <v>R</v>
      </c>
      <c r="J422" s="14" t="str">
        <f>IF($C422="B",VLOOKUP($A422,Bat!$A$4:$BG$1500,J$1,FALSE),VLOOKUP($A422,Pit!$A$4:$BA$1686,J$2,FALSE))</f>
        <v>R</v>
      </c>
      <c r="K422" s="14" t="str">
        <f>IF($C422="B",VLOOKUP($A422,Bat!$A$4:$BG$1500,K$1,FALSE),VLOOKUP($A422,Pit!$A$4:$BA$1686,K$2,FALSE))</f>
        <v>Low</v>
      </c>
      <c r="L422" s="15" t="str">
        <f>IF($C422="B",VLOOKUP($A422,Bat!$A$4:$BG$1500,L$1,FALSE),VLOOKUP($A422,Pit!$A$4:$BA$1686,L$2,FALSE))</f>
        <v>Normal</v>
      </c>
      <c r="M422" s="14">
        <f>IF($C422="B",VLOOKUP($A422,Bat!$A$4:$BG$1500,M$1,FALSE),VLOOKUP($A422,Pit!$A$4:$BA$1686,M$2,FALSE))</f>
        <v>2</v>
      </c>
      <c r="N422" s="14">
        <f>IF($C422="B",VLOOKUP($A422,Bat!$A$4:$BG$1500,N$1,FALSE),VLOOKUP($A422,Pit!$A$4:$BA$1686,N$2,FALSE))</f>
        <v>3</v>
      </c>
      <c r="O422" s="14">
        <f>IF($C422="B",VLOOKUP($A422,Bat!$A$4:$BG$1500,O$1,FALSE),VLOOKUP($A422,Pit!$A$4:$BA$1686,O$2,FALSE))</f>
        <v>4</v>
      </c>
      <c r="P422" s="14">
        <f>IF($C422="B",VLOOKUP($A422,Bat!$A$4:$BG$1500,P$1,FALSE),VLOOKUP($A422,Pit!$A$4:$BA$1686,P$2,FALSE))</f>
        <v>3</v>
      </c>
      <c r="Q422" s="15">
        <f>IF($C422="B",VLOOKUP($A422,Bat!$A$4:$BG$1500,Q$1,FALSE),VLOOKUP($A422,Pit!$A$4:$BA$1686,Q$2,FALSE))</f>
        <v>3</v>
      </c>
      <c r="R422" s="16">
        <f>IF($C422="B",VLOOKUP($A422,Bat!$A$4:$BG$1500,R$1,FALSE),VLOOKUP($A422,Pit!$A$4:$BA$1686,R$2,FALSE))</f>
        <v>105.83810434020683</v>
      </c>
      <c r="S422" s="17">
        <f>IF($C422="B",VLOOKUP($A422,Bat!$A$4:$BG$1500,S$1,FALSE),VLOOKUP($A422,Pit!$A$4:$BA$1686,S$2,FALSE))</f>
        <v>-0.47415351680367857</v>
      </c>
      <c r="T422" s="48" t="str">
        <f>IF($C422="B",VLOOKUP($A422,Bat!$A$4:$BG$1500,T$1,FALSE),VLOOKUP($A422,Pit!$A$4:$BA$1686,T$2,FALSE))</f>
        <v>$75k</v>
      </c>
      <c r="U422" s="19">
        <f>IF($C422="B",VLOOKUP($A422,Bat!$A$4:$AU$1464,46,FALSE),VLOOKUP($A422,Pit!$A$4:$BD$1664,55,FALSE))</f>
        <v>800</v>
      </c>
      <c r="V422" s="19">
        <f>IF($C422="B",VLOOKUP($A422,Bat!$A$4:$BA$1464,47,FALSE),VLOOKUP($A422,Pit!$A$4:$BF$1664,56,FALSE))</f>
        <v>800</v>
      </c>
      <c r="W422" s="19">
        <f>IF($C422="B",VLOOKUP($A422,Bat!$A$4:$BA$1464,48,FALSE),VLOOKUP($A422,Pit!$A$4:$BF$1664,57,FALSE))</f>
        <v>0</v>
      </c>
      <c r="X422" s="14">
        <f t="shared" si="29"/>
        <v>1596</v>
      </c>
      <c r="Y422" s="20">
        <f t="shared" si="30"/>
        <v>746</v>
      </c>
      <c r="Z422" s="14" t="str">
        <f>IFERROR(VLOOKUP($D422,Results37!$F$3:$L$1396,Z$1,FALSE),"")</f>
        <v/>
      </c>
      <c r="AA422" s="43" t="str">
        <f>IF(ISERROR(VLOOKUP(D422,Results37!$F$3:$O$1399,AA$1,FALSE)),"",IF(VLOOKUP(D422,Results37!$F$3:$O$1399,AA$1+1,FALSE)=1,"S"&amp;VLOOKUP(D422,Results37!$F$3:$O$1399,AA$1,FALSE),VLOOKUP(D422,Results37!$F$3:$O$1399,AA$1,FALSE)))</f>
        <v/>
      </c>
      <c r="AB422" s="14" t="str">
        <f>IFERROR(VLOOKUP($D422,Results37!$F$3:$L$1396,AB$1,FALSE),"")</f>
        <v/>
      </c>
      <c r="AC422" s="14" t="str">
        <f>IFERROR(VLOOKUP($D422,Results37!$F$3:$L$1396,AC$1,FALSE),"")</f>
        <v/>
      </c>
      <c r="AD422" s="14" t="e">
        <f t="shared" si="31"/>
        <v>#VALUE!</v>
      </c>
      <c r="AE422" s="18" t="str">
        <f>IF(ISERROR(VLOOKUP($AC422&amp;"-"&amp;$F422&amp;" "&amp;G422,Bonuses!$B$1:$G$1006,4,FALSE)),"",INT(VLOOKUP($AC422&amp;"-"&amp;$F422&amp;" "&amp;$G422,Bonuses!$B$1:$G$1006,4,FALSE)))</f>
        <v/>
      </c>
      <c r="AF422" s="14" t="str">
        <f>AA422&amp;"."&amp;AB422&amp;" ("&amp;Z422&amp;") - "&amp;E422&amp;" "&amp;F422&amp;" "&amp;G422</f>
        <v>. () - CF Sumiteru Kobayashi</v>
      </c>
    </row>
    <row r="423" spans="1:32" s="19" customFormat="1" hidden="1" x14ac:dyDescent="0.3">
      <c r="A423" s="19">
        <v>9821</v>
      </c>
      <c r="B423" s="19">
        <f t="shared" si="28"/>
        <v>1</v>
      </c>
      <c r="C423" s="14" t="str">
        <f>IF(ISNUMBER(IFERROR(VLOOKUP($A423,Pit!$A$4:$A$600,1,FALSE),"B")),"P","B")</f>
        <v>P</v>
      </c>
      <c r="D423" s="15">
        <f>IF($C423="B",VLOOKUP($A423,Bat!$A$4:$BG$1500,D$1,FALSE),VLOOKUP($A423,Pit!$A$4:$BA$1686,D$2,FALSE))</f>
        <v>9821</v>
      </c>
      <c r="E423" s="14" t="str">
        <f>IF($C423="B",VLOOKUP($A423,Bat!$A$4:$BG$1500,E$1,FALSE),VLOOKUP($A423,Pit!$A$4:$BA$1686,E$2,FALSE))</f>
        <v>SP</v>
      </c>
      <c r="F423" s="14" t="str">
        <f>IF($C423="B",VLOOKUP($A423,Bat!$A$4:$BG$1500,F$1,FALSE),VLOOKUP($A423,Pit!$A$4:$BA$1686,F$2,FALSE))</f>
        <v>Stan</v>
      </c>
      <c r="G423" s="14" t="str">
        <f>IF($C423="B",VLOOKUP($A423,Bat!$A$4:$BG$1500,G$1,FALSE),VLOOKUP($A423,Pit!$A$4:$BA$1686,G$2,FALSE))</f>
        <v>van den Broek</v>
      </c>
      <c r="H423" s="14">
        <f>IF($C423="B",VLOOKUP($A423,Bat!$A$4:$BG$1500,H$1,FALSE),VLOOKUP($A423,Pit!$A$4:$BA$1686,H$2,FALSE))</f>
        <v>18</v>
      </c>
      <c r="I423" s="14" t="str">
        <f>IF($C423="B",VLOOKUP($A423,Bat!$A$4:$BG$1500,I$1,FALSE),VLOOKUP($A423,Pit!$A$4:$BA$1686,I$2,FALSE))</f>
        <v>R</v>
      </c>
      <c r="J423" s="14" t="str">
        <f>IF($C423="B",VLOOKUP($A423,Bat!$A$4:$BG$1500,J$1,FALSE),VLOOKUP($A423,Pit!$A$4:$BA$1686,J$2,FALSE))</f>
        <v>R</v>
      </c>
      <c r="K423" s="14" t="str">
        <f>IF($C423="B",VLOOKUP($A423,Bat!$A$4:$BG$1500,K$1,FALSE),VLOOKUP($A423,Pit!$A$4:$BA$1686,K$2,FALSE))</f>
        <v>Normal</v>
      </c>
      <c r="L423" s="15" t="str">
        <f>IF($C423="B",VLOOKUP($A423,Bat!$A$4:$BG$1500,L$1,FALSE),VLOOKUP($A423,Pit!$A$4:$BA$1686,L$2,FALSE))</f>
        <v>Normal</v>
      </c>
      <c r="M423" s="14">
        <f>IF($C423="B",VLOOKUP($A423,Bat!$A$4:$BG$1500,M$1,FALSE),VLOOKUP($A423,Pit!$A$4:$BA$1686,M$2,FALSE))</f>
        <v>4</v>
      </c>
      <c r="N423" s="14">
        <f>IF($C423="B",VLOOKUP($A423,Bat!$A$4:$BG$1500,N$1,FALSE),VLOOKUP($A423,Pit!$A$4:$BA$1686,N$2,FALSE))</f>
        <v>2</v>
      </c>
      <c r="O423" s="14">
        <f>IF($C423="B",VLOOKUP($A423,Bat!$A$4:$BG$1500,O$1,FALSE),VLOOKUP($A423,Pit!$A$4:$BA$1686,O$2,FALSE))</f>
        <v>3</v>
      </c>
      <c r="P423" s="14" t="str">
        <f>IF($C423="B",VLOOKUP($A423,Bat!$A$4:$BG$1500,P$1,FALSE),VLOOKUP($A423,Pit!$A$4:$BA$1686,P$2,FALSE))</f>
        <v>90-92 Mph</v>
      </c>
      <c r="Q423" s="15">
        <f>IF($C423="B",VLOOKUP($A423,Bat!$A$4:$BG$1500,Q$1,FALSE),VLOOKUP($A423,Pit!$A$4:$BA$1686,Q$2,FALSE))</f>
        <v>4</v>
      </c>
      <c r="R423" s="16">
        <f>IF($C423="B",VLOOKUP($A423,Bat!$A$4:$BG$1500,R$1,FALSE),VLOOKUP($A423,Pit!$A$4:$BA$1686,R$2,FALSE))</f>
        <v>104.51583073443474</v>
      </c>
      <c r="S423" s="17">
        <f>IF($C423="B",VLOOKUP($A423,Bat!$A$4:$BG$1500,S$1,FALSE),VLOOKUP($A423,Pit!$A$4:$BA$1686,S$2,FALSE))</f>
        <v>0.32445213349380797</v>
      </c>
      <c r="T423" s="48" t="str">
        <f>IF($C423="B",VLOOKUP($A423,Bat!$A$4:$BG$1500,T$1,FALSE),VLOOKUP($A423,Pit!$A$4:$BA$1686,T$2,FALSE))</f>
        <v>$65k</v>
      </c>
      <c r="U423" s="19">
        <f>IF($C423="B",VLOOKUP($A423,Bat!$A$4:$AU$1464,46,FALSE),VLOOKUP($A423,Pit!$A$4:$BD$1664,55,FALSE))</f>
        <v>800</v>
      </c>
      <c r="V423" s="19">
        <f>IF($C423="B",VLOOKUP($A423,Bat!$A$4:$BA$1464,47,FALSE),VLOOKUP($A423,Pit!$A$4:$BF$1664,56,FALSE))</f>
        <v>800</v>
      </c>
      <c r="W423" s="19">
        <f>IF($C423="B",VLOOKUP($A423,Bat!$A$4:$BA$1464,48,FALSE),VLOOKUP($A423,Pit!$A$4:$BF$1664,57,FALSE))</f>
        <v>0</v>
      </c>
      <c r="X423" s="14">
        <f t="shared" si="29"/>
        <v>1183</v>
      </c>
      <c r="Y423" s="20">
        <f t="shared" si="30"/>
        <v>333</v>
      </c>
      <c r="Z423" s="14">
        <f>IFERROR(VLOOKUP($D423,Results37!$F$3:$L$1396,Z$1,FALSE),"")</f>
        <v>267</v>
      </c>
      <c r="AA423" s="43">
        <f>IF(ISERROR(VLOOKUP(D423,Results37!$F$3:$O$1399,AA$1,FALSE)),"",IF(VLOOKUP(D423,Results37!$F$3:$O$1399,AA$1+1,FALSE)=1,"S"&amp;VLOOKUP(D423,Results37!$F$3:$O$1399,AA$1,FALSE),VLOOKUP(D423,Results37!$F$3:$O$1399,AA$1,FALSE)))</f>
        <v>9</v>
      </c>
      <c r="AB423" s="14">
        <f>IFERROR(VLOOKUP($D423,Results37!$F$3:$L$1396,AB$1,FALSE),"")</f>
        <v>21</v>
      </c>
      <c r="AC423" s="14" t="str">
        <f>IFERROR(VLOOKUP($D423,Results37!$F$3:$L$1396,AC$1,FALSE),"")</f>
        <v>Florida Farstriders</v>
      </c>
      <c r="AD423" s="14">
        <f t="shared" si="31"/>
        <v>916</v>
      </c>
      <c r="AE423" s="18" t="str">
        <f>IF(ISERROR(VLOOKUP($AC423&amp;"-"&amp;$F423&amp;" "&amp;G423,Bonuses!$B$1:$G$1006,4,FALSE)),"",INT(VLOOKUP($AC423&amp;"-"&amp;$F423&amp;" "&amp;$G423,Bonuses!$B$1:$G$1006,4,FALSE)))</f>
        <v/>
      </c>
      <c r="AF423" s="14" t="str">
        <f>AA423&amp;"."&amp;AB423&amp;" ("&amp;Z423&amp;") - "&amp;E423&amp;" "&amp;F423&amp;" "&amp;G423</f>
        <v>9.21 (267) - SP Stan van den Broek</v>
      </c>
    </row>
    <row r="424" spans="1:32" s="19" customFormat="1" hidden="1" x14ac:dyDescent="0.3">
      <c r="A424" s="19">
        <v>6037</v>
      </c>
      <c r="B424" s="19">
        <f t="shared" si="28"/>
        <v>1</v>
      </c>
      <c r="C424" s="14" t="str">
        <f>IF(ISNUMBER(IFERROR(VLOOKUP($A424,Pit!$A$4:$A$600,1,FALSE),"B")),"P","B")</f>
        <v>P</v>
      </c>
      <c r="D424" s="15">
        <f>IF($C424="B",VLOOKUP($A424,Bat!$A$4:$BG$1500,D$1,FALSE),VLOOKUP($A424,Pit!$A$4:$BA$1686,D$2,FALSE))</f>
        <v>6037</v>
      </c>
      <c r="E424" s="14" t="str">
        <f>IF($C424="B",VLOOKUP($A424,Bat!$A$4:$BG$1500,E$1,FALSE),VLOOKUP($A424,Pit!$A$4:$BA$1686,E$2,FALSE))</f>
        <v>RP</v>
      </c>
      <c r="F424" s="14" t="str">
        <f>IF($C424="B",VLOOKUP($A424,Bat!$A$4:$BG$1500,F$1,FALSE),VLOOKUP($A424,Pit!$A$4:$BA$1686,F$2,FALSE))</f>
        <v>Jim</v>
      </c>
      <c r="G424" s="14" t="str">
        <f>IF($C424="B",VLOOKUP($A424,Bat!$A$4:$BG$1500,G$1,FALSE),VLOOKUP($A424,Pit!$A$4:$BA$1686,G$2,FALSE))</f>
        <v>Field</v>
      </c>
      <c r="H424" s="14">
        <f>IF($C424="B",VLOOKUP($A424,Bat!$A$4:$BG$1500,H$1,FALSE),VLOOKUP($A424,Pit!$A$4:$BA$1686,H$2,FALSE))</f>
        <v>18</v>
      </c>
      <c r="I424" s="14" t="str">
        <f>IF($C424="B",VLOOKUP($A424,Bat!$A$4:$BG$1500,I$1,FALSE),VLOOKUP($A424,Pit!$A$4:$BA$1686,I$2,FALSE))</f>
        <v>R</v>
      </c>
      <c r="J424" s="14" t="str">
        <f>IF($C424="B",VLOOKUP($A424,Bat!$A$4:$BG$1500,J$1,FALSE),VLOOKUP($A424,Pit!$A$4:$BA$1686,J$2,FALSE))</f>
        <v>R</v>
      </c>
      <c r="K424" s="14" t="str">
        <f>IF($C424="B",VLOOKUP($A424,Bat!$A$4:$BG$1500,K$1,FALSE),VLOOKUP($A424,Pit!$A$4:$BA$1686,K$2,FALSE))</f>
        <v>Normal</v>
      </c>
      <c r="L424" s="15" t="str">
        <f>IF($C424="B",VLOOKUP($A424,Bat!$A$4:$BG$1500,L$1,FALSE),VLOOKUP($A424,Pit!$A$4:$BA$1686,L$2,FALSE))</f>
        <v>Normal</v>
      </c>
      <c r="M424" s="14">
        <f>IF($C424="B",VLOOKUP($A424,Bat!$A$4:$BG$1500,M$1,FALSE),VLOOKUP($A424,Pit!$A$4:$BA$1686,M$2,FALSE))</f>
        <v>5</v>
      </c>
      <c r="N424" s="14">
        <f>IF($C424="B",VLOOKUP($A424,Bat!$A$4:$BG$1500,N$1,FALSE),VLOOKUP($A424,Pit!$A$4:$BA$1686,N$2,FALSE))</f>
        <v>2</v>
      </c>
      <c r="O424" s="14">
        <f>IF($C424="B",VLOOKUP($A424,Bat!$A$4:$BG$1500,O$1,FALSE),VLOOKUP($A424,Pit!$A$4:$BA$1686,O$2,FALSE))</f>
        <v>2</v>
      </c>
      <c r="P424" s="14" t="str">
        <f>IF($C424="B",VLOOKUP($A424,Bat!$A$4:$BG$1500,P$1,FALSE),VLOOKUP($A424,Pit!$A$4:$BA$1686,P$2,FALSE))</f>
        <v>88-90 Mph</v>
      </c>
      <c r="Q424" s="15">
        <f>IF($C424="B",VLOOKUP($A424,Bat!$A$4:$BG$1500,Q$1,FALSE),VLOOKUP($A424,Pit!$A$4:$BA$1686,Q$2,FALSE))</f>
        <v>3</v>
      </c>
      <c r="R424" s="16">
        <f>IF($C424="B",VLOOKUP($A424,Bat!$A$4:$BG$1500,R$1,FALSE),VLOOKUP($A424,Pit!$A$4:$BA$1686,R$2,FALSE))</f>
        <v>102.42337514508094</v>
      </c>
      <c r="S424" s="17">
        <f>IF($C424="B",VLOOKUP($A424,Bat!$A$4:$BG$1500,S$1,FALSE),VLOOKUP($A424,Pit!$A$4:$BA$1686,S$2,FALSE))</f>
        <v>0.13140916039319264</v>
      </c>
      <c r="T424" s="48" t="str">
        <f>IF($C424="B",VLOOKUP($A424,Bat!$A$4:$BG$1500,T$1,FALSE),VLOOKUP($A424,Pit!$A$4:$BA$1686,T$2,FALSE))</f>
        <v>$70k</v>
      </c>
      <c r="U424" s="19">
        <f>IF($C424="B",VLOOKUP($A424,Bat!$A$4:$AU$1464,46,FALSE),VLOOKUP($A424,Pit!$A$4:$BD$1664,55,FALSE))</f>
        <v>800</v>
      </c>
      <c r="V424" s="19">
        <f>IF($C424="B",VLOOKUP($A424,Bat!$A$4:$BA$1464,47,FALSE),VLOOKUP($A424,Pit!$A$4:$BF$1664,56,FALSE))</f>
        <v>800</v>
      </c>
      <c r="W424" s="19">
        <f>IF($C424="B",VLOOKUP($A424,Bat!$A$4:$BA$1464,48,FALSE),VLOOKUP($A424,Pit!$A$4:$BF$1664,57,FALSE))</f>
        <v>0</v>
      </c>
      <c r="X424" s="14">
        <f t="shared" si="29"/>
        <v>1251</v>
      </c>
      <c r="Y424" s="20">
        <f t="shared" si="30"/>
        <v>401</v>
      </c>
      <c r="Z424" s="14" t="str">
        <f>IFERROR(VLOOKUP($D424,Results37!$F$3:$L$1396,Z$1,FALSE),"")</f>
        <v/>
      </c>
      <c r="AA424" s="43" t="str">
        <f>IF(ISERROR(VLOOKUP(D424,Results37!$F$3:$O$1399,AA$1,FALSE)),"",IF(VLOOKUP(D424,Results37!$F$3:$O$1399,AA$1+1,FALSE)=1,"S"&amp;VLOOKUP(D424,Results37!$F$3:$O$1399,AA$1,FALSE),VLOOKUP(D424,Results37!$F$3:$O$1399,AA$1,FALSE)))</f>
        <v/>
      </c>
      <c r="AB424" s="14" t="str">
        <f>IFERROR(VLOOKUP($D424,Results37!$F$3:$L$1396,AB$1,FALSE),"")</f>
        <v/>
      </c>
      <c r="AC424" s="14" t="str">
        <f>IFERROR(VLOOKUP($D424,Results37!$F$3:$L$1396,AC$1,FALSE),"")</f>
        <v/>
      </c>
      <c r="AD424" s="14" t="e">
        <f t="shared" si="31"/>
        <v>#VALUE!</v>
      </c>
      <c r="AE424" s="18" t="str">
        <f>IF(ISERROR(VLOOKUP($AC424&amp;"-"&amp;$F424&amp;" "&amp;G424,Bonuses!$B$1:$G$1006,4,FALSE)),"",INT(VLOOKUP($AC424&amp;"-"&amp;$F424&amp;" "&amp;$G424,Bonuses!$B$1:$G$1006,4,FALSE)))</f>
        <v/>
      </c>
      <c r="AF424" s="14" t="str">
        <f>IF(ISERROR(VLOOKUP($AC424&amp;"-"&amp;$F424,Bonuses!$B$1:$G$1006,5,FALSE)),"",IF(VLOOKUP($AC424&amp;"-"&amp;$F424,Bonuses!$B$1:$G$1006,5,FALSE)="","",VLOOKUP($AC424&amp;"-"&amp;$F424,Bonuses!$B$1:$G$1006,6,FALSE)&amp;" yrs, "&amp;VLOOKUP($AC424&amp;"-"&amp;$F424,Bonuses!$B$1:$G$1006,5,FALSE)))</f>
        <v/>
      </c>
    </row>
    <row r="425" spans="1:32" s="19" customFormat="1" hidden="1" x14ac:dyDescent="0.3">
      <c r="A425" s="19">
        <v>16297</v>
      </c>
      <c r="B425" s="19">
        <f t="shared" si="28"/>
        <v>1</v>
      </c>
      <c r="C425" s="14" t="str">
        <f>IF(ISNUMBER(IFERROR(VLOOKUP($A425,Pit!$A$4:$A$600,1,FALSE),"B")),"P","B")</f>
        <v>P</v>
      </c>
      <c r="D425" s="15">
        <f>IF($C425="B",VLOOKUP($A425,Bat!$A$4:$BG$1500,D$1,FALSE),VLOOKUP($A425,Pit!$A$4:$BA$1686,D$2,FALSE))</f>
        <v>16297</v>
      </c>
      <c r="E425" s="14" t="str">
        <f>IF($C425="B",VLOOKUP($A425,Bat!$A$4:$BG$1500,E$1,FALSE),VLOOKUP($A425,Pit!$A$4:$BA$1686,E$2,FALSE))</f>
        <v>RP</v>
      </c>
      <c r="F425" s="14" t="str">
        <f>IF($C425="B",VLOOKUP($A425,Bat!$A$4:$BG$1500,F$1,FALSE),VLOOKUP($A425,Pit!$A$4:$BA$1686,F$2,FALSE))</f>
        <v>Leon</v>
      </c>
      <c r="G425" s="14" t="str">
        <f>IF($C425="B",VLOOKUP($A425,Bat!$A$4:$BG$1500,G$1,FALSE),VLOOKUP($A425,Pit!$A$4:$BA$1686,G$2,FALSE))</f>
        <v>Kelly</v>
      </c>
      <c r="H425" s="14">
        <f>IF($C425="B",VLOOKUP($A425,Bat!$A$4:$BG$1500,H$1,FALSE),VLOOKUP($A425,Pit!$A$4:$BA$1686,H$2,FALSE))</f>
        <v>18</v>
      </c>
      <c r="I425" s="14" t="str">
        <f>IF($C425="B",VLOOKUP($A425,Bat!$A$4:$BG$1500,I$1,FALSE),VLOOKUP($A425,Pit!$A$4:$BA$1686,I$2,FALSE))</f>
        <v>L</v>
      </c>
      <c r="J425" s="14" t="str">
        <f>IF($C425="B",VLOOKUP($A425,Bat!$A$4:$BG$1500,J$1,FALSE),VLOOKUP($A425,Pit!$A$4:$BA$1686,J$2,FALSE))</f>
        <v>L</v>
      </c>
      <c r="K425" s="14" t="str">
        <f>IF($C425="B",VLOOKUP($A425,Bat!$A$4:$BG$1500,K$1,FALSE),VLOOKUP($A425,Pit!$A$4:$BA$1686,K$2,FALSE))</f>
        <v>Low</v>
      </c>
      <c r="L425" s="15" t="str">
        <f>IF($C425="B",VLOOKUP($A425,Bat!$A$4:$BG$1500,L$1,FALSE),VLOOKUP($A425,Pit!$A$4:$BA$1686,L$2,FALSE))</f>
        <v>Low</v>
      </c>
      <c r="M425" s="14">
        <f>IF($C425="B",VLOOKUP($A425,Bat!$A$4:$BG$1500,M$1,FALSE),VLOOKUP($A425,Pit!$A$4:$BA$1686,M$2,FALSE))</f>
        <v>5</v>
      </c>
      <c r="N425" s="14">
        <f>IF($C425="B",VLOOKUP($A425,Bat!$A$4:$BG$1500,N$1,FALSE),VLOOKUP($A425,Pit!$A$4:$BA$1686,N$2,FALSE))</f>
        <v>2</v>
      </c>
      <c r="O425" s="14">
        <f>IF($C425="B",VLOOKUP($A425,Bat!$A$4:$BG$1500,O$1,FALSE),VLOOKUP($A425,Pit!$A$4:$BA$1686,O$2,FALSE))</f>
        <v>2</v>
      </c>
      <c r="P425" s="14" t="str">
        <f>IF($C425="B",VLOOKUP($A425,Bat!$A$4:$BG$1500,P$1,FALSE),VLOOKUP($A425,Pit!$A$4:$BA$1686,P$2,FALSE))</f>
        <v>92-94 Mph</v>
      </c>
      <c r="Q425" s="15">
        <f>IF($C425="B",VLOOKUP($A425,Bat!$A$4:$BG$1500,Q$1,FALSE),VLOOKUP($A425,Pit!$A$4:$BA$1686,Q$2,FALSE))</f>
        <v>2</v>
      </c>
      <c r="R425" s="16">
        <f>IF($C425="B",VLOOKUP($A425,Bat!$A$4:$BG$1500,R$1,FALSE),VLOOKUP($A425,Pit!$A$4:$BA$1686,R$2,FALSE))</f>
        <v>101.42374311895924</v>
      </c>
      <c r="S425" s="17">
        <f>IF($C425="B",VLOOKUP($A425,Bat!$A$4:$BG$1500,S$1,FALSE),VLOOKUP($A425,Pit!$A$4:$BA$1686,S$2,FALSE))</f>
        <v>3.9186444025425281E-2</v>
      </c>
      <c r="T425" s="48" t="str">
        <f>IF($C425="B",VLOOKUP($A425,Bat!$A$4:$BG$1500,T$1,FALSE),VLOOKUP($A425,Pit!$A$4:$BA$1686,T$2,FALSE))</f>
        <v>$70k</v>
      </c>
      <c r="U425" s="19">
        <f>IF($C425="B",VLOOKUP($A425,Bat!$A$4:$AU$1464,46,FALSE),VLOOKUP($A425,Pit!$A$4:$BD$1664,55,FALSE))</f>
        <v>800</v>
      </c>
      <c r="V425" s="19">
        <f>IF($C425="B",VLOOKUP($A425,Bat!$A$4:$BA$1464,47,FALSE),VLOOKUP($A425,Pit!$A$4:$BF$1664,56,FALSE))</f>
        <v>800</v>
      </c>
      <c r="W425" s="19">
        <f>IF($C425="B",VLOOKUP($A425,Bat!$A$4:$BA$1464,48,FALSE),VLOOKUP($A425,Pit!$A$4:$BF$1664,57,FALSE))</f>
        <v>0</v>
      </c>
      <c r="X425" s="14">
        <f t="shared" si="29"/>
        <v>1281</v>
      </c>
      <c r="Y425" s="20">
        <f t="shared" si="30"/>
        <v>431</v>
      </c>
      <c r="Z425" s="14">
        <f>IFERROR(VLOOKUP($D425,Results37!$F$3:$L$1396,Z$1,FALSE),"")</f>
        <v>566</v>
      </c>
      <c r="AA425" s="43">
        <f>IF(ISERROR(VLOOKUP(D425,Results37!$F$3:$O$1399,AA$1,FALSE)),"",IF(VLOOKUP(D425,Results37!$F$3:$O$1399,AA$1+1,FALSE)=1,"S"&amp;VLOOKUP(D425,Results37!$F$3:$O$1399,AA$1,FALSE),VLOOKUP(D425,Results37!$F$3:$O$1399,AA$1,FALSE)))</f>
        <v>19</v>
      </c>
      <c r="AB425" s="14">
        <f>IFERROR(VLOOKUP($D425,Results37!$F$3:$L$1396,AB$1,FALSE),"")</f>
        <v>2</v>
      </c>
      <c r="AC425" s="14" t="str">
        <f>IFERROR(VLOOKUP($D425,Results37!$F$3:$L$1396,AC$1,FALSE),"")</f>
        <v>Duluth Warriors</v>
      </c>
      <c r="AD425" s="14">
        <f t="shared" si="31"/>
        <v>715</v>
      </c>
      <c r="AE425" s="18" t="str">
        <f>IF(ISERROR(VLOOKUP($AC425&amp;"-"&amp;$F425&amp;" "&amp;G425,Bonuses!$B$1:$G$1006,4,FALSE)),"",INT(VLOOKUP($AC425&amp;"-"&amp;$F425&amp;" "&amp;$G425,Bonuses!$B$1:$G$1006,4,FALSE)))</f>
        <v/>
      </c>
      <c r="AF425" s="14" t="str">
        <f>IF(ISERROR(VLOOKUP($AC425&amp;"-"&amp;$F425,Bonuses!$B$1:$G$1006,5,FALSE)),"",IF(VLOOKUP($AC425&amp;"-"&amp;$F425,Bonuses!$B$1:$G$1006,5,FALSE)="","",VLOOKUP($AC425&amp;"-"&amp;$F425,Bonuses!$B$1:$G$1006,6,FALSE)&amp;" yrs, "&amp;VLOOKUP($AC425&amp;"-"&amp;$F425,Bonuses!$B$1:$G$1006,5,FALSE)))</f>
        <v/>
      </c>
    </row>
    <row r="426" spans="1:32" s="19" customFormat="1" hidden="1" x14ac:dyDescent="0.3">
      <c r="A426" s="19">
        <v>4657</v>
      </c>
      <c r="B426" s="19">
        <f t="shared" si="28"/>
        <v>1</v>
      </c>
      <c r="C426" s="14" t="str">
        <f>IF(ISNUMBER(IFERROR(VLOOKUP($A426,Pit!$A$4:$A$600,1,FALSE),"B")),"P","B")</f>
        <v>P</v>
      </c>
      <c r="D426" s="15">
        <f>IF($C426="B",VLOOKUP($A426,Bat!$A$4:$BG$1500,D$1,FALSE),VLOOKUP($A426,Pit!$A$4:$BA$1686,D$2,FALSE))</f>
        <v>4657</v>
      </c>
      <c r="E426" s="14" t="str">
        <f>IF($C426="B",VLOOKUP($A426,Bat!$A$4:$BG$1500,E$1,FALSE),VLOOKUP($A426,Pit!$A$4:$BA$1686,E$2,FALSE))</f>
        <v>RP</v>
      </c>
      <c r="F426" s="14" t="str">
        <f>IF($C426="B",VLOOKUP($A426,Bat!$A$4:$BG$1500,F$1,FALSE),VLOOKUP($A426,Pit!$A$4:$BA$1686,F$2,FALSE))</f>
        <v>George</v>
      </c>
      <c r="G426" s="14" t="str">
        <f>IF($C426="B",VLOOKUP($A426,Bat!$A$4:$BG$1500,G$1,FALSE),VLOOKUP($A426,Pit!$A$4:$BA$1686,G$2,FALSE))</f>
        <v>Parker</v>
      </c>
      <c r="H426" s="14">
        <f>IF($C426="B",VLOOKUP($A426,Bat!$A$4:$BG$1500,H$1,FALSE),VLOOKUP($A426,Pit!$A$4:$BA$1686,H$2,FALSE))</f>
        <v>21</v>
      </c>
      <c r="I426" s="14" t="str">
        <f>IF($C426="B",VLOOKUP($A426,Bat!$A$4:$BG$1500,I$1,FALSE),VLOOKUP($A426,Pit!$A$4:$BA$1686,I$2,FALSE))</f>
        <v>R</v>
      </c>
      <c r="J426" s="14" t="str">
        <f>IF($C426="B",VLOOKUP($A426,Bat!$A$4:$BG$1500,J$1,FALSE),VLOOKUP($A426,Pit!$A$4:$BA$1686,J$2,FALSE))</f>
        <v>R</v>
      </c>
      <c r="K426" s="14" t="str">
        <f>IF($C426="B",VLOOKUP($A426,Bat!$A$4:$BG$1500,K$1,FALSE),VLOOKUP($A426,Pit!$A$4:$BA$1686,K$2,FALSE))</f>
        <v>High</v>
      </c>
      <c r="L426" s="15" t="str">
        <f>IF($C426="B",VLOOKUP($A426,Bat!$A$4:$BG$1500,L$1,FALSE),VLOOKUP($A426,Pit!$A$4:$BA$1686,L$2,FALSE))</f>
        <v>High</v>
      </c>
      <c r="M426" s="14">
        <f>IF($C426="B",VLOOKUP($A426,Bat!$A$4:$BG$1500,M$1,FALSE),VLOOKUP($A426,Pit!$A$4:$BA$1686,M$2,FALSE))</f>
        <v>5</v>
      </c>
      <c r="N426" s="14">
        <f>IF($C426="B",VLOOKUP($A426,Bat!$A$4:$BG$1500,N$1,FALSE),VLOOKUP($A426,Pit!$A$4:$BA$1686,N$2,FALSE))</f>
        <v>2</v>
      </c>
      <c r="O426" s="14">
        <f>IF($C426="B",VLOOKUP($A426,Bat!$A$4:$BG$1500,O$1,FALSE),VLOOKUP($A426,Pit!$A$4:$BA$1686,O$2,FALSE))</f>
        <v>2</v>
      </c>
      <c r="P426" s="14" t="str">
        <f>IF($C426="B",VLOOKUP($A426,Bat!$A$4:$BG$1500,P$1,FALSE),VLOOKUP($A426,Pit!$A$4:$BA$1686,P$2,FALSE))</f>
        <v>92-94 Mph</v>
      </c>
      <c r="Q426" s="15">
        <f>IF($C426="B",VLOOKUP($A426,Bat!$A$4:$BG$1500,Q$1,FALSE),VLOOKUP($A426,Pit!$A$4:$BA$1686,Q$2,FALSE))</f>
        <v>8</v>
      </c>
      <c r="R426" s="16">
        <f>IF($C426="B",VLOOKUP($A426,Bat!$A$4:$BG$1500,R$1,FALSE),VLOOKUP($A426,Pit!$A$4:$BA$1686,R$2,FALSE))</f>
        <v>102.28722789130282</v>
      </c>
      <c r="S426" s="17">
        <f>IF($C426="B",VLOOKUP($A426,Bat!$A$4:$BG$1500,S$1,FALSE),VLOOKUP($A426,Pit!$A$4:$BA$1686,S$2,FALSE))</f>
        <v>0.11884866889099127</v>
      </c>
      <c r="T426" s="48" t="str">
        <f>IF($C426="B",VLOOKUP($A426,Bat!$A$4:$BG$1500,T$1,FALSE),VLOOKUP($A426,Pit!$A$4:$BA$1686,T$2,FALSE))</f>
        <v>$34k</v>
      </c>
      <c r="U426" s="19">
        <f>IF($C426="B",VLOOKUP($A426,Bat!$A$4:$AU$1464,46,FALSE),VLOOKUP($A426,Pit!$A$4:$BD$1664,55,FALSE))</f>
        <v>800</v>
      </c>
      <c r="V426" s="19">
        <f>IF($C426="B",VLOOKUP($A426,Bat!$A$4:$BA$1464,47,FALSE),VLOOKUP($A426,Pit!$A$4:$BF$1664,56,FALSE))</f>
        <v>800</v>
      </c>
      <c r="W426" s="19">
        <f>IF($C426="B",VLOOKUP($A426,Bat!$A$4:$BA$1464,48,FALSE),VLOOKUP($A426,Pit!$A$4:$BF$1664,57,FALSE))</f>
        <v>0</v>
      </c>
      <c r="X426" s="14">
        <f t="shared" si="29"/>
        <v>1254</v>
      </c>
      <c r="Y426" s="20">
        <f t="shared" si="30"/>
        <v>404</v>
      </c>
      <c r="Z426" s="14">
        <f>IFERROR(VLOOKUP($D426,Results37!$F$3:$L$1396,Z$1,FALSE),"")</f>
        <v>445</v>
      </c>
      <c r="AA426" s="43">
        <f>IF(ISERROR(VLOOKUP(D426,Results37!$F$3:$O$1399,AA$1,FALSE)),"",IF(VLOOKUP(D426,Results37!$F$3:$O$1399,AA$1+1,FALSE)=1,"S"&amp;VLOOKUP(D426,Results37!$F$3:$O$1399,AA$1,FALSE),VLOOKUP(D426,Results37!$F$3:$O$1399,AA$1,FALSE)))</f>
        <v>15</v>
      </c>
      <c r="AB426" s="14">
        <f>IFERROR(VLOOKUP($D426,Results37!$F$3:$L$1396,AB$1,FALSE),"")</f>
        <v>9</v>
      </c>
      <c r="AC426" s="14" t="str">
        <f>IFERROR(VLOOKUP($D426,Results37!$F$3:$L$1396,AC$1,FALSE),"")</f>
        <v>Niihama-shi Ghosts</v>
      </c>
      <c r="AD426" s="14">
        <f t="shared" si="31"/>
        <v>809</v>
      </c>
      <c r="AE426" s="18" t="str">
        <f>IF(ISERROR(VLOOKUP($AC426&amp;"-"&amp;$F426&amp;" "&amp;G426,Bonuses!$B$1:$G$1006,4,FALSE)),"",INT(VLOOKUP($AC426&amp;"-"&amp;$F426&amp;" "&amp;$G426,Bonuses!$B$1:$G$1006,4,FALSE)))</f>
        <v/>
      </c>
      <c r="AF426" s="14" t="str">
        <f>IF(ISERROR(VLOOKUP($AC426&amp;"-"&amp;$F426,Bonuses!$B$1:$G$1006,5,FALSE)),"",IF(VLOOKUP($AC426&amp;"-"&amp;$F426,Bonuses!$B$1:$G$1006,5,FALSE)="","",VLOOKUP($AC426&amp;"-"&amp;$F426,Bonuses!$B$1:$G$1006,6,FALSE)&amp;" yrs, "&amp;VLOOKUP($AC426&amp;"-"&amp;$F426,Bonuses!$B$1:$G$1006,5,FALSE)))</f>
        <v/>
      </c>
    </row>
    <row r="427" spans="1:32" s="19" customFormat="1" hidden="1" x14ac:dyDescent="0.3">
      <c r="A427" s="19">
        <v>15355</v>
      </c>
      <c r="B427" s="19">
        <f t="shared" si="28"/>
        <v>1</v>
      </c>
      <c r="C427" s="14" t="str">
        <f>IF(ISNUMBER(IFERROR(VLOOKUP($A427,Pit!$A$4:$A$600,1,FALSE),"B")),"P","B")</f>
        <v>B</v>
      </c>
      <c r="D427" s="15">
        <f>IF($C427="B",VLOOKUP($A427,Bat!$A$4:$BG$1500,D$1,FALSE),VLOOKUP($A427,Pit!$A$4:$BA$1686,D$2,FALSE))</f>
        <v>15355</v>
      </c>
      <c r="E427" s="14" t="str">
        <f>IF($C427="B",VLOOKUP($A427,Bat!$A$4:$BG$1500,E$1,FALSE),VLOOKUP($A427,Pit!$A$4:$BA$1686,E$2,FALSE))</f>
        <v>C</v>
      </c>
      <c r="F427" s="14" t="str">
        <f>IF($C427="B",VLOOKUP($A427,Bat!$A$4:$BG$1500,F$1,FALSE),VLOOKUP($A427,Pit!$A$4:$BA$1686,F$2,FALSE))</f>
        <v>Lewis</v>
      </c>
      <c r="G427" s="14" t="str">
        <f>IF($C427="B",VLOOKUP($A427,Bat!$A$4:$BG$1500,G$1,FALSE),VLOOKUP($A427,Pit!$A$4:$BA$1686,G$2,FALSE))</f>
        <v>Menzies</v>
      </c>
      <c r="H427" s="14">
        <f>IF($C427="B",VLOOKUP($A427,Bat!$A$4:$BG$1500,H$1,FALSE),VLOOKUP($A427,Pit!$A$4:$BA$1686,H$2,FALSE))</f>
        <v>18</v>
      </c>
      <c r="I427" s="14" t="str">
        <f>IF($C427="B",VLOOKUP($A427,Bat!$A$4:$BG$1500,I$1,FALSE),VLOOKUP($A427,Pit!$A$4:$BA$1686,I$2,FALSE))</f>
        <v>R</v>
      </c>
      <c r="J427" s="14" t="str">
        <f>IF($C427="B",VLOOKUP($A427,Bat!$A$4:$BG$1500,J$1,FALSE),VLOOKUP($A427,Pit!$A$4:$BA$1686,J$2,FALSE))</f>
        <v>R</v>
      </c>
      <c r="K427" s="14" t="str">
        <f>IF($C427="B",VLOOKUP($A427,Bat!$A$4:$BG$1500,K$1,FALSE),VLOOKUP($A427,Pit!$A$4:$BA$1686,K$2,FALSE))</f>
        <v>Low</v>
      </c>
      <c r="L427" s="15" t="str">
        <f>IF($C427="B",VLOOKUP($A427,Bat!$A$4:$BG$1500,L$1,FALSE),VLOOKUP($A427,Pit!$A$4:$BA$1686,L$2,FALSE))</f>
        <v>Low</v>
      </c>
      <c r="M427" s="14">
        <f>IF($C427="B",VLOOKUP($A427,Bat!$A$4:$BG$1500,M$1,FALSE),VLOOKUP($A427,Pit!$A$4:$BA$1686,M$2,FALSE))</f>
        <v>2</v>
      </c>
      <c r="N427" s="14">
        <f>IF($C427="B",VLOOKUP($A427,Bat!$A$4:$BG$1500,N$1,FALSE),VLOOKUP($A427,Pit!$A$4:$BA$1686,N$2,FALSE))</f>
        <v>3</v>
      </c>
      <c r="O427" s="14">
        <f>IF($C427="B",VLOOKUP($A427,Bat!$A$4:$BG$1500,O$1,FALSE),VLOOKUP($A427,Pit!$A$4:$BA$1686,O$2,FALSE))</f>
        <v>4</v>
      </c>
      <c r="P427" s="14">
        <f>IF($C427="B",VLOOKUP($A427,Bat!$A$4:$BG$1500,P$1,FALSE),VLOOKUP($A427,Pit!$A$4:$BA$1686,P$2,FALSE))</f>
        <v>5</v>
      </c>
      <c r="Q427" s="15">
        <f>IF($C427="B",VLOOKUP($A427,Bat!$A$4:$BG$1500,Q$1,FALSE),VLOOKUP($A427,Pit!$A$4:$BA$1686,Q$2,FALSE))</f>
        <v>2</v>
      </c>
      <c r="R427" s="16">
        <f>IF($C427="B",VLOOKUP($A427,Bat!$A$4:$BG$1500,R$1,FALSE),VLOOKUP($A427,Pit!$A$4:$BA$1686,R$2,FALSE))</f>
        <v>105.67440396785793</v>
      </c>
      <c r="S427" s="17">
        <f>IF($C427="B",VLOOKUP($A427,Bat!$A$4:$BG$1500,S$1,FALSE),VLOOKUP($A427,Pit!$A$4:$BA$1686,S$2,FALSE))</f>
        <v>-0.50834868725697602</v>
      </c>
      <c r="T427" s="48" t="str">
        <f>IF($C427="B",VLOOKUP($A427,Bat!$A$4:$BG$1500,T$1,FALSE),VLOOKUP($A427,Pit!$A$4:$BA$1686,T$2,FALSE))</f>
        <v>$65k</v>
      </c>
      <c r="U427" s="19">
        <f>IF($C427="B",VLOOKUP($A427,Bat!$A$4:$AU$1464,46,FALSE),VLOOKUP($A427,Pit!$A$4:$BD$1664,55,FALSE))</f>
        <v>800</v>
      </c>
      <c r="V427" s="19">
        <f>IF($C427="B",VLOOKUP($A427,Bat!$A$4:$BA$1464,47,FALSE),VLOOKUP($A427,Pit!$A$4:$BF$1664,56,FALSE))</f>
        <v>800</v>
      </c>
      <c r="W427" s="19">
        <f>IF($C427="B",VLOOKUP($A427,Bat!$A$4:$BA$1464,48,FALSE),VLOOKUP($A427,Pit!$A$4:$BF$1664,57,FALSE))</f>
        <v>0</v>
      </c>
      <c r="X427" s="14">
        <f t="shared" si="29"/>
        <v>1619</v>
      </c>
      <c r="Y427" s="20">
        <f t="shared" si="30"/>
        <v>769</v>
      </c>
      <c r="Z427" s="14">
        <f>IFERROR(VLOOKUP($D427,Results37!$F$3:$L$1396,Z$1,FALSE),"")</f>
        <v>506</v>
      </c>
      <c r="AA427" s="43">
        <f>IF(ISERROR(VLOOKUP(D427,Results37!$F$3:$O$1399,AA$1,FALSE)),"",IF(VLOOKUP(D427,Results37!$F$3:$O$1399,AA$1+1,FALSE)=1,"S"&amp;VLOOKUP(D427,Results37!$F$3:$O$1399,AA$1,FALSE),VLOOKUP(D427,Results37!$F$3:$O$1399,AA$1,FALSE)))</f>
        <v>17</v>
      </c>
      <c r="AB427" s="14">
        <f>IFERROR(VLOOKUP($D427,Results37!$F$3:$L$1396,AB$1,FALSE),"")</f>
        <v>6</v>
      </c>
      <c r="AC427" s="14" t="str">
        <f>IFERROR(VLOOKUP($D427,Results37!$F$3:$L$1396,AC$1,FALSE),"")</f>
        <v>Scottish Claymores</v>
      </c>
      <c r="AD427" s="14">
        <f t="shared" si="31"/>
        <v>1113</v>
      </c>
      <c r="AE427" s="18" t="str">
        <f>IF(ISERROR(VLOOKUP($AC427&amp;"-"&amp;$F427&amp;" "&amp;G427,Bonuses!$B$1:$G$1006,4,FALSE)),"",INT(VLOOKUP($AC427&amp;"-"&amp;$F427&amp;" "&amp;$G427,Bonuses!$B$1:$G$1006,4,FALSE)))</f>
        <v/>
      </c>
      <c r="AF427" s="14" t="str">
        <f>IF(ISERROR(VLOOKUP($AC427&amp;"-"&amp;$F427,Bonuses!$B$1:$G$1006,5,FALSE)),"",IF(VLOOKUP($AC427&amp;"-"&amp;$F427,Bonuses!$B$1:$G$1006,5,FALSE)="","",VLOOKUP($AC427&amp;"-"&amp;$F427,Bonuses!$B$1:$G$1006,6,FALSE)&amp;" yrs, "&amp;VLOOKUP($AC427&amp;"-"&amp;$F427,Bonuses!$B$1:$G$1006,5,FALSE)))</f>
        <v/>
      </c>
    </row>
    <row r="428" spans="1:32" s="19" customFormat="1" hidden="1" x14ac:dyDescent="0.3">
      <c r="A428" s="19">
        <v>13754</v>
      </c>
      <c r="B428" s="19">
        <f t="shared" si="28"/>
        <v>1</v>
      </c>
      <c r="C428" s="14" t="str">
        <f>IF(ISNUMBER(IFERROR(VLOOKUP($A428,Pit!$A$4:$A$600,1,FALSE),"B")),"P","B")</f>
        <v>B</v>
      </c>
      <c r="D428" s="15">
        <f>IF($C428="B",VLOOKUP($A428,Bat!$A$4:$BG$1500,D$1,FALSE),VLOOKUP($A428,Pit!$A$4:$BA$1686,D$2,FALSE))</f>
        <v>13754</v>
      </c>
      <c r="E428" s="14" t="str">
        <f>IF($C428="B",VLOOKUP($A428,Bat!$A$4:$BG$1500,E$1,FALSE),VLOOKUP($A428,Pit!$A$4:$BA$1686,E$2,FALSE))</f>
        <v>C</v>
      </c>
      <c r="F428" s="14" t="str">
        <f>IF($C428="B",VLOOKUP($A428,Bat!$A$4:$BG$1500,F$1,FALSE),VLOOKUP($A428,Pit!$A$4:$BA$1686,F$2,FALSE))</f>
        <v>Joey</v>
      </c>
      <c r="G428" s="14" t="str">
        <f>IF($C428="B",VLOOKUP($A428,Bat!$A$4:$BG$1500,G$1,FALSE),VLOOKUP($A428,Pit!$A$4:$BA$1686,G$2,FALSE))</f>
        <v>Moores</v>
      </c>
      <c r="H428" s="14">
        <f>IF($C428="B",VLOOKUP($A428,Bat!$A$4:$BG$1500,H$1,FALSE),VLOOKUP($A428,Pit!$A$4:$BA$1686,H$2,FALSE))</f>
        <v>18</v>
      </c>
      <c r="I428" s="14" t="str">
        <f>IF($C428="B",VLOOKUP($A428,Bat!$A$4:$BG$1500,I$1,FALSE),VLOOKUP($A428,Pit!$A$4:$BA$1686,I$2,FALSE))</f>
        <v>R</v>
      </c>
      <c r="J428" s="14" t="str">
        <f>IF($C428="B",VLOOKUP($A428,Bat!$A$4:$BG$1500,J$1,FALSE),VLOOKUP($A428,Pit!$A$4:$BA$1686,J$2,FALSE))</f>
        <v>R</v>
      </c>
      <c r="K428" s="14" t="str">
        <f>IF($C428="B",VLOOKUP($A428,Bat!$A$4:$BG$1500,K$1,FALSE),VLOOKUP($A428,Pit!$A$4:$BA$1686,K$2,FALSE))</f>
        <v>Normal</v>
      </c>
      <c r="L428" s="15" t="str">
        <f>IF($C428="B",VLOOKUP($A428,Bat!$A$4:$BG$1500,L$1,FALSE),VLOOKUP($A428,Pit!$A$4:$BA$1686,L$2,FALSE))</f>
        <v>Normal</v>
      </c>
      <c r="M428" s="14">
        <f>IF($C428="B",VLOOKUP($A428,Bat!$A$4:$BG$1500,M$1,FALSE),VLOOKUP($A428,Pit!$A$4:$BA$1686,M$2,FALSE))</f>
        <v>2</v>
      </c>
      <c r="N428" s="14">
        <f>IF($C428="B",VLOOKUP($A428,Bat!$A$4:$BG$1500,N$1,FALSE),VLOOKUP($A428,Pit!$A$4:$BA$1686,N$2,FALSE))</f>
        <v>3</v>
      </c>
      <c r="O428" s="14">
        <f>IF($C428="B",VLOOKUP($A428,Bat!$A$4:$BG$1500,O$1,FALSE),VLOOKUP($A428,Pit!$A$4:$BA$1686,O$2,FALSE))</f>
        <v>3</v>
      </c>
      <c r="P428" s="14">
        <f>IF($C428="B",VLOOKUP($A428,Bat!$A$4:$BG$1500,P$1,FALSE),VLOOKUP($A428,Pit!$A$4:$BA$1686,P$2,FALSE))</f>
        <v>4</v>
      </c>
      <c r="Q428" s="15">
        <f>IF($C428="B",VLOOKUP($A428,Bat!$A$4:$BG$1500,Q$1,FALSE),VLOOKUP($A428,Pit!$A$4:$BA$1686,Q$2,FALSE))</f>
        <v>2</v>
      </c>
      <c r="R428" s="16">
        <f>IF($C428="B",VLOOKUP($A428,Bat!$A$4:$BG$1500,R$1,FALSE),VLOOKUP($A428,Pit!$A$4:$BA$1686,R$2,FALSE))</f>
        <v>105.59218048445517</v>
      </c>
      <c r="S428" s="17">
        <f>IF($C428="B",VLOOKUP($A428,Bat!$A$4:$BG$1500,S$1,FALSE),VLOOKUP($A428,Pit!$A$4:$BA$1686,S$2,FALSE))</f>
        <v>-0.52552425008482728</v>
      </c>
      <c r="T428" s="48" t="str">
        <f>IF($C428="B",VLOOKUP($A428,Bat!$A$4:$BG$1500,T$1,FALSE),VLOOKUP($A428,Pit!$A$4:$BA$1686,T$2,FALSE))</f>
        <v>$65k</v>
      </c>
      <c r="U428" s="19">
        <f>IF($C428="B",VLOOKUP($A428,Bat!$A$4:$AU$1464,46,FALSE),VLOOKUP($A428,Pit!$A$4:$BD$1664,55,FALSE))</f>
        <v>800</v>
      </c>
      <c r="V428" s="19">
        <f>IF($C428="B",VLOOKUP($A428,Bat!$A$4:$BA$1464,47,FALSE),VLOOKUP($A428,Pit!$A$4:$BF$1664,56,FALSE))</f>
        <v>800</v>
      </c>
      <c r="W428" s="19">
        <f>IF($C428="B",VLOOKUP($A428,Bat!$A$4:$BA$1464,48,FALSE),VLOOKUP($A428,Pit!$A$4:$BF$1664,57,FALSE))</f>
        <v>0</v>
      </c>
      <c r="X428" s="14">
        <f t="shared" si="29"/>
        <v>1629</v>
      </c>
      <c r="Y428" s="20">
        <f t="shared" si="30"/>
        <v>779</v>
      </c>
      <c r="Z428" s="14" t="str">
        <f>IFERROR(VLOOKUP($D428,Results37!$F$3:$L$1396,Z$1,FALSE),"")</f>
        <v/>
      </c>
      <c r="AA428" s="43" t="str">
        <f>IF(ISERROR(VLOOKUP(D428,Results37!$F$3:$O$1399,AA$1,FALSE)),"",IF(VLOOKUP(D428,Results37!$F$3:$O$1399,AA$1+1,FALSE)=1,"S"&amp;VLOOKUP(D428,Results37!$F$3:$O$1399,AA$1,FALSE),VLOOKUP(D428,Results37!$F$3:$O$1399,AA$1,FALSE)))</f>
        <v/>
      </c>
      <c r="AB428" s="14" t="str">
        <f>IFERROR(VLOOKUP($D428,Results37!$F$3:$L$1396,AB$1,FALSE),"")</f>
        <v/>
      </c>
      <c r="AC428" s="14" t="str">
        <f>IFERROR(VLOOKUP($D428,Results37!$F$3:$L$1396,AC$1,FALSE),"")</f>
        <v/>
      </c>
      <c r="AD428" s="14" t="e">
        <f t="shared" si="31"/>
        <v>#VALUE!</v>
      </c>
      <c r="AE428" s="18" t="str">
        <f>IF(ISERROR(VLOOKUP($AC428&amp;"-"&amp;$F428&amp;" "&amp;G428,Bonuses!$B$1:$G$1006,4,FALSE)),"",INT(VLOOKUP($AC428&amp;"-"&amp;$F428&amp;" "&amp;$G428,Bonuses!$B$1:$G$1006,4,FALSE)))</f>
        <v/>
      </c>
      <c r="AF428" s="14" t="str">
        <f>AA428&amp;"."&amp;AB428&amp;" ("&amp;Z428&amp;") - "&amp;E428&amp;" "&amp;F428&amp;" "&amp;G428</f>
        <v>. () - C Joey Moores</v>
      </c>
    </row>
    <row r="429" spans="1:32" s="19" customFormat="1" hidden="1" x14ac:dyDescent="0.3">
      <c r="A429" s="19">
        <v>11765</v>
      </c>
      <c r="B429" s="19">
        <f t="shared" si="28"/>
        <v>1</v>
      </c>
      <c r="C429" s="14" t="str">
        <f>IF(ISNUMBER(IFERROR(VLOOKUP($A429,Pit!$A$4:$A$600,1,FALSE),"B")),"P","B")</f>
        <v>B</v>
      </c>
      <c r="D429" s="15">
        <f>IF($C429="B",VLOOKUP($A429,Bat!$A$4:$BG$1500,D$1,FALSE),VLOOKUP($A429,Pit!$A$4:$BA$1686,D$2,FALSE))</f>
        <v>11765</v>
      </c>
      <c r="E429" s="14" t="str">
        <f>IF($C429="B",VLOOKUP($A429,Bat!$A$4:$BG$1500,E$1,FALSE),VLOOKUP($A429,Pit!$A$4:$BA$1686,E$2,FALSE))</f>
        <v>CF</v>
      </c>
      <c r="F429" s="14" t="str">
        <f>IF($C429="B",VLOOKUP($A429,Bat!$A$4:$BG$1500,F$1,FALSE),VLOOKUP($A429,Pit!$A$4:$BA$1686,F$2,FALSE))</f>
        <v>Tony</v>
      </c>
      <c r="G429" s="14" t="str">
        <f>IF($C429="B",VLOOKUP($A429,Bat!$A$4:$BG$1500,G$1,FALSE),VLOOKUP($A429,Pit!$A$4:$BA$1686,G$2,FALSE))</f>
        <v>Gray</v>
      </c>
      <c r="H429" s="14">
        <f>IF($C429="B",VLOOKUP($A429,Bat!$A$4:$BG$1500,H$1,FALSE),VLOOKUP($A429,Pit!$A$4:$BA$1686,H$2,FALSE))</f>
        <v>21</v>
      </c>
      <c r="I429" s="14" t="str">
        <f>IF($C429="B",VLOOKUP($A429,Bat!$A$4:$BG$1500,I$1,FALSE),VLOOKUP($A429,Pit!$A$4:$BA$1686,I$2,FALSE))</f>
        <v>L</v>
      </c>
      <c r="J429" s="14" t="str">
        <f>IF($C429="B",VLOOKUP($A429,Bat!$A$4:$BG$1500,J$1,FALSE),VLOOKUP($A429,Pit!$A$4:$BA$1686,J$2,FALSE))</f>
        <v>L</v>
      </c>
      <c r="K429" s="14" t="str">
        <f>IF($C429="B",VLOOKUP($A429,Bat!$A$4:$BG$1500,K$1,FALSE),VLOOKUP($A429,Pit!$A$4:$BA$1686,K$2,FALSE))</f>
        <v>Normal</v>
      </c>
      <c r="L429" s="15" t="str">
        <f>IF($C429="B",VLOOKUP($A429,Bat!$A$4:$BG$1500,L$1,FALSE),VLOOKUP($A429,Pit!$A$4:$BA$1686,L$2,FALSE))</f>
        <v>Normal</v>
      </c>
      <c r="M429" s="14">
        <f>IF($C429="B",VLOOKUP($A429,Bat!$A$4:$BG$1500,M$1,FALSE),VLOOKUP($A429,Pit!$A$4:$BA$1686,M$2,FALSE))</f>
        <v>4</v>
      </c>
      <c r="N429" s="14">
        <f>IF($C429="B",VLOOKUP($A429,Bat!$A$4:$BG$1500,N$1,FALSE),VLOOKUP($A429,Pit!$A$4:$BA$1686,N$2,FALSE))</f>
        <v>3</v>
      </c>
      <c r="O429" s="14">
        <f>IF($C429="B",VLOOKUP($A429,Bat!$A$4:$BG$1500,O$1,FALSE),VLOOKUP($A429,Pit!$A$4:$BA$1686,O$2,FALSE))</f>
        <v>2</v>
      </c>
      <c r="P429" s="14">
        <f>IF($C429="B",VLOOKUP($A429,Bat!$A$4:$BG$1500,P$1,FALSE),VLOOKUP($A429,Pit!$A$4:$BA$1686,P$2,FALSE))</f>
        <v>4</v>
      </c>
      <c r="Q429" s="15">
        <f>IF($C429="B",VLOOKUP($A429,Bat!$A$4:$BG$1500,Q$1,FALSE),VLOOKUP($A429,Pit!$A$4:$BA$1686,Q$2,FALSE))</f>
        <v>4</v>
      </c>
      <c r="R429" s="16">
        <f>IF($C429="B",VLOOKUP($A429,Bat!$A$4:$BG$1500,R$1,FALSE),VLOOKUP($A429,Pit!$A$4:$BA$1686,R$2,FALSE))</f>
        <v>108.66165934361599</v>
      </c>
      <c r="S429" s="17">
        <f>IF($C429="B",VLOOKUP($A429,Bat!$A$4:$BG$1500,S$1,FALSE),VLOOKUP($A429,Pit!$A$4:$BA$1686,S$2,FALSE))</f>
        <v>0.11565543256177478</v>
      </c>
      <c r="T429" s="48" t="str">
        <f>IF($C429="B",VLOOKUP($A429,Bat!$A$4:$BG$1500,T$1,FALSE),VLOOKUP($A429,Pit!$A$4:$BA$1686,T$2,FALSE))</f>
        <v>$34k</v>
      </c>
      <c r="U429" s="19">
        <f>IF($C429="B",VLOOKUP($A429,Bat!$A$4:$AU$1464,46,FALSE),VLOOKUP($A429,Pit!$A$4:$BD$1664,55,FALSE))</f>
        <v>800</v>
      </c>
      <c r="V429" s="19">
        <f>IF($C429="B",VLOOKUP($A429,Bat!$A$4:$BA$1464,47,FALSE),VLOOKUP($A429,Pit!$A$4:$BF$1664,56,FALSE))</f>
        <v>800</v>
      </c>
      <c r="W429" s="19">
        <f>IF($C429="B",VLOOKUP($A429,Bat!$A$4:$BA$1464,48,FALSE),VLOOKUP($A429,Pit!$A$4:$BF$1664,57,FALSE))</f>
        <v>0</v>
      </c>
      <c r="X429" s="14">
        <f t="shared" si="29"/>
        <v>1255</v>
      </c>
      <c r="Y429" s="20">
        <f t="shared" si="30"/>
        <v>405</v>
      </c>
      <c r="Z429" s="14" t="str">
        <f>IFERROR(VLOOKUP($D429,Results37!$F$3:$L$1396,Z$1,FALSE),"")</f>
        <v/>
      </c>
      <c r="AA429" s="43" t="str">
        <f>IF(ISERROR(VLOOKUP(D429,Results37!$F$3:$O$1399,AA$1,FALSE)),"",IF(VLOOKUP(D429,Results37!$F$3:$O$1399,AA$1+1,FALSE)=1,"S"&amp;VLOOKUP(D429,Results37!$F$3:$O$1399,AA$1,FALSE),VLOOKUP(D429,Results37!$F$3:$O$1399,AA$1,FALSE)))</f>
        <v/>
      </c>
      <c r="AB429" s="14" t="str">
        <f>IFERROR(VLOOKUP($D429,Results37!$F$3:$L$1396,AB$1,FALSE),"")</f>
        <v/>
      </c>
      <c r="AC429" s="14" t="str">
        <f>IFERROR(VLOOKUP($D429,Results37!$F$3:$L$1396,AC$1,FALSE),"")</f>
        <v/>
      </c>
      <c r="AD429" s="14" t="e">
        <f t="shared" si="31"/>
        <v>#VALUE!</v>
      </c>
      <c r="AE429" s="18" t="str">
        <f>IF(ISERROR(VLOOKUP($AC429&amp;"-"&amp;$F429&amp;" "&amp;G429,Bonuses!$B$1:$G$1006,4,FALSE)),"",INT(VLOOKUP($AC429&amp;"-"&amp;$F429&amp;" "&amp;$G429,Bonuses!$B$1:$G$1006,4,FALSE)))</f>
        <v/>
      </c>
      <c r="AF429" s="14" t="str">
        <f>AA429&amp;"."&amp;AB429&amp;" ("&amp;Z429&amp;") - "&amp;E429&amp;" "&amp;F429&amp;" "&amp;G429</f>
        <v>. () - CF Tony Gray</v>
      </c>
    </row>
    <row r="430" spans="1:32" s="19" customFormat="1" hidden="1" x14ac:dyDescent="0.3">
      <c r="A430" s="19">
        <v>5895</v>
      </c>
      <c r="B430" s="19">
        <f t="shared" si="28"/>
        <v>1</v>
      </c>
      <c r="C430" s="14" t="str">
        <f>IF(ISNUMBER(IFERROR(VLOOKUP($A430,Pit!$A$4:$A$600,1,FALSE),"B")),"P","B")</f>
        <v>P</v>
      </c>
      <c r="D430" s="15">
        <f>IF($C430="B",VLOOKUP($A430,Bat!$A$4:$BG$1500,D$1,FALSE),VLOOKUP($A430,Pit!$A$4:$BA$1686,D$2,FALSE))</f>
        <v>5895</v>
      </c>
      <c r="E430" s="14" t="str">
        <f>IF($C430="B",VLOOKUP($A430,Bat!$A$4:$BG$1500,E$1,FALSE),VLOOKUP($A430,Pit!$A$4:$BA$1686,E$2,FALSE))</f>
        <v>CL</v>
      </c>
      <c r="F430" s="14" t="str">
        <f>IF($C430="B",VLOOKUP($A430,Bat!$A$4:$BG$1500,F$1,FALSE),VLOOKUP($A430,Pit!$A$4:$BA$1686,F$2,FALSE))</f>
        <v>Yasushi</v>
      </c>
      <c r="G430" s="14" t="str">
        <f>IF($C430="B",VLOOKUP($A430,Bat!$A$4:$BG$1500,G$1,FALSE),VLOOKUP($A430,Pit!$A$4:$BA$1686,G$2,FALSE))</f>
        <v>Sasaki</v>
      </c>
      <c r="H430" s="14">
        <f>IF($C430="B",VLOOKUP($A430,Bat!$A$4:$BG$1500,H$1,FALSE),VLOOKUP($A430,Pit!$A$4:$BA$1686,H$2,FALSE))</f>
        <v>18</v>
      </c>
      <c r="I430" s="14" t="str">
        <f>IF($C430="B",VLOOKUP($A430,Bat!$A$4:$BG$1500,I$1,FALSE),VLOOKUP($A430,Pit!$A$4:$BA$1686,I$2,FALSE))</f>
        <v>R</v>
      </c>
      <c r="J430" s="14" t="str">
        <f>IF($C430="B",VLOOKUP($A430,Bat!$A$4:$BG$1500,J$1,FALSE),VLOOKUP($A430,Pit!$A$4:$BA$1686,J$2,FALSE))</f>
        <v>R</v>
      </c>
      <c r="K430" s="14" t="str">
        <f>IF($C430="B",VLOOKUP($A430,Bat!$A$4:$BG$1500,K$1,FALSE),VLOOKUP($A430,Pit!$A$4:$BA$1686,K$2,FALSE))</f>
        <v>Low</v>
      </c>
      <c r="L430" s="15" t="str">
        <f>IF($C430="B",VLOOKUP($A430,Bat!$A$4:$BG$1500,L$1,FALSE),VLOOKUP($A430,Pit!$A$4:$BA$1686,L$2,FALSE))</f>
        <v>Low</v>
      </c>
      <c r="M430" s="14">
        <f>IF($C430="B",VLOOKUP($A430,Bat!$A$4:$BG$1500,M$1,FALSE),VLOOKUP($A430,Pit!$A$4:$BA$1686,M$2,FALSE))</f>
        <v>5</v>
      </c>
      <c r="N430" s="14">
        <f>IF($C430="B",VLOOKUP($A430,Bat!$A$4:$BG$1500,N$1,FALSE),VLOOKUP($A430,Pit!$A$4:$BA$1686,N$2,FALSE))</f>
        <v>1</v>
      </c>
      <c r="O430" s="14">
        <f>IF($C430="B",VLOOKUP($A430,Bat!$A$4:$BG$1500,O$1,FALSE),VLOOKUP($A430,Pit!$A$4:$BA$1686,O$2,FALSE))</f>
        <v>3</v>
      </c>
      <c r="P430" s="14" t="str">
        <f>IF($C430="B",VLOOKUP($A430,Bat!$A$4:$BG$1500,P$1,FALSE),VLOOKUP($A430,Pit!$A$4:$BA$1686,P$2,FALSE))</f>
        <v>87-89 Mph</v>
      </c>
      <c r="Q430" s="15">
        <f>IF($C430="B",VLOOKUP($A430,Bat!$A$4:$BG$1500,Q$1,FALSE),VLOOKUP($A430,Pit!$A$4:$BA$1686,Q$2,FALSE))</f>
        <v>5</v>
      </c>
      <c r="R430" s="16">
        <f>IF($C430="B",VLOOKUP($A430,Bat!$A$4:$BG$1500,R$1,FALSE),VLOOKUP($A430,Pit!$A$4:$BA$1686,R$2,FALSE))</f>
        <v>104.01784096042689</v>
      </c>
      <c r="S430" s="17">
        <f>IF($C430="B",VLOOKUP($A430,Bat!$A$4:$BG$1500,S$1,FALSE),VLOOKUP($A430,Pit!$A$4:$BA$1686,S$2,FALSE))</f>
        <v>0.27850925803337029</v>
      </c>
      <c r="T430" s="48" t="str">
        <f>IF($C430="B",VLOOKUP($A430,Bat!$A$4:$BG$1500,T$1,FALSE),VLOOKUP($A430,Pit!$A$4:$BA$1686,T$2,FALSE))</f>
        <v>$65k</v>
      </c>
      <c r="U430" s="19">
        <f>IF($C430="B",VLOOKUP($A430,Bat!$A$4:$AU$1464,46,FALSE),VLOOKUP($A430,Pit!$A$4:$BD$1664,55,FALSE))</f>
        <v>800</v>
      </c>
      <c r="V430" s="19">
        <f>IF($C430="B",VLOOKUP($A430,Bat!$A$4:$BA$1464,47,FALSE),VLOOKUP($A430,Pit!$A$4:$BF$1664,56,FALSE))</f>
        <v>800</v>
      </c>
      <c r="W430" s="19">
        <f>IF($C430="B",VLOOKUP($A430,Bat!$A$4:$BA$1464,48,FALSE),VLOOKUP($A430,Pit!$A$4:$BF$1664,57,FALSE))</f>
        <v>0</v>
      </c>
      <c r="X430" s="14">
        <f t="shared" si="29"/>
        <v>1202</v>
      </c>
      <c r="Y430" s="20">
        <f t="shared" si="30"/>
        <v>352</v>
      </c>
      <c r="Z430" s="14">
        <f>IFERROR(VLOOKUP($D430,Results37!$F$3:$L$1396,Z$1,FALSE),"")</f>
        <v>348</v>
      </c>
      <c r="AA430" s="43">
        <f>IF(ISERROR(VLOOKUP(D430,Results37!$F$3:$O$1399,AA$1,FALSE)),"",IF(VLOOKUP(D430,Results37!$F$3:$O$1399,AA$1+1,FALSE)=1,"S"&amp;VLOOKUP(D430,Results37!$F$3:$O$1399,AA$1,FALSE),VLOOKUP(D430,Results37!$F$3:$O$1399,AA$1,FALSE)))</f>
        <v>12</v>
      </c>
      <c r="AB430" s="14">
        <f>IFERROR(VLOOKUP($D430,Results37!$F$3:$L$1396,AB$1,FALSE),"")</f>
        <v>8</v>
      </c>
      <c r="AC430" s="14" t="str">
        <f>IFERROR(VLOOKUP($D430,Results37!$F$3:$L$1396,AC$1,FALSE),"")</f>
        <v>San Antonio Calzones of Laredo</v>
      </c>
      <c r="AD430" s="14">
        <f t="shared" si="31"/>
        <v>854</v>
      </c>
      <c r="AE430" s="18" t="str">
        <f>IF(ISERROR(VLOOKUP($AC430&amp;"-"&amp;$F430&amp;" "&amp;G430,Bonuses!$B$1:$G$1006,4,FALSE)),"",INT(VLOOKUP($AC430&amp;"-"&amp;$F430&amp;" "&amp;$G430,Bonuses!$B$1:$G$1006,4,FALSE)))</f>
        <v/>
      </c>
      <c r="AF430" s="14" t="str">
        <f>IF(ISERROR(VLOOKUP($AC430&amp;"-"&amp;$F430,Bonuses!$B$1:$G$1006,5,FALSE)),"",IF(VLOOKUP($AC430&amp;"-"&amp;$F430,Bonuses!$B$1:$G$1006,5,FALSE)="","",VLOOKUP($AC430&amp;"-"&amp;$F430,Bonuses!$B$1:$G$1006,6,FALSE)&amp;" yrs, "&amp;VLOOKUP($AC430&amp;"-"&amp;$F430,Bonuses!$B$1:$G$1006,5,FALSE)))</f>
        <v/>
      </c>
    </row>
    <row r="431" spans="1:32" s="19" customFormat="1" hidden="1" x14ac:dyDescent="0.3">
      <c r="A431" s="19">
        <v>18048</v>
      </c>
      <c r="B431" s="19">
        <f t="shared" si="28"/>
        <v>1</v>
      </c>
      <c r="C431" s="14" t="str">
        <f>IF(ISNUMBER(IFERROR(VLOOKUP($A431,Pit!$A$4:$A$600,1,FALSE),"B")),"P","B")</f>
        <v>P</v>
      </c>
      <c r="D431" s="15">
        <f>IF($C431="B",VLOOKUP($A431,Bat!$A$4:$BG$1500,D$1,FALSE),VLOOKUP($A431,Pit!$A$4:$BA$1686,D$2,FALSE))</f>
        <v>18048</v>
      </c>
      <c r="E431" s="14" t="str">
        <f>IF($C431="B",VLOOKUP($A431,Bat!$A$4:$BG$1500,E$1,FALSE),VLOOKUP($A431,Pit!$A$4:$BA$1686,E$2,FALSE))</f>
        <v>RP</v>
      </c>
      <c r="F431" s="14" t="str">
        <f>IF($C431="B",VLOOKUP($A431,Bat!$A$4:$BG$1500,F$1,FALSE),VLOOKUP($A431,Pit!$A$4:$BA$1686,F$2,FALSE))</f>
        <v>Carlos</v>
      </c>
      <c r="G431" s="14" t="str">
        <f>IF($C431="B",VLOOKUP($A431,Bat!$A$4:$BG$1500,G$1,FALSE),VLOOKUP($A431,Pit!$A$4:$BA$1686,G$2,FALSE))</f>
        <v>Silva</v>
      </c>
      <c r="H431" s="14">
        <f>IF($C431="B",VLOOKUP($A431,Bat!$A$4:$BG$1500,H$1,FALSE),VLOOKUP($A431,Pit!$A$4:$BA$1686,H$2,FALSE))</f>
        <v>22</v>
      </c>
      <c r="I431" s="14" t="str">
        <f>IF($C431="B",VLOOKUP($A431,Bat!$A$4:$BG$1500,I$1,FALSE),VLOOKUP($A431,Pit!$A$4:$BA$1686,I$2,FALSE))</f>
        <v>R</v>
      </c>
      <c r="J431" s="14" t="str">
        <f>IF($C431="B",VLOOKUP($A431,Bat!$A$4:$BG$1500,J$1,FALSE),VLOOKUP($A431,Pit!$A$4:$BA$1686,J$2,FALSE))</f>
        <v>R</v>
      </c>
      <c r="K431" s="14" t="str">
        <f>IF($C431="B",VLOOKUP($A431,Bat!$A$4:$BG$1500,K$1,FALSE),VLOOKUP($A431,Pit!$A$4:$BA$1686,K$2,FALSE))</f>
        <v>High</v>
      </c>
      <c r="L431" s="15" t="str">
        <f>IF($C431="B",VLOOKUP($A431,Bat!$A$4:$BG$1500,L$1,FALSE),VLOOKUP($A431,Pit!$A$4:$BA$1686,L$2,FALSE))</f>
        <v>High</v>
      </c>
      <c r="M431" s="14">
        <f>IF($C431="B",VLOOKUP($A431,Bat!$A$4:$BG$1500,M$1,FALSE),VLOOKUP($A431,Pit!$A$4:$BA$1686,M$2,FALSE))</f>
        <v>5</v>
      </c>
      <c r="N431" s="14">
        <f>IF($C431="B",VLOOKUP($A431,Bat!$A$4:$BG$1500,N$1,FALSE),VLOOKUP($A431,Pit!$A$4:$BA$1686,N$2,FALSE))</f>
        <v>2</v>
      </c>
      <c r="O431" s="14">
        <f>IF($C431="B",VLOOKUP($A431,Bat!$A$4:$BG$1500,O$1,FALSE),VLOOKUP($A431,Pit!$A$4:$BA$1686,O$2,FALSE))</f>
        <v>2</v>
      </c>
      <c r="P431" s="14" t="str">
        <f>IF($C431="B",VLOOKUP($A431,Bat!$A$4:$BG$1500,P$1,FALSE),VLOOKUP($A431,Pit!$A$4:$BA$1686,P$2,FALSE))</f>
        <v>90-92 Mph</v>
      </c>
      <c r="Q431" s="15">
        <f>IF($C431="B",VLOOKUP($A431,Bat!$A$4:$BG$1500,Q$1,FALSE),VLOOKUP($A431,Pit!$A$4:$BA$1686,Q$2,FALSE))</f>
        <v>6</v>
      </c>
      <c r="R431" s="16">
        <f>IF($C431="B",VLOOKUP($A431,Bat!$A$4:$BG$1500,R$1,FALSE),VLOOKUP($A431,Pit!$A$4:$BA$1686,R$2,FALSE))</f>
        <v>102.17958238574097</v>
      </c>
      <c r="S431" s="17">
        <f>IF($C431="B",VLOOKUP($A431,Bat!$A$4:$BG$1500,S$1,FALSE),VLOOKUP($A431,Pit!$A$4:$BA$1686,S$2,FALSE))</f>
        <v>0.10891765360908731</v>
      </c>
      <c r="T431" s="48" t="str">
        <f>IF($C431="B",VLOOKUP($A431,Bat!$A$4:$BG$1500,T$1,FALSE),VLOOKUP($A431,Pit!$A$4:$BA$1686,T$2,FALSE))</f>
        <v>-</v>
      </c>
      <c r="U431" s="19">
        <f>IF($C431="B",VLOOKUP($A431,Bat!$A$4:$AU$1464,46,FALSE),VLOOKUP($A431,Pit!$A$4:$BD$1664,55,FALSE))</f>
        <v>800</v>
      </c>
      <c r="V431" s="19">
        <f>IF($C431="B",VLOOKUP($A431,Bat!$A$4:$BA$1464,47,FALSE),VLOOKUP($A431,Pit!$A$4:$BF$1664,56,FALSE))</f>
        <v>800</v>
      </c>
      <c r="W431" s="19">
        <f>IF($C431="B",VLOOKUP($A431,Bat!$A$4:$BA$1464,48,FALSE),VLOOKUP($A431,Pit!$A$4:$BF$1664,57,FALSE))</f>
        <v>0</v>
      </c>
      <c r="X431" s="14">
        <f t="shared" si="29"/>
        <v>1258</v>
      </c>
      <c r="Y431" s="20">
        <f t="shared" si="30"/>
        <v>408</v>
      </c>
      <c r="Z431" s="14" t="str">
        <f>IFERROR(VLOOKUP($D431,Results37!$F$3:$L$1396,Z$1,FALSE),"")</f>
        <v/>
      </c>
      <c r="AA431" s="43" t="str">
        <f>IF(ISERROR(VLOOKUP(D431,Results37!$F$3:$O$1399,AA$1,FALSE)),"",IF(VLOOKUP(D431,Results37!$F$3:$O$1399,AA$1+1,FALSE)=1,"S"&amp;VLOOKUP(D431,Results37!$F$3:$O$1399,AA$1,FALSE),VLOOKUP(D431,Results37!$F$3:$O$1399,AA$1,FALSE)))</f>
        <v/>
      </c>
      <c r="AB431" s="14" t="str">
        <f>IFERROR(VLOOKUP($D431,Results37!$F$3:$L$1396,AB$1,FALSE),"")</f>
        <v/>
      </c>
      <c r="AC431" s="14" t="str">
        <f>IFERROR(VLOOKUP($D431,Results37!$F$3:$L$1396,AC$1,FALSE),"")</f>
        <v/>
      </c>
      <c r="AD431" s="14" t="e">
        <f t="shared" si="31"/>
        <v>#VALUE!</v>
      </c>
      <c r="AE431" s="18" t="str">
        <f>IF(ISERROR(VLOOKUP($AC431&amp;"-"&amp;$F431&amp;" "&amp;G431,Bonuses!$B$1:$G$1006,4,FALSE)),"",INT(VLOOKUP($AC431&amp;"-"&amp;$F431&amp;" "&amp;$G431,Bonuses!$B$1:$G$1006,4,FALSE)))</f>
        <v/>
      </c>
      <c r="AF431" s="14" t="str">
        <f>AA431&amp;"."&amp;AB431&amp;" ("&amp;Z431&amp;") - "&amp;E431&amp;" "&amp;F431&amp;" "&amp;G431</f>
        <v>. () - RP Carlos Silva</v>
      </c>
    </row>
    <row r="432" spans="1:32" s="19" customFormat="1" hidden="1" x14ac:dyDescent="0.3">
      <c r="A432" s="19">
        <v>13136</v>
      </c>
      <c r="B432" s="19">
        <f t="shared" si="28"/>
        <v>1</v>
      </c>
      <c r="C432" s="14" t="str">
        <f>IF(ISNUMBER(IFERROR(VLOOKUP($A432,Pit!$A$4:$A$600,1,FALSE),"B")),"P","B")</f>
        <v>P</v>
      </c>
      <c r="D432" s="15">
        <f>IF($C432="B",VLOOKUP($A432,Bat!$A$4:$BG$1500,D$1,FALSE),VLOOKUP($A432,Pit!$A$4:$BA$1686,D$2,FALSE))</f>
        <v>13136</v>
      </c>
      <c r="E432" s="14" t="str">
        <f>IF($C432="B",VLOOKUP($A432,Bat!$A$4:$BG$1500,E$1,FALSE),VLOOKUP($A432,Pit!$A$4:$BA$1686,E$2,FALSE))</f>
        <v>RP</v>
      </c>
      <c r="F432" s="14" t="str">
        <f>IF($C432="B",VLOOKUP($A432,Bat!$A$4:$BG$1500,F$1,FALSE),VLOOKUP($A432,Pit!$A$4:$BA$1686,F$2,FALSE))</f>
        <v>Román</v>
      </c>
      <c r="G432" s="14" t="str">
        <f>IF($C432="B",VLOOKUP($A432,Bat!$A$4:$BG$1500,G$1,FALSE),VLOOKUP($A432,Pit!$A$4:$BA$1686,G$2,FALSE))</f>
        <v>Franco</v>
      </c>
      <c r="H432" s="14">
        <f>IF($C432="B",VLOOKUP($A432,Bat!$A$4:$BG$1500,H$1,FALSE),VLOOKUP($A432,Pit!$A$4:$BA$1686,H$2,FALSE))</f>
        <v>18</v>
      </c>
      <c r="I432" s="14" t="str">
        <f>IF($C432="B",VLOOKUP($A432,Bat!$A$4:$BG$1500,I$1,FALSE),VLOOKUP($A432,Pit!$A$4:$BA$1686,I$2,FALSE))</f>
        <v>R</v>
      </c>
      <c r="J432" s="14" t="str">
        <f>IF($C432="B",VLOOKUP($A432,Bat!$A$4:$BG$1500,J$1,FALSE),VLOOKUP($A432,Pit!$A$4:$BA$1686,J$2,FALSE))</f>
        <v>R</v>
      </c>
      <c r="K432" s="14" t="str">
        <f>IF($C432="B",VLOOKUP($A432,Bat!$A$4:$BG$1500,K$1,FALSE),VLOOKUP($A432,Pit!$A$4:$BA$1686,K$2,FALSE))</f>
        <v>Normal</v>
      </c>
      <c r="L432" s="15" t="str">
        <f>IF($C432="B",VLOOKUP($A432,Bat!$A$4:$BG$1500,L$1,FALSE),VLOOKUP($A432,Pit!$A$4:$BA$1686,L$2,FALSE))</f>
        <v>Normal</v>
      </c>
      <c r="M432" s="14">
        <f>IF($C432="B",VLOOKUP($A432,Bat!$A$4:$BG$1500,M$1,FALSE),VLOOKUP($A432,Pit!$A$4:$BA$1686,M$2,FALSE))</f>
        <v>4</v>
      </c>
      <c r="N432" s="14">
        <f>IF($C432="B",VLOOKUP($A432,Bat!$A$4:$BG$1500,N$1,FALSE),VLOOKUP($A432,Pit!$A$4:$BA$1686,N$2,FALSE))</f>
        <v>1</v>
      </c>
      <c r="O432" s="14">
        <f>IF($C432="B",VLOOKUP($A432,Bat!$A$4:$BG$1500,O$1,FALSE),VLOOKUP($A432,Pit!$A$4:$BA$1686,O$2,FALSE))</f>
        <v>3</v>
      </c>
      <c r="P432" s="14" t="str">
        <f>IF($C432="B",VLOOKUP($A432,Bat!$A$4:$BG$1500,P$1,FALSE),VLOOKUP($A432,Pit!$A$4:$BA$1686,P$2,FALSE))</f>
        <v>85-87 Mph</v>
      </c>
      <c r="Q432" s="15">
        <f>IF($C432="B",VLOOKUP($A432,Bat!$A$4:$BG$1500,Q$1,FALSE),VLOOKUP($A432,Pit!$A$4:$BA$1686,Q$2,FALSE))</f>
        <v>6</v>
      </c>
      <c r="R432" s="16">
        <f>IF($C432="B",VLOOKUP($A432,Bat!$A$4:$BG$1500,R$1,FALSE),VLOOKUP($A432,Pit!$A$4:$BA$1686,R$2,FALSE))</f>
        <v>102.0524796258731</v>
      </c>
      <c r="S432" s="17">
        <f>IF($C432="B",VLOOKUP($A432,Bat!$A$4:$BG$1500,S$1,FALSE),VLOOKUP($A432,Pit!$A$4:$BA$1686,S$2,FALSE))</f>
        <v>9.7191576946325742E-2</v>
      </c>
      <c r="T432" s="48" t="str">
        <f>IF($C432="B",VLOOKUP($A432,Bat!$A$4:$BG$1500,T$1,FALSE),VLOOKUP($A432,Pit!$A$4:$BA$1686,T$2,FALSE))</f>
        <v>$65k</v>
      </c>
      <c r="U432" s="19">
        <f>IF($C432="B",VLOOKUP($A432,Bat!$A$4:$AU$1464,46,FALSE),VLOOKUP($A432,Pit!$A$4:$BD$1664,55,FALSE))</f>
        <v>800</v>
      </c>
      <c r="V432" s="19">
        <f>IF($C432="B",VLOOKUP($A432,Bat!$A$4:$BA$1464,47,FALSE),VLOOKUP($A432,Pit!$A$4:$BF$1664,56,FALSE))</f>
        <v>800</v>
      </c>
      <c r="W432" s="19">
        <f>IF($C432="B",VLOOKUP($A432,Bat!$A$4:$BA$1464,48,FALSE),VLOOKUP($A432,Pit!$A$4:$BF$1664,57,FALSE))</f>
        <v>0</v>
      </c>
      <c r="X432" s="14">
        <f t="shared" si="29"/>
        <v>1259</v>
      </c>
      <c r="Y432" s="20">
        <f t="shared" si="30"/>
        <v>409</v>
      </c>
      <c r="Z432" s="14" t="str">
        <f>IFERROR(VLOOKUP($D432,Results37!$F$3:$L$1396,Z$1,FALSE),"")</f>
        <v/>
      </c>
      <c r="AA432" s="43" t="str">
        <f>IF(ISERROR(VLOOKUP(D432,Results37!$F$3:$O$1399,AA$1,FALSE)),"",IF(VLOOKUP(D432,Results37!$F$3:$O$1399,AA$1+1,FALSE)=1,"S"&amp;VLOOKUP(D432,Results37!$F$3:$O$1399,AA$1,FALSE),VLOOKUP(D432,Results37!$F$3:$O$1399,AA$1,FALSE)))</f>
        <v/>
      </c>
      <c r="AB432" s="14" t="str">
        <f>IFERROR(VLOOKUP($D432,Results37!$F$3:$L$1396,AB$1,FALSE),"")</f>
        <v/>
      </c>
      <c r="AC432" s="14" t="str">
        <f>IFERROR(VLOOKUP($D432,Results37!$F$3:$L$1396,AC$1,FALSE),"")</f>
        <v/>
      </c>
      <c r="AD432" s="14" t="e">
        <f t="shared" si="31"/>
        <v>#VALUE!</v>
      </c>
      <c r="AE432" s="18" t="str">
        <f>IF(ISERROR(VLOOKUP($AC432&amp;"-"&amp;$F432&amp;" "&amp;G432,Bonuses!$B$1:$G$1006,4,FALSE)),"",INT(VLOOKUP($AC432&amp;"-"&amp;$F432&amp;" "&amp;$G432,Bonuses!$B$1:$G$1006,4,FALSE)))</f>
        <v/>
      </c>
      <c r="AF432" s="14" t="str">
        <f>IF(ISERROR(VLOOKUP($AC432&amp;"-"&amp;$F432,Bonuses!$B$1:$G$1006,5,FALSE)),"",IF(VLOOKUP($AC432&amp;"-"&amp;$F432,Bonuses!$B$1:$G$1006,5,FALSE)="","",VLOOKUP($AC432&amp;"-"&amp;$F432,Bonuses!$B$1:$G$1006,6,FALSE)&amp;" yrs, "&amp;VLOOKUP($AC432&amp;"-"&amp;$F432,Bonuses!$B$1:$G$1006,5,FALSE)))</f>
        <v/>
      </c>
    </row>
    <row r="433" spans="1:32" s="19" customFormat="1" hidden="1" x14ac:dyDescent="0.3">
      <c r="A433" s="19">
        <v>7835</v>
      </c>
      <c r="B433" s="19">
        <f t="shared" si="28"/>
        <v>1</v>
      </c>
      <c r="C433" s="14" t="str">
        <f>IF(ISNUMBER(IFERROR(VLOOKUP($A433,Pit!$A$4:$A$600,1,FALSE),"B")),"P","B")</f>
        <v>P</v>
      </c>
      <c r="D433" s="15">
        <f>IF($C433="B",VLOOKUP($A433,Bat!$A$4:$BG$1500,D$1,FALSE),VLOOKUP($A433,Pit!$A$4:$BA$1686,D$2,FALSE))</f>
        <v>7835</v>
      </c>
      <c r="E433" s="14" t="str">
        <f>IF($C433="B",VLOOKUP($A433,Bat!$A$4:$BG$1500,E$1,FALSE),VLOOKUP($A433,Pit!$A$4:$BA$1686,E$2,FALSE))</f>
        <v>RP</v>
      </c>
      <c r="F433" s="14" t="str">
        <f>IF($C433="B",VLOOKUP($A433,Bat!$A$4:$BG$1500,F$1,FALSE),VLOOKUP($A433,Pit!$A$4:$BA$1686,F$2,FALSE))</f>
        <v>Dave</v>
      </c>
      <c r="G433" s="14" t="str">
        <f>IF($C433="B",VLOOKUP($A433,Bat!$A$4:$BG$1500,G$1,FALSE),VLOOKUP($A433,Pit!$A$4:$BA$1686,G$2,FALSE))</f>
        <v>Briggs</v>
      </c>
      <c r="H433" s="14">
        <f>IF($C433="B",VLOOKUP($A433,Bat!$A$4:$BG$1500,H$1,FALSE),VLOOKUP($A433,Pit!$A$4:$BA$1686,H$2,FALSE))</f>
        <v>18</v>
      </c>
      <c r="I433" s="14" t="str">
        <f>IF($C433="B",VLOOKUP($A433,Bat!$A$4:$BG$1500,I$1,FALSE),VLOOKUP($A433,Pit!$A$4:$BA$1686,I$2,FALSE))</f>
        <v>R</v>
      </c>
      <c r="J433" s="14" t="str">
        <f>IF($C433="B",VLOOKUP($A433,Bat!$A$4:$BG$1500,J$1,FALSE),VLOOKUP($A433,Pit!$A$4:$BA$1686,J$2,FALSE))</f>
        <v>R</v>
      </c>
      <c r="K433" s="14" t="str">
        <f>IF($C433="B",VLOOKUP($A433,Bat!$A$4:$BG$1500,K$1,FALSE),VLOOKUP($A433,Pit!$A$4:$BA$1686,K$2,FALSE))</f>
        <v>Low</v>
      </c>
      <c r="L433" s="15" t="str">
        <f>IF($C433="B",VLOOKUP($A433,Bat!$A$4:$BG$1500,L$1,FALSE),VLOOKUP($A433,Pit!$A$4:$BA$1686,L$2,FALSE))</f>
        <v>Normal</v>
      </c>
      <c r="M433" s="14">
        <f>IF($C433="B",VLOOKUP($A433,Bat!$A$4:$BG$1500,M$1,FALSE),VLOOKUP($A433,Pit!$A$4:$BA$1686,M$2,FALSE))</f>
        <v>6</v>
      </c>
      <c r="N433" s="14">
        <f>IF($C433="B",VLOOKUP($A433,Bat!$A$4:$BG$1500,N$1,FALSE),VLOOKUP($A433,Pit!$A$4:$BA$1686,N$2,FALSE))</f>
        <v>1</v>
      </c>
      <c r="O433" s="14">
        <f>IF($C433="B",VLOOKUP($A433,Bat!$A$4:$BG$1500,O$1,FALSE),VLOOKUP($A433,Pit!$A$4:$BA$1686,O$2,FALSE))</f>
        <v>2</v>
      </c>
      <c r="P433" s="14" t="str">
        <f>IF($C433="B",VLOOKUP($A433,Bat!$A$4:$BG$1500,P$1,FALSE),VLOOKUP($A433,Pit!$A$4:$BA$1686,P$2,FALSE))</f>
        <v>89-91 Mph</v>
      </c>
      <c r="Q433" s="15">
        <f>IF($C433="B",VLOOKUP($A433,Bat!$A$4:$BG$1500,Q$1,FALSE),VLOOKUP($A433,Pit!$A$4:$BA$1686,Q$2,FALSE))</f>
        <v>7</v>
      </c>
      <c r="R433" s="16">
        <f>IF($C433="B",VLOOKUP($A433,Bat!$A$4:$BG$1500,R$1,FALSE),VLOOKUP($A433,Pit!$A$4:$BA$1686,R$2,FALSE))</f>
        <v>103.69439544469735</v>
      </c>
      <c r="S433" s="17">
        <f>IF($C433="B",VLOOKUP($A433,Bat!$A$4:$BG$1500,S$1,FALSE),VLOOKUP($A433,Pit!$A$4:$BA$1686,S$2,FALSE))</f>
        <v>0.24866925363367076</v>
      </c>
      <c r="T433" s="48" t="str">
        <f>IF($C433="B",VLOOKUP($A433,Bat!$A$4:$BG$1500,T$1,FALSE),VLOOKUP($A433,Pit!$A$4:$BA$1686,T$2,FALSE))</f>
        <v>$65k</v>
      </c>
      <c r="U433" s="19">
        <f>IF($C433="B",VLOOKUP($A433,Bat!$A$4:$AU$1464,46,FALSE),VLOOKUP($A433,Pit!$A$4:$BD$1664,55,FALSE))</f>
        <v>800</v>
      </c>
      <c r="V433" s="19">
        <f>IF($C433="B",VLOOKUP($A433,Bat!$A$4:$BA$1464,47,FALSE),VLOOKUP($A433,Pit!$A$4:$BF$1664,56,FALSE))</f>
        <v>800</v>
      </c>
      <c r="W433" s="19">
        <f>IF($C433="B",VLOOKUP($A433,Bat!$A$4:$BA$1464,48,FALSE),VLOOKUP($A433,Pit!$A$4:$BF$1664,57,FALSE))</f>
        <v>0</v>
      </c>
      <c r="X433" s="14">
        <f t="shared" si="29"/>
        <v>1214</v>
      </c>
      <c r="Y433" s="20">
        <f t="shared" si="30"/>
        <v>364</v>
      </c>
      <c r="Z433" s="14">
        <f>IFERROR(VLOOKUP($D433,Results37!$F$3:$L$1396,Z$1,FALSE),"")</f>
        <v>316</v>
      </c>
      <c r="AA433" s="43">
        <f>IF(ISERROR(VLOOKUP(D433,Results37!$F$3:$O$1399,AA$1,FALSE)),"",IF(VLOOKUP(D433,Results37!$F$3:$O$1399,AA$1+1,FALSE)=1,"S"&amp;VLOOKUP(D433,Results37!$F$3:$O$1399,AA$1,FALSE),VLOOKUP(D433,Results37!$F$3:$O$1399,AA$1,FALSE)))</f>
        <v>11</v>
      </c>
      <c r="AB433" s="14">
        <f>IFERROR(VLOOKUP($D433,Results37!$F$3:$L$1396,AB$1,FALSE),"")</f>
        <v>8</v>
      </c>
      <c r="AC433" s="14" t="str">
        <f>IFERROR(VLOOKUP($D433,Results37!$F$3:$L$1396,AC$1,FALSE),"")</f>
        <v>San Antonio Calzones of Laredo</v>
      </c>
      <c r="AD433" s="14">
        <f t="shared" si="31"/>
        <v>898</v>
      </c>
      <c r="AE433" s="18" t="str">
        <f>IF(ISERROR(VLOOKUP($AC433&amp;"-"&amp;$F433&amp;" "&amp;G433,Bonuses!$B$1:$G$1006,4,FALSE)),"",INT(VLOOKUP($AC433&amp;"-"&amp;$F433&amp;" "&amp;$G433,Bonuses!$B$1:$G$1006,4,FALSE)))</f>
        <v/>
      </c>
      <c r="AF433" s="14" t="str">
        <f>IF(ISERROR(VLOOKUP($AC433&amp;"-"&amp;$F433,Bonuses!$B$1:$G$1006,5,FALSE)),"",IF(VLOOKUP($AC433&amp;"-"&amp;$F433,Bonuses!$B$1:$G$1006,5,FALSE)="","",VLOOKUP($AC433&amp;"-"&amp;$F433,Bonuses!$B$1:$G$1006,6,FALSE)&amp;" yrs, "&amp;VLOOKUP($AC433&amp;"-"&amp;$F433,Bonuses!$B$1:$G$1006,5,FALSE)))</f>
        <v/>
      </c>
    </row>
    <row r="434" spans="1:32" s="19" customFormat="1" hidden="1" x14ac:dyDescent="0.3">
      <c r="A434" s="19">
        <v>6643</v>
      </c>
      <c r="B434" s="19">
        <f t="shared" si="28"/>
        <v>1</v>
      </c>
      <c r="C434" s="14" t="str">
        <f>IF(ISNUMBER(IFERROR(VLOOKUP($A434,Pit!$A$4:$A$600,1,FALSE),"B")),"P","B")</f>
        <v>P</v>
      </c>
      <c r="D434" s="15">
        <f>IF($C434="B",VLOOKUP($A434,Bat!$A$4:$BG$1500,D$1,FALSE),VLOOKUP($A434,Pit!$A$4:$BA$1686,D$2,FALSE))</f>
        <v>6643</v>
      </c>
      <c r="E434" s="14" t="str">
        <f>IF($C434="B",VLOOKUP($A434,Bat!$A$4:$BG$1500,E$1,FALSE),VLOOKUP($A434,Pit!$A$4:$BA$1686,E$2,FALSE))</f>
        <v>RP</v>
      </c>
      <c r="F434" s="14" t="str">
        <f>IF($C434="B",VLOOKUP($A434,Bat!$A$4:$BG$1500,F$1,FALSE),VLOOKUP($A434,Pit!$A$4:$BA$1686,F$2,FALSE))</f>
        <v>Juan</v>
      </c>
      <c r="G434" s="14" t="str">
        <f>IF($C434="B",VLOOKUP($A434,Bat!$A$4:$BG$1500,G$1,FALSE),VLOOKUP($A434,Pit!$A$4:$BA$1686,G$2,FALSE))</f>
        <v>Vázquez</v>
      </c>
      <c r="H434" s="14">
        <f>IF($C434="B",VLOOKUP($A434,Bat!$A$4:$BG$1500,H$1,FALSE),VLOOKUP($A434,Pit!$A$4:$BA$1686,H$2,FALSE))</f>
        <v>18</v>
      </c>
      <c r="I434" s="14" t="str">
        <f>IF($C434="B",VLOOKUP($A434,Bat!$A$4:$BG$1500,I$1,FALSE),VLOOKUP($A434,Pit!$A$4:$BA$1686,I$2,FALSE))</f>
        <v>L</v>
      </c>
      <c r="J434" s="14" t="str">
        <f>IF($C434="B",VLOOKUP($A434,Bat!$A$4:$BG$1500,J$1,FALSE),VLOOKUP($A434,Pit!$A$4:$BA$1686,J$2,FALSE))</f>
        <v>R</v>
      </c>
      <c r="K434" s="14" t="str">
        <f>IF($C434="B",VLOOKUP($A434,Bat!$A$4:$BG$1500,K$1,FALSE),VLOOKUP($A434,Pit!$A$4:$BA$1686,K$2,FALSE))</f>
        <v>Low</v>
      </c>
      <c r="L434" s="15" t="str">
        <f>IF($C434="B",VLOOKUP($A434,Bat!$A$4:$BG$1500,L$1,FALSE),VLOOKUP($A434,Pit!$A$4:$BA$1686,L$2,FALSE))</f>
        <v>Normal</v>
      </c>
      <c r="M434" s="14">
        <f>IF($C434="B",VLOOKUP($A434,Bat!$A$4:$BG$1500,M$1,FALSE),VLOOKUP($A434,Pit!$A$4:$BA$1686,M$2,FALSE))</f>
        <v>4</v>
      </c>
      <c r="N434" s="14">
        <f>IF($C434="B",VLOOKUP($A434,Bat!$A$4:$BG$1500,N$1,FALSE),VLOOKUP($A434,Pit!$A$4:$BA$1686,N$2,FALSE))</f>
        <v>2</v>
      </c>
      <c r="O434" s="14">
        <f>IF($C434="B",VLOOKUP($A434,Bat!$A$4:$BG$1500,O$1,FALSE),VLOOKUP($A434,Pit!$A$4:$BA$1686,O$2,FALSE))</f>
        <v>3</v>
      </c>
      <c r="P434" s="14" t="str">
        <f>IF($C434="B",VLOOKUP($A434,Bat!$A$4:$BG$1500,P$1,FALSE),VLOOKUP($A434,Pit!$A$4:$BA$1686,P$2,FALSE))</f>
        <v>91-93 Mph</v>
      </c>
      <c r="Q434" s="15">
        <f>IF($C434="B",VLOOKUP($A434,Bat!$A$4:$BG$1500,Q$1,FALSE),VLOOKUP($A434,Pit!$A$4:$BA$1686,Q$2,FALSE))</f>
        <v>3</v>
      </c>
      <c r="R434" s="16">
        <f>IF($C434="B",VLOOKUP($A434,Bat!$A$4:$BG$1500,R$1,FALSE),VLOOKUP($A434,Pit!$A$4:$BA$1686,R$2,FALSE))</f>
        <v>100.95369870831303</v>
      </c>
      <c r="S434" s="17">
        <f>IF($C434="B",VLOOKUP($A434,Bat!$A$4:$BG$1500,S$1,FALSE),VLOOKUP($A434,Pit!$A$4:$BA$1686,S$2,FALSE))</f>
        <v>-4.1782854255319182E-3</v>
      </c>
      <c r="T434" s="48" t="str">
        <f>IF($C434="B",VLOOKUP($A434,Bat!$A$4:$BG$1500,T$1,FALSE),VLOOKUP($A434,Pit!$A$4:$BA$1686,T$2,FALSE))</f>
        <v>$65k</v>
      </c>
      <c r="U434" s="19">
        <f>IF($C434="B",VLOOKUP($A434,Bat!$A$4:$AU$1464,46,FALSE),VLOOKUP($A434,Pit!$A$4:$BD$1664,55,FALSE))</f>
        <v>800</v>
      </c>
      <c r="V434" s="19">
        <f>IF($C434="B",VLOOKUP($A434,Bat!$A$4:$BA$1464,47,FALSE),VLOOKUP($A434,Pit!$A$4:$BF$1664,56,FALSE))</f>
        <v>800</v>
      </c>
      <c r="W434" s="19">
        <f>IF($C434="B",VLOOKUP($A434,Bat!$A$4:$BA$1464,48,FALSE),VLOOKUP($A434,Pit!$A$4:$BF$1664,57,FALSE))</f>
        <v>0</v>
      </c>
      <c r="X434" s="14">
        <f t="shared" si="29"/>
        <v>1302</v>
      </c>
      <c r="Y434" s="20">
        <f t="shared" si="30"/>
        <v>452</v>
      </c>
      <c r="Z434" s="14" t="str">
        <f>IFERROR(VLOOKUP($D434,Results37!$F$3:$L$1396,Z$1,FALSE),"")</f>
        <v/>
      </c>
      <c r="AA434" s="43" t="str">
        <f>IF(ISERROR(VLOOKUP(D434,Results37!$F$3:$O$1399,AA$1,FALSE)),"",IF(VLOOKUP(D434,Results37!$F$3:$O$1399,AA$1+1,FALSE)=1,"S"&amp;VLOOKUP(D434,Results37!$F$3:$O$1399,AA$1,FALSE),VLOOKUP(D434,Results37!$F$3:$O$1399,AA$1,FALSE)))</f>
        <v/>
      </c>
      <c r="AB434" s="14" t="str">
        <f>IFERROR(VLOOKUP($D434,Results37!$F$3:$L$1396,AB$1,FALSE),"")</f>
        <v/>
      </c>
      <c r="AC434" s="14" t="str">
        <f>IFERROR(VLOOKUP($D434,Results37!$F$3:$L$1396,AC$1,FALSE),"")</f>
        <v/>
      </c>
      <c r="AD434" s="14" t="e">
        <f t="shared" si="31"/>
        <v>#VALUE!</v>
      </c>
      <c r="AE434" s="18" t="str">
        <f>IF(ISERROR(VLOOKUP($AC434&amp;"-"&amp;$F434&amp;" "&amp;G434,Bonuses!$B$1:$G$1006,4,FALSE)),"",INT(VLOOKUP($AC434&amp;"-"&amp;$F434&amp;" "&amp;$G434,Bonuses!$B$1:$G$1006,4,FALSE)))</f>
        <v/>
      </c>
      <c r="AF434" s="14" t="str">
        <f>IF(ISERROR(VLOOKUP($AC434&amp;"-"&amp;$F434,Bonuses!$B$1:$G$1006,5,FALSE)),"",IF(VLOOKUP($AC434&amp;"-"&amp;$F434,Bonuses!$B$1:$G$1006,5,FALSE)="","",VLOOKUP($AC434&amp;"-"&amp;$F434,Bonuses!$B$1:$G$1006,6,FALSE)&amp;" yrs, "&amp;VLOOKUP($AC434&amp;"-"&amp;$F434,Bonuses!$B$1:$G$1006,5,FALSE)))</f>
        <v/>
      </c>
    </row>
    <row r="435" spans="1:32" s="19" customFormat="1" hidden="1" x14ac:dyDescent="0.3">
      <c r="A435" s="19">
        <v>6921</v>
      </c>
      <c r="B435" s="19">
        <f t="shared" si="28"/>
        <v>1</v>
      </c>
      <c r="C435" s="14" t="str">
        <f>IF(ISNUMBER(IFERROR(VLOOKUP($A435,Pit!$A$4:$A$600,1,FALSE),"B")),"P","B")</f>
        <v>B</v>
      </c>
      <c r="D435" s="15">
        <f>IF($C435="B",VLOOKUP($A435,Bat!$A$4:$BG$1500,D$1,FALSE),VLOOKUP($A435,Pit!$A$4:$BA$1686,D$2,FALSE))</f>
        <v>6921</v>
      </c>
      <c r="E435" s="14" t="str">
        <f>IF($C435="B",VLOOKUP($A435,Bat!$A$4:$BG$1500,E$1,FALSE),VLOOKUP($A435,Pit!$A$4:$BA$1686,E$2,FALSE))</f>
        <v>1B</v>
      </c>
      <c r="F435" s="14" t="str">
        <f>IF($C435="B",VLOOKUP($A435,Bat!$A$4:$BG$1500,F$1,FALSE),VLOOKUP($A435,Pit!$A$4:$BA$1686,F$2,FALSE))</f>
        <v>Ángel</v>
      </c>
      <c r="G435" s="14" t="str">
        <f>IF($C435="B",VLOOKUP($A435,Bat!$A$4:$BG$1500,G$1,FALSE),VLOOKUP($A435,Pit!$A$4:$BA$1686,G$2,FALSE))</f>
        <v>Jiménez</v>
      </c>
      <c r="H435" s="14">
        <f>IF($C435="B",VLOOKUP($A435,Bat!$A$4:$BG$1500,H$1,FALSE),VLOOKUP($A435,Pit!$A$4:$BA$1686,H$2,FALSE))</f>
        <v>18</v>
      </c>
      <c r="I435" s="14" t="str">
        <f>IF($C435="B",VLOOKUP($A435,Bat!$A$4:$BG$1500,I$1,FALSE),VLOOKUP($A435,Pit!$A$4:$BA$1686,I$2,FALSE))</f>
        <v>L</v>
      </c>
      <c r="J435" s="14" t="str">
        <f>IF($C435="B",VLOOKUP($A435,Bat!$A$4:$BG$1500,J$1,FALSE),VLOOKUP($A435,Pit!$A$4:$BA$1686,J$2,FALSE))</f>
        <v>R</v>
      </c>
      <c r="K435" s="14" t="str">
        <f>IF($C435="B",VLOOKUP($A435,Bat!$A$4:$BG$1500,K$1,FALSE),VLOOKUP($A435,Pit!$A$4:$BA$1686,K$2,FALSE))</f>
        <v>Low</v>
      </c>
      <c r="L435" s="15" t="str">
        <f>IF($C435="B",VLOOKUP($A435,Bat!$A$4:$BG$1500,L$1,FALSE),VLOOKUP($A435,Pit!$A$4:$BA$1686,L$2,FALSE))</f>
        <v>Normal</v>
      </c>
      <c r="M435" s="14">
        <f>IF($C435="B",VLOOKUP($A435,Bat!$A$4:$BG$1500,M$1,FALSE),VLOOKUP($A435,Pit!$A$4:$BA$1686,M$2,FALSE))</f>
        <v>2</v>
      </c>
      <c r="N435" s="14">
        <f>IF($C435="B",VLOOKUP($A435,Bat!$A$4:$BG$1500,N$1,FALSE),VLOOKUP($A435,Pit!$A$4:$BA$1686,N$2,FALSE))</f>
        <v>2</v>
      </c>
      <c r="O435" s="14">
        <f>IF($C435="B",VLOOKUP($A435,Bat!$A$4:$BG$1500,O$1,FALSE),VLOOKUP($A435,Pit!$A$4:$BA$1686,O$2,FALSE))</f>
        <v>4</v>
      </c>
      <c r="P435" s="14">
        <f>IF($C435="B",VLOOKUP($A435,Bat!$A$4:$BG$1500,P$1,FALSE),VLOOKUP($A435,Pit!$A$4:$BA$1686,P$2,FALSE))</f>
        <v>4</v>
      </c>
      <c r="Q435" s="15">
        <f>IF($C435="B",VLOOKUP($A435,Bat!$A$4:$BG$1500,Q$1,FALSE),VLOOKUP($A435,Pit!$A$4:$BA$1686,Q$2,FALSE))</f>
        <v>3</v>
      </c>
      <c r="R435" s="16">
        <f>IF($C435="B",VLOOKUP($A435,Bat!$A$4:$BG$1500,R$1,FALSE),VLOOKUP($A435,Pit!$A$4:$BA$1686,R$2,FALSE))</f>
        <v>105.45128994716069</v>
      </c>
      <c r="S435" s="17">
        <f>IF($C435="B",VLOOKUP($A435,Bat!$A$4:$BG$1500,S$1,FALSE),VLOOKUP($A435,Pit!$A$4:$BA$1686,S$2,FALSE))</f>
        <v>-0.55495470200691099</v>
      </c>
      <c r="T435" s="48" t="str">
        <f>IF($C435="B",VLOOKUP($A435,Bat!$A$4:$BG$1500,T$1,FALSE),VLOOKUP($A435,Pit!$A$4:$BA$1686,T$2,FALSE))</f>
        <v>$70k</v>
      </c>
      <c r="U435" s="19">
        <f>IF($C435="B",VLOOKUP($A435,Bat!$A$4:$AU$1464,46,FALSE),VLOOKUP($A435,Pit!$A$4:$BD$1664,55,FALSE))</f>
        <v>800</v>
      </c>
      <c r="V435" s="19">
        <f>IF($C435="B",VLOOKUP($A435,Bat!$A$4:$BA$1464,47,FALSE),VLOOKUP($A435,Pit!$A$4:$BF$1664,56,FALSE))</f>
        <v>800</v>
      </c>
      <c r="W435" s="19">
        <f>IF($C435="B",VLOOKUP($A435,Bat!$A$4:$BA$1464,48,FALSE),VLOOKUP($A435,Pit!$A$4:$BF$1664,57,FALSE))</f>
        <v>0</v>
      </c>
      <c r="X435" s="14">
        <f t="shared" si="29"/>
        <v>1650</v>
      </c>
      <c r="Y435" s="20">
        <f t="shared" si="30"/>
        <v>800</v>
      </c>
      <c r="Z435" s="14" t="str">
        <f>IFERROR(VLOOKUP($D435,Results37!$F$3:$L$1396,Z$1,FALSE),"")</f>
        <v/>
      </c>
      <c r="AA435" s="43" t="str">
        <f>IF(ISERROR(VLOOKUP(D435,Results37!$F$3:$O$1399,AA$1,FALSE)),"",IF(VLOOKUP(D435,Results37!$F$3:$O$1399,AA$1+1,FALSE)=1,"S"&amp;VLOOKUP(D435,Results37!$F$3:$O$1399,AA$1,FALSE),VLOOKUP(D435,Results37!$F$3:$O$1399,AA$1,FALSE)))</f>
        <v/>
      </c>
      <c r="AB435" s="14" t="str">
        <f>IFERROR(VLOOKUP($D435,Results37!$F$3:$L$1396,AB$1,FALSE),"")</f>
        <v/>
      </c>
      <c r="AC435" s="14" t="str">
        <f>IFERROR(VLOOKUP($D435,Results37!$F$3:$L$1396,AC$1,FALSE),"")</f>
        <v/>
      </c>
      <c r="AD435" s="14" t="e">
        <f t="shared" si="31"/>
        <v>#VALUE!</v>
      </c>
      <c r="AE435" s="18" t="str">
        <f>IF(ISERROR(VLOOKUP($AC435&amp;"-"&amp;$F435&amp;" "&amp;G435,Bonuses!$B$1:$G$1006,4,FALSE)),"",INT(VLOOKUP($AC435&amp;"-"&amp;$F435&amp;" "&amp;$G435,Bonuses!$B$1:$G$1006,4,FALSE)))</f>
        <v/>
      </c>
      <c r="AF435" s="14" t="str">
        <f>AA435&amp;"."&amp;AB435&amp;" ("&amp;Z435&amp;") - "&amp;E435&amp;" "&amp;F435&amp;" "&amp;G435</f>
        <v>. () - 1B Ángel Jiménez</v>
      </c>
    </row>
    <row r="436" spans="1:32" s="19" customFormat="1" hidden="1" x14ac:dyDescent="0.3">
      <c r="A436" s="19">
        <v>12229</v>
      </c>
      <c r="B436" s="19">
        <f t="shared" si="28"/>
        <v>1</v>
      </c>
      <c r="C436" s="14" t="str">
        <f>IF(ISNUMBER(IFERROR(VLOOKUP($A436,Pit!$A$4:$A$600,1,FALSE),"B")),"P","B")</f>
        <v>P</v>
      </c>
      <c r="D436" s="15">
        <f>IF($C436="B",VLOOKUP($A436,Bat!$A$4:$BG$1500,D$1,FALSE),VLOOKUP($A436,Pit!$A$4:$BA$1686,D$2,FALSE))</f>
        <v>12229</v>
      </c>
      <c r="E436" s="14" t="str">
        <f>IF($C436="B",VLOOKUP($A436,Bat!$A$4:$BG$1500,E$1,FALSE),VLOOKUP($A436,Pit!$A$4:$BA$1686,E$2,FALSE))</f>
        <v>CL</v>
      </c>
      <c r="F436" s="14" t="str">
        <f>IF($C436="B",VLOOKUP($A436,Bat!$A$4:$BG$1500,F$1,FALSE),VLOOKUP($A436,Pit!$A$4:$BA$1686,F$2,FALSE))</f>
        <v>Nobuhisa</v>
      </c>
      <c r="G436" s="14" t="str">
        <f>IF($C436="B",VLOOKUP($A436,Bat!$A$4:$BG$1500,G$1,FALSE),VLOOKUP($A436,Pit!$A$4:$BA$1686,G$2,FALSE))</f>
        <v>Ikeda</v>
      </c>
      <c r="H436" s="14">
        <f>IF($C436="B",VLOOKUP($A436,Bat!$A$4:$BG$1500,H$1,FALSE),VLOOKUP($A436,Pit!$A$4:$BA$1686,H$2,FALSE))</f>
        <v>18</v>
      </c>
      <c r="I436" s="14" t="str">
        <f>IF($C436="B",VLOOKUP($A436,Bat!$A$4:$BG$1500,I$1,FALSE),VLOOKUP($A436,Pit!$A$4:$BA$1686,I$2,FALSE))</f>
        <v>R</v>
      </c>
      <c r="J436" s="14" t="str">
        <f>IF($C436="B",VLOOKUP($A436,Bat!$A$4:$BG$1500,J$1,FALSE),VLOOKUP($A436,Pit!$A$4:$BA$1686,J$2,FALSE))</f>
        <v>R</v>
      </c>
      <c r="K436" s="14" t="str">
        <f>IF($C436="B",VLOOKUP($A436,Bat!$A$4:$BG$1500,K$1,FALSE),VLOOKUP($A436,Pit!$A$4:$BA$1686,K$2,FALSE))</f>
        <v>Normal</v>
      </c>
      <c r="L436" s="15" t="str">
        <f>IF($C436="B",VLOOKUP($A436,Bat!$A$4:$BG$1500,L$1,FALSE),VLOOKUP($A436,Pit!$A$4:$BA$1686,L$2,FALSE))</f>
        <v>Normal</v>
      </c>
      <c r="M436" s="14">
        <f>IF($C436="B",VLOOKUP($A436,Bat!$A$4:$BG$1500,M$1,FALSE),VLOOKUP($A436,Pit!$A$4:$BA$1686,M$2,FALSE))</f>
        <v>5</v>
      </c>
      <c r="N436" s="14">
        <f>IF($C436="B",VLOOKUP($A436,Bat!$A$4:$BG$1500,N$1,FALSE),VLOOKUP($A436,Pit!$A$4:$BA$1686,N$2,FALSE))</f>
        <v>2</v>
      </c>
      <c r="O436" s="14">
        <f>IF($C436="B",VLOOKUP($A436,Bat!$A$4:$BG$1500,O$1,FALSE),VLOOKUP($A436,Pit!$A$4:$BA$1686,O$2,FALSE))</f>
        <v>2</v>
      </c>
      <c r="P436" s="14" t="str">
        <f>IF($C436="B",VLOOKUP($A436,Bat!$A$4:$BG$1500,P$1,FALSE),VLOOKUP($A436,Pit!$A$4:$BA$1686,P$2,FALSE))</f>
        <v>92-94 Mph</v>
      </c>
      <c r="Q436" s="15">
        <f>IF($C436="B",VLOOKUP($A436,Bat!$A$4:$BG$1500,Q$1,FALSE),VLOOKUP($A436,Pit!$A$4:$BA$1686,Q$2,FALSE))</f>
        <v>10</v>
      </c>
      <c r="R436" s="16">
        <f>IF($C436="B",VLOOKUP($A436,Bat!$A$4:$BG$1500,R$1,FALSE),VLOOKUP($A436,Pit!$A$4:$BA$1686,R$2,FALSE))</f>
        <v>103.53722789130282</v>
      </c>
      <c r="S436" s="17">
        <f>IF($C436="B",VLOOKUP($A436,Bat!$A$4:$BG$1500,S$1,FALSE),VLOOKUP($A436,Pit!$A$4:$BA$1686,S$2,FALSE))</f>
        <v>0.23416949940395285</v>
      </c>
      <c r="T436" s="48" t="str">
        <f>IF($C436="B",VLOOKUP($A436,Bat!$A$4:$BG$1500,T$1,FALSE),VLOOKUP($A436,Pit!$A$4:$BA$1686,T$2,FALSE))</f>
        <v>$130k</v>
      </c>
      <c r="U436" s="19">
        <f>IF($C436="B",VLOOKUP($A436,Bat!$A$4:$AU$1464,46,FALSE),VLOOKUP($A436,Pit!$A$4:$BD$1664,55,FALSE))</f>
        <v>800</v>
      </c>
      <c r="V436" s="19">
        <f>IF($C436="B",VLOOKUP($A436,Bat!$A$4:$BA$1464,47,FALSE),VLOOKUP($A436,Pit!$A$4:$BF$1664,56,FALSE))</f>
        <v>800</v>
      </c>
      <c r="W436" s="19">
        <f>IF($C436="B",VLOOKUP($A436,Bat!$A$4:$BA$1464,48,FALSE),VLOOKUP($A436,Pit!$A$4:$BF$1664,57,FALSE))</f>
        <v>0</v>
      </c>
      <c r="X436" s="14">
        <f t="shared" si="29"/>
        <v>1218</v>
      </c>
      <c r="Y436" s="20">
        <f t="shared" si="30"/>
        <v>368</v>
      </c>
      <c r="Z436" s="14">
        <f>IFERROR(VLOOKUP($D436,Results37!$F$3:$L$1396,Z$1,FALSE),"")</f>
        <v>324</v>
      </c>
      <c r="AA436" s="43">
        <f>IF(ISERROR(VLOOKUP(D436,Results37!$F$3:$O$1399,AA$1,FALSE)),"",IF(VLOOKUP(D436,Results37!$F$3:$O$1399,AA$1+1,FALSE)=1,"S"&amp;VLOOKUP(D436,Results37!$F$3:$O$1399,AA$1,FALSE),VLOOKUP(D436,Results37!$F$3:$O$1399,AA$1,FALSE)))</f>
        <v>11</v>
      </c>
      <c r="AB436" s="14">
        <f>IFERROR(VLOOKUP($D436,Results37!$F$3:$L$1396,AB$1,FALSE),"")</f>
        <v>16</v>
      </c>
      <c r="AC436" s="14" t="str">
        <f>IFERROR(VLOOKUP($D436,Results37!$F$3:$L$1396,AC$1,FALSE),"")</f>
        <v>Reno Zephyrs</v>
      </c>
      <c r="AD436" s="14">
        <f t="shared" si="31"/>
        <v>894</v>
      </c>
      <c r="AE436" s="18" t="str">
        <f>IF(ISERROR(VLOOKUP($AC436&amp;"-"&amp;$F436&amp;" "&amp;G436,Bonuses!$B$1:$G$1006,4,FALSE)),"",INT(VLOOKUP($AC436&amp;"-"&amp;$F436&amp;" "&amp;$G436,Bonuses!$B$1:$G$1006,4,FALSE)))</f>
        <v/>
      </c>
      <c r="AF436" s="14" t="str">
        <f>IF(ISERROR(VLOOKUP($AC436&amp;"-"&amp;$F436,Bonuses!$B$1:$G$1006,5,FALSE)),"",IF(VLOOKUP($AC436&amp;"-"&amp;$F436,Bonuses!$B$1:$G$1006,5,FALSE)="","",VLOOKUP($AC436&amp;"-"&amp;$F436,Bonuses!$B$1:$G$1006,6,FALSE)&amp;" yrs, "&amp;VLOOKUP($AC436&amp;"-"&amp;$F436,Bonuses!$B$1:$G$1006,5,FALSE)))</f>
        <v/>
      </c>
    </row>
    <row r="437" spans="1:32" s="19" customFormat="1" hidden="1" x14ac:dyDescent="0.3">
      <c r="A437" s="19">
        <v>7498</v>
      </c>
      <c r="B437" s="19">
        <f t="shared" si="28"/>
        <v>1</v>
      </c>
      <c r="C437" s="14" t="str">
        <f>IF(ISNUMBER(IFERROR(VLOOKUP($A437,Pit!$A$4:$A$600,1,FALSE),"B")),"P","B")</f>
        <v>B</v>
      </c>
      <c r="D437" s="15">
        <f>IF($C437="B",VLOOKUP($A437,Bat!$A$4:$BG$1500,D$1,FALSE),VLOOKUP($A437,Pit!$A$4:$BA$1686,D$2,FALSE))</f>
        <v>7498</v>
      </c>
      <c r="E437" s="14" t="str">
        <f>IF($C437="B",VLOOKUP($A437,Bat!$A$4:$BG$1500,E$1,FALSE),VLOOKUP($A437,Pit!$A$4:$BA$1686,E$2,FALSE))</f>
        <v>LF</v>
      </c>
      <c r="F437" s="14" t="str">
        <f>IF($C437="B",VLOOKUP($A437,Bat!$A$4:$BG$1500,F$1,FALSE),VLOOKUP($A437,Pit!$A$4:$BA$1686,F$2,FALSE))</f>
        <v>Taylor</v>
      </c>
      <c r="G437" s="14" t="str">
        <f>IF($C437="B",VLOOKUP($A437,Bat!$A$4:$BG$1500,G$1,FALSE),VLOOKUP($A437,Pit!$A$4:$BA$1686,G$2,FALSE))</f>
        <v>García</v>
      </c>
      <c r="H437" s="14">
        <f>IF($C437="B",VLOOKUP($A437,Bat!$A$4:$BG$1500,H$1,FALSE),VLOOKUP($A437,Pit!$A$4:$BA$1686,H$2,FALSE))</f>
        <v>22</v>
      </c>
      <c r="I437" s="14" t="str">
        <f>IF($C437="B",VLOOKUP($A437,Bat!$A$4:$BG$1500,I$1,FALSE),VLOOKUP($A437,Pit!$A$4:$BA$1686,I$2,FALSE))</f>
        <v>L</v>
      </c>
      <c r="J437" s="14" t="str">
        <f>IF($C437="B",VLOOKUP($A437,Bat!$A$4:$BG$1500,J$1,FALSE),VLOOKUP($A437,Pit!$A$4:$BA$1686,J$2,FALSE))</f>
        <v>L</v>
      </c>
      <c r="K437" s="14" t="str">
        <f>IF($C437="B",VLOOKUP($A437,Bat!$A$4:$BG$1500,K$1,FALSE),VLOOKUP($A437,Pit!$A$4:$BA$1686,K$2,FALSE))</f>
        <v>Normal</v>
      </c>
      <c r="L437" s="15" t="str">
        <f>IF($C437="B",VLOOKUP($A437,Bat!$A$4:$BG$1500,L$1,FALSE),VLOOKUP($A437,Pit!$A$4:$BA$1686,L$2,FALSE))</f>
        <v>Normal</v>
      </c>
      <c r="M437" s="14">
        <f>IF($C437="B",VLOOKUP($A437,Bat!$A$4:$BG$1500,M$1,FALSE),VLOOKUP($A437,Pit!$A$4:$BA$1686,M$2,FALSE))</f>
        <v>4</v>
      </c>
      <c r="N437" s="14">
        <f>IF($C437="B",VLOOKUP($A437,Bat!$A$4:$BG$1500,N$1,FALSE),VLOOKUP($A437,Pit!$A$4:$BA$1686,N$2,FALSE))</f>
        <v>4</v>
      </c>
      <c r="O437" s="14">
        <f>IF($C437="B",VLOOKUP($A437,Bat!$A$4:$BG$1500,O$1,FALSE),VLOOKUP($A437,Pit!$A$4:$BA$1686,O$2,FALSE))</f>
        <v>2</v>
      </c>
      <c r="P437" s="14">
        <f>IF($C437="B",VLOOKUP($A437,Bat!$A$4:$BG$1500,P$1,FALSE),VLOOKUP($A437,Pit!$A$4:$BA$1686,P$2,FALSE))</f>
        <v>3</v>
      </c>
      <c r="Q437" s="15">
        <f>IF($C437="B",VLOOKUP($A437,Bat!$A$4:$BG$1500,Q$1,FALSE),VLOOKUP($A437,Pit!$A$4:$BA$1686,Q$2,FALSE))</f>
        <v>5</v>
      </c>
      <c r="R437" s="16">
        <f>IF($C437="B",VLOOKUP($A437,Bat!$A$4:$BG$1500,R$1,FALSE),VLOOKUP($A437,Pit!$A$4:$BA$1686,R$2,FALSE))</f>
        <v>108.5345772749702</v>
      </c>
      <c r="S437" s="17">
        <f>IF($C437="B",VLOOKUP($A437,Bat!$A$4:$BG$1500,S$1,FALSE),VLOOKUP($A437,Pit!$A$4:$BA$1686,S$2,FALSE))</f>
        <v>8.9109414757743144E-2</v>
      </c>
      <c r="T437" s="48" t="str">
        <f>IF($C437="B",VLOOKUP($A437,Bat!$A$4:$BG$1500,T$1,FALSE),VLOOKUP($A437,Pit!$A$4:$BA$1686,T$2,FALSE))</f>
        <v>-</v>
      </c>
      <c r="U437" s="19">
        <f>IF($C437="B",VLOOKUP($A437,Bat!$A$4:$AU$1464,46,FALSE),VLOOKUP($A437,Pit!$A$4:$BD$1664,55,FALSE))</f>
        <v>800</v>
      </c>
      <c r="V437" s="19">
        <f>IF($C437="B",VLOOKUP($A437,Bat!$A$4:$BA$1464,47,FALSE),VLOOKUP($A437,Pit!$A$4:$BF$1664,56,FALSE))</f>
        <v>800</v>
      </c>
      <c r="W437" s="19">
        <f>IF($C437="B",VLOOKUP($A437,Bat!$A$4:$BA$1464,48,FALSE),VLOOKUP($A437,Pit!$A$4:$BF$1664,57,FALSE))</f>
        <v>0</v>
      </c>
      <c r="X437" s="14">
        <f t="shared" si="29"/>
        <v>1261</v>
      </c>
      <c r="Y437" s="20">
        <f t="shared" si="30"/>
        <v>411</v>
      </c>
      <c r="Z437" s="14" t="str">
        <f>IFERROR(VLOOKUP($D437,Results37!$F$3:$L$1396,Z$1,FALSE),"")</f>
        <v/>
      </c>
      <c r="AA437" s="43" t="str">
        <f>IF(ISERROR(VLOOKUP(D437,Results37!$F$3:$O$1399,AA$1,FALSE)),"",IF(VLOOKUP(D437,Results37!$F$3:$O$1399,AA$1+1,FALSE)=1,"S"&amp;VLOOKUP(D437,Results37!$F$3:$O$1399,AA$1,FALSE),VLOOKUP(D437,Results37!$F$3:$O$1399,AA$1,FALSE)))</f>
        <v/>
      </c>
      <c r="AB437" s="14" t="str">
        <f>IFERROR(VLOOKUP($D437,Results37!$F$3:$L$1396,AB$1,FALSE),"")</f>
        <v/>
      </c>
      <c r="AC437" s="14" t="str">
        <f>IFERROR(VLOOKUP($D437,Results37!$F$3:$L$1396,AC$1,FALSE),"")</f>
        <v/>
      </c>
      <c r="AD437" s="14" t="e">
        <f t="shared" si="31"/>
        <v>#VALUE!</v>
      </c>
      <c r="AE437" s="18" t="str">
        <f>IF(ISERROR(VLOOKUP($AC437&amp;"-"&amp;$F437&amp;" "&amp;G437,Bonuses!$B$1:$G$1006,4,FALSE)),"",INT(VLOOKUP($AC437&amp;"-"&amp;$F437&amp;" "&amp;$G437,Bonuses!$B$1:$G$1006,4,FALSE)))</f>
        <v/>
      </c>
      <c r="AF437" s="14" t="str">
        <f>AA437&amp;"."&amp;AB437&amp;" ("&amp;Z437&amp;") - "&amp;E437&amp;" "&amp;F437&amp;" "&amp;G437</f>
        <v>. () - LF Taylor García</v>
      </c>
    </row>
    <row r="438" spans="1:32" s="19" customFormat="1" hidden="1" x14ac:dyDescent="0.3">
      <c r="A438" s="19">
        <v>6413</v>
      </c>
      <c r="B438" s="19">
        <f t="shared" si="28"/>
        <v>1</v>
      </c>
      <c r="C438" s="14" t="str">
        <f>IF(ISNUMBER(IFERROR(VLOOKUP($A438,Pit!$A$4:$A$600,1,FALSE),"B")),"P","B")</f>
        <v>P</v>
      </c>
      <c r="D438" s="15">
        <f>IF($C438="B",VLOOKUP($A438,Bat!$A$4:$BG$1500,D$1,FALSE),VLOOKUP($A438,Pit!$A$4:$BA$1686,D$2,FALSE))</f>
        <v>6413</v>
      </c>
      <c r="E438" s="14" t="str">
        <f>IF($C438="B",VLOOKUP($A438,Bat!$A$4:$BG$1500,E$1,FALSE),VLOOKUP($A438,Pit!$A$4:$BA$1686,E$2,FALSE))</f>
        <v>SP</v>
      </c>
      <c r="F438" s="14" t="str">
        <f>IF($C438="B",VLOOKUP($A438,Bat!$A$4:$BG$1500,F$1,FALSE),VLOOKUP($A438,Pit!$A$4:$BA$1686,F$2,FALSE))</f>
        <v>Yoriyoshi</v>
      </c>
      <c r="G438" s="14" t="str">
        <f>IF($C438="B",VLOOKUP($A438,Bat!$A$4:$BG$1500,G$1,FALSE),VLOOKUP($A438,Pit!$A$4:$BA$1686,G$2,FALSE))</f>
        <v>Inoue</v>
      </c>
      <c r="H438" s="14">
        <f>IF($C438="B",VLOOKUP($A438,Bat!$A$4:$BG$1500,H$1,FALSE),VLOOKUP($A438,Pit!$A$4:$BA$1686,H$2,FALSE))</f>
        <v>21</v>
      </c>
      <c r="I438" s="14" t="str">
        <f>IF($C438="B",VLOOKUP($A438,Bat!$A$4:$BG$1500,I$1,FALSE),VLOOKUP($A438,Pit!$A$4:$BA$1686,I$2,FALSE))</f>
        <v>R</v>
      </c>
      <c r="J438" s="14" t="str">
        <f>IF($C438="B",VLOOKUP($A438,Bat!$A$4:$BG$1500,J$1,FALSE),VLOOKUP($A438,Pit!$A$4:$BA$1686,J$2,FALSE))</f>
        <v>R</v>
      </c>
      <c r="K438" s="14" t="str">
        <f>IF($C438="B",VLOOKUP($A438,Bat!$A$4:$BG$1500,K$1,FALSE),VLOOKUP($A438,Pit!$A$4:$BA$1686,K$2,FALSE))</f>
        <v>Normal</v>
      </c>
      <c r="L438" s="15" t="str">
        <f>IF($C438="B",VLOOKUP($A438,Bat!$A$4:$BG$1500,L$1,FALSE),VLOOKUP($A438,Pit!$A$4:$BA$1686,L$2,FALSE))</f>
        <v>High</v>
      </c>
      <c r="M438" s="14">
        <f>IF($C438="B",VLOOKUP($A438,Bat!$A$4:$BG$1500,M$1,FALSE),VLOOKUP($A438,Pit!$A$4:$BA$1686,M$2,FALSE))</f>
        <v>5</v>
      </c>
      <c r="N438" s="14">
        <f>IF($C438="B",VLOOKUP($A438,Bat!$A$4:$BG$1500,N$1,FALSE),VLOOKUP($A438,Pit!$A$4:$BA$1686,N$2,FALSE))</f>
        <v>2</v>
      </c>
      <c r="O438" s="14">
        <f>IF($C438="B",VLOOKUP($A438,Bat!$A$4:$BG$1500,O$1,FALSE),VLOOKUP($A438,Pit!$A$4:$BA$1686,O$2,FALSE))</f>
        <v>4</v>
      </c>
      <c r="P438" s="14" t="str">
        <f>IF($C438="B",VLOOKUP($A438,Bat!$A$4:$BG$1500,P$1,FALSE),VLOOKUP($A438,Pit!$A$4:$BA$1686,P$2,FALSE))</f>
        <v>93-95 Mph</v>
      </c>
      <c r="Q438" s="15">
        <f>IF($C438="B",VLOOKUP($A438,Bat!$A$4:$BG$1500,Q$1,FALSE),VLOOKUP($A438,Pit!$A$4:$BA$1686,Q$2,FALSE))</f>
        <v>9</v>
      </c>
      <c r="R438" s="16">
        <f>IF($C438="B",VLOOKUP($A438,Bat!$A$4:$BG$1500,R$1,FALSE),VLOOKUP($A438,Pit!$A$4:$BA$1686,R$2,FALSE))</f>
        <v>111.7125649504105</v>
      </c>
      <c r="S438" s="17">
        <f>IF($C438="B",VLOOKUP($A438,Bat!$A$4:$BG$1500,S$1,FALSE),VLOOKUP($A438,Pit!$A$4:$BA$1686,S$2,FALSE))</f>
        <v>0.98839882690770486</v>
      </c>
      <c r="T438" s="48" t="str">
        <f>IF($C438="B",VLOOKUP($A438,Bat!$A$4:$BG$1500,T$1,FALSE),VLOOKUP($A438,Pit!$A$4:$BA$1686,T$2,FALSE))</f>
        <v>-</v>
      </c>
      <c r="U438" s="19">
        <f>IF($C438="B",VLOOKUP($A438,Bat!$A$4:$AU$1464,46,FALSE),VLOOKUP($A438,Pit!$A$4:$BD$1664,55,FALSE))</f>
        <v>800</v>
      </c>
      <c r="V438" s="19">
        <f>IF($C438="B",VLOOKUP($A438,Bat!$A$4:$BA$1464,47,FALSE),VLOOKUP($A438,Pit!$A$4:$BF$1664,56,FALSE))</f>
        <v>800</v>
      </c>
      <c r="W438" s="19">
        <f>IF($C438="B",VLOOKUP($A438,Bat!$A$4:$BA$1464,48,FALSE),VLOOKUP($A438,Pit!$A$4:$BF$1664,57,FALSE))</f>
        <v>0</v>
      </c>
      <c r="X438" s="14">
        <f t="shared" si="29"/>
        <v>1008</v>
      </c>
      <c r="Y438" s="20">
        <f t="shared" si="30"/>
        <v>158</v>
      </c>
      <c r="Z438" s="14">
        <f>IFERROR(VLOOKUP($D438,Results37!$F$3:$L$1396,Z$1,FALSE),"")</f>
        <v>359</v>
      </c>
      <c r="AA438" s="43">
        <f>IF(ISERROR(VLOOKUP(D438,Results37!$F$3:$O$1399,AA$1,FALSE)),"",IF(VLOOKUP(D438,Results37!$F$3:$O$1399,AA$1+1,FALSE)=1,"S"&amp;VLOOKUP(D438,Results37!$F$3:$O$1399,AA$1,FALSE),VLOOKUP(D438,Results37!$F$3:$O$1399,AA$1,FALSE)))</f>
        <v>12</v>
      </c>
      <c r="AB438" s="14">
        <f>IFERROR(VLOOKUP($D438,Results37!$F$3:$L$1396,AB$1,FALSE),"")</f>
        <v>19</v>
      </c>
      <c r="AC438" s="14" t="str">
        <f>IFERROR(VLOOKUP($D438,Results37!$F$3:$L$1396,AC$1,FALSE),"")</f>
        <v>Kalamazoo Badgers</v>
      </c>
      <c r="AD438" s="14">
        <f t="shared" si="31"/>
        <v>649</v>
      </c>
      <c r="AE438" s="18" t="str">
        <f>IF(ISERROR(VLOOKUP($AC438&amp;"-"&amp;$F438&amp;" "&amp;G438,Bonuses!$B$1:$G$1006,4,FALSE)),"",INT(VLOOKUP($AC438&amp;"-"&amp;$F438&amp;" "&amp;$G438,Bonuses!$B$1:$G$1006,4,FALSE)))</f>
        <v/>
      </c>
      <c r="AF438" s="14" t="str">
        <f>IF(ISERROR(VLOOKUP($AC438&amp;"-"&amp;$F438,Bonuses!$B$1:$G$1006,5,FALSE)),"",IF(VLOOKUP($AC438&amp;"-"&amp;$F438,Bonuses!$B$1:$G$1006,5,FALSE)="","",VLOOKUP($AC438&amp;"-"&amp;$F438,Bonuses!$B$1:$G$1006,6,FALSE)&amp;" yrs, "&amp;VLOOKUP($AC438&amp;"-"&amp;$F438,Bonuses!$B$1:$G$1006,5,FALSE)))</f>
        <v/>
      </c>
    </row>
    <row r="439" spans="1:32" s="19" customFormat="1" hidden="1" x14ac:dyDescent="0.3">
      <c r="A439" s="19">
        <v>5183</v>
      </c>
      <c r="B439" s="19">
        <f t="shared" si="28"/>
        <v>1</v>
      </c>
      <c r="C439" s="14" t="str">
        <f>IF(ISNUMBER(IFERROR(VLOOKUP($A439,Pit!$A$4:$A$600,1,FALSE),"B")),"P","B")</f>
        <v>P</v>
      </c>
      <c r="D439" s="15">
        <f>IF($C439="B",VLOOKUP($A439,Bat!$A$4:$BG$1500,D$1,FALSE),VLOOKUP($A439,Pit!$A$4:$BA$1686,D$2,FALSE))</f>
        <v>5183</v>
      </c>
      <c r="E439" s="14" t="str">
        <f>IF($C439="B",VLOOKUP($A439,Bat!$A$4:$BG$1500,E$1,FALSE),VLOOKUP($A439,Pit!$A$4:$BA$1686,E$2,FALSE))</f>
        <v>RP</v>
      </c>
      <c r="F439" s="14" t="str">
        <f>IF($C439="B",VLOOKUP($A439,Bat!$A$4:$BG$1500,F$1,FALSE),VLOOKUP($A439,Pit!$A$4:$BA$1686,F$2,FALSE))</f>
        <v>Joe</v>
      </c>
      <c r="G439" s="14" t="str">
        <f>IF($C439="B",VLOOKUP($A439,Bat!$A$4:$BG$1500,G$1,FALSE),VLOOKUP($A439,Pit!$A$4:$BA$1686,G$2,FALSE))</f>
        <v>Donahue</v>
      </c>
      <c r="H439" s="14">
        <f>IF($C439="B",VLOOKUP($A439,Bat!$A$4:$BG$1500,H$1,FALSE),VLOOKUP($A439,Pit!$A$4:$BA$1686,H$2,FALSE))</f>
        <v>18</v>
      </c>
      <c r="I439" s="14" t="str">
        <f>IF($C439="B",VLOOKUP($A439,Bat!$A$4:$BG$1500,I$1,FALSE),VLOOKUP($A439,Pit!$A$4:$BA$1686,I$2,FALSE))</f>
        <v>R</v>
      </c>
      <c r="J439" s="14" t="str">
        <f>IF($C439="B",VLOOKUP($A439,Bat!$A$4:$BG$1500,J$1,FALSE),VLOOKUP($A439,Pit!$A$4:$BA$1686,J$2,FALSE))</f>
        <v>R</v>
      </c>
      <c r="K439" s="14" t="str">
        <f>IF($C439="B",VLOOKUP($A439,Bat!$A$4:$BG$1500,K$1,FALSE),VLOOKUP($A439,Pit!$A$4:$BA$1686,K$2,FALSE))</f>
        <v>High</v>
      </c>
      <c r="L439" s="15" t="str">
        <f>IF($C439="B",VLOOKUP($A439,Bat!$A$4:$BG$1500,L$1,FALSE),VLOOKUP($A439,Pit!$A$4:$BA$1686,L$2,FALSE))</f>
        <v>Low</v>
      </c>
      <c r="M439" s="14">
        <f>IF($C439="B",VLOOKUP($A439,Bat!$A$4:$BG$1500,M$1,FALSE),VLOOKUP($A439,Pit!$A$4:$BA$1686,M$2,FALSE))</f>
        <v>3</v>
      </c>
      <c r="N439" s="14">
        <f>IF($C439="B",VLOOKUP($A439,Bat!$A$4:$BG$1500,N$1,FALSE),VLOOKUP($A439,Pit!$A$4:$BA$1686,N$2,FALSE))</f>
        <v>2</v>
      </c>
      <c r="O439" s="14">
        <f>IF($C439="B",VLOOKUP($A439,Bat!$A$4:$BG$1500,O$1,FALSE),VLOOKUP($A439,Pit!$A$4:$BA$1686,O$2,FALSE))</f>
        <v>3</v>
      </c>
      <c r="P439" s="14" t="str">
        <f>IF($C439="B",VLOOKUP($A439,Bat!$A$4:$BG$1500,P$1,FALSE),VLOOKUP($A439,Pit!$A$4:$BA$1686,P$2,FALSE))</f>
        <v>85-87 Mph</v>
      </c>
      <c r="Q439" s="15">
        <f>IF($C439="B",VLOOKUP($A439,Bat!$A$4:$BG$1500,Q$1,FALSE),VLOOKUP($A439,Pit!$A$4:$BA$1686,Q$2,FALSE))</f>
        <v>6</v>
      </c>
      <c r="R439" s="16">
        <f>IF($C439="B",VLOOKUP($A439,Bat!$A$4:$BG$1500,R$1,FALSE),VLOOKUP($A439,Pit!$A$4:$BA$1686,R$2,FALSE))</f>
        <v>100.79458661167612</v>
      </c>
      <c r="S439" s="17">
        <f>IF($C439="B",VLOOKUP($A439,Bat!$A$4:$BG$1500,S$1,FALSE),VLOOKUP($A439,Pit!$A$4:$BA$1686,S$2,FALSE))</f>
        <v>-1.8857436728592948E-2</v>
      </c>
      <c r="T439" s="48" t="str">
        <f>IF($C439="B",VLOOKUP($A439,Bat!$A$4:$BG$1500,T$1,FALSE),VLOOKUP($A439,Pit!$A$4:$BA$1686,T$2,FALSE))</f>
        <v>$65k</v>
      </c>
      <c r="U439" s="19">
        <f>IF($C439="B",VLOOKUP($A439,Bat!$A$4:$AU$1464,46,FALSE),VLOOKUP($A439,Pit!$A$4:$BD$1664,55,FALSE))</f>
        <v>800</v>
      </c>
      <c r="V439" s="19">
        <f>IF($C439="B",VLOOKUP($A439,Bat!$A$4:$BA$1464,47,FALSE),VLOOKUP($A439,Pit!$A$4:$BF$1664,56,FALSE))</f>
        <v>800</v>
      </c>
      <c r="W439" s="19">
        <f>IF($C439="B",VLOOKUP($A439,Bat!$A$4:$BA$1464,48,FALSE),VLOOKUP($A439,Pit!$A$4:$BF$1664,57,FALSE))</f>
        <v>0</v>
      </c>
      <c r="X439" s="14">
        <f t="shared" si="29"/>
        <v>1310</v>
      </c>
      <c r="Y439" s="20">
        <f t="shared" si="30"/>
        <v>460</v>
      </c>
      <c r="Z439" s="14" t="str">
        <f>IFERROR(VLOOKUP($D439,Results37!$F$3:$L$1396,Z$1,FALSE),"")</f>
        <v/>
      </c>
      <c r="AA439" s="43" t="str">
        <f>IF(ISERROR(VLOOKUP(D439,Results37!$F$3:$O$1399,AA$1,FALSE)),"",IF(VLOOKUP(D439,Results37!$F$3:$O$1399,AA$1+1,FALSE)=1,"S"&amp;VLOOKUP(D439,Results37!$F$3:$O$1399,AA$1,FALSE),VLOOKUP(D439,Results37!$F$3:$O$1399,AA$1,FALSE)))</f>
        <v/>
      </c>
      <c r="AB439" s="14" t="str">
        <f>IFERROR(VLOOKUP($D439,Results37!$F$3:$L$1396,AB$1,FALSE),"")</f>
        <v/>
      </c>
      <c r="AC439" s="14" t="str">
        <f>IFERROR(VLOOKUP($D439,Results37!$F$3:$L$1396,AC$1,FALSE),"")</f>
        <v/>
      </c>
      <c r="AD439" s="14" t="e">
        <f t="shared" si="31"/>
        <v>#VALUE!</v>
      </c>
      <c r="AE439" s="18" t="str">
        <f>IF(ISERROR(VLOOKUP($AC439&amp;"-"&amp;$F439&amp;" "&amp;G439,Bonuses!$B$1:$G$1006,4,FALSE)),"",INT(VLOOKUP($AC439&amp;"-"&amp;$F439&amp;" "&amp;$G439,Bonuses!$B$1:$G$1006,4,FALSE)))</f>
        <v/>
      </c>
      <c r="AF439" s="14" t="str">
        <f>IF(ISERROR(VLOOKUP($AC439&amp;"-"&amp;$F439,Bonuses!$B$1:$G$1006,5,FALSE)),"",IF(VLOOKUP($AC439&amp;"-"&amp;$F439,Bonuses!$B$1:$G$1006,5,FALSE)="","",VLOOKUP($AC439&amp;"-"&amp;$F439,Bonuses!$B$1:$G$1006,6,FALSE)&amp;" yrs, "&amp;VLOOKUP($AC439&amp;"-"&amp;$F439,Bonuses!$B$1:$G$1006,5,FALSE)))</f>
        <v/>
      </c>
    </row>
    <row r="440" spans="1:32" s="19" customFormat="1" hidden="1" x14ac:dyDescent="0.3">
      <c r="A440" s="19">
        <v>6694</v>
      </c>
      <c r="B440" s="19">
        <f t="shared" si="28"/>
        <v>1</v>
      </c>
      <c r="C440" s="14" t="str">
        <f>IF(ISNUMBER(IFERROR(VLOOKUP($A440,Pit!$A$4:$A$600,1,FALSE),"B")),"P","B")</f>
        <v>P</v>
      </c>
      <c r="D440" s="15">
        <f>IF($C440="B",VLOOKUP($A440,Bat!$A$4:$BG$1500,D$1,FALSE),VLOOKUP($A440,Pit!$A$4:$BA$1686,D$2,FALSE))</f>
        <v>6694</v>
      </c>
      <c r="E440" s="14" t="str">
        <f>IF($C440="B",VLOOKUP($A440,Bat!$A$4:$BG$1500,E$1,FALSE),VLOOKUP($A440,Pit!$A$4:$BA$1686,E$2,FALSE))</f>
        <v>SP</v>
      </c>
      <c r="F440" s="14" t="str">
        <f>IF($C440="B",VLOOKUP($A440,Bat!$A$4:$BG$1500,F$1,FALSE),VLOOKUP($A440,Pit!$A$4:$BA$1686,F$2,FALSE))</f>
        <v>Esteban</v>
      </c>
      <c r="G440" s="14" t="str">
        <f>IF($C440="B",VLOOKUP($A440,Bat!$A$4:$BG$1500,G$1,FALSE),VLOOKUP($A440,Pit!$A$4:$BA$1686,G$2,FALSE))</f>
        <v>Reyna</v>
      </c>
      <c r="H440" s="14">
        <f>IF($C440="B",VLOOKUP($A440,Bat!$A$4:$BG$1500,H$1,FALSE),VLOOKUP($A440,Pit!$A$4:$BA$1686,H$2,FALSE))</f>
        <v>18</v>
      </c>
      <c r="I440" s="14" t="str">
        <f>IF($C440="B",VLOOKUP($A440,Bat!$A$4:$BG$1500,I$1,FALSE),VLOOKUP($A440,Pit!$A$4:$BA$1686,I$2,FALSE))</f>
        <v>L</v>
      </c>
      <c r="J440" s="14" t="str">
        <f>IF($C440="B",VLOOKUP($A440,Bat!$A$4:$BG$1500,J$1,FALSE),VLOOKUP($A440,Pit!$A$4:$BA$1686,J$2,FALSE))</f>
        <v>R</v>
      </c>
      <c r="K440" s="14" t="str">
        <f>IF($C440="B",VLOOKUP($A440,Bat!$A$4:$BG$1500,K$1,FALSE),VLOOKUP($A440,Pit!$A$4:$BA$1686,K$2,FALSE))</f>
        <v>Low</v>
      </c>
      <c r="L440" s="15" t="str">
        <f>IF($C440="B",VLOOKUP($A440,Bat!$A$4:$BG$1500,L$1,FALSE),VLOOKUP($A440,Pit!$A$4:$BA$1686,L$2,FALSE))</f>
        <v>High</v>
      </c>
      <c r="M440" s="14">
        <f>IF($C440="B",VLOOKUP($A440,Bat!$A$4:$BG$1500,M$1,FALSE),VLOOKUP($A440,Pit!$A$4:$BA$1686,M$2,FALSE))</f>
        <v>5</v>
      </c>
      <c r="N440" s="14">
        <f>IF($C440="B",VLOOKUP($A440,Bat!$A$4:$BG$1500,N$1,FALSE),VLOOKUP($A440,Pit!$A$4:$BA$1686,N$2,FALSE))</f>
        <v>1</v>
      </c>
      <c r="O440" s="14">
        <f>IF($C440="B",VLOOKUP($A440,Bat!$A$4:$BG$1500,O$1,FALSE),VLOOKUP($A440,Pit!$A$4:$BA$1686,O$2,FALSE))</f>
        <v>2</v>
      </c>
      <c r="P440" s="14" t="str">
        <f>IF($C440="B",VLOOKUP($A440,Bat!$A$4:$BG$1500,P$1,FALSE),VLOOKUP($A440,Pit!$A$4:$BA$1686,P$2,FALSE))</f>
        <v>87-89 Mph</v>
      </c>
      <c r="Q440" s="15">
        <f>IF($C440="B",VLOOKUP($A440,Bat!$A$4:$BG$1500,Q$1,FALSE),VLOOKUP($A440,Pit!$A$4:$BA$1686,Q$2,FALSE))</f>
        <v>7</v>
      </c>
      <c r="R440" s="16">
        <f>IF($C440="B",VLOOKUP($A440,Bat!$A$4:$BG$1500,R$1,FALSE),VLOOKUP($A440,Pit!$A$4:$BA$1686,R$2,FALSE))</f>
        <v>100.76163068961205</v>
      </c>
      <c r="S440" s="17">
        <f>IF($C440="B",VLOOKUP($A440,Bat!$A$4:$BG$1500,S$1,FALSE),VLOOKUP($A440,Pit!$A$4:$BA$1686,S$2,FALSE))</f>
        <v>-2.1897840170792698E-2</v>
      </c>
      <c r="T440" s="48" t="str">
        <f>IF($C440="B",VLOOKUP($A440,Bat!$A$4:$BG$1500,T$1,FALSE),VLOOKUP($A440,Pit!$A$4:$BA$1686,T$2,FALSE))</f>
        <v>$85k</v>
      </c>
      <c r="U440" s="19">
        <f>IF($C440="B",VLOOKUP($A440,Bat!$A$4:$AU$1464,46,FALSE),VLOOKUP($A440,Pit!$A$4:$BD$1664,55,FALSE))</f>
        <v>800</v>
      </c>
      <c r="V440" s="19">
        <f>IF($C440="B",VLOOKUP($A440,Bat!$A$4:$BA$1464,47,FALSE),VLOOKUP($A440,Pit!$A$4:$BF$1664,56,FALSE))</f>
        <v>800</v>
      </c>
      <c r="W440" s="19">
        <f>IF($C440="B",VLOOKUP($A440,Bat!$A$4:$BA$1464,48,FALSE),VLOOKUP($A440,Pit!$A$4:$BF$1664,57,FALSE))</f>
        <v>0</v>
      </c>
      <c r="X440" s="14">
        <f t="shared" si="29"/>
        <v>1311</v>
      </c>
      <c r="Y440" s="20">
        <f t="shared" si="30"/>
        <v>461</v>
      </c>
      <c r="Z440" s="14">
        <f>IFERROR(VLOOKUP($D440,Results37!$F$3:$L$1396,Z$1,FALSE),"")</f>
        <v>626</v>
      </c>
      <c r="AA440" s="43">
        <f>IF(ISERROR(VLOOKUP(D440,Results37!$F$3:$O$1399,AA$1,FALSE)),"",IF(VLOOKUP(D440,Results37!$F$3:$O$1399,AA$1+1,FALSE)=1,"S"&amp;VLOOKUP(D440,Results37!$F$3:$O$1399,AA$1,FALSE),VLOOKUP(D440,Results37!$F$3:$O$1399,AA$1,FALSE)))</f>
        <v>20</v>
      </c>
      <c r="AB440" s="14">
        <f>IFERROR(VLOOKUP($D440,Results37!$F$3:$L$1396,AB$1,FALSE),"")</f>
        <v>30</v>
      </c>
      <c r="AC440" s="14" t="str">
        <f>IFERROR(VLOOKUP($D440,Results37!$F$3:$L$1396,AC$1,FALSE),"")</f>
        <v>West Virginia Alleghenies</v>
      </c>
      <c r="AD440" s="14">
        <f t="shared" si="31"/>
        <v>685</v>
      </c>
      <c r="AE440" s="18" t="str">
        <f>IF(ISERROR(VLOOKUP($AC440&amp;"-"&amp;$F440&amp;" "&amp;G440,Bonuses!$B$1:$G$1006,4,FALSE)),"",INT(VLOOKUP($AC440&amp;"-"&amp;$F440&amp;" "&amp;$G440,Bonuses!$B$1:$G$1006,4,FALSE)))</f>
        <v/>
      </c>
      <c r="AF440" s="14" t="str">
        <f>IF(ISERROR(VLOOKUP($AC440&amp;"-"&amp;$F440,Bonuses!$B$1:$G$1006,5,FALSE)),"",IF(VLOOKUP($AC440&amp;"-"&amp;$F440,Bonuses!$B$1:$G$1006,5,FALSE)="","",VLOOKUP($AC440&amp;"-"&amp;$F440,Bonuses!$B$1:$G$1006,6,FALSE)&amp;" yrs, "&amp;VLOOKUP($AC440&amp;"-"&amp;$F440,Bonuses!$B$1:$G$1006,5,FALSE)))</f>
        <v/>
      </c>
    </row>
    <row r="441" spans="1:32" s="19" customFormat="1" hidden="1" x14ac:dyDescent="0.3">
      <c r="A441" s="19">
        <v>5161</v>
      </c>
      <c r="B441" s="19">
        <f t="shared" si="28"/>
        <v>1</v>
      </c>
      <c r="C441" s="14" t="str">
        <f>IF(ISNUMBER(IFERROR(VLOOKUP($A441,Pit!$A$4:$A$600,1,FALSE),"B")),"P","B")</f>
        <v>P</v>
      </c>
      <c r="D441" s="15">
        <f>IF($C441="B",VLOOKUP($A441,Bat!$A$4:$BG$1500,D$1,FALSE),VLOOKUP($A441,Pit!$A$4:$BA$1686,D$2,FALSE))</f>
        <v>5161</v>
      </c>
      <c r="E441" s="14" t="str">
        <f>IF($C441="B",VLOOKUP($A441,Bat!$A$4:$BG$1500,E$1,FALSE),VLOOKUP($A441,Pit!$A$4:$BA$1686,E$2,FALSE))</f>
        <v>RP</v>
      </c>
      <c r="F441" s="14" t="str">
        <f>IF($C441="B",VLOOKUP($A441,Bat!$A$4:$BG$1500,F$1,FALSE),VLOOKUP($A441,Pit!$A$4:$BA$1686,F$2,FALSE))</f>
        <v>Micheal</v>
      </c>
      <c r="G441" s="14" t="str">
        <f>IF($C441="B",VLOOKUP($A441,Bat!$A$4:$BG$1500,G$1,FALSE),VLOOKUP($A441,Pit!$A$4:$BA$1686,G$2,FALSE))</f>
        <v>Sawyer</v>
      </c>
      <c r="H441" s="14">
        <f>IF($C441="B",VLOOKUP($A441,Bat!$A$4:$BG$1500,H$1,FALSE),VLOOKUP($A441,Pit!$A$4:$BA$1686,H$2,FALSE))</f>
        <v>17</v>
      </c>
      <c r="I441" s="14" t="str">
        <f>IF($C441="B",VLOOKUP($A441,Bat!$A$4:$BG$1500,I$1,FALSE),VLOOKUP($A441,Pit!$A$4:$BA$1686,I$2,FALSE))</f>
        <v>R</v>
      </c>
      <c r="J441" s="14" t="str">
        <f>IF($C441="B",VLOOKUP($A441,Bat!$A$4:$BG$1500,J$1,FALSE),VLOOKUP($A441,Pit!$A$4:$BA$1686,J$2,FALSE))</f>
        <v>R</v>
      </c>
      <c r="K441" s="14" t="str">
        <f>IF($C441="B",VLOOKUP($A441,Bat!$A$4:$BG$1500,K$1,FALSE),VLOOKUP($A441,Pit!$A$4:$BA$1686,K$2,FALSE))</f>
        <v>High</v>
      </c>
      <c r="L441" s="15" t="str">
        <f>IF($C441="B",VLOOKUP($A441,Bat!$A$4:$BG$1500,L$1,FALSE),VLOOKUP($A441,Pit!$A$4:$BA$1686,L$2,FALSE))</f>
        <v>Normal</v>
      </c>
      <c r="M441" s="14">
        <f>IF($C441="B",VLOOKUP($A441,Bat!$A$4:$BG$1500,M$1,FALSE),VLOOKUP($A441,Pit!$A$4:$BA$1686,M$2,FALSE))</f>
        <v>4</v>
      </c>
      <c r="N441" s="14">
        <f>IF($C441="B",VLOOKUP($A441,Bat!$A$4:$BG$1500,N$1,FALSE),VLOOKUP($A441,Pit!$A$4:$BA$1686,N$2,FALSE))</f>
        <v>2</v>
      </c>
      <c r="O441" s="14">
        <f>IF($C441="B",VLOOKUP($A441,Bat!$A$4:$BG$1500,O$1,FALSE),VLOOKUP($A441,Pit!$A$4:$BA$1686,O$2,FALSE))</f>
        <v>2</v>
      </c>
      <c r="P441" s="14" t="str">
        <f>IF($C441="B",VLOOKUP($A441,Bat!$A$4:$BG$1500,P$1,FALSE),VLOOKUP($A441,Pit!$A$4:$BA$1686,P$2,FALSE))</f>
        <v>85-87 Mph</v>
      </c>
      <c r="Q441" s="15">
        <f>IF($C441="B",VLOOKUP($A441,Bat!$A$4:$BG$1500,Q$1,FALSE),VLOOKUP($A441,Pit!$A$4:$BA$1686,Q$2,FALSE))</f>
        <v>9</v>
      </c>
      <c r="R441" s="16">
        <f>IF($C441="B",VLOOKUP($A441,Bat!$A$4:$BG$1500,R$1,FALSE),VLOOKUP($A441,Pit!$A$4:$BA$1686,R$2,FALSE))</f>
        <v>101.87511660162819</v>
      </c>
      <c r="S441" s="17">
        <f>IF($C441="B",VLOOKUP($A441,Bat!$A$4:$BG$1500,S$1,FALSE),VLOOKUP($A441,Pit!$A$4:$BA$1686,S$2,FALSE))</f>
        <v>8.0828655939754759E-2</v>
      </c>
      <c r="T441" s="48" t="str">
        <f>IF($C441="B",VLOOKUP($A441,Bat!$A$4:$BG$1500,T$1,FALSE),VLOOKUP($A441,Pit!$A$4:$BA$1686,T$2,FALSE))</f>
        <v>$65k</v>
      </c>
      <c r="U441" s="19">
        <f>IF($C441="B",VLOOKUP($A441,Bat!$A$4:$AU$1464,46,FALSE),VLOOKUP($A441,Pit!$A$4:$BD$1664,55,FALSE))</f>
        <v>800</v>
      </c>
      <c r="V441" s="19">
        <f>IF($C441="B",VLOOKUP($A441,Bat!$A$4:$BA$1464,47,FALSE),VLOOKUP($A441,Pit!$A$4:$BF$1664,56,FALSE))</f>
        <v>800</v>
      </c>
      <c r="W441" s="19">
        <f>IF($C441="B",VLOOKUP($A441,Bat!$A$4:$BA$1464,48,FALSE),VLOOKUP($A441,Pit!$A$4:$BF$1664,57,FALSE))</f>
        <v>0</v>
      </c>
      <c r="X441" s="14">
        <f t="shared" si="29"/>
        <v>1265</v>
      </c>
      <c r="Y441" s="20">
        <f t="shared" si="30"/>
        <v>415</v>
      </c>
      <c r="Z441" s="14">
        <f>IFERROR(VLOOKUP($D441,Results37!$F$3:$L$1396,Z$1,FALSE),"")</f>
        <v>580</v>
      </c>
      <c r="AA441" s="43">
        <f>IF(ISERROR(VLOOKUP(D441,Results37!$F$3:$O$1399,AA$1,FALSE)),"",IF(VLOOKUP(D441,Results37!$F$3:$O$1399,AA$1+1,FALSE)=1,"S"&amp;VLOOKUP(D441,Results37!$F$3:$O$1399,AA$1,FALSE),VLOOKUP(D441,Results37!$F$3:$O$1399,AA$1,FALSE)))</f>
        <v>19</v>
      </c>
      <c r="AB441" s="14">
        <f>IFERROR(VLOOKUP($D441,Results37!$F$3:$L$1396,AB$1,FALSE),"")</f>
        <v>16</v>
      </c>
      <c r="AC441" s="14" t="str">
        <f>IFERROR(VLOOKUP($D441,Results37!$F$3:$L$1396,AC$1,FALSE),"")</f>
        <v>Reno Zephyrs</v>
      </c>
      <c r="AD441" s="14">
        <f t="shared" si="31"/>
        <v>685</v>
      </c>
      <c r="AE441" s="18" t="str">
        <f>IF(ISERROR(VLOOKUP($AC441&amp;"-"&amp;$F441&amp;" "&amp;G441,Bonuses!$B$1:$G$1006,4,FALSE)),"",INT(VLOOKUP($AC441&amp;"-"&amp;$F441&amp;" "&amp;$G441,Bonuses!$B$1:$G$1006,4,FALSE)))</f>
        <v/>
      </c>
      <c r="AF441" s="14" t="str">
        <f>IF(ISERROR(VLOOKUP($AC441&amp;"-"&amp;$F441,Bonuses!$B$1:$G$1006,5,FALSE)),"",IF(VLOOKUP($AC441&amp;"-"&amp;$F441,Bonuses!$B$1:$G$1006,5,FALSE)="","",VLOOKUP($AC441&amp;"-"&amp;$F441,Bonuses!$B$1:$G$1006,6,FALSE)&amp;" yrs, "&amp;VLOOKUP($AC441&amp;"-"&amp;$F441,Bonuses!$B$1:$G$1006,5,FALSE)))</f>
        <v/>
      </c>
    </row>
    <row r="442" spans="1:32" s="19" customFormat="1" hidden="1" x14ac:dyDescent="0.3">
      <c r="A442" s="19">
        <v>12347</v>
      </c>
      <c r="B442" s="19">
        <f t="shared" si="28"/>
        <v>1</v>
      </c>
      <c r="C442" s="14" t="str">
        <f>IF(ISNUMBER(IFERROR(VLOOKUP($A442,Pit!$A$4:$A$600,1,FALSE),"B")),"P","B")</f>
        <v>P</v>
      </c>
      <c r="D442" s="15">
        <f>IF($C442="B",VLOOKUP($A442,Bat!$A$4:$BG$1500,D$1,FALSE),VLOOKUP($A442,Pit!$A$4:$BA$1686,D$2,FALSE))</f>
        <v>12347</v>
      </c>
      <c r="E442" s="14" t="str">
        <f>IF($C442="B",VLOOKUP($A442,Bat!$A$4:$BG$1500,E$1,FALSE),VLOOKUP($A442,Pit!$A$4:$BA$1686,E$2,FALSE))</f>
        <v>RP</v>
      </c>
      <c r="F442" s="14" t="str">
        <f>IF($C442="B",VLOOKUP($A442,Bat!$A$4:$BG$1500,F$1,FALSE),VLOOKUP($A442,Pit!$A$4:$BA$1686,F$2,FALSE))</f>
        <v>David</v>
      </c>
      <c r="G442" s="14" t="str">
        <f>IF($C442="B",VLOOKUP($A442,Bat!$A$4:$BG$1500,G$1,FALSE),VLOOKUP($A442,Pit!$A$4:$BA$1686,G$2,FALSE))</f>
        <v>Moratay</v>
      </c>
      <c r="H442" s="14">
        <f>IF($C442="B",VLOOKUP($A442,Bat!$A$4:$BG$1500,H$1,FALSE),VLOOKUP($A442,Pit!$A$4:$BA$1686,H$2,FALSE))</f>
        <v>17</v>
      </c>
      <c r="I442" s="14" t="str">
        <f>IF($C442="B",VLOOKUP($A442,Bat!$A$4:$BG$1500,I$1,FALSE),VLOOKUP($A442,Pit!$A$4:$BA$1686,I$2,FALSE))</f>
        <v>R</v>
      </c>
      <c r="J442" s="14" t="str">
        <f>IF($C442="B",VLOOKUP($A442,Bat!$A$4:$BG$1500,J$1,FALSE),VLOOKUP($A442,Pit!$A$4:$BA$1686,J$2,FALSE))</f>
        <v>R</v>
      </c>
      <c r="K442" s="14" t="str">
        <f>IF($C442="B",VLOOKUP($A442,Bat!$A$4:$BG$1500,K$1,FALSE),VLOOKUP($A442,Pit!$A$4:$BA$1686,K$2,FALSE))</f>
        <v>Normal</v>
      </c>
      <c r="L442" s="15" t="str">
        <f>IF($C442="B",VLOOKUP($A442,Bat!$A$4:$BG$1500,L$1,FALSE),VLOOKUP($A442,Pit!$A$4:$BA$1686,L$2,FALSE))</f>
        <v>Normal</v>
      </c>
      <c r="M442" s="14">
        <f>IF($C442="B",VLOOKUP($A442,Bat!$A$4:$BG$1500,M$1,FALSE),VLOOKUP($A442,Pit!$A$4:$BA$1686,M$2,FALSE))</f>
        <v>3</v>
      </c>
      <c r="N442" s="14">
        <f>IF($C442="B",VLOOKUP($A442,Bat!$A$4:$BG$1500,N$1,FALSE),VLOOKUP($A442,Pit!$A$4:$BA$1686,N$2,FALSE))</f>
        <v>2</v>
      </c>
      <c r="O442" s="14">
        <f>IF($C442="B",VLOOKUP($A442,Bat!$A$4:$BG$1500,O$1,FALSE),VLOOKUP($A442,Pit!$A$4:$BA$1686,O$2,FALSE))</f>
        <v>3</v>
      </c>
      <c r="P442" s="14" t="str">
        <f>IF($C442="B",VLOOKUP($A442,Bat!$A$4:$BG$1500,P$1,FALSE),VLOOKUP($A442,Pit!$A$4:$BA$1686,P$2,FALSE))</f>
        <v>85-87 Mph</v>
      </c>
      <c r="Q442" s="15">
        <f>IF($C442="B",VLOOKUP($A442,Bat!$A$4:$BG$1500,Q$1,FALSE),VLOOKUP($A442,Pit!$A$4:$BA$1686,Q$2,FALSE))</f>
        <v>6</v>
      </c>
      <c r="R442" s="16">
        <f>IF($C442="B",VLOOKUP($A442,Bat!$A$4:$BG$1500,R$1,FALSE),VLOOKUP($A442,Pit!$A$4:$BA$1686,R$2,FALSE))</f>
        <v>101.87083661167611</v>
      </c>
      <c r="S442" s="17">
        <f>IF($C442="B",VLOOKUP($A442,Bat!$A$4:$BG$1500,S$1,FALSE),VLOOKUP($A442,Pit!$A$4:$BA$1686,S$2,FALSE))</f>
        <v>8.0433798343065813E-2</v>
      </c>
      <c r="T442" s="48" t="str">
        <f>IF($C442="B",VLOOKUP($A442,Bat!$A$4:$BG$1500,T$1,FALSE),VLOOKUP($A442,Pit!$A$4:$BA$1686,T$2,FALSE))</f>
        <v>$65k</v>
      </c>
      <c r="U442" s="19">
        <f>IF($C442="B",VLOOKUP($A442,Bat!$A$4:$AU$1464,46,FALSE),VLOOKUP($A442,Pit!$A$4:$BD$1664,55,FALSE))</f>
        <v>800</v>
      </c>
      <c r="V442" s="19">
        <f>IF($C442="B",VLOOKUP($A442,Bat!$A$4:$BA$1464,47,FALSE),VLOOKUP($A442,Pit!$A$4:$BF$1664,56,FALSE))</f>
        <v>800</v>
      </c>
      <c r="W442" s="19">
        <f>IF($C442="B",VLOOKUP($A442,Bat!$A$4:$BA$1464,48,FALSE),VLOOKUP($A442,Pit!$A$4:$BF$1664,57,FALSE))</f>
        <v>0</v>
      </c>
      <c r="X442" s="14">
        <f t="shared" si="29"/>
        <v>1266</v>
      </c>
      <c r="Y442" s="20">
        <f t="shared" si="30"/>
        <v>416</v>
      </c>
      <c r="Z442" s="14" t="str">
        <f>IFERROR(VLOOKUP($D442,Results37!$F$3:$L$1396,Z$1,FALSE),"")</f>
        <v/>
      </c>
      <c r="AA442" s="43" t="str">
        <f>IF(ISERROR(VLOOKUP(D442,Results37!$F$3:$O$1399,AA$1,FALSE)),"",IF(VLOOKUP(D442,Results37!$F$3:$O$1399,AA$1+1,FALSE)=1,"S"&amp;VLOOKUP(D442,Results37!$F$3:$O$1399,AA$1,FALSE),VLOOKUP(D442,Results37!$F$3:$O$1399,AA$1,FALSE)))</f>
        <v/>
      </c>
      <c r="AB442" s="14" t="str">
        <f>IFERROR(VLOOKUP($D442,Results37!$F$3:$L$1396,AB$1,FALSE),"")</f>
        <v/>
      </c>
      <c r="AC442" s="14" t="str">
        <f>IFERROR(VLOOKUP($D442,Results37!$F$3:$L$1396,AC$1,FALSE),"")</f>
        <v/>
      </c>
      <c r="AD442" s="14" t="e">
        <f t="shared" si="31"/>
        <v>#VALUE!</v>
      </c>
      <c r="AE442" s="18" t="str">
        <f>IF(ISERROR(VLOOKUP($AC442&amp;"-"&amp;$F442&amp;" "&amp;G442,Bonuses!$B$1:$G$1006,4,FALSE)),"",INT(VLOOKUP($AC442&amp;"-"&amp;$F442&amp;" "&amp;$G442,Bonuses!$B$1:$G$1006,4,FALSE)))</f>
        <v/>
      </c>
      <c r="AF442" s="14" t="str">
        <f>AA442&amp;"."&amp;AB442&amp;" ("&amp;Z442&amp;") - "&amp;E442&amp;" "&amp;F442&amp;" "&amp;G442</f>
        <v>. () - RP David Moratay</v>
      </c>
    </row>
    <row r="443" spans="1:32" s="19" customFormat="1" hidden="1" x14ac:dyDescent="0.3">
      <c r="A443" s="19">
        <v>16288</v>
      </c>
      <c r="B443" s="19">
        <f t="shared" si="28"/>
        <v>1</v>
      </c>
      <c r="C443" s="14" t="str">
        <f>IF(ISNUMBER(IFERROR(VLOOKUP($A443,Pit!$A$4:$A$600,1,FALSE),"B")),"P","B")</f>
        <v>P</v>
      </c>
      <c r="D443" s="15">
        <f>IF($C443="B",VLOOKUP($A443,Bat!$A$4:$BG$1500,D$1,FALSE),VLOOKUP($A443,Pit!$A$4:$BA$1686,D$2,FALSE))</f>
        <v>16288</v>
      </c>
      <c r="E443" s="14" t="str">
        <f>IF($C443="B",VLOOKUP($A443,Bat!$A$4:$BG$1500,E$1,FALSE),VLOOKUP($A443,Pit!$A$4:$BA$1686,E$2,FALSE))</f>
        <v>RP</v>
      </c>
      <c r="F443" s="14" t="str">
        <f>IF($C443="B",VLOOKUP($A443,Bat!$A$4:$BG$1500,F$1,FALSE),VLOOKUP($A443,Pit!$A$4:$BA$1686,F$2,FALSE))</f>
        <v>Peter</v>
      </c>
      <c r="G443" s="14" t="str">
        <f>IF($C443="B",VLOOKUP($A443,Bat!$A$4:$BG$1500,G$1,FALSE),VLOOKUP($A443,Pit!$A$4:$BA$1686,G$2,FALSE))</f>
        <v>Dunford</v>
      </c>
      <c r="H443" s="14">
        <f>IF($C443="B",VLOOKUP($A443,Bat!$A$4:$BG$1500,H$1,FALSE),VLOOKUP($A443,Pit!$A$4:$BA$1686,H$2,FALSE))</f>
        <v>18</v>
      </c>
      <c r="I443" s="14" t="str">
        <f>IF($C443="B",VLOOKUP($A443,Bat!$A$4:$BG$1500,I$1,FALSE),VLOOKUP($A443,Pit!$A$4:$BA$1686,I$2,FALSE))</f>
        <v>R</v>
      </c>
      <c r="J443" s="14" t="str">
        <f>IF($C443="B",VLOOKUP($A443,Bat!$A$4:$BG$1500,J$1,FALSE),VLOOKUP($A443,Pit!$A$4:$BA$1686,J$2,FALSE))</f>
        <v>R</v>
      </c>
      <c r="K443" s="14" t="str">
        <f>IF($C443="B",VLOOKUP($A443,Bat!$A$4:$BG$1500,K$1,FALSE),VLOOKUP($A443,Pit!$A$4:$BA$1686,K$2,FALSE))</f>
        <v>Low</v>
      </c>
      <c r="L443" s="15" t="str">
        <f>IF($C443="B",VLOOKUP($A443,Bat!$A$4:$BG$1500,L$1,FALSE),VLOOKUP($A443,Pit!$A$4:$BA$1686,L$2,FALSE))</f>
        <v>Normal</v>
      </c>
      <c r="M443" s="14">
        <f>IF($C443="B",VLOOKUP($A443,Bat!$A$4:$BG$1500,M$1,FALSE),VLOOKUP($A443,Pit!$A$4:$BA$1686,M$2,FALSE))</f>
        <v>5</v>
      </c>
      <c r="N443" s="14">
        <f>IF($C443="B",VLOOKUP($A443,Bat!$A$4:$BG$1500,N$1,FALSE),VLOOKUP($A443,Pit!$A$4:$BA$1686,N$2,FALSE))</f>
        <v>2</v>
      </c>
      <c r="O443" s="14">
        <f>IF($C443="B",VLOOKUP($A443,Bat!$A$4:$BG$1500,O$1,FALSE),VLOOKUP($A443,Pit!$A$4:$BA$1686,O$2,FALSE))</f>
        <v>3</v>
      </c>
      <c r="P443" s="14" t="str">
        <f>IF($C443="B",VLOOKUP($A443,Bat!$A$4:$BG$1500,P$1,FALSE),VLOOKUP($A443,Pit!$A$4:$BA$1686,P$2,FALSE))</f>
        <v>91-93 Mph</v>
      </c>
      <c r="Q443" s="15">
        <f>IF($C443="B",VLOOKUP($A443,Bat!$A$4:$BG$1500,Q$1,FALSE),VLOOKUP($A443,Pit!$A$4:$BA$1686,Q$2,FALSE))</f>
        <v>2</v>
      </c>
      <c r="R443" s="16">
        <f>IF($C443="B",VLOOKUP($A443,Bat!$A$4:$BG$1500,R$1,FALSE),VLOOKUP($A443,Pit!$A$4:$BA$1686,R$2,FALSE))</f>
        <v>100.55246590010904</v>
      </c>
      <c r="S443" s="17">
        <f>IF($C443="B",VLOOKUP($A443,Bat!$A$4:$BG$1500,S$1,FALSE),VLOOKUP($A443,Pit!$A$4:$BA$1686,S$2,FALSE))</f>
        <v>-4.119468596243709E-2</v>
      </c>
      <c r="T443" s="48" t="str">
        <f>IF($C443="B",VLOOKUP($A443,Bat!$A$4:$BG$1500,T$1,FALSE),VLOOKUP($A443,Pit!$A$4:$BA$1686,T$2,FALSE))</f>
        <v>$65k</v>
      </c>
      <c r="U443" s="19">
        <f>IF($C443="B",VLOOKUP($A443,Bat!$A$4:$AU$1464,46,FALSE),VLOOKUP($A443,Pit!$A$4:$BD$1664,55,FALSE))</f>
        <v>800</v>
      </c>
      <c r="V443" s="19">
        <f>IF($C443="B",VLOOKUP($A443,Bat!$A$4:$BA$1464,47,FALSE),VLOOKUP($A443,Pit!$A$4:$BF$1664,56,FALSE))</f>
        <v>800</v>
      </c>
      <c r="W443" s="19">
        <f>IF($C443="B",VLOOKUP($A443,Bat!$A$4:$BA$1464,48,FALSE),VLOOKUP($A443,Pit!$A$4:$BF$1664,57,FALSE))</f>
        <v>0</v>
      </c>
      <c r="X443" s="14">
        <f t="shared" si="29"/>
        <v>1327</v>
      </c>
      <c r="Y443" s="20">
        <f t="shared" si="30"/>
        <v>477</v>
      </c>
      <c r="Z443" s="14" t="str">
        <f>IFERROR(VLOOKUP($D443,Results37!$F$3:$L$1396,Z$1,FALSE),"")</f>
        <v/>
      </c>
      <c r="AA443" s="43" t="str">
        <f>IF(ISERROR(VLOOKUP(D443,Results37!$F$3:$O$1399,AA$1,FALSE)),"",IF(VLOOKUP(D443,Results37!$F$3:$O$1399,AA$1+1,FALSE)=1,"S"&amp;VLOOKUP(D443,Results37!$F$3:$O$1399,AA$1,FALSE),VLOOKUP(D443,Results37!$F$3:$O$1399,AA$1,FALSE)))</f>
        <v/>
      </c>
      <c r="AB443" s="14" t="str">
        <f>IFERROR(VLOOKUP($D443,Results37!$F$3:$L$1396,AB$1,FALSE),"")</f>
        <v/>
      </c>
      <c r="AC443" s="14" t="str">
        <f>IFERROR(VLOOKUP($D443,Results37!$F$3:$L$1396,AC$1,FALSE),"")</f>
        <v/>
      </c>
      <c r="AD443" s="14" t="e">
        <f t="shared" si="31"/>
        <v>#VALUE!</v>
      </c>
      <c r="AE443" s="18" t="str">
        <f>IF(ISERROR(VLOOKUP($AC443&amp;"-"&amp;$F443&amp;" "&amp;G443,Bonuses!$B$1:$G$1006,4,FALSE)),"",INT(VLOOKUP($AC443&amp;"-"&amp;$F443&amp;" "&amp;$G443,Bonuses!$B$1:$G$1006,4,FALSE)))</f>
        <v/>
      </c>
      <c r="AF443" s="14" t="str">
        <f>IF(ISERROR(VLOOKUP($AC443&amp;"-"&amp;$F443,Bonuses!$B$1:$G$1006,5,FALSE)),"",IF(VLOOKUP($AC443&amp;"-"&amp;$F443,Bonuses!$B$1:$G$1006,5,FALSE)="","",VLOOKUP($AC443&amp;"-"&amp;$F443,Bonuses!$B$1:$G$1006,6,FALSE)&amp;" yrs, "&amp;VLOOKUP($AC443&amp;"-"&amp;$F443,Bonuses!$B$1:$G$1006,5,FALSE)))</f>
        <v/>
      </c>
    </row>
    <row r="444" spans="1:32" s="19" customFormat="1" hidden="1" x14ac:dyDescent="0.3">
      <c r="A444" s="19">
        <v>13484</v>
      </c>
      <c r="B444" s="19">
        <f t="shared" si="28"/>
        <v>1</v>
      </c>
      <c r="C444" s="14" t="str">
        <f>IF(ISNUMBER(IFERROR(VLOOKUP($A444,Pit!$A$4:$A$600,1,FALSE),"B")),"P","B")</f>
        <v>P</v>
      </c>
      <c r="D444" s="15">
        <f>IF($C444="B",VLOOKUP($A444,Bat!$A$4:$BG$1500,D$1,FALSE),VLOOKUP($A444,Pit!$A$4:$BA$1686,D$2,FALSE))</f>
        <v>13484</v>
      </c>
      <c r="E444" s="14" t="str">
        <f>IF($C444="B",VLOOKUP($A444,Bat!$A$4:$BG$1500,E$1,FALSE),VLOOKUP($A444,Pit!$A$4:$BA$1686,E$2,FALSE))</f>
        <v>RP</v>
      </c>
      <c r="F444" s="14" t="str">
        <f>IF($C444="B",VLOOKUP($A444,Bat!$A$4:$BG$1500,F$1,FALSE),VLOOKUP($A444,Pit!$A$4:$BA$1686,F$2,FALSE))</f>
        <v>Daryl</v>
      </c>
      <c r="G444" s="14" t="str">
        <f>IF($C444="B",VLOOKUP($A444,Bat!$A$4:$BG$1500,G$1,FALSE),VLOOKUP($A444,Pit!$A$4:$BA$1686,G$2,FALSE))</f>
        <v>Balmer</v>
      </c>
      <c r="H444" s="14">
        <f>IF($C444="B",VLOOKUP($A444,Bat!$A$4:$BG$1500,H$1,FALSE),VLOOKUP($A444,Pit!$A$4:$BA$1686,H$2,FALSE))</f>
        <v>18</v>
      </c>
      <c r="I444" s="14" t="str">
        <f>IF($C444="B",VLOOKUP($A444,Bat!$A$4:$BG$1500,I$1,FALSE),VLOOKUP($A444,Pit!$A$4:$BA$1686,I$2,FALSE))</f>
        <v>R</v>
      </c>
      <c r="J444" s="14" t="str">
        <f>IF($C444="B",VLOOKUP($A444,Bat!$A$4:$BG$1500,J$1,FALSE),VLOOKUP($A444,Pit!$A$4:$BA$1686,J$2,FALSE))</f>
        <v>R</v>
      </c>
      <c r="K444" s="14" t="str">
        <f>IF($C444="B",VLOOKUP($A444,Bat!$A$4:$BG$1500,K$1,FALSE),VLOOKUP($A444,Pit!$A$4:$BA$1686,K$2,FALSE))</f>
        <v>High</v>
      </c>
      <c r="L444" s="15" t="str">
        <f>IF($C444="B",VLOOKUP($A444,Bat!$A$4:$BG$1500,L$1,FALSE),VLOOKUP($A444,Pit!$A$4:$BA$1686,L$2,FALSE))</f>
        <v>Normal</v>
      </c>
      <c r="M444" s="14">
        <f>IF($C444="B",VLOOKUP($A444,Bat!$A$4:$BG$1500,M$1,FALSE),VLOOKUP($A444,Pit!$A$4:$BA$1686,M$2,FALSE))</f>
        <v>4</v>
      </c>
      <c r="N444" s="14">
        <f>IF($C444="B",VLOOKUP($A444,Bat!$A$4:$BG$1500,N$1,FALSE),VLOOKUP($A444,Pit!$A$4:$BA$1686,N$2,FALSE))</f>
        <v>2</v>
      </c>
      <c r="O444" s="14">
        <f>IF($C444="B",VLOOKUP($A444,Bat!$A$4:$BG$1500,O$1,FALSE),VLOOKUP($A444,Pit!$A$4:$BA$1686,O$2,FALSE))</f>
        <v>2</v>
      </c>
      <c r="P444" s="14" t="str">
        <f>IF($C444="B",VLOOKUP($A444,Bat!$A$4:$BG$1500,P$1,FALSE),VLOOKUP($A444,Pit!$A$4:$BA$1686,P$2,FALSE))</f>
        <v>86-88 Mph</v>
      </c>
      <c r="Q444" s="15">
        <f>IF($C444="B",VLOOKUP($A444,Bat!$A$4:$BG$1500,Q$1,FALSE),VLOOKUP($A444,Pit!$A$4:$BA$1686,Q$2,FALSE))</f>
        <v>7</v>
      </c>
      <c r="R444" s="16">
        <f>IF($C444="B",VLOOKUP($A444,Bat!$A$4:$BG$1500,R$1,FALSE),VLOOKUP($A444,Pit!$A$4:$BA$1686,R$2,FALSE))</f>
        <v>101.72423997940665</v>
      </c>
      <c r="S444" s="17">
        <f>IF($C444="B",VLOOKUP($A444,Bat!$A$4:$BG$1500,S$1,FALSE),VLOOKUP($A444,Pit!$A$4:$BA$1686,S$2,FALSE))</f>
        <v>6.6909282036091561E-2</v>
      </c>
      <c r="T444" s="48" t="str">
        <f>IF($C444="B",VLOOKUP($A444,Bat!$A$4:$BG$1500,T$1,FALSE),VLOOKUP($A444,Pit!$A$4:$BA$1686,T$2,FALSE))</f>
        <v>$38k</v>
      </c>
      <c r="U444" s="19">
        <f>IF($C444="B",VLOOKUP($A444,Bat!$A$4:$AU$1464,46,FALSE),VLOOKUP($A444,Pit!$A$4:$BD$1664,55,FALSE))</f>
        <v>800</v>
      </c>
      <c r="V444" s="19">
        <f>IF($C444="B",VLOOKUP($A444,Bat!$A$4:$BA$1464,47,FALSE),VLOOKUP($A444,Pit!$A$4:$BF$1664,56,FALSE))</f>
        <v>800</v>
      </c>
      <c r="W444" s="19">
        <f>IF($C444="B",VLOOKUP($A444,Bat!$A$4:$BA$1464,48,FALSE),VLOOKUP($A444,Pit!$A$4:$BF$1664,57,FALSE))</f>
        <v>0</v>
      </c>
      <c r="X444" s="14">
        <f t="shared" si="29"/>
        <v>1269</v>
      </c>
      <c r="Y444" s="20">
        <f t="shared" si="30"/>
        <v>419</v>
      </c>
      <c r="Z444" s="14" t="str">
        <f>IFERROR(VLOOKUP($D444,Results37!$F$3:$L$1396,Z$1,FALSE),"")</f>
        <v/>
      </c>
      <c r="AA444" s="43" t="str">
        <f>IF(ISERROR(VLOOKUP(D444,Results37!$F$3:$O$1399,AA$1,FALSE)),"",IF(VLOOKUP(D444,Results37!$F$3:$O$1399,AA$1+1,FALSE)=1,"S"&amp;VLOOKUP(D444,Results37!$F$3:$O$1399,AA$1,FALSE),VLOOKUP(D444,Results37!$F$3:$O$1399,AA$1,FALSE)))</f>
        <v/>
      </c>
      <c r="AB444" s="14" t="str">
        <f>IFERROR(VLOOKUP($D444,Results37!$F$3:$L$1396,AB$1,FALSE),"")</f>
        <v/>
      </c>
      <c r="AC444" s="14" t="str">
        <f>IFERROR(VLOOKUP($D444,Results37!$F$3:$L$1396,AC$1,FALSE),"")</f>
        <v/>
      </c>
      <c r="AD444" s="14" t="e">
        <f t="shared" si="31"/>
        <v>#VALUE!</v>
      </c>
      <c r="AE444" s="18" t="str">
        <f>IF(ISERROR(VLOOKUP($AC444&amp;"-"&amp;$F444&amp;" "&amp;G444,Bonuses!$B$1:$G$1006,4,FALSE)),"",INT(VLOOKUP($AC444&amp;"-"&amp;$F444&amp;" "&amp;$G444,Bonuses!$B$1:$G$1006,4,FALSE)))</f>
        <v/>
      </c>
      <c r="AF444" s="14" t="str">
        <f>AA444&amp;"."&amp;AB444&amp;" ("&amp;Z444&amp;") - "&amp;E444&amp;" "&amp;F444&amp;" "&amp;G444</f>
        <v>. () - RP Daryl Balmer</v>
      </c>
    </row>
    <row r="445" spans="1:32" s="19" customFormat="1" hidden="1" x14ac:dyDescent="0.3">
      <c r="A445" s="19">
        <v>13528</v>
      </c>
      <c r="B445" s="19">
        <f t="shared" si="28"/>
        <v>1</v>
      </c>
      <c r="C445" s="14" t="str">
        <f>IF(ISNUMBER(IFERROR(VLOOKUP($A445,Pit!$A$4:$A$600,1,FALSE),"B")),"P","B")</f>
        <v>P</v>
      </c>
      <c r="D445" s="15">
        <f>IF($C445="B",VLOOKUP($A445,Bat!$A$4:$BG$1500,D$1,FALSE),VLOOKUP($A445,Pit!$A$4:$BA$1686,D$2,FALSE))</f>
        <v>13528</v>
      </c>
      <c r="E445" s="14" t="str">
        <f>IF($C445="B",VLOOKUP($A445,Bat!$A$4:$BG$1500,E$1,FALSE),VLOOKUP($A445,Pit!$A$4:$BA$1686,E$2,FALSE))</f>
        <v>SP</v>
      </c>
      <c r="F445" s="14" t="str">
        <f>IF($C445="B",VLOOKUP($A445,Bat!$A$4:$BG$1500,F$1,FALSE),VLOOKUP($A445,Pit!$A$4:$BA$1686,F$2,FALSE))</f>
        <v>Nathan</v>
      </c>
      <c r="G445" s="14" t="str">
        <f>IF($C445="B",VLOOKUP($A445,Bat!$A$4:$BG$1500,G$1,FALSE),VLOOKUP($A445,Pit!$A$4:$BA$1686,G$2,FALSE))</f>
        <v>Carveth</v>
      </c>
      <c r="H445" s="14">
        <f>IF($C445="B",VLOOKUP($A445,Bat!$A$4:$BG$1500,H$1,FALSE),VLOOKUP($A445,Pit!$A$4:$BA$1686,H$2,FALSE))</f>
        <v>18</v>
      </c>
      <c r="I445" s="14" t="str">
        <f>IF($C445="B",VLOOKUP($A445,Bat!$A$4:$BG$1500,I$1,FALSE),VLOOKUP($A445,Pit!$A$4:$BA$1686,I$2,FALSE))</f>
        <v>L</v>
      </c>
      <c r="J445" s="14" t="str">
        <f>IF($C445="B",VLOOKUP($A445,Bat!$A$4:$BG$1500,J$1,FALSE),VLOOKUP($A445,Pit!$A$4:$BA$1686,J$2,FALSE))</f>
        <v>L</v>
      </c>
      <c r="K445" s="14" t="str">
        <f>IF($C445="B",VLOOKUP($A445,Bat!$A$4:$BG$1500,K$1,FALSE),VLOOKUP($A445,Pit!$A$4:$BA$1686,K$2,FALSE))</f>
        <v>Low</v>
      </c>
      <c r="L445" s="15" t="str">
        <f>IF($C445="B",VLOOKUP($A445,Bat!$A$4:$BG$1500,L$1,FALSE),VLOOKUP($A445,Pit!$A$4:$BA$1686,L$2,FALSE))</f>
        <v>Low</v>
      </c>
      <c r="M445" s="14">
        <f>IF($C445="B",VLOOKUP($A445,Bat!$A$4:$BG$1500,M$1,FALSE),VLOOKUP($A445,Pit!$A$4:$BA$1686,M$2,FALSE))</f>
        <v>4</v>
      </c>
      <c r="N445" s="14">
        <f>IF($C445="B",VLOOKUP($A445,Bat!$A$4:$BG$1500,N$1,FALSE),VLOOKUP($A445,Pit!$A$4:$BA$1686,N$2,FALSE))</f>
        <v>2</v>
      </c>
      <c r="O445" s="14">
        <f>IF($C445="B",VLOOKUP($A445,Bat!$A$4:$BG$1500,O$1,FALSE),VLOOKUP($A445,Pit!$A$4:$BA$1686,O$2,FALSE))</f>
        <v>2</v>
      </c>
      <c r="P445" s="14" t="str">
        <f>IF($C445="B",VLOOKUP($A445,Bat!$A$4:$BG$1500,P$1,FALSE),VLOOKUP($A445,Pit!$A$4:$BA$1686,P$2,FALSE))</f>
        <v>90-92 Mph</v>
      </c>
      <c r="Q445" s="15">
        <f>IF($C445="B",VLOOKUP($A445,Bat!$A$4:$BG$1500,Q$1,FALSE),VLOOKUP($A445,Pit!$A$4:$BA$1686,Q$2,FALSE))</f>
        <v>6</v>
      </c>
      <c r="R445" s="16">
        <f>IF($C445="B",VLOOKUP($A445,Bat!$A$4:$BG$1500,R$1,FALSE),VLOOKUP($A445,Pit!$A$4:$BA$1686,R$2,FALSE))</f>
        <v>100.52577756482894</v>
      </c>
      <c r="S445" s="17">
        <f>IF($C445="B",VLOOKUP($A445,Bat!$A$4:$BG$1500,S$1,FALSE),VLOOKUP($A445,Pit!$A$4:$BA$1686,S$2,FALSE))</f>
        <v>-4.3656862754044581E-2</v>
      </c>
      <c r="T445" s="48" t="str">
        <f>IF($C445="B",VLOOKUP($A445,Bat!$A$4:$BG$1500,T$1,FALSE),VLOOKUP($A445,Pit!$A$4:$BA$1686,T$2,FALSE))</f>
        <v>$85k</v>
      </c>
      <c r="U445" s="19">
        <f>IF($C445="B",VLOOKUP($A445,Bat!$A$4:$AU$1464,46,FALSE),VLOOKUP($A445,Pit!$A$4:$BD$1664,55,FALSE))</f>
        <v>800</v>
      </c>
      <c r="V445" s="19">
        <f>IF($C445="B",VLOOKUP($A445,Bat!$A$4:$BA$1464,47,FALSE),VLOOKUP($A445,Pit!$A$4:$BF$1664,56,FALSE))</f>
        <v>800</v>
      </c>
      <c r="W445" s="19">
        <f>IF($C445="B",VLOOKUP($A445,Bat!$A$4:$BA$1464,48,FALSE),VLOOKUP($A445,Pit!$A$4:$BF$1664,57,FALSE))</f>
        <v>0</v>
      </c>
      <c r="X445" s="14">
        <f t="shared" si="29"/>
        <v>1329</v>
      </c>
      <c r="Y445" s="20">
        <f t="shared" si="30"/>
        <v>479</v>
      </c>
      <c r="Z445" s="14" t="str">
        <f>IFERROR(VLOOKUP($D445,Results37!$F$3:$L$1396,Z$1,FALSE),"")</f>
        <v/>
      </c>
      <c r="AA445" s="43" t="str">
        <f>IF(ISERROR(VLOOKUP(D445,Results37!$F$3:$O$1399,AA$1,FALSE)),"",IF(VLOOKUP(D445,Results37!$F$3:$O$1399,AA$1+1,FALSE)=1,"S"&amp;VLOOKUP(D445,Results37!$F$3:$O$1399,AA$1,FALSE),VLOOKUP(D445,Results37!$F$3:$O$1399,AA$1,FALSE)))</f>
        <v/>
      </c>
      <c r="AB445" s="14" t="str">
        <f>IFERROR(VLOOKUP($D445,Results37!$F$3:$L$1396,AB$1,FALSE),"")</f>
        <v/>
      </c>
      <c r="AC445" s="14" t="str">
        <f>IFERROR(VLOOKUP($D445,Results37!$F$3:$L$1396,AC$1,FALSE),"")</f>
        <v/>
      </c>
      <c r="AD445" s="14" t="e">
        <f t="shared" si="31"/>
        <v>#VALUE!</v>
      </c>
      <c r="AE445" s="18" t="str">
        <f>IF(ISERROR(VLOOKUP($AC445&amp;"-"&amp;$F445&amp;" "&amp;G445,Bonuses!$B$1:$G$1006,4,FALSE)),"",INT(VLOOKUP($AC445&amp;"-"&amp;$F445&amp;" "&amp;$G445,Bonuses!$B$1:$G$1006,4,FALSE)))</f>
        <v/>
      </c>
      <c r="AF445" s="14" t="str">
        <f>AA445&amp;"."&amp;AB445&amp;" ("&amp;Z445&amp;") - "&amp;E445&amp;" "&amp;F445&amp;" "&amp;G445</f>
        <v>. () - SP Nathan Carveth</v>
      </c>
    </row>
    <row r="446" spans="1:32" s="19" customFormat="1" hidden="1" x14ac:dyDescent="0.3">
      <c r="A446" s="19">
        <v>7480</v>
      </c>
      <c r="B446" s="19">
        <f t="shared" si="28"/>
        <v>1</v>
      </c>
      <c r="C446" s="14" t="str">
        <f>IF(ISNUMBER(IFERROR(VLOOKUP($A446,Pit!$A$4:$A$600,1,FALSE),"B")),"P","B")</f>
        <v>B</v>
      </c>
      <c r="D446" s="15">
        <f>IF($C446="B",VLOOKUP($A446,Bat!$A$4:$BG$1500,D$1,FALSE),VLOOKUP($A446,Pit!$A$4:$BA$1686,D$2,FALSE))</f>
        <v>7480</v>
      </c>
      <c r="E446" s="14" t="str">
        <f>IF($C446="B",VLOOKUP($A446,Bat!$A$4:$BG$1500,E$1,FALSE),VLOOKUP($A446,Pit!$A$4:$BA$1686,E$2,FALSE))</f>
        <v>LF</v>
      </c>
      <c r="F446" s="14" t="str">
        <f>IF($C446="B",VLOOKUP($A446,Bat!$A$4:$BG$1500,F$1,FALSE),VLOOKUP($A446,Pit!$A$4:$BA$1686,F$2,FALSE))</f>
        <v>Jordan</v>
      </c>
      <c r="G446" s="14" t="str">
        <f>IF($C446="B",VLOOKUP($A446,Bat!$A$4:$BG$1500,G$1,FALSE),VLOOKUP($A446,Pit!$A$4:$BA$1686,G$2,FALSE))</f>
        <v>Shaw</v>
      </c>
      <c r="H446" s="14">
        <f>IF($C446="B",VLOOKUP($A446,Bat!$A$4:$BG$1500,H$1,FALSE),VLOOKUP($A446,Pit!$A$4:$BA$1686,H$2,FALSE))</f>
        <v>21</v>
      </c>
      <c r="I446" s="14" t="str">
        <f>IF($C446="B",VLOOKUP($A446,Bat!$A$4:$BG$1500,I$1,FALSE),VLOOKUP($A446,Pit!$A$4:$BA$1686,I$2,FALSE))</f>
        <v>S</v>
      </c>
      <c r="J446" s="14" t="str">
        <f>IF($C446="B",VLOOKUP($A446,Bat!$A$4:$BG$1500,J$1,FALSE),VLOOKUP($A446,Pit!$A$4:$BA$1686,J$2,FALSE))</f>
        <v>R</v>
      </c>
      <c r="K446" s="14" t="str">
        <f>IF($C446="B",VLOOKUP($A446,Bat!$A$4:$BG$1500,K$1,FALSE),VLOOKUP($A446,Pit!$A$4:$BA$1686,K$2,FALSE))</f>
        <v>Normal</v>
      </c>
      <c r="L446" s="15" t="str">
        <f>IF($C446="B",VLOOKUP($A446,Bat!$A$4:$BG$1500,L$1,FALSE),VLOOKUP($A446,Pit!$A$4:$BA$1686,L$2,FALSE))</f>
        <v>High</v>
      </c>
      <c r="M446" s="14">
        <f>IF($C446="B",VLOOKUP($A446,Bat!$A$4:$BG$1500,M$1,FALSE),VLOOKUP($A446,Pit!$A$4:$BA$1686,M$2,FALSE))</f>
        <v>3</v>
      </c>
      <c r="N446" s="14">
        <f>IF($C446="B",VLOOKUP($A446,Bat!$A$4:$BG$1500,N$1,FALSE),VLOOKUP($A446,Pit!$A$4:$BA$1686,N$2,FALSE))</f>
        <v>3</v>
      </c>
      <c r="O446" s="14">
        <f>IF($C446="B",VLOOKUP($A446,Bat!$A$4:$BG$1500,O$1,FALSE),VLOOKUP($A446,Pit!$A$4:$BA$1686,O$2,FALSE))</f>
        <v>4</v>
      </c>
      <c r="P446" s="14">
        <f>IF($C446="B",VLOOKUP($A446,Bat!$A$4:$BG$1500,P$1,FALSE),VLOOKUP($A446,Pit!$A$4:$BA$1686,P$2,FALSE))</f>
        <v>5</v>
      </c>
      <c r="Q446" s="15">
        <f>IF($C446="B",VLOOKUP($A446,Bat!$A$4:$BG$1500,Q$1,FALSE),VLOOKUP($A446,Pit!$A$4:$BA$1686,Q$2,FALSE))</f>
        <v>4</v>
      </c>
      <c r="R446" s="16">
        <f>IF($C446="B",VLOOKUP($A446,Bat!$A$4:$BG$1500,R$1,FALSE),VLOOKUP($A446,Pit!$A$4:$BA$1686,R$2,FALSE))</f>
        <v>108.4000295249044</v>
      </c>
      <c r="S446" s="17">
        <f>IF($C446="B",VLOOKUP($A446,Bat!$A$4:$BG$1500,S$1,FALSE),VLOOKUP($A446,Pit!$A$4:$BA$1686,S$2,FALSE))</f>
        <v>6.1003899897936129E-2</v>
      </c>
      <c r="T446" s="48" t="str">
        <f>IF($C446="B",VLOOKUP($A446,Bat!$A$4:$BG$1500,T$1,FALSE),VLOOKUP($A446,Pit!$A$4:$BA$1686,T$2,FALSE))</f>
        <v>$20k</v>
      </c>
      <c r="U446" s="19">
        <f>IF($C446="B",VLOOKUP($A446,Bat!$A$4:$AU$1464,46,FALSE),VLOOKUP($A446,Pit!$A$4:$BD$1664,55,FALSE))</f>
        <v>800</v>
      </c>
      <c r="V446" s="19">
        <f>IF($C446="B",VLOOKUP($A446,Bat!$A$4:$BA$1464,47,FALSE),VLOOKUP($A446,Pit!$A$4:$BF$1664,56,FALSE))</f>
        <v>800</v>
      </c>
      <c r="W446" s="19">
        <f>IF($C446="B",VLOOKUP($A446,Bat!$A$4:$BA$1464,48,FALSE),VLOOKUP($A446,Pit!$A$4:$BF$1664,57,FALSE))</f>
        <v>0</v>
      </c>
      <c r="X446" s="14">
        <f t="shared" si="29"/>
        <v>1273</v>
      </c>
      <c r="Y446" s="20">
        <f t="shared" si="30"/>
        <v>423</v>
      </c>
      <c r="Z446" s="14" t="str">
        <f>IFERROR(VLOOKUP($D446,Results37!$F$3:$L$1396,Z$1,FALSE),"")</f>
        <v/>
      </c>
      <c r="AA446" s="43" t="str">
        <f>IF(ISERROR(VLOOKUP(D446,Results37!$F$3:$O$1399,AA$1,FALSE)),"",IF(VLOOKUP(D446,Results37!$F$3:$O$1399,AA$1+1,FALSE)=1,"S"&amp;VLOOKUP(D446,Results37!$F$3:$O$1399,AA$1,FALSE),VLOOKUP(D446,Results37!$F$3:$O$1399,AA$1,FALSE)))</f>
        <v/>
      </c>
      <c r="AB446" s="14" t="str">
        <f>IFERROR(VLOOKUP($D446,Results37!$F$3:$L$1396,AB$1,FALSE),"")</f>
        <v/>
      </c>
      <c r="AC446" s="14" t="str">
        <f>IFERROR(VLOOKUP($D446,Results37!$F$3:$L$1396,AC$1,FALSE),"")</f>
        <v/>
      </c>
      <c r="AD446" s="14" t="e">
        <f t="shared" si="31"/>
        <v>#VALUE!</v>
      </c>
      <c r="AE446" s="18" t="str">
        <f>IF(ISERROR(VLOOKUP($AC446&amp;"-"&amp;$F446&amp;" "&amp;G446,Bonuses!$B$1:$G$1006,4,FALSE)),"",INT(VLOOKUP($AC446&amp;"-"&amp;$F446&amp;" "&amp;$G446,Bonuses!$B$1:$G$1006,4,FALSE)))</f>
        <v/>
      </c>
      <c r="AF446" s="14" t="str">
        <f>IF(ISERROR(VLOOKUP($AC446&amp;"-"&amp;$F446,Bonuses!$B$1:$G$1006,5,FALSE)),"",IF(VLOOKUP($AC446&amp;"-"&amp;$F446,Bonuses!$B$1:$G$1006,5,FALSE)="","",VLOOKUP($AC446&amp;"-"&amp;$F446,Bonuses!$B$1:$G$1006,6,FALSE)&amp;" yrs, "&amp;VLOOKUP($AC446&amp;"-"&amp;$F446,Bonuses!$B$1:$G$1006,5,FALSE)))</f>
        <v/>
      </c>
    </row>
    <row r="447" spans="1:32" s="19" customFormat="1" hidden="1" x14ac:dyDescent="0.3">
      <c r="A447" s="19">
        <v>12216</v>
      </c>
      <c r="B447" s="19">
        <f t="shared" si="28"/>
        <v>1</v>
      </c>
      <c r="C447" s="14" t="str">
        <f>IF(ISNUMBER(IFERROR(VLOOKUP($A447,Pit!$A$4:$A$600,1,FALSE),"B")),"P","B")</f>
        <v>B</v>
      </c>
      <c r="D447" s="15">
        <f>IF($C447="B",VLOOKUP($A447,Bat!$A$4:$BG$1500,D$1,FALSE),VLOOKUP($A447,Pit!$A$4:$BA$1686,D$2,FALSE))</f>
        <v>12216</v>
      </c>
      <c r="E447" s="14" t="str">
        <f>IF($C447="B",VLOOKUP($A447,Bat!$A$4:$BG$1500,E$1,FALSE),VLOOKUP($A447,Pit!$A$4:$BA$1686,E$2,FALSE))</f>
        <v>C</v>
      </c>
      <c r="F447" s="14" t="str">
        <f>IF($C447="B",VLOOKUP($A447,Bat!$A$4:$BG$1500,F$1,FALSE),VLOOKUP($A447,Pit!$A$4:$BA$1686,F$2,FALSE))</f>
        <v>Mitch</v>
      </c>
      <c r="G447" s="14" t="str">
        <f>IF($C447="B",VLOOKUP($A447,Bat!$A$4:$BG$1500,G$1,FALSE),VLOOKUP($A447,Pit!$A$4:$BA$1686,G$2,FALSE))</f>
        <v>Kinsler</v>
      </c>
      <c r="H447" s="14">
        <f>IF($C447="B",VLOOKUP($A447,Bat!$A$4:$BG$1500,H$1,FALSE),VLOOKUP($A447,Pit!$A$4:$BA$1686,H$2,FALSE))</f>
        <v>18</v>
      </c>
      <c r="I447" s="14" t="str">
        <f>IF($C447="B",VLOOKUP($A447,Bat!$A$4:$BG$1500,I$1,FALSE),VLOOKUP($A447,Pit!$A$4:$BA$1686,I$2,FALSE))</f>
        <v>L</v>
      </c>
      <c r="J447" s="14" t="str">
        <f>IF($C447="B",VLOOKUP($A447,Bat!$A$4:$BG$1500,J$1,FALSE),VLOOKUP($A447,Pit!$A$4:$BA$1686,J$2,FALSE))</f>
        <v>R</v>
      </c>
      <c r="K447" s="14" t="str">
        <f>IF($C447="B",VLOOKUP($A447,Bat!$A$4:$BG$1500,K$1,FALSE),VLOOKUP($A447,Pit!$A$4:$BA$1686,K$2,FALSE))</f>
        <v>Normal</v>
      </c>
      <c r="L447" s="15" t="str">
        <f>IF($C447="B",VLOOKUP($A447,Bat!$A$4:$BG$1500,L$1,FALSE),VLOOKUP($A447,Pit!$A$4:$BA$1686,L$2,FALSE))</f>
        <v>Normal</v>
      </c>
      <c r="M447" s="14">
        <f>IF($C447="B",VLOOKUP($A447,Bat!$A$4:$BG$1500,M$1,FALSE),VLOOKUP($A447,Pit!$A$4:$BA$1686,M$2,FALSE))</f>
        <v>2</v>
      </c>
      <c r="N447" s="14">
        <f>IF($C447="B",VLOOKUP($A447,Bat!$A$4:$BG$1500,N$1,FALSE),VLOOKUP($A447,Pit!$A$4:$BA$1686,N$2,FALSE))</f>
        <v>4</v>
      </c>
      <c r="O447" s="14">
        <f>IF($C447="B",VLOOKUP($A447,Bat!$A$4:$BG$1500,O$1,FALSE),VLOOKUP($A447,Pit!$A$4:$BA$1686,O$2,FALSE))</f>
        <v>2</v>
      </c>
      <c r="P447" s="14">
        <f>IF($C447="B",VLOOKUP($A447,Bat!$A$4:$BG$1500,P$1,FALSE),VLOOKUP($A447,Pit!$A$4:$BA$1686,P$2,FALSE))</f>
        <v>4</v>
      </c>
      <c r="Q447" s="15">
        <f>IF($C447="B",VLOOKUP($A447,Bat!$A$4:$BG$1500,Q$1,FALSE),VLOOKUP($A447,Pit!$A$4:$BA$1686,Q$2,FALSE))</f>
        <v>2</v>
      </c>
      <c r="R447" s="16">
        <f>IF($C447="B",VLOOKUP($A447,Bat!$A$4:$BG$1500,R$1,FALSE),VLOOKUP($A447,Pit!$A$4:$BA$1686,R$2,FALSE))</f>
        <v>105.20305512363093</v>
      </c>
      <c r="S447" s="17">
        <f>IF($C447="B",VLOOKUP($A447,Bat!$A$4:$BG$1500,S$1,FALSE),VLOOKUP($A447,Pit!$A$4:$BA$1686,S$2,FALSE))</f>
        <v>-0.60680817051920388</v>
      </c>
      <c r="T447" s="48" t="str">
        <f>IF($C447="B",VLOOKUP($A447,Bat!$A$4:$BG$1500,T$1,FALSE),VLOOKUP($A447,Pit!$A$4:$BA$1686,T$2,FALSE))</f>
        <v>$75k</v>
      </c>
      <c r="U447" s="19">
        <f>IF($C447="B",VLOOKUP($A447,Bat!$A$4:$AU$1464,46,FALSE),VLOOKUP($A447,Pit!$A$4:$BD$1664,55,FALSE))</f>
        <v>800</v>
      </c>
      <c r="V447" s="19">
        <f>IF($C447="B",VLOOKUP($A447,Bat!$A$4:$BA$1464,47,FALSE),VLOOKUP($A447,Pit!$A$4:$BF$1664,56,FALSE))</f>
        <v>800</v>
      </c>
      <c r="W447" s="19">
        <f>IF($C447="B",VLOOKUP($A447,Bat!$A$4:$BA$1464,48,FALSE),VLOOKUP($A447,Pit!$A$4:$BF$1664,57,FALSE))</f>
        <v>0</v>
      </c>
      <c r="X447" s="14">
        <f t="shared" si="29"/>
        <v>1672</v>
      </c>
      <c r="Y447" s="20">
        <f t="shared" si="30"/>
        <v>822</v>
      </c>
      <c r="Z447" s="14" t="str">
        <f>IFERROR(VLOOKUP($D447,Results37!$F$3:$L$1396,Z$1,FALSE),"")</f>
        <v/>
      </c>
      <c r="AA447" s="43" t="str">
        <f>IF(ISERROR(VLOOKUP(D447,Results37!$F$3:$O$1399,AA$1,FALSE)),"",IF(VLOOKUP(D447,Results37!$F$3:$O$1399,AA$1+1,FALSE)=1,"S"&amp;VLOOKUP(D447,Results37!$F$3:$O$1399,AA$1,FALSE),VLOOKUP(D447,Results37!$F$3:$O$1399,AA$1,FALSE)))</f>
        <v/>
      </c>
      <c r="AB447" s="14" t="str">
        <f>IFERROR(VLOOKUP($D447,Results37!$F$3:$L$1396,AB$1,FALSE),"")</f>
        <v/>
      </c>
      <c r="AC447" s="14" t="str">
        <f>IFERROR(VLOOKUP($D447,Results37!$F$3:$L$1396,AC$1,FALSE),"")</f>
        <v/>
      </c>
      <c r="AD447" s="14" t="e">
        <f t="shared" si="31"/>
        <v>#VALUE!</v>
      </c>
      <c r="AE447" s="18" t="str">
        <f>IF(ISERROR(VLOOKUP($AC447&amp;"-"&amp;$F447&amp;" "&amp;G447,Bonuses!$B$1:$G$1006,4,FALSE)),"",INT(VLOOKUP($AC447&amp;"-"&amp;$F447&amp;" "&amp;$G447,Bonuses!$B$1:$G$1006,4,FALSE)))</f>
        <v/>
      </c>
      <c r="AF447" s="14" t="str">
        <f>IF(ISERROR(VLOOKUP($AC447&amp;"-"&amp;$F447,Bonuses!$B$1:$G$1006,5,FALSE)),"",IF(VLOOKUP($AC447&amp;"-"&amp;$F447,Bonuses!$B$1:$G$1006,5,FALSE)="","",VLOOKUP($AC447&amp;"-"&amp;$F447,Bonuses!$B$1:$G$1006,6,FALSE)&amp;" yrs, "&amp;VLOOKUP($AC447&amp;"-"&amp;$F447,Bonuses!$B$1:$G$1006,5,FALSE)))</f>
        <v/>
      </c>
    </row>
    <row r="448" spans="1:32" s="19" customFormat="1" hidden="1" x14ac:dyDescent="0.3">
      <c r="A448" s="19">
        <v>11740</v>
      </c>
      <c r="B448" s="19">
        <f t="shared" si="28"/>
        <v>1</v>
      </c>
      <c r="C448" s="14" t="str">
        <f>IF(ISNUMBER(IFERROR(VLOOKUP($A448,Pit!$A$4:$A$600,1,FALSE),"B")),"P","B")</f>
        <v>P</v>
      </c>
      <c r="D448" s="15">
        <f>IF($C448="B",VLOOKUP($A448,Bat!$A$4:$BG$1500,D$1,FALSE),VLOOKUP($A448,Pit!$A$4:$BA$1686,D$2,FALSE))</f>
        <v>11740</v>
      </c>
      <c r="E448" s="14" t="str">
        <f>IF($C448="B",VLOOKUP($A448,Bat!$A$4:$BG$1500,E$1,FALSE),VLOOKUP($A448,Pit!$A$4:$BA$1686,E$2,FALSE))</f>
        <v>RP</v>
      </c>
      <c r="F448" s="14" t="str">
        <f>IF($C448="B",VLOOKUP($A448,Bat!$A$4:$BG$1500,F$1,FALSE),VLOOKUP($A448,Pit!$A$4:$BA$1686,F$2,FALSE))</f>
        <v>Alan</v>
      </c>
      <c r="G448" s="14" t="str">
        <f>IF($C448="B",VLOOKUP($A448,Bat!$A$4:$BG$1500,G$1,FALSE),VLOOKUP($A448,Pit!$A$4:$BA$1686,G$2,FALSE))</f>
        <v>Jones</v>
      </c>
      <c r="H448" s="14">
        <f>IF($C448="B",VLOOKUP($A448,Bat!$A$4:$BG$1500,H$1,FALSE),VLOOKUP($A448,Pit!$A$4:$BA$1686,H$2,FALSE))</f>
        <v>18</v>
      </c>
      <c r="I448" s="14" t="str">
        <f>IF($C448="B",VLOOKUP($A448,Bat!$A$4:$BG$1500,I$1,FALSE),VLOOKUP($A448,Pit!$A$4:$BA$1686,I$2,FALSE))</f>
        <v>R</v>
      </c>
      <c r="J448" s="14" t="str">
        <f>IF($C448="B",VLOOKUP($A448,Bat!$A$4:$BG$1500,J$1,FALSE),VLOOKUP($A448,Pit!$A$4:$BA$1686,J$2,FALSE))</f>
        <v>R</v>
      </c>
      <c r="K448" s="14" t="str">
        <f>IF($C448="B",VLOOKUP($A448,Bat!$A$4:$BG$1500,K$1,FALSE),VLOOKUP($A448,Pit!$A$4:$BA$1686,K$2,FALSE))</f>
        <v>High</v>
      </c>
      <c r="L448" s="15" t="str">
        <f>IF($C448="B",VLOOKUP($A448,Bat!$A$4:$BG$1500,L$1,FALSE),VLOOKUP($A448,Pit!$A$4:$BA$1686,L$2,FALSE))</f>
        <v>Normal</v>
      </c>
      <c r="M448" s="14">
        <f>IF($C448="B",VLOOKUP($A448,Bat!$A$4:$BG$1500,M$1,FALSE),VLOOKUP($A448,Pit!$A$4:$BA$1686,M$2,FALSE))</f>
        <v>4</v>
      </c>
      <c r="N448" s="14">
        <f>IF($C448="B",VLOOKUP($A448,Bat!$A$4:$BG$1500,N$1,FALSE),VLOOKUP($A448,Pit!$A$4:$BA$1686,N$2,FALSE))</f>
        <v>2</v>
      </c>
      <c r="O448" s="14">
        <f>IF($C448="B",VLOOKUP($A448,Bat!$A$4:$BG$1500,O$1,FALSE),VLOOKUP($A448,Pit!$A$4:$BA$1686,O$2,FALSE))</f>
        <v>2</v>
      </c>
      <c r="P448" s="14" t="str">
        <f>IF($C448="B",VLOOKUP($A448,Bat!$A$4:$BG$1500,P$1,FALSE),VLOOKUP($A448,Pit!$A$4:$BA$1686,P$2,FALSE))</f>
        <v>86-88 Mph</v>
      </c>
      <c r="Q448" s="15">
        <f>IF($C448="B",VLOOKUP($A448,Bat!$A$4:$BG$1500,Q$1,FALSE),VLOOKUP($A448,Pit!$A$4:$BA$1686,Q$2,FALSE))</f>
        <v>6</v>
      </c>
      <c r="R448" s="16">
        <f>IF($C448="B",VLOOKUP($A448,Bat!$A$4:$BG$1500,R$1,FALSE),VLOOKUP($A448,Pit!$A$4:$BA$1686,R$2,FALSE))</f>
        <v>101.56144647992149</v>
      </c>
      <c r="S448" s="17">
        <f>IF($C448="B",VLOOKUP($A448,Bat!$A$4:$BG$1500,S$1,FALSE),VLOOKUP($A448,Pit!$A$4:$BA$1686,S$2,FALSE))</f>
        <v>5.1890496785899402E-2</v>
      </c>
      <c r="T448" s="48" t="str">
        <f>IF($C448="B",VLOOKUP($A448,Bat!$A$4:$BG$1500,T$1,FALSE),VLOOKUP($A448,Pit!$A$4:$BA$1686,T$2,FALSE))</f>
        <v>$65k</v>
      </c>
      <c r="U448" s="19">
        <f>IF($C448="B",VLOOKUP($A448,Bat!$A$4:$AU$1464,46,FALSE),VLOOKUP($A448,Pit!$A$4:$BD$1664,55,FALSE))</f>
        <v>800</v>
      </c>
      <c r="V448" s="19">
        <f>IF($C448="B",VLOOKUP($A448,Bat!$A$4:$BA$1464,47,FALSE),VLOOKUP($A448,Pit!$A$4:$BF$1664,56,FALSE))</f>
        <v>800</v>
      </c>
      <c r="W448" s="19">
        <f>IF($C448="B",VLOOKUP($A448,Bat!$A$4:$BA$1464,48,FALSE),VLOOKUP($A448,Pit!$A$4:$BF$1664,57,FALSE))</f>
        <v>0</v>
      </c>
      <c r="X448" s="14">
        <f t="shared" si="29"/>
        <v>1276</v>
      </c>
      <c r="Y448" s="20">
        <f t="shared" si="30"/>
        <v>426</v>
      </c>
      <c r="Z448" s="14" t="str">
        <f>IFERROR(VLOOKUP($D448,Results37!$F$3:$L$1396,Z$1,FALSE),"")</f>
        <v/>
      </c>
      <c r="AA448" s="43" t="str">
        <f>IF(ISERROR(VLOOKUP(D448,Results37!$F$3:$O$1399,AA$1,FALSE)),"",IF(VLOOKUP(D448,Results37!$F$3:$O$1399,AA$1+1,FALSE)=1,"S"&amp;VLOOKUP(D448,Results37!$F$3:$O$1399,AA$1,FALSE),VLOOKUP(D448,Results37!$F$3:$O$1399,AA$1,FALSE)))</f>
        <v/>
      </c>
      <c r="AB448" s="14" t="str">
        <f>IFERROR(VLOOKUP($D448,Results37!$F$3:$L$1396,AB$1,FALSE),"")</f>
        <v/>
      </c>
      <c r="AC448" s="14" t="str">
        <f>IFERROR(VLOOKUP($D448,Results37!$F$3:$L$1396,AC$1,FALSE),"")</f>
        <v/>
      </c>
      <c r="AD448" s="14" t="e">
        <f t="shared" si="31"/>
        <v>#VALUE!</v>
      </c>
      <c r="AE448" s="18" t="str">
        <f>IF(ISERROR(VLOOKUP($AC448&amp;"-"&amp;$F448&amp;" "&amp;G448,Bonuses!$B$1:$G$1006,4,FALSE)),"",INT(VLOOKUP($AC448&amp;"-"&amp;$F448&amp;" "&amp;$G448,Bonuses!$B$1:$G$1006,4,FALSE)))</f>
        <v/>
      </c>
      <c r="AF448" s="14" t="str">
        <f>IF(ISERROR(VLOOKUP($AC448&amp;"-"&amp;$F448,Bonuses!$B$1:$G$1006,5,FALSE)),"",IF(VLOOKUP($AC448&amp;"-"&amp;$F448,Bonuses!$B$1:$G$1006,5,FALSE)="","",VLOOKUP($AC448&amp;"-"&amp;$F448,Bonuses!$B$1:$G$1006,6,FALSE)&amp;" yrs, "&amp;VLOOKUP($AC448&amp;"-"&amp;$F448,Bonuses!$B$1:$G$1006,5,FALSE)))</f>
        <v/>
      </c>
    </row>
    <row r="449" spans="1:32" s="19" customFormat="1" hidden="1" x14ac:dyDescent="0.3">
      <c r="A449" s="19">
        <v>9784</v>
      </c>
      <c r="B449" s="19">
        <f t="shared" si="28"/>
        <v>1</v>
      </c>
      <c r="C449" s="14" t="str">
        <f>IF(ISNUMBER(IFERROR(VLOOKUP($A449,Pit!$A$4:$A$600,1,FALSE),"B")),"P","B")</f>
        <v>P</v>
      </c>
      <c r="D449" s="15">
        <f>IF($C449="B",VLOOKUP($A449,Bat!$A$4:$BG$1500,D$1,FALSE),VLOOKUP($A449,Pit!$A$4:$BA$1686,D$2,FALSE))</f>
        <v>9784</v>
      </c>
      <c r="E449" s="14" t="str">
        <f>IF($C449="B",VLOOKUP($A449,Bat!$A$4:$BG$1500,E$1,FALSE),VLOOKUP($A449,Pit!$A$4:$BA$1686,E$2,FALSE))</f>
        <v>RP</v>
      </c>
      <c r="F449" s="14" t="str">
        <f>IF($C449="B",VLOOKUP($A449,Bat!$A$4:$BG$1500,F$1,FALSE),VLOOKUP($A449,Pit!$A$4:$BA$1686,F$2,FALSE))</f>
        <v>Oda</v>
      </c>
      <c r="G449" s="14" t="str">
        <f>IF($C449="B",VLOOKUP($A449,Bat!$A$4:$BG$1500,G$1,FALSE),VLOOKUP($A449,Pit!$A$4:$BA$1686,G$2,FALSE))</f>
        <v>Aoki</v>
      </c>
      <c r="H449" s="14">
        <f>IF($C449="B",VLOOKUP($A449,Bat!$A$4:$BG$1500,H$1,FALSE),VLOOKUP($A449,Pit!$A$4:$BA$1686,H$2,FALSE))</f>
        <v>18</v>
      </c>
      <c r="I449" s="14" t="str">
        <f>IF($C449="B",VLOOKUP($A449,Bat!$A$4:$BG$1500,I$1,FALSE),VLOOKUP($A449,Pit!$A$4:$BA$1686,I$2,FALSE))</f>
        <v>R</v>
      </c>
      <c r="J449" s="14" t="str">
        <f>IF($C449="B",VLOOKUP($A449,Bat!$A$4:$BG$1500,J$1,FALSE),VLOOKUP($A449,Pit!$A$4:$BA$1686,J$2,FALSE))</f>
        <v>R</v>
      </c>
      <c r="K449" s="14" t="str">
        <f>IF($C449="B",VLOOKUP($A449,Bat!$A$4:$BG$1500,K$1,FALSE),VLOOKUP($A449,Pit!$A$4:$BA$1686,K$2,FALSE))</f>
        <v>High</v>
      </c>
      <c r="L449" s="15" t="str">
        <f>IF($C449="B",VLOOKUP($A449,Bat!$A$4:$BG$1500,L$1,FALSE),VLOOKUP($A449,Pit!$A$4:$BA$1686,L$2,FALSE))</f>
        <v>Normal</v>
      </c>
      <c r="M449" s="14">
        <f>IF($C449="B",VLOOKUP($A449,Bat!$A$4:$BG$1500,M$1,FALSE),VLOOKUP($A449,Pit!$A$4:$BA$1686,M$2,FALSE))</f>
        <v>4</v>
      </c>
      <c r="N449" s="14">
        <f>IF($C449="B",VLOOKUP($A449,Bat!$A$4:$BG$1500,N$1,FALSE),VLOOKUP($A449,Pit!$A$4:$BA$1686,N$2,FALSE))</f>
        <v>2</v>
      </c>
      <c r="O449" s="14">
        <f>IF($C449="B",VLOOKUP($A449,Bat!$A$4:$BG$1500,O$1,FALSE),VLOOKUP($A449,Pit!$A$4:$BA$1686,O$2,FALSE))</f>
        <v>2</v>
      </c>
      <c r="P449" s="14" t="str">
        <f>IF($C449="B",VLOOKUP($A449,Bat!$A$4:$BG$1500,P$1,FALSE),VLOOKUP($A449,Pit!$A$4:$BA$1686,P$2,FALSE))</f>
        <v>86-88 Mph</v>
      </c>
      <c r="Q449" s="15">
        <f>IF($C449="B",VLOOKUP($A449,Bat!$A$4:$BG$1500,Q$1,FALSE),VLOOKUP($A449,Pit!$A$4:$BA$1686,Q$2,FALSE))</f>
        <v>8</v>
      </c>
      <c r="R449" s="16">
        <f>IF($C449="B",VLOOKUP($A449,Bat!$A$4:$BG$1500,R$1,FALSE),VLOOKUP($A449,Pit!$A$4:$BA$1686,R$2,FALSE))</f>
        <v>101.68724862774991</v>
      </c>
      <c r="S449" s="17">
        <f>IF($C449="B",VLOOKUP($A449,Bat!$A$4:$BG$1500,S$1,FALSE),VLOOKUP($A449,Pit!$A$4:$BA$1686,S$2,FALSE))</f>
        <v>6.3496583320209923E-2</v>
      </c>
      <c r="T449" s="48" t="str">
        <f>IF($C449="B",VLOOKUP($A449,Bat!$A$4:$BG$1500,T$1,FALSE),VLOOKUP($A449,Pit!$A$4:$BA$1686,T$2,FALSE))</f>
        <v>$38k</v>
      </c>
      <c r="U449" s="19">
        <f>IF($C449="B",VLOOKUP($A449,Bat!$A$4:$AU$1464,46,FALSE),VLOOKUP($A449,Pit!$A$4:$BD$1664,55,FALSE))</f>
        <v>800</v>
      </c>
      <c r="V449" s="19">
        <f>IF($C449="B",VLOOKUP($A449,Bat!$A$4:$BA$1464,47,FALSE),VLOOKUP($A449,Pit!$A$4:$BF$1664,56,FALSE))</f>
        <v>800</v>
      </c>
      <c r="W449" s="19">
        <f>IF($C449="B",VLOOKUP($A449,Bat!$A$4:$BA$1464,48,FALSE),VLOOKUP($A449,Pit!$A$4:$BF$1664,57,FALSE))</f>
        <v>0</v>
      </c>
      <c r="X449" s="14">
        <f t="shared" si="29"/>
        <v>1270</v>
      </c>
      <c r="Y449" s="20">
        <f t="shared" si="30"/>
        <v>420</v>
      </c>
      <c r="Z449" s="14">
        <f>IFERROR(VLOOKUP($D449,Results37!$F$3:$L$1396,Z$1,FALSE),"")</f>
        <v>353</v>
      </c>
      <c r="AA449" s="43">
        <f>IF(ISERROR(VLOOKUP(D449,Results37!$F$3:$O$1399,AA$1,FALSE)),"",IF(VLOOKUP(D449,Results37!$F$3:$O$1399,AA$1+1,FALSE)=1,"S"&amp;VLOOKUP(D449,Results37!$F$3:$O$1399,AA$1,FALSE),VLOOKUP(D449,Results37!$F$3:$O$1399,AA$1,FALSE)))</f>
        <v>12</v>
      </c>
      <c r="AB449" s="14">
        <f>IFERROR(VLOOKUP($D449,Results37!$F$3:$L$1396,AB$1,FALSE),"")</f>
        <v>13</v>
      </c>
      <c r="AC449" s="14" t="str">
        <f>IFERROR(VLOOKUP($D449,Results37!$F$3:$L$1396,AC$1,FALSE),"")</f>
        <v>Toyama Wind Dancers</v>
      </c>
      <c r="AD449" s="14">
        <f t="shared" si="31"/>
        <v>917</v>
      </c>
      <c r="AE449" s="18" t="str">
        <f>IF(ISERROR(VLOOKUP($AC449&amp;"-"&amp;$F449&amp;" "&amp;G449,Bonuses!$B$1:$G$1006,4,FALSE)),"",INT(VLOOKUP($AC449&amp;"-"&amp;$F449&amp;" "&amp;$G449,Bonuses!$B$1:$G$1006,4,FALSE)))</f>
        <v/>
      </c>
      <c r="AF449" s="14" t="str">
        <f>IF(ISERROR(VLOOKUP($AC449&amp;"-"&amp;$F449,Bonuses!$B$1:$G$1006,5,FALSE)),"",IF(VLOOKUP($AC449&amp;"-"&amp;$F449,Bonuses!$B$1:$G$1006,5,FALSE)="","",VLOOKUP($AC449&amp;"-"&amp;$F449,Bonuses!$B$1:$G$1006,6,FALSE)&amp;" yrs, "&amp;VLOOKUP($AC449&amp;"-"&amp;$F449,Bonuses!$B$1:$G$1006,5,FALSE)))</f>
        <v/>
      </c>
    </row>
    <row r="450" spans="1:32" s="19" customFormat="1" hidden="1" x14ac:dyDescent="0.3">
      <c r="A450" s="19">
        <v>12402</v>
      </c>
      <c r="B450" s="19">
        <f t="shared" si="28"/>
        <v>1</v>
      </c>
      <c r="C450" s="14" t="str">
        <f>IF(ISNUMBER(IFERROR(VLOOKUP($A450,Pit!$A$4:$A$600,1,FALSE),"B")),"P","B")</f>
        <v>P</v>
      </c>
      <c r="D450" s="15">
        <f>IF($C450="B",VLOOKUP($A450,Bat!$A$4:$BG$1500,D$1,FALSE),VLOOKUP($A450,Pit!$A$4:$BA$1686,D$2,FALSE))</f>
        <v>12402</v>
      </c>
      <c r="E450" s="14" t="str">
        <f>IF($C450="B",VLOOKUP($A450,Bat!$A$4:$BG$1500,E$1,FALSE),VLOOKUP($A450,Pit!$A$4:$BA$1686,E$2,FALSE))</f>
        <v>RP</v>
      </c>
      <c r="F450" s="14" t="str">
        <f>IF($C450="B",VLOOKUP($A450,Bat!$A$4:$BG$1500,F$1,FALSE),VLOOKUP($A450,Pit!$A$4:$BA$1686,F$2,FALSE))</f>
        <v>Kimi</v>
      </c>
      <c r="G450" s="14" t="str">
        <f>IF($C450="B",VLOOKUP($A450,Bat!$A$4:$BG$1500,G$1,FALSE),VLOOKUP($A450,Pit!$A$4:$BA$1686,G$2,FALSE))</f>
        <v>Yamasaki</v>
      </c>
      <c r="H450" s="14">
        <f>IF($C450="B",VLOOKUP($A450,Bat!$A$4:$BG$1500,H$1,FALSE),VLOOKUP($A450,Pit!$A$4:$BA$1686,H$2,FALSE))</f>
        <v>21</v>
      </c>
      <c r="I450" s="14" t="str">
        <f>IF($C450="B",VLOOKUP($A450,Bat!$A$4:$BG$1500,I$1,FALSE),VLOOKUP($A450,Pit!$A$4:$BA$1686,I$2,FALSE))</f>
        <v>R</v>
      </c>
      <c r="J450" s="14" t="str">
        <f>IF($C450="B",VLOOKUP($A450,Bat!$A$4:$BG$1500,J$1,FALSE),VLOOKUP($A450,Pit!$A$4:$BA$1686,J$2,FALSE))</f>
        <v>R</v>
      </c>
      <c r="K450" s="14" t="str">
        <f>IF($C450="B",VLOOKUP($A450,Bat!$A$4:$BG$1500,K$1,FALSE),VLOOKUP($A450,Pit!$A$4:$BA$1686,K$2,FALSE))</f>
        <v>High</v>
      </c>
      <c r="L450" s="15" t="str">
        <f>IF($C450="B",VLOOKUP($A450,Bat!$A$4:$BG$1500,L$1,FALSE),VLOOKUP($A450,Pit!$A$4:$BA$1686,L$2,FALSE))</f>
        <v>Normal</v>
      </c>
      <c r="M450" s="14">
        <f>IF($C450="B",VLOOKUP($A450,Bat!$A$4:$BG$1500,M$1,FALSE),VLOOKUP($A450,Pit!$A$4:$BA$1686,M$2,FALSE))</f>
        <v>4</v>
      </c>
      <c r="N450" s="14">
        <f>IF($C450="B",VLOOKUP($A450,Bat!$A$4:$BG$1500,N$1,FALSE),VLOOKUP($A450,Pit!$A$4:$BA$1686,N$2,FALSE))</f>
        <v>2</v>
      </c>
      <c r="O450" s="14">
        <f>IF($C450="B",VLOOKUP($A450,Bat!$A$4:$BG$1500,O$1,FALSE),VLOOKUP($A450,Pit!$A$4:$BA$1686,O$2,FALSE))</f>
        <v>3</v>
      </c>
      <c r="P450" s="14" t="str">
        <f>IF($C450="B",VLOOKUP($A450,Bat!$A$4:$BG$1500,P$1,FALSE),VLOOKUP($A450,Pit!$A$4:$BA$1686,P$2,FALSE))</f>
        <v>91-93 Mph</v>
      </c>
      <c r="Q450" s="15">
        <f>IF($C450="B",VLOOKUP($A450,Bat!$A$4:$BG$1500,Q$1,FALSE),VLOOKUP($A450,Pit!$A$4:$BA$1686,Q$2,FALSE))</f>
        <v>6</v>
      </c>
      <c r="R450" s="16">
        <f>IF($C450="B",VLOOKUP($A450,Bat!$A$4:$BG$1500,R$1,FALSE),VLOOKUP($A450,Pit!$A$4:$BA$1686,R$2,FALSE))</f>
        <v>101.50957242490763</v>
      </c>
      <c r="S450" s="17">
        <f>IF($C450="B",VLOOKUP($A450,Bat!$A$4:$BG$1500,S$1,FALSE),VLOOKUP($A450,Pit!$A$4:$BA$1686,S$2,FALSE))</f>
        <v>4.7104769500881188E-2</v>
      </c>
      <c r="T450" s="48" t="str">
        <f>IF($C450="B",VLOOKUP($A450,Bat!$A$4:$BG$1500,T$1,FALSE),VLOOKUP($A450,Pit!$A$4:$BA$1686,T$2,FALSE))</f>
        <v>-</v>
      </c>
      <c r="U450" s="19">
        <f>IF($C450="B",VLOOKUP($A450,Bat!$A$4:$AU$1464,46,FALSE),VLOOKUP($A450,Pit!$A$4:$BD$1664,55,FALSE))</f>
        <v>800</v>
      </c>
      <c r="V450" s="19">
        <f>IF($C450="B",VLOOKUP($A450,Bat!$A$4:$BA$1464,47,FALSE),VLOOKUP($A450,Pit!$A$4:$BF$1664,56,FALSE))</f>
        <v>800</v>
      </c>
      <c r="W450" s="19">
        <f>IF($C450="B",VLOOKUP($A450,Bat!$A$4:$BA$1464,48,FALSE),VLOOKUP($A450,Pit!$A$4:$BF$1664,57,FALSE))</f>
        <v>0</v>
      </c>
      <c r="X450" s="14">
        <f t="shared" si="29"/>
        <v>1277</v>
      </c>
      <c r="Y450" s="20">
        <f t="shared" si="30"/>
        <v>427</v>
      </c>
      <c r="Z450" s="14" t="str">
        <f>IFERROR(VLOOKUP($D450,Results37!$F$3:$L$1396,Z$1,FALSE),"")</f>
        <v/>
      </c>
      <c r="AA450" s="43" t="str">
        <f>IF(ISERROR(VLOOKUP(D450,Results37!$F$3:$O$1399,AA$1,FALSE)),"",IF(VLOOKUP(D450,Results37!$F$3:$O$1399,AA$1+1,FALSE)=1,"S"&amp;VLOOKUP(D450,Results37!$F$3:$O$1399,AA$1,FALSE),VLOOKUP(D450,Results37!$F$3:$O$1399,AA$1,FALSE)))</f>
        <v/>
      </c>
      <c r="AB450" s="14" t="str">
        <f>IFERROR(VLOOKUP($D450,Results37!$F$3:$L$1396,AB$1,FALSE),"")</f>
        <v/>
      </c>
      <c r="AC450" s="14" t="str">
        <f>IFERROR(VLOOKUP($D450,Results37!$F$3:$L$1396,AC$1,FALSE),"")</f>
        <v/>
      </c>
      <c r="AD450" s="14" t="e">
        <f t="shared" si="31"/>
        <v>#VALUE!</v>
      </c>
      <c r="AE450" s="18" t="str">
        <f>IF(ISERROR(VLOOKUP($AC450&amp;"-"&amp;$F450&amp;" "&amp;G450,Bonuses!$B$1:$G$1006,4,FALSE)),"",INT(VLOOKUP($AC450&amp;"-"&amp;$F450&amp;" "&amp;$G450,Bonuses!$B$1:$G$1006,4,FALSE)))</f>
        <v/>
      </c>
      <c r="AF450" s="14" t="str">
        <f>IF(ISERROR(VLOOKUP($AC450&amp;"-"&amp;$F450,Bonuses!$B$1:$G$1006,5,FALSE)),"",IF(VLOOKUP($AC450&amp;"-"&amp;$F450,Bonuses!$B$1:$G$1006,5,FALSE)="","",VLOOKUP($AC450&amp;"-"&amp;$F450,Bonuses!$B$1:$G$1006,6,FALSE)&amp;" yrs, "&amp;VLOOKUP($AC450&amp;"-"&amp;$F450,Bonuses!$B$1:$G$1006,5,FALSE)))</f>
        <v/>
      </c>
    </row>
    <row r="451" spans="1:32" s="19" customFormat="1" hidden="1" x14ac:dyDescent="0.3">
      <c r="A451" s="19">
        <v>6194</v>
      </c>
      <c r="B451" s="19">
        <f t="shared" si="28"/>
        <v>1</v>
      </c>
      <c r="C451" s="14" t="str">
        <f>IF(ISNUMBER(IFERROR(VLOOKUP($A451,Pit!$A$4:$A$600,1,FALSE),"B")),"P","B")</f>
        <v>B</v>
      </c>
      <c r="D451" s="15">
        <f>IF($C451="B",VLOOKUP($A451,Bat!$A$4:$BG$1500,D$1,FALSE),VLOOKUP($A451,Pit!$A$4:$BA$1686,D$2,FALSE))</f>
        <v>6194</v>
      </c>
      <c r="E451" s="14" t="str">
        <f>IF($C451="B",VLOOKUP($A451,Bat!$A$4:$BG$1500,E$1,FALSE),VLOOKUP($A451,Pit!$A$4:$BA$1686,E$2,FALSE))</f>
        <v>LF</v>
      </c>
      <c r="F451" s="14" t="str">
        <f>IF($C451="B",VLOOKUP($A451,Bat!$A$4:$BG$1500,F$1,FALSE),VLOOKUP($A451,Pit!$A$4:$BA$1686,F$2,FALSE))</f>
        <v>Isamu</v>
      </c>
      <c r="G451" s="14" t="str">
        <f>IF($C451="B",VLOOKUP($A451,Bat!$A$4:$BG$1500,G$1,FALSE),VLOOKUP($A451,Pit!$A$4:$BA$1686,G$2,FALSE))</f>
        <v>Kimura</v>
      </c>
      <c r="H451" s="14">
        <f>IF($C451="B",VLOOKUP($A451,Bat!$A$4:$BG$1500,H$1,FALSE),VLOOKUP($A451,Pit!$A$4:$BA$1686,H$2,FALSE))</f>
        <v>18</v>
      </c>
      <c r="I451" s="14" t="str">
        <f>IF($C451="B",VLOOKUP($A451,Bat!$A$4:$BG$1500,I$1,FALSE),VLOOKUP($A451,Pit!$A$4:$BA$1686,I$2,FALSE))</f>
        <v>L</v>
      </c>
      <c r="J451" s="14" t="str">
        <f>IF($C451="B",VLOOKUP($A451,Bat!$A$4:$BG$1500,J$1,FALSE),VLOOKUP($A451,Pit!$A$4:$BA$1686,J$2,FALSE))</f>
        <v>R</v>
      </c>
      <c r="K451" s="14" t="str">
        <f>IF($C451="B",VLOOKUP($A451,Bat!$A$4:$BG$1500,K$1,FALSE),VLOOKUP($A451,Pit!$A$4:$BA$1686,K$2,FALSE))</f>
        <v>High</v>
      </c>
      <c r="L451" s="15" t="str">
        <f>IF($C451="B",VLOOKUP($A451,Bat!$A$4:$BG$1500,L$1,FALSE),VLOOKUP($A451,Pit!$A$4:$BA$1686,L$2,FALSE))</f>
        <v>High</v>
      </c>
      <c r="M451" s="14">
        <f>IF($C451="B",VLOOKUP($A451,Bat!$A$4:$BG$1500,M$1,FALSE),VLOOKUP($A451,Pit!$A$4:$BA$1686,M$2,FALSE))</f>
        <v>2</v>
      </c>
      <c r="N451" s="14">
        <f>IF($C451="B",VLOOKUP($A451,Bat!$A$4:$BG$1500,N$1,FALSE),VLOOKUP($A451,Pit!$A$4:$BA$1686,N$2,FALSE))</f>
        <v>3</v>
      </c>
      <c r="O451" s="14">
        <f>IF($C451="B",VLOOKUP($A451,Bat!$A$4:$BG$1500,O$1,FALSE),VLOOKUP($A451,Pit!$A$4:$BA$1686,O$2,FALSE))</f>
        <v>2</v>
      </c>
      <c r="P451" s="14">
        <f>IF($C451="B",VLOOKUP($A451,Bat!$A$4:$BG$1500,P$1,FALSE),VLOOKUP($A451,Pit!$A$4:$BA$1686,P$2,FALSE))</f>
        <v>5</v>
      </c>
      <c r="Q451" s="15">
        <f>IF($C451="B",VLOOKUP($A451,Bat!$A$4:$BG$1500,Q$1,FALSE),VLOOKUP($A451,Pit!$A$4:$BA$1686,Q$2,FALSE))</f>
        <v>3</v>
      </c>
      <c r="R451" s="16">
        <f>IF($C451="B",VLOOKUP($A451,Bat!$A$4:$BG$1500,R$1,FALSE),VLOOKUP($A451,Pit!$A$4:$BA$1686,R$2,FALSE))</f>
        <v>108.32268486779408</v>
      </c>
      <c r="S451" s="17">
        <f>IF($C451="B",VLOOKUP($A451,Bat!$A$4:$BG$1500,S$1,FALSE),VLOOKUP($A451,Pit!$A$4:$BA$1686,S$2,FALSE))</f>
        <v>4.4847469123898795E-2</v>
      </c>
      <c r="T451" s="48" t="str">
        <f>IF($C451="B",VLOOKUP($A451,Bat!$A$4:$BG$1500,T$1,FALSE),VLOOKUP($A451,Pit!$A$4:$BA$1686,T$2,FALSE))</f>
        <v>$130k</v>
      </c>
      <c r="U451" s="19">
        <f>IF($C451="B",VLOOKUP($A451,Bat!$A$4:$AU$1464,46,FALSE),VLOOKUP($A451,Pit!$A$4:$BD$1664,55,FALSE))</f>
        <v>800</v>
      </c>
      <c r="V451" s="19">
        <f>IF($C451="B",VLOOKUP($A451,Bat!$A$4:$BA$1464,47,FALSE),VLOOKUP($A451,Pit!$A$4:$BF$1664,56,FALSE))</f>
        <v>800</v>
      </c>
      <c r="W451" s="19">
        <f>IF($C451="B",VLOOKUP($A451,Bat!$A$4:$BA$1464,48,FALSE),VLOOKUP($A451,Pit!$A$4:$BF$1664,57,FALSE))</f>
        <v>0</v>
      </c>
      <c r="X451" s="14">
        <f t="shared" si="29"/>
        <v>1280</v>
      </c>
      <c r="Y451" s="20">
        <f t="shared" si="30"/>
        <v>430</v>
      </c>
      <c r="Z451" s="14" t="str">
        <f>IFERROR(VLOOKUP($D451,Results37!$F$3:$L$1396,Z$1,FALSE),"")</f>
        <v/>
      </c>
      <c r="AA451" s="43" t="str">
        <f>IF(ISERROR(VLOOKUP(D451,Results37!$F$3:$O$1399,AA$1,FALSE)),"",IF(VLOOKUP(D451,Results37!$F$3:$O$1399,AA$1+1,FALSE)=1,"S"&amp;VLOOKUP(D451,Results37!$F$3:$O$1399,AA$1,FALSE),VLOOKUP(D451,Results37!$F$3:$O$1399,AA$1,FALSE)))</f>
        <v/>
      </c>
      <c r="AB451" s="14" t="str">
        <f>IFERROR(VLOOKUP($D451,Results37!$F$3:$L$1396,AB$1,FALSE),"")</f>
        <v/>
      </c>
      <c r="AC451" s="14" t="str">
        <f>IFERROR(VLOOKUP($D451,Results37!$F$3:$L$1396,AC$1,FALSE),"")</f>
        <v/>
      </c>
      <c r="AD451" s="14" t="e">
        <f t="shared" si="31"/>
        <v>#VALUE!</v>
      </c>
      <c r="AE451" s="18" t="str">
        <f>IF(ISERROR(VLOOKUP($AC451&amp;"-"&amp;$F451&amp;" "&amp;G451,Bonuses!$B$1:$G$1006,4,FALSE)),"",INT(VLOOKUP($AC451&amp;"-"&amp;$F451&amp;" "&amp;$G451,Bonuses!$B$1:$G$1006,4,FALSE)))</f>
        <v/>
      </c>
      <c r="AF451" s="14" t="str">
        <f>IF(ISERROR(VLOOKUP($AC451&amp;"-"&amp;$F451,Bonuses!$B$1:$G$1006,5,FALSE)),"",IF(VLOOKUP($AC451&amp;"-"&amp;$F451,Bonuses!$B$1:$G$1006,5,FALSE)="","",VLOOKUP($AC451&amp;"-"&amp;$F451,Bonuses!$B$1:$G$1006,6,FALSE)&amp;" yrs, "&amp;VLOOKUP($AC451&amp;"-"&amp;$F451,Bonuses!$B$1:$G$1006,5,FALSE)))</f>
        <v/>
      </c>
    </row>
    <row r="452" spans="1:32" s="19" customFormat="1" hidden="1" x14ac:dyDescent="0.3">
      <c r="A452" s="19">
        <v>6480</v>
      </c>
      <c r="B452" s="19">
        <f t="shared" si="28"/>
        <v>1</v>
      </c>
      <c r="C452" s="14" t="str">
        <f>IF(ISNUMBER(IFERROR(VLOOKUP($A452,Pit!$A$4:$A$600,1,FALSE),"B")),"P","B")</f>
        <v>P</v>
      </c>
      <c r="D452" s="15">
        <f>IF($C452="B",VLOOKUP($A452,Bat!$A$4:$BG$1500,D$1,FALSE),VLOOKUP($A452,Pit!$A$4:$BA$1686,D$2,FALSE))</f>
        <v>6480</v>
      </c>
      <c r="E452" s="14" t="str">
        <f>IF($C452="B",VLOOKUP($A452,Bat!$A$4:$BG$1500,E$1,FALSE),VLOOKUP($A452,Pit!$A$4:$BA$1686,E$2,FALSE))</f>
        <v>RP</v>
      </c>
      <c r="F452" s="14" t="str">
        <f>IF($C452="B",VLOOKUP($A452,Bat!$A$4:$BG$1500,F$1,FALSE),VLOOKUP($A452,Pit!$A$4:$BA$1686,F$2,FALSE))</f>
        <v>Manny</v>
      </c>
      <c r="G452" s="14" t="str">
        <f>IF($C452="B",VLOOKUP($A452,Bat!$A$4:$BG$1500,G$1,FALSE),VLOOKUP($A452,Pit!$A$4:$BA$1686,G$2,FALSE))</f>
        <v>López</v>
      </c>
      <c r="H452" s="14">
        <f>IF($C452="B",VLOOKUP($A452,Bat!$A$4:$BG$1500,H$1,FALSE),VLOOKUP($A452,Pit!$A$4:$BA$1686,H$2,FALSE))</f>
        <v>18</v>
      </c>
      <c r="I452" s="14" t="str">
        <f>IF($C452="B",VLOOKUP($A452,Bat!$A$4:$BG$1500,I$1,FALSE),VLOOKUP($A452,Pit!$A$4:$BA$1686,I$2,FALSE))</f>
        <v>R</v>
      </c>
      <c r="J452" s="14" t="str">
        <f>IF($C452="B",VLOOKUP($A452,Bat!$A$4:$BG$1500,J$1,FALSE),VLOOKUP($A452,Pit!$A$4:$BA$1686,J$2,FALSE))</f>
        <v>R</v>
      </c>
      <c r="K452" s="14" t="str">
        <f>IF($C452="B",VLOOKUP($A452,Bat!$A$4:$BG$1500,K$1,FALSE),VLOOKUP($A452,Pit!$A$4:$BA$1686,K$2,FALSE))</f>
        <v>High</v>
      </c>
      <c r="L452" s="15" t="str">
        <f>IF($C452="B",VLOOKUP($A452,Bat!$A$4:$BG$1500,L$1,FALSE),VLOOKUP($A452,Pit!$A$4:$BA$1686,L$2,FALSE))</f>
        <v>Normal</v>
      </c>
      <c r="M452" s="14">
        <f>IF($C452="B",VLOOKUP($A452,Bat!$A$4:$BG$1500,M$1,FALSE),VLOOKUP($A452,Pit!$A$4:$BA$1686,M$2,FALSE))</f>
        <v>4</v>
      </c>
      <c r="N452" s="14">
        <f>IF($C452="B",VLOOKUP($A452,Bat!$A$4:$BG$1500,N$1,FALSE),VLOOKUP($A452,Pit!$A$4:$BA$1686,N$2,FALSE))</f>
        <v>2</v>
      </c>
      <c r="O452" s="14">
        <f>IF($C452="B",VLOOKUP($A452,Bat!$A$4:$BG$1500,O$1,FALSE),VLOOKUP($A452,Pit!$A$4:$BA$1686,O$2,FALSE))</f>
        <v>2</v>
      </c>
      <c r="P452" s="14" t="str">
        <f>IF($C452="B",VLOOKUP($A452,Bat!$A$4:$BG$1500,P$1,FALSE),VLOOKUP($A452,Pit!$A$4:$BA$1686,P$2,FALSE))</f>
        <v>89-91 Mph</v>
      </c>
      <c r="Q452" s="15">
        <f>IF($C452="B",VLOOKUP($A452,Bat!$A$4:$BG$1500,Q$1,FALSE),VLOOKUP($A452,Pit!$A$4:$BA$1686,Q$2,FALSE))</f>
        <v>6</v>
      </c>
      <c r="R452" s="16">
        <f>IF($C452="B",VLOOKUP($A452,Bat!$A$4:$BG$1500,R$1,FALSE),VLOOKUP($A452,Pit!$A$4:$BA$1686,R$2,FALSE))</f>
        <v>101.40810155781209</v>
      </c>
      <c r="S452" s="17">
        <f>IF($C452="B",VLOOKUP($A452,Bat!$A$4:$BG$1500,S$1,FALSE),VLOOKUP($A452,Pit!$A$4:$BA$1686,S$2,FALSE))</f>
        <v>3.7743405767818511E-2</v>
      </c>
      <c r="T452" s="48" t="str">
        <f>IF($C452="B",VLOOKUP($A452,Bat!$A$4:$BG$1500,T$1,FALSE),VLOOKUP($A452,Pit!$A$4:$BA$1686,T$2,FALSE))</f>
        <v>$65k</v>
      </c>
      <c r="U452" s="19">
        <f>IF($C452="B",VLOOKUP($A452,Bat!$A$4:$AU$1464,46,FALSE),VLOOKUP($A452,Pit!$A$4:$BD$1664,55,FALSE))</f>
        <v>800</v>
      </c>
      <c r="V452" s="19">
        <f>IF($C452="B",VLOOKUP($A452,Bat!$A$4:$BA$1464,47,FALSE),VLOOKUP($A452,Pit!$A$4:$BF$1664,56,FALSE))</f>
        <v>800</v>
      </c>
      <c r="W452" s="19">
        <f>IF($C452="B",VLOOKUP($A452,Bat!$A$4:$BA$1464,48,FALSE),VLOOKUP($A452,Pit!$A$4:$BF$1664,57,FALSE))</f>
        <v>0</v>
      </c>
      <c r="X452" s="14">
        <f t="shared" si="29"/>
        <v>1283</v>
      </c>
      <c r="Y452" s="20">
        <f t="shared" si="30"/>
        <v>433</v>
      </c>
      <c r="Z452" s="14" t="str">
        <f>IFERROR(VLOOKUP($D452,Results37!$F$3:$L$1396,Z$1,FALSE),"")</f>
        <v/>
      </c>
      <c r="AA452" s="43" t="str">
        <f>IF(ISERROR(VLOOKUP(D452,Results37!$F$3:$O$1399,AA$1,FALSE)),"",IF(VLOOKUP(D452,Results37!$F$3:$O$1399,AA$1+1,FALSE)=1,"S"&amp;VLOOKUP(D452,Results37!$F$3:$O$1399,AA$1,FALSE),VLOOKUP(D452,Results37!$F$3:$O$1399,AA$1,FALSE)))</f>
        <v/>
      </c>
      <c r="AB452" s="14" t="str">
        <f>IFERROR(VLOOKUP($D452,Results37!$F$3:$L$1396,AB$1,FALSE),"")</f>
        <v/>
      </c>
      <c r="AC452" s="14" t="str">
        <f>IFERROR(VLOOKUP($D452,Results37!$F$3:$L$1396,AC$1,FALSE),"")</f>
        <v/>
      </c>
      <c r="AD452" s="14" t="e">
        <f t="shared" si="31"/>
        <v>#VALUE!</v>
      </c>
      <c r="AE452" s="18" t="str">
        <f>IF(ISERROR(VLOOKUP($AC452&amp;"-"&amp;$F452&amp;" "&amp;G452,Bonuses!$B$1:$G$1006,4,FALSE)),"",INT(VLOOKUP($AC452&amp;"-"&amp;$F452&amp;" "&amp;$G452,Bonuses!$B$1:$G$1006,4,FALSE)))</f>
        <v/>
      </c>
      <c r="AF452" s="14" t="str">
        <f>IF(ISERROR(VLOOKUP($AC452&amp;"-"&amp;$F452,Bonuses!$B$1:$G$1006,5,FALSE)),"",IF(VLOOKUP($AC452&amp;"-"&amp;$F452,Bonuses!$B$1:$G$1006,5,FALSE)="","",VLOOKUP($AC452&amp;"-"&amp;$F452,Bonuses!$B$1:$G$1006,6,FALSE)&amp;" yrs, "&amp;VLOOKUP($AC452&amp;"-"&amp;$F452,Bonuses!$B$1:$G$1006,5,FALSE)))</f>
        <v/>
      </c>
    </row>
    <row r="453" spans="1:32" s="19" customFormat="1" hidden="1" x14ac:dyDescent="0.3">
      <c r="A453" s="19">
        <v>5816</v>
      </c>
      <c r="B453" s="19">
        <f t="shared" ref="B453:B516" si="32">COUNTIF($A$5:$A$598,A453)</f>
        <v>1</v>
      </c>
      <c r="C453" s="14" t="str">
        <f>IF(ISNUMBER(IFERROR(VLOOKUP($A453,Pit!$A$4:$A$600,1,FALSE),"B")),"P","B")</f>
        <v>B</v>
      </c>
      <c r="D453" s="15">
        <f>IF($C453="B",VLOOKUP($A453,Bat!$A$4:$BG$1500,D$1,FALSE),VLOOKUP($A453,Pit!$A$4:$BA$1686,D$2,FALSE))</f>
        <v>5816</v>
      </c>
      <c r="E453" s="14" t="str">
        <f>IF($C453="B",VLOOKUP($A453,Bat!$A$4:$BG$1500,E$1,FALSE),VLOOKUP($A453,Pit!$A$4:$BA$1686,E$2,FALSE))</f>
        <v>1B</v>
      </c>
      <c r="F453" s="14" t="str">
        <f>IF($C453="B",VLOOKUP($A453,Bat!$A$4:$BG$1500,F$1,FALSE),VLOOKUP($A453,Pit!$A$4:$BA$1686,F$2,FALSE))</f>
        <v>Katsunan</v>
      </c>
      <c r="G453" s="14" t="str">
        <f>IF($C453="B",VLOOKUP($A453,Bat!$A$4:$BG$1500,G$1,FALSE),VLOOKUP($A453,Pit!$A$4:$BA$1686,G$2,FALSE))</f>
        <v>Hayashi</v>
      </c>
      <c r="H453" s="14">
        <f>IF($C453="B",VLOOKUP($A453,Bat!$A$4:$BG$1500,H$1,FALSE),VLOOKUP($A453,Pit!$A$4:$BA$1686,H$2,FALSE))</f>
        <v>18</v>
      </c>
      <c r="I453" s="14" t="str">
        <f>IF($C453="B",VLOOKUP($A453,Bat!$A$4:$BG$1500,I$1,FALSE),VLOOKUP($A453,Pit!$A$4:$BA$1686,I$2,FALSE))</f>
        <v>R</v>
      </c>
      <c r="J453" s="14" t="str">
        <f>IF($C453="B",VLOOKUP($A453,Bat!$A$4:$BG$1500,J$1,FALSE),VLOOKUP($A453,Pit!$A$4:$BA$1686,J$2,FALSE))</f>
        <v>R</v>
      </c>
      <c r="K453" s="14" t="str">
        <f>IF($C453="B",VLOOKUP($A453,Bat!$A$4:$BG$1500,K$1,FALSE),VLOOKUP($A453,Pit!$A$4:$BA$1686,K$2,FALSE))</f>
        <v>Low</v>
      </c>
      <c r="L453" s="15" t="str">
        <f>IF($C453="B",VLOOKUP($A453,Bat!$A$4:$BG$1500,L$1,FALSE),VLOOKUP($A453,Pit!$A$4:$BA$1686,L$2,FALSE))</f>
        <v>Normal</v>
      </c>
      <c r="M453" s="14">
        <f>IF($C453="B",VLOOKUP($A453,Bat!$A$4:$BG$1500,M$1,FALSE),VLOOKUP($A453,Pit!$A$4:$BA$1686,M$2,FALSE))</f>
        <v>3</v>
      </c>
      <c r="N453" s="14">
        <f>IF($C453="B",VLOOKUP($A453,Bat!$A$4:$BG$1500,N$1,FALSE),VLOOKUP($A453,Pit!$A$4:$BA$1686,N$2,FALSE))</f>
        <v>2</v>
      </c>
      <c r="O453" s="14">
        <f>IF($C453="B",VLOOKUP($A453,Bat!$A$4:$BG$1500,O$1,FALSE),VLOOKUP($A453,Pit!$A$4:$BA$1686,O$2,FALSE))</f>
        <v>2</v>
      </c>
      <c r="P453" s="14">
        <f>IF($C453="B",VLOOKUP($A453,Bat!$A$4:$BG$1500,P$1,FALSE),VLOOKUP($A453,Pit!$A$4:$BA$1686,P$2,FALSE))</f>
        <v>1</v>
      </c>
      <c r="Q453" s="15">
        <f>IF($C453="B",VLOOKUP($A453,Bat!$A$4:$BG$1500,Q$1,FALSE),VLOOKUP($A453,Pit!$A$4:$BA$1686,Q$2,FALSE))</f>
        <v>5</v>
      </c>
      <c r="R453" s="16">
        <f>IF($C453="B",VLOOKUP($A453,Bat!$A$4:$BG$1500,R$1,FALSE),VLOOKUP($A453,Pit!$A$4:$BA$1686,R$2,FALSE))</f>
        <v>105.0955896978862</v>
      </c>
      <c r="S453" s="17">
        <f>IF($C453="B",VLOOKUP($A453,Bat!$A$4:$BG$1500,S$1,FALSE),VLOOKUP($A453,Pit!$A$4:$BA$1686,S$2,FALSE))</f>
        <v>-0.6292564917933009</v>
      </c>
      <c r="T453" s="48" t="str">
        <f>IF($C453="B",VLOOKUP($A453,Bat!$A$4:$BG$1500,T$1,FALSE),VLOOKUP($A453,Pit!$A$4:$BA$1686,T$2,FALSE))</f>
        <v>$75k</v>
      </c>
      <c r="U453" s="19">
        <f>IF($C453="B",VLOOKUP($A453,Bat!$A$4:$AU$1464,46,FALSE),VLOOKUP($A453,Pit!$A$4:$BD$1664,55,FALSE))</f>
        <v>800</v>
      </c>
      <c r="V453" s="19">
        <f>IF($C453="B",VLOOKUP($A453,Bat!$A$4:$BA$1464,47,FALSE),VLOOKUP($A453,Pit!$A$4:$BF$1664,56,FALSE))</f>
        <v>800</v>
      </c>
      <c r="W453" s="19">
        <f>IF($C453="B",VLOOKUP($A453,Bat!$A$4:$BA$1464,48,FALSE),VLOOKUP($A453,Pit!$A$4:$BF$1664,57,FALSE))</f>
        <v>0</v>
      </c>
      <c r="X453" s="14">
        <f t="shared" ref="X453:X516" si="33">U453+Y453+IF($X$3&lt;&gt;$C453,50,0)</f>
        <v>1680</v>
      </c>
      <c r="Y453" s="20">
        <f t="shared" ref="Y453:Y516" si="34">RANK(S453,$S$5:$S$1177)</f>
        <v>830</v>
      </c>
      <c r="Z453" s="14" t="str">
        <f>IFERROR(VLOOKUP($D453,Results37!$F$3:$L$1396,Z$1,FALSE),"")</f>
        <v/>
      </c>
      <c r="AA453" s="43" t="str">
        <f>IF(ISERROR(VLOOKUP(D453,Results37!$F$3:$O$1399,AA$1,FALSE)),"",IF(VLOOKUP(D453,Results37!$F$3:$O$1399,AA$1+1,FALSE)=1,"S"&amp;VLOOKUP(D453,Results37!$F$3:$O$1399,AA$1,FALSE),VLOOKUP(D453,Results37!$F$3:$O$1399,AA$1,FALSE)))</f>
        <v/>
      </c>
      <c r="AB453" s="14" t="str">
        <f>IFERROR(VLOOKUP($D453,Results37!$F$3:$L$1396,AB$1,FALSE),"")</f>
        <v/>
      </c>
      <c r="AC453" s="14" t="str">
        <f>IFERROR(VLOOKUP($D453,Results37!$F$3:$L$1396,AC$1,FALSE),"")</f>
        <v/>
      </c>
      <c r="AD453" s="14" t="e">
        <f t="shared" ref="AD453:AD516" si="35">IF(X453="","",X453-Z453)</f>
        <v>#VALUE!</v>
      </c>
      <c r="AE453" s="18" t="str">
        <f>IF(ISERROR(VLOOKUP($AC453&amp;"-"&amp;$F453&amp;" "&amp;G453,Bonuses!$B$1:$G$1006,4,FALSE)),"",INT(VLOOKUP($AC453&amp;"-"&amp;$F453&amp;" "&amp;$G453,Bonuses!$B$1:$G$1006,4,FALSE)))</f>
        <v/>
      </c>
      <c r="AF453" s="14" t="str">
        <f>AA453&amp;"."&amp;AB453&amp;" ("&amp;Z453&amp;") - "&amp;E453&amp;" "&amp;F453&amp;" "&amp;G453</f>
        <v>. () - 1B Katsunan Hayashi</v>
      </c>
    </row>
    <row r="454" spans="1:32" s="19" customFormat="1" hidden="1" x14ac:dyDescent="0.3">
      <c r="A454" s="19">
        <v>6892</v>
      </c>
      <c r="B454" s="19">
        <f t="shared" si="32"/>
        <v>1</v>
      </c>
      <c r="C454" s="14" t="str">
        <f>IF(ISNUMBER(IFERROR(VLOOKUP($A454,Pit!$A$4:$A$600,1,FALSE),"B")),"P","B")</f>
        <v>P</v>
      </c>
      <c r="D454" s="15">
        <f>IF($C454="B",VLOOKUP($A454,Bat!$A$4:$BG$1500,D$1,FALSE),VLOOKUP($A454,Pit!$A$4:$BA$1686,D$2,FALSE))</f>
        <v>6892</v>
      </c>
      <c r="E454" s="14" t="str">
        <f>IF($C454="B",VLOOKUP($A454,Bat!$A$4:$BG$1500,E$1,FALSE),VLOOKUP($A454,Pit!$A$4:$BA$1686,E$2,FALSE))</f>
        <v>SP</v>
      </c>
      <c r="F454" s="14" t="str">
        <f>IF($C454="B",VLOOKUP($A454,Bat!$A$4:$BG$1500,F$1,FALSE),VLOOKUP($A454,Pit!$A$4:$BA$1686,F$2,FALSE))</f>
        <v>Claudio</v>
      </c>
      <c r="G454" s="14" t="str">
        <f>IF($C454="B",VLOOKUP($A454,Bat!$A$4:$BG$1500,G$1,FALSE),VLOOKUP($A454,Pit!$A$4:$BA$1686,G$2,FALSE))</f>
        <v>Rivera</v>
      </c>
      <c r="H454" s="14">
        <f>IF($C454="B",VLOOKUP($A454,Bat!$A$4:$BG$1500,H$1,FALSE),VLOOKUP($A454,Pit!$A$4:$BA$1686,H$2,FALSE))</f>
        <v>18</v>
      </c>
      <c r="I454" s="14" t="str">
        <f>IF($C454="B",VLOOKUP($A454,Bat!$A$4:$BG$1500,I$1,FALSE),VLOOKUP($A454,Pit!$A$4:$BA$1686,I$2,FALSE))</f>
        <v>L</v>
      </c>
      <c r="J454" s="14" t="str">
        <f>IF($C454="B",VLOOKUP($A454,Bat!$A$4:$BG$1500,J$1,FALSE),VLOOKUP($A454,Pit!$A$4:$BA$1686,J$2,FALSE))</f>
        <v>R</v>
      </c>
      <c r="K454" s="14" t="str">
        <f>IF($C454="B",VLOOKUP($A454,Bat!$A$4:$BG$1500,K$1,FALSE),VLOOKUP($A454,Pit!$A$4:$BA$1686,K$2,FALSE))</f>
        <v>Normal</v>
      </c>
      <c r="L454" s="15" t="str">
        <f>IF($C454="B",VLOOKUP($A454,Bat!$A$4:$BG$1500,L$1,FALSE),VLOOKUP($A454,Pit!$A$4:$BA$1686,L$2,FALSE))</f>
        <v>Normal</v>
      </c>
      <c r="M454" s="14">
        <f>IF($C454="B",VLOOKUP($A454,Bat!$A$4:$BG$1500,M$1,FALSE),VLOOKUP($A454,Pit!$A$4:$BA$1686,M$2,FALSE))</f>
        <v>3</v>
      </c>
      <c r="N454" s="14">
        <f>IF($C454="B",VLOOKUP($A454,Bat!$A$4:$BG$1500,N$1,FALSE),VLOOKUP($A454,Pit!$A$4:$BA$1686,N$2,FALSE))</f>
        <v>5</v>
      </c>
      <c r="O454" s="14">
        <f>IF($C454="B",VLOOKUP($A454,Bat!$A$4:$BG$1500,O$1,FALSE),VLOOKUP($A454,Pit!$A$4:$BA$1686,O$2,FALSE))</f>
        <v>1</v>
      </c>
      <c r="P454" s="14" t="str">
        <f>IF($C454="B",VLOOKUP($A454,Bat!$A$4:$BG$1500,P$1,FALSE),VLOOKUP($A454,Pit!$A$4:$BA$1686,P$2,FALSE))</f>
        <v>87-89 Mph</v>
      </c>
      <c r="Q454" s="15">
        <f>IF($C454="B",VLOOKUP($A454,Bat!$A$4:$BG$1500,Q$1,FALSE),VLOOKUP($A454,Pit!$A$4:$BA$1686,Q$2,FALSE))</f>
        <v>8</v>
      </c>
      <c r="R454" s="16">
        <f>IF($C454="B",VLOOKUP($A454,Bat!$A$4:$BG$1500,R$1,FALSE),VLOOKUP($A454,Pit!$A$4:$BA$1686,R$2,FALSE))</f>
        <v>101.34027638913935</v>
      </c>
      <c r="S454" s="17">
        <f>IF($C454="B",VLOOKUP($A454,Bat!$A$4:$BG$1500,S$1,FALSE),VLOOKUP($A454,Pit!$A$4:$BA$1686,S$2,FALSE))</f>
        <v>3.1486081943000781E-2</v>
      </c>
      <c r="T454" s="48" t="str">
        <f>IF($C454="B",VLOOKUP($A454,Bat!$A$4:$BG$1500,T$1,FALSE),VLOOKUP($A454,Pit!$A$4:$BA$1686,T$2,FALSE))</f>
        <v>$65k</v>
      </c>
      <c r="U454" s="19">
        <f>IF($C454="B",VLOOKUP($A454,Bat!$A$4:$AU$1464,46,FALSE),VLOOKUP($A454,Pit!$A$4:$BD$1664,55,FALSE))</f>
        <v>800</v>
      </c>
      <c r="V454" s="19">
        <f>IF($C454="B",VLOOKUP($A454,Bat!$A$4:$BA$1464,47,FALSE),VLOOKUP($A454,Pit!$A$4:$BF$1664,56,FALSE))</f>
        <v>800</v>
      </c>
      <c r="W454" s="19">
        <f>IF($C454="B",VLOOKUP($A454,Bat!$A$4:$BA$1464,48,FALSE),VLOOKUP($A454,Pit!$A$4:$BF$1664,57,FALSE))</f>
        <v>0</v>
      </c>
      <c r="X454" s="14">
        <f t="shared" si="33"/>
        <v>1287</v>
      </c>
      <c r="Y454" s="20">
        <f t="shared" si="34"/>
        <v>437</v>
      </c>
      <c r="Z454" s="14">
        <f>IFERROR(VLOOKUP($D454,Results37!$F$3:$L$1396,Z$1,FALSE),"")</f>
        <v>270</v>
      </c>
      <c r="AA454" s="43">
        <f>IF(ISERROR(VLOOKUP(D454,Results37!$F$3:$O$1399,AA$1,FALSE)),"",IF(VLOOKUP(D454,Results37!$F$3:$O$1399,AA$1+1,FALSE)=1,"S"&amp;VLOOKUP(D454,Results37!$F$3:$O$1399,AA$1,FALSE),VLOOKUP(D454,Results37!$F$3:$O$1399,AA$1,FALSE)))</f>
        <v>9</v>
      </c>
      <c r="AB454" s="14">
        <f>IFERROR(VLOOKUP($D454,Results37!$F$3:$L$1396,AB$1,FALSE),"")</f>
        <v>24</v>
      </c>
      <c r="AC454" s="14" t="str">
        <f>IFERROR(VLOOKUP($D454,Results37!$F$3:$L$1396,AC$1,FALSE),"")</f>
        <v>Hartford Harpoon</v>
      </c>
      <c r="AD454" s="14">
        <f t="shared" si="35"/>
        <v>1017</v>
      </c>
      <c r="AE454" s="18" t="str">
        <f>IF(ISERROR(VLOOKUP($AC454&amp;"-"&amp;$F454&amp;" "&amp;G454,Bonuses!$B$1:$G$1006,4,FALSE)),"",INT(VLOOKUP($AC454&amp;"-"&amp;$F454&amp;" "&amp;$G454,Bonuses!$B$1:$G$1006,4,FALSE)))</f>
        <v/>
      </c>
      <c r="AF454" s="14" t="str">
        <f>AA454&amp;"."&amp;AB454&amp;" ("&amp;Z454&amp;") - "&amp;E454&amp;" "&amp;F454&amp;" "&amp;G454</f>
        <v>9.24 (270) - SP Claudio Rivera</v>
      </c>
    </row>
    <row r="455" spans="1:32" s="19" customFormat="1" hidden="1" x14ac:dyDescent="0.3">
      <c r="A455" s="19">
        <v>5484</v>
      </c>
      <c r="B455" s="19">
        <f t="shared" si="32"/>
        <v>1</v>
      </c>
      <c r="C455" s="14" t="str">
        <f>IF(ISNUMBER(IFERROR(VLOOKUP($A455,Pit!$A$4:$A$600,1,FALSE),"B")),"P","B")</f>
        <v>B</v>
      </c>
      <c r="D455" s="15">
        <f>IF($C455="B",VLOOKUP($A455,Bat!$A$4:$BG$1500,D$1,FALSE),VLOOKUP($A455,Pit!$A$4:$BA$1686,D$2,FALSE))</f>
        <v>5484</v>
      </c>
      <c r="E455" s="14" t="str">
        <f>IF($C455="B",VLOOKUP($A455,Bat!$A$4:$BG$1500,E$1,FALSE),VLOOKUP($A455,Pit!$A$4:$BA$1686,E$2,FALSE))</f>
        <v>CF</v>
      </c>
      <c r="F455" s="14" t="str">
        <f>IF($C455="B",VLOOKUP($A455,Bat!$A$4:$BG$1500,F$1,FALSE),VLOOKUP($A455,Pit!$A$4:$BA$1686,F$2,FALSE))</f>
        <v>Andy</v>
      </c>
      <c r="G455" s="14" t="str">
        <f>IF($C455="B",VLOOKUP($A455,Bat!$A$4:$BG$1500,G$1,FALSE),VLOOKUP($A455,Pit!$A$4:$BA$1686,G$2,FALSE))</f>
        <v>Shaw</v>
      </c>
      <c r="H455" s="14">
        <f>IF($C455="B",VLOOKUP($A455,Bat!$A$4:$BG$1500,H$1,FALSE),VLOOKUP($A455,Pit!$A$4:$BA$1686,H$2,FALSE))</f>
        <v>18</v>
      </c>
      <c r="I455" s="14" t="str">
        <f>IF($C455="B",VLOOKUP($A455,Bat!$A$4:$BG$1500,I$1,FALSE),VLOOKUP($A455,Pit!$A$4:$BA$1686,I$2,FALSE))</f>
        <v>R</v>
      </c>
      <c r="J455" s="14" t="str">
        <f>IF($C455="B",VLOOKUP($A455,Bat!$A$4:$BG$1500,J$1,FALSE),VLOOKUP($A455,Pit!$A$4:$BA$1686,J$2,FALSE))</f>
        <v>R</v>
      </c>
      <c r="K455" s="14" t="str">
        <f>IF($C455="B",VLOOKUP($A455,Bat!$A$4:$BG$1500,K$1,FALSE),VLOOKUP($A455,Pit!$A$4:$BA$1686,K$2,FALSE))</f>
        <v>Normal</v>
      </c>
      <c r="L455" s="15" t="str">
        <f>IF($C455="B",VLOOKUP($A455,Bat!$A$4:$BG$1500,L$1,FALSE),VLOOKUP($A455,Pit!$A$4:$BA$1686,L$2,FALSE))</f>
        <v>Normal</v>
      </c>
      <c r="M455" s="14">
        <f>IF($C455="B",VLOOKUP($A455,Bat!$A$4:$BG$1500,M$1,FALSE),VLOOKUP($A455,Pit!$A$4:$BA$1686,M$2,FALSE))</f>
        <v>2</v>
      </c>
      <c r="N455" s="14">
        <f>IF($C455="B",VLOOKUP($A455,Bat!$A$4:$BG$1500,N$1,FALSE),VLOOKUP($A455,Pit!$A$4:$BA$1686,N$2,FALSE))</f>
        <v>3</v>
      </c>
      <c r="O455" s="14">
        <f>IF($C455="B",VLOOKUP($A455,Bat!$A$4:$BG$1500,O$1,FALSE),VLOOKUP($A455,Pit!$A$4:$BA$1686,O$2,FALSE))</f>
        <v>4</v>
      </c>
      <c r="P455" s="14">
        <f>IF($C455="B",VLOOKUP($A455,Bat!$A$4:$BG$1500,P$1,FALSE),VLOOKUP($A455,Pit!$A$4:$BA$1686,P$2,FALSE))</f>
        <v>4</v>
      </c>
      <c r="Q455" s="15">
        <f>IF($C455="B",VLOOKUP($A455,Bat!$A$4:$BG$1500,Q$1,FALSE),VLOOKUP($A455,Pit!$A$4:$BA$1686,Q$2,FALSE))</f>
        <v>2</v>
      </c>
      <c r="R455" s="16">
        <f>IF($C455="B",VLOOKUP($A455,Bat!$A$4:$BG$1500,R$1,FALSE),VLOOKUP($A455,Pit!$A$4:$BA$1686,R$2,FALSE))</f>
        <v>108.16714575811346</v>
      </c>
      <c r="S455" s="17">
        <f>IF($C455="B",VLOOKUP($A455,Bat!$A$4:$BG$1500,S$1,FALSE),VLOOKUP($A455,Pit!$A$4:$BA$1686,S$2,FALSE))</f>
        <v>1.2357094842116469E-2</v>
      </c>
      <c r="T455" s="48" t="str">
        <f>IF($C455="B",VLOOKUP($A455,Bat!$A$4:$BG$1500,T$1,FALSE),VLOOKUP($A455,Pit!$A$4:$BA$1686,T$2,FALSE))</f>
        <v>$200k</v>
      </c>
      <c r="U455" s="19">
        <f>IF($C455="B",VLOOKUP($A455,Bat!$A$4:$AU$1464,46,FALSE),VLOOKUP($A455,Pit!$A$4:$BD$1664,55,FALSE))</f>
        <v>800</v>
      </c>
      <c r="V455" s="19">
        <f>IF($C455="B",VLOOKUP($A455,Bat!$A$4:$BA$1464,47,FALSE),VLOOKUP($A455,Pit!$A$4:$BF$1664,56,FALSE))</f>
        <v>800</v>
      </c>
      <c r="W455" s="19">
        <f>IF($C455="B",VLOOKUP($A455,Bat!$A$4:$BA$1464,48,FALSE),VLOOKUP($A455,Pit!$A$4:$BF$1664,57,FALSE))</f>
        <v>0</v>
      </c>
      <c r="X455" s="14">
        <f t="shared" si="33"/>
        <v>1293</v>
      </c>
      <c r="Y455" s="20">
        <f t="shared" si="34"/>
        <v>443</v>
      </c>
      <c r="Z455" s="14">
        <f>IFERROR(VLOOKUP($D455,Results37!$F$3:$L$1396,Z$1,FALSE),"")</f>
        <v>623</v>
      </c>
      <c r="AA455" s="43">
        <f>IF(ISERROR(VLOOKUP(D455,Results37!$F$3:$O$1399,AA$1,FALSE)),"",IF(VLOOKUP(D455,Results37!$F$3:$O$1399,AA$1+1,FALSE)=1,"S"&amp;VLOOKUP(D455,Results37!$F$3:$O$1399,AA$1,FALSE),VLOOKUP(D455,Results37!$F$3:$O$1399,AA$1,FALSE)))</f>
        <v>20</v>
      </c>
      <c r="AB455" s="14">
        <f>IFERROR(VLOOKUP($D455,Results37!$F$3:$L$1396,AB$1,FALSE),"")</f>
        <v>27</v>
      </c>
      <c r="AC455" s="14" t="str">
        <f>IFERROR(VLOOKUP($D455,Results37!$F$3:$L$1396,AC$1,FALSE),"")</f>
        <v>Neo-Tokyo Akira</v>
      </c>
      <c r="AD455" s="14">
        <f t="shared" si="35"/>
        <v>670</v>
      </c>
      <c r="AE455" s="18" t="str">
        <f>IF(ISERROR(VLOOKUP($AC455&amp;"-"&amp;$F455&amp;" "&amp;G455,Bonuses!$B$1:$G$1006,4,FALSE)),"",INT(VLOOKUP($AC455&amp;"-"&amp;$F455&amp;" "&amp;$G455,Bonuses!$B$1:$G$1006,4,FALSE)))</f>
        <v/>
      </c>
      <c r="AF455" s="14" t="str">
        <f>AA455&amp;"."&amp;AB455&amp;" ("&amp;Z455&amp;") - "&amp;E455&amp;" "&amp;F455&amp;" "&amp;G455</f>
        <v>20.27 (623) - CF Andy Shaw</v>
      </c>
    </row>
    <row r="456" spans="1:32" s="19" customFormat="1" hidden="1" x14ac:dyDescent="0.3">
      <c r="A456" s="19">
        <v>7123</v>
      </c>
      <c r="B456" s="19">
        <f t="shared" si="32"/>
        <v>1</v>
      </c>
      <c r="C456" s="14" t="str">
        <f>IF(ISNUMBER(IFERROR(VLOOKUP($A456,Pit!$A$4:$A$600,1,FALSE),"B")),"P","B")</f>
        <v>P</v>
      </c>
      <c r="D456" s="15">
        <f>IF($C456="B",VLOOKUP($A456,Bat!$A$4:$BG$1500,D$1,FALSE),VLOOKUP($A456,Pit!$A$4:$BA$1686,D$2,FALSE))</f>
        <v>7123</v>
      </c>
      <c r="E456" s="14" t="str">
        <f>IF($C456="B",VLOOKUP($A456,Bat!$A$4:$BG$1500,E$1,FALSE),VLOOKUP($A456,Pit!$A$4:$BA$1686,E$2,FALSE))</f>
        <v>RP</v>
      </c>
      <c r="F456" s="14" t="str">
        <f>IF($C456="B",VLOOKUP($A456,Bat!$A$4:$BG$1500,F$1,FALSE),VLOOKUP($A456,Pit!$A$4:$BA$1686,F$2,FALSE))</f>
        <v>Lúcio</v>
      </c>
      <c r="G456" s="14" t="str">
        <f>IF($C456="B",VLOOKUP($A456,Bat!$A$4:$BG$1500,G$1,FALSE),VLOOKUP($A456,Pit!$A$4:$BA$1686,G$2,FALSE))</f>
        <v>Amaya</v>
      </c>
      <c r="H456" s="14">
        <f>IF($C456="B",VLOOKUP($A456,Bat!$A$4:$BG$1500,H$1,FALSE),VLOOKUP($A456,Pit!$A$4:$BA$1686,H$2,FALSE))</f>
        <v>18</v>
      </c>
      <c r="I456" s="14" t="str">
        <f>IF($C456="B",VLOOKUP($A456,Bat!$A$4:$BG$1500,I$1,FALSE),VLOOKUP($A456,Pit!$A$4:$BA$1686,I$2,FALSE))</f>
        <v>R</v>
      </c>
      <c r="J456" s="14" t="str">
        <f>IF($C456="B",VLOOKUP($A456,Bat!$A$4:$BG$1500,J$1,FALSE),VLOOKUP($A456,Pit!$A$4:$BA$1686,J$2,FALSE))</f>
        <v>R</v>
      </c>
      <c r="K456" s="14" t="str">
        <f>IF($C456="B",VLOOKUP($A456,Bat!$A$4:$BG$1500,K$1,FALSE),VLOOKUP($A456,Pit!$A$4:$BA$1686,K$2,FALSE))</f>
        <v>Low</v>
      </c>
      <c r="L456" s="15" t="str">
        <f>IF($C456="B",VLOOKUP($A456,Bat!$A$4:$BG$1500,L$1,FALSE),VLOOKUP($A456,Pit!$A$4:$BA$1686,L$2,FALSE))</f>
        <v>Normal</v>
      </c>
      <c r="M456" s="14">
        <f>IF($C456="B",VLOOKUP($A456,Bat!$A$4:$BG$1500,M$1,FALSE),VLOOKUP($A456,Pit!$A$4:$BA$1686,M$2,FALSE))</f>
        <v>4</v>
      </c>
      <c r="N456" s="14">
        <f>IF($C456="B",VLOOKUP($A456,Bat!$A$4:$BG$1500,N$1,FALSE),VLOOKUP($A456,Pit!$A$4:$BA$1686,N$2,FALSE))</f>
        <v>2</v>
      </c>
      <c r="O456" s="14">
        <f>IF($C456="B",VLOOKUP($A456,Bat!$A$4:$BG$1500,O$1,FALSE),VLOOKUP($A456,Pit!$A$4:$BA$1686,O$2,FALSE))</f>
        <v>2</v>
      </c>
      <c r="P456" s="14" t="str">
        <f>IF($C456="B",VLOOKUP($A456,Bat!$A$4:$BG$1500,P$1,FALSE),VLOOKUP($A456,Pit!$A$4:$BA$1686,P$2,FALSE))</f>
        <v>88-90 Mph</v>
      </c>
      <c r="Q456" s="15">
        <f>IF($C456="B",VLOOKUP($A456,Bat!$A$4:$BG$1500,Q$1,FALSE),VLOOKUP($A456,Pit!$A$4:$BA$1686,Q$2,FALSE))</f>
        <v>5</v>
      </c>
      <c r="R456" s="16">
        <f>IF($C456="B",VLOOKUP($A456,Bat!$A$4:$BG$1500,R$1,FALSE),VLOOKUP($A456,Pit!$A$4:$BA$1686,R$2,FALSE))</f>
        <v>100.23310155781209</v>
      </c>
      <c r="S456" s="17">
        <f>IF($C456="B",VLOOKUP($A456,Bat!$A$4:$BG$1500,S$1,FALSE),VLOOKUP($A456,Pit!$A$4:$BA$1686,S$2,FALSE))</f>
        <v>-7.0658174914365116E-2</v>
      </c>
      <c r="T456" s="48" t="str">
        <f>IF($C456="B",VLOOKUP($A456,Bat!$A$4:$BG$1500,T$1,FALSE),VLOOKUP($A456,Pit!$A$4:$BA$1686,T$2,FALSE))</f>
        <v>$70k</v>
      </c>
      <c r="U456" s="19">
        <f>IF($C456="B",VLOOKUP($A456,Bat!$A$4:$AU$1464,46,FALSE),VLOOKUP($A456,Pit!$A$4:$BD$1664,55,FALSE))</f>
        <v>800</v>
      </c>
      <c r="V456" s="19">
        <f>IF($C456="B",VLOOKUP($A456,Bat!$A$4:$BA$1464,47,FALSE),VLOOKUP($A456,Pit!$A$4:$BF$1664,56,FALSE))</f>
        <v>800</v>
      </c>
      <c r="W456" s="19">
        <f>IF($C456="B",VLOOKUP($A456,Bat!$A$4:$BA$1464,48,FALSE),VLOOKUP($A456,Pit!$A$4:$BF$1664,57,FALSE))</f>
        <v>0</v>
      </c>
      <c r="X456" s="14">
        <f t="shared" si="33"/>
        <v>1345</v>
      </c>
      <c r="Y456" s="20">
        <f t="shared" si="34"/>
        <v>495</v>
      </c>
      <c r="Z456" s="14" t="str">
        <f>IFERROR(VLOOKUP($D456,Results37!$F$3:$L$1396,Z$1,FALSE),"")</f>
        <v/>
      </c>
      <c r="AA456" s="43" t="str">
        <f>IF(ISERROR(VLOOKUP(D456,Results37!$F$3:$O$1399,AA$1,FALSE)),"",IF(VLOOKUP(D456,Results37!$F$3:$O$1399,AA$1+1,FALSE)=1,"S"&amp;VLOOKUP(D456,Results37!$F$3:$O$1399,AA$1,FALSE),VLOOKUP(D456,Results37!$F$3:$O$1399,AA$1,FALSE)))</f>
        <v/>
      </c>
      <c r="AB456" s="14" t="str">
        <f>IFERROR(VLOOKUP($D456,Results37!$F$3:$L$1396,AB$1,FALSE),"")</f>
        <v/>
      </c>
      <c r="AC456" s="14" t="str">
        <f>IFERROR(VLOOKUP($D456,Results37!$F$3:$L$1396,AC$1,FALSE),"")</f>
        <v/>
      </c>
      <c r="AD456" s="14" t="e">
        <f t="shared" si="35"/>
        <v>#VALUE!</v>
      </c>
      <c r="AE456" s="18" t="str">
        <f>IF(ISERROR(VLOOKUP($AC456&amp;"-"&amp;$F456&amp;" "&amp;G456,Bonuses!$B$1:$G$1006,4,FALSE)),"",INT(VLOOKUP($AC456&amp;"-"&amp;$F456&amp;" "&amp;$G456,Bonuses!$B$1:$G$1006,4,FALSE)))</f>
        <v/>
      </c>
      <c r="AF456" s="14" t="str">
        <f>IF(ISERROR(VLOOKUP($AC456&amp;"-"&amp;$F456,Bonuses!$B$1:$G$1006,5,FALSE)),"",IF(VLOOKUP($AC456&amp;"-"&amp;$F456,Bonuses!$B$1:$G$1006,5,FALSE)="","",VLOOKUP($AC456&amp;"-"&amp;$F456,Bonuses!$B$1:$G$1006,6,FALSE)&amp;" yrs, "&amp;VLOOKUP($AC456&amp;"-"&amp;$F456,Bonuses!$B$1:$G$1006,5,FALSE)))</f>
        <v/>
      </c>
    </row>
    <row r="457" spans="1:32" s="19" customFormat="1" hidden="1" x14ac:dyDescent="0.3">
      <c r="A457" s="19">
        <v>12565</v>
      </c>
      <c r="B457" s="19">
        <f t="shared" si="32"/>
        <v>1</v>
      </c>
      <c r="C457" s="14" t="str">
        <f>IF(ISNUMBER(IFERROR(VLOOKUP($A457,Pit!$A$4:$A$600,1,FALSE),"B")),"P","B")</f>
        <v>P</v>
      </c>
      <c r="D457" s="15">
        <f>IF($C457="B",VLOOKUP($A457,Bat!$A$4:$BG$1500,D$1,FALSE),VLOOKUP($A457,Pit!$A$4:$BA$1686,D$2,FALSE))</f>
        <v>12565</v>
      </c>
      <c r="E457" s="14" t="str">
        <f>IF($C457="B",VLOOKUP($A457,Bat!$A$4:$BG$1500,E$1,FALSE),VLOOKUP($A457,Pit!$A$4:$BA$1686,E$2,FALSE))</f>
        <v>SP</v>
      </c>
      <c r="F457" s="14" t="str">
        <f>IF($C457="B",VLOOKUP($A457,Bat!$A$4:$BG$1500,F$1,FALSE),VLOOKUP($A457,Pit!$A$4:$BA$1686,F$2,FALSE))</f>
        <v>John</v>
      </c>
      <c r="G457" s="14" t="str">
        <f>IF($C457="B",VLOOKUP($A457,Bat!$A$4:$BG$1500,G$1,FALSE),VLOOKUP($A457,Pit!$A$4:$BA$1686,G$2,FALSE))</f>
        <v>Sánchez</v>
      </c>
      <c r="H457" s="14">
        <f>IF($C457="B",VLOOKUP($A457,Bat!$A$4:$BG$1500,H$1,FALSE),VLOOKUP($A457,Pit!$A$4:$BA$1686,H$2,FALSE))</f>
        <v>18</v>
      </c>
      <c r="I457" s="14" t="str">
        <f>IF($C457="B",VLOOKUP($A457,Bat!$A$4:$BG$1500,I$1,FALSE),VLOOKUP($A457,Pit!$A$4:$BA$1686,I$2,FALSE))</f>
        <v>L</v>
      </c>
      <c r="J457" s="14" t="str">
        <f>IF($C457="B",VLOOKUP($A457,Bat!$A$4:$BG$1500,J$1,FALSE),VLOOKUP($A457,Pit!$A$4:$BA$1686,J$2,FALSE))</f>
        <v>L</v>
      </c>
      <c r="K457" s="14" t="str">
        <f>IF($C457="B",VLOOKUP($A457,Bat!$A$4:$BG$1500,K$1,FALSE),VLOOKUP($A457,Pit!$A$4:$BA$1686,K$2,FALSE))</f>
        <v>Normal</v>
      </c>
      <c r="L457" s="15" t="str">
        <f>IF($C457="B",VLOOKUP($A457,Bat!$A$4:$BG$1500,L$1,FALSE),VLOOKUP($A457,Pit!$A$4:$BA$1686,L$2,FALSE))</f>
        <v>Low</v>
      </c>
      <c r="M457" s="14">
        <f>IF($C457="B",VLOOKUP($A457,Bat!$A$4:$BG$1500,M$1,FALSE),VLOOKUP($A457,Pit!$A$4:$BA$1686,M$2,FALSE))</f>
        <v>5</v>
      </c>
      <c r="N457" s="14">
        <f>IF($C457="B",VLOOKUP($A457,Bat!$A$4:$BG$1500,N$1,FALSE),VLOOKUP($A457,Pit!$A$4:$BA$1686,N$2,FALSE))</f>
        <v>1</v>
      </c>
      <c r="O457" s="14">
        <f>IF($C457="B",VLOOKUP($A457,Bat!$A$4:$BG$1500,O$1,FALSE),VLOOKUP($A457,Pit!$A$4:$BA$1686,O$2,FALSE))</f>
        <v>2</v>
      </c>
      <c r="P457" s="14" t="str">
        <f>IF($C457="B",VLOOKUP($A457,Bat!$A$4:$BG$1500,P$1,FALSE),VLOOKUP($A457,Pit!$A$4:$BA$1686,P$2,FALSE))</f>
        <v>90-92 Mph</v>
      </c>
      <c r="Q457" s="15">
        <f>IF($C457="B",VLOOKUP($A457,Bat!$A$4:$BG$1500,Q$1,FALSE),VLOOKUP($A457,Pit!$A$4:$BA$1686,Q$2,FALSE))</f>
        <v>10</v>
      </c>
      <c r="R457" s="16">
        <f>IF($C457="B",VLOOKUP($A457,Bat!$A$4:$BG$1500,R$1,FALSE),VLOOKUP($A457,Pit!$A$4:$BA$1686,R$2,FALSE))</f>
        <v>101.01163068961205</v>
      </c>
      <c r="S457" s="17">
        <f>IF($C457="B",VLOOKUP($A457,Bat!$A$4:$BG$1500,S$1,FALSE),VLOOKUP($A457,Pit!$A$4:$BA$1686,S$2,FALSE))</f>
        <v>1.1663259317996188E-3</v>
      </c>
      <c r="T457" s="48" t="str">
        <f>IF($C457="B",VLOOKUP($A457,Bat!$A$4:$BG$1500,T$1,FALSE),VLOOKUP($A457,Pit!$A$4:$BA$1686,T$2,FALSE))</f>
        <v>$65k</v>
      </c>
      <c r="U457" s="19">
        <f>IF($C457="B",VLOOKUP($A457,Bat!$A$4:$AU$1464,46,FALSE),VLOOKUP($A457,Pit!$A$4:$BD$1664,55,FALSE))</f>
        <v>800</v>
      </c>
      <c r="V457" s="19">
        <f>IF($C457="B",VLOOKUP($A457,Bat!$A$4:$BA$1464,47,FALSE),VLOOKUP($A457,Pit!$A$4:$BF$1664,56,FALSE))</f>
        <v>800</v>
      </c>
      <c r="W457" s="19">
        <f>IF($C457="B",VLOOKUP($A457,Bat!$A$4:$BA$1464,48,FALSE),VLOOKUP($A457,Pit!$A$4:$BF$1664,57,FALSE))</f>
        <v>0</v>
      </c>
      <c r="X457" s="14">
        <f t="shared" si="33"/>
        <v>1301</v>
      </c>
      <c r="Y457" s="20">
        <f t="shared" si="34"/>
        <v>451</v>
      </c>
      <c r="Z457" s="14">
        <f>IFERROR(VLOOKUP($D457,Results37!$F$3:$L$1396,Z$1,FALSE),"")</f>
        <v>305</v>
      </c>
      <c r="AA457" s="43">
        <f>IF(ISERROR(VLOOKUP(D457,Results37!$F$3:$O$1399,AA$1,FALSE)),"",IF(VLOOKUP(D457,Results37!$F$3:$O$1399,AA$1+1,FALSE)=1,"S"&amp;VLOOKUP(D457,Results37!$F$3:$O$1399,AA$1,FALSE),VLOOKUP(D457,Results37!$F$3:$O$1399,AA$1,FALSE)))</f>
        <v>10</v>
      </c>
      <c r="AB457" s="14">
        <f>IFERROR(VLOOKUP($D457,Results37!$F$3:$L$1396,AB$1,FALSE),"")</f>
        <v>29</v>
      </c>
      <c r="AC457" s="14" t="str">
        <f>IFERROR(VLOOKUP($D457,Results37!$F$3:$L$1396,AC$1,FALSE),"")</f>
        <v>Kentucky Thoroughbreds</v>
      </c>
      <c r="AD457" s="14">
        <f t="shared" si="35"/>
        <v>996</v>
      </c>
      <c r="AE457" s="18" t="str">
        <f>IF(ISERROR(VLOOKUP($AC457&amp;"-"&amp;$F457&amp;" "&amp;G457,Bonuses!$B$1:$G$1006,4,FALSE)),"",INT(VLOOKUP($AC457&amp;"-"&amp;$F457&amp;" "&amp;$G457,Bonuses!$B$1:$G$1006,4,FALSE)))</f>
        <v/>
      </c>
      <c r="AF457" s="14" t="str">
        <f>IF(ISERROR(VLOOKUP($AC457&amp;"-"&amp;$F457,Bonuses!$B$1:$G$1006,5,FALSE)),"",IF(VLOOKUP($AC457&amp;"-"&amp;$F457,Bonuses!$B$1:$G$1006,5,FALSE)="","",VLOOKUP($AC457&amp;"-"&amp;$F457,Bonuses!$B$1:$G$1006,6,FALSE)&amp;" yrs, "&amp;VLOOKUP($AC457&amp;"-"&amp;$F457,Bonuses!$B$1:$G$1006,5,FALSE)))</f>
        <v/>
      </c>
    </row>
    <row r="458" spans="1:32" s="19" customFormat="1" hidden="1" x14ac:dyDescent="0.3">
      <c r="A458" s="19">
        <v>9799</v>
      </c>
      <c r="B458" s="19">
        <f t="shared" si="32"/>
        <v>1</v>
      </c>
      <c r="C458" s="14" t="str">
        <f>IF(ISNUMBER(IFERROR(VLOOKUP($A458,Pit!$A$4:$A$600,1,FALSE),"B")),"P","B")</f>
        <v>P</v>
      </c>
      <c r="D458" s="15">
        <f>IF($C458="B",VLOOKUP($A458,Bat!$A$4:$BG$1500,D$1,FALSE),VLOOKUP($A458,Pit!$A$4:$BA$1686,D$2,FALSE))</f>
        <v>9799</v>
      </c>
      <c r="E458" s="14" t="str">
        <f>IF($C458="B",VLOOKUP($A458,Bat!$A$4:$BG$1500,E$1,FALSE),VLOOKUP($A458,Pit!$A$4:$BA$1686,E$2,FALSE))</f>
        <v>SP</v>
      </c>
      <c r="F458" s="14" t="str">
        <f>IF($C458="B",VLOOKUP($A458,Bat!$A$4:$BG$1500,F$1,FALSE),VLOOKUP($A458,Pit!$A$4:$BA$1686,F$2,FALSE))</f>
        <v>Phil</v>
      </c>
      <c r="G458" s="14" t="str">
        <f>IF($C458="B",VLOOKUP($A458,Bat!$A$4:$BG$1500,G$1,FALSE),VLOOKUP($A458,Pit!$A$4:$BA$1686,G$2,FALSE))</f>
        <v>Price</v>
      </c>
      <c r="H458" s="14">
        <f>IF($C458="B",VLOOKUP($A458,Bat!$A$4:$BG$1500,H$1,FALSE),VLOOKUP($A458,Pit!$A$4:$BA$1686,H$2,FALSE))</f>
        <v>21</v>
      </c>
      <c r="I458" s="14" t="str">
        <f>IF($C458="B",VLOOKUP($A458,Bat!$A$4:$BG$1500,I$1,FALSE),VLOOKUP($A458,Pit!$A$4:$BA$1686,I$2,FALSE))</f>
        <v>R</v>
      </c>
      <c r="J458" s="14" t="str">
        <f>IF($C458="B",VLOOKUP($A458,Bat!$A$4:$BG$1500,J$1,FALSE),VLOOKUP($A458,Pit!$A$4:$BA$1686,J$2,FALSE))</f>
        <v>R</v>
      </c>
      <c r="K458" s="14" t="str">
        <f>IF($C458="B",VLOOKUP($A458,Bat!$A$4:$BG$1500,K$1,FALSE),VLOOKUP($A458,Pit!$A$4:$BA$1686,K$2,FALSE))</f>
        <v>Normal</v>
      </c>
      <c r="L458" s="15" t="str">
        <f>IF($C458="B",VLOOKUP($A458,Bat!$A$4:$BG$1500,L$1,FALSE),VLOOKUP($A458,Pit!$A$4:$BA$1686,L$2,FALSE))</f>
        <v>Normal</v>
      </c>
      <c r="M458" s="14">
        <f>IF($C458="B",VLOOKUP($A458,Bat!$A$4:$BG$1500,M$1,FALSE),VLOOKUP($A458,Pit!$A$4:$BA$1686,M$2,FALSE))</f>
        <v>4</v>
      </c>
      <c r="N458" s="14">
        <f>IF($C458="B",VLOOKUP($A458,Bat!$A$4:$BG$1500,N$1,FALSE),VLOOKUP($A458,Pit!$A$4:$BA$1686,N$2,FALSE))</f>
        <v>2</v>
      </c>
      <c r="O458" s="14">
        <f>IF($C458="B",VLOOKUP($A458,Bat!$A$4:$BG$1500,O$1,FALSE),VLOOKUP($A458,Pit!$A$4:$BA$1686,O$2,FALSE))</f>
        <v>3</v>
      </c>
      <c r="P458" s="14" t="str">
        <f>IF($C458="B",VLOOKUP($A458,Bat!$A$4:$BG$1500,P$1,FALSE),VLOOKUP($A458,Pit!$A$4:$BA$1686,P$2,FALSE))</f>
        <v>94-96 Mph</v>
      </c>
      <c r="Q458" s="15">
        <f>IF($C458="B",VLOOKUP($A458,Bat!$A$4:$BG$1500,Q$1,FALSE),VLOOKUP($A458,Pit!$A$4:$BA$1686,Q$2,FALSE))</f>
        <v>6</v>
      </c>
      <c r="R458" s="16">
        <f>IF($C458="B",VLOOKUP($A458,Bat!$A$4:$BG$1500,R$1,FALSE),VLOOKUP($A458,Pit!$A$4:$BA$1686,R$2,FALSE))</f>
        <v>101.10918273390399</v>
      </c>
      <c r="S458" s="17">
        <f>IF($C458="B",VLOOKUP($A458,Bat!$A$4:$BG$1500,S$1,FALSE),VLOOKUP($A458,Pit!$A$4:$BA$1686,S$2,FALSE))</f>
        <v>1.0166152144587033E-2</v>
      </c>
      <c r="T458" s="48" t="str">
        <f>IF($C458="B",VLOOKUP($A458,Bat!$A$4:$BG$1500,T$1,FALSE),VLOOKUP($A458,Pit!$A$4:$BA$1686,T$2,FALSE))</f>
        <v>$40k</v>
      </c>
      <c r="U458" s="19">
        <f>IF($C458="B",VLOOKUP($A458,Bat!$A$4:$AU$1464,46,FALSE),VLOOKUP($A458,Pit!$A$4:$BD$1664,55,FALSE))</f>
        <v>800</v>
      </c>
      <c r="V458" s="19">
        <f>IF($C458="B",VLOOKUP($A458,Bat!$A$4:$BA$1464,47,FALSE),VLOOKUP($A458,Pit!$A$4:$BF$1664,56,FALSE))</f>
        <v>800</v>
      </c>
      <c r="W458" s="19">
        <f>IF($C458="B",VLOOKUP($A458,Bat!$A$4:$BA$1464,48,FALSE),VLOOKUP($A458,Pit!$A$4:$BF$1664,57,FALSE))</f>
        <v>0</v>
      </c>
      <c r="X458" s="14">
        <f t="shared" si="33"/>
        <v>1294</v>
      </c>
      <c r="Y458" s="20">
        <f t="shared" si="34"/>
        <v>444</v>
      </c>
      <c r="Z458" s="14">
        <f>IFERROR(VLOOKUP($D458,Results37!$F$3:$L$1396,Z$1,FALSE),"")</f>
        <v>463</v>
      </c>
      <c r="AA458" s="43">
        <f>IF(ISERROR(VLOOKUP(D458,Results37!$F$3:$O$1399,AA$1,FALSE)),"",IF(VLOOKUP(D458,Results37!$F$3:$O$1399,AA$1+1,FALSE)=1,"S"&amp;VLOOKUP(D458,Results37!$F$3:$O$1399,AA$1,FALSE),VLOOKUP(D458,Results37!$F$3:$O$1399,AA$1,FALSE)))</f>
        <v>15</v>
      </c>
      <c r="AB458" s="14">
        <f>IFERROR(VLOOKUP($D458,Results37!$F$3:$L$1396,AB$1,FALSE),"")</f>
        <v>27</v>
      </c>
      <c r="AC458" s="14" t="str">
        <f>IFERROR(VLOOKUP($D458,Results37!$F$3:$L$1396,AC$1,FALSE),"")</f>
        <v>Neo-Tokyo Akira</v>
      </c>
      <c r="AD458" s="14">
        <f t="shared" si="35"/>
        <v>831</v>
      </c>
      <c r="AE458" s="18" t="str">
        <f>IF(ISERROR(VLOOKUP($AC458&amp;"-"&amp;$F458&amp;" "&amp;G458,Bonuses!$B$1:$G$1006,4,FALSE)),"",INT(VLOOKUP($AC458&amp;"-"&amp;$F458&amp;" "&amp;$G458,Bonuses!$B$1:$G$1006,4,FALSE)))</f>
        <v/>
      </c>
      <c r="AF458" s="14" t="str">
        <f>IF(ISERROR(VLOOKUP($AC458&amp;"-"&amp;$F458,Bonuses!$B$1:$G$1006,5,FALSE)),"",IF(VLOOKUP($AC458&amp;"-"&amp;$F458,Bonuses!$B$1:$G$1006,5,FALSE)="","",VLOOKUP($AC458&amp;"-"&amp;$F458,Bonuses!$B$1:$G$1006,6,FALSE)&amp;" yrs, "&amp;VLOOKUP($AC458&amp;"-"&amp;$F458,Bonuses!$B$1:$G$1006,5,FALSE)))</f>
        <v/>
      </c>
    </row>
    <row r="459" spans="1:32" s="19" customFormat="1" hidden="1" x14ac:dyDescent="0.3">
      <c r="A459" s="19">
        <v>5727</v>
      </c>
      <c r="B459" s="19">
        <f t="shared" si="32"/>
        <v>1</v>
      </c>
      <c r="C459" s="14" t="str">
        <f>IF(ISNUMBER(IFERROR(VLOOKUP($A459,Pit!$A$4:$A$600,1,FALSE),"B")),"P","B")</f>
        <v>B</v>
      </c>
      <c r="D459" s="15">
        <f>IF($C459="B",VLOOKUP($A459,Bat!$A$4:$BG$1500,D$1,FALSE),VLOOKUP($A459,Pit!$A$4:$BA$1686,D$2,FALSE))</f>
        <v>5727</v>
      </c>
      <c r="E459" s="14" t="str">
        <f>IF($C459="B",VLOOKUP($A459,Bat!$A$4:$BG$1500,E$1,FALSE),VLOOKUP($A459,Pit!$A$4:$BA$1686,E$2,FALSE))</f>
        <v>C</v>
      </c>
      <c r="F459" s="14" t="str">
        <f>IF($C459="B",VLOOKUP($A459,Bat!$A$4:$BG$1500,F$1,FALSE),VLOOKUP($A459,Pit!$A$4:$BA$1686,F$2,FALSE))</f>
        <v>Nate</v>
      </c>
      <c r="G459" s="14" t="str">
        <f>IF($C459="B",VLOOKUP($A459,Bat!$A$4:$BG$1500,G$1,FALSE),VLOOKUP($A459,Pit!$A$4:$BA$1686,G$2,FALSE))</f>
        <v>McLaughlin</v>
      </c>
      <c r="H459" s="14">
        <f>IF($C459="B",VLOOKUP($A459,Bat!$A$4:$BG$1500,H$1,FALSE),VLOOKUP($A459,Pit!$A$4:$BA$1686,H$2,FALSE))</f>
        <v>18</v>
      </c>
      <c r="I459" s="14" t="str">
        <f>IF($C459="B",VLOOKUP($A459,Bat!$A$4:$BG$1500,I$1,FALSE),VLOOKUP($A459,Pit!$A$4:$BA$1686,I$2,FALSE))</f>
        <v>R</v>
      </c>
      <c r="J459" s="14" t="str">
        <f>IF($C459="B",VLOOKUP($A459,Bat!$A$4:$BG$1500,J$1,FALSE),VLOOKUP($A459,Pit!$A$4:$BA$1686,J$2,FALSE))</f>
        <v>R</v>
      </c>
      <c r="K459" s="14" t="str">
        <f>IF($C459="B",VLOOKUP($A459,Bat!$A$4:$BG$1500,K$1,FALSE),VLOOKUP($A459,Pit!$A$4:$BA$1686,K$2,FALSE))</f>
        <v>Low</v>
      </c>
      <c r="L459" s="15" t="str">
        <f>IF($C459="B",VLOOKUP($A459,Bat!$A$4:$BG$1500,L$1,FALSE),VLOOKUP($A459,Pit!$A$4:$BA$1686,L$2,FALSE))</f>
        <v>Normal</v>
      </c>
      <c r="M459" s="14">
        <f>IF($C459="B",VLOOKUP($A459,Bat!$A$4:$BG$1500,M$1,FALSE),VLOOKUP($A459,Pit!$A$4:$BA$1686,M$2,FALSE))</f>
        <v>2</v>
      </c>
      <c r="N459" s="14">
        <f>IF($C459="B",VLOOKUP($A459,Bat!$A$4:$BG$1500,N$1,FALSE),VLOOKUP($A459,Pit!$A$4:$BA$1686,N$2,FALSE))</f>
        <v>3</v>
      </c>
      <c r="O459" s="14">
        <f>IF($C459="B",VLOOKUP($A459,Bat!$A$4:$BG$1500,O$1,FALSE),VLOOKUP($A459,Pit!$A$4:$BA$1686,O$2,FALSE))</f>
        <v>3</v>
      </c>
      <c r="P459" s="14">
        <f>IF($C459="B",VLOOKUP($A459,Bat!$A$4:$BG$1500,P$1,FALSE),VLOOKUP($A459,Pit!$A$4:$BA$1686,P$2,FALSE))</f>
        <v>4</v>
      </c>
      <c r="Q459" s="15">
        <f>IF($C459="B",VLOOKUP($A459,Bat!$A$4:$BG$1500,Q$1,FALSE),VLOOKUP($A459,Pit!$A$4:$BA$1686,Q$2,FALSE))</f>
        <v>3</v>
      </c>
      <c r="R459" s="16">
        <f>IF($C459="B",VLOOKUP($A459,Bat!$A$4:$BG$1500,R$1,FALSE),VLOOKUP($A459,Pit!$A$4:$BA$1686,R$2,FALSE))</f>
        <v>105.06727057429831</v>
      </c>
      <c r="S459" s="17">
        <f>IF($C459="B",VLOOKUP($A459,Bat!$A$4:$BG$1500,S$1,FALSE),VLOOKUP($A459,Pit!$A$4:$BA$1686,S$2,FALSE))</f>
        <v>-0.63517203886433649</v>
      </c>
      <c r="T459" s="48" t="str">
        <f>IF($C459="B",VLOOKUP($A459,Bat!$A$4:$BG$1500,T$1,FALSE),VLOOKUP($A459,Pit!$A$4:$BA$1686,T$2,FALSE))</f>
        <v>$65k</v>
      </c>
      <c r="U459" s="19">
        <f>IF($C459="B",VLOOKUP($A459,Bat!$A$4:$AU$1464,46,FALSE),VLOOKUP($A459,Pit!$A$4:$BD$1664,55,FALSE))</f>
        <v>800</v>
      </c>
      <c r="V459" s="19">
        <f>IF($C459="B",VLOOKUP($A459,Bat!$A$4:$BA$1464,47,FALSE),VLOOKUP($A459,Pit!$A$4:$BF$1664,56,FALSE))</f>
        <v>800</v>
      </c>
      <c r="W459" s="19">
        <f>IF($C459="B",VLOOKUP($A459,Bat!$A$4:$BA$1464,48,FALSE),VLOOKUP($A459,Pit!$A$4:$BF$1664,57,FALSE))</f>
        <v>0</v>
      </c>
      <c r="X459" s="14">
        <f t="shared" si="33"/>
        <v>1686</v>
      </c>
      <c r="Y459" s="20">
        <f t="shared" si="34"/>
        <v>836</v>
      </c>
      <c r="Z459" s="14" t="str">
        <f>IFERROR(VLOOKUP($D459,Results37!$F$3:$L$1396,Z$1,FALSE),"")</f>
        <v/>
      </c>
      <c r="AA459" s="43" t="str">
        <f>IF(ISERROR(VLOOKUP(D459,Results37!$F$3:$O$1399,AA$1,FALSE)),"",IF(VLOOKUP(D459,Results37!$F$3:$O$1399,AA$1+1,FALSE)=1,"S"&amp;VLOOKUP(D459,Results37!$F$3:$O$1399,AA$1,FALSE),VLOOKUP(D459,Results37!$F$3:$O$1399,AA$1,FALSE)))</f>
        <v/>
      </c>
      <c r="AB459" s="14" t="str">
        <f>IFERROR(VLOOKUP($D459,Results37!$F$3:$L$1396,AB$1,FALSE),"")</f>
        <v/>
      </c>
      <c r="AC459" s="14" t="str">
        <f>IFERROR(VLOOKUP($D459,Results37!$F$3:$L$1396,AC$1,FALSE),"")</f>
        <v/>
      </c>
      <c r="AD459" s="14" t="e">
        <f t="shared" si="35"/>
        <v>#VALUE!</v>
      </c>
      <c r="AE459" s="18" t="str">
        <f>IF(ISERROR(VLOOKUP($AC459&amp;"-"&amp;$F459&amp;" "&amp;G459,Bonuses!$B$1:$G$1006,4,FALSE)),"",INT(VLOOKUP($AC459&amp;"-"&amp;$F459&amp;" "&amp;$G459,Bonuses!$B$1:$G$1006,4,FALSE)))</f>
        <v/>
      </c>
      <c r="AF459" s="14" t="str">
        <f>IF(ISERROR(VLOOKUP($AC459&amp;"-"&amp;$F459,Bonuses!$B$1:$G$1006,5,FALSE)),"",IF(VLOOKUP($AC459&amp;"-"&amp;$F459,Bonuses!$B$1:$G$1006,5,FALSE)="","",VLOOKUP($AC459&amp;"-"&amp;$F459,Bonuses!$B$1:$G$1006,6,FALSE)&amp;" yrs, "&amp;VLOOKUP($AC459&amp;"-"&amp;$F459,Bonuses!$B$1:$G$1006,5,FALSE)))</f>
        <v/>
      </c>
    </row>
    <row r="460" spans="1:32" s="19" customFormat="1" hidden="1" x14ac:dyDescent="0.3">
      <c r="A460" s="19">
        <v>5623</v>
      </c>
      <c r="B460" s="19">
        <f t="shared" si="32"/>
        <v>1</v>
      </c>
      <c r="C460" s="14" t="str">
        <f>IF(ISNUMBER(IFERROR(VLOOKUP($A460,Pit!$A$4:$A$600,1,FALSE),"B")),"P","B")</f>
        <v>B</v>
      </c>
      <c r="D460" s="15">
        <f>IF($C460="B",VLOOKUP($A460,Bat!$A$4:$BG$1500,D$1,FALSE),VLOOKUP($A460,Pit!$A$4:$BA$1686,D$2,FALSE))</f>
        <v>5623</v>
      </c>
      <c r="E460" s="14" t="str">
        <f>IF($C460="B",VLOOKUP($A460,Bat!$A$4:$BG$1500,E$1,FALSE),VLOOKUP($A460,Pit!$A$4:$BA$1686,E$2,FALSE))</f>
        <v>3B</v>
      </c>
      <c r="F460" s="14" t="str">
        <f>IF($C460="B",VLOOKUP($A460,Bat!$A$4:$BG$1500,F$1,FALSE),VLOOKUP($A460,Pit!$A$4:$BA$1686,F$2,FALSE))</f>
        <v>Jesse</v>
      </c>
      <c r="G460" s="14" t="str">
        <f>IF($C460="B",VLOOKUP($A460,Bat!$A$4:$BG$1500,G$1,FALSE),VLOOKUP($A460,Pit!$A$4:$BA$1686,G$2,FALSE))</f>
        <v>Sinclair</v>
      </c>
      <c r="H460" s="14">
        <f>IF($C460="B",VLOOKUP($A460,Bat!$A$4:$BG$1500,H$1,FALSE),VLOOKUP($A460,Pit!$A$4:$BA$1686,H$2,FALSE))</f>
        <v>21</v>
      </c>
      <c r="I460" s="14" t="str">
        <f>IF($C460="B",VLOOKUP($A460,Bat!$A$4:$BG$1500,I$1,FALSE),VLOOKUP($A460,Pit!$A$4:$BA$1686,I$2,FALSE))</f>
        <v>R</v>
      </c>
      <c r="J460" s="14" t="str">
        <f>IF($C460="B",VLOOKUP($A460,Bat!$A$4:$BG$1500,J$1,FALSE),VLOOKUP($A460,Pit!$A$4:$BA$1686,J$2,FALSE))</f>
        <v>R</v>
      </c>
      <c r="K460" s="14" t="str">
        <f>IF($C460="B",VLOOKUP($A460,Bat!$A$4:$BG$1500,K$1,FALSE),VLOOKUP($A460,Pit!$A$4:$BA$1686,K$2,FALSE))</f>
        <v>Normal</v>
      </c>
      <c r="L460" s="15" t="str">
        <f>IF($C460="B",VLOOKUP($A460,Bat!$A$4:$BG$1500,L$1,FALSE),VLOOKUP($A460,Pit!$A$4:$BA$1686,L$2,FALSE))</f>
        <v>Normal</v>
      </c>
      <c r="M460" s="14">
        <f>IF($C460="B",VLOOKUP($A460,Bat!$A$4:$BG$1500,M$1,FALSE),VLOOKUP($A460,Pit!$A$4:$BA$1686,M$2,FALSE))</f>
        <v>3</v>
      </c>
      <c r="N460" s="14">
        <f>IF($C460="B",VLOOKUP($A460,Bat!$A$4:$BG$1500,N$1,FALSE),VLOOKUP($A460,Pit!$A$4:$BA$1686,N$2,FALSE))</f>
        <v>4</v>
      </c>
      <c r="O460" s="14">
        <f>IF($C460="B",VLOOKUP($A460,Bat!$A$4:$BG$1500,O$1,FALSE),VLOOKUP($A460,Pit!$A$4:$BA$1686,O$2,FALSE))</f>
        <v>4</v>
      </c>
      <c r="P460" s="14">
        <f>IF($C460="B",VLOOKUP($A460,Bat!$A$4:$BG$1500,P$1,FALSE),VLOOKUP($A460,Pit!$A$4:$BA$1686,P$2,FALSE))</f>
        <v>5</v>
      </c>
      <c r="Q460" s="15">
        <f>IF($C460="B",VLOOKUP($A460,Bat!$A$4:$BG$1500,Q$1,FALSE),VLOOKUP($A460,Pit!$A$4:$BA$1686,Q$2,FALSE))</f>
        <v>4</v>
      </c>
      <c r="R460" s="16">
        <f>IF($C460="B",VLOOKUP($A460,Bat!$A$4:$BG$1500,R$1,FALSE),VLOOKUP($A460,Pit!$A$4:$BA$1686,R$2,FALSE))</f>
        <v>108.15044029694474</v>
      </c>
      <c r="S460" s="17">
        <f>IF($C460="B",VLOOKUP($A460,Bat!$A$4:$BG$1500,S$1,FALSE),VLOOKUP($A460,Pit!$A$4:$BA$1686,S$2,FALSE))</f>
        <v>8.8675115017192562E-3</v>
      </c>
      <c r="T460" s="48" t="str">
        <f>IF($C460="B",VLOOKUP($A460,Bat!$A$4:$BG$1500,T$1,FALSE),VLOOKUP($A460,Pit!$A$4:$BA$1686,T$2,FALSE))</f>
        <v>$110k</v>
      </c>
      <c r="U460" s="19">
        <f>IF($C460="B",VLOOKUP($A460,Bat!$A$4:$AU$1464,46,FALSE),VLOOKUP($A460,Pit!$A$4:$BD$1664,55,FALSE))</f>
        <v>800</v>
      </c>
      <c r="V460" s="19">
        <f>IF($C460="B",VLOOKUP($A460,Bat!$A$4:$BA$1464,47,FALSE),VLOOKUP($A460,Pit!$A$4:$BF$1664,56,FALSE))</f>
        <v>800</v>
      </c>
      <c r="W460" s="19">
        <f>IF($C460="B",VLOOKUP($A460,Bat!$A$4:$BA$1464,48,FALSE),VLOOKUP($A460,Pit!$A$4:$BF$1664,57,FALSE))</f>
        <v>0</v>
      </c>
      <c r="X460" s="14">
        <f t="shared" si="33"/>
        <v>1295</v>
      </c>
      <c r="Y460" s="20">
        <f t="shared" si="34"/>
        <v>445</v>
      </c>
      <c r="Z460" s="14">
        <f>IFERROR(VLOOKUP($D460,Results37!$F$3:$L$1396,Z$1,FALSE),"")</f>
        <v>426</v>
      </c>
      <c r="AA460" s="43">
        <f>IF(ISERROR(VLOOKUP(D460,Results37!$F$3:$O$1399,AA$1,FALSE)),"",IF(VLOOKUP(D460,Results37!$F$3:$O$1399,AA$1+1,FALSE)=1,"S"&amp;VLOOKUP(D460,Results37!$F$3:$O$1399,AA$1,FALSE),VLOOKUP(D460,Results37!$F$3:$O$1399,AA$1,FALSE)))</f>
        <v>14</v>
      </c>
      <c r="AB460" s="14">
        <f>IFERROR(VLOOKUP($D460,Results37!$F$3:$L$1396,AB$1,FALSE),"")</f>
        <v>22</v>
      </c>
      <c r="AC460" s="14" t="str">
        <f>IFERROR(VLOOKUP($D460,Results37!$F$3:$L$1396,AC$1,FALSE),"")</f>
        <v>Bakersfield Bears</v>
      </c>
      <c r="AD460" s="14">
        <f t="shared" si="35"/>
        <v>869</v>
      </c>
      <c r="AE460" s="18" t="str">
        <f>IF(ISERROR(VLOOKUP($AC460&amp;"-"&amp;$F460&amp;" "&amp;G460,Bonuses!$B$1:$G$1006,4,FALSE)),"",INT(VLOOKUP($AC460&amp;"-"&amp;$F460&amp;" "&amp;$G460,Bonuses!$B$1:$G$1006,4,FALSE)))</f>
        <v/>
      </c>
      <c r="AF460" s="14" t="str">
        <f>AA460&amp;"."&amp;AB460&amp;" ("&amp;Z460&amp;") - "&amp;E460&amp;" "&amp;F460&amp;" "&amp;G460</f>
        <v>14.22 (426) - 3B Jesse Sinclair</v>
      </c>
    </row>
    <row r="461" spans="1:32" s="19" customFormat="1" hidden="1" x14ac:dyDescent="0.3">
      <c r="A461" s="19">
        <v>6587</v>
      </c>
      <c r="B461" s="19">
        <f t="shared" si="32"/>
        <v>1</v>
      </c>
      <c r="C461" s="14" t="str">
        <f>IF(ISNUMBER(IFERROR(VLOOKUP($A461,Pit!$A$4:$A$600,1,FALSE),"B")),"P","B")</f>
        <v>P</v>
      </c>
      <c r="D461" s="15">
        <f>IF($C461="B",VLOOKUP($A461,Bat!$A$4:$BG$1500,D$1,FALSE),VLOOKUP($A461,Pit!$A$4:$BA$1686,D$2,FALSE))</f>
        <v>6587</v>
      </c>
      <c r="E461" s="14" t="str">
        <f>IF($C461="B",VLOOKUP($A461,Bat!$A$4:$BG$1500,E$1,FALSE),VLOOKUP($A461,Pit!$A$4:$BA$1686,E$2,FALSE))</f>
        <v>RP</v>
      </c>
      <c r="F461" s="14" t="str">
        <f>IF($C461="B",VLOOKUP($A461,Bat!$A$4:$BG$1500,F$1,FALSE),VLOOKUP($A461,Pit!$A$4:$BA$1686,F$2,FALSE))</f>
        <v>Santiago</v>
      </c>
      <c r="G461" s="14" t="str">
        <f>IF($C461="B",VLOOKUP($A461,Bat!$A$4:$BG$1500,G$1,FALSE),VLOOKUP($A461,Pit!$A$4:$BA$1686,G$2,FALSE))</f>
        <v>Hernández</v>
      </c>
      <c r="H461" s="14">
        <f>IF($C461="B",VLOOKUP($A461,Bat!$A$4:$BG$1500,H$1,FALSE),VLOOKUP($A461,Pit!$A$4:$BA$1686,H$2,FALSE))</f>
        <v>18</v>
      </c>
      <c r="I461" s="14" t="str">
        <f>IF($C461="B",VLOOKUP($A461,Bat!$A$4:$BG$1500,I$1,FALSE),VLOOKUP($A461,Pit!$A$4:$BA$1686,I$2,FALSE))</f>
        <v>R</v>
      </c>
      <c r="J461" s="14" t="str">
        <f>IF($C461="B",VLOOKUP($A461,Bat!$A$4:$BG$1500,J$1,FALSE),VLOOKUP($A461,Pit!$A$4:$BA$1686,J$2,FALSE))</f>
        <v>L</v>
      </c>
      <c r="K461" s="14" t="str">
        <f>IF($C461="B",VLOOKUP($A461,Bat!$A$4:$BG$1500,K$1,FALSE),VLOOKUP($A461,Pit!$A$4:$BA$1686,K$2,FALSE))</f>
        <v>High</v>
      </c>
      <c r="L461" s="15" t="str">
        <f>IF($C461="B",VLOOKUP($A461,Bat!$A$4:$BG$1500,L$1,FALSE),VLOOKUP($A461,Pit!$A$4:$BA$1686,L$2,FALSE))</f>
        <v>Normal</v>
      </c>
      <c r="M461" s="14">
        <f>IF($C461="B",VLOOKUP($A461,Bat!$A$4:$BG$1500,M$1,FALSE),VLOOKUP($A461,Pit!$A$4:$BA$1686,M$2,FALSE))</f>
        <v>4</v>
      </c>
      <c r="N461" s="14">
        <f>IF($C461="B",VLOOKUP($A461,Bat!$A$4:$BG$1500,N$1,FALSE),VLOOKUP($A461,Pit!$A$4:$BA$1686,N$2,FALSE))</f>
        <v>2</v>
      </c>
      <c r="O461" s="14">
        <f>IF($C461="B",VLOOKUP($A461,Bat!$A$4:$BG$1500,O$1,FALSE),VLOOKUP($A461,Pit!$A$4:$BA$1686,O$2,FALSE))</f>
        <v>2</v>
      </c>
      <c r="P461" s="14" t="str">
        <f>IF($C461="B",VLOOKUP($A461,Bat!$A$4:$BG$1500,P$1,FALSE),VLOOKUP($A461,Pit!$A$4:$BA$1686,P$2,FALSE))</f>
        <v>85-87 Mph</v>
      </c>
      <c r="Q461" s="15">
        <f>IF($C461="B",VLOOKUP($A461,Bat!$A$4:$BG$1500,Q$1,FALSE),VLOOKUP($A461,Pit!$A$4:$BA$1686,Q$2,FALSE))</f>
        <v>6</v>
      </c>
      <c r="R461" s="16">
        <f>IF($C461="B",VLOOKUP($A461,Bat!$A$4:$BG$1500,R$1,FALSE),VLOOKUP($A461,Pit!$A$4:$BA$1686,R$2,FALSE))</f>
        <v>101.02605118658749</v>
      </c>
      <c r="S461" s="17">
        <f>IF($C461="B",VLOOKUP($A461,Bat!$A$4:$BG$1500,S$1,FALSE),VLOOKUP($A461,Pit!$A$4:$BA$1686,S$2,FALSE))</f>
        <v>2.4967128818941678E-3</v>
      </c>
      <c r="T461" s="48" t="str">
        <f>IF($C461="B",VLOOKUP($A461,Bat!$A$4:$BG$1500,T$1,FALSE),VLOOKUP($A461,Pit!$A$4:$BA$1686,T$2,FALSE))</f>
        <v>$85k</v>
      </c>
      <c r="U461" s="19">
        <f>IF($C461="B",VLOOKUP($A461,Bat!$A$4:$AU$1464,46,FALSE),VLOOKUP($A461,Pit!$A$4:$BD$1664,55,FALSE))</f>
        <v>800</v>
      </c>
      <c r="V461" s="19">
        <f>IF($C461="B",VLOOKUP($A461,Bat!$A$4:$BA$1464,47,FALSE),VLOOKUP($A461,Pit!$A$4:$BF$1664,56,FALSE))</f>
        <v>800</v>
      </c>
      <c r="W461" s="19">
        <f>IF($C461="B",VLOOKUP($A461,Bat!$A$4:$BA$1464,48,FALSE),VLOOKUP($A461,Pit!$A$4:$BF$1664,57,FALSE))</f>
        <v>0</v>
      </c>
      <c r="X461" s="14">
        <f t="shared" si="33"/>
        <v>1299</v>
      </c>
      <c r="Y461" s="20">
        <f t="shared" si="34"/>
        <v>449</v>
      </c>
      <c r="Z461" s="14" t="str">
        <f>IFERROR(VLOOKUP($D461,Results37!$F$3:$L$1396,Z$1,FALSE),"")</f>
        <v/>
      </c>
      <c r="AA461" s="43" t="str">
        <f>IF(ISERROR(VLOOKUP(D461,Results37!$F$3:$O$1399,AA$1,FALSE)),"",IF(VLOOKUP(D461,Results37!$F$3:$O$1399,AA$1+1,FALSE)=1,"S"&amp;VLOOKUP(D461,Results37!$F$3:$O$1399,AA$1,FALSE),VLOOKUP(D461,Results37!$F$3:$O$1399,AA$1,FALSE)))</f>
        <v/>
      </c>
      <c r="AB461" s="14" t="str">
        <f>IFERROR(VLOOKUP($D461,Results37!$F$3:$L$1396,AB$1,FALSE),"")</f>
        <v/>
      </c>
      <c r="AC461" s="14" t="str">
        <f>IFERROR(VLOOKUP($D461,Results37!$F$3:$L$1396,AC$1,FALSE),"")</f>
        <v/>
      </c>
      <c r="AD461" s="14" t="e">
        <f t="shared" si="35"/>
        <v>#VALUE!</v>
      </c>
      <c r="AE461" s="18" t="str">
        <f>IF(ISERROR(VLOOKUP($AC461&amp;"-"&amp;$F461&amp;" "&amp;G461,Bonuses!$B$1:$G$1006,4,FALSE)),"",INT(VLOOKUP($AC461&amp;"-"&amp;$F461&amp;" "&amp;$G461,Bonuses!$B$1:$G$1006,4,FALSE)))</f>
        <v/>
      </c>
      <c r="AF461" s="14" t="str">
        <f>IF(ISERROR(VLOOKUP($AC461&amp;"-"&amp;$F461,Bonuses!$B$1:$G$1006,5,FALSE)),"",IF(VLOOKUP($AC461&amp;"-"&amp;$F461,Bonuses!$B$1:$G$1006,5,FALSE)="","",VLOOKUP($AC461&amp;"-"&amp;$F461,Bonuses!$B$1:$G$1006,6,FALSE)&amp;" yrs, "&amp;VLOOKUP($AC461&amp;"-"&amp;$F461,Bonuses!$B$1:$G$1006,5,FALSE)))</f>
        <v/>
      </c>
    </row>
    <row r="462" spans="1:32" s="19" customFormat="1" hidden="1" x14ac:dyDescent="0.3">
      <c r="A462" s="19">
        <v>6030</v>
      </c>
      <c r="B462" s="19">
        <f t="shared" si="32"/>
        <v>1</v>
      </c>
      <c r="C462" s="14" t="str">
        <f>IF(ISNUMBER(IFERROR(VLOOKUP($A462,Pit!$A$4:$A$600,1,FALSE),"B")),"P","B")</f>
        <v>P</v>
      </c>
      <c r="D462" s="15">
        <f>IF($C462="B",VLOOKUP($A462,Bat!$A$4:$BG$1500,D$1,FALSE),VLOOKUP($A462,Pit!$A$4:$BA$1686,D$2,FALSE))</f>
        <v>6030</v>
      </c>
      <c r="E462" s="14" t="str">
        <f>IF($C462="B",VLOOKUP($A462,Bat!$A$4:$BG$1500,E$1,FALSE),VLOOKUP($A462,Pit!$A$4:$BA$1686,E$2,FALSE))</f>
        <v>RP</v>
      </c>
      <c r="F462" s="14" t="str">
        <f>IF($C462="B",VLOOKUP($A462,Bat!$A$4:$BG$1500,F$1,FALSE),VLOOKUP($A462,Pit!$A$4:$BA$1686,F$2,FALSE))</f>
        <v>Jemke</v>
      </c>
      <c r="G462" s="14" t="str">
        <f>IF($C462="B",VLOOKUP($A462,Bat!$A$4:$BG$1500,G$1,FALSE),VLOOKUP($A462,Pit!$A$4:$BA$1686,G$2,FALSE))</f>
        <v>Neelen</v>
      </c>
      <c r="H462" s="14">
        <f>IF($C462="B",VLOOKUP($A462,Bat!$A$4:$BG$1500,H$1,FALSE),VLOOKUP($A462,Pit!$A$4:$BA$1686,H$2,FALSE))</f>
        <v>18</v>
      </c>
      <c r="I462" s="14" t="str">
        <f>IF($C462="B",VLOOKUP($A462,Bat!$A$4:$BG$1500,I$1,FALSE),VLOOKUP($A462,Pit!$A$4:$BA$1686,I$2,FALSE))</f>
        <v>L</v>
      </c>
      <c r="J462" s="14" t="str">
        <f>IF($C462="B",VLOOKUP($A462,Bat!$A$4:$BG$1500,J$1,FALSE),VLOOKUP($A462,Pit!$A$4:$BA$1686,J$2,FALSE))</f>
        <v>L</v>
      </c>
      <c r="K462" s="14" t="str">
        <f>IF($C462="B",VLOOKUP($A462,Bat!$A$4:$BG$1500,K$1,FALSE),VLOOKUP($A462,Pit!$A$4:$BA$1686,K$2,FALSE))</f>
        <v>High</v>
      </c>
      <c r="L462" s="15" t="str">
        <f>IF($C462="B",VLOOKUP($A462,Bat!$A$4:$BG$1500,L$1,FALSE),VLOOKUP($A462,Pit!$A$4:$BA$1686,L$2,FALSE))</f>
        <v>Normal</v>
      </c>
      <c r="M462" s="14">
        <f>IF($C462="B",VLOOKUP($A462,Bat!$A$4:$BG$1500,M$1,FALSE),VLOOKUP($A462,Pit!$A$4:$BA$1686,M$2,FALSE))</f>
        <v>4</v>
      </c>
      <c r="N462" s="14">
        <f>IF($C462="B",VLOOKUP($A462,Bat!$A$4:$BG$1500,N$1,FALSE),VLOOKUP($A462,Pit!$A$4:$BA$1686,N$2,FALSE))</f>
        <v>2</v>
      </c>
      <c r="O462" s="14">
        <f>IF($C462="B",VLOOKUP($A462,Bat!$A$4:$BG$1500,O$1,FALSE),VLOOKUP($A462,Pit!$A$4:$BA$1686,O$2,FALSE))</f>
        <v>2</v>
      </c>
      <c r="P462" s="14" t="str">
        <f>IF($C462="B",VLOOKUP($A462,Bat!$A$4:$BG$1500,P$1,FALSE),VLOOKUP($A462,Pit!$A$4:$BA$1686,P$2,FALSE))</f>
        <v>86-88 Mph</v>
      </c>
      <c r="Q462" s="15">
        <f>IF($C462="B",VLOOKUP($A462,Bat!$A$4:$BG$1500,Q$1,FALSE),VLOOKUP($A462,Pit!$A$4:$BA$1686,Q$2,FALSE))</f>
        <v>6</v>
      </c>
      <c r="R462" s="16">
        <f>IF($C462="B",VLOOKUP($A462,Bat!$A$4:$BG$1500,R$1,FALSE),VLOOKUP($A462,Pit!$A$4:$BA$1686,R$2,FALSE))</f>
        <v>101.02605118658749</v>
      </c>
      <c r="S462" s="17">
        <f>IF($C462="B",VLOOKUP($A462,Bat!$A$4:$BG$1500,S$1,FALSE),VLOOKUP($A462,Pit!$A$4:$BA$1686,S$2,FALSE))</f>
        <v>2.4967128818941678E-3</v>
      </c>
      <c r="T462" s="48" t="str">
        <f>IF($C462="B",VLOOKUP($A462,Bat!$A$4:$BG$1500,T$1,FALSE),VLOOKUP($A462,Pit!$A$4:$BA$1686,T$2,FALSE))</f>
        <v>$65k</v>
      </c>
      <c r="U462" s="19">
        <f>IF($C462="B",VLOOKUP($A462,Bat!$A$4:$AU$1464,46,FALSE),VLOOKUP($A462,Pit!$A$4:$BD$1664,55,FALSE))</f>
        <v>800</v>
      </c>
      <c r="V462" s="19">
        <f>IF($C462="B",VLOOKUP($A462,Bat!$A$4:$BA$1464,47,FALSE),VLOOKUP($A462,Pit!$A$4:$BF$1664,56,FALSE))</f>
        <v>800</v>
      </c>
      <c r="W462" s="19">
        <f>IF($C462="B",VLOOKUP($A462,Bat!$A$4:$BA$1464,48,FALSE),VLOOKUP($A462,Pit!$A$4:$BF$1664,57,FALSE))</f>
        <v>0</v>
      </c>
      <c r="X462" s="14">
        <f t="shared" si="33"/>
        <v>1299</v>
      </c>
      <c r="Y462" s="20">
        <f t="shared" si="34"/>
        <v>449</v>
      </c>
      <c r="Z462" s="14" t="str">
        <f>IFERROR(VLOOKUP($D462,Results37!$F$3:$L$1396,Z$1,FALSE),"")</f>
        <v/>
      </c>
      <c r="AA462" s="43" t="str">
        <f>IF(ISERROR(VLOOKUP(D462,Results37!$F$3:$O$1399,AA$1,FALSE)),"",IF(VLOOKUP(D462,Results37!$F$3:$O$1399,AA$1+1,FALSE)=1,"S"&amp;VLOOKUP(D462,Results37!$F$3:$O$1399,AA$1,FALSE),VLOOKUP(D462,Results37!$F$3:$O$1399,AA$1,FALSE)))</f>
        <v/>
      </c>
      <c r="AB462" s="14" t="str">
        <f>IFERROR(VLOOKUP($D462,Results37!$F$3:$L$1396,AB$1,FALSE),"")</f>
        <v/>
      </c>
      <c r="AC462" s="14" t="str">
        <f>IFERROR(VLOOKUP($D462,Results37!$F$3:$L$1396,AC$1,FALSE),"")</f>
        <v/>
      </c>
      <c r="AD462" s="14" t="e">
        <f t="shared" si="35"/>
        <v>#VALUE!</v>
      </c>
      <c r="AE462" s="18" t="str">
        <f>IF(ISERROR(VLOOKUP($AC462&amp;"-"&amp;$F462&amp;" "&amp;G462,Bonuses!$B$1:$G$1006,4,FALSE)),"",INT(VLOOKUP($AC462&amp;"-"&amp;$F462&amp;" "&amp;$G462,Bonuses!$B$1:$G$1006,4,FALSE)))</f>
        <v/>
      </c>
      <c r="AF462" s="14" t="str">
        <f>AA462&amp;"."&amp;AB462&amp;" ("&amp;Z462&amp;") - "&amp;E462&amp;" "&amp;F462&amp;" "&amp;G462</f>
        <v>. () - RP Jemke Neelen</v>
      </c>
    </row>
    <row r="463" spans="1:32" s="19" customFormat="1" hidden="1" x14ac:dyDescent="0.3">
      <c r="A463" s="19">
        <v>7100</v>
      </c>
      <c r="B463" s="19">
        <f t="shared" si="32"/>
        <v>1</v>
      </c>
      <c r="C463" s="14" t="str">
        <f>IF(ISNUMBER(IFERROR(VLOOKUP($A463,Pit!$A$4:$A$600,1,FALSE),"B")),"P","B")</f>
        <v>P</v>
      </c>
      <c r="D463" s="15">
        <f>IF($C463="B",VLOOKUP($A463,Bat!$A$4:$BG$1500,D$1,FALSE),VLOOKUP($A463,Pit!$A$4:$BA$1686,D$2,FALSE))</f>
        <v>7100</v>
      </c>
      <c r="E463" s="14" t="str">
        <f>IF($C463="B",VLOOKUP($A463,Bat!$A$4:$BG$1500,E$1,FALSE),VLOOKUP($A463,Pit!$A$4:$BA$1686,E$2,FALSE))</f>
        <v>RP</v>
      </c>
      <c r="F463" s="14" t="str">
        <f>IF($C463="B",VLOOKUP($A463,Bat!$A$4:$BG$1500,F$1,FALSE),VLOOKUP($A463,Pit!$A$4:$BA$1686,F$2,FALSE))</f>
        <v>Cisco</v>
      </c>
      <c r="G463" s="14" t="str">
        <f>IF($C463="B",VLOOKUP($A463,Bat!$A$4:$BG$1500,G$1,FALSE),VLOOKUP($A463,Pit!$A$4:$BA$1686,G$2,FALSE))</f>
        <v>Estrada</v>
      </c>
      <c r="H463" s="14">
        <f>IF($C463="B",VLOOKUP($A463,Bat!$A$4:$BG$1500,H$1,FALSE),VLOOKUP($A463,Pit!$A$4:$BA$1686,H$2,FALSE))</f>
        <v>18</v>
      </c>
      <c r="I463" s="14" t="str">
        <f>IF($C463="B",VLOOKUP($A463,Bat!$A$4:$BG$1500,I$1,FALSE),VLOOKUP($A463,Pit!$A$4:$BA$1686,I$2,FALSE))</f>
        <v>S</v>
      </c>
      <c r="J463" s="14" t="str">
        <f>IF($C463="B",VLOOKUP($A463,Bat!$A$4:$BG$1500,J$1,FALSE),VLOOKUP($A463,Pit!$A$4:$BA$1686,J$2,FALSE))</f>
        <v>L</v>
      </c>
      <c r="K463" s="14" t="str">
        <f>IF($C463="B",VLOOKUP($A463,Bat!$A$4:$BG$1500,K$1,FALSE),VLOOKUP($A463,Pit!$A$4:$BA$1686,K$2,FALSE))</f>
        <v>High</v>
      </c>
      <c r="L463" s="15" t="str">
        <f>IF($C463="B",VLOOKUP($A463,Bat!$A$4:$BG$1500,L$1,FALSE),VLOOKUP($A463,Pit!$A$4:$BA$1686,L$2,FALSE))</f>
        <v>Low</v>
      </c>
      <c r="M463" s="14">
        <f>IF($C463="B",VLOOKUP($A463,Bat!$A$4:$BG$1500,M$1,FALSE),VLOOKUP($A463,Pit!$A$4:$BA$1686,M$2,FALSE))</f>
        <v>4</v>
      </c>
      <c r="N463" s="14">
        <f>IF($C463="B",VLOOKUP($A463,Bat!$A$4:$BG$1500,N$1,FALSE),VLOOKUP($A463,Pit!$A$4:$BA$1686,N$2,FALSE))</f>
        <v>2</v>
      </c>
      <c r="O463" s="14">
        <f>IF($C463="B",VLOOKUP($A463,Bat!$A$4:$BG$1500,O$1,FALSE),VLOOKUP($A463,Pit!$A$4:$BA$1686,O$2,FALSE))</f>
        <v>2</v>
      </c>
      <c r="P463" s="14" t="str">
        <f>IF($C463="B",VLOOKUP($A463,Bat!$A$4:$BG$1500,P$1,FALSE),VLOOKUP($A463,Pit!$A$4:$BA$1686,P$2,FALSE))</f>
        <v>86-88 Mph</v>
      </c>
      <c r="Q463" s="15">
        <f>IF($C463="B",VLOOKUP($A463,Bat!$A$4:$BG$1500,Q$1,FALSE),VLOOKUP($A463,Pit!$A$4:$BA$1686,Q$2,FALSE))</f>
        <v>10</v>
      </c>
      <c r="R463" s="16">
        <f>IF($C463="B",VLOOKUP($A463,Bat!$A$4:$BG$1500,R$1,FALSE),VLOOKUP($A463,Pit!$A$4:$BA$1686,R$2,FALSE))</f>
        <v>99.937616601628193</v>
      </c>
      <c r="S463" s="17">
        <f>IF($C463="B",VLOOKUP($A463,Bat!$A$4:$BG$1500,S$1,FALSE),VLOOKUP($A463,Pit!$A$4:$BA$1686,S$2,FALSE))</f>
        <v>-9.7918631355335684E-2</v>
      </c>
      <c r="T463" s="48" t="str">
        <f>IF($C463="B",VLOOKUP($A463,Bat!$A$4:$BG$1500,T$1,FALSE),VLOOKUP($A463,Pit!$A$4:$BA$1686,T$2,FALSE))</f>
        <v>$38k</v>
      </c>
      <c r="U463" s="19">
        <f>IF($C463="B",VLOOKUP($A463,Bat!$A$4:$AU$1464,46,FALSE),VLOOKUP($A463,Pit!$A$4:$BD$1664,55,FALSE))</f>
        <v>800</v>
      </c>
      <c r="V463" s="19">
        <f>IF($C463="B",VLOOKUP($A463,Bat!$A$4:$BA$1464,47,FALSE),VLOOKUP($A463,Pit!$A$4:$BF$1664,56,FALSE))</f>
        <v>800</v>
      </c>
      <c r="W463" s="19">
        <f>IF($C463="B",VLOOKUP($A463,Bat!$A$4:$BA$1464,48,FALSE),VLOOKUP($A463,Pit!$A$4:$BF$1664,57,FALSE))</f>
        <v>0</v>
      </c>
      <c r="X463" s="14">
        <f t="shared" si="33"/>
        <v>1363</v>
      </c>
      <c r="Y463" s="20">
        <f t="shared" si="34"/>
        <v>513</v>
      </c>
      <c r="Z463" s="14">
        <f>IFERROR(VLOOKUP($D463,Results37!$F$3:$L$1396,Z$1,FALSE),"")</f>
        <v>522</v>
      </c>
      <c r="AA463" s="43">
        <f>IF(ISERROR(VLOOKUP(D463,Results37!$F$3:$O$1399,AA$1,FALSE)),"",IF(VLOOKUP(D463,Results37!$F$3:$O$1399,AA$1+1,FALSE)=1,"S"&amp;VLOOKUP(D463,Results37!$F$3:$O$1399,AA$1,FALSE),VLOOKUP(D463,Results37!$F$3:$O$1399,AA$1,FALSE)))</f>
        <v>17</v>
      </c>
      <c r="AB463" s="14">
        <f>IFERROR(VLOOKUP($D463,Results37!$F$3:$L$1396,AB$1,FALSE),"")</f>
        <v>22</v>
      </c>
      <c r="AC463" s="14" t="str">
        <f>IFERROR(VLOOKUP($D463,Results37!$F$3:$L$1396,AC$1,FALSE),"")</f>
        <v>Bakersfield Bears</v>
      </c>
      <c r="AD463" s="14">
        <f t="shared" si="35"/>
        <v>841</v>
      </c>
      <c r="AE463" s="18" t="str">
        <f>IF(ISERROR(VLOOKUP($AC463&amp;"-"&amp;$F463&amp;" "&amp;G463,Bonuses!$B$1:$G$1006,4,FALSE)),"",INT(VLOOKUP($AC463&amp;"-"&amp;$F463&amp;" "&amp;$G463,Bonuses!$B$1:$G$1006,4,FALSE)))</f>
        <v/>
      </c>
      <c r="AF463" s="14" t="str">
        <f>AA463&amp;"."&amp;AB463&amp;" ("&amp;Z463&amp;") - "&amp;E463&amp;" "&amp;F463&amp;" "&amp;G463</f>
        <v>17.22 (522) - RP Cisco Estrada</v>
      </c>
    </row>
    <row r="464" spans="1:32" s="19" customFormat="1" hidden="1" x14ac:dyDescent="0.3">
      <c r="A464" s="19">
        <v>12535</v>
      </c>
      <c r="B464" s="19">
        <f t="shared" si="32"/>
        <v>1</v>
      </c>
      <c r="C464" s="14" t="str">
        <f>IF(ISNUMBER(IFERROR(VLOOKUP($A464,Pit!$A$4:$A$600,1,FALSE),"B")),"P","B")</f>
        <v>B</v>
      </c>
      <c r="D464" s="15">
        <f>IF($C464="B",VLOOKUP($A464,Bat!$A$4:$BG$1500,D$1,FALSE),VLOOKUP($A464,Pit!$A$4:$BA$1686,D$2,FALSE))</f>
        <v>12535</v>
      </c>
      <c r="E464" s="14" t="str">
        <f>IF($C464="B",VLOOKUP($A464,Bat!$A$4:$BG$1500,E$1,FALSE),VLOOKUP($A464,Pit!$A$4:$BA$1686,E$2,FALSE))</f>
        <v>C</v>
      </c>
      <c r="F464" s="14" t="str">
        <f>IF($C464="B",VLOOKUP($A464,Bat!$A$4:$BG$1500,F$1,FALSE),VLOOKUP($A464,Pit!$A$4:$BA$1686,F$2,FALSE))</f>
        <v>Nelson</v>
      </c>
      <c r="G464" s="14" t="str">
        <f>IF($C464="B",VLOOKUP($A464,Bat!$A$4:$BG$1500,G$1,FALSE),VLOOKUP($A464,Pit!$A$4:$BA$1686,G$2,FALSE))</f>
        <v>Pineda</v>
      </c>
      <c r="H464" s="14">
        <f>IF($C464="B",VLOOKUP($A464,Bat!$A$4:$BG$1500,H$1,FALSE),VLOOKUP($A464,Pit!$A$4:$BA$1686,H$2,FALSE))</f>
        <v>18</v>
      </c>
      <c r="I464" s="14" t="str">
        <f>IF($C464="B",VLOOKUP($A464,Bat!$A$4:$BG$1500,I$1,FALSE),VLOOKUP($A464,Pit!$A$4:$BA$1686,I$2,FALSE))</f>
        <v>R</v>
      </c>
      <c r="J464" s="14" t="str">
        <f>IF($C464="B",VLOOKUP($A464,Bat!$A$4:$BG$1500,J$1,FALSE),VLOOKUP($A464,Pit!$A$4:$BA$1686,J$2,FALSE))</f>
        <v>R</v>
      </c>
      <c r="K464" s="14" t="str">
        <f>IF($C464="B",VLOOKUP($A464,Bat!$A$4:$BG$1500,K$1,FALSE),VLOOKUP($A464,Pit!$A$4:$BA$1686,K$2,FALSE))</f>
        <v>High</v>
      </c>
      <c r="L464" s="15" t="str">
        <f>IF($C464="B",VLOOKUP($A464,Bat!$A$4:$BG$1500,L$1,FALSE),VLOOKUP($A464,Pit!$A$4:$BA$1686,L$2,FALSE))</f>
        <v>Low</v>
      </c>
      <c r="M464" s="14">
        <f>IF($C464="B",VLOOKUP($A464,Bat!$A$4:$BG$1500,M$1,FALSE),VLOOKUP($A464,Pit!$A$4:$BA$1686,M$2,FALSE))</f>
        <v>2</v>
      </c>
      <c r="N464" s="14">
        <f>IF($C464="B",VLOOKUP($A464,Bat!$A$4:$BG$1500,N$1,FALSE),VLOOKUP($A464,Pit!$A$4:$BA$1686,N$2,FALSE))</f>
        <v>2</v>
      </c>
      <c r="O464" s="14">
        <f>IF($C464="B",VLOOKUP($A464,Bat!$A$4:$BG$1500,O$1,FALSE),VLOOKUP($A464,Pit!$A$4:$BA$1686,O$2,FALSE))</f>
        <v>4</v>
      </c>
      <c r="P464" s="14">
        <f>IF($C464="B",VLOOKUP($A464,Bat!$A$4:$BG$1500,P$1,FALSE),VLOOKUP($A464,Pit!$A$4:$BA$1686,P$2,FALSE))</f>
        <v>3</v>
      </c>
      <c r="Q464" s="15">
        <f>IF($C464="B",VLOOKUP($A464,Bat!$A$4:$BG$1500,Q$1,FALSE),VLOOKUP($A464,Pit!$A$4:$BA$1686,Q$2,FALSE))</f>
        <v>2</v>
      </c>
      <c r="R464" s="16">
        <f>IF($C464="B",VLOOKUP($A464,Bat!$A$4:$BG$1500,R$1,FALSE),VLOOKUP($A464,Pit!$A$4:$BA$1686,R$2,FALSE))</f>
        <v>104.89457926924071</v>
      </c>
      <c r="S464" s="17">
        <f>IF($C464="B",VLOOKUP($A464,Bat!$A$4:$BG$1500,S$1,FALSE),VLOOKUP($A464,Pit!$A$4:$BA$1686,S$2,FALSE))</f>
        <v>-0.67124531424859157</v>
      </c>
      <c r="T464" s="48" t="str">
        <f>IF($C464="B",VLOOKUP($A464,Bat!$A$4:$BG$1500,T$1,FALSE),VLOOKUP($A464,Pit!$A$4:$BA$1686,T$2,FALSE))</f>
        <v>$65k</v>
      </c>
      <c r="U464" s="19">
        <f>IF($C464="B",VLOOKUP($A464,Bat!$A$4:$AU$1464,46,FALSE),VLOOKUP($A464,Pit!$A$4:$BD$1664,55,FALSE))</f>
        <v>800</v>
      </c>
      <c r="V464" s="19">
        <f>IF($C464="B",VLOOKUP($A464,Bat!$A$4:$BA$1464,47,FALSE),VLOOKUP($A464,Pit!$A$4:$BF$1664,56,FALSE))</f>
        <v>800</v>
      </c>
      <c r="W464" s="19">
        <f>IF($C464="B",VLOOKUP($A464,Bat!$A$4:$BA$1464,48,FALSE),VLOOKUP($A464,Pit!$A$4:$BF$1664,57,FALSE))</f>
        <v>0</v>
      </c>
      <c r="X464" s="14">
        <f t="shared" si="33"/>
        <v>1710</v>
      </c>
      <c r="Y464" s="20">
        <f t="shared" si="34"/>
        <v>860</v>
      </c>
      <c r="Z464" s="14" t="str">
        <f>IFERROR(VLOOKUP($D464,Results37!$F$3:$L$1396,Z$1,FALSE),"")</f>
        <v/>
      </c>
      <c r="AA464" s="43" t="str">
        <f>IF(ISERROR(VLOOKUP(D464,Results37!$F$3:$O$1399,AA$1,FALSE)),"",IF(VLOOKUP(D464,Results37!$F$3:$O$1399,AA$1+1,FALSE)=1,"S"&amp;VLOOKUP(D464,Results37!$F$3:$O$1399,AA$1,FALSE),VLOOKUP(D464,Results37!$F$3:$O$1399,AA$1,FALSE)))</f>
        <v/>
      </c>
      <c r="AB464" s="14" t="str">
        <f>IFERROR(VLOOKUP($D464,Results37!$F$3:$L$1396,AB$1,FALSE),"")</f>
        <v/>
      </c>
      <c r="AC464" s="14" t="str">
        <f>IFERROR(VLOOKUP($D464,Results37!$F$3:$L$1396,AC$1,FALSE),"")</f>
        <v/>
      </c>
      <c r="AD464" s="14" t="e">
        <f t="shared" si="35"/>
        <v>#VALUE!</v>
      </c>
      <c r="AE464" s="18" t="str">
        <f>IF(ISERROR(VLOOKUP($AC464&amp;"-"&amp;$F464&amp;" "&amp;G464,Bonuses!$B$1:$G$1006,4,FALSE)),"",INT(VLOOKUP($AC464&amp;"-"&amp;$F464&amp;" "&amp;$G464,Bonuses!$B$1:$G$1006,4,FALSE)))</f>
        <v/>
      </c>
      <c r="AF464" s="14" t="str">
        <f>AA464&amp;"."&amp;AB464&amp;" ("&amp;Z464&amp;") - "&amp;E464&amp;" "&amp;F464&amp;" "&amp;G464</f>
        <v>. () - C Nelson Pineda</v>
      </c>
    </row>
    <row r="465" spans="1:32" s="19" customFormat="1" hidden="1" x14ac:dyDescent="0.3">
      <c r="A465" s="19">
        <v>11376</v>
      </c>
      <c r="B465" s="19">
        <f t="shared" si="32"/>
        <v>1</v>
      </c>
      <c r="C465" s="14" t="str">
        <f>IF(ISNUMBER(IFERROR(VLOOKUP($A465,Pit!$A$4:$A$600,1,FALSE),"B")),"P","B")</f>
        <v>B</v>
      </c>
      <c r="D465" s="15">
        <f>IF($C465="B",VLOOKUP($A465,Bat!$A$4:$BG$1500,D$1,FALSE),VLOOKUP($A465,Pit!$A$4:$BA$1686,D$2,FALSE))</f>
        <v>11376</v>
      </c>
      <c r="E465" s="14" t="str">
        <f>IF($C465="B",VLOOKUP($A465,Bat!$A$4:$BG$1500,E$1,FALSE),VLOOKUP($A465,Pit!$A$4:$BA$1686,E$2,FALSE))</f>
        <v>1B</v>
      </c>
      <c r="F465" s="14" t="str">
        <f>IF($C465="B",VLOOKUP($A465,Bat!$A$4:$BG$1500,F$1,FALSE),VLOOKUP($A465,Pit!$A$4:$BA$1686,F$2,FALSE))</f>
        <v>Josh</v>
      </c>
      <c r="G465" s="14" t="str">
        <f>IF($C465="B",VLOOKUP($A465,Bat!$A$4:$BG$1500,G$1,FALSE),VLOOKUP($A465,Pit!$A$4:$BA$1686,G$2,FALSE))</f>
        <v>MacNair</v>
      </c>
      <c r="H465" s="14">
        <f>IF($C465="B",VLOOKUP($A465,Bat!$A$4:$BG$1500,H$1,FALSE),VLOOKUP($A465,Pit!$A$4:$BA$1686,H$2,FALSE))</f>
        <v>22</v>
      </c>
      <c r="I465" s="14" t="str">
        <f>IF($C465="B",VLOOKUP($A465,Bat!$A$4:$BG$1500,I$1,FALSE),VLOOKUP($A465,Pit!$A$4:$BA$1686,I$2,FALSE))</f>
        <v>R</v>
      </c>
      <c r="J465" s="14" t="str">
        <f>IF($C465="B",VLOOKUP($A465,Bat!$A$4:$BG$1500,J$1,FALSE),VLOOKUP($A465,Pit!$A$4:$BA$1686,J$2,FALSE))</f>
        <v>R</v>
      </c>
      <c r="K465" s="14" t="str">
        <f>IF($C465="B",VLOOKUP($A465,Bat!$A$4:$BG$1500,K$1,FALSE),VLOOKUP($A465,Pit!$A$4:$BA$1686,K$2,FALSE))</f>
        <v>High</v>
      </c>
      <c r="L465" s="15" t="str">
        <f>IF($C465="B",VLOOKUP($A465,Bat!$A$4:$BG$1500,L$1,FALSE),VLOOKUP($A465,Pit!$A$4:$BA$1686,L$2,FALSE))</f>
        <v>Normal</v>
      </c>
      <c r="M465" s="14">
        <f>IF($C465="B",VLOOKUP($A465,Bat!$A$4:$BG$1500,M$1,FALSE),VLOOKUP($A465,Pit!$A$4:$BA$1686,M$2,FALSE))</f>
        <v>3</v>
      </c>
      <c r="N465" s="14">
        <f>IF($C465="B",VLOOKUP($A465,Bat!$A$4:$BG$1500,N$1,FALSE),VLOOKUP($A465,Pit!$A$4:$BA$1686,N$2,FALSE))</f>
        <v>3</v>
      </c>
      <c r="O465" s="14">
        <f>IF($C465="B",VLOOKUP($A465,Bat!$A$4:$BG$1500,O$1,FALSE),VLOOKUP($A465,Pit!$A$4:$BA$1686,O$2,FALSE))</f>
        <v>4</v>
      </c>
      <c r="P465" s="14">
        <f>IF($C465="B",VLOOKUP($A465,Bat!$A$4:$BG$1500,P$1,FALSE),VLOOKUP($A465,Pit!$A$4:$BA$1686,P$2,FALSE))</f>
        <v>5</v>
      </c>
      <c r="Q465" s="15">
        <f>IF($C465="B",VLOOKUP($A465,Bat!$A$4:$BG$1500,Q$1,FALSE),VLOOKUP($A465,Pit!$A$4:$BA$1686,Q$2,FALSE))</f>
        <v>3</v>
      </c>
      <c r="R465" s="16">
        <f>IF($C465="B",VLOOKUP($A465,Bat!$A$4:$BG$1500,R$1,FALSE),VLOOKUP($A465,Pit!$A$4:$BA$1686,R$2,FALSE))</f>
        <v>108.07093780107955</v>
      </c>
      <c r="S465" s="17">
        <f>IF($C465="B",VLOOKUP($A465,Bat!$A$4:$BG$1500,S$1,FALSE),VLOOKUP($A465,Pit!$A$4:$BA$1686,S$2,FALSE))</f>
        <v>-7.7396675691893835E-3</v>
      </c>
      <c r="T465" s="48" t="str">
        <f>IF($C465="B",VLOOKUP($A465,Bat!$A$4:$BG$1500,T$1,FALSE),VLOOKUP($A465,Pit!$A$4:$BA$1686,T$2,FALSE))</f>
        <v>-</v>
      </c>
      <c r="U465" s="19">
        <f>IF($C465="B",VLOOKUP($A465,Bat!$A$4:$AU$1464,46,FALSE),VLOOKUP($A465,Pit!$A$4:$BD$1664,55,FALSE))</f>
        <v>800</v>
      </c>
      <c r="V465" s="19">
        <f>IF($C465="B",VLOOKUP($A465,Bat!$A$4:$BA$1464,47,FALSE),VLOOKUP($A465,Pit!$A$4:$BF$1664,56,FALSE))</f>
        <v>800</v>
      </c>
      <c r="W465" s="19">
        <f>IF($C465="B",VLOOKUP($A465,Bat!$A$4:$BA$1464,48,FALSE),VLOOKUP($A465,Pit!$A$4:$BF$1664,57,FALSE))</f>
        <v>0</v>
      </c>
      <c r="X465" s="14">
        <f t="shared" si="33"/>
        <v>1303</v>
      </c>
      <c r="Y465" s="20">
        <f t="shared" si="34"/>
        <v>453</v>
      </c>
      <c r="Z465" s="14">
        <f>IFERROR(VLOOKUP($D465,Results37!$F$3:$L$1396,Z$1,FALSE),"")</f>
        <v>451</v>
      </c>
      <c r="AA465" s="43">
        <f>IF(ISERROR(VLOOKUP(D465,Results37!$F$3:$O$1399,AA$1,FALSE)),"",IF(VLOOKUP(D465,Results37!$F$3:$O$1399,AA$1+1,FALSE)=1,"S"&amp;VLOOKUP(D465,Results37!$F$3:$O$1399,AA$1,FALSE),VLOOKUP(D465,Results37!$F$3:$O$1399,AA$1,FALSE)))</f>
        <v>15</v>
      </c>
      <c r="AB465" s="14">
        <f>IFERROR(VLOOKUP($D465,Results37!$F$3:$L$1396,AB$1,FALSE),"")</f>
        <v>15</v>
      </c>
      <c r="AC465" s="14" t="str">
        <f>IFERROR(VLOOKUP($D465,Results37!$F$3:$L$1396,AC$1,FALSE),"")</f>
        <v>London Underground</v>
      </c>
      <c r="AD465" s="14">
        <f t="shared" si="35"/>
        <v>852</v>
      </c>
      <c r="AE465" s="18" t="str">
        <f>IF(ISERROR(VLOOKUP($AC465&amp;"-"&amp;$F465&amp;" "&amp;G465,Bonuses!$B$1:$G$1006,4,FALSE)),"",INT(VLOOKUP($AC465&amp;"-"&amp;$F465&amp;" "&amp;$G465,Bonuses!$B$1:$G$1006,4,FALSE)))</f>
        <v/>
      </c>
      <c r="AF465" s="14" t="str">
        <f>AA465&amp;"."&amp;AB465&amp;" ("&amp;Z465&amp;") - "&amp;E465&amp;" "&amp;F465&amp;" "&amp;G465</f>
        <v>15.15 (451) - 1B Josh MacNair</v>
      </c>
    </row>
    <row r="466" spans="1:32" s="19" customFormat="1" hidden="1" x14ac:dyDescent="0.3">
      <c r="A466" s="19">
        <v>5827</v>
      </c>
      <c r="B466" s="19">
        <f t="shared" si="32"/>
        <v>1</v>
      </c>
      <c r="C466" s="14" t="str">
        <f>IF(ISNUMBER(IFERROR(VLOOKUP($A466,Pit!$A$4:$A$600,1,FALSE),"B")),"P","B")</f>
        <v>P</v>
      </c>
      <c r="D466" s="15">
        <f>IF($C466="B",VLOOKUP($A466,Bat!$A$4:$BG$1500,D$1,FALSE),VLOOKUP($A466,Pit!$A$4:$BA$1686,D$2,FALSE))</f>
        <v>5827</v>
      </c>
      <c r="E466" s="14" t="str">
        <f>IF($C466="B",VLOOKUP($A466,Bat!$A$4:$BG$1500,E$1,FALSE),VLOOKUP($A466,Pit!$A$4:$BA$1686,E$2,FALSE))</f>
        <v>RP</v>
      </c>
      <c r="F466" s="14" t="str">
        <f>IF($C466="B",VLOOKUP($A466,Bat!$A$4:$BG$1500,F$1,FALSE),VLOOKUP($A466,Pit!$A$4:$BA$1686,F$2,FALSE))</f>
        <v>Mike</v>
      </c>
      <c r="G466" s="14" t="str">
        <f>IF($C466="B",VLOOKUP($A466,Bat!$A$4:$BG$1500,G$1,FALSE),VLOOKUP($A466,Pit!$A$4:$BA$1686,G$2,FALSE))</f>
        <v>Decker</v>
      </c>
      <c r="H466" s="14">
        <f>IF($C466="B",VLOOKUP($A466,Bat!$A$4:$BG$1500,H$1,FALSE),VLOOKUP($A466,Pit!$A$4:$BA$1686,H$2,FALSE))</f>
        <v>18</v>
      </c>
      <c r="I466" s="14" t="str">
        <f>IF($C466="B",VLOOKUP($A466,Bat!$A$4:$BG$1500,I$1,FALSE),VLOOKUP($A466,Pit!$A$4:$BA$1686,I$2,FALSE))</f>
        <v>R</v>
      </c>
      <c r="J466" s="14" t="str">
        <f>IF($C466="B",VLOOKUP($A466,Bat!$A$4:$BG$1500,J$1,FALSE),VLOOKUP($A466,Pit!$A$4:$BA$1686,J$2,FALSE))</f>
        <v>R</v>
      </c>
      <c r="K466" s="14" t="str">
        <f>IF($C466="B",VLOOKUP($A466,Bat!$A$4:$BG$1500,K$1,FALSE),VLOOKUP($A466,Pit!$A$4:$BA$1686,K$2,FALSE))</f>
        <v>Normal</v>
      </c>
      <c r="L466" s="15" t="str">
        <f>IF($C466="B",VLOOKUP($A466,Bat!$A$4:$BG$1500,L$1,FALSE),VLOOKUP($A466,Pit!$A$4:$BA$1686,L$2,FALSE))</f>
        <v>Low</v>
      </c>
      <c r="M466" s="14">
        <f>IF($C466="B",VLOOKUP($A466,Bat!$A$4:$BG$1500,M$1,FALSE),VLOOKUP($A466,Pit!$A$4:$BA$1686,M$2,FALSE))</f>
        <v>5</v>
      </c>
      <c r="N466" s="14">
        <f>IF($C466="B",VLOOKUP($A466,Bat!$A$4:$BG$1500,N$1,FALSE),VLOOKUP($A466,Pit!$A$4:$BA$1686,N$2,FALSE))</f>
        <v>1</v>
      </c>
      <c r="O466" s="14">
        <f>IF($C466="B",VLOOKUP($A466,Bat!$A$4:$BG$1500,O$1,FALSE),VLOOKUP($A466,Pit!$A$4:$BA$1686,O$2,FALSE))</f>
        <v>2</v>
      </c>
      <c r="P466" s="14" t="str">
        <f>IF($C466="B",VLOOKUP($A466,Bat!$A$4:$BG$1500,P$1,FALSE),VLOOKUP($A466,Pit!$A$4:$BA$1686,P$2,FALSE))</f>
        <v>90-92 Mph</v>
      </c>
      <c r="Q466" s="15">
        <f>IF($C466="B",VLOOKUP($A466,Bat!$A$4:$BG$1500,Q$1,FALSE),VLOOKUP($A466,Pit!$A$4:$BA$1686,Q$2,FALSE))</f>
        <v>9</v>
      </c>
      <c r="R466" s="16">
        <f>IF($C466="B",VLOOKUP($A466,Bat!$A$4:$BG$1500,R$1,FALSE),VLOOKUP($A466,Pit!$A$4:$BA$1686,R$2,FALSE))</f>
        <v>99.800568954513878</v>
      </c>
      <c r="S466" s="17">
        <f>IF($C466="B",VLOOKUP($A466,Bat!$A$4:$BG$1500,S$1,FALSE),VLOOKUP($A466,Pit!$A$4:$BA$1686,S$2,FALSE))</f>
        <v>-0.11056219014339175</v>
      </c>
      <c r="T466" s="48" t="str">
        <f>IF($C466="B",VLOOKUP($A466,Bat!$A$4:$BG$1500,T$1,FALSE),VLOOKUP($A466,Pit!$A$4:$BA$1686,T$2,FALSE))</f>
        <v>$75k</v>
      </c>
      <c r="U466" s="19">
        <f>IF($C466="B",VLOOKUP($A466,Bat!$A$4:$AU$1464,46,FALSE),VLOOKUP($A466,Pit!$A$4:$BD$1664,55,FALSE))</f>
        <v>800</v>
      </c>
      <c r="V466" s="19">
        <f>IF($C466="B",VLOOKUP($A466,Bat!$A$4:$BA$1464,47,FALSE),VLOOKUP($A466,Pit!$A$4:$BF$1664,56,FALSE))</f>
        <v>800</v>
      </c>
      <c r="W466" s="19">
        <f>IF($C466="B",VLOOKUP($A466,Bat!$A$4:$BA$1464,48,FALSE),VLOOKUP($A466,Pit!$A$4:$BF$1664,57,FALSE))</f>
        <v>0</v>
      </c>
      <c r="X466" s="14">
        <f t="shared" si="33"/>
        <v>1371</v>
      </c>
      <c r="Y466" s="20">
        <f t="shared" si="34"/>
        <v>521</v>
      </c>
      <c r="Z466" s="14" t="str">
        <f>IFERROR(VLOOKUP($D466,Results37!$F$3:$L$1396,Z$1,FALSE),"")</f>
        <v/>
      </c>
      <c r="AA466" s="43" t="str">
        <f>IF(ISERROR(VLOOKUP(D466,Results37!$F$3:$O$1399,AA$1,FALSE)),"",IF(VLOOKUP(D466,Results37!$F$3:$O$1399,AA$1+1,FALSE)=1,"S"&amp;VLOOKUP(D466,Results37!$F$3:$O$1399,AA$1,FALSE),VLOOKUP(D466,Results37!$F$3:$O$1399,AA$1,FALSE)))</f>
        <v/>
      </c>
      <c r="AB466" s="14" t="str">
        <f>IFERROR(VLOOKUP($D466,Results37!$F$3:$L$1396,AB$1,FALSE),"")</f>
        <v/>
      </c>
      <c r="AC466" s="14" t="str">
        <f>IFERROR(VLOOKUP($D466,Results37!$F$3:$L$1396,AC$1,FALSE),"")</f>
        <v/>
      </c>
      <c r="AD466" s="14" t="e">
        <f t="shared" si="35"/>
        <v>#VALUE!</v>
      </c>
      <c r="AE466" s="18" t="str">
        <f>IF(ISERROR(VLOOKUP($AC466&amp;"-"&amp;$F466&amp;" "&amp;G466,Bonuses!$B$1:$G$1006,4,FALSE)),"",INT(VLOOKUP($AC466&amp;"-"&amp;$F466&amp;" "&amp;$G466,Bonuses!$B$1:$G$1006,4,FALSE)))</f>
        <v/>
      </c>
      <c r="AF466" s="14" t="str">
        <f>IF(ISERROR(VLOOKUP($AC466&amp;"-"&amp;$F466,Bonuses!$B$1:$G$1006,5,FALSE)),"",IF(VLOOKUP($AC466&amp;"-"&amp;$F466,Bonuses!$B$1:$G$1006,5,FALSE)="","",VLOOKUP($AC466&amp;"-"&amp;$F466,Bonuses!$B$1:$G$1006,6,FALSE)&amp;" yrs, "&amp;VLOOKUP($AC466&amp;"-"&amp;$F466,Bonuses!$B$1:$G$1006,5,FALSE)))</f>
        <v/>
      </c>
    </row>
    <row r="467" spans="1:32" s="19" customFormat="1" hidden="1" x14ac:dyDescent="0.3">
      <c r="A467" s="19">
        <v>12201</v>
      </c>
      <c r="B467" s="19">
        <f t="shared" si="32"/>
        <v>1</v>
      </c>
      <c r="C467" s="14" t="str">
        <f>IF(ISNUMBER(IFERROR(VLOOKUP($A467,Pit!$A$4:$A$600,1,FALSE),"B")),"P","B")</f>
        <v>P</v>
      </c>
      <c r="D467" s="15">
        <f>IF($C467="B",VLOOKUP($A467,Bat!$A$4:$BG$1500,D$1,FALSE),VLOOKUP($A467,Pit!$A$4:$BA$1686,D$2,FALSE))</f>
        <v>12201</v>
      </c>
      <c r="E467" s="14" t="str">
        <f>IF($C467="B",VLOOKUP($A467,Bat!$A$4:$BG$1500,E$1,FALSE),VLOOKUP($A467,Pit!$A$4:$BA$1686,E$2,FALSE))</f>
        <v>RP</v>
      </c>
      <c r="F467" s="14" t="str">
        <f>IF($C467="B",VLOOKUP($A467,Bat!$A$4:$BG$1500,F$1,FALSE),VLOOKUP($A467,Pit!$A$4:$BA$1686,F$2,FALSE))</f>
        <v>Hisamitsu</v>
      </c>
      <c r="G467" s="14" t="str">
        <f>IF($C467="B",VLOOKUP($A467,Bat!$A$4:$BG$1500,G$1,FALSE),VLOOKUP($A467,Pit!$A$4:$BA$1686,G$2,FALSE))</f>
        <v>Ishii</v>
      </c>
      <c r="H467" s="14">
        <f>IF($C467="B",VLOOKUP($A467,Bat!$A$4:$BG$1500,H$1,FALSE),VLOOKUP($A467,Pit!$A$4:$BA$1686,H$2,FALSE))</f>
        <v>18</v>
      </c>
      <c r="I467" s="14" t="str">
        <f>IF($C467="B",VLOOKUP($A467,Bat!$A$4:$BG$1500,I$1,FALSE),VLOOKUP($A467,Pit!$A$4:$BA$1686,I$2,FALSE))</f>
        <v>L</v>
      </c>
      <c r="J467" s="14" t="str">
        <f>IF($C467="B",VLOOKUP($A467,Bat!$A$4:$BG$1500,J$1,FALSE),VLOOKUP($A467,Pit!$A$4:$BA$1686,J$2,FALSE))</f>
        <v>L</v>
      </c>
      <c r="K467" s="14" t="str">
        <f>IF($C467="B",VLOOKUP($A467,Bat!$A$4:$BG$1500,K$1,FALSE),VLOOKUP($A467,Pit!$A$4:$BA$1686,K$2,FALSE))</f>
        <v>Low</v>
      </c>
      <c r="L467" s="15" t="str">
        <f>IF($C467="B",VLOOKUP($A467,Bat!$A$4:$BG$1500,L$1,FALSE),VLOOKUP($A467,Pit!$A$4:$BA$1686,L$2,FALSE))</f>
        <v>High</v>
      </c>
      <c r="M467" s="14">
        <f>IF($C467="B",VLOOKUP($A467,Bat!$A$4:$BG$1500,M$1,FALSE),VLOOKUP($A467,Pit!$A$4:$BA$1686,M$2,FALSE))</f>
        <v>4</v>
      </c>
      <c r="N467" s="14">
        <f>IF($C467="B",VLOOKUP($A467,Bat!$A$4:$BG$1500,N$1,FALSE),VLOOKUP($A467,Pit!$A$4:$BA$1686,N$2,FALSE))</f>
        <v>2</v>
      </c>
      <c r="O467" s="14">
        <f>IF($C467="B",VLOOKUP($A467,Bat!$A$4:$BG$1500,O$1,FALSE),VLOOKUP($A467,Pit!$A$4:$BA$1686,O$2,FALSE))</f>
        <v>2</v>
      </c>
      <c r="P467" s="14" t="str">
        <f>IF($C467="B",VLOOKUP($A467,Bat!$A$4:$BG$1500,P$1,FALSE),VLOOKUP($A467,Pit!$A$4:$BA$1686,P$2,FALSE))</f>
        <v>86-88 Mph</v>
      </c>
      <c r="Q467" s="15">
        <f>IF($C467="B",VLOOKUP($A467,Bat!$A$4:$BG$1500,Q$1,FALSE),VLOOKUP($A467,Pit!$A$4:$BA$1686,Q$2,FALSE))</f>
        <v>4</v>
      </c>
      <c r="R467" s="16">
        <f>IF($C467="B",VLOOKUP($A467,Bat!$A$4:$BG$1500,R$1,FALSE),VLOOKUP($A467,Pit!$A$4:$BA$1686,R$2,FALSE))</f>
        <v>99.788027980436311</v>
      </c>
      <c r="S467" s="17">
        <f>IF($C467="B",VLOOKUP($A467,Bat!$A$4:$BG$1500,S$1,FALSE),VLOOKUP($A467,Pit!$A$4:$BA$1686,S$2,FALSE))</f>
        <v>-0.11171917858024495</v>
      </c>
      <c r="T467" s="48" t="str">
        <f>IF($C467="B",VLOOKUP($A467,Bat!$A$4:$BG$1500,T$1,FALSE),VLOOKUP($A467,Pit!$A$4:$BA$1686,T$2,FALSE))</f>
        <v>$80k</v>
      </c>
      <c r="U467" s="19">
        <f>IF($C467="B",VLOOKUP($A467,Bat!$A$4:$AU$1464,46,FALSE),VLOOKUP($A467,Pit!$A$4:$BD$1664,55,FALSE))</f>
        <v>800</v>
      </c>
      <c r="V467" s="19">
        <f>IF($C467="B",VLOOKUP($A467,Bat!$A$4:$BA$1464,47,FALSE),VLOOKUP($A467,Pit!$A$4:$BF$1664,56,FALSE))</f>
        <v>800</v>
      </c>
      <c r="W467" s="19">
        <f>IF($C467="B",VLOOKUP($A467,Bat!$A$4:$BA$1464,48,FALSE),VLOOKUP($A467,Pit!$A$4:$BF$1664,57,FALSE))</f>
        <v>0</v>
      </c>
      <c r="X467" s="14">
        <f t="shared" si="33"/>
        <v>1373</v>
      </c>
      <c r="Y467" s="20">
        <f t="shared" si="34"/>
        <v>523</v>
      </c>
      <c r="Z467" s="14" t="str">
        <f>IFERROR(VLOOKUP($D467,Results37!$F$3:$L$1396,Z$1,FALSE),"")</f>
        <v/>
      </c>
      <c r="AA467" s="43" t="str">
        <f>IF(ISERROR(VLOOKUP(D467,Results37!$F$3:$O$1399,AA$1,FALSE)),"",IF(VLOOKUP(D467,Results37!$F$3:$O$1399,AA$1+1,FALSE)=1,"S"&amp;VLOOKUP(D467,Results37!$F$3:$O$1399,AA$1,FALSE),VLOOKUP(D467,Results37!$F$3:$O$1399,AA$1,FALSE)))</f>
        <v/>
      </c>
      <c r="AB467" s="14" t="str">
        <f>IFERROR(VLOOKUP($D467,Results37!$F$3:$L$1396,AB$1,FALSE),"")</f>
        <v/>
      </c>
      <c r="AC467" s="14" t="str">
        <f>IFERROR(VLOOKUP($D467,Results37!$F$3:$L$1396,AC$1,FALSE),"")</f>
        <v/>
      </c>
      <c r="AD467" s="14" t="e">
        <f t="shared" si="35"/>
        <v>#VALUE!</v>
      </c>
      <c r="AE467" s="18" t="str">
        <f>IF(ISERROR(VLOOKUP($AC467&amp;"-"&amp;$F467&amp;" "&amp;G467,Bonuses!$B$1:$G$1006,4,FALSE)),"",INT(VLOOKUP($AC467&amp;"-"&amp;$F467&amp;" "&amp;$G467,Bonuses!$B$1:$G$1006,4,FALSE)))</f>
        <v/>
      </c>
      <c r="AF467" s="14" t="str">
        <f>IF(ISERROR(VLOOKUP($AC467&amp;"-"&amp;$F467,Bonuses!$B$1:$G$1006,5,FALSE)),"",IF(VLOOKUP($AC467&amp;"-"&amp;$F467,Bonuses!$B$1:$G$1006,5,FALSE)="","",VLOOKUP($AC467&amp;"-"&amp;$F467,Bonuses!$B$1:$G$1006,6,FALSE)&amp;" yrs, "&amp;VLOOKUP($AC467&amp;"-"&amp;$F467,Bonuses!$B$1:$G$1006,5,FALSE)))</f>
        <v/>
      </c>
    </row>
    <row r="468" spans="1:32" s="19" customFormat="1" hidden="1" x14ac:dyDescent="0.3">
      <c r="A468" s="19">
        <v>12184</v>
      </c>
      <c r="B468" s="19">
        <f t="shared" si="32"/>
        <v>1</v>
      </c>
      <c r="C468" s="14" t="str">
        <f>IF(ISNUMBER(IFERROR(VLOOKUP($A468,Pit!$A$4:$A$600,1,FALSE),"B")),"P","B")</f>
        <v>P</v>
      </c>
      <c r="D468" s="15">
        <f>IF($C468="B",VLOOKUP($A468,Bat!$A$4:$BG$1500,D$1,FALSE),VLOOKUP($A468,Pit!$A$4:$BA$1686,D$2,FALSE))</f>
        <v>12184</v>
      </c>
      <c r="E468" s="14" t="str">
        <f>IF($C468="B",VLOOKUP($A468,Bat!$A$4:$BG$1500,E$1,FALSE),VLOOKUP($A468,Pit!$A$4:$BA$1686,E$2,FALSE))</f>
        <v>RP</v>
      </c>
      <c r="F468" s="14" t="str">
        <f>IF($C468="B",VLOOKUP($A468,Bat!$A$4:$BG$1500,F$1,FALSE),VLOOKUP($A468,Pit!$A$4:$BA$1686,F$2,FALSE))</f>
        <v>Pete</v>
      </c>
      <c r="G468" s="14" t="str">
        <f>IF($C468="B",VLOOKUP($A468,Bat!$A$4:$BG$1500,G$1,FALSE),VLOOKUP($A468,Pit!$A$4:$BA$1686,G$2,FALSE))</f>
        <v>Grady</v>
      </c>
      <c r="H468" s="14">
        <f>IF($C468="B",VLOOKUP($A468,Bat!$A$4:$BG$1500,H$1,FALSE),VLOOKUP($A468,Pit!$A$4:$BA$1686,H$2,FALSE))</f>
        <v>18</v>
      </c>
      <c r="I468" s="14" t="str">
        <f>IF($C468="B",VLOOKUP($A468,Bat!$A$4:$BG$1500,I$1,FALSE),VLOOKUP($A468,Pit!$A$4:$BA$1686,I$2,FALSE))</f>
        <v>L</v>
      </c>
      <c r="J468" s="14" t="str">
        <f>IF($C468="B",VLOOKUP($A468,Bat!$A$4:$BG$1500,J$1,FALSE),VLOOKUP($A468,Pit!$A$4:$BA$1686,J$2,FALSE))</f>
        <v>L</v>
      </c>
      <c r="K468" s="14" t="str">
        <f>IF($C468="B",VLOOKUP($A468,Bat!$A$4:$BG$1500,K$1,FALSE),VLOOKUP($A468,Pit!$A$4:$BA$1686,K$2,FALSE))</f>
        <v>Low</v>
      </c>
      <c r="L468" s="15" t="str">
        <f>IF($C468="B",VLOOKUP($A468,Bat!$A$4:$BG$1500,L$1,FALSE),VLOOKUP($A468,Pit!$A$4:$BA$1686,L$2,FALSE))</f>
        <v>Normal</v>
      </c>
      <c r="M468" s="14">
        <f>IF($C468="B",VLOOKUP($A468,Bat!$A$4:$BG$1500,M$1,FALSE),VLOOKUP($A468,Pit!$A$4:$BA$1686,M$2,FALSE))</f>
        <v>5</v>
      </c>
      <c r="N468" s="14">
        <f>IF($C468="B",VLOOKUP($A468,Bat!$A$4:$BG$1500,N$1,FALSE),VLOOKUP($A468,Pit!$A$4:$BA$1686,N$2,FALSE))</f>
        <v>1</v>
      </c>
      <c r="O468" s="14">
        <f>IF($C468="B",VLOOKUP($A468,Bat!$A$4:$BG$1500,O$1,FALSE),VLOOKUP($A468,Pit!$A$4:$BA$1686,O$2,FALSE))</f>
        <v>2</v>
      </c>
      <c r="P468" s="14" t="str">
        <f>IF($C468="B",VLOOKUP($A468,Bat!$A$4:$BG$1500,P$1,FALSE),VLOOKUP($A468,Pit!$A$4:$BA$1686,P$2,FALSE))</f>
        <v>88-90 Mph</v>
      </c>
      <c r="Q468" s="15">
        <f>IF($C468="B",VLOOKUP($A468,Bat!$A$4:$BG$1500,Q$1,FALSE),VLOOKUP($A468,Pit!$A$4:$BA$1686,Q$2,FALSE))</f>
        <v>8</v>
      </c>
      <c r="R468" s="16">
        <f>IF($C468="B",VLOOKUP($A468,Bat!$A$4:$BG$1500,R$1,FALSE),VLOOKUP($A468,Pit!$A$4:$BA$1686,R$2,FALSE))</f>
        <v>99.761630689612048</v>
      </c>
      <c r="S468" s="17">
        <f>IF($C468="B",VLOOKUP($A468,Bat!$A$4:$BG$1500,S$1,FALSE),VLOOKUP($A468,Pit!$A$4:$BA$1686,S$2,FALSE))</f>
        <v>-0.11415450458116196</v>
      </c>
      <c r="T468" s="48" t="str">
        <f>IF($C468="B",VLOOKUP($A468,Bat!$A$4:$BG$1500,T$1,FALSE),VLOOKUP($A468,Pit!$A$4:$BA$1686,T$2,FALSE))</f>
        <v>$38k</v>
      </c>
      <c r="U468" s="19">
        <f>IF($C468="B",VLOOKUP($A468,Bat!$A$4:$AU$1464,46,FALSE),VLOOKUP($A468,Pit!$A$4:$BD$1664,55,FALSE))</f>
        <v>800</v>
      </c>
      <c r="V468" s="19">
        <f>IF($C468="B",VLOOKUP($A468,Bat!$A$4:$BA$1464,47,FALSE),VLOOKUP($A468,Pit!$A$4:$BF$1664,56,FALSE))</f>
        <v>800</v>
      </c>
      <c r="W468" s="19">
        <f>IF($C468="B",VLOOKUP($A468,Bat!$A$4:$BA$1464,48,FALSE),VLOOKUP($A468,Pit!$A$4:$BF$1664,57,FALSE))</f>
        <v>0</v>
      </c>
      <c r="X468" s="14">
        <f t="shared" si="33"/>
        <v>1376</v>
      </c>
      <c r="Y468" s="20">
        <f t="shared" si="34"/>
        <v>526</v>
      </c>
      <c r="Z468" s="14">
        <f>IFERROR(VLOOKUP($D468,Results37!$F$3:$L$1396,Z$1,FALSE),"")</f>
        <v>370</v>
      </c>
      <c r="AA468" s="43">
        <f>IF(ISERROR(VLOOKUP(D468,Results37!$F$3:$O$1399,AA$1,FALSE)),"",IF(VLOOKUP(D468,Results37!$F$3:$O$1399,AA$1+1,FALSE)=1,"S"&amp;VLOOKUP(D468,Results37!$F$3:$O$1399,AA$1,FALSE),VLOOKUP(D468,Results37!$F$3:$O$1399,AA$1,FALSE)))</f>
        <v>12</v>
      </c>
      <c r="AB468" s="14">
        <f>IFERROR(VLOOKUP($D468,Results37!$F$3:$L$1396,AB$1,FALSE),"")</f>
        <v>30</v>
      </c>
      <c r="AC468" s="14" t="str">
        <f>IFERROR(VLOOKUP($D468,Results37!$F$3:$L$1396,AC$1,FALSE),"")</f>
        <v>San Juan Coqui</v>
      </c>
      <c r="AD468" s="14">
        <f t="shared" si="35"/>
        <v>1006</v>
      </c>
      <c r="AE468" s="18" t="str">
        <f>IF(ISERROR(VLOOKUP($AC468&amp;"-"&amp;$F468&amp;" "&amp;G468,Bonuses!$B$1:$G$1006,4,FALSE)),"",INT(VLOOKUP($AC468&amp;"-"&amp;$F468&amp;" "&amp;$G468,Bonuses!$B$1:$G$1006,4,FALSE)))</f>
        <v/>
      </c>
      <c r="AF468" s="14" t="str">
        <f>IF(ISERROR(VLOOKUP($AC468&amp;"-"&amp;$F468,Bonuses!$B$1:$G$1006,5,FALSE)),"",IF(VLOOKUP($AC468&amp;"-"&amp;$F468,Bonuses!$B$1:$G$1006,5,FALSE)="","",VLOOKUP($AC468&amp;"-"&amp;$F468,Bonuses!$B$1:$G$1006,6,FALSE)&amp;" yrs, "&amp;VLOOKUP($AC468&amp;"-"&amp;$F468,Bonuses!$B$1:$G$1006,5,FALSE)))</f>
        <v/>
      </c>
    </row>
    <row r="469" spans="1:32" s="19" customFormat="1" hidden="1" x14ac:dyDescent="0.3">
      <c r="A469" s="19">
        <v>5064</v>
      </c>
      <c r="B469" s="19">
        <f t="shared" si="32"/>
        <v>1</v>
      </c>
      <c r="C469" s="14" t="str">
        <f>IF(ISNUMBER(IFERROR(VLOOKUP($A469,Pit!$A$4:$A$600,1,FALSE),"B")),"P","B")</f>
        <v>P</v>
      </c>
      <c r="D469" s="15">
        <f>IF($C469="B",VLOOKUP($A469,Bat!$A$4:$BG$1500,D$1,FALSE),VLOOKUP($A469,Pit!$A$4:$BA$1686,D$2,FALSE))</f>
        <v>5064</v>
      </c>
      <c r="E469" s="14" t="str">
        <f>IF($C469="B",VLOOKUP($A469,Bat!$A$4:$BG$1500,E$1,FALSE),VLOOKUP($A469,Pit!$A$4:$BA$1686,E$2,FALSE))</f>
        <v>RP</v>
      </c>
      <c r="F469" s="14" t="str">
        <f>IF($C469="B",VLOOKUP($A469,Bat!$A$4:$BG$1500,F$1,FALSE),VLOOKUP($A469,Pit!$A$4:$BA$1686,F$2,FALSE))</f>
        <v>Germán</v>
      </c>
      <c r="G469" s="14" t="str">
        <f>IF($C469="B",VLOOKUP($A469,Bat!$A$4:$BG$1500,G$1,FALSE),VLOOKUP($A469,Pit!$A$4:$BA$1686,G$2,FALSE))</f>
        <v>García</v>
      </c>
      <c r="H469" s="14">
        <f>IF($C469="B",VLOOKUP($A469,Bat!$A$4:$BG$1500,H$1,FALSE),VLOOKUP($A469,Pit!$A$4:$BA$1686,H$2,FALSE))</f>
        <v>18</v>
      </c>
      <c r="I469" s="14" t="str">
        <f>IF($C469="B",VLOOKUP($A469,Bat!$A$4:$BG$1500,I$1,FALSE),VLOOKUP($A469,Pit!$A$4:$BA$1686,I$2,FALSE))</f>
        <v>L</v>
      </c>
      <c r="J469" s="14" t="str">
        <f>IF($C469="B",VLOOKUP($A469,Bat!$A$4:$BG$1500,J$1,FALSE),VLOOKUP($A469,Pit!$A$4:$BA$1686,J$2,FALSE))</f>
        <v>L</v>
      </c>
      <c r="K469" s="14" t="str">
        <f>IF($C469="B",VLOOKUP($A469,Bat!$A$4:$BG$1500,K$1,FALSE),VLOOKUP($A469,Pit!$A$4:$BA$1686,K$2,FALSE))</f>
        <v>Low</v>
      </c>
      <c r="L469" s="15" t="str">
        <f>IF($C469="B",VLOOKUP($A469,Bat!$A$4:$BG$1500,L$1,FALSE),VLOOKUP($A469,Pit!$A$4:$BA$1686,L$2,FALSE))</f>
        <v>Normal</v>
      </c>
      <c r="M469" s="14">
        <f>IF($C469="B",VLOOKUP($A469,Bat!$A$4:$BG$1500,M$1,FALSE),VLOOKUP($A469,Pit!$A$4:$BA$1686,M$2,FALSE))</f>
        <v>3</v>
      </c>
      <c r="N469" s="14">
        <f>IF($C469="B",VLOOKUP($A469,Bat!$A$4:$BG$1500,N$1,FALSE),VLOOKUP($A469,Pit!$A$4:$BA$1686,N$2,FALSE))</f>
        <v>2</v>
      </c>
      <c r="O469" s="14">
        <f>IF($C469="B",VLOOKUP($A469,Bat!$A$4:$BG$1500,O$1,FALSE),VLOOKUP($A469,Pit!$A$4:$BA$1686,O$2,FALSE))</f>
        <v>3</v>
      </c>
      <c r="P469" s="14" t="str">
        <f>IF($C469="B",VLOOKUP($A469,Bat!$A$4:$BG$1500,P$1,FALSE),VLOOKUP($A469,Pit!$A$4:$BA$1686,P$2,FALSE))</f>
        <v>85-87 Mph</v>
      </c>
      <c r="Q469" s="15">
        <f>IF($C469="B",VLOOKUP($A469,Bat!$A$4:$BG$1500,Q$1,FALSE),VLOOKUP($A469,Pit!$A$4:$BA$1686,Q$2,FALSE))</f>
        <v>6</v>
      </c>
      <c r="R469" s="16">
        <f>IF($C469="B",VLOOKUP($A469,Bat!$A$4:$BG$1500,R$1,FALSE),VLOOKUP($A469,Pit!$A$4:$BA$1686,R$2,FALSE))</f>
        <v>99.758382886207443</v>
      </c>
      <c r="S469" s="17">
        <f>IF($C469="B",VLOOKUP($A469,Bat!$A$4:$BG$1500,S$1,FALSE),VLOOKUP($A469,Pit!$A$4:$BA$1686,S$2,FALSE))</f>
        <v>-0.11445413608993146</v>
      </c>
      <c r="T469" s="48" t="str">
        <f>IF($C469="B",VLOOKUP($A469,Bat!$A$4:$BG$1500,T$1,FALSE),VLOOKUP($A469,Pit!$A$4:$BA$1686,T$2,FALSE))</f>
        <v>$95k</v>
      </c>
      <c r="U469" s="19">
        <f>IF($C469="B",VLOOKUP($A469,Bat!$A$4:$AU$1464,46,FALSE),VLOOKUP($A469,Pit!$A$4:$BD$1664,55,FALSE))</f>
        <v>800</v>
      </c>
      <c r="V469" s="19">
        <f>IF($C469="B",VLOOKUP($A469,Bat!$A$4:$BA$1464,47,FALSE),VLOOKUP($A469,Pit!$A$4:$BF$1664,56,FALSE))</f>
        <v>800</v>
      </c>
      <c r="W469" s="19">
        <f>IF($C469="B",VLOOKUP($A469,Bat!$A$4:$BA$1464,48,FALSE),VLOOKUP($A469,Pit!$A$4:$BF$1664,57,FALSE))</f>
        <v>0</v>
      </c>
      <c r="X469" s="14">
        <f t="shared" si="33"/>
        <v>1377</v>
      </c>
      <c r="Y469" s="20">
        <f t="shared" si="34"/>
        <v>527</v>
      </c>
      <c r="Z469" s="14" t="str">
        <f>IFERROR(VLOOKUP($D469,Results37!$F$3:$L$1396,Z$1,FALSE),"")</f>
        <v/>
      </c>
      <c r="AA469" s="43" t="str">
        <f>IF(ISERROR(VLOOKUP(D469,Results37!$F$3:$O$1399,AA$1,FALSE)),"",IF(VLOOKUP(D469,Results37!$F$3:$O$1399,AA$1+1,FALSE)=1,"S"&amp;VLOOKUP(D469,Results37!$F$3:$O$1399,AA$1,FALSE),VLOOKUP(D469,Results37!$F$3:$O$1399,AA$1,FALSE)))</f>
        <v/>
      </c>
      <c r="AB469" s="14" t="str">
        <f>IFERROR(VLOOKUP($D469,Results37!$F$3:$L$1396,AB$1,FALSE),"")</f>
        <v/>
      </c>
      <c r="AC469" s="14" t="str">
        <f>IFERROR(VLOOKUP($D469,Results37!$F$3:$L$1396,AC$1,FALSE),"")</f>
        <v/>
      </c>
      <c r="AD469" s="14" t="e">
        <f t="shared" si="35"/>
        <v>#VALUE!</v>
      </c>
      <c r="AE469" s="18" t="str">
        <f>IF(ISERROR(VLOOKUP($AC469&amp;"-"&amp;$F469&amp;" "&amp;G469,Bonuses!$B$1:$G$1006,4,FALSE)),"",INT(VLOOKUP($AC469&amp;"-"&amp;$F469&amp;" "&amp;$G469,Bonuses!$B$1:$G$1006,4,FALSE)))</f>
        <v/>
      </c>
      <c r="AF469" s="14" t="str">
        <f>IF(ISERROR(VLOOKUP($AC469&amp;"-"&amp;$F469,Bonuses!$B$1:$G$1006,5,FALSE)),"",IF(VLOOKUP($AC469&amp;"-"&amp;$F469,Bonuses!$B$1:$G$1006,5,FALSE)="","",VLOOKUP($AC469&amp;"-"&amp;$F469,Bonuses!$B$1:$G$1006,6,FALSE)&amp;" yrs, "&amp;VLOOKUP($AC469&amp;"-"&amp;$F469,Bonuses!$B$1:$G$1006,5,FALSE)))</f>
        <v/>
      </c>
    </row>
    <row r="470" spans="1:32" s="19" customFormat="1" hidden="1" x14ac:dyDescent="0.3">
      <c r="A470" s="19">
        <v>10808</v>
      </c>
      <c r="B470" s="19">
        <f t="shared" si="32"/>
        <v>1</v>
      </c>
      <c r="C470" s="14" t="str">
        <f>IF(ISNUMBER(IFERROR(VLOOKUP($A470,Pit!$A$4:$A$600,1,FALSE),"B")),"P","B")</f>
        <v>P</v>
      </c>
      <c r="D470" s="15">
        <f>IF($C470="B",VLOOKUP($A470,Bat!$A$4:$BG$1500,D$1,FALSE),VLOOKUP($A470,Pit!$A$4:$BA$1686,D$2,FALSE))</f>
        <v>10808</v>
      </c>
      <c r="E470" s="14" t="str">
        <f>IF($C470="B",VLOOKUP($A470,Bat!$A$4:$BG$1500,E$1,FALSE),VLOOKUP($A470,Pit!$A$4:$BA$1686,E$2,FALSE))</f>
        <v>RP</v>
      </c>
      <c r="F470" s="14" t="str">
        <f>IF($C470="B",VLOOKUP($A470,Bat!$A$4:$BG$1500,F$1,FALSE),VLOOKUP($A470,Pit!$A$4:$BA$1686,F$2,FALSE))</f>
        <v>Gerardo</v>
      </c>
      <c r="G470" s="14" t="str">
        <f>IF($C470="B",VLOOKUP($A470,Bat!$A$4:$BG$1500,G$1,FALSE),VLOOKUP($A470,Pit!$A$4:$BA$1686,G$2,FALSE))</f>
        <v>González</v>
      </c>
      <c r="H470" s="14">
        <f>IF($C470="B",VLOOKUP($A470,Bat!$A$4:$BG$1500,H$1,FALSE),VLOOKUP($A470,Pit!$A$4:$BA$1686,H$2,FALSE))</f>
        <v>18</v>
      </c>
      <c r="I470" s="14" t="str">
        <f>IF($C470="B",VLOOKUP($A470,Bat!$A$4:$BG$1500,I$1,FALSE),VLOOKUP($A470,Pit!$A$4:$BA$1686,I$2,FALSE))</f>
        <v>R</v>
      </c>
      <c r="J470" s="14" t="str">
        <f>IF($C470="B",VLOOKUP($A470,Bat!$A$4:$BG$1500,J$1,FALSE),VLOOKUP($A470,Pit!$A$4:$BA$1686,J$2,FALSE))</f>
        <v>R</v>
      </c>
      <c r="K470" s="14" t="str">
        <f>IF($C470="B",VLOOKUP($A470,Bat!$A$4:$BG$1500,K$1,FALSE),VLOOKUP($A470,Pit!$A$4:$BA$1686,K$2,FALSE))</f>
        <v>Low</v>
      </c>
      <c r="L470" s="15" t="str">
        <f>IF($C470="B",VLOOKUP($A470,Bat!$A$4:$BG$1500,L$1,FALSE),VLOOKUP($A470,Pit!$A$4:$BA$1686,L$2,FALSE))</f>
        <v>Normal</v>
      </c>
      <c r="M470" s="14">
        <f>IF($C470="B",VLOOKUP($A470,Bat!$A$4:$BG$1500,M$1,FALSE),VLOOKUP($A470,Pit!$A$4:$BA$1686,M$2,FALSE))</f>
        <v>4</v>
      </c>
      <c r="N470" s="14">
        <f>IF($C470="B",VLOOKUP($A470,Bat!$A$4:$BG$1500,N$1,FALSE),VLOOKUP($A470,Pit!$A$4:$BA$1686,N$2,FALSE))</f>
        <v>2</v>
      </c>
      <c r="O470" s="14">
        <f>IF($C470="B",VLOOKUP($A470,Bat!$A$4:$BG$1500,O$1,FALSE),VLOOKUP($A470,Pit!$A$4:$BA$1686,O$2,FALSE))</f>
        <v>2</v>
      </c>
      <c r="P470" s="14" t="str">
        <f>IF($C470="B",VLOOKUP($A470,Bat!$A$4:$BG$1500,P$1,FALSE),VLOOKUP($A470,Pit!$A$4:$BA$1686,P$2,FALSE))</f>
        <v>86-88 Mph</v>
      </c>
      <c r="Q470" s="15">
        <f>IF($C470="B",VLOOKUP($A470,Bat!$A$4:$BG$1500,Q$1,FALSE),VLOOKUP($A470,Pit!$A$4:$BA$1686,Q$2,FALSE))</f>
        <v>10</v>
      </c>
      <c r="R470" s="16">
        <f>IF($C470="B",VLOOKUP($A470,Bat!$A$4:$BG$1500,R$1,FALSE),VLOOKUP($A470,Pit!$A$4:$BA$1686,R$2,FALSE))</f>
        <v>99.724239979406647</v>
      </c>
      <c r="S470" s="17">
        <f>IF($C470="B",VLOOKUP($A470,Bat!$A$4:$BG$1500,S$1,FALSE),VLOOKUP($A470,Pit!$A$4:$BA$1686,S$2,FALSE))</f>
        <v>-0.11760404678464696</v>
      </c>
      <c r="T470" s="48" t="str">
        <f>IF($C470="B",VLOOKUP($A470,Bat!$A$4:$BG$1500,T$1,FALSE),VLOOKUP($A470,Pit!$A$4:$BA$1686,T$2,FALSE))</f>
        <v>$75k</v>
      </c>
      <c r="U470" s="19">
        <f>IF($C470="B",VLOOKUP($A470,Bat!$A$4:$AU$1464,46,FALSE),VLOOKUP($A470,Pit!$A$4:$BD$1664,55,FALSE))</f>
        <v>800</v>
      </c>
      <c r="V470" s="19">
        <f>IF($C470="B",VLOOKUP($A470,Bat!$A$4:$BA$1464,47,FALSE),VLOOKUP($A470,Pit!$A$4:$BF$1664,56,FALSE))</f>
        <v>800</v>
      </c>
      <c r="W470" s="19">
        <f>IF($C470="B",VLOOKUP($A470,Bat!$A$4:$BA$1464,48,FALSE),VLOOKUP($A470,Pit!$A$4:$BF$1664,57,FALSE))</f>
        <v>0</v>
      </c>
      <c r="X470" s="14">
        <f t="shared" si="33"/>
        <v>1378</v>
      </c>
      <c r="Y470" s="20">
        <f t="shared" si="34"/>
        <v>528</v>
      </c>
      <c r="Z470" s="14">
        <f>IFERROR(VLOOKUP($D470,Results37!$F$3:$L$1396,Z$1,FALSE),"")</f>
        <v>458</v>
      </c>
      <c r="AA470" s="43">
        <f>IF(ISERROR(VLOOKUP(D470,Results37!$F$3:$O$1399,AA$1,FALSE)),"",IF(VLOOKUP(D470,Results37!$F$3:$O$1399,AA$1+1,FALSE)=1,"S"&amp;VLOOKUP(D470,Results37!$F$3:$O$1399,AA$1,FALSE),VLOOKUP(D470,Results37!$F$3:$O$1399,AA$1,FALSE)))</f>
        <v>15</v>
      </c>
      <c r="AB470" s="14">
        <f>IFERROR(VLOOKUP($D470,Results37!$F$3:$L$1396,AB$1,FALSE),"")</f>
        <v>22</v>
      </c>
      <c r="AC470" s="14" t="str">
        <f>IFERROR(VLOOKUP($D470,Results37!$F$3:$L$1396,AC$1,FALSE),"")</f>
        <v>Bakersfield Bears</v>
      </c>
      <c r="AD470" s="14">
        <f t="shared" si="35"/>
        <v>920</v>
      </c>
      <c r="AE470" s="18" t="str">
        <f>IF(ISERROR(VLOOKUP($AC470&amp;"-"&amp;$F470&amp;" "&amp;G470,Bonuses!$B$1:$G$1006,4,FALSE)),"",INT(VLOOKUP($AC470&amp;"-"&amp;$F470&amp;" "&amp;$G470,Bonuses!$B$1:$G$1006,4,FALSE)))</f>
        <v/>
      </c>
      <c r="AF470" s="14" t="str">
        <f>AA470&amp;"."&amp;AB470&amp;" ("&amp;Z470&amp;") - "&amp;E470&amp;" "&amp;F470&amp;" "&amp;G470</f>
        <v>15.22 (458) - RP Gerardo González</v>
      </c>
    </row>
    <row r="471" spans="1:32" s="19" customFormat="1" hidden="1" x14ac:dyDescent="0.3">
      <c r="A471" s="19">
        <v>12795</v>
      </c>
      <c r="B471" s="19">
        <f t="shared" si="32"/>
        <v>1</v>
      </c>
      <c r="C471" s="14" t="str">
        <f>IF(ISNUMBER(IFERROR(VLOOKUP($A471,Pit!$A$4:$A$600,1,FALSE),"B")),"P","B")</f>
        <v>P</v>
      </c>
      <c r="D471" s="15">
        <f>IF($C471="B",VLOOKUP($A471,Bat!$A$4:$BG$1500,D$1,FALSE),VLOOKUP($A471,Pit!$A$4:$BA$1686,D$2,FALSE))</f>
        <v>12795</v>
      </c>
      <c r="E471" s="14" t="str">
        <f>IF($C471="B",VLOOKUP($A471,Bat!$A$4:$BG$1500,E$1,FALSE),VLOOKUP($A471,Pit!$A$4:$BA$1686,E$2,FALSE))</f>
        <v>RP</v>
      </c>
      <c r="F471" s="14" t="str">
        <f>IF($C471="B",VLOOKUP($A471,Bat!$A$4:$BG$1500,F$1,FALSE),VLOOKUP($A471,Pit!$A$4:$BA$1686,F$2,FALSE))</f>
        <v>Motonobu</v>
      </c>
      <c r="G471" s="14" t="str">
        <f>IF($C471="B",VLOOKUP($A471,Bat!$A$4:$BG$1500,G$1,FALSE),VLOOKUP($A471,Pit!$A$4:$BA$1686,G$2,FALSE))</f>
        <v>Yamada</v>
      </c>
      <c r="H471" s="14">
        <f>IF($C471="B",VLOOKUP($A471,Bat!$A$4:$BG$1500,H$1,FALSE),VLOOKUP($A471,Pit!$A$4:$BA$1686,H$2,FALSE))</f>
        <v>18</v>
      </c>
      <c r="I471" s="14" t="str">
        <f>IF($C471="B",VLOOKUP($A471,Bat!$A$4:$BG$1500,I$1,FALSE),VLOOKUP($A471,Pit!$A$4:$BA$1686,I$2,FALSE))</f>
        <v>R</v>
      </c>
      <c r="J471" s="14" t="str">
        <f>IF($C471="B",VLOOKUP($A471,Bat!$A$4:$BG$1500,J$1,FALSE),VLOOKUP($A471,Pit!$A$4:$BA$1686,J$2,FALSE))</f>
        <v>R</v>
      </c>
      <c r="K471" s="14" t="str">
        <f>IF($C471="B",VLOOKUP($A471,Bat!$A$4:$BG$1500,K$1,FALSE),VLOOKUP($A471,Pit!$A$4:$BA$1686,K$2,FALSE))</f>
        <v>Low</v>
      </c>
      <c r="L471" s="15" t="str">
        <f>IF($C471="B",VLOOKUP($A471,Bat!$A$4:$BG$1500,L$1,FALSE),VLOOKUP($A471,Pit!$A$4:$BA$1686,L$2,FALSE))</f>
        <v>Normal</v>
      </c>
      <c r="M471" s="14">
        <f>IF($C471="B",VLOOKUP($A471,Bat!$A$4:$BG$1500,M$1,FALSE),VLOOKUP($A471,Pit!$A$4:$BA$1686,M$2,FALSE))</f>
        <v>4</v>
      </c>
      <c r="N471" s="14">
        <f>IF($C471="B",VLOOKUP($A471,Bat!$A$4:$BG$1500,N$1,FALSE),VLOOKUP($A471,Pit!$A$4:$BA$1686,N$2,FALSE))</f>
        <v>2</v>
      </c>
      <c r="O471" s="14">
        <f>IF($C471="B",VLOOKUP($A471,Bat!$A$4:$BG$1500,O$1,FALSE),VLOOKUP($A471,Pit!$A$4:$BA$1686,O$2,FALSE))</f>
        <v>2</v>
      </c>
      <c r="P471" s="14" t="str">
        <f>IF($C471="B",VLOOKUP($A471,Bat!$A$4:$BG$1500,P$1,FALSE),VLOOKUP($A471,Pit!$A$4:$BA$1686,P$2,FALSE))</f>
        <v>86-88 Mph</v>
      </c>
      <c r="Q471" s="15">
        <f>IF($C471="B",VLOOKUP($A471,Bat!$A$4:$BG$1500,Q$1,FALSE),VLOOKUP($A471,Pit!$A$4:$BA$1686,Q$2,FALSE))</f>
        <v>9</v>
      </c>
      <c r="R471" s="16">
        <f>IF($C471="B",VLOOKUP($A471,Bat!$A$4:$BG$1500,R$1,FALSE),VLOOKUP($A471,Pit!$A$4:$BA$1686,R$2,FALSE))</f>
        <v>99.687248627749909</v>
      </c>
      <c r="S471" s="17">
        <f>IF($C471="B",VLOOKUP($A471,Bat!$A$4:$BG$1500,S$1,FALSE),VLOOKUP($A471,Pit!$A$4:$BA$1686,S$2,FALSE))</f>
        <v>-0.12101674550052859</v>
      </c>
      <c r="T471" s="48" t="str">
        <f>IF($C471="B",VLOOKUP($A471,Bat!$A$4:$BG$1500,T$1,FALSE),VLOOKUP($A471,Pit!$A$4:$BA$1686,T$2,FALSE))</f>
        <v>$65k</v>
      </c>
      <c r="U471" s="19">
        <f>IF($C471="B",VLOOKUP($A471,Bat!$A$4:$AU$1464,46,FALSE),VLOOKUP($A471,Pit!$A$4:$BD$1664,55,FALSE))</f>
        <v>800</v>
      </c>
      <c r="V471" s="19">
        <f>IF($C471="B",VLOOKUP($A471,Bat!$A$4:$BA$1464,47,FALSE),VLOOKUP($A471,Pit!$A$4:$BF$1664,56,FALSE))</f>
        <v>800</v>
      </c>
      <c r="W471" s="19">
        <f>IF($C471="B",VLOOKUP($A471,Bat!$A$4:$BA$1464,48,FALSE),VLOOKUP($A471,Pit!$A$4:$BF$1664,57,FALSE))</f>
        <v>0</v>
      </c>
      <c r="X471" s="14">
        <f t="shared" si="33"/>
        <v>1381</v>
      </c>
      <c r="Y471" s="20">
        <f t="shared" si="34"/>
        <v>531</v>
      </c>
      <c r="Z471" s="14" t="str">
        <f>IFERROR(VLOOKUP($D471,Results37!$F$3:$L$1396,Z$1,FALSE),"")</f>
        <v/>
      </c>
      <c r="AA471" s="43" t="str">
        <f>IF(ISERROR(VLOOKUP(D471,Results37!$F$3:$O$1399,AA$1,FALSE)),"",IF(VLOOKUP(D471,Results37!$F$3:$O$1399,AA$1+1,FALSE)=1,"S"&amp;VLOOKUP(D471,Results37!$F$3:$O$1399,AA$1,FALSE),VLOOKUP(D471,Results37!$F$3:$O$1399,AA$1,FALSE)))</f>
        <v/>
      </c>
      <c r="AB471" s="14" t="str">
        <f>IFERROR(VLOOKUP($D471,Results37!$F$3:$L$1396,AB$1,FALSE),"")</f>
        <v/>
      </c>
      <c r="AC471" s="14" t="str">
        <f>IFERROR(VLOOKUP($D471,Results37!$F$3:$L$1396,AC$1,FALSE),"")</f>
        <v/>
      </c>
      <c r="AD471" s="14" t="e">
        <f t="shared" si="35"/>
        <v>#VALUE!</v>
      </c>
      <c r="AE471" s="18" t="str">
        <f>IF(ISERROR(VLOOKUP($AC471&amp;"-"&amp;$F471&amp;" "&amp;G471,Bonuses!$B$1:$G$1006,4,FALSE)),"",INT(VLOOKUP($AC471&amp;"-"&amp;$F471&amp;" "&amp;$G471,Bonuses!$B$1:$G$1006,4,FALSE)))</f>
        <v/>
      </c>
      <c r="AF471" s="14" t="str">
        <f>IF(ISERROR(VLOOKUP($AC471&amp;"-"&amp;$F471,Bonuses!$B$1:$G$1006,5,FALSE)),"",IF(VLOOKUP($AC471&amp;"-"&amp;$F471,Bonuses!$B$1:$G$1006,5,FALSE)="","",VLOOKUP($AC471&amp;"-"&amp;$F471,Bonuses!$B$1:$G$1006,6,FALSE)&amp;" yrs, "&amp;VLOOKUP($AC471&amp;"-"&amp;$F471,Bonuses!$B$1:$G$1006,5,FALSE)))</f>
        <v/>
      </c>
    </row>
    <row r="472" spans="1:32" s="19" customFormat="1" hidden="1" x14ac:dyDescent="0.3">
      <c r="A472" s="19">
        <v>12105</v>
      </c>
      <c r="B472" s="19">
        <f t="shared" si="32"/>
        <v>1</v>
      </c>
      <c r="C472" s="14" t="str">
        <f>IF(ISNUMBER(IFERROR(VLOOKUP($A472,Pit!$A$4:$A$600,1,FALSE),"B")),"P","B")</f>
        <v>B</v>
      </c>
      <c r="D472" s="15">
        <f>IF($C472="B",VLOOKUP($A472,Bat!$A$4:$BG$1500,D$1,FALSE),VLOOKUP($A472,Pit!$A$4:$BA$1686,D$2,FALSE))</f>
        <v>12105</v>
      </c>
      <c r="E472" s="14" t="str">
        <f>IF($C472="B",VLOOKUP($A472,Bat!$A$4:$BG$1500,E$1,FALSE),VLOOKUP($A472,Pit!$A$4:$BA$1686,E$2,FALSE))</f>
        <v>CF</v>
      </c>
      <c r="F472" s="14" t="str">
        <f>IF($C472="B",VLOOKUP($A472,Bat!$A$4:$BG$1500,F$1,FALSE),VLOOKUP($A472,Pit!$A$4:$BA$1686,F$2,FALSE))</f>
        <v>Micheal</v>
      </c>
      <c r="G472" s="14" t="str">
        <f>IF($C472="B",VLOOKUP($A472,Bat!$A$4:$BG$1500,G$1,FALSE),VLOOKUP($A472,Pit!$A$4:$BA$1686,G$2,FALSE))</f>
        <v>Ford</v>
      </c>
      <c r="H472" s="14">
        <f>IF($C472="B",VLOOKUP($A472,Bat!$A$4:$BG$1500,H$1,FALSE),VLOOKUP($A472,Pit!$A$4:$BA$1686,H$2,FALSE))</f>
        <v>18</v>
      </c>
      <c r="I472" s="14" t="str">
        <f>IF($C472="B",VLOOKUP($A472,Bat!$A$4:$BG$1500,I$1,FALSE),VLOOKUP($A472,Pit!$A$4:$BA$1686,I$2,FALSE))</f>
        <v>R</v>
      </c>
      <c r="J472" s="14" t="str">
        <f>IF($C472="B",VLOOKUP($A472,Bat!$A$4:$BG$1500,J$1,FALSE),VLOOKUP($A472,Pit!$A$4:$BA$1686,J$2,FALSE))</f>
        <v>L</v>
      </c>
      <c r="K472" s="14" t="str">
        <f>IF($C472="B",VLOOKUP($A472,Bat!$A$4:$BG$1500,K$1,FALSE),VLOOKUP($A472,Pit!$A$4:$BA$1686,K$2,FALSE))</f>
        <v>Low</v>
      </c>
      <c r="L472" s="15" t="str">
        <f>IF($C472="B",VLOOKUP($A472,Bat!$A$4:$BG$1500,L$1,FALSE),VLOOKUP($A472,Pit!$A$4:$BA$1686,L$2,FALSE))</f>
        <v>Normal</v>
      </c>
      <c r="M472" s="14">
        <f>IF($C472="B",VLOOKUP($A472,Bat!$A$4:$BG$1500,M$1,FALSE),VLOOKUP($A472,Pit!$A$4:$BA$1686,M$2,FALSE))</f>
        <v>2</v>
      </c>
      <c r="N472" s="14">
        <f>IF($C472="B",VLOOKUP($A472,Bat!$A$4:$BG$1500,N$1,FALSE),VLOOKUP($A472,Pit!$A$4:$BA$1686,N$2,FALSE))</f>
        <v>3</v>
      </c>
      <c r="O472" s="14">
        <f>IF($C472="B",VLOOKUP($A472,Bat!$A$4:$BG$1500,O$1,FALSE),VLOOKUP($A472,Pit!$A$4:$BA$1686,O$2,FALSE))</f>
        <v>3</v>
      </c>
      <c r="P472" s="14">
        <f>IF($C472="B",VLOOKUP($A472,Bat!$A$4:$BG$1500,P$1,FALSE),VLOOKUP($A472,Pit!$A$4:$BA$1686,P$2,FALSE))</f>
        <v>4</v>
      </c>
      <c r="Q472" s="15">
        <f>IF($C472="B",VLOOKUP($A472,Bat!$A$4:$BG$1500,Q$1,FALSE),VLOOKUP($A472,Pit!$A$4:$BA$1686,Q$2,FALSE))</f>
        <v>2</v>
      </c>
      <c r="R472" s="16">
        <f>IF($C472="B",VLOOKUP($A472,Bat!$A$4:$BG$1500,R$1,FALSE),VLOOKUP($A472,Pit!$A$4:$BA$1686,R$2,FALSE))</f>
        <v>104.75374116315997</v>
      </c>
      <c r="S472" s="17">
        <f>IF($C472="B",VLOOKUP($A472,Bat!$A$4:$BG$1500,S$1,FALSE),VLOOKUP($A472,Pit!$A$4:$BA$1686,S$2,FALSE))</f>
        <v>-0.70066481387859814</v>
      </c>
      <c r="T472" s="48" t="str">
        <f>IF($C472="B",VLOOKUP($A472,Bat!$A$4:$BG$1500,T$1,FALSE),VLOOKUP($A472,Pit!$A$4:$BA$1686,T$2,FALSE))</f>
        <v>$70k</v>
      </c>
      <c r="U472" s="19">
        <f>IF($C472="B",VLOOKUP($A472,Bat!$A$4:$AU$1464,46,FALSE),VLOOKUP($A472,Pit!$A$4:$BD$1664,55,FALSE))</f>
        <v>800</v>
      </c>
      <c r="V472" s="19">
        <f>IF($C472="B",VLOOKUP($A472,Bat!$A$4:$BA$1464,47,FALSE),VLOOKUP($A472,Pit!$A$4:$BF$1664,56,FALSE))</f>
        <v>800</v>
      </c>
      <c r="W472" s="19">
        <f>IF($C472="B",VLOOKUP($A472,Bat!$A$4:$BA$1464,48,FALSE),VLOOKUP($A472,Pit!$A$4:$BF$1664,57,FALSE))</f>
        <v>0</v>
      </c>
      <c r="X472" s="14">
        <f t="shared" si="33"/>
        <v>1729</v>
      </c>
      <c r="Y472" s="20">
        <f t="shared" si="34"/>
        <v>879</v>
      </c>
      <c r="Z472" s="14">
        <f>IFERROR(VLOOKUP($D472,Results37!$F$3:$L$1396,Z$1,FALSE),"")</f>
        <v>570</v>
      </c>
      <c r="AA472" s="43">
        <f>IF(ISERROR(VLOOKUP(D472,Results37!$F$3:$O$1399,AA$1,FALSE)),"",IF(VLOOKUP(D472,Results37!$F$3:$O$1399,AA$1+1,FALSE)=1,"S"&amp;VLOOKUP(D472,Results37!$F$3:$O$1399,AA$1,FALSE),VLOOKUP(D472,Results37!$F$3:$O$1399,AA$1,FALSE)))</f>
        <v>19</v>
      </c>
      <c r="AB472" s="14">
        <f>IFERROR(VLOOKUP($D472,Results37!$F$3:$L$1396,AB$1,FALSE),"")</f>
        <v>6</v>
      </c>
      <c r="AC472" s="14" t="str">
        <f>IFERROR(VLOOKUP($D472,Results37!$F$3:$L$1396,AC$1,FALSE),"")</f>
        <v>Scottish Claymores</v>
      </c>
      <c r="AD472" s="14">
        <f t="shared" si="35"/>
        <v>1159</v>
      </c>
      <c r="AE472" s="18" t="str">
        <f>IF(ISERROR(VLOOKUP($AC472&amp;"-"&amp;$F472&amp;" "&amp;G472,Bonuses!$B$1:$G$1006,4,FALSE)),"",INT(VLOOKUP($AC472&amp;"-"&amp;$F472&amp;" "&amp;$G472,Bonuses!$B$1:$G$1006,4,FALSE)))</f>
        <v/>
      </c>
      <c r="AF472" s="14" t="str">
        <f>AA472&amp;"."&amp;AB472&amp;" ("&amp;Z472&amp;") - "&amp;E472&amp;" "&amp;F472&amp;" "&amp;G472</f>
        <v>19.6 (570) - CF Micheal Ford</v>
      </c>
    </row>
    <row r="473" spans="1:32" s="19" customFormat="1" hidden="1" x14ac:dyDescent="0.3">
      <c r="A473" s="19">
        <v>13913</v>
      </c>
      <c r="B473" s="19">
        <f t="shared" si="32"/>
        <v>1</v>
      </c>
      <c r="C473" s="14" t="str">
        <f>IF(ISNUMBER(IFERROR(VLOOKUP($A473,Pit!$A$4:$A$600,1,FALSE),"B")),"P","B")</f>
        <v>P</v>
      </c>
      <c r="D473" s="15">
        <f>IF($C473="B",VLOOKUP($A473,Bat!$A$4:$BG$1500,D$1,FALSE),VLOOKUP($A473,Pit!$A$4:$BA$1686,D$2,FALSE))</f>
        <v>13913</v>
      </c>
      <c r="E473" s="14" t="str">
        <f>IF($C473="B",VLOOKUP($A473,Bat!$A$4:$BG$1500,E$1,FALSE),VLOOKUP($A473,Pit!$A$4:$BA$1686,E$2,FALSE))</f>
        <v>RP</v>
      </c>
      <c r="F473" s="14" t="str">
        <f>IF($C473="B",VLOOKUP($A473,Bat!$A$4:$BG$1500,F$1,FALSE),VLOOKUP($A473,Pit!$A$4:$BA$1686,F$2,FALSE))</f>
        <v>Masashige</v>
      </c>
      <c r="G473" s="14" t="str">
        <f>IF($C473="B",VLOOKUP($A473,Bat!$A$4:$BG$1500,G$1,FALSE),VLOOKUP($A473,Pit!$A$4:$BA$1686,G$2,FALSE))</f>
        <v>Ogawa</v>
      </c>
      <c r="H473" s="14">
        <f>IF($C473="B",VLOOKUP($A473,Bat!$A$4:$BG$1500,H$1,FALSE),VLOOKUP($A473,Pit!$A$4:$BA$1686,H$2,FALSE))</f>
        <v>18</v>
      </c>
      <c r="I473" s="14" t="str">
        <f>IF($C473="B",VLOOKUP($A473,Bat!$A$4:$BG$1500,I$1,FALSE),VLOOKUP($A473,Pit!$A$4:$BA$1686,I$2,FALSE))</f>
        <v>L</v>
      </c>
      <c r="J473" s="14" t="str">
        <f>IF($C473="B",VLOOKUP($A473,Bat!$A$4:$BG$1500,J$1,FALSE),VLOOKUP($A473,Pit!$A$4:$BA$1686,J$2,FALSE))</f>
        <v>L</v>
      </c>
      <c r="K473" s="14" t="str">
        <f>IF($C473="B",VLOOKUP($A473,Bat!$A$4:$BG$1500,K$1,FALSE),VLOOKUP($A473,Pit!$A$4:$BA$1686,K$2,FALSE))</f>
        <v>Low</v>
      </c>
      <c r="L473" s="15" t="str">
        <f>IF($C473="B",VLOOKUP($A473,Bat!$A$4:$BG$1500,L$1,FALSE),VLOOKUP($A473,Pit!$A$4:$BA$1686,L$2,FALSE))</f>
        <v>Low</v>
      </c>
      <c r="M473" s="14">
        <f>IF($C473="B",VLOOKUP($A473,Bat!$A$4:$BG$1500,M$1,FALSE),VLOOKUP($A473,Pit!$A$4:$BA$1686,M$2,FALSE))</f>
        <v>4</v>
      </c>
      <c r="N473" s="14">
        <f>IF($C473="B",VLOOKUP($A473,Bat!$A$4:$BG$1500,N$1,FALSE),VLOOKUP($A473,Pit!$A$4:$BA$1686,N$2,FALSE))</f>
        <v>2</v>
      </c>
      <c r="O473" s="14">
        <f>IF($C473="B",VLOOKUP($A473,Bat!$A$4:$BG$1500,O$1,FALSE),VLOOKUP($A473,Pit!$A$4:$BA$1686,O$2,FALSE))</f>
        <v>2</v>
      </c>
      <c r="P473" s="14" t="str">
        <f>IF($C473="B",VLOOKUP($A473,Bat!$A$4:$BG$1500,P$1,FALSE),VLOOKUP($A473,Pit!$A$4:$BA$1686,P$2,FALSE))</f>
        <v>83-85 Mph</v>
      </c>
      <c r="Q473" s="15">
        <f>IF($C473="B",VLOOKUP($A473,Bat!$A$4:$BG$1500,Q$1,FALSE),VLOOKUP($A473,Pit!$A$4:$BA$1686,Q$2,FALSE))</f>
        <v>9</v>
      </c>
      <c r="R473" s="16">
        <f>IF($C473="B",VLOOKUP($A473,Bat!$A$4:$BG$1500,R$1,FALSE),VLOOKUP($A473,Pit!$A$4:$BA$1686,R$2,FALSE))</f>
        <v>99.658972384184125</v>
      </c>
      <c r="S473" s="17">
        <f>IF($C473="B",VLOOKUP($A473,Bat!$A$4:$BG$1500,S$1,FALSE),VLOOKUP($A473,Pit!$A$4:$BA$1686,S$2,FALSE))</f>
        <v>-0.12362541741396303</v>
      </c>
      <c r="T473" s="48" t="str">
        <f>IF($C473="B",VLOOKUP($A473,Bat!$A$4:$BG$1500,T$1,FALSE),VLOOKUP($A473,Pit!$A$4:$BA$1686,T$2,FALSE))</f>
        <v>$100k</v>
      </c>
      <c r="U473" s="19">
        <f>IF($C473="B",VLOOKUP($A473,Bat!$A$4:$AU$1464,46,FALSE),VLOOKUP($A473,Pit!$A$4:$BD$1664,55,FALSE))</f>
        <v>800</v>
      </c>
      <c r="V473" s="19">
        <f>IF($C473="B",VLOOKUP($A473,Bat!$A$4:$BA$1464,47,FALSE),VLOOKUP($A473,Pit!$A$4:$BF$1664,56,FALSE))</f>
        <v>800</v>
      </c>
      <c r="W473" s="19">
        <f>IF($C473="B",VLOOKUP($A473,Bat!$A$4:$BA$1464,48,FALSE),VLOOKUP($A473,Pit!$A$4:$BF$1664,57,FALSE))</f>
        <v>0</v>
      </c>
      <c r="X473" s="14">
        <f t="shared" si="33"/>
        <v>1382</v>
      </c>
      <c r="Y473" s="20">
        <f t="shared" si="34"/>
        <v>532</v>
      </c>
      <c r="Z473" s="14">
        <f>IFERROR(VLOOKUP($D473,Results37!$F$3:$L$1396,Z$1,FALSE),"")</f>
        <v>433</v>
      </c>
      <c r="AA473" s="43">
        <f>IF(ISERROR(VLOOKUP(D473,Results37!$F$3:$O$1399,AA$1,FALSE)),"",IF(VLOOKUP(D473,Results37!$F$3:$O$1399,AA$1+1,FALSE)=1,"S"&amp;VLOOKUP(D473,Results37!$F$3:$O$1399,AA$1,FALSE),VLOOKUP(D473,Results37!$F$3:$O$1399,AA$1,FALSE)))</f>
        <v>14</v>
      </c>
      <c r="AB473" s="14">
        <f>IFERROR(VLOOKUP($D473,Results37!$F$3:$L$1396,AB$1,FALSE),"")</f>
        <v>29</v>
      </c>
      <c r="AC473" s="14" t="str">
        <f>IFERROR(VLOOKUP($D473,Results37!$F$3:$L$1396,AC$1,FALSE),"")</f>
        <v>Kentucky Thoroughbreds</v>
      </c>
      <c r="AD473" s="14">
        <f t="shared" si="35"/>
        <v>949</v>
      </c>
      <c r="AE473" s="18" t="str">
        <f>IF(ISERROR(VLOOKUP($AC473&amp;"-"&amp;$F473&amp;" "&amp;G473,Bonuses!$B$1:$G$1006,4,FALSE)),"",INT(VLOOKUP($AC473&amp;"-"&amp;$F473&amp;" "&amp;$G473,Bonuses!$B$1:$G$1006,4,FALSE)))</f>
        <v/>
      </c>
      <c r="AF473" s="14" t="str">
        <f>IF(ISERROR(VLOOKUP($AC473&amp;"-"&amp;$F473,Bonuses!$B$1:$G$1006,5,FALSE)),"",IF(VLOOKUP($AC473&amp;"-"&amp;$F473,Bonuses!$B$1:$G$1006,5,FALSE)="","",VLOOKUP($AC473&amp;"-"&amp;$F473,Bonuses!$B$1:$G$1006,6,FALSE)&amp;" yrs, "&amp;VLOOKUP($AC473&amp;"-"&amp;$F473,Bonuses!$B$1:$G$1006,5,FALSE)))</f>
        <v/>
      </c>
    </row>
    <row r="474" spans="1:32" s="19" customFormat="1" hidden="1" x14ac:dyDescent="0.3">
      <c r="A474" s="19">
        <v>8271</v>
      </c>
      <c r="B474" s="19">
        <f t="shared" si="32"/>
        <v>1</v>
      </c>
      <c r="C474" s="14" t="str">
        <f>IF(ISNUMBER(IFERROR(VLOOKUP($A474,Pit!$A$4:$A$600,1,FALSE),"B")),"P","B")</f>
        <v>P</v>
      </c>
      <c r="D474" s="15">
        <f>IF($C474="B",VLOOKUP($A474,Bat!$A$4:$BG$1500,D$1,FALSE),VLOOKUP($A474,Pit!$A$4:$BA$1686,D$2,FALSE))</f>
        <v>8271</v>
      </c>
      <c r="E474" s="14" t="str">
        <f>IF($C474="B",VLOOKUP($A474,Bat!$A$4:$BG$1500,E$1,FALSE),VLOOKUP($A474,Pit!$A$4:$BA$1686,E$2,FALSE))</f>
        <v>RP</v>
      </c>
      <c r="F474" s="14" t="str">
        <f>IF($C474="B",VLOOKUP($A474,Bat!$A$4:$BG$1500,F$1,FALSE),VLOOKUP($A474,Pit!$A$4:$BA$1686,F$2,FALSE))</f>
        <v>Colm</v>
      </c>
      <c r="G474" s="14" t="str">
        <f>IF($C474="B",VLOOKUP($A474,Bat!$A$4:$BG$1500,G$1,FALSE),VLOOKUP($A474,Pit!$A$4:$BA$1686,G$2,FALSE))</f>
        <v>Turner</v>
      </c>
      <c r="H474" s="14">
        <f>IF($C474="B",VLOOKUP($A474,Bat!$A$4:$BG$1500,H$1,FALSE),VLOOKUP($A474,Pit!$A$4:$BA$1686,H$2,FALSE))</f>
        <v>18</v>
      </c>
      <c r="I474" s="14" t="str">
        <f>IF($C474="B",VLOOKUP($A474,Bat!$A$4:$BG$1500,I$1,FALSE),VLOOKUP($A474,Pit!$A$4:$BA$1686,I$2,FALSE))</f>
        <v>L</v>
      </c>
      <c r="J474" s="14" t="str">
        <f>IF($C474="B",VLOOKUP($A474,Bat!$A$4:$BG$1500,J$1,FALSE),VLOOKUP($A474,Pit!$A$4:$BA$1686,J$2,FALSE))</f>
        <v>L</v>
      </c>
      <c r="K474" s="14" t="str">
        <f>IF($C474="B",VLOOKUP($A474,Bat!$A$4:$BG$1500,K$1,FALSE),VLOOKUP($A474,Pit!$A$4:$BA$1686,K$2,FALSE))</f>
        <v>High</v>
      </c>
      <c r="L474" s="15" t="str">
        <f>IF($C474="B",VLOOKUP($A474,Bat!$A$4:$BG$1500,L$1,FALSE),VLOOKUP($A474,Pit!$A$4:$BA$1686,L$2,FALSE))</f>
        <v>Normal</v>
      </c>
      <c r="M474" s="14">
        <f>IF($C474="B",VLOOKUP($A474,Bat!$A$4:$BG$1500,M$1,FALSE),VLOOKUP($A474,Pit!$A$4:$BA$1686,M$2,FALSE))</f>
        <v>4</v>
      </c>
      <c r="N474" s="14">
        <f>IF($C474="B",VLOOKUP($A474,Bat!$A$4:$BG$1500,N$1,FALSE),VLOOKUP($A474,Pit!$A$4:$BA$1686,N$2,FALSE))</f>
        <v>1</v>
      </c>
      <c r="O474" s="14">
        <f>IF($C474="B",VLOOKUP($A474,Bat!$A$4:$BG$1500,O$1,FALSE),VLOOKUP($A474,Pit!$A$4:$BA$1686,O$2,FALSE))</f>
        <v>3</v>
      </c>
      <c r="P474" s="14" t="str">
        <f>IF($C474="B",VLOOKUP($A474,Bat!$A$4:$BG$1500,P$1,FALSE),VLOOKUP($A474,Pit!$A$4:$BA$1686,P$2,FALSE))</f>
        <v>88-90 Mph</v>
      </c>
      <c r="Q474" s="15">
        <f>IF($C474="B",VLOOKUP($A474,Bat!$A$4:$BG$1500,Q$1,FALSE),VLOOKUP($A474,Pit!$A$4:$BA$1686,Q$2,FALSE))</f>
        <v>3</v>
      </c>
      <c r="R474" s="16">
        <f>IF($C474="B",VLOOKUP($A474,Bat!$A$4:$BG$1500,R$1,FALSE),VLOOKUP($A474,Pit!$A$4:$BA$1686,R$2,FALSE))</f>
        <v>99.865496096141982</v>
      </c>
      <c r="S474" s="17">
        <f>IF($C474="B",VLOOKUP($A474,Bat!$A$4:$BG$1500,S$1,FALSE),VLOOKUP($A474,Pit!$A$4:$BA$1686,S$2,FALSE))</f>
        <v>-0.10457222862708325</v>
      </c>
      <c r="T474" s="48" t="str">
        <f>IF($C474="B",VLOOKUP($A474,Bat!$A$4:$BG$1500,T$1,FALSE),VLOOKUP($A474,Pit!$A$4:$BA$1686,T$2,FALSE))</f>
        <v>-</v>
      </c>
      <c r="U474" s="19">
        <f>IF($C474="B",VLOOKUP($A474,Bat!$A$4:$AU$1464,46,FALSE),VLOOKUP($A474,Pit!$A$4:$BD$1664,55,FALSE))</f>
        <v>800</v>
      </c>
      <c r="V474" s="19">
        <f>IF($C474="B",VLOOKUP($A474,Bat!$A$4:$BA$1464,47,FALSE),VLOOKUP($A474,Pit!$A$4:$BF$1664,56,FALSE))</f>
        <v>800</v>
      </c>
      <c r="W474" s="19">
        <f>IF($C474="B",VLOOKUP($A474,Bat!$A$4:$BA$1464,48,FALSE),VLOOKUP($A474,Pit!$A$4:$BF$1664,57,FALSE))</f>
        <v>0</v>
      </c>
      <c r="X474" s="14">
        <f t="shared" si="33"/>
        <v>1367</v>
      </c>
      <c r="Y474" s="20">
        <f t="shared" si="34"/>
        <v>517</v>
      </c>
      <c r="Z474" s="14">
        <f>IFERROR(VLOOKUP($D474,Results37!$F$3:$L$1396,Z$1,FALSE),"")</f>
        <v>273</v>
      </c>
      <c r="AA474" s="43">
        <f>IF(ISERROR(VLOOKUP(D474,Results37!$F$3:$O$1399,AA$1,FALSE)),"",IF(VLOOKUP(D474,Results37!$F$3:$O$1399,AA$1+1,FALSE)=1,"S"&amp;VLOOKUP(D474,Results37!$F$3:$O$1399,AA$1,FALSE),VLOOKUP(D474,Results37!$F$3:$O$1399,AA$1,FALSE)))</f>
        <v>9</v>
      </c>
      <c r="AB474" s="14">
        <f>IFERROR(VLOOKUP($D474,Results37!$F$3:$L$1396,AB$1,FALSE),"")</f>
        <v>27</v>
      </c>
      <c r="AC474" s="14" t="str">
        <f>IFERROR(VLOOKUP($D474,Results37!$F$3:$L$1396,AC$1,FALSE),"")</f>
        <v>Neo-Tokyo Akira</v>
      </c>
      <c r="AD474" s="14">
        <f t="shared" si="35"/>
        <v>1094</v>
      </c>
      <c r="AE474" s="18" t="str">
        <f>IF(ISERROR(VLOOKUP($AC474&amp;"-"&amp;$F474&amp;" "&amp;G474,Bonuses!$B$1:$G$1006,4,FALSE)),"",INT(VLOOKUP($AC474&amp;"-"&amp;$F474&amp;" "&amp;$G474,Bonuses!$B$1:$G$1006,4,FALSE)))</f>
        <v/>
      </c>
      <c r="AF474" s="14" t="str">
        <f>IF(ISERROR(VLOOKUP($AC474&amp;"-"&amp;$F474,Bonuses!$B$1:$G$1006,5,FALSE)),"",IF(VLOOKUP($AC474&amp;"-"&amp;$F474,Bonuses!$B$1:$G$1006,5,FALSE)="","",VLOOKUP($AC474&amp;"-"&amp;$F474,Bonuses!$B$1:$G$1006,6,FALSE)&amp;" yrs, "&amp;VLOOKUP($AC474&amp;"-"&amp;$F474,Bonuses!$B$1:$G$1006,5,FALSE)))</f>
        <v/>
      </c>
    </row>
    <row r="475" spans="1:32" s="19" customFormat="1" hidden="1" x14ac:dyDescent="0.3">
      <c r="A475" s="19">
        <v>12219</v>
      </c>
      <c r="B475" s="19">
        <f t="shared" si="32"/>
        <v>1</v>
      </c>
      <c r="C475" s="14" t="str">
        <f>IF(ISNUMBER(IFERROR(VLOOKUP($A475,Pit!$A$4:$A$600,1,FALSE),"B")),"P","B")</f>
        <v>B</v>
      </c>
      <c r="D475" s="15">
        <f>IF($C475="B",VLOOKUP($A475,Bat!$A$4:$BG$1500,D$1,FALSE),VLOOKUP($A475,Pit!$A$4:$BA$1686,D$2,FALSE))</f>
        <v>12219</v>
      </c>
      <c r="E475" s="14" t="str">
        <f>IF($C475="B",VLOOKUP($A475,Bat!$A$4:$BG$1500,E$1,FALSE),VLOOKUP($A475,Pit!$A$4:$BA$1686,E$2,FALSE))</f>
        <v>RF</v>
      </c>
      <c r="F475" s="14" t="str">
        <f>IF($C475="B",VLOOKUP($A475,Bat!$A$4:$BG$1500,F$1,FALSE),VLOOKUP($A475,Pit!$A$4:$BA$1686,F$2,FALSE))</f>
        <v>Kip</v>
      </c>
      <c r="G475" s="14" t="str">
        <f>IF($C475="B",VLOOKUP($A475,Bat!$A$4:$BG$1500,G$1,FALSE),VLOOKUP($A475,Pit!$A$4:$BA$1686,G$2,FALSE))</f>
        <v>Miller</v>
      </c>
      <c r="H475" s="14">
        <f>IF($C475="B",VLOOKUP($A475,Bat!$A$4:$BG$1500,H$1,FALSE),VLOOKUP($A475,Pit!$A$4:$BA$1686,H$2,FALSE))</f>
        <v>18</v>
      </c>
      <c r="I475" s="14" t="str">
        <f>IF($C475="B",VLOOKUP($A475,Bat!$A$4:$BG$1500,I$1,FALSE),VLOOKUP($A475,Pit!$A$4:$BA$1686,I$2,FALSE))</f>
        <v>R</v>
      </c>
      <c r="J475" s="14" t="str">
        <f>IF($C475="B",VLOOKUP($A475,Bat!$A$4:$BG$1500,J$1,FALSE),VLOOKUP($A475,Pit!$A$4:$BA$1686,J$2,FALSE))</f>
        <v>R</v>
      </c>
      <c r="K475" s="14" t="str">
        <f>IF($C475="B",VLOOKUP($A475,Bat!$A$4:$BG$1500,K$1,FALSE),VLOOKUP($A475,Pit!$A$4:$BA$1686,K$2,FALSE))</f>
        <v>Normal</v>
      </c>
      <c r="L475" s="15" t="str">
        <f>IF($C475="B",VLOOKUP($A475,Bat!$A$4:$BG$1500,L$1,FALSE),VLOOKUP($A475,Pit!$A$4:$BA$1686,L$2,FALSE))</f>
        <v>Normal</v>
      </c>
      <c r="M475" s="14">
        <f>IF($C475="B",VLOOKUP($A475,Bat!$A$4:$BG$1500,M$1,FALSE),VLOOKUP($A475,Pit!$A$4:$BA$1686,M$2,FALSE))</f>
        <v>3</v>
      </c>
      <c r="N475" s="14">
        <f>IF($C475="B",VLOOKUP($A475,Bat!$A$4:$BG$1500,N$1,FALSE),VLOOKUP($A475,Pit!$A$4:$BA$1686,N$2,FALSE))</f>
        <v>4</v>
      </c>
      <c r="O475" s="14">
        <f>IF($C475="B",VLOOKUP($A475,Bat!$A$4:$BG$1500,O$1,FALSE),VLOOKUP($A475,Pit!$A$4:$BA$1686,O$2,FALSE))</f>
        <v>2</v>
      </c>
      <c r="P475" s="14">
        <f>IF($C475="B",VLOOKUP($A475,Bat!$A$4:$BG$1500,P$1,FALSE),VLOOKUP($A475,Pit!$A$4:$BA$1686,P$2,FALSE))</f>
        <v>2</v>
      </c>
      <c r="Q475" s="15">
        <f>IF($C475="B",VLOOKUP($A475,Bat!$A$4:$BG$1500,Q$1,FALSE),VLOOKUP($A475,Pit!$A$4:$BA$1686,Q$2,FALSE))</f>
        <v>4</v>
      </c>
      <c r="R475" s="16">
        <f>IF($C475="B",VLOOKUP($A475,Bat!$A$4:$BG$1500,R$1,FALSE),VLOOKUP($A475,Pit!$A$4:$BA$1686,R$2,FALSE))</f>
        <v>108.06442144677642</v>
      </c>
      <c r="S475" s="17">
        <f>IF($C475="B",VLOOKUP($A475,Bat!$A$4:$BG$1500,S$1,FALSE),VLOOKUP($A475,Pit!$A$4:$BA$1686,S$2,FALSE))</f>
        <v>-9.1008608452480492E-3</v>
      </c>
      <c r="T475" s="48" t="str">
        <f>IF($C475="B",VLOOKUP($A475,Bat!$A$4:$BG$1500,T$1,FALSE),VLOOKUP($A475,Pit!$A$4:$BA$1686,T$2,FALSE))</f>
        <v>$95k</v>
      </c>
      <c r="U475" s="19">
        <f>IF($C475="B",VLOOKUP($A475,Bat!$A$4:$AU$1464,46,FALSE),VLOOKUP($A475,Pit!$A$4:$BD$1664,55,FALSE))</f>
        <v>800</v>
      </c>
      <c r="V475" s="19">
        <f>IF($C475="B",VLOOKUP($A475,Bat!$A$4:$BA$1464,47,FALSE),VLOOKUP($A475,Pit!$A$4:$BF$1664,56,FALSE))</f>
        <v>800</v>
      </c>
      <c r="W475" s="19">
        <f>IF($C475="B",VLOOKUP($A475,Bat!$A$4:$BA$1464,48,FALSE),VLOOKUP($A475,Pit!$A$4:$BF$1664,57,FALSE))</f>
        <v>0</v>
      </c>
      <c r="X475" s="14">
        <f t="shared" si="33"/>
        <v>1304</v>
      </c>
      <c r="Y475" s="20">
        <f t="shared" si="34"/>
        <v>454</v>
      </c>
      <c r="Z475" s="14">
        <f>IFERROR(VLOOKUP($D475,Results37!$F$3:$L$1396,Z$1,FALSE),"")</f>
        <v>594</v>
      </c>
      <c r="AA475" s="43">
        <f>IF(ISERROR(VLOOKUP(D475,Results37!$F$3:$O$1399,AA$1,FALSE)),"",IF(VLOOKUP(D475,Results37!$F$3:$O$1399,AA$1+1,FALSE)=1,"S"&amp;VLOOKUP(D475,Results37!$F$3:$O$1399,AA$1,FALSE),VLOOKUP(D475,Results37!$F$3:$O$1399,AA$1,FALSE)))</f>
        <v>19</v>
      </c>
      <c r="AB475" s="14">
        <f>IFERROR(VLOOKUP($D475,Results37!$F$3:$L$1396,AB$1,FALSE),"")</f>
        <v>30</v>
      </c>
      <c r="AC475" s="14" t="str">
        <f>IFERROR(VLOOKUP($D475,Results37!$F$3:$L$1396,AC$1,FALSE),"")</f>
        <v>West Virginia Alleghenies</v>
      </c>
      <c r="AD475" s="14">
        <f t="shared" si="35"/>
        <v>710</v>
      </c>
      <c r="AE475" s="18" t="str">
        <f>IF(ISERROR(VLOOKUP($AC475&amp;"-"&amp;$F475&amp;" "&amp;G475,Bonuses!$B$1:$G$1006,4,FALSE)),"",INT(VLOOKUP($AC475&amp;"-"&amp;$F475&amp;" "&amp;$G475,Bonuses!$B$1:$G$1006,4,FALSE)))</f>
        <v/>
      </c>
      <c r="AF475" s="14" t="str">
        <f>IF(ISERROR(VLOOKUP($AC475&amp;"-"&amp;$F475,Bonuses!$B$1:$G$1006,5,FALSE)),"",IF(VLOOKUP($AC475&amp;"-"&amp;$F475,Bonuses!$B$1:$G$1006,5,FALSE)="","",VLOOKUP($AC475&amp;"-"&amp;$F475,Bonuses!$B$1:$G$1006,6,FALSE)&amp;" yrs, "&amp;VLOOKUP($AC475&amp;"-"&amp;$F475,Bonuses!$B$1:$G$1006,5,FALSE)))</f>
        <v/>
      </c>
    </row>
    <row r="476" spans="1:32" s="19" customFormat="1" hidden="1" x14ac:dyDescent="0.3">
      <c r="A476" s="19">
        <v>12355</v>
      </c>
      <c r="B476" s="19">
        <f t="shared" si="32"/>
        <v>1</v>
      </c>
      <c r="C476" s="14" t="str">
        <f>IF(ISNUMBER(IFERROR(VLOOKUP($A476,Pit!$A$4:$A$600,1,FALSE),"B")),"P","B")</f>
        <v>B</v>
      </c>
      <c r="D476" s="15">
        <f>IF($C476="B",VLOOKUP($A476,Bat!$A$4:$BG$1500,D$1,FALSE),VLOOKUP($A476,Pit!$A$4:$BA$1686,D$2,FALSE))</f>
        <v>12355</v>
      </c>
      <c r="E476" s="14" t="str">
        <f>IF($C476="B",VLOOKUP($A476,Bat!$A$4:$BG$1500,E$1,FALSE),VLOOKUP($A476,Pit!$A$4:$BA$1686,E$2,FALSE))</f>
        <v>2B</v>
      </c>
      <c r="F476" s="14" t="str">
        <f>IF($C476="B",VLOOKUP($A476,Bat!$A$4:$BG$1500,F$1,FALSE),VLOOKUP($A476,Pit!$A$4:$BA$1686,F$2,FALSE))</f>
        <v>Sam</v>
      </c>
      <c r="G476" s="14" t="str">
        <f>IF($C476="B",VLOOKUP($A476,Bat!$A$4:$BG$1500,G$1,FALSE),VLOOKUP($A476,Pit!$A$4:$BA$1686,G$2,FALSE))</f>
        <v>Burgess</v>
      </c>
      <c r="H476" s="14">
        <f>IF($C476="B",VLOOKUP($A476,Bat!$A$4:$BG$1500,H$1,FALSE),VLOOKUP($A476,Pit!$A$4:$BA$1686,H$2,FALSE))</f>
        <v>18</v>
      </c>
      <c r="I476" s="14" t="str">
        <f>IF($C476="B",VLOOKUP($A476,Bat!$A$4:$BG$1500,I$1,FALSE),VLOOKUP($A476,Pit!$A$4:$BA$1686,I$2,FALSE))</f>
        <v>R</v>
      </c>
      <c r="J476" s="14" t="str">
        <f>IF($C476="B",VLOOKUP($A476,Bat!$A$4:$BG$1500,J$1,FALSE),VLOOKUP($A476,Pit!$A$4:$BA$1686,J$2,FALSE))</f>
        <v>R</v>
      </c>
      <c r="K476" s="14" t="str">
        <f>IF($C476="B",VLOOKUP($A476,Bat!$A$4:$BG$1500,K$1,FALSE),VLOOKUP($A476,Pit!$A$4:$BA$1686,K$2,FALSE))</f>
        <v>Low</v>
      </c>
      <c r="L476" s="15" t="str">
        <f>IF($C476="B",VLOOKUP($A476,Bat!$A$4:$BG$1500,L$1,FALSE),VLOOKUP($A476,Pit!$A$4:$BA$1686,L$2,FALSE))</f>
        <v>Normal</v>
      </c>
      <c r="M476" s="14">
        <f>IF($C476="B",VLOOKUP($A476,Bat!$A$4:$BG$1500,M$1,FALSE),VLOOKUP($A476,Pit!$A$4:$BA$1686,M$2,FALSE))</f>
        <v>2</v>
      </c>
      <c r="N476" s="14">
        <f>IF($C476="B",VLOOKUP($A476,Bat!$A$4:$BG$1500,N$1,FALSE),VLOOKUP($A476,Pit!$A$4:$BA$1686,N$2,FALSE))</f>
        <v>3</v>
      </c>
      <c r="O476" s="14">
        <f>IF($C476="B",VLOOKUP($A476,Bat!$A$4:$BG$1500,O$1,FALSE),VLOOKUP($A476,Pit!$A$4:$BA$1686,O$2,FALSE))</f>
        <v>2</v>
      </c>
      <c r="P476" s="14">
        <f>IF($C476="B",VLOOKUP($A476,Bat!$A$4:$BG$1500,P$1,FALSE),VLOOKUP($A476,Pit!$A$4:$BA$1686,P$2,FALSE))</f>
        <v>4</v>
      </c>
      <c r="Q476" s="15">
        <f>IF($C476="B",VLOOKUP($A476,Bat!$A$4:$BG$1500,Q$1,FALSE),VLOOKUP($A476,Pit!$A$4:$BA$1686,Q$2,FALSE))</f>
        <v>4</v>
      </c>
      <c r="R476" s="16">
        <f>IF($C476="B",VLOOKUP($A476,Bat!$A$4:$BG$1500,R$1,FALSE),VLOOKUP($A476,Pit!$A$4:$BA$1686,R$2,FALSE))</f>
        <v>104.71739539048315</v>
      </c>
      <c r="S476" s="17">
        <f>IF($C476="B",VLOOKUP($A476,Bat!$A$4:$BG$1500,S$1,FALSE),VLOOKUP($A476,Pit!$A$4:$BA$1686,S$2,FALSE))</f>
        <v>-0.70825703785529071</v>
      </c>
      <c r="T476" s="48" t="str">
        <f>IF($C476="B",VLOOKUP($A476,Bat!$A$4:$BG$1500,T$1,FALSE),VLOOKUP($A476,Pit!$A$4:$BA$1686,T$2,FALSE))</f>
        <v>$130k</v>
      </c>
      <c r="U476" s="19">
        <f>IF($C476="B",VLOOKUP($A476,Bat!$A$4:$AU$1464,46,FALSE),VLOOKUP($A476,Pit!$A$4:$BD$1664,55,FALSE))</f>
        <v>800</v>
      </c>
      <c r="V476" s="19">
        <f>IF($C476="B",VLOOKUP($A476,Bat!$A$4:$BA$1464,47,FALSE),VLOOKUP($A476,Pit!$A$4:$BF$1664,56,FALSE))</f>
        <v>800</v>
      </c>
      <c r="W476" s="19">
        <f>IF($C476="B",VLOOKUP($A476,Bat!$A$4:$BA$1464,48,FALSE),VLOOKUP($A476,Pit!$A$4:$BF$1664,57,FALSE))</f>
        <v>0</v>
      </c>
      <c r="X476" s="14">
        <f t="shared" si="33"/>
        <v>1733</v>
      </c>
      <c r="Y476" s="20">
        <f t="shared" si="34"/>
        <v>883</v>
      </c>
      <c r="Z476" s="14">
        <f>IFERROR(VLOOKUP($D476,Results37!$F$3:$L$1396,Z$1,FALSE),"")</f>
        <v>454</v>
      </c>
      <c r="AA476" s="43">
        <f>IF(ISERROR(VLOOKUP(D476,Results37!$F$3:$O$1399,AA$1,FALSE)),"",IF(VLOOKUP(D476,Results37!$F$3:$O$1399,AA$1+1,FALSE)=1,"S"&amp;VLOOKUP(D476,Results37!$F$3:$O$1399,AA$1,FALSE),VLOOKUP(D476,Results37!$F$3:$O$1399,AA$1,FALSE)))</f>
        <v>15</v>
      </c>
      <c r="AB476" s="14">
        <f>IFERROR(VLOOKUP($D476,Results37!$F$3:$L$1396,AB$1,FALSE),"")</f>
        <v>18</v>
      </c>
      <c r="AC476" s="14" t="str">
        <f>IFERROR(VLOOKUP($D476,Results37!$F$3:$L$1396,AC$1,FALSE),"")</f>
        <v>Florida Farstriders</v>
      </c>
      <c r="AD476" s="14">
        <f t="shared" si="35"/>
        <v>1279</v>
      </c>
      <c r="AE476" s="18" t="str">
        <f>IF(ISERROR(VLOOKUP($AC476&amp;"-"&amp;$F476&amp;" "&amp;G476,Bonuses!$B$1:$G$1006,4,FALSE)),"",INT(VLOOKUP($AC476&amp;"-"&amp;$F476&amp;" "&amp;$G476,Bonuses!$B$1:$G$1006,4,FALSE)))</f>
        <v/>
      </c>
      <c r="AF476" s="14" t="str">
        <f>IF(ISERROR(VLOOKUP($AC476&amp;"-"&amp;$F476,Bonuses!$B$1:$G$1006,5,FALSE)),"",IF(VLOOKUP($AC476&amp;"-"&amp;$F476,Bonuses!$B$1:$G$1006,5,FALSE)="","",VLOOKUP($AC476&amp;"-"&amp;$F476,Bonuses!$B$1:$G$1006,6,FALSE)&amp;" yrs, "&amp;VLOOKUP($AC476&amp;"-"&amp;$F476,Bonuses!$B$1:$G$1006,5,FALSE)))</f>
        <v/>
      </c>
    </row>
    <row r="477" spans="1:32" s="19" customFormat="1" hidden="1" x14ac:dyDescent="0.3">
      <c r="A477" s="19">
        <v>15545</v>
      </c>
      <c r="B477" s="19">
        <f t="shared" si="32"/>
        <v>1</v>
      </c>
      <c r="C477" s="14" t="str">
        <f>IF(ISNUMBER(IFERROR(VLOOKUP($A477,Pit!$A$4:$A$600,1,FALSE),"B")),"P","B")</f>
        <v>P</v>
      </c>
      <c r="D477" s="15">
        <f>IF($C477="B",VLOOKUP($A477,Bat!$A$4:$BG$1500,D$1,FALSE),VLOOKUP($A477,Pit!$A$4:$BA$1686,D$2,FALSE))</f>
        <v>15545</v>
      </c>
      <c r="E477" s="14" t="str">
        <f>IF($C477="B",VLOOKUP($A477,Bat!$A$4:$BG$1500,E$1,FALSE),VLOOKUP($A477,Pit!$A$4:$BA$1686,E$2,FALSE))</f>
        <v>SP</v>
      </c>
      <c r="F477" s="14" t="str">
        <f>IF($C477="B",VLOOKUP($A477,Bat!$A$4:$BG$1500,F$1,FALSE),VLOOKUP($A477,Pit!$A$4:$BA$1686,F$2,FALSE))</f>
        <v>Mitsuhide</v>
      </c>
      <c r="G477" s="14" t="str">
        <f>IF($C477="B",VLOOKUP($A477,Bat!$A$4:$BG$1500,G$1,FALSE),VLOOKUP($A477,Pit!$A$4:$BA$1686,G$2,FALSE))</f>
        <v>Kaneko</v>
      </c>
      <c r="H477" s="14">
        <f>IF($C477="B",VLOOKUP($A477,Bat!$A$4:$BG$1500,H$1,FALSE),VLOOKUP($A477,Pit!$A$4:$BA$1686,H$2,FALSE))</f>
        <v>21</v>
      </c>
      <c r="I477" s="14" t="str">
        <f>IF($C477="B",VLOOKUP($A477,Bat!$A$4:$BG$1500,I$1,FALSE),VLOOKUP($A477,Pit!$A$4:$BA$1686,I$2,FALSE))</f>
        <v>S</v>
      </c>
      <c r="J477" s="14" t="str">
        <f>IF($C477="B",VLOOKUP($A477,Bat!$A$4:$BG$1500,J$1,FALSE),VLOOKUP($A477,Pit!$A$4:$BA$1686,J$2,FALSE))</f>
        <v>R</v>
      </c>
      <c r="K477" s="14" t="str">
        <f>IF($C477="B",VLOOKUP($A477,Bat!$A$4:$BG$1500,K$1,FALSE),VLOOKUP($A477,Pit!$A$4:$BA$1686,K$2,FALSE))</f>
        <v>Normal</v>
      </c>
      <c r="L477" s="15" t="str">
        <f>IF($C477="B",VLOOKUP($A477,Bat!$A$4:$BG$1500,L$1,FALSE),VLOOKUP($A477,Pit!$A$4:$BA$1686,L$2,FALSE))</f>
        <v>Normal</v>
      </c>
      <c r="M477" s="14">
        <f>IF($C477="B",VLOOKUP($A477,Bat!$A$4:$BG$1500,M$1,FALSE),VLOOKUP($A477,Pit!$A$4:$BA$1686,M$2,FALSE))</f>
        <v>5</v>
      </c>
      <c r="N477" s="14">
        <f>IF($C477="B",VLOOKUP($A477,Bat!$A$4:$BG$1500,N$1,FALSE),VLOOKUP($A477,Pit!$A$4:$BA$1686,N$2,FALSE))</f>
        <v>2</v>
      </c>
      <c r="O477" s="14">
        <f>IF($C477="B",VLOOKUP($A477,Bat!$A$4:$BG$1500,O$1,FALSE),VLOOKUP($A477,Pit!$A$4:$BA$1686,O$2,FALSE))</f>
        <v>2</v>
      </c>
      <c r="P477" s="14" t="str">
        <f>IF($C477="B",VLOOKUP($A477,Bat!$A$4:$BG$1500,P$1,FALSE),VLOOKUP($A477,Pit!$A$4:$BA$1686,P$2,FALSE))</f>
        <v>90-92 Mph</v>
      </c>
      <c r="Q477" s="15">
        <f>IF($C477="B",VLOOKUP($A477,Bat!$A$4:$BG$1500,Q$1,FALSE),VLOOKUP($A477,Pit!$A$4:$BA$1686,Q$2,FALSE))</f>
        <v>9</v>
      </c>
      <c r="R477" s="16">
        <f>IF($C477="B",VLOOKUP($A477,Bat!$A$4:$BG$1500,R$1,FALSE),VLOOKUP($A477,Pit!$A$4:$BA$1686,R$2,FALSE))</f>
        <v>100.88722789130283</v>
      </c>
      <c r="S477" s="17">
        <f>IF($C477="B",VLOOKUP($A477,Bat!$A$4:$BG$1500,S$1,FALSE),VLOOKUP($A477,Pit!$A$4:$BA$1686,S$2,FALSE))</f>
        <v>-1.0310661283524898E-2</v>
      </c>
      <c r="T477" s="48" t="str">
        <f>IF($C477="B",VLOOKUP($A477,Bat!$A$4:$BG$1500,T$1,FALSE),VLOOKUP($A477,Pit!$A$4:$BA$1686,T$2,FALSE))</f>
        <v>-</v>
      </c>
      <c r="U477" s="19">
        <f>IF($C477="B",VLOOKUP($A477,Bat!$A$4:$AU$1464,46,FALSE),VLOOKUP($A477,Pit!$A$4:$BD$1664,55,FALSE))</f>
        <v>800</v>
      </c>
      <c r="V477" s="19">
        <f>IF($C477="B",VLOOKUP($A477,Bat!$A$4:$BA$1464,47,FALSE),VLOOKUP($A477,Pit!$A$4:$BF$1664,56,FALSE))</f>
        <v>800</v>
      </c>
      <c r="W477" s="19">
        <f>IF($C477="B",VLOOKUP($A477,Bat!$A$4:$BA$1464,48,FALSE),VLOOKUP($A477,Pit!$A$4:$BF$1664,57,FALSE))</f>
        <v>0</v>
      </c>
      <c r="X477" s="14">
        <f t="shared" si="33"/>
        <v>1306</v>
      </c>
      <c r="Y477" s="20">
        <f t="shared" si="34"/>
        <v>456</v>
      </c>
      <c r="Z477" s="14">
        <f>IFERROR(VLOOKUP($D477,Results37!$F$3:$L$1396,Z$1,FALSE),"")</f>
        <v>551</v>
      </c>
      <c r="AA477" s="43">
        <f>IF(ISERROR(VLOOKUP(D477,Results37!$F$3:$O$1399,AA$1,FALSE)),"",IF(VLOOKUP(D477,Results37!$F$3:$O$1399,AA$1+1,FALSE)=1,"S"&amp;VLOOKUP(D477,Results37!$F$3:$O$1399,AA$1,FALSE),VLOOKUP(D477,Results37!$F$3:$O$1399,AA$1,FALSE)))</f>
        <v>18</v>
      </c>
      <c r="AB477" s="14">
        <f>IFERROR(VLOOKUP($D477,Results37!$F$3:$L$1396,AB$1,FALSE),"")</f>
        <v>19</v>
      </c>
      <c r="AC477" s="14" t="str">
        <f>IFERROR(VLOOKUP($D477,Results37!$F$3:$L$1396,AC$1,FALSE),"")</f>
        <v>Kalamazoo Badgers</v>
      </c>
      <c r="AD477" s="14">
        <f t="shared" si="35"/>
        <v>755</v>
      </c>
      <c r="AE477" s="18" t="str">
        <f>IF(ISERROR(VLOOKUP($AC477&amp;"-"&amp;$F477&amp;" "&amp;G477,Bonuses!$B$1:$G$1006,4,FALSE)),"",INT(VLOOKUP($AC477&amp;"-"&amp;$F477&amp;" "&amp;$G477,Bonuses!$B$1:$G$1006,4,FALSE)))</f>
        <v/>
      </c>
      <c r="AF477" s="14" t="str">
        <f>IF(ISERROR(VLOOKUP($AC477&amp;"-"&amp;$F477,Bonuses!$B$1:$G$1006,5,FALSE)),"",IF(VLOOKUP($AC477&amp;"-"&amp;$F477,Bonuses!$B$1:$G$1006,5,FALSE)="","",VLOOKUP($AC477&amp;"-"&amp;$F477,Bonuses!$B$1:$G$1006,6,FALSE)&amp;" yrs, "&amp;VLOOKUP($AC477&amp;"-"&amp;$F477,Bonuses!$B$1:$G$1006,5,FALSE)))</f>
        <v/>
      </c>
    </row>
    <row r="478" spans="1:32" s="19" customFormat="1" hidden="1" x14ac:dyDescent="0.3">
      <c r="A478" s="19">
        <v>5638</v>
      </c>
      <c r="B478" s="19">
        <f t="shared" si="32"/>
        <v>1</v>
      </c>
      <c r="C478" s="14" t="str">
        <f>IF(ISNUMBER(IFERROR(VLOOKUP($A478,Pit!$A$4:$A$600,1,FALSE),"B")),"P","B")</f>
        <v>P</v>
      </c>
      <c r="D478" s="15">
        <f>IF($C478="B",VLOOKUP($A478,Bat!$A$4:$BG$1500,D$1,FALSE),VLOOKUP($A478,Pit!$A$4:$BA$1686,D$2,FALSE))</f>
        <v>5638</v>
      </c>
      <c r="E478" s="14" t="str">
        <f>IF($C478="B",VLOOKUP($A478,Bat!$A$4:$BG$1500,E$1,FALSE),VLOOKUP($A478,Pit!$A$4:$BA$1686,E$2,FALSE))</f>
        <v>SP</v>
      </c>
      <c r="F478" s="14" t="str">
        <f>IF($C478="B",VLOOKUP($A478,Bat!$A$4:$BG$1500,F$1,FALSE),VLOOKUP($A478,Pit!$A$4:$BA$1686,F$2,FALSE))</f>
        <v>Pedro</v>
      </c>
      <c r="G478" s="14" t="str">
        <f>IF($C478="B",VLOOKUP($A478,Bat!$A$4:$BG$1500,G$1,FALSE),VLOOKUP($A478,Pit!$A$4:$BA$1686,G$2,FALSE))</f>
        <v>Díaz</v>
      </c>
      <c r="H478" s="14">
        <f>IF($C478="B",VLOOKUP($A478,Bat!$A$4:$BG$1500,H$1,FALSE),VLOOKUP($A478,Pit!$A$4:$BA$1686,H$2,FALSE))</f>
        <v>18</v>
      </c>
      <c r="I478" s="14" t="str">
        <f>IF($C478="B",VLOOKUP($A478,Bat!$A$4:$BG$1500,I$1,FALSE),VLOOKUP($A478,Pit!$A$4:$BA$1686,I$2,FALSE))</f>
        <v>L</v>
      </c>
      <c r="J478" s="14" t="str">
        <f>IF($C478="B",VLOOKUP($A478,Bat!$A$4:$BG$1500,J$1,FALSE),VLOOKUP($A478,Pit!$A$4:$BA$1686,J$2,FALSE))</f>
        <v>R</v>
      </c>
      <c r="K478" s="14" t="str">
        <f>IF($C478="B",VLOOKUP($A478,Bat!$A$4:$BG$1500,K$1,FALSE),VLOOKUP($A478,Pit!$A$4:$BA$1686,K$2,FALSE))</f>
        <v>High</v>
      </c>
      <c r="L478" s="15" t="str">
        <f>IF($C478="B",VLOOKUP($A478,Bat!$A$4:$BG$1500,L$1,FALSE),VLOOKUP($A478,Pit!$A$4:$BA$1686,L$2,FALSE))</f>
        <v>Normal</v>
      </c>
      <c r="M478" s="14">
        <f>IF($C478="B",VLOOKUP($A478,Bat!$A$4:$BG$1500,M$1,FALSE),VLOOKUP($A478,Pit!$A$4:$BA$1686,M$2,FALSE))</f>
        <v>4</v>
      </c>
      <c r="N478" s="14">
        <f>IF($C478="B",VLOOKUP($A478,Bat!$A$4:$BG$1500,N$1,FALSE),VLOOKUP($A478,Pit!$A$4:$BA$1686,N$2,FALSE))</f>
        <v>2</v>
      </c>
      <c r="O478" s="14">
        <f>IF($C478="B",VLOOKUP($A478,Bat!$A$4:$BG$1500,O$1,FALSE),VLOOKUP($A478,Pit!$A$4:$BA$1686,O$2,FALSE))</f>
        <v>2</v>
      </c>
      <c r="P478" s="14" t="str">
        <f>IF($C478="B",VLOOKUP($A478,Bat!$A$4:$BG$1500,P$1,FALSE),VLOOKUP($A478,Pit!$A$4:$BA$1686,P$2,FALSE))</f>
        <v>88-90 Mph</v>
      </c>
      <c r="Q478" s="15">
        <f>IF($C478="B",VLOOKUP($A478,Bat!$A$4:$BG$1500,Q$1,FALSE),VLOOKUP($A478,Pit!$A$4:$BA$1686,Q$2,FALSE))</f>
        <v>3</v>
      </c>
      <c r="R478" s="16">
        <f>IF($C478="B",VLOOKUP($A478,Bat!$A$4:$BG$1500,R$1,FALSE),VLOOKUP($A478,Pit!$A$4:$BA$1686,R$2,FALSE))</f>
        <v>100.87474862774991</v>
      </c>
      <c r="S478" s="17">
        <f>IF($C478="B",VLOOKUP($A478,Bat!$A$4:$BG$1500,S$1,FALSE),VLOOKUP($A478,Pit!$A$4:$BA$1686,S$2,FALSE))</f>
        <v>-1.1461956513215094E-2</v>
      </c>
      <c r="T478" s="48" t="str">
        <f>IF($C478="B",VLOOKUP($A478,Bat!$A$4:$BG$1500,T$1,FALSE),VLOOKUP($A478,Pit!$A$4:$BA$1686,T$2,FALSE))</f>
        <v>$65k</v>
      </c>
      <c r="U478" s="19">
        <f>IF($C478="B",VLOOKUP($A478,Bat!$A$4:$AU$1464,46,FALSE),VLOOKUP($A478,Pit!$A$4:$BD$1664,55,FALSE))</f>
        <v>800</v>
      </c>
      <c r="V478" s="19">
        <f>IF($C478="B",VLOOKUP($A478,Bat!$A$4:$BA$1464,47,FALSE),VLOOKUP($A478,Pit!$A$4:$BF$1664,56,FALSE))</f>
        <v>800</v>
      </c>
      <c r="W478" s="19">
        <f>IF($C478="B",VLOOKUP($A478,Bat!$A$4:$BA$1464,48,FALSE),VLOOKUP($A478,Pit!$A$4:$BF$1664,57,FALSE))</f>
        <v>0</v>
      </c>
      <c r="X478" s="14">
        <f t="shared" si="33"/>
        <v>1307</v>
      </c>
      <c r="Y478" s="20">
        <f t="shared" si="34"/>
        <v>457</v>
      </c>
      <c r="Z478" s="14" t="str">
        <f>IFERROR(VLOOKUP($D478,Results37!$F$3:$L$1396,Z$1,FALSE),"")</f>
        <v/>
      </c>
      <c r="AA478" s="43" t="str">
        <f>IF(ISERROR(VLOOKUP(D478,Results37!$F$3:$O$1399,AA$1,FALSE)),"",IF(VLOOKUP(D478,Results37!$F$3:$O$1399,AA$1+1,FALSE)=1,"S"&amp;VLOOKUP(D478,Results37!$F$3:$O$1399,AA$1,FALSE),VLOOKUP(D478,Results37!$F$3:$O$1399,AA$1,FALSE)))</f>
        <v/>
      </c>
      <c r="AB478" s="14" t="str">
        <f>IFERROR(VLOOKUP($D478,Results37!$F$3:$L$1396,AB$1,FALSE),"")</f>
        <v/>
      </c>
      <c r="AC478" s="14" t="str">
        <f>IFERROR(VLOOKUP($D478,Results37!$F$3:$L$1396,AC$1,FALSE),"")</f>
        <v/>
      </c>
      <c r="AD478" s="14" t="e">
        <f t="shared" si="35"/>
        <v>#VALUE!</v>
      </c>
      <c r="AE478" s="18" t="str">
        <f>IF(ISERROR(VLOOKUP($AC478&amp;"-"&amp;$F478&amp;" "&amp;G478,Bonuses!$B$1:$G$1006,4,FALSE)),"",INT(VLOOKUP($AC478&amp;"-"&amp;$F478&amp;" "&amp;$G478,Bonuses!$B$1:$G$1006,4,FALSE)))</f>
        <v/>
      </c>
      <c r="AF478" s="14" t="str">
        <f>IF(ISERROR(VLOOKUP($AC478&amp;"-"&amp;$F478,Bonuses!$B$1:$G$1006,5,FALSE)),"",IF(VLOOKUP($AC478&amp;"-"&amp;$F478,Bonuses!$B$1:$G$1006,5,FALSE)="","",VLOOKUP($AC478&amp;"-"&amp;$F478,Bonuses!$B$1:$G$1006,6,FALSE)&amp;" yrs, "&amp;VLOOKUP($AC478&amp;"-"&amp;$F478,Bonuses!$B$1:$G$1006,5,FALSE)))</f>
        <v/>
      </c>
    </row>
    <row r="479" spans="1:32" s="19" customFormat="1" hidden="1" x14ac:dyDescent="0.3">
      <c r="A479" s="19">
        <v>8908</v>
      </c>
      <c r="B479" s="19">
        <f t="shared" si="32"/>
        <v>1</v>
      </c>
      <c r="C479" s="14" t="str">
        <f>IF(ISNUMBER(IFERROR(VLOOKUP($A479,Pit!$A$4:$A$600,1,FALSE),"B")),"P","B")</f>
        <v>B</v>
      </c>
      <c r="D479" s="15">
        <f>IF($C479="B",VLOOKUP($A479,Bat!$A$4:$BG$1500,D$1,FALSE),VLOOKUP($A479,Pit!$A$4:$BA$1686,D$2,FALSE))</f>
        <v>8908</v>
      </c>
      <c r="E479" s="14" t="str">
        <f>IF($C479="B",VLOOKUP($A479,Bat!$A$4:$BG$1500,E$1,FALSE),VLOOKUP($A479,Pit!$A$4:$BA$1686,E$2,FALSE))</f>
        <v>3B</v>
      </c>
      <c r="F479" s="14" t="str">
        <f>IF($C479="B",VLOOKUP($A479,Bat!$A$4:$BG$1500,F$1,FALSE),VLOOKUP($A479,Pit!$A$4:$BA$1686,F$2,FALSE))</f>
        <v>Joe</v>
      </c>
      <c r="G479" s="14" t="str">
        <f>IF($C479="B",VLOOKUP($A479,Bat!$A$4:$BG$1500,G$1,FALSE),VLOOKUP($A479,Pit!$A$4:$BA$1686,G$2,FALSE))</f>
        <v>Atkins</v>
      </c>
      <c r="H479" s="14">
        <f>IF($C479="B",VLOOKUP($A479,Bat!$A$4:$BG$1500,H$1,FALSE),VLOOKUP($A479,Pit!$A$4:$BA$1686,H$2,FALSE))</f>
        <v>21</v>
      </c>
      <c r="I479" s="14" t="str">
        <f>IF($C479="B",VLOOKUP($A479,Bat!$A$4:$BG$1500,I$1,FALSE),VLOOKUP($A479,Pit!$A$4:$BA$1686,I$2,FALSE))</f>
        <v>L</v>
      </c>
      <c r="J479" s="14" t="str">
        <f>IF($C479="B",VLOOKUP($A479,Bat!$A$4:$BG$1500,J$1,FALSE),VLOOKUP($A479,Pit!$A$4:$BA$1686,J$2,FALSE))</f>
        <v>R</v>
      </c>
      <c r="K479" s="14" t="str">
        <f>IF($C479="B",VLOOKUP($A479,Bat!$A$4:$BG$1500,K$1,FALSE),VLOOKUP($A479,Pit!$A$4:$BA$1686,K$2,FALSE))</f>
        <v>Normal</v>
      </c>
      <c r="L479" s="15" t="str">
        <f>IF($C479="B",VLOOKUP($A479,Bat!$A$4:$BG$1500,L$1,FALSE),VLOOKUP($A479,Pit!$A$4:$BA$1686,L$2,FALSE))</f>
        <v>Normal</v>
      </c>
      <c r="M479" s="14">
        <f>IF($C479="B",VLOOKUP($A479,Bat!$A$4:$BG$1500,M$1,FALSE),VLOOKUP($A479,Pit!$A$4:$BA$1686,M$2,FALSE))</f>
        <v>3</v>
      </c>
      <c r="N479" s="14">
        <f>IF($C479="B",VLOOKUP($A479,Bat!$A$4:$BG$1500,N$1,FALSE),VLOOKUP($A479,Pit!$A$4:$BA$1686,N$2,FALSE))</f>
        <v>3</v>
      </c>
      <c r="O479" s="14">
        <f>IF($C479="B",VLOOKUP($A479,Bat!$A$4:$BG$1500,O$1,FALSE),VLOOKUP($A479,Pit!$A$4:$BA$1686,O$2,FALSE))</f>
        <v>4</v>
      </c>
      <c r="P479" s="14">
        <f>IF($C479="B",VLOOKUP($A479,Bat!$A$4:$BG$1500,P$1,FALSE),VLOOKUP($A479,Pit!$A$4:$BA$1686,P$2,FALSE))</f>
        <v>5</v>
      </c>
      <c r="Q479" s="15">
        <f>IF($C479="B",VLOOKUP($A479,Bat!$A$4:$BG$1500,Q$1,FALSE),VLOOKUP($A479,Pit!$A$4:$BA$1686,Q$2,FALSE))</f>
        <v>5</v>
      </c>
      <c r="R479" s="16">
        <f>IF($C479="B",VLOOKUP($A479,Bat!$A$4:$BG$1500,R$1,FALSE),VLOOKUP($A479,Pit!$A$4:$BA$1686,R$2,FALSE))</f>
        <v>108.04830417965393</v>
      </c>
      <c r="S479" s="17">
        <f>IF($C479="B",VLOOKUP($A479,Bat!$A$4:$BG$1500,S$1,FALSE),VLOOKUP($A479,Pit!$A$4:$BA$1686,S$2,FALSE))</f>
        <v>-1.2467577051124706E-2</v>
      </c>
      <c r="T479" s="48" t="str">
        <f>IF($C479="B",VLOOKUP($A479,Bat!$A$4:$BG$1500,T$1,FALSE),VLOOKUP($A479,Pit!$A$4:$BA$1686,T$2,FALSE))</f>
        <v>$20k</v>
      </c>
      <c r="U479" s="19">
        <f>IF($C479="B",VLOOKUP($A479,Bat!$A$4:$AU$1464,46,FALSE),VLOOKUP($A479,Pit!$A$4:$BD$1664,55,FALSE))</f>
        <v>800</v>
      </c>
      <c r="V479" s="19">
        <f>IF($C479="B",VLOOKUP($A479,Bat!$A$4:$BA$1464,47,FALSE),VLOOKUP($A479,Pit!$A$4:$BF$1664,56,FALSE))</f>
        <v>800</v>
      </c>
      <c r="W479" s="19">
        <f>IF($C479="B",VLOOKUP($A479,Bat!$A$4:$BA$1464,48,FALSE),VLOOKUP($A479,Pit!$A$4:$BF$1664,57,FALSE))</f>
        <v>0</v>
      </c>
      <c r="X479" s="14">
        <f t="shared" si="33"/>
        <v>1308</v>
      </c>
      <c r="Y479" s="20">
        <f t="shared" si="34"/>
        <v>458</v>
      </c>
      <c r="Z479" s="14" t="str">
        <f>IFERROR(VLOOKUP($D479,Results37!$F$3:$L$1396,Z$1,FALSE),"")</f>
        <v/>
      </c>
      <c r="AA479" s="43" t="str">
        <f>IF(ISERROR(VLOOKUP(D479,Results37!$F$3:$O$1399,AA$1,FALSE)),"",IF(VLOOKUP(D479,Results37!$F$3:$O$1399,AA$1+1,FALSE)=1,"S"&amp;VLOOKUP(D479,Results37!$F$3:$O$1399,AA$1,FALSE),VLOOKUP(D479,Results37!$F$3:$O$1399,AA$1,FALSE)))</f>
        <v/>
      </c>
      <c r="AB479" s="14" t="str">
        <f>IFERROR(VLOOKUP($D479,Results37!$F$3:$L$1396,AB$1,FALSE),"")</f>
        <v/>
      </c>
      <c r="AC479" s="14" t="str">
        <f>IFERROR(VLOOKUP($D479,Results37!$F$3:$L$1396,AC$1,FALSE),"")</f>
        <v/>
      </c>
      <c r="AD479" s="14" t="e">
        <f t="shared" si="35"/>
        <v>#VALUE!</v>
      </c>
      <c r="AE479" s="18" t="str">
        <f>IF(ISERROR(VLOOKUP($AC479&amp;"-"&amp;$F479&amp;" "&amp;G479,Bonuses!$B$1:$G$1006,4,FALSE)),"",INT(VLOOKUP($AC479&amp;"-"&amp;$F479&amp;" "&amp;$G479,Bonuses!$B$1:$G$1006,4,FALSE)))</f>
        <v/>
      </c>
      <c r="AF479" s="14" t="str">
        <f>AA479&amp;"."&amp;AB479&amp;" ("&amp;Z479&amp;") - "&amp;E479&amp;" "&amp;F479&amp;" "&amp;G479</f>
        <v>. () - 3B Joe Atkins</v>
      </c>
    </row>
    <row r="480" spans="1:32" s="19" customFormat="1" hidden="1" x14ac:dyDescent="0.3">
      <c r="A480" s="19">
        <v>10765</v>
      </c>
      <c r="B480" s="19">
        <f t="shared" si="32"/>
        <v>1</v>
      </c>
      <c r="C480" s="14" t="str">
        <f>IF(ISNUMBER(IFERROR(VLOOKUP($A480,Pit!$A$4:$A$600,1,FALSE),"B")),"P","B")</f>
        <v>B</v>
      </c>
      <c r="D480" s="15">
        <f>IF($C480="B",VLOOKUP($A480,Bat!$A$4:$BG$1500,D$1,FALSE),VLOOKUP($A480,Pit!$A$4:$BA$1686,D$2,FALSE))</f>
        <v>10765</v>
      </c>
      <c r="E480" s="14" t="str">
        <f>IF($C480="B",VLOOKUP($A480,Bat!$A$4:$BG$1500,E$1,FALSE),VLOOKUP($A480,Pit!$A$4:$BA$1686,E$2,FALSE))</f>
        <v>1B</v>
      </c>
      <c r="F480" s="14" t="str">
        <f>IF($C480="B",VLOOKUP($A480,Bat!$A$4:$BG$1500,F$1,FALSE),VLOOKUP($A480,Pit!$A$4:$BA$1686,F$2,FALSE))</f>
        <v>Jack</v>
      </c>
      <c r="G480" s="14" t="str">
        <f>IF($C480="B",VLOOKUP($A480,Bat!$A$4:$BG$1500,G$1,FALSE),VLOOKUP($A480,Pit!$A$4:$BA$1686,G$2,FALSE))</f>
        <v>Varney</v>
      </c>
      <c r="H480" s="14">
        <f>IF($C480="B",VLOOKUP($A480,Bat!$A$4:$BG$1500,H$1,FALSE),VLOOKUP($A480,Pit!$A$4:$BA$1686,H$2,FALSE))</f>
        <v>18</v>
      </c>
      <c r="I480" s="14" t="str">
        <f>IF($C480="B",VLOOKUP($A480,Bat!$A$4:$BG$1500,I$1,FALSE),VLOOKUP($A480,Pit!$A$4:$BA$1686,I$2,FALSE))</f>
        <v>L</v>
      </c>
      <c r="J480" s="14" t="str">
        <f>IF($C480="B",VLOOKUP($A480,Bat!$A$4:$BG$1500,J$1,FALSE),VLOOKUP($A480,Pit!$A$4:$BA$1686,J$2,FALSE))</f>
        <v>R</v>
      </c>
      <c r="K480" s="14" t="str">
        <f>IF($C480="B",VLOOKUP($A480,Bat!$A$4:$BG$1500,K$1,FALSE),VLOOKUP($A480,Pit!$A$4:$BA$1686,K$2,FALSE))</f>
        <v>Low</v>
      </c>
      <c r="L480" s="15" t="str">
        <f>IF($C480="B",VLOOKUP($A480,Bat!$A$4:$BG$1500,L$1,FALSE),VLOOKUP($A480,Pit!$A$4:$BA$1686,L$2,FALSE))</f>
        <v>Normal</v>
      </c>
      <c r="M480" s="14">
        <f>IF($C480="B",VLOOKUP($A480,Bat!$A$4:$BG$1500,M$1,FALSE),VLOOKUP($A480,Pit!$A$4:$BA$1686,M$2,FALSE))</f>
        <v>3</v>
      </c>
      <c r="N480" s="14">
        <f>IF($C480="B",VLOOKUP($A480,Bat!$A$4:$BG$1500,N$1,FALSE),VLOOKUP($A480,Pit!$A$4:$BA$1686,N$2,FALSE))</f>
        <v>2</v>
      </c>
      <c r="O480" s="14">
        <f>IF($C480="B",VLOOKUP($A480,Bat!$A$4:$BG$1500,O$1,FALSE),VLOOKUP($A480,Pit!$A$4:$BA$1686,O$2,FALSE))</f>
        <v>2</v>
      </c>
      <c r="P480" s="14">
        <f>IF($C480="B",VLOOKUP($A480,Bat!$A$4:$BG$1500,P$1,FALSE),VLOOKUP($A480,Pit!$A$4:$BA$1686,P$2,FALSE))</f>
        <v>1</v>
      </c>
      <c r="Q480" s="15">
        <f>IF($C480="B",VLOOKUP($A480,Bat!$A$4:$BG$1500,Q$1,FALSE),VLOOKUP($A480,Pit!$A$4:$BA$1686,Q$2,FALSE))</f>
        <v>4</v>
      </c>
      <c r="R480" s="16">
        <f>IF($C480="B",VLOOKUP($A480,Bat!$A$4:$BG$1500,R$1,FALSE),VLOOKUP($A480,Pit!$A$4:$BA$1686,R$2,FALSE))</f>
        <v>104.57913640247924</v>
      </c>
      <c r="S480" s="17">
        <f>IF($C480="B",VLOOKUP($A480,Bat!$A$4:$BG$1500,S$1,FALSE),VLOOKUP($A480,Pit!$A$4:$BA$1686,S$2,FALSE))</f>
        <v>-0.73713778866639901</v>
      </c>
      <c r="T480" s="48" t="str">
        <f>IF($C480="B",VLOOKUP($A480,Bat!$A$4:$BG$1500,T$1,FALSE),VLOOKUP($A480,Pit!$A$4:$BA$1686,T$2,FALSE))</f>
        <v>$70k</v>
      </c>
      <c r="U480" s="19">
        <f>IF($C480="B",VLOOKUP($A480,Bat!$A$4:$AU$1464,46,FALSE),VLOOKUP($A480,Pit!$A$4:$BD$1664,55,FALSE))</f>
        <v>800</v>
      </c>
      <c r="V480" s="19">
        <f>IF($C480="B",VLOOKUP($A480,Bat!$A$4:$BA$1464,47,FALSE),VLOOKUP($A480,Pit!$A$4:$BF$1664,56,FALSE))</f>
        <v>800</v>
      </c>
      <c r="W480" s="19">
        <f>IF($C480="B",VLOOKUP($A480,Bat!$A$4:$BA$1464,48,FALSE),VLOOKUP($A480,Pit!$A$4:$BF$1664,57,FALSE))</f>
        <v>0</v>
      </c>
      <c r="X480" s="14">
        <f t="shared" si="33"/>
        <v>1748</v>
      </c>
      <c r="Y480" s="20">
        <f t="shared" si="34"/>
        <v>898</v>
      </c>
      <c r="Z480" s="14">
        <f>IFERROR(VLOOKUP($D480,Results37!$F$3:$L$1396,Z$1,FALSE),"")</f>
        <v>406</v>
      </c>
      <c r="AA480" s="43">
        <f>IF(ISERROR(VLOOKUP(D480,Results37!$F$3:$O$1399,AA$1,FALSE)),"",IF(VLOOKUP(D480,Results37!$F$3:$O$1399,AA$1+1,FALSE)=1,"S"&amp;VLOOKUP(D480,Results37!$F$3:$O$1399,AA$1,FALSE),VLOOKUP(D480,Results37!$F$3:$O$1399,AA$1,FALSE)))</f>
        <v>14</v>
      </c>
      <c r="AB480" s="14">
        <f>IFERROR(VLOOKUP($D480,Results37!$F$3:$L$1396,AB$1,FALSE),"")</f>
        <v>2</v>
      </c>
      <c r="AC480" s="14" t="str">
        <f>IFERROR(VLOOKUP($D480,Results37!$F$3:$L$1396,AC$1,FALSE),"")</f>
        <v>Duluth Warriors</v>
      </c>
      <c r="AD480" s="14">
        <f t="shared" si="35"/>
        <v>1342</v>
      </c>
      <c r="AE480" s="18" t="str">
        <f>IF(ISERROR(VLOOKUP($AC480&amp;"-"&amp;$F480&amp;" "&amp;G480,Bonuses!$B$1:$G$1006,4,FALSE)),"",INT(VLOOKUP($AC480&amp;"-"&amp;$F480&amp;" "&amp;$G480,Bonuses!$B$1:$G$1006,4,FALSE)))</f>
        <v/>
      </c>
      <c r="AF480" s="14" t="str">
        <f>AA480&amp;"."&amp;AB480&amp;" ("&amp;Z480&amp;") - "&amp;E480&amp;" "&amp;F480&amp;" "&amp;G480</f>
        <v>14.2 (406) - 1B Jack Varney</v>
      </c>
    </row>
    <row r="481" spans="1:32" s="19" customFormat="1" hidden="1" x14ac:dyDescent="0.3">
      <c r="A481" s="19">
        <v>16429</v>
      </c>
      <c r="B481" s="19">
        <f t="shared" si="32"/>
        <v>1</v>
      </c>
      <c r="C481" s="14" t="str">
        <f>IF(ISNUMBER(IFERROR(VLOOKUP($A481,Pit!$A$4:$A$600,1,FALSE),"B")),"P","B")</f>
        <v>B</v>
      </c>
      <c r="D481" s="15">
        <f>IF($C481="B",VLOOKUP($A481,Bat!$A$4:$BG$1500,D$1,FALSE),VLOOKUP($A481,Pit!$A$4:$BA$1686,D$2,FALSE))</f>
        <v>16429</v>
      </c>
      <c r="E481" s="14" t="str">
        <f>IF($C481="B",VLOOKUP($A481,Bat!$A$4:$BG$1500,E$1,FALSE),VLOOKUP($A481,Pit!$A$4:$BA$1686,E$2,FALSE))</f>
        <v>LF</v>
      </c>
      <c r="F481" s="14" t="str">
        <f>IF($C481="B",VLOOKUP($A481,Bat!$A$4:$BG$1500,F$1,FALSE),VLOOKUP($A481,Pit!$A$4:$BA$1686,F$2,FALSE))</f>
        <v>Cedric</v>
      </c>
      <c r="G481" s="14" t="str">
        <f>IF($C481="B",VLOOKUP($A481,Bat!$A$4:$BG$1500,G$1,FALSE),VLOOKUP($A481,Pit!$A$4:$BA$1686,G$2,FALSE))</f>
        <v>Paynter</v>
      </c>
      <c r="H481" s="14">
        <f>IF($C481="B",VLOOKUP($A481,Bat!$A$4:$BG$1500,H$1,FALSE),VLOOKUP($A481,Pit!$A$4:$BA$1686,H$2,FALSE))</f>
        <v>18</v>
      </c>
      <c r="I481" s="14" t="str">
        <f>IF($C481="B",VLOOKUP($A481,Bat!$A$4:$BG$1500,I$1,FALSE),VLOOKUP($A481,Pit!$A$4:$BA$1686,I$2,FALSE))</f>
        <v>L</v>
      </c>
      <c r="J481" s="14" t="str">
        <f>IF($C481="B",VLOOKUP($A481,Bat!$A$4:$BG$1500,J$1,FALSE),VLOOKUP($A481,Pit!$A$4:$BA$1686,J$2,FALSE))</f>
        <v>R</v>
      </c>
      <c r="K481" s="14" t="str">
        <f>IF($C481="B",VLOOKUP($A481,Bat!$A$4:$BG$1500,K$1,FALSE),VLOOKUP($A481,Pit!$A$4:$BA$1686,K$2,FALSE))</f>
        <v>Low</v>
      </c>
      <c r="L481" s="15" t="str">
        <f>IF($C481="B",VLOOKUP($A481,Bat!$A$4:$BG$1500,L$1,FALSE),VLOOKUP($A481,Pit!$A$4:$BA$1686,L$2,FALSE))</f>
        <v>Normal</v>
      </c>
      <c r="M481" s="14">
        <f>IF($C481="B",VLOOKUP($A481,Bat!$A$4:$BG$1500,M$1,FALSE),VLOOKUP($A481,Pit!$A$4:$BA$1686,M$2,FALSE))</f>
        <v>2</v>
      </c>
      <c r="N481" s="14">
        <f>IF($C481="B",VLOOKUP($A481,Bat!$A$4:$BG$1500,N$1,FALSE),VLOOKUP($A481,Pit!$A$4:$BA$1686,N$2,FALSE))</f>
        <v>3</v>
      </c>
      <c r="O481" s="14">
        <f>IF($C481="B",VLOOKUP($A481,Bat!$A$4:$BG$1500,O$1,FALSE),VLOOKUP($A481,Pit!$A$4:$BA$1686,O$2,FALSE))</f>
        <v>2</v>
      </c>
      <c r="P481" s="14">
        <f>IF($C481="B",VLOOKUP($A481,Bat!$A$4:$BG$1500,P$1,FALSE),VLOOKUP($A481,Pit!$A$4:$BA$1686,P$2,FALSE))</f>
        <v>4</v>
      </c>
      <c r="Q481" s="15">
        <f>IF($C481="B",VLOOKUP($A481,Bat!$A$4:$BG$1500,Q$1,FALSE),VLOOKUP($A481,Pit!$A$4:$BA$1686,Q$2,FALSE))</f>
        <v>4</v>
      </c>
      <c r="R481" s="16">
        <f>IF($C481="B",VLOOKUP($A481,Bat!$A$4:$BG$1500,R$1,FALSE),VLOOKUP($A481,Pit!$A$4:$BA$1686,R$2,FALSE))</f>
        <v>104.56370131279915</v>
      </c>
      <c r="S481" s="17">
        <f>IF($C481="B",VLOOKUP($A481,Bat!$A$4:$BG$1500,S$1,FALSE),VLOOKUP($A481,Pit!$A$4:$BA$1686,S$2,FALSE))</f>
        <v>-0.74036200566113752</v>
      </c>
      <c r="T481" s="48" t="str">
        <f>IF($C481="B",VLOOKUP($A481,Bat!$A$4:$BG$1500,T$1,FALSE),VLOOKUP($A481,Pit!$A$4:$BA$1686,T$2,FALSE))</f>
        <v>$70k</v>
      </c>
      <c r="U481" s="19">
        <f>IF($C481="B",VLOOKUP($A481,Bat!$A$4:$AU$1464,46,FALSE),VLOOKUP($A481,Pit!$A$4:$BD$1664,55,FALSE))</f>
        <v>800</v>
      </c>
      <c r="V481" s="19">
        <f>IF($C481="B",VLOOKUP($A481,Bat!$A$4:$BA$1464,47,FALSE),VLOOKUP($A481,Pit!$A$4:$BF$1664,56,FALSE))</f>
        <v>800</v>
      </c>
      <c r="W481" s="19">
        <f>IF($C481="B",VLOOKUP($A481,Bat!$A$4:$BA$1464,48,FALSE),VLOOKUP($A481,Pit!$A$4:$BF$1664,57,FALSE))</f>
        <v>0</v>
      </c>
      <c r="X481" s="14">
        <f t="shared" si="33"/>
        <v>1750</v>
      </c>
      <c r="Y481" s="20">
        <f t="shared" si="34"/>
        <v>900</v>
      </c>
      <c r="Z481" s="14" t="str">
        <f>IFERROR(VLOOKUP($D481,Results37!$F$3:$L$1396,Z$1,FALSE),"")</f>
        <v/>
      </c>
      <c r="AA481" s="43" t="str">
        <f>IF(ISERROR(VLOOKUP(D481,Results37!$F$3:$O$1399,AA$1,FALSE)),"",IF(VLOOKUP(D481,Results37!$F$3:$O$1399,AA$1+1,FALSE)=1,"S"&amp;VLOOKUP(D481,Results37!$F$3:$O$1399,AA$1,FALSE),VLOOKUP(D481,Results37!$F$3:$O$1399,AA$1,FALSE)))</f>
        <v/>
      </c>
      <c r="AB481" s="14" t="str">
        <f>IFERROR(VLOOKUP($D481,Results37!$F$3:$L$1396,AB$1,FALSE),"")</f>
        <v/>
      </c>
      <c r="AC481" s="14" t="str">
        <f>IFERROR(VLOOKUP($D481,Results37!$F$3:$L$1396,AC$1,FALSE),"")</f>
        <v/>
      </c>
      <c r="AD481" s="14" t="e">
        <f t="shared" si="35"/>
        <v>#VALUE!</v>
      </c>
      <c r="AE481" s="18" t="str">
        <f>IF(ISERROR(VLOOKUP($AC481&amp;"-"&amp;$F481&amp;" "&amp;G481,Bonuses!$B$1:$G$1006,4,FALSE)),"",INT(VLOOKUP($AC481&amp;"-"&amp;$F481&amp;" "&amp;$G481,Bonuses!$B$1:$G$1006,4,FALSE)))</f>
        <v/>
      </c>
      <c r="AF481" s="14" t="str">
        <f>AA481&amp;"."&amp;AB481&amp;" ("&amp;Z481&amp;") - "&amp;E481&amp;" "&amp;F481&amp;" "&amp;G481</f>
        <v>. () - LF Cedric Paynter</v>
      </c>
    </row>
    <row r="482" spans="1:32" s="19" customFormat="1" hidden="1" x14ac:dyDescent="0.3">
      <c r="A482" s="19">
        <v>7095</v>
      </c>
      <c r="B482" s="19">
        <f t="shared" si="32"/>
        <v>1</v>
      </c>
      <c r="C482" s="14" t="str">
        <f>IF(ISNUMBER(IFERROR(VLOOKUP($A482,Pit!$A$4:$A$600,1,FALSE),"B")),"P","B")</f>
        <v>P</v>
      </c>
      <c r="D482" s="15">
        <f>IF($C482="B",VLOOKUP($A482,Bat!$A$4:$BG$1500,D$1,FALSE),VLOOKUP($A482,Pit!$A$4:$BA$1686,D$2,FALSE))</f>
        <v>7095</v>
      </c>
      <c r="E482" s="14" t="str">
        <f>IF($C482="B",VLOOKUP($A482,Bat!$A$4:$BG$1500,E$1,FALSE),VLOOKUP($A482,Pit!$A$4:$BA$1686,E$2,FALSE))</f>
        <v>SP</v>
      </c>
      <c r="F482" s="14" t="str">
        <f>IF($C482="B",VLOOKUP($A482,Bat!$A$4:$BG$1500,F$1,FALSE),VLOOKUP($A482,Pit!$A$4:$BA$1686,F$2,FALSE))</f>
        <v>Miguel</v>
      </c>
      <c r="G482" s="14" t="str">
        <f>IF($C482="B",VLOOKUP($A482,Bat!$A$4:$BG$1500,G$1,FALSE),VLOOKUP($A482,Pit!$A$4:$BA$1686,G$2,FALSE))</f>
        <v>Trinidad</v>
      </c>
      <c r="H482" s="14">
        <f>IF($C482="B",VLOOKUP($A482,Bat!$A$4:$BG$1500,H$1,FALSE),VLOOKUP($A482,Pit!$A$4:$BA$1686,H$2,FALSE))</f>
        <v>22</v>
      </c>
      <c r="I482" s="14" t="str">
        <f>IF($C482="B",VLOOKUP($A482,Bat!$A$4:$BG$1500,I$1,FALSE),VLOOKUP($A482,Pit!$A$4:$BA$1686,I$2,FALSE))</f>
        <v>L</v>
      </c>
      <c r="J482" s="14" t="str">
        <f>IF($C482="B",VLOOKUP($A482,Bat!$A$4:$BG$1500,J$1,FALSE),VLOOKUP($A482,Pit!$A$4:$BA$1686,J$2,FALSE))</f>
        <v>L</v>
      </c>
      <c r="K482" s="14" t="str">
        <f>IF($C482="B",VLOOKUP($A482,Bat!$A$4:$BG$1500,K$1,FALSE),VLOOKUP($A482,Pit!$A$4:$BA$1686,K$2,FALSE))</f>
        <v>Normal</v>
      </c>
      <c r="L482" s="15" t="str">
        <f>IF($C482="B",VLOOKUP($A482,Bat!$A$4:$BG$1500,L$1,FALSE),VLOOKUP($A482,Pit!$A$4:$BA$1686,L$2,FALSE))</f>
        <v>Normal</v>
      </c>
      <c r="M482" s="14">
        <f>IF($C482="B",VLOOKUP($A482,Bat!$A$4:$BG$1500,M$1,FALSE),VLOOKUP($A482,Pit!$A$4:$BA$1686,M$2,FALSE))</f>
        <v>4</v>
      </c>
      <c r="N482" s="14">
        <f>IF($C482="B",VLOOKUP($A482,Bat!$A$4:$BG$1500,N$1,FALSE),VLOOKUP($A482,Pit!$A$4:$BA$1686,N$2,FALSE))</f>
        <v>2</v>
      </c>
      <c r="O482" s="14">
        <f>IF($C482="B",VLOOKUP($A482,Bat!$A$4:$BG$1500,O$1,FALSE),VLOOKUP($A482,Pit!$A$4:$BA$1686,O$2,FALSE))</f>
        <v>3</v>
      </c>
      <c r="P482" s="14" t="str">
        <f>IF($C482="B",VLOOKUP($A482,Bat!$A$4:$BG$1500,P$1,FALSE),VLOOKUP($A482,Pit!$A$4:$BA$1686,P$2,FALSE))</f>
        <v>91-93 Mph</v>
      </c>
      <c r="Q482" s="15">
        <f>IF($C482="B",VLOOKUP($A482,Bat!$A$4:$BG$1500,Q$1,FALSE),VLOOKUP($A482,Pit!$A$4:$BA$1686,Q$2,FALSE))</f>
        <v>7</v>
      </c>
      <c r="R482" s="16">
        <f>IF($C482="B",VLOOKUP($A482,Bat!$A$4:$BG$1500,R$1,FALSE),VLOOKUP($A482,Pit!$A$4:$BA$1686,R$2,FALSE))</f>
        <v>100.8367409486232</v>
      </c>
      <c r="S482" s="17">
        <f>IF($C482="B",VLOOKUP($A482,Bat!$A$4:$BG$1500,S$1,FALSE),VLOOKUP($A482,Pit!$A$4:$BA$1686,S$2,FALSE))</f>
        <v>-1.4968418211424719E-2</v>
      </c>
      <c r="T482" s="48" t="str">
        <f>IF($C482="B",VLOOKUP($A482,Bat!$A$4:$BG$1500,T$1,FALSE),VLOOKUP($A482,Pit!$A$4:$BA$1686,T$2,FALSE))</f>
        <v>-</v>
      </c>
      <c r="U482" s="19">
        <f>IF($C482="B",VLOOKUP($A482,Bat!$A$4:$AU$1464,46,FALSE),VLOOKUP($A482,Pit!$A$4:$BD$1664,55,FALSE))</f>
        <v>800</v>
      </c>
      <c r="V482" s="19">
        <f>IF($C482="B",VLOOKUP($A482,Bat!$A$4:$BA$1464,47,FALSE),VLOOKUP($A482,Pit!$A$4:$BF$1664,56,FALSE))</f>
        <v>800</v>
      </c>
      <c r="W482" s="19">
        <f>IF($C482="B",VLOOKUP($A482,Bat!$A$4:$BA$1464,48,FALSE),VLOOKUP($A482,Pit!$A$4:$BF$1664,57,FALSE))</f>
        <v>0</v>
      </c>
      <c r="X482" s="14">
        <f t="shared" si="33"/>
        <v>1309</v>
      </c>
      <c r="Y482" s="20">
        <f t="shared" si="34"/>
        <v>459</v>
      </c>
      <c r="Z482" s="14" t="str">
        <f>IFERROR(VLOOKUP($D482,Results37!$F$3:$L$1396,Z$1,FALSE),"")</f>
        <v/>
      </c>
      <c r="AA482" s="43" t="str">
        <f>IF(ISERROR(VLOOKUP(D482,Results37!$F$3:$O$1399,AA$1,FALSE)),"",IF(VLOOKUP(D482,Results37!$F$3:$O$1399,AA$1+1,FALSE)=1,"S"&amp;VLOOKUP(D482,Results37!$F$3:$O$1399,AA$1,FALSE),VLOOKUP(D482,Results37!$F$3:$O$1399,AA$1,FALSE)))</f>
        <v/>
      </c>
      <c r="AB482" s="14" t="str">
        <f>IFERROR(VLOOKUP($D482,Results37!$F$3:$L$1396,AB$1,FALSE),"")</f>
        <v/>
      </c>
      <c r="AC482" s="14" t="str">
        <f>IFERROR(VLOOKUP($D482,Results37!$F$3:$L$1396,AC$1,FALSE),"")</f>
        <v/>
      </c>
      <c r="AD482" s="14" t="e">
        <f t="shared" si="35"/>
        <v>#VALUE!</v>
      </c>
      <c r="AE482" s="18" t="str">
        <f>IF(ISERROR(VLOOKUP($AC482&amp;"-"&amp;$F482&amp;" "&amp;G482,Bonuses!$B$1:$G$1006,4,FALSE)),"",INT(VLOOKUP($AC482&amp;"-"&amp;$F482&amp;" "&amp;$G482,Bonuses!$B$1:$G$1006,4,FALSE)))</f>
        <v/>
      </c>
      <c r="AF482" s="14" t="str">
        <f>IF(ISERROR(VLOOKUP($AC482&amp;"-"&amp;$F482,Bonuses!$B$1:$G$1006,5,FALSE)),"",IF(VLOOKUP($AC482&amp;"-"&amp;$F482,Bonuses!$B$1:$G$1006,5,FALSE)="","",VLOOKUP($AC482&amp;"-"&amp;$F482,Bonuses!$B$1:$G$1006,6,FALSE)&amp;" yrs, "&amp;VLOOKUP($AC482&amp;"-"&amp;$F482,Bonuses!$B$1:$G$1006,5,FALSE)))</f>
        <v/>
      </c>
    </row>
    <row r="483" spans="1:32" s="19" customFormat="1" hidden="1" x14ac:dyDescent="0.3">
      <c r="A483" s="19">
        <v>5592</v>
      </c>
      <c r="B483" s="19">
        <f t="shared" si="32"/>
        <v>1</v>
      </c>
      <c r="C483" s="14" t="str">
        <f>IF(ISNUMBER(IFERROR(VLOOKUP($A483,Pit!$A$4:$A$600,1,FALSE),"B")),"P","B")</f>
        <v>P</v>
      </c>
      <c r="D483" s="15">
        <f>IF($C483="B",VLOOKUP($A483,Bat!$A$4:$BG$1500,D$1,FALSE),VLOOKUP($A483,Pit!$A$4:$BA$1686,D$2,FALSE))</f>
        <v>5592</v>
      </c>
      <c r="E483" s="14" t="str">
        <f>IF($C483="B",VLOOKUP($A483,Bat!$A$4:$BG$1500,E$1,FALSE),VLOOKUP($A483,Pit!$A$4:$BA$1686,E$2,FALSE))</f>
        <v>RP</v>
      </c>
      <c r="F483" s="14" t="str">
        <f>IF($C483="B",VLOOKUP($A483,Bat!$A$4:$BG$1500,F$1,FALSE),VLOOKUP($A483,Pit!$A$4:$BA$1686,F$2,FALSE))</f>
        <v>Aaron</v>
      </c>
      <c r="G483" s="14" t="str">
        <f>IF($C483="B",VLOOKUP($A483,Bat!$A$4:$BG$1500,G$1,FALSE),VLOOKUP($A483,Pit!$A$4:$BA$1686,G$2,FALSE))</f>
        <v>Childers</v>
      </c>
      <c r="H483" s="14">
        <f>IF($C483="B",VLOOKUP($A483,Bat!$A$4:$BG$1500,H$1,FALSE),VLOOKUP($A483,Pit!$A$4:$BA$1686,H$2,FALSE))</f>
        <v>18</v>
      </c>
      <c r="I483" s="14" t="str">
        <f>IF($C483="B",VLOOKUP($A483,Bat!$A$4:$BG$1500,I$1,FALSE),VLOOKUP($A483,Pit!$A$4:$BA$1686,I$2,FALSE))</f>
        <v>R</v>
      </c>
      <c r="J483" s="14" t="str">
        <f>IF($C483="B",VLOOKUP($A483,Bat!$A$4:$BG$1500,J$1,FALSE),VLOOKUP($A483,Pit!$A$4:$BA$1686,J$2,FALSE))</f>
        <v>R</v>
      </c>
      <c r="K483" s="14" t="str">
        <f>IF($C483="B",VLOOKUP($A483,Bat!$A$4:$BG$1500,K$1,FALSE),VLOOKUP($A483,Pit!$A$4:$BA$1686,K$2,FALSE))</f>
        <v>Low</v>
      </c>
      <c r="L483" s="15" t="str">
        <f>IF($C483="B",VLOOKUP($A483,Bat!$A$4:$BG$1500,L$1,FALSE),VLOOKUP($A483,Pit!$A$4:$BA$1686,L$2,FALSE))</f>
        <v>Low</v>
      </c>
      <c r="M483" s="14">
        <f>IF($C483="B",VLOOKUP($A483,Bat!$A$4:$BG$1500,M$1,FALSE),VLOOKUP($A483,Pit!$A$4:$BA$1686,M$2,FALSE))</f>
        <v>5</v>
      </c>
      <c r="N483" s="14">
        <f>IF($C483="B",VLOOKUP($A483,Bat!$A$4:$BG$1500,N$1,FALSE),VLOOKUP($A483,Pit!$A$4:$BA$1686,N$2,FALSE))</f>
        <v>1</v>
      </c>
      <c r="O483" s="14">
        <f>IF($C483="B",VLOOKUP($A483,Bat!$A$4:$BG$1500,O$1,FALSE),VLOOKUP($A483,Pit!$A$4:$BA$1686,O$2,FALSE))</f>
        <v>2</v>
      </c>
      <c r="P483" s="14" t="str">
        <f>IF($C483="B",VLOOKUP($A483,Bat!$A$4:$BG$1500,P$1,FALSE),VLOOKUP($A483,Pit!$A$4:$BA$1686,P$2,FALSE))</f>
        <v>88-90 Mph</v>
      </c>
      <c r="Q483" s="15">
        <f>IF($C483="B",VLOOKUP($A483,Bat!$A$4:$BG$1500,Q$1,FALSE),VLOOKUP($A483,Pit!$A$4:$BA$1686,Q$2,FALSE))</f>
        <v>6</v>
      </c>
      <c r="R483" s="16">
        <f>IF($C483="B",VLOOKUP($A483,Bat!$A$4:$BG$1500,R$1,FALSE),VLOOKUP($A483,Pit!$A$4:$BA$1686,R$2,FALSE))</f>
        <v>99.292589922371747</v>
      </c>
      <c r="S483" s="17">
        <f>IF($C483="B",VLOOKUP($A483,Bat!$A$4:$BG$1500,S$1,FALSE),VLOOKUP($A483,Pit!$A$4:$BA$1686,S$2,FALSE))</f>
        <v>-0.15742664123923256</v>
      </c>
      <c r="T483" s="48" t="str">
        <f>IF($C483="B",VLOOKUP($A483,Bat!$A$4:$BG$1500,T$1,FALSE),VLOOKUP($A483,Pit!$A$4:$BA$1686,T$2,FALSE))</f>
        <v>$65k</v>
      </c>
      <c r="U483" s="19">
        <f>IF($C483="B",VLOOKUP($A483,Bat!$A$4:$AU$1464,46,FALSE),VLOOKUP($A483,Pit!$A$4:$BD$1664,55,FALSE))</f>
        <v>800</v>
      </c>
      <c r="V483" s="19">
        <f>IF($C483="B",VLOOKUP($A483,Bat!$A$4:$BA$1464,47,FALSE),VLOOKUP($A483,Pit!$A$4:$BF$1664,56,FALSE))</f>
        <v>800</v>
      </c>
      <c r="W483" s="19">
        <f>IF($C483="B",VLOOKUP($A483,Bat!$A$4:$BA$1464,48,FALSE),VLOOKUP($A483,Pit!$A$4:$BF$1664,57,FALSE))</f>
        <v>0</v>
      </c>
      <c r="X483" s="14">
        <f t="shared" si="33"/>
        <v>1399</v>
      </c>
      <c r="Y483" s="20">
        <f t="shared" si="34"/>
        <v>549</v>
      </c>
      <c r="Z483" s="14">
        <f>IFERROR(VLOOKUP($D483,Results37!$F$3:$L$1396,Z$1,FALSE),"")</f>
        <v>528</v>
      </c>
      <c r="AA483" s="43">
        <f>IF(ISERROR(VLOOKUP(D483,Results37!$F$3:$O$1399,AA$1,FALSE)),"",IF(VLOOKUP(D483,Results37!$F$3:$O$1399,AA$1+1,FALSE)=1,"S"&amp;VLOOKUP(D483,Results37!$F$3:$O$1399,AA$1,FALSE),VLOOKUP(D483,Results37!$F$3:$O$1399,AA$1,FALSE)))</f>
        <v>17</v>
      </c>
      <c r="AB483" s="14">
        <f>IFERROR(VLOOKUP($D483,Results37!$F$3:$L$1396,AB$1,FALSE),"")</f>
        <v>28</v>
      </c>
      <c r="AC483" s="14" t="str">
        <f>IFERROR(VLOOKUP($D483,Results37!$F$3:$L$1396,AC$1,FALSE),"")</f>
        <v>Arlington Bureaucrats</v>
      </c>
      <c r="AD483" s="14">
        <f t="shared" si="35"/>
        <v>871</v>
      </c>
      <c r="AE483" s="18" t="str">
        <f>IF(ISERROR(VLOOKUP($AC483&amp;"-"&amp;$F483&amp;" "&amp;G483,Bonuses!$B$1:$G$1006,4,FALSE)),"",INT(VLOOKUP($AC483&amp;"-"&amp;$F483&amp;" "&amp;$G483,Bonuses!$B$1:$G$1006,4,FALSE)))</f>
        <v/>
      </c>
      <c r="AF483" s="14" t="str">
        <f>IF(ISERROR(VLOOKUP($AC483&amp;"-"&amp;$F483,Bonuses!$B$1:$G$1006,5,FALSE)),"",IF(VLOOKUP($AC483&amp;"-"&amp;$F483,Bonuses!$B$1:$G$1006,5,FALSE)="","",VLOOKUP($AC483&amp;"-"&amp;$F483,Bonuses!$B$1:$G$1006,6,FALSE)&amp;" yrs, "&amp;VLOOKUP($AC483&amp;"-"&amp;$F483,Bonuses!$B$1:$G$1006,5,FALSE)))</f>
        <v/>
      </c>
    </row>
    <row r="484" spans="1:32" s="19" customFormat="1" hidden="1" x14ac:dyDescent="0.3">
      <c r="A484" s="19">
        <v>13018</v>
      </c>
      <c r="B484" s="19">
        <f t="shared" si="32"/>
        <v>1</v>
      </c>
      <c r="C484" s="14" t="str">
        <f>IF(ISNUMBER(IFERROR(VLOOKUP($A484,Pit!$A$4:$A$600,1,FALSE),"B")),"P","B")</f>
        <v>P</v>
      </c>
      <c r="D484" s="15">
        <f>IF($C484="B",VLOOKUP($A484,Bat!$A$4:$BG$1500,D$1,FALSE),VLOOKUP($A484,Pit!$A$4:$BA$1686,D$2,FALSE))</f>
        <v>13018</v>
      </c>
      <c r="E484" s="14" t="str">
        <f>IF($C484="B",VLOOKUP($A484,Bat!$A$4:$BG$1500,E$1,FALSE),VLOOKUP($A484,Pit!$A$4:$BA$1686,E$2,FALSE))</f>
        <v>RP</v>
      </c>
      <c r="F484" s="14" t="str">
        <f>IF($C484="B",VLOOKUP($A484,Bat!$A$4:$BG$1500,F$1,FALSE),VLOOKUP($A484,Pit!$A$4:$BA$1686,F$2,FALSE))</f>
        <v>Kane</v>
      </c>
      <c r="G484" s="14" t="str">
        <f>IF($C484="B",VLOOKUP($A484,Bat!$A$4:$BG$1500,G$1,FALSE),VLOOKUP($A484,Pit!$A$4:$BA$1686,G$2,FALSE))</f>
        <v>Longworth</v>
      </c>
      <c r="H484" s="14">
        <f>IF($C484="B",VLOOKUP($A484,Bat!$A$4:$BG$1500,H$1,FALSE),VLOOKUP($A484,Pit!$A$4:$BA$1686,H$2,FALSE))</f>
        <v>22</v>
      </c>
      <c r="I484" s="14" t="str">
        <f>IF($C484="B",VLOOKUP($A484,Bat!$A$4:$BG$1500,I$1,FALSE),VLOOKUP($A484,Pit!$A$4:$BA$1686,I$2,FALSE))</f>
        <v>R</v>
      </c>
      <c r="J484" s="14" t="str">
        <f>IF($C484="B",VLOOKUP($A484,Bat!$A$4:$BG$1500,J$1,FALSE),VLOOKUP($A484,Pit!$A$4:$BA$1686,J$2,FALSE))</f>
        <v>R</v>
      </c>
      <c r="K484" s="14" t="str">
        <f>IF($C484="B",VLOOKUP($A484,Bat!$A$4:$BG$1500,K$1,FALSE),VLOOKUP($A484,Pit!$A$4:$BA$1686,K$2,FALSE))</f>
        <v>High</v>
      </c>
      <c r="L484" s="15" t="str">
        <f>IF($C484="B",VLOOKUP($A484,Bat!$A$4:$BG$1500,L$1,FALSE),VLOOKUP($A484,Pit!$A$4:$BA$1686,L$2,FALSE))</f>
        <v>High</v>
      </c>
      <c r="M484" s="14">
        <f>IF($C484="B",VLOOKUP($A484,Bat!$A$4:$BG$1500,M$1,FALSE),VLOOKUP($A484,Pit!$A$4:$BA$1686,M$2,FALSE))</f>
        <v>4</v>
      </c>
      <c r="N484" s="14">
        <f>IF($C484="B",VLOOKUP($A484,Bat!$A$4:$BG$1500,N$1,FALSE),VLOOKUP($A484,Pit!$A$4:$BA$1686,N$2,FALSE))</f>
        <v>2</v>
      </c>
      <c r="O484" s="14">
        <f>IF($C484="B",VLOOKUP($A484,Bat!$A$4:$BG$1500,O$1,FALSE),VLOOKUP($A484,Pit!$A$4:$BA$1686,O$2,FALSE))</f>
        <v>3</v>
      </c>
      <c r="P484" s="14" t="str">
        <f>IF($C484="B",VLOOKUP($A484,Bat!$A$4:$BG$1500,P$1,FALSE),VLOOKUP($A484,Pit!$A$4:$BA$1686,P$2,FALSE))</f>
        <v>89-91 Mph</v>
      </c>
      <c r="Q484" s="15">
        <f>IF($C484="B",VLOOKUP($A484,Bat!$A$4:$BG$1500,Q$1,FALSE),VLOOKUP($A484,Pit!$A$4:$BA$1686,Q$2,FALSE))</f>
        <v>6</v>
      </c>
      <c r="R484" s="16">
        <f>IF($C484="B",VLOOKUP($A484,Bat!$A$4:$BG$1500,R$1,FALSE),VLOOKUP($A484,Pit!$A$4:$BA$1686,R$2,FALSE))</f>
        <v>100.75606991452707</v>
      </c>
      <c r="S484" s="17">
        <f>IF($C484="B",VLOOKUP($A484,Bat!$A$4:$BG$1500,S$1,FALSE),VLOOKUP($A484,Pit!$A$4:$BA$1686,S$2,FALSE))</f>
        <v>-2.2410858731668603E-2</v>
      </c>
      <c r="T484" s="48" t="str">
        <f>IF($C484="B",VLOOKUP($A484,Bat!$A$4:$BG$1500,T$1,FALSE),VLOOKUP($A484,Pit!$A$4:$BA$1686,T$2,FALSE))</f>
        <v>-</v>
      </c>
      <c r="U484" s="19">
        <f>IF($C484="B",VLOOKUP($A484,Bat!$A$4:$AU$1464,46,FALSE),VLOOKUP($A484,Pit!$A$4:$BD$1664,55,FALSE))</f>
        <v>800</v>
      </c>
      <c r="V484" s="19">
        <f>IF($C484="B",VLOOKUP($A484,Bat!$A$4:$BA$1464,47,FALSE),VLOOKUP($A484,Pit!$A$4:$BF$1664,56,FALSE))</f>
        <v>800</v>
      </c>
      <c r="W484" s="19">
        <f>IF($C484="B",VLOOKUP($A484,Bat!$A$4:$BA$1464,48,FALSE),VLOOKUP($A484,Pit!$A$4:$BF$1664,57,FALSE))</f>
        <v>0</v>
      </c>
      <c r="X484" s="14">
        <f t="shared" si="33"/>
        <v>1312</v>
      </c>
      <c r="Y484" s="20">
        <f t="shared" si="34"/>
        <v>462</v>
      </c>
      <c r="Z484" s="14" t="str">
        <f>IFERROR(VLOOKUP($D484,Results37!$F$3:$L$1396,Z$1,FALSE),"")</f>
        <v/>
      </c>
      <c r="AA484" s="43" t="str">
        <f>IF(ISERROR(VLOOKUP(D484,Results37!$F$3:$O$1399,AA$1,FALSE)),"",IF(VLOOKUP(D484,Results37!$F$3:$O$1399,AA$1+1,FALSE)=1,"S"&amp;VLOOKUP(D484,Results37!$F$3:$O$1399,AA$1,FALSE),VLOOKUP(D484,Results37!$F$3:$O$1399,AA$1,FALSE)))</f>
        <v/>
      </c>
      <c r="AB484" s="14" t="str">
        <f>IFERROR(VLOOKUP($D484,Results37!$F$3:$L$1396,AB$1,FALSE),"")</f>
        <v/>
      </c>
      <c r="AC484" s="14" t="str">
        <f>IFERROR(VLOOKUP($D484,Results37!$F$3:$L$1396,AC$1,FALSE),"")</f>
        <v/>
      </c>
      <c r="AD484" s="14" t="e">
        <f t="shared" si="35"/>
        <v>#VALUE!</v>
      </c>
      <c r="AE484" s="18" t="str">
        <f>IF(ISERROR(VLOOKUP($AC484&amp;"-"&amp;$F484&amp;" "&amp;G484,Bonuses!$B$1:$G$1006,4,FALSE)),"",INT(VLOOKUP($AC484&amp;"-"&amp;$F484&amp;" "&amp;$G484,Bonuses!$B$1:$G$1006,4,FALSE)))</f>
        <v/>
      </c>
      <c r="AF484" s="14" t="str">
        <f>IF(ISERROR(VLOOKUP($AC484&amp;"-"&amp;$F484,Bonuses!$B$1:$G$1006,5,FALSE)),"",IF(VLOOKUP($AC484&amp;"-"&amp;$F484,Bonuses!$B$1:$G$1006,5,FALSE)="","",VLOOKUP($AC484&amp;"-"&amp;$F484,Bonuses!$B$1:$G$1006,6,FALSE)&amp;" yrs, "&amp;VLOOKUP($AC484&amp;"-"&amp;$F484,Bonuses!$B$1:$G$1006,5,FALSE)))</f>
        <v/>
      </c>
    </row>
    <row r="485" spans="1:32" s="19" customFormat="1" hidden="1" x14ac:dyDescent="0.3">
      <c r="A485" s="19">
        <v>11038</v>
      </c>
      <c r="B485" s="19">
        <f t="shared" si="32"/>
        <v>1</v>
      </c>
      <c r="C485" s="14" t="str">
        <f>IF(ISNUMBER(IFERROR(VLOOKUP($A485,Pit!$A$4:$A$600,1,FALSE),"B")),"P","B")</f>
        <v>B</v>
      </c>
      <c r="D485" s="15">
        <f>IF($C485="B",VLOOKUP($A485,Bat!$A$4:$BG$1500,D$1,FALSE),VLOOKUP($A485,Pit!$A$4:$BA$1686,D$2,FALSE))</f>
        <v>11038</v>
      </c>
      <c r="E485" s="14" t="str">
        <f>IF($C485="B",VLOOKUP($A485,Bat!$A$4:$BG$1500,E$1,FALSE),VLOOKUP($A485,Pit!$A$4:$BA$1686,E$2,FALSE))</f>
        <v>C</v>
      </c>
      <c r="F485" s="14" t="str">
        <f>IF($C485="B",VLOOKUP($A485,Bat!$A$4:$BG$1500,F$1,FALSE),VLOOKUP($A485,Pit!$A$4:$BA$1686,F$2,FALSE))</f>
        <v>Chris</v>
      </c>
      <c r="G485" s="14" t="str">
        <f>IF($C485="B",VLOOKUP($A485,Bat!$A$4:$BG$1500,G$1,FALSE),VLOOKUP($A485,Pit!$A$4:$BA$1686,G$2,FALSE))</f>
        <v>Buurman</v>
      </c>
      <c r="H485" s="14">
        <f>IF($C485="B",VLOOKUP($A485,Bat!$A$4:$BG$1500,H$1,FALSE),VLOOKUP($A485,Pit!$A$4:$BA$1686,H$2,FALSE))</f>
        <v>18</v>
      </c>
      <c r="I485" s="14" t="str">
        <f>IF($C485="B",VLOOKUP($A485,Bat!$A$4:$BG$1500,I$1,FALSE),VLOOKUP($A485,Pit!$A$4:$BA$1686,I$2,FALSE))</f>
        <v>R</v>
      </c>
      <c r="J485" s="14" t="str">
        <f>IF($C485="B",VLOOKUP($A485,Bat!$A$4:$BG$1500,J$1,FALSE),VLOOKUP($A485,Pit!$A$4:$BA$1686,J$2,FALSE))</f>
        <v>R</v>
      </c>
      <c r="K485" s="14" t="str">
        <f>IF($C485="B",VLOOKUP($A485,Bat!$A$4:$BG$1500,K$1,FALSE),VLOOKUP($A485,Pit!$A$4:$BA$1686,K$2,FALSE))</f>
        <v>Low</v>
      </c>
      <c r="L485" s="15" t="str">
        <f>IF($C485="B",VLOOKUP($A485,Bat!$A$4:$BG$1500,L$1,FALSE),VLOOKUP($A485,Pit!$A$4:$BA$1686,L$2,FALSE))</f>
        <v>Normal</v>
      </c>
      <c r="M485" s="14">
        <f>IF($C485="B",VLOOKUP($A485,Bat!$A$4:$BG$1500,M$1,FALSE),VLOOKUP($A485,Pit!$A$4:$BA$1686,M$2,FALSE))</f>
        <v>2</v>
      </c>
      <c r="N485" s="14">
        <f>IF($C485="B",VLOOKUP($A485,Bat!$A$4:$BG$1500,N$1,FALSE),VLOOKUP($A485,Pit!$A$4:$BA$1686,N$2,FALSE))</f>
        <v>2</v>
      </c>
      <c r="O485" s="14">
        <f>IF($C485="B",VLOOKUP($A485,Bat!$A$4:$BG$1500,O$1,FALSE),VLOOKUP($A485,Pit!$A$4:$BA$1686,O$2,FALSE))</f>
        <v>3</v>
      </c>
      <c r="P485" s="14">
        <f>IF($C485="B",VLOOKUP($A485,Bat!$A$4:$BG$1500,P$1,FALSE),VLOOKUP($A485,Pit!$A$4:$BA$1686,P$2,FALSE))</f>
        <v>4</v>
      </c>
      <c r="Q485" s="15">
        <f>IF($C485="B",VLOOKUP($A485,Bat!$A$4:$BG$1500,Q$1,FALSE),VLOOKUP($A485,Pit!$A$4:$BA$1686,Q$2,FALSE))</f>
        <v>3</v>
      </c>
      <c r="R485" s="16">
        <f>IF($C485="B",VLOOKUP($A485,Bat!$A$4:$BG$1500,R$1,FALSE),VLOOKUP($A485,Pit!$A$4:$BA$1686,R$2,FALSE))</f>
        <v>104.45455201887387</v>
      </c>
      <c r="S485" s="17">
        <f>IF($C485="B",VLOOKUP($A485,Bat!$A$4:$BG$1500,S$1,FALSE),VLOOKUP($A485,Pit!$A$4:$BA$1686,S$2,FALSE))</f>
        <v>-0.76316206809885301</v>
      </c>
      <c r="T485" s="48" t="str">
        <f>IF($C485="B",VLOOKUP($A485,Bat!$A$4:$BG$1500,T$1,FALSE),VLOOKUP($A485,Pit!$A$4:$BA$1686,T$2,FALSE))</f>
        <v>$65k</v>
      </c>
      <c r="U485" s="19">
        <f>IF($C485="B",VLOOKUP($A485,Bat!$A$4:$AU$1464,46,FALSE),VLOOKUP($A485,Pit!$A$4:$BD$1664,55,FALSE))</f>
        <v>800</v>
      </c>
      <c r="V485" s="19">
        <f>IF($C485="B",VLOOKUP($A485,Bat!$A$4:$BA$1464,47,FALSE),VLOOKUP($A485,Pit!$A$4:$BF$1664,56,FALSE))</f>
        <v>800</v>
      </c>
      <c r="W485" s="19">
        <f>IF($C485="B",VLOOKUP($A485,Bat!$A$4:$BA$1464,48,FALSE),VLOOKUP($A485,Pit!$A$4:$BF$1664,57,FALSE))</f>
        <v>0</v>
      </c>
      <c r="X485" s="14">
        <f t="shared" si="33"/>
        <v>1758</v>
      </c>
      <c r="Y485" s="20">
        <f t="shared" si="34"/>
        <v>908</v>
      </c>
      <c r="Z485" s="14" t="str">
        <f>IFERROR(VLOOKUP($D485,Results37!$F$3:$L$1396,Z$1,FALSE),"")</f>
        <v/>
      </c>
      <c r="AA485" s="43" t="str">
        <f>IF(ISERROR(VLOOKUP(D485,Results37!$F$3:$O$1399,AA$1,FALSE)),"",IF(VLOOKUP(D485,Results37!$F$3:$O$1399,AA$1+1,FALSE)=1,"S"&amp;VLOOKUP(D485,Results37!$F$3:$O$1399,AA$1,FALSE),VLOOKUP(D485,Results37!$F$3:$O$1399,AA$1,FALSE)))</f>
        <v/>
      </c>
      <c r="AB485" s="14" t="str">
        <f>IFERROR(VLOOKUP($D485,Results37!$F$3:$L$1396,AB$1,FALSE),"")</f>
        <v/>
      </c>
      <c r="AC485" s="14" t="str">
        <f>IFERROR(VLOOKUP($D485,Results37!$F$3:$L$1396,AC$1,FALSE),"")</f>
        <v/>
      </c>
      <c r="AD485" s="14" t="e">
        <f t="shared" si="35"/>
        <v>#VALUE!</v>
      </c>
      <c r="AE485" s="18" t="str">
        <f>IF(ISERROR(VLOOKUP($AC485&amp;"-"&amp;$F485&amp;" "&amp;G485,Bonuses!$B$1:$G$1006,4,FALSE)),"",INT(VLOOKUP($AC485&amp;"-"&amp;$F485&amp;" "&amp;$G485,Bonuses!$B$1:$G$1006,4,FALSE)))</f>
        <v/>
      </c>
      <c r="AF485" s="14" t="str">
        <f>AA485&amp;"."&amp;AB485&amp;" ("&amp;Z485&amp;") - "&amp;E485&amp;" "&amp;F485&amp;" "&amp;G485</f>
        <v>. () - C Chris Buurman</v>
      </c>
    </row>
    <row r="486" spans="1:32" s="19" customFormat="1" hidden="1" x14ac:dyDescent="0.3">
      <c r="A486" s="19">
        <v>5137</v>
      </c>
      <c r="B486" s="19">
        <f t="shared" si="32"/>
        <v>1</v>
      </c>
      <c r="C486" s="14" t="str">
        <f>IF(ISNUMBER(IFERROR(VLOOKUP($A486,Pit!$A$4:$A$600,1,FALSE),"B")),"P","B")</f>
        <v>P</v>
      </c>
      <c r="D486" s="15">
        <f>IF($C486="B",VLOOKUP($A486,Bat!$A$4:$BG$1500,D$1,FALSE),VLOOKUP($A486,Pit!$A$4:$BA$1686,D$2,FALSE))</f>
        <v>5137</v>
      </c>
      <c r="E486" s="14" t="str">
        <f>IF($C486="B",VLOOKUP($A486,Bat!$A$4:$BG$1500,E$1,FALSE),VLOOKUP($A486,Pit!$A$4:$BA$1686,E$2,FALSE))</f>
        <v>SP</v>
      </c>
      <c r="F486" s="14" t="str">
        <f>IF($C486="B",VLOOKUP($A486,Bat!$A$4:$BG$1500,F$1,FALSE),VLOOKUP($A486,Pit!$A$4:$BA$1686,F$2,FALSE))</f>
        <v>Guillermo</v>
      </c>
      <c r="G486" s="14" t="str">
        <f>IF($C486="B",VLOOKUP($A486,Bat!$A$4:$BG$1500,G$1,FALSE),VLOOKUP($A486,Pit!$A$4:$BA$1686,G$2,FALSE))</f>
        <v>Campos</v>
      </c>
      <c r="H486" s="14">
        <f>IF($C486="B",VLOOKUP($A486,Bat!$A$4:$BG$1500,H$1,FALSE),VLOOKUP($A486,Pit!$A$4:$BA$1686,H$2,FALSE))</f>
        <v>18</v>
      </c>
      <c r="I486" s="14" t="str">
        <f>IF($C486="B",VLOOKUP($A486,Bat!$A$4:$BG$1500,I$1,FALSE),VLOOKUP($A486,Pit!$A$4:$BA$1686,I$2,FALSE))</f>
        <v>R</v>
      </c>
      <c r="J486" s="14" t="str">
        <f>IF($C486="B",VLOOKUP($A486,Bat!$A$4:$BG$1500,J$1,FALSE),VLOOKUP($A486,Pit!$A$4:$BA$1686,J$2,FALSE))</f>
        <v>R</v>
      </c>
      <c r="K486" s="14" t="str">
        <f>IF($C486="B",VLOOKUP($A486,Bat!$A$4:$BG$1500,K$1,FALSE),VLOOKUP($A486,Pit!$A$4:$BA$1686,K$2,FALSE))</f>
        <v>Low</v>
      </c>
      <c r="L486" s="15" t="str">
        <f>IF($C486="B",VLOOKUP($A486,Bat!$A$4:$BG$1500,L$1,FALSE),VLOOKUP($A486,Pit!$A$4:$BA$1686,L$2,FALSE))</f>
        <v>Normal</v>
      </c>
      <c r="M486" s="14">
        <f>IF($C486="B",VLOOKUP($A486,Bat!$A$4:$BG$1500,M$1,FALSE),VLOOKUP($A486,Pit!$A$4:$BA$1686,M$2,FALSE))</f>
        <v>4</v>
      </c>
      <c r="N486" s="14">
        <f>IF($C486="B",VLOOKUP($A486,Bat!$A$4:$BG$1500,N$1,FALSE),VLOOKUP($A486,Pit!$A$4:$BA$1686,N$2,FALSE))</f>
        <v>2</v>
      </c>
      <c r="O486" s="14">
        <f>IF($C486="B",VLOOKUP($A486,Bat!$A$4:$BG$1500,O$1,FALSE),VLOOKUP($A486,Pit!$A$4:$BA$1686,O$2,FALSE))</f>
        <v>2</v>
      </c>
      <c r="P486" s="14" t="str">
        <f>IF($C486="B",VLOOKUP($A486,Bat!$A$4:$BG$1500,P$1,FALSE),VLOOKUP($A486,Pit!$A$4:$BA$1686,P$2,FALSE))</f>
        <v>87-89 Mph</v>
      </c>
      <c r="Q486" s="15">
        <f>IF($C486="B",VLOOKUP($A486,Bat!$A$4:$BG$1500,Q$1,FALSE),VLOOKUP($A486,Pit!$A$4:$BA$1686,Q$2,FALSE))</f>
        <v>6</v>
      </c>
      <c r="R486" s="16">
        <f>IF($C486="B",VLOOKUP($A486,Bat!$A$4:$BG$1500,R$1,FALSE),VLOOKUP($A486,Pit!$A$4:$BA$1686,R$2,FALSE))</f>
        <v>99.126386749532799</v>
      </c>
      <c r="S486" s="17">
        <f>IF($C486="B",VLOOKUP($A486,Bat!$A$4:$BG$1500,S$1,FALSE),VLOOKUP($A486,Pit!$A$4:$BA$1686,S$2,FALSE))</f>
        <v>-0.17275999157977395</v>
      </c>
      <c r="T486" s="48" t="str">
        <f>IF($C486="B",VLOOKUP($A486,Bat!$A$4:$BG$1500,T$1,FALSE),VLOOKUP($A486,Pit!$A$4:$BA$1686,T$2,FALSE))</f>
        <v>$75k</v>
      </c>
      <c r="U486" s="19">
        <f>IF($C486="B",VLOOKUP($A486,Bat!$A$4:$AU$1464,46,FALSE),VLOOKUP($A486,Pit!$A$4:$BD$1664,55,FALSE))</f>
        <v>800</v>
      </c>
      <c r="V486" s="19">
        <f>IF($C486="B",VLOOKUP($A486,Bat!$A$4:$BA$1464,47,FALSE),VLOOKUP($A486,Pit!$A$4:$BF$1664,56,FALSE))</f>
        <v>800</v>
      </c>
      <c r="W486" s="19">
        <f>IF($C486="B",VLOOKUP($A486,Bat!$A$4:$BA$1464,48,FALSE),VLOOKUP($A486,Pit!$A$4:$BF$1664,57,FALSE))</f>
        <v>0</v>
      </c>
      <c r="X486" s="14">
        <f t="shared" si="33"/>
        <v>1406</v>
      </c>
      <c r="Y486" s="20">
        <f t="shared" si="34"/>
        <v>556</v>
      </c>
      <c r="Z486" s="14" t="str">
        <f>IFERROR(VLOOKUP($D486,Results37!$F$3:$L$1396,Z$1,FALSE),"")</f>
        <v/>
      </c>
      <c r="AA486" s="43" t="str">
        <f>IF(ISERROR(VLOOKUP(D486,Results37!$F$3:$O$1399,AA$1,FALSE)),"",IF(VLOOKUP(D486,Results37!$F$3:$O$1399,AA$1+1,FALSE)=1,"S"&amp;VLOOKUP(D486,Results37!$F$3:$O$1399,AA$1,FALSE),VLOOKUP(D486,Results37!$F$3:$O$1399,AA$1,FALSE)))</f>
        <v/>
      </c>
      <c r="AB486" s="14" t="str">
        <f>IFERROR(VLOOKUP($D486,Results37!$F$3:$L$1396,AB$1,FALSE),"")</f>
        <v/>
      </c>
      <c r="AC486" s="14" t="str">
        <f>IFERROR(VLOOKUP($D486,Results37!$F$3:$L$1396,AC$1,FALSE),"")</f>
        <v/>
      </c>
      <c r="AD486" s="14" t="e">
        <f t="shared" si="35"/>
        <v>#VALUE!</v>
      </c>
      <c r="AE486" s="18" t="str">
        <f>IF(ISERROR(VLOOKUP($AC486&amp;"-"&amp;$F486&amp;" "&amp;G486,Bonuses!$B$1:$G$1006,4,FALSE)),"",INT(VLOOKUP($AC486&amp;"-"&amp;$F486&amp;" "&amp;$G486,Bonuses!$B$1:$G$1006,4,FALSE)))</f>
        <v/>
      </c>
      <c r="AF486" s="14" t="str">
        <f>AA486&amp;"."&amp;AB486&amp;" ("&amp;Z486&amp;") - "&amp;E486&amp;" "&amp;F486&amp;" "&amp;G486</f>
        <v>. () - SP Guillermo Campos</v>
      </c>
    </row>
    <row r="487" spans="1:32" s="19" customFormat="1" hidden="1" x14ac:dyDescent="0.3">
      <c r="A487" s="19">
        <v>13580</v>
      </c>
      <c r="B487" s="19">
        <f t="shared" si="32"/>
        <v>1</v>
      </c>
      <c r="C487" s="14" t="str">
        <f>IF(ISNUMBER(IFERROR(VLOOKUP($A487,Pit!$A$4:$A$600,1,FALSE),"B")),"P","B")</f>
        <v>P</v>
      </c>
      <c r="D487" s="15">
        <f>IF($C487="B",VLOOKUP($A487,Bat!$A$4:$BG$1500,D$1,FALSE),VLOOKUP($A487,Pit!$A$4:$BA$1686,D$2,FALSE))</f>
        <v>13580</v>
      </c>
      <c r="E487" s="14" t="str">
        <f>IF($C487="B",VLOOKUP($A487,Bat!$A$4:$BG$1500,E$1,FALSE),VLOOKUP($A487,Pit!$A$4:$BA$1686,E$2,FALSE))</f>
        <v>RP</v>
      </c>
      <c r="F487" s="14" t="str">
        <f>IF($C487="B",VLOOKUP($A487,Bat!$A$4:$BG$1500,F$1,FALSE),VLOOKUP($A487,Pit!$A$4:$BA$1686,F$2,FALSE))</f>
        <v>Takejiro</v>
      </c>
      <c r="G487" s="14" t="str">
        <f>IF($C487="B",VLOOKUP($A487,Bat!$A$4:$BG$1500,G$1,FALSE),VLOOKUP($A487,Pit!$A$4:$BA$1686,G$2,FALSE))</f>
        <v>Chikafuji</v>
      </c>
      <c r="H487" s="14">
        <f>IF($C487="B",VLOOKUP($A487,Bat!$A$4:$BG$1500,H$1,FALSE),VLOOKUP($A487,Pit!$A$4:$BA$1686,H$2,FALSE))</f>
        <v>18</v>
      </c>
      <c r="I487" s="14" t="str">
        <f>IF($C487="B",VLOOKUP($A487,Bat!$A$4:$BG$1500,I$1,FALSE),VLOOKUP($A487,Pit!$A$4:$BA$1686,I$2,FALSE))</f>
        <v>R</v>
      </c>
      <c r="J487" s="14" t="str">
        <f>IF($C487="B",VLOOKUP($A487,Bat!$A$4:$BG$1500,J$1,FALSE),VLOOKUP($A487,Pit!$A$4:$BA$1686,J$2,FALSE))</f>
        <v>R</v>
      </c>
      <c r="K487" s="14" t="str">
        <f>IF($C487="B",VLOOKUP($A487,Bat!$A$4:$BG$1500,K$1,FALSE),VLOOKUP($A487,Pit!$A$4:$BA$1686,K$2,FALSE))</f>
        <v>Low</v>
      </c>
      <c r="L487" s="15" t="str">
        <f>IF($C487="B",VLOOKUP($A487,Bat!$A$4:$BG$1500,L$1,FALSE),VLOOKUP($A487,Pit!$A$4:$BA$1686,L$2,FALSE))</f>
        <v>Normal</v>
      </c>
      <c r="M487" s="14">
        <f>IF($C487="B",VLOOKUP($A487,Bat!$A$4:$BG$1500,M$1,FALSE),VLOOKUP($A487,Pit!$A$4:$BA$1686,M$2,FALSE))</f>
        <v>4</v>
      </c>
      <c r="N487" s="14">
        <f>IF($C487="B",VLOOKUP($A487,Bat!$A$4:$BG$1500,N$1,FALSE),VLOOKUP($A487,Pit!$A$4:$BA$1686,N$2,FALSE))</f>
        <v>1</v>
      </c>
      <c r="O487" s="14">
        <f>IF($C487="B",VLOOKUP($A487,Bat!$A$4:$BG$1500,O$1,FALSE),VLOOKUP($A487,Pit!$A$4:$BA$1686,O$2,FALSE))</f>
        <v>3</v>
      </c>
      <c r="P487" s="14" t="str">
        <f>IF($C487="B",VLOOKUP($A487,Bat!$A$4:$BG$1500,P$1,FALSE),VLOOKUP($A487,Pit!$A$4:$BA$1686,P$2,FALSE))</f>
        <v>87-89 Mph</v>
      </c>
      <c r="Q487" s="15">
        <f>IF($C487="B",VLOOKUP($A487,Bat!$A$4:$BG$1500,Q$1,FALSE),VLOOKUP($A487,Pit!$A$4:$BA$1686,Q$2,FALSE))</f>
        <v>5</v>
      </c>
      <c r="R487" s="16">
        <f>IF($C487="B",VLOOKUP($A487,Bat!$A$4:$BG$1500,R$1,FALSE),VLOOKUP($A487,Pit!$A$4:$BA$1686,R$2,FALSE))</f>
        <v>99.121360132498012</v>
      </c>
      <c r="S487" s="17">
        <f>IF($C487="B",VLOOKUP($A487,Bat!$A$4:$BG$1500,S$1,FALSE),VLOOKUP($A487,Pit!$A$4:$BA$1686,S$2,FALSE))</f>
        <v>-0.17322373050067172</v>
      </c>
      <c r="T487" s="48" t="str">
        <f>IF($C487="B",VLOOKUP($A487,Bat!$A$4:$BG$1500,T$1,FALSE),VLOOKUP($A487,Pit!$A$4:$BA$1686,T$2,FALSE))</f>
        <v>$90k</v>
      </c>
      <c r="U487" s="19">
        <f>IF($C487="B",VLOOKUP($A487,Bat!$A$4:$AU$1464,46,FALSE),VLOOKUP($A487,Pit!$A$4:$BD$1664,55,FALSE))</f>
        <v>800</v>
      </c>
      <c r="V487" s="19">
        <f>IF($C487="B",VLOOKUP($A487,Bat!$A$4:$BA$1464,47,FALSE),VLOOKUP($A487,Pit!$A$4:$BF$1664,56,FALSE))</f>
        <v>800</v>
      </c>
      <c r="W487" s="19">
        <f>IF($C487="B",VLOOKUP($A487,Bat!$A$4:$BA$1464,48,FALSE),VLOOKUP($A487,Pit!$A$4:$BF$1664,57,FALSE))</f>
        <v>0</v>
      </c>
      <c r="X487" s="14">
        <f t="shared" si="33"/>
        <v>1407</v>
      </c>
      <c r="Y487" s="20">
        <f t="shared" si="34"/>
        <v>557</v>
      </c>
      <c r="Z487" s="14" t="str">
        <f>IFERROR(VLOOKUP($D487,Results37!$F$3:$L$1396,Z$1,FALSE),"")</f>
        <v/>
      </c>
      <c r="AA487" s="43" t="str">
        <f>IF(ISERROR(VLOOKUP(D487,Results37!$F$3:$O$1399,AA$1,FALSE)),"",IF(VLOOKUP(D487,Results37!$F$3:$O$1399,AA$1+1,FALSE)=1,"S"&amp;VLOOKUP(D487,Results37!$F$3:$O$1399,AA$1,FALSE),VLOOKUP(D487,Results37!$F$3:$O$1399,AA$1,FALSE)))</f>
        <v/>
      </c>
      <c r="AB487" s="14" t="str">
        <f>IFERROR(VLOOKUP($D487,Results37!$F$3:$L$1396,AB$1,FALSE),"")</f>
        <v/>
      </c>
      <c r="AC487" s="14" t="str">
        <f>IFERROR(VLOOKUP($D487,Results37!$F$3:$L$1396,AC$1,FALSE),"")</f>
        <v/>
      </c>
      <c r="AD487" s="14" t="e">
        <f t="shared" si="35"/>
        <v>#VALUE!</v>
      </c>
      <c r="AE487" s="18" t="str">
        <f>IF(ISERROR(VLOOKUP($AC487&amp;"-"&amp;$F487&amp;" "&amp;G487,Bonuses!$B$1:$G$1006,4,FALSE)),"",INT(VLOOKUP($AC487&amp;"-"&amp;$F487&amp;" "&amp;$G487,Bonuses!$B$1:$G$1006,4,FALSE)))</f>
        <v/>
      </c>
      <c r="AF487" s="14" t="str">
        <f>AA487&amp;"."&amp;AB487&amp;" ("&amp;Z487&amp;") - "&amp;E487&amp;" "&amp;F487&amp;" "&amp;G487</f>
        <v>. () - RP Takejiro Chikafuji</v>
      </c>
    </row>
    <row r="488" spans="1:32" s="19" customFormat="1" hidden="1" x14ac:dyDescent="0.3">
      <c r="A488" s="19">
        <v>16136</v>
      </c>
      <c r="B488" s="19">
        <f t="shared" si="32"/>
        <v>1</v>
      </c>
      <c r="C488" s="14" t="str">
        <f>IF(ISNUMBER(IFERROR(VLOOKUP($A488,Pit!$A$4:$A$600,1,FALSE),"B")),"P","B")</f>
        <v>P</v>
      </c>
      <c r="D488" s="15">
        <f>IF($C488="B",VLOOKUP($A488,Bat!$A$4:$BG$1500,D$1,FALSE),VLOOKUP($A488,Pit!$A$4:$BA$1686,D$2,FALSE))</f>
        <v>16136</v>
      </c>
      <c r="E488" s="14" t="str">
        <f>IF($C488="B",VLOOKUP($A488,Bat!$A$4:$BG$1500,E$1,FALSE),VLOOKUP($A488,Pit!$A$4:$BA$1686,E$2,FALSE))</f>
        <v>RP</v>
      </c>
      <c r="F488" s="14" t="str">
        <f>IF($C488="B",VLOOKUP($A488,Bat!$A$4:$BG$1500,F$1,FALSE),VLOOKUP($A488,Pit!$A$4:$BA$1686,F$2,FALSE))</f>
        <v>Hirotaka</v>
      </c>
      <c r="G488" s="14" t="str">
        <f>IF($C488="B",VLOOKUP($A488,Bat!$A$4:$BG$1500,G$1,FALSE),VLOOKUP($A488,Pit!$A$4:$BA$1686,G$2,FALSE))</f>
        <v>Masuda</v>
      </c>
      <c r="H488" s="14">
        <f>IF($C488="B",VLOOKUP($A488,Bat!$A$4:$BG$1500,H$1,FALSE),VLOOKUP($A488,Pit!$A$4:$BA$1686,H$2,FALSE))</f>
        <v>18</v>
      </c>
      <c r="I488" s="14" t="str">
        <f>IF($C488="B",VLOOKUP($A488,Bat!$A$4:$BG$1500,I$1,FALSE),VLOOKUP($A488,Pit!$A$4:$BA$1686,I$2,FALSE))</f>
        <v>R</v>
      </c>
      <c r="J488" s="14" t="str">
        <f>IF($C488="B",VLOOKUP($A488,Bat!$A$4:$BG$1500,J$1,FALSE),VLOOKUP($A488,Pit!$A$4:$BA$1686,J$2,FALSE))</f>
        <v>R</v>
      </c>
      <c r="K488" s="14" t="str">
        <f>IF($C488="B",VLOOKUP($A488,Bat!$A$4:$BG$1500,K$1,FALSE),VLOOKUP($A488,Pit!$A$4:$BA$1686,K$2,FALSE))</f>
        <v>Low</v>
      </c>
      <c r="L488" s="15" t="str">
        <f>IF($C488="B",VLOOKUP($A488,Bat!$A$4:$BG$1500,L$1,FALSE),VLOOKUP($A488,Pit!$A$4:$BA$1686,L$2,FALSE))</f>
        <v>Normal</v>
      </c>
      <c r="M488" s="14">
        <f>IF($C488="B",VLOOKUP($A488,Bat!$A$4:$BG$1500,M$1,FALSE),VLOOKUP($A488,Pit!$A$4:$BA$1686,M$2,FALSE))</f>
        <v>5</v>
      </c>
      <c r="N488" s="14">
        <f>IF($C488="B",VLOOKUP($A488,Bat!$A$4:$BG$1500,N$1,FALSE),VLOOKUP($A488,Pit!$A$4:$BA$1686,N$2,FALSE))</f>
        <v>2</v>
      </c>
      <c r="O488" s="14">
        <f>IF($C488="B",VLOOKUP($A488,Bat!$A$4:$BG$1500,O$1,FALSE),VLOOKUP($A488,Pit!$A$4:$BA$1686,O$2,FALSE))</f>
        <v>2</v>
      </c>
      <c r="P488" s="14" t="str">
        <f>IF($C488="B",VLOOKUP($A488,Bat!$A$4:$BG$1500,P$1,FALSE),VLOOKUP($A488,Pit!$A$4:$BA$1686,P$2,FALSE))</f>
        <v>85-87 Mph</v>
      </c>
      <c r="Q488" s="15">
        <f>IF($C488="B",VLOOKUP($A488,Bat!$A$4:$BG$1500,Q$1,FALSE),VLOOKUP($A488,Pit!$A$4:$BA$1686,Q$2,FALSE))</f>
        <v>9</v>
      </c>
      <c r="R488" s="16">
        <f>IF($C488="B",VLOOKUP($A488,Bat!$A$4:$BG$1500,R$1,FALSE),VLOOKUP($A488,Pit!$A$4:$BA$1686,R$2,FALSE))</f>
        <v>99.098743118959234</v>
      </c>
      <c r="S488" s="17">
        <f>IF($C488="B",VLOOKUP($A488,Bat!$A$4:$BG$1500,S$1,FALSE),VLOOKUP($A488,Pit!$A$4:$BA$1686,S$2,FALSE))</f>
        <v>-0.1753103007286835</v>
      </c>
      <c r="T488" s="48" t="str">
        <f>IF($C488="B",VLOOKUP($A488,Bat!$A$4:$BG$1500,T$1,FALSE),VLOOKUP($A488,Pit!$A$4:$BA$1686,T$2,FALSE))</f>
        <v>$65k</v>
      </c>
      <c r="U488" s="19">
        <f>IF($C488="B",VLOOKUP($A488,Bat!$A$4:$AU$1464,46,FALSE),VLOOKUP($A488,Pit!$A$4:$BD$1664,55,FALSE))</f>
        <v>800</v>
      </c>
      <c r="V488" s="19">
        <f>IF($C488="B",VLOOKUP($A488,Bat!$A$4:$BA$1464,47,FALSE),VLOOKUP($A488,Pit!$A$4:$BF$1664,56,FALSE))</f>
        <v>800</v>
      </c>
      <c r="W488" s="19">
        <f>IF($C488="B",VLOOKUP($A488,Bat!$A$4:$BA$1464,48,FALSE),VLOOKUP($A488,Pit!$A$4:$BF$1664,57,FALSE))</f>
        <v>0</v>
      </c>
      <c r="X488" s="14">
        <f t="shared" si="33"/>
        <v>1409</v>
      </c>
      <c r="Y488" s="20">
        <f t="shared" si="34"/>
        <v>559</v>
      </c>
      <c r="Z488" s="14" t="str">
        <f>IFERROR(VLOOKUP($D488,Results37!$F$3:$L$1396,Z$1,FALSE),"")</f>
        <v/>
      </c>
      <c r="AA488" s="43" t="str">
        <f>IF(ISERROR(VLOOKUP(D488,Results37!$F$3:$O$1399,AA$1,FALSE)),"",IF(VLOOKUP(D488,Results37!$F$3:$O$1399,AA$1+1,FALSE)=1,"S"&amp;VLOOKUP(D488,Results37!$F$3:$O$1399,AA$1,FALSE),VLOOKUP(D488,Results37!$F$3:$O$1399,AA$1,FALSE)))</f>
        <v/>
      </c>
      <c r="AB488" s="14" t="str">
        <f>IFERROR(VLOOKUP($D488,Results37!$F$3:$L$1396,AB$1,FALSE),"")</f>
        <v/>
      </c>
      <c r="AC488" s="14" t="str">
        <f>IFERROR(VLOOKUP($D488,Results37!$F$3:$L$1396,AC$1,FALSE),"")</f>
        <v/>
      </c>
      <c r="AD488" s="14" t="e">
        <f t="shared" si="35"/>
        <v>#VALUE!</v>
      </c>
      <c r="AE488" s="18" t="str">
        <f>IF(ISERROR(VLOOKUP($AC488&amp;"-"&amp;$F488&amp;" "&amp;G488,Bonuses!$B$1:$G$1006,4,FALSE)),"",INT(VLOOKUP($AC488&amp;"-"&amp;$F488&amp;" "&amp;$G488,Bonuses!$B$1:$G$1006,4,FALSE)))</f>
        <v/>
      </c>
      <c r="AF488" s="14" t="str">
        <f>IF(ISERROR(VLOOKUP($AC488&amp;"-"&amp;$F488,Bonuses!$B$1:$G$1006,5,FALSE)),"",IF(VLOOKUP($AC488&amp;"-"&amp;$F488,Bonuses!$B$1:$G$1006,5,FALSE)="","",VLOOKUP($AC488&amp;"-"&amp;$F488,Bonuses!$B$1:$G$1006,6,FALSE)&amp;" yrs, "&amp;VLOOKUP($AC488&amp;"-"&amp;$F488,Bonuses!$B$1:$G$1006,5,FALSE)))</f>
        <v/>
      </c>
    </row>
    <row r="489" spans="1:32" s="19" customFormat="1" hidden="1" x14ac:dyDescent="0.3">
      <c r="A489" s="19">
        <v>6098</v>
      </c>
      <c r="B489" s="19">
        <f t="shared" si="32"/>
        <v>1</v>
      </c>
      <c r="C489" s="14" t="str">
        <f>IF(ISNUMBER(IFERROR(VLOOKUP($A489,Pit!$A$4:$A$600,1,FALSE),"B")),"P","B")</f>
        <v>P</v>
      </c>
      <c r="D489" s="15">
        <f>IF($C489="B",VLOOKUP($A489,Bat!$A$4:$BG$1500,D$1,FALSE),VLOOKUP($A489,Pit!$A$4:$BA$1686,D$2,FALSE))</f>
        <v>6098</v>
      </c>
      <c r="E489" s="14" t="str">
        <f>IF($C489="B",VLOOKUP($A489,Bat!$A$4:$BG$1500,E$1,FALSE),VLOOKUP($A489,Pit!$A$4:$BA$1686,E$2,FALSE))</f>
        <v>RP</v>
      </c>
      <c r="F489" s="14" t="str">
        <f>IF($C489="B",VLOOKUP($A489,Bat!$A$4:$BG$1500,F$1,FALSE),VLOOKUP($A489,Pit!$A$4:$BA$1686,F$2,FALSE))</f>
        <v>Yuki</v>
      </c>
      <c r="G489" s="14" t="str">
        <f>IF($C489="B",VLOOKUP($A489,Bat!$A$4:$BG$1500,G$1,FALSE),VLOOKUP($A489,Pit!$A$4:$BA$1686,G$2,FALSE))</f>
        <v>Ichikawa</v>
      </c>
      <c r="H489" s="14">
        <f>IF($C489="B",VLOOKUP($A489,Bat!$A$4:$BG$1500,H$1,FALSE),VLOOKUP($A489,Pit!$A$4:$BA$1686,H$2,FALSE))</f>
        <v>18</v>
      </c>
      <c r="I489" s="14" t="str">
        <f>IF($C489="B",VLOOKUP($A489,Bat!$A$4:$BG$1500,I$1,FALSE),VLOOKUP($A489,Pit!$A$4:$BA$1686,I$2,FALSE))</f>
        <v>R</v>
      </c>
      <c r="J489" s="14" t="str">
        <f>IF($C489="B",VLOOKUP($A489,Bat!$A$4:$BG$1500,J$1,FALSE),VLOOKUP($A489,Pit!$A$4:$BA$1686,J$2,FALSE))</f>
        <v>R</v>
      </c>
      <c r="K489" s="14" t="str">
        <f>IF($C489="B",VLOOKUP($A489,Bat!$A$4:$BG$1500,K$1,FALSE),VLOOKUP($A489,Pit!$A$4:$BA$1686,K$2,FALSE))</f>
        <v>High</v>
      </c>
      <c r="L489" s="15" t="str">
        <f>IF($C489="B",VLOOKUP($A489,Bat!$A$4:$BG$1500,L$1,FALSE),VLOOKUP($A489,Pit!$A$4:$BA$1686,L$2,FALSE))</f>
        <v>Low</v>
      </c>
      <c r="M489" s="14">
        <f>IF($C489="B",VLOOKUP($A489,Bat!$A$4:$BG$1500,M$1,FALSE),VLOOKUP($A489,Pit!$A$4:$BA$1686,M$2,FALSE))</f>
        <v>4</v>
      </c>
      <c r="N489" s="14">
        <f>IF($C489="B",VLOOKUP($A489,Bat!$A$4:$BG$1500,N$1,FALSE),VLOOKUP($A489,Pit!$A$4:$BA$1686,N$2,FALSE))</f>
        <v>2</v>
      </c>
      <c r="O489" s="14">
        <f>IF($C489="B",VLOOKUP($A489,Bat!$A$4:$BG$1500,O$1,FALSE),VLOOKUP($A489,Pit!$A$4:$BA$1686,O$2,FALSE))</f>
        <v>2</v>
      </c>
      <c r="P489" s="14" t="str">
        <f>IF($C489="B",VLOOKUP($A489,Bat!$A$4:$BG$1500,P$1,FALSE),VLOOKUP($A489,Pit!$A$4:$BA$1686,P$2,FALSE))</f>
        <v>90-92 Mph</v>
      </c>
      <c r="Q489" s="15">
        <f>IF($C489="B",VLOOKUP($A489,Bat!$A$4:$BG$1500,Q$1,FALSE),VLOOKUP($A489,Pit!$A$4:$BA$1686,Q$2,FALSE))</f>
        <v>8</v>
      </c>
      <c r="R489" s="16">
        <f>IF($C489="B",VLOOKUP($A489,Bat!$A$4:$BG$1500,R$1,FALSE),VLOOKUP($A489,Pit!$A$4:$BA$1686,R$2,FALSE))</f>
        <v>99.079463136217527</v>
      </c>
      <c r="S489" s="17">
        <f>IF($C489="B",VLOOKUP($A489,Bat!$A$4:$BG$1500,S$1,FALSE),VLOOKUP($A489,Pit!$A$4:$BA$1686,S$2,FALSE))</f>
        <v>-0.17708900762632293</v>
      </c>
      <c r="T489" s="48" t="str">
        <f>IF($C489="B",VLOOKUP($A489,Bat!$A$4:$BG$1500,T$1,FALSE),VLOOKUP($A489,Pit!$A$4:$BA$1686,T$2,FALSE))</f>
        <v>$65k</v>
      </c>
      <c r="U489" s="19">
        <f>IF($C489="B",VLOOKUP($A489,Bat!$A$4:$AU$1464,46,FALSE),VLOOKUP($A489,Pit!$A$4:$BD$1664,55,FALSE))</f>
        <v>800</v>
      </c>
      <c r="V489" s="19">
        <f>IF($C489="B",VLOOKUP($A489,Bat!$A$4:$BA$1464,47,FALSE),VLOOKUP($A489,Pit!$A$4:$BF$1664,56,FALSE))</f>
        <v>800</v>
      </c>
      <c r="W489" s="19">
        <f>IF($C489="B",VLOOKUP($A489,Bat!$A$4:$BA$1464,48,FALSE),VLOOKUP($A489,Pit!$A$4:$BF$1664,57,FALSE))</f>
        <v>0</v>
      </c>
      <c r="X489" s="14">
        <f t="shared" si="33"/>
        <v>1410</v>
      </c>
      <c r="Y489" s="20">
        <f t="shared" si="34"/>
        <v>560</v>
      </c>
      <c r="Z489" s="14" t="str">
        <f>IFERROR(VLOOKUP($D489,Results37!$F$3:$L$1396,Z$1,FALSE),"")</f>
        <v/>
      </c>
      <c r="AA489" s="43" t="str">
        <f>IF(ISERROR(VLOOKUP(D489,Results37!$F$3:$O$1399,AA$1,FALSE)),"",IF(VLOOKUP(D489,Results37!$F$3:$O$1399,AA$1+1,FALSE)=1,"S"&amp;VLOOKUP(D489,Results37!$F$3:$O$1399,AA$1,FALSE),VLOOKUP(D489,Results37!$F$3:$O$1399,AA$1,FALSE)))</f>
        <v/>
      </c>
      <c r="AB489" s="14" t="str">
        <f>IFERROR(VLOOKUP($D489,Results37!$F$3:$L$1396,AB$1,FALSE),"")</f>
        <v/>
      </c>
      <c r="AC489" s="14" t="str">
        <f>IFERROR(VLOOKUP($D489,Results37!$F$3:$L$1396,AC$1,FALSE),"")</f>
        <v/>
      </c>
      <c r="AD489" s="14" t="e">
        <f t="shared" si="35"/>
        <v>#VALUE!</v>
      </c>
      <c r="AE489" s="18" t="str">
        <f>IF(ISERROR(VLOOKUP($AC489&amp;"-"&amp;$F489&amp;" "&amp;G489,Bonuses!$B$1:$G$1006,4,FALSE)),"",INT(VLOOKUP($AC489&amp;"-"&amp;$F489&amp;" "&amp;$G489,Bonuses!$B$1:$G$1006,4,FALSE)))</f>
        <v/>
      </c>
      <c r="AF489" s="14" t="str">
        <f>IF(ISERROR(VLOOKUP($AC489&amp;"-"&amp;$F489,Bonuses!$B$1:$G$1006,5,FALSE)),"",IF(VLOOKUP($AC489&amp;"-"&amp;$F489,Bonuses!$B$1:$G$1006,5,FALSE)="","",VLOOKUP($AC489&amp;"-"&amp;$F489,Bonuses!$B$1:$G$1006,6,FALSE)&amp;" yrs, "&amp;VLOOKUP($AC489&amp;"-"&amp;$F489,Bonuses!$B$1:$G$1006,5,FALSE)))</f>
        <v/>
      </c>
    </row>
    <row r="490" spans="1:32" s="19" customFormat="1" hidden="1" x14ac:dyDescent="0.3">
      <c r="A490" s="19">
        <v>6207</v>
      </c>
      <c r="B490" s="19">
        <f t="shared" si="32"/>
        <v>1</v>
      </c>
      <c r="C490" s="14" t="str">
        <f>IF(ISNUMBER(IFERROR(VLOOKUP($A490,Pit!$A$4:$A$600,1,FALSE),"B")),"P","B")</f>
        <v>P</v>
      </c>
      <c r="D490" s="15">
        <f>IF($C490="B",VLOOKUP($A490,Bat!$A$4:$BG$1500,D$1,FALSE),VLOOKUP($A490,Pit!$A$4:$BA$1686,D$2,FALSE))</f>
        <v>6207</v>
      </c>
      <c r="E490" s="14" t="str">
        <f>IF($C490="B",VLOOKUP($A490,Bat!$A$4:$BG$1500,E$1,FALSE),VLOOKUP($A490,Pit!$A$4:$BA$1686,E$2,FALSE))</f>
        <v>RP</v>
      </c>
      <c r="F490" s="14" t="str">
        <f>IF($C490="B",VLOOKUP($A490,Bat!$A$4:$BG$1500,F$1,FALSE),VLOOKUP($A490,Pit!$A$4:$BA$1686,F$2,FALSE))</f>
        <v>Maresuke</v>
      </c>
      <c r="G490" s="14" t="str">
        <f>IF($C490="B",VLOOKUP($A490,Bat!$A$4:$BG$1500,G$1,FALSE),VLOOKUP($A490,Pit!$A$4:$BA$1686,G$2,FALSE))</f>
        <v>Shirai</v>
      </c>
      <c r="H490" s="14">
        <f>IF($C490="B",VLOOKUP($A490,Bat!$A$4:$BG$1500,H$1,FALSE),VLOOKUP($A490,Pit!$A$4:$BA$1686,H$2,FALSE))</f>
        <v>18</v>
      </c>
      <c r="I490" s="14" t="str">
        <f>IF($C490="B",VLOOKUP($A490,Bat!$A$4:$BG$1500,I$1,FALSE),VLOOKUP($A490,Pit!$A$4:$BA$1686,I$2,FALSE))</f>
        <v>L</v>
      </c>
      <c r="J490" s="14" t="str">
        <f>IF($C490="B",VLOOKUP($A490,Bat!$A$4:$BG$1500,J$1,FALSE),VLOOKUP($A490,Pit!$A$4:$BA$1686,J$2,FALSE))</f>
        <v>R</v>
      </c>
      <c r="K490" s="14" t="str">
        <f>IF($C490="B",VLOOKUP($A490,Bat!$A$4:$BG$1500,K$1,FALSE),VLOOKUP($A490,Pit!$A$4:$BA$1686,K$2,FALSE))</f>
        <v>Low</v>
      </c>
      <c r="L490" s="15" t="str">
        <f>IF($C490="B",VLOOKUP($A490,Bat!$A$4:$BG$1500,L$1,FALSE),VLOOKUP($A490,Pit!$A$4:$BA$1686,L$2,FALSE))</f>
        <v>Low</v>
      </c>
      <c r="M490" s="14">
        <f>IF($C490="B",VLOOKUP($A490,Bat!$A$4:$BG$1500,M$1,FALSE),VLOOKUP($A490,Pit!$A$4:$BA$1686,M$2,FALSE))</f>
        <v>4</v>
      </c>
      <c r="N490" s="14">
        <f>IF($C490="B",VLOOKUP($A490,Bat!$A$4:$BG$1500,N$1,FALSE),VLOOKUP($A490,Pit!$A$4:$BA$1686,N$2,FALSE))</f>
        <v>2</v>
      </c>
      <c r="O490" s="14">
        <f>IF($C490="B",VLOOKUP($A490,Bat!$A$4:$BG$1500,O$1,FALSE),VLOOKUP($A490,Pit!$A$4:$BA$1686,O$2,FALSE))</f>
        <v>2</v>
      </c>
      <c r="P490" s="14" t="str">
        <f>IF($C490="B",VLOOKUP($A490,Bat!$A$4:$BG$1500,P$1,FALSE),VLOOKUP($A490,Pit!$A$4:$BA$1686,P$2,FALSE))</f>
        <v>85-87 Mph</v>
      </c>
      <c r="Q490" s="15">
        <f>IF($C490="B",VLOOKUP($A490,Bat!$A$4:$BG$1500,Q$1,FALSE),VLOOKUP($A490,Pit!$A$4:$BA$1686,Q$2,FALSE))</f>
        <v>5</v>
      </c>
      <c r="R490" s="16">
        <f>IF($C490="B",VLOOKUP($A490,Bat!$A$4:$BG$1500,R$1,FALSE),VLOOKUP($A490,Pit!$A$4:$BA$1686,R$2,FALSE))</f>
        <v>99.070067412056162</v>
      </c>
      <c r="S490" s="17">
        <f>IF($C490="B",VLOOKUP($A490,Bat!$A$4:$BG$1500,S$1,FALSE),VLOOKUP($A490,Pit!$A$4:$BA$1686,S$2,FALSE))</f>
        <v>-0.1779558257971704</v>
      </c>
      <c r="T490" s="48" t="str">
        <f>IF($C490="B",VLOOKUP($A490,Bat!$A$4:$BG$1500,T$1,FALSE),VLOOKUP($A490,Pit!$A$4:$BA$1686,T$2,FALSE))</f>
        <v>$110k</v>
      </c>
      <c r="U490" s="19">
        <f>IF($C490="B",VLOOKUP($A490,Bat!$A$4:$AU$1464,46,FALSE),VLOOKUP($A490,Pit!$A$4:$BD$1664,55,FALSE))</f>
        <v>800</v>
      </c>
      <c r="V490" s="19">
        <f>IF($C490="B",VLOOKUP($A490,Bat!$A$4:$BA$1464,47,FALSE),VLOOKUP($A490,Pit!$A$4:$BF$1664,56,FALSE))</f>
        <v>800</v>
      </c>
      <c r="W490" s="19">
        <f>IF($C490="B",VLOOKUP($A490,Bat!$A$4:$BA$1464,48,FALSE),VLOOKUP($A490,Pit!$A$4:$BF$1664,57,FALSE))</f>
        <v>0</v>
      </c>
      <c r="X490" s="14">
        <f t="shared" si="33"/>
        <v>1412</v>
      </c>
      <c r="Y490" s="20">
        <f t="shared" si="34"/>
        <v>562</v>
      </c>
      <c r="Z490" s="14" t="str">
        <f>IFERROR(VLOOKUP($D490,Results37!$F$3:$L$1396,Z$1,FALSE),"")</f>
        <v/>
      </c>
      <c r="AA490" s="43" t="str">
        <f>IF(ISERROR(VLOOKUP(D490,Results37!$F$3:$O$1399,AA$1,FALSE)),"",IF(VLOOKUP(D490,Results37!$F$3:$O$1399,AA$1+1,FALSE)=1,"S"&amp;VLOOKUP(D490,Results37!$F$3:$O$1399,AA$1,FALSE),VLOOKUP(D490,Results37!$F$3:$O$1399,AA$1,FALSE)))</f>
        <v/>
      </c>
      <c r="AB490" s="14" t="str">
        <f>IFERROR(VLOOKUP($D490,Results37!$F$3:$L$1396,AB$1,FALSE),"")</f>
        <v/>
      </c>
      <c r="AC490" s="14" t="str">
        <f>IFERROR(VLOOKUP($D490,Results37!$F$3:$L$1396,AC$1,FALSE),"")</f>
        <v/>
      </c>
      <c r="AD490" s="14" t="e">
        <f t="shared" si="35"/>
        <v>#VALUE!</v>
      </c>
      <c r="AE490" s="18" t="str">
        <f>IF(ISERROR(VLOOKUP($AC490&amp;"-"&amp;$F490&amp;" "&amp;G490,Bonuses!$B$1:$G$1006,4,FALSE)),"",INT(VLOOKUP($AC490&amp;"-"&amp;$F490&amp;" "&amp;$G490,Bonuses!$B$1:$G$1006,4,FALSE)))</f>
        <v/>
      </c>
      <c r="AF490" s="14" t="str">
        <f>AA490&amp;"."&amp;AB490&amp;" ("&amp;Z490&amp;") - "&amp;E490&amp;" "&amp;F490&amp;" "&amp;G490</f>
        <v>. () - RP Maresuke Shirai</v>
      </c>
    </row>
    <row r="491" spans="1:32" s="19" customFormat="1" hidden="1" x14ac:dyDescent="0.3">
      <c r="A491" s="19">
        <v>8574</v>
      </c>
      <c r="B491" s="19">
        <f t="shared" si="32"/>
        <v>1</v>
      </c>
      <c r="C491" s="14" t="str">
        <f>IF(ISNUMBER(IFERROR(VLOOKUP($A491,Pit!$A$4:$A$600,1,FALSE),"B")),"P","B")</f>
        <v>P</v>
      </c>
      <c r="D491" s="15">
        <f>IF($C491="B",VLOOKUP($A491,Bat!$A$4:$BG$1500,D$1,FALSE),VLOOKUP($A491,Pit!$A$4:$BA$1686,D$2,FALSE))</f>
        <v>8574</v>
      </c>
      <c r="E491" s="14" t="str">
        <f>IF($C491="B",VLOOKUP($A491,Bat!$A$4:$BG$1500,E$1,FALSE),VLOOKUP($A491,Pit!$A$4:$BA$1686,E$2,FALSE))</f>
        <v>RP</v>
      </c>
      <c r="F491" s="14" t="str">
        <f>IF($C491="B",VLOOKUP($A491,Bat!$A$4:$BG$1500,F$1,FALSE),VLOOKUP($A491,Pit!$A$4:$BA$1686,F$2,FALSE))</f>
        <v>Roy</v>
      </c>
      <c r="G491" s="14" t="str">
        <f>IF($C491="B",VLOOKUP($A491,Bat!$A$4:$BG$1500,G$1,FALSE),VLOOKUP($A491,Pit!$A$4:$BA$1686,G$2,FALSE))</f>
        <v>Berry</v>
      </c>
      <c r="H491" s="14">
        <f>IF($C491="B",VLOOKUP($A491,Bat!$A$4:$BG$1500,H$1,FALSE),VLOOKUP($A491,Pit!$A$4:$BA$1686,H$2,FALSE))</f>
        <v>21</v>
      </c>
      <c r="I491" s="14" t="str">
        <f>IF($C491="B",VLOOKUP($A491,Bat!$A$4:$BG$1500,I$1,FALSE),VLOOKUP($A491,Pit!$A$4:$BA$1686,I$2,FALSE))</f>
        <v>L</v>
      </c>
      <c r="J491" s="14" t="str">
        <f>IF($C491="B",VLOOKUP($A491,Bat!$A$4:$BG$1500,J$1,FALSE),VLOOKUP($A491,Pit!$A$4:$BA$1686,J$2,FALSE))</f>
        <v>R</v>
      </c>
      <c r="K491" s="14" t="str">
        <f>IF($C491="B",VLOOKUP($A491,Bat!$A$4:$BG$1500,K$1,FALSE),VLOOKUP($A491,Pit!$A$4:$BA$1686,K$2,FALSE))</f>
        <v>Normal</v>
      </c>
      <c r="L491" s="15" t="str">
        <f>IF($C491="B",VLOOKUP($A491,Bat!$A$4:$BG$1500,L$1,FALSE),VLOOKUP($A491,Pit!$A$4:$BA$1686,L$2,FALSE))</f>
        <v>Normal</v>
      </c>
      <c r="M491" s="14">
        <f>IF($C491="B",VLOOKUP($A491,Bat!$A$4:$BG$1500,M$1,FALSE),VLOOKUP($A491,Pit!$A$4:$BA$1686,M$2,FALSE))</f>
        <v>5</v>
      </c>
      <c r="N491" s="14">
        <f>IF($C491="B",VLOOKUP($A491,Bat!$A$4:$BG$1500,N$1,FALSE),VLOOKUP($A491,Pit!$A$4:$BA$1686,N$2,FALSE))</f>
        <v>1</v>
      </c>
      <c r="O491" s="14">
        <f>IF($C491="B",VLOOKUP($A491,Bat!$A$4:$BG$1500,O$1,FALSE),VLOOKUP($A491,Pit!$A$4:$BA$1686,O$2,FALSE))</f>
        <v>3</v>
      </c>
      <c r="P491" s="14" t="str">
        <f>IF($C491="B",VLOOKUP($A491,Bat!$A$4:$BG$1500,P$1,FALSE),VLOOKUP($A491,Pit!$A$4:$BA$1686,P$2,FALSE))</f>
        <v>91-93 Mph</v>
      </c>
      <c r="Q491" s="15">
        <f>IF($C491="B",VLOOKUP($A491,Bat!$A$4:$BG$1500,Q$1,FALSE),VLOOKUP($A491,Pit!$A$4:$BA$1686,Q$2,FALSE))</f>
        <v>10</v>
      </c>
      <c r="R491" s="16">
        <f>IF($C491="B",VLOOKUP($A491,Bat!$A$4:$BG$1500,R$1,FALSE),VLOOKUP($A491,Pit!$A$4:$BA$1686,R$2,FALSE))</f>
        <v>100.73438265370874</v>
      </c>
      <c r="S491" s="17">
        <f>IF($C491="B",VLOOKUP($A491,Bat!$A$4:$BG$1500,S$1,FALSE),VLOOKUP($A491,Pit!$A$4:$BA$1686,S$2,FALSE))</f>
        <v>-2.4411653074966289E-2</v>
      </c>
      <c r="T491" s="48" t="str">
        <f>IF($C491="B",VLOOKUP($A491,Bat!$A$4:$BG$1500,T$1,FALSE),VLOOKUP($A491,Pit!$A$4:$BA$1686,T$2,FALSE))</f>
        <v>$34k</v>
      </c>
      <c r="U491" s="19">
        <f>IF($C491="B",VLOOKUP($A491,Bat!$A$4:$AU$1464,46,FALSE),VLOOKUP($A491,Pit!$A$4:$BD$1664,55,FALSE))</f>
        <v>800</v>
      </c>
      <c r="V491" s="19">
        <f>IF($C491="B",VLOOKUP($A491,Bat!$A$4:$BA$1464,47,FALSE),VLOOKUP($A491,Pit!$A$4:$BF$1664,56,FALSE))</f>
        <v>800</v>
      </c>
      <c r="W491" s="19">
        <f>IF($C491="B",VLOOKUP($A491,Bat!$A$4:$BA$1464,48,FALSE),VLOOKUP($A491,Pit!$A$4:$BF$1664,57,FALSE))</f>
        <v>0</v>
      </c>
      <c r="X491" s="14">
        <f t="shared" si="33"/>
        <v>1313</v>
      </c>
      <c r="Y491" s="20">
        <f t="shared" si="34"/>
        <v>463</v>
      </c>
      <c r="Z491" s="14">
        <f>IFERROR(VLOOKUP($D491,Results37!$F$3:$L$1396,Z$1,FALSE),"")</f>
        <v>475</v>
      </c>
      <c r="AA491" s="43">
        <f>IF(ISERROR(VLOOKUP(D491,Results37!$F$3:$O$1399,AA$1,FALSE)),"",IF(VLOOKUP(D491,Results37!$F$3:$O$1399,AA$1+1,FALSE)=1,"S"&amp;VLOOKUP(D491,Results37!$F$3:$O$1399,AA$1,FALSE),VLOOKUP(D491,Results37!$F$3:$O$1399,AA$1,FALSE)))</f>
        <v>16</v>
      </c>
      <c r="AB491" s="14">
        <f>IFERROR(VLOOKUP($D491,Results37!$F$3:$L$1396,AB$1,FALSE),"")</f>
        <v>7</v>
      </c>
      <c r="AC491" s="14" t="str">
        <f>IFERROR(VLOOKUP($D491,Results37!$F$3:$L$1396,AC$1,FALSE),"")</f>
        <v>Madison Malts</v>
      </c>
      <c r="AD491" s="14">
        <f t="shared" si="35"/>
        <v>838</v>
      </c>
      <c r="AE491" s="18" t="str">
        <f>IF(ISERROR(VLOOKUP($AC491&amp;"-"&amp;$F491&amp;" "&amp;G491,Bonuses!$B$1:$G$1006,4,FALSE)),"",INT(VLOOKUP($AC491&amp;"-"&amp;$F491&amp;" "&amp;$G491,Bonuses!$B$1:$G$1006,4,FALSE)))</f>
        <v/>
      </c>
      <c r="AF491" s="14" t="str">
        <f>IF(ISERROR(VLOOKUP($AC491&amp;"-"&amp;$F491,Bonuses!$B$1:$G$1006,5,FALSE)),"",IF(VLOOKUP($AC491&amp;"-"&amp;$F491,Bonuses!$B$1:$G$1006,5,FALSE)="","",VLOOKUP($AC491&amp;"-"&amp;$F491,Bonuses!$B$1:$G$1006,6,FALSE)&amp;" yrs, "&amp;VLOOKUP($AC491&amp;"-"&amp;$F491,Bonuses!$B$1:$G$1006,5,FALSE)))</f>
        <v/>
      </c>
    </row>
    <row r="492" spans="1:32" s="19" customFormat="1" hidden="1" x14ac:dyDescent="0.3">
      <c r="A492" s="19">
        <v>10392</v>
      </c>
      <c r="B492" s="19">
        <f t="shared" si="32"/>
        <v>1</v>
      </c>
      <c r="C492" s="14" t="str">
        <f>IF(ISNUMBER(IFERROR(VLOOKUP($A492,Pit!$A$4:$A$600,1,FALSE),"B")),"P","B")</f>
        <v>B</v>
      </c>
      <c r="D492" s="15">
        <f>IF($C492="B",VLOOKUP($A492,Bat!$A$4:$BG$1500,D$1,FALSE),VLOOKUP($A492,Pit!$A$4:$BA$1686,D$2,FALSE))</f>
        <v>10392</v>
      </c>
      <c r="E492" s="14" t="str">
        <f>IF($C492="B",VLOOKUP($A492,Bat!$A$4:$BG$1500,E$1,FALSE),VLOOKUP($A492,Pit!$A$4:$BA$1686,E$2,FALSE))</f>
        <v>3B</v>
      </c>
      <c r="F492" s="14" t="str">
        <f>IF($C492="B",VLOOKUP($A492,Bat!$A$4:$BG$1500,F$1,FALSE),VLOOKUP($A492,Pit!$A$4:$BA$1686,F$2,FALSE))</f>
        <v>Flynn</v>
      </c>
      <c r="G492" s="14" t="str">
        <f>IF($C492="B",VLOOKUP($A492,Bat!$A$4:$BG$1500,G$1,FALSE),VLOOKUP($A492,Pit!$A$4:$BA$1686,G$2,FALSE))</f>
        <v>Curtis</v>
      </c>
      <c r="H492" s="14">
        <f>IF($C492="B",VLOOKUP($A492,Bat!$A$4:$BG$1500,H$1,FALSE),VLOOKUP($A492,Pit!$A$4:$BA$1686,H$2,FALSE))</f>
        <v>21</v>
      </c>
      <c r="I492" s="14" t="str">
        <f>IF($C492="B",VLOOKUP($A492,Bat!$A$4:$BG$1500,I$1,FALSE),VLOOKUP($A492,Pit!$A$4:$BA$1686,I$2,FALSE))</f>
        <v>S</v>
      </c>
      <c r="J492" s="14" t="str">
        <f>IF($C492="B",VLOOKUP($A492,Bat!$A$4:$BG$1500,J$1,FALSE),VLOOKUP($A492,Pit!$A$4:$BA$1686,J$2,FALSE))</f>
        <v>R</v>
      </c>
      <c r="K492" s="14" t="str">
        <f>IF($C492="B",VLOOKUP($A492,Bat!$A$4:$BG$1500,K$1,FALSE),VLOOKUP($A492,Pit!$A$4:$BA$1686,K$2,FALSE))</f>
        <v>High</v>
      </c>
      <c r="L492" s="15" t="str">
        <f>IF($C492="B",VLOOKUP($A492,Bat!$A$4:$BG$1500,L$1,FALSE),VLOOKUP($A492,Pit!$A$4:$BA$1686,L$2,FALSE))</f>
        <v>Normal</v>
      </c>
      <c r="M492" s="14">
        <f>IF($C492="B",VLOOKUP($A492,Bat!$A$4:$BG$1500,M$1,FALSE),VLOOKUP($A492,Pit!$A$4:$BA$1686,M$2,FALSE))</f>
        <v>3</v>
      </c>
      <c r="N492" s="14">
        <f>IF($C492="B",VLOOKUP($A492,Bat!$A$4:$BG$1500,N$1,FALSE),VLOOKUP($A492,Pit!$A$4:$BA$1686,N$2,FALSE))</f>
        <v>3</v>
      </c>
      <c r="O492" s="14">
        <f>IF($C492="B",VLOOKUP($A492,Bat!$A$4:$BG$1500,O$1,FALSE),VLOOKUP($A492,Pit!$A$4:$BA$1686,O$2,FALSE))</f>
        <v>4</v>
      </c>
      <c r="P492" s="14">
        <f>IF($C492="B",VLOOKUP($A492,Bat!$A$4:$BG$1500,P$1,FALSE),VLOOKUP($A492,Pit!$A$4:$BA$1686,P$2,FALSE))</f>
        <v>4</v>
      </c>
      <c r="Q492" s="15">
        <f>IF($C492="B",VLOOKUP($A492,Bat!$A$4:$BG$1500,Q$1,FALSE),VLOOKUP($A492,Pit!$A$4:$BA$1686,Q$2,FALSE))</f>
        <v>4</v>
      </c>
      <c r="R492" s="16">
        <f>IF($C492="B",VLOOKUP($A492,Bat!$A$4:$BG$1500,R$1,FALSE),VLOOKUP($A492,Pit!$A$4:$BA$1686,R$2,FALSE))</f>
        <v>107.99018159145609</v>
      </c>
      <c r="S492" s="17">
        <f>IF($C492="B",VLOOKUP($A492,Bat!$A$4:$BG$1500,S$1,FALSE),VLOOKUP($A492,Pit!$A$4:$BA$1686,S$2,FALSE))</f>
        <v>-2.460873337284443E-2</v>
      </c>
      <c r="T492" s="48" t="str">
        <f>IF($C492="B",VLOOKUP($A492,Bat!$A$4:$BG$1500,T$1,FALSE),VLOOKUP($A492,Pit!$A$4:$BA$1686,T$2,FALSE))</f>
        <v>$34k</v>
      </c>
      <c r="U492" s="19">
        <f>IF($C492="B",VLOOKUP($A492,Bat!$A$4:$AU$1464,46,FALSE),VLOOKUP($A492,Pit!$A$4:$BD$1664,55,FALSE))</f>
        <v>800</v>
      </c>
      <c r="V492" s="19">
        <f>IF($C492="B",VLOOKUP($A492,Bat!$A$4:$BA$1464,47,FALSE),VLOOKUP($A492,Pit!$A$4:$BF$1664,56,FALSE))</f>
        <v>800</v>
      </c>
      <c r="W492" s="19">
        <f>IF($C492="B",VLOOKUP($A492,Bat!$A$4:$BA$1464,48,FALSE),VLOOKUP($A492,Pit!$A$4:$BF$1664,57,FALSE))</f>
        <v>0</v>
      </c>
      <c r="X492" s="14">
        <f t="shared" si="33"/>
        <v>1314</v>
      </c>
      <c r="Y492" s="20">
        <f t="shared" si="34"/>
        <v>464</v>
      </c>
      <c r="Z492" s="14" t="str">
        <f>IFERROR(VLOOKUP($D492,Results37!$F$3:$L$1396,Z$1,FALSE),"")</f>
        <v/>
      </c>
      <c r="AA492" s="43" t="str">
        <f>IF(ISERROR(VLOOKUP(D492,Results37!$F$3:$O$1399,AA$1,FALSE)),"",IF(VLOOKUP(D492,Results37!$F$3:$O$1399,AA$1+1,FALSE)=1,"S"&amp;VLOOKUP(D492,Results37!$F$3:$O$1399,AA$1,FALSE),VLOOKUP(D492,Results37!$F$3:$O$1399,AA$1,FALSE)))</f>
        <v/>
      </c>
      <c r="AB492" s="14" t="str">
        <f>IFERROR(VLOOKUP($D492,Results37!$F$3:$L$1396,AB$1,FALSE),"")</f>
        <v/>
      </c>
      <c r="AC492" s="14" t="str">
        <f>IFERROR(VLOOKUP($D492,Results37!$F$3:$L$1396,AC$1,FALSE),"")</f>
        <v/>
      </c>
      <c r="AD492" s="14" t="e">
        <f t="shared" si="35"/>
        <v>#VALUE!</v>
      </c>
      <c r="AE492" s="18" t="str">
        <f>IF(ISERROR(VLOOKUP($AC492&amp;"-"&amp;$F492&amp;" "&amp;G492,Bonuses!$B$1:$G$1006,4,FALSE)),"",INT(VLOOKUP($AC492&amp;"-"&amp;$F492&amp;" "&amp;$G492,Bonuses!$B$1:$G$1006,4,FALSE)))</f>
        <v/>
      </c>
      <c r="AF492" s="14" t="str">
        <f>IF(ISERROR(VLOOKUP($AC492&amp;"-"&amp;$F492,Bonuses!$B$1:$G$1006,5,FALSE)),"",IF(VLOOKUP($AC492&amp;"-"&amp;$F492,Bonuses!$B$1:$G$1006,5,FALSE)="","",VLOOKUP($AC492&amp;"-"&amp;$F492,Bonuses!$B$1:$G$1006,6,FALSE)&amp;" yrs, "&amp;VLOOKUP($AC492&amp;"-"&amp;$F492,Bonuses!$B$1:$G$1006,5,FALSE)))</f>
        <v/>
      </c>
    </row>
    <row r="493" spans="1:32" s="19" customFormat="1" hidden="1" x14ac:dyDescent="0.3">
      <c r="A493" s="19">
        <v>12225</v>
      </c>
      <c r="B493" s="19">
        <f t="shared" si="32"/>
        <v>1</v>
      </c>
      <c r="C493" s="14" t="str">
        <f>IF(ISNUMBER(IFERROR(VLOOKUP($A493,Pit!$A$4:$A$600,1,FALSE),"B")),"P","B")</f>
        <v>P</v>
      </c>
      <c r="D493" s="15">
        <f>IF($C493="B",VLOOKUP($A493,Bat!$A$4:$BG$1500,D$1,FALSE),VLOOKUP($A493,Pit!$A$4:$BA$1686,D$2,FALSE))</f>
        <v>12225</v>
      </c>
      <c r="E493" s="14" t="str">
        <f>IF($C493="B",VLOOKUP($A493,Bat!$A$4:$BG$1500,E$1,FALSE),VLOOKUP($A493,Pit!$A$4:$BA$1686,E$2,FALSE))</f>
        <v>SP</v>
      </c>
      <c r="F493" s="14" t="str">
        <f>IF($C493="B",VLOOKUP($A493,Bat!$A$4:$BG$1500,F$1,FALSE),VLOOKUP($A493,Pit!$A$4:$BA$1686,F$2,FALSE))</f>
        <v>José</v>
      </c>
      <c r="G493" s="14" t="str">
        <f>IF($C493="B",VLOOKUP($A493,Bat!$A$4:$BG$1500,G$1,FALSE),VLOOKUP($A493,Pit!$A$4:$BA$1686,G$2,FALSE))</f>
        <v>Cortéz</v>
      </c>
      <c r="H493" s="14">
        <f>IF($C493="B",VLOOKUP($A493,Bat!$A$4:$BG$1500,H$1,FALSE),VLOOKUP($A493,Pit!$A$4:$BA$1686,H$2,FALSE))</f>
        <v>18</v>
      </c>
      <c r="I493" s="14" t="str">
        <f>IF($C493="B",VLOOKUP($A493,Bat!$A$4:$BG$1500,I$1,FALSE),VLOOKUP($A493,Pit!$A$4:$BA$1686,I$2,FALSE))</f>
        <v>S</v>
      </c>
      <c r="J493" s="14" t="str">
        <f>IF($C493="B",VLOOKUP($A493,Bat!$A$4:$BG$1500,J$1,FALSE),VLOOKUP($A493,Pit!$A$4:$BA$1686,J$2,FALSE))</f>
        <v>R</v>
      </c>
      <c r="K493" s="14" t="str">
        <f>IF($C493="B",VLOOKUP($A493,Bat!$A$4:$BG$1500,K$1,FALSE),VLOOKUP($A493,Pit!$A$4:$BA$1686,K$2,FALSE))</f>
        <v>Low</v>
      </c>
      <c r="L493" s="15" t="str">
        <f>IF($C493="B",VLOOKUP($A493,Bat!$A$4:$BG$1500,L$1,FALSE),VLOOKUP($A493,Pit!$A$4:$BA$1686,L$2,FALSE))</f>
        <v>Normal</v>
      </c>
      <c r="M493" s="14">
        <f>IF($C493="B",VLOOKUP($A493,Bat!$A$4:$BG$1500,M$1,FALSE),VLOOKUP($A493,Pit!$A$4:$BA$1686,M$2,FALSE))</f>
        <v>4</v>
      </c>
      <c r="N493" s="14">
        <f>IF($C493="B",VLOOKUP($A493,Bat!$A$4:$BG$1500,N$1,FALSE),VLOOKUP($A493,Pit!$A$4:$BA$1686,N$2,FALSE))</f>
        <v>2</v>
      </c>
      <c r="O493" s="14">
        <f>IF($C493="B",VLOOKUP($A493,Bat!$A$4:$BG$1500,O$1,FALSE),VLOOKUP($A493,Pit!$A$4:$BA$1686,O$2,FALSE))</f>
        <v>2</v>
      </c>
      <c r="P493" s="14" t="str">
        <f>IF($C493="B",VLOOKUP($A493,Bat!$A$4:$BG$1500,P$1,FALSE),VLOOKUP($A493,Pit!$A$4:$BA$1686,P$2,FALSE))</f>
        <v>86-88 Mph</v>
      </c>
      <c r="Q493" s="15">
        <f>IF($C493="B",VLOOKUP($A493,Bat!$A$4:$BG$1500,Q$1,FALSE),VLOOKUP($A493,Pit!$A$4:$BA$1686,Q$2,FALSE))</f>
        <v>9</v>
      </c>
      <c r="R493" s="16">
        <f>IF($C493="B",VLOOKUP($A493,Bat!$A$4:$BG$1500,R$1,FALSE),VLOOKUP($A493,Pit!$A$4:$BA$1686,R$2,FALSE))</f>
        <v>98.974748627749904</v>
      </c>
      <c r="S493" s="17">
        <f>IF($C493="B",VLOOKUP($A493,Bat!$A$4:$BG$1500,S$1,FALSE),VLOOKUP($A493,Pit!$A$4:$BA$1686,S$2,FALSE))</f>
        <v>-0.18674961889291722</v>
      </c>
      <c r="T493" s="48" t="str">
        <f>IF($C493="B",VLOOKUP($A493,Bat!$A$4:$BG$1500,T$1,FALSE),VLOOKUP($A493,Pit!$A$4:$BA$1686,T$2,FALSE))</f>
        <v>$65k</v>
      </c>
      <c r="U493" s="19">
        <f>IF($C493="B",VLOOKUP($A493,Bat!$A$4:$AU$1464,46,FALSE),VLOOKUP($A493,Pit!$A$4:$BD$1664,55,FALSE))</f>
        <v>800</v>
      </c>
      <c r="V493" s="19">
        <f>IF($C493="B",VLOOKUP($A493,Bat!$A$4:$BA$1464,47,FALSE),VLOOKUP($A493,Pit!$A$4:$BF$1664,56,FALSE))</f>
        <v>800</v>
      </c>
      <c r="W493" s="19">
        <f>IF($C493="B",VLOOKUP($A493,Bat!$A$4:$BA$1464,48,FALSE),VLOOKUP($A493,Pit!$A$4:$BF$1664,57,FALSE))</f>
        <v>0</v>
      </c>
      <c r="X493" s="14">
        <f t="shared" si="33"/>
        <v>1415</v>
      </c>
      <c r="Y493" s="20">
        <f t="shared" si="34"/>
        <v>565</v>
      </c>
      <c r="Z493" s="14">
        <f>IFERROR(VLOOKUP($D493,Results37!$F$3:$L$1396,Z$1,FALSE),"")</f>
        <v>578</v>
      </c>
      <c r="AA493" s="43">
        <f>IF(ISERROR(VLOOKUP(D493,Results37!$F$3:$O$1399,AA$1,FALSE)),"",IF(VLOOKUP(D493,Results37!$F$3:$O$1399,AA$1+1,FALSE)=1,"S"&amp;VLOOKUP(D493,Results37!$F$3:$O$1399,AA$1,FALSE),VLOOKUP(D493,Results37!$F$3:$O$1399,AA$1,FALSE)))</f>
        <v>19</v>
      </c>
      <c r="AB493" s="14">
        <f>IFERROR(VLOOKUP($D493,Results37!$F$3:$L$1396,AB$1,FALSE),"")</f>
        <v>14</v>
      </c>
      <c r="AC493" s="14" t="str">
        <f>IFERROR(VLOOKUP($D493,Results37!$F$3:$L$1396,AC$1,FALSE),"")</f>
        <v>Palm Springs Codgers</v>
      </c>
      <c r="AD493" s="14">
        <f t="shared" si="35"/>
        <v>837</v>
      </c>
      <c r="AE493" s="18" t="str">
        <f>IF(ISERROR(VLOOKUP($AC493&amp;"-"&amp;$F493&amp;" "&amp;G493,Bonuses!$B$1:$G$1006,4,FALSE)),"",INT(VLOOKUP($AC493&amp;"-"&amp;$F493&amp;" "&amp;$G493,Bonuses!$B$1:$G$1006,4,FALSE)))</f>
        <v/>
      </c>
      <c r="AF493" s="14" t="str">
        <f>IF(ISERROR(VLOOKUP($AC493&amp;"-"&amp;$F493,Bonuses!$B$1:$G$1006,5,FALSE)),"",IF(VLOOKUP($AC493&amp;"-"&amp;$F493,Bonuses!$B$1:$G$1006,5,FALSE)="","",VLOOKUP($AC493&amp;"-"&amp;$F493,Bonuses!$B$1:$G$1006,6,FALSE)&amp;" yrs, "&amp;VLOOKUP($AC493&amp;"-"&amp;$F493,Bonuses!$B$1:$G$1006,5,FALSE)))</f>
        <v/>
      </c>
    </row>
    <row r="494" spans="1:32" s="19" customFormat="1" hidden="1" x14ac:dyDescent="0.3">
      <c r="A494" s="19">
        <v>7361</v>
      </c>
      <c r="B494" s="19">
        <f t="shared" si="32"/>
        <v>1</v>
      </c>
      <c r="C494" s="14" t="str">
        <f>IF(ISNUMBER(IFERROR(VLOOKUP($A494,Pit!$A$4:$A$600,1,FALSE),"B")),"P","B")</f>
        <v>P</v>
      </c>
      <c r="D494" s="15">
        <f>IF($C494="B",VLOOKUP($A494,Bat!$A$4:$BG$1500,D$1,FALSE),VLOOKUP($A494,Pit!$A$4:$BA$1686,D$2,FALSE))</f>
        <v>7361</v>
      </c>
      <c r="E494" s="14" t="str">
        <f>IF($C494="B",VLOOKUP($A494,Bat!$A$4:$BG$1500,E$1,FALSE),VLOOKUP($A494,Pit!$A$4:$BA$1686,E$2,FALSE))</f>
        <v>SP</v>
      </c>
      <c r="F494" s="14" t="str">
        <f>IF($C494="B",VLOOKUP($A494,Bat!$A$4:$BG$1500,F$1,FALSE),VLOOKUP($A494,Pit!$A$4:$BA$1686,F$2,FALSE))</f>
        <v>Jorge</v>
      </c>
      <c r="G494" s="14" t="str">
        <f>IF($C494="B",VLOOKUP($A494,Bat!$A$4:$BG$1500,G$1,FALSE),VLOOKUP($A494,Pit!$A$4:$BA$1686,G$2,FALSE))</f>
        <v>Morgan</v>
      </c>
      <c r="H494" s="14">
        <f>IF($C494="B",VLOOKUP($A494,Bat!$A$4:$BG$1500,H$1,FALSE),VLOOKUP($A494,Pit!$A$4:$BA$1686,H$2,FALSE))</f>
        <v>18</v>
      </c>
      <c r="I494" s="14" t="str">
        <f>IF($C494="B",VLOOKUP($A494,Bat!$A$4:$BG$1500,I$1,FALSE),VLOOKUP($A494,Pit!$A$4:$BA$1686,I$2,FALSE))</f>
        <v>R</v>
      </c>
      <c r="J494" s="14" t="str">
        <f>IF($C494="B",VLOOKUP($A494,Bat!$A$4:$BG$1500,J$1,FALSE),VLOOKUP($A494,Pit!$A$4:$BA$1686,J$2,FALSE))</f>
        <v>R</v>
      </c>
      <c r="K494" s="14" t="str">
        <f>IF($C494="B",VLOOKUP($A494,Bat!$A$4:$BG$1500,K$1,FALSE),VLOOKUP($A494,Pit!$A$4:$BA$1686,K$2,FALSE))</f>
        <v>Normal</v>
      </c>
      <c r="L494" s="15" t="str">
        <f>IF($C494="B",VLOOKUP($A494,Bat!$A$4:$BG$1500,L$1,FALSE),VLOOKUP($A494,Pit!$A$4:$BA$1686,L$2,FALSE))</f>
        <v>Normal</v>
      </c>
      <c r="M494" s="14">
        <f>IF($C494="B",VLOOKUP($A494,Bat!$A$4:$BG$1500,M$1,FALSE),VLOOKUP($A494,Pit!$A$4:$BA$1686,M$2,FALSE))</f>
        <v>4</v>
      </c>
      <c r="N494" s="14">
        <f>IF($C494="B",VLOOKUP($A494,Bat!$A$4:$BG$1500,N$1,FALSE),VLOOKUP($A494,Pit!$A$4:$BA$1686,N$2,FALSE))</f>
        <v>2</v>
      </c>
      <c r="O494" s="14">
        <f>IF($C494="B",VLOOKUP($A494,Bat!$A$4:$BG$1500,O$1,FALSE),VLOOKUP($A494,Pit!$A$4:$BA$1686,O$2,FALSE))</f>
        <v>2</v>
      </c>
      <c r="P494" s="14" t="str">
        <f>IF($C494="B",VLOOKUP($A494,Bat!$A$4:$BG$1500,P$1,FALSE),VLOOKUP($A494,Pit!$A$4:$BA$1686,P$2,FALSE))</f>
        <v>91-93 Mph</v>
      </c>
      <c r="Q494" s="15">
        <f>IF($C494="B",VLOOKUP($A494,Bat!$A$4:$BG$1500,Q$1,FALSE),VLOOKUP($A494,Pit!$A$4:$BA$1686,Q$2,FALSE))</f>
        <v>6</v>
      </c>
      <c r="R494" s="16">
        <f>IF($C494="B",VLOOKUP($A494,Bat!$A$4:$BG$1500,R$1,FALSE),VLOOKUP($A494,Pit!$A$4:$BA$1686,R$2,FALSE))</f>
        <v>100.65185155781208</v>
      </c>
      <c r="S494" s="17">
        <f>IF($C494="B",VLOOKUP($A494,Bat!$A$4:$BG$1500,S$1,FALSE),VLOOKUP($A494,Pit!$A$4:$BA$1686,S$2,FALSE))</f>
        <v>-3.2025696692524031E-2</v>
      </c>
      <c r="T494" s="48" t="str">
        <f>IF($C494="B",VLOOKUP($A494,Bat!$A$4:$BG$1500,T$1,FALSE),VLOOKUP($A494,Pit!$A$4:$BA$1686,T$2,FALSE))</f>
        <v>$65k</v>
      </c>
      <c r="U494" s="19">
        <f>IF($C494="B",VLOOKUP($A494,Bat!$A$4:$AU$1464,46,FALSE),VLOOKUP($A494,Pit!$A$4:$BD$1664,55,FALSE))</f>
        <v>800</v>
      </c>
      <c r="V494" s="19">
        <f>IF($C494="B",VLOOKUP($A494,Bat!$A$4:$BA$1464,47,FALSE),VLOOKUP($A494,Pit!$A$4:$BF$1664,56,FALSE))</f>
        <v>800</v>
      </c>
      <c r="W494" s="19">
        <f>IF($C494="B",VLOOKUP($A494,Bat!$A$4:$BA$1464,48,FALSE),VLOOKUP($A494,Pit!$A$4:$BF$1664,57,FALSE))</f>
        <v>0</v>
      </c>
      <c r="X494" s="14">
        <f t="shared" si="33"/>
        <v>1318</v>
      </c>
      <c r="Y494" s="20">
        <f t="shared" si="34"/>
        <v>468</v>
      </c>
      <c r="Z494" s="14">
        <f>IFERROR(VLOOKUP($D494,Results37!$F$3:$L$1396,Z$1,FALSE),"")</f>
        <v>534</v>
      </c>
      <c r="AA494" s="43">
        <f>IF(ISERROR(VLOOKUP(D494,Results37!$F$3:$O$1399,AA$1,FALSE)),"",IF(VLOOKUP(D494,Results37!$F$3:$O$1399,AA$1+1,FALSE)=1,"S"&amp;VLOOKUP(D494,Results37!$F$3:$O$1399,AA$1,FALSE),VLOOKUP(D494,Results37!$F$3:$O$1399,AA$1,FALSE)))</f>
        <v>18</v>
      </c>
      <c r="AB494" s="14">
        <f>IFERROR(VLOOKUP($D494,Results37!$F$3:$L$1396,AB$1,FALSE),"")</f>
        <v>2</v>
      </c>
      <c r="AC494" s="14" t="str">
        <f>IFERROR(VLOOKUP($D494,Results37!$F$3:$L$1396,AC$1,FALSE),"")</f>
        <v>Duluth Warriors</v>
      </c>
      <c r="AD494" s="14">
        <f t="shared" si="35"/>
        <v>784</v>
      </c>
      <c r="AE494" s="18" t="str">
        <f>IF(ISERROR(VLOOKUP($AC494&amp;"-"&amp;$F494&amp;" "&amp;G494,Bonuses!$B$1:$G$1006,4,FALSE)),"",INT(VLOOKUP($AC494&amp;"-"&amp;$F494&amp;" "&amp;$G494,Bonuses!$B$1:$G$1006,4,FALSE)))</f>
        <v/>
      </c>
      <c r="AF494" s="14" t="str">
        <f>AA494&amp;"."&amp;AB494&amp;" ("&amp;Z494&amp;") - "&amp;E494&amp;" "&amp;F494&amp;" "&amp;G494</f>
        <v>18.2 (534) - SP Jorge Morgan</v>
      </c>
    </row>
    <row r="495" spans="1:32" s="19" customFormat="1" hidden="1" x14ac:dyDescent="0.3">
      <c r="A495" s="19">
        <v>6306</v>
      </c>
      <c r="B495" s="19">
        <f t="shared" si="32"/>
        <v>1</v>
      </c>
      <c r="C495" s="14" t="str">
        <f>IF(ISNUMBER(IFERROR(VLOOKUP($A495,Pit!$A$4:$A$600,1,FALSE),"B")),"P","B")</f>
        <v>B</v>
      </c>
      <c r="D495" s="15">
        <f>IF($C495="B",VLOOKUP($A495,Bat!$A$4:$BG$1500,D$1,FALSE),VLOOKUP($A495,Pit!$A$4:$BA$1686,D$2,FALSE))</f>
        <v>6306</v>
      </c>
      <c r="E495" s="14" t="str">
        <f>IF($C495="B",VLOOKUP($A495,Bat!$A$4:$BG$1500,E$1,FALSE),VLOOKUP($A495,Pit!$A$4:$BA$1686,E$2,FALSE))</f>
        <v>1B</v>
      </c>
      <c r="F495" s="14" t="str">
        <f>IF($C495="B",VLOOKUP($A495,Bat!$A$4:$BG$1500,F$1,FALSE),VLOOKUP($A495,Pit!$A$4:$BA$1686,F$2,FALSE))</f>
        <v>Clyde</v>
      </c>
      <c r="G495" s="14" t="str">
        <f>IF($C495="B",VLOOKUP($A495,Bat!$A$4:$BG$1500,G$1,FALSE),VLOOKUP($A495,Pit!$A$4:$BA$1686,G$2,FALSE))</f>
        <v>Salthouse</v>
      </c>
      <c r="H495" s="14">
        <f>IF($C495="B",VLOOKUP($A495,Bat!$A$4:$BG$1500,H$1,FALSE),VLOOKUP($A495,Pit!$A$4:$BA$1686,H$2,FALSE))</f>
        <v>21</v>
      </c>
      <c r="I495" s="14" t="str">
        <f>IF($C495="B",VLOOKUP($A495,Bat!$A$4:$BG$1500,I$1,FALSE),VLOOKUP($A495,Pit!$A$4:$BA$1686,I$2,FALSE))</f>
        <v>S</v>
      </c>
      <c r="J495" s="14" t="str">
        <f>IF($C495="B",VLOOKUP($A495,Bat!$A$4:$BG$1500,J$1,FALSE),VLOOKUP($A495,Pit!$A$4:$BA$1686,J$2,FALSE))</f>
        <v>R</v>
      </c>
      <c r="K495" s="14" t="str">
        <f>IF($C495="B",VLOOKUP($A495,Bat!$A$4:$BG$1500,K$1,FALSE),VLOOKUP($A495,Pit!$A$4:$BA$1686,K$2,FALSE))</f>
        <v>Normal</v>
      </c>
      <c r="L495" s="15" t="str">
        <f>IF($C495="B",VLOOKUP($A495,Bat!$A$4:$BG$1500,L$1,FALSE),VLOOKUP($A495,Pit!$A$4:$BA$1686,L$2,FALSE))</f>
        <v>Normal</v>
      </c>
      <c r="M495" s="14">
        <f>IF($C495="B",VLOOKUP($A495,Bat!$A$4:$BG$1500,M$1,FALSE),VLOOKUP($A495,Pit!$A$4:$BA$1686,M$2,FALSE))</f>
        <v>3</v>
      </c>
      <c r="N495" s="14">
        <f>IF($C495="B",VLOOKUP($A495,Bat!$A$4:$BG$1500,N$1,FALSE),VLOOKUP($A495,Pit!$A$4:$BA$1686,N$2,FALSE))</f>
        <v>5</v>
      </c>
      <c r="O495" s="14">
        <f>IF($C495="B",VLOOKUP($A495,Bat!$A$4:$BG$1500,O$1,FALSE),VLOOKUP($A495,Pit!$A$4:$BA$1686,O$2,FALSE))</f>
        <v>4</v>
      </c>
      <c r="P495" s="14">
        <f>IF($C495="B",VLOOKUP($A495,Bat!$A$4:$BG$1500,P$1,FALSE),VLOOKUP($A495,Pit!$A$4:$BA$1686,P$2,FALSE))</f>
        <v>4</v>
      </c>
      <c r="Q495" s="15">
        <f>IF($C495="B",VLOOKUP($A495,Bat!$A$4:$BG$1500,Q$1,FALSE),VLOOKUP($A495,Pit!$A$4:$BA$1686,Q$2,FALSE))</f>
        <v>4</v>
      </c>
      <c r="R495" s="16">
        <f>IF($C495="B",VLOOKUP($A495,Bat!$A$4:$BG$1500,R$1,FALSE),VLOOKUP($A495,Pit!$A$4:$BA$1686,R$2,FALSE))</f>
        <v>107.94313496656299</v>
      </c>
      <c r="S495" s="17">
        <f>IF($C495="B",VLOOKUP($A495,Bat!$A$4:$BG$1500,S$1,FALSE),VLOOKUP($A495,Pit!$A$4:$BA$1686,S$2,FALSE))</f>
        <v>-3.4436245273935656E-2</v>
      </c>
      <c r="T495" s="48" t="str">
        <f>IF($C495="B",VLOOKUP($A495,Bat!$A$4:$BG$1500,T$1,FALSE),VLOOKUP($A495,Pit!$A$4:$BA$1686,T$2,FALSE))</f>
        <v>$20k</v>
      </c>
      <c r="U495" s="19">
        <f>IF($C495="B",VLOOKUP($A495,Bat!$A$4:$AU$1464,46,FALSE),VLOOKUP($A495,Pit!$A$4:$BD$1664,55,FALSE))</f>
        <v>800</v>
      </c>
      <c r="V495" s="19">
        <f>IF($C495="B",VLOOKUP($A495,Bat!$A$4:$BA$1464,47,FALSE),VLOOKUP($A495,Pit!$A$4:$BF$1664,56,FALSE))</f>
        <v>800</v>
      </c>
      <c r="W495" s="19">
        <f>IF($C495="B",VLOOKUP($A495,Bat!$A$4:$BA$1464,48,FALSE),VLOOKUP($A495,Pit!$A$4:$BF$1664,57,FALSE))</f>
        <v>0</v>
      </c>
      <c r="X495" s="14">
        <f t="shared" si="33"/>
        <v>1319</v>
      </c>
      <c r="Y495" s="20">
        <f t="shared" si="34"/>
        <v>469</v>
      </c>
      <c r="Z495" s="14">
        <f>IFERROR(VLOOKUP($D495,Results37!$F$3:$L$1396,Z$1,FALSE),"")</f>
        <v>573</v>
      </c>
      <c r="AA495" s="43">
        <f>IF(ISERROR(VLOOKUP(D495,Results37!$F$3:$O$1399,AA$1,FALSE)),"",IF(VLOOKUP(D495,Results37!$F$3:$O$1399,AA$1+1,FALSE)=1,"S"&amp;VLOOKUP(D495,Results37!$F$3:$O$1399,AA$1,FALSE),VLOOKUP(D495,Results37!$F$3:$O$1399,AA$1,FALSE)))</f>
        <v>19</v>
      </c>
      <c r="AB495" s="14">
        <f>IFERROR(VLOOKUP($D495,Results37!$F$3:$L$1396,AB$1,FALSE),"")</f>
        <v>9</v>
      </c>
      <c r="AC495" s="14" t="str">
        <f>IFERROR(VLOOKUP($D495,Results37!$F$3:$L$1396,AC$1,FALSE),"")</f>
        <v>Niihama-shi Ghosts</v>
      </c>
      <c r="AD495" s="14">
        <f t="shared" si="35"/>
        <v>746</v>
      </c>
      <c r="AE495" s="18" t="str">
        <f>IF(ISERROR(VLOOKUP($AC495&amp;"-"&amp;$F495&amp;" "&amp;G495,Bonuses!$B$1:$G$1006,4,FALSE)),"",INT(VLOOKUP($AC495&amp;"-"&amp;$F495&amp;" "&amp;$G495,Bonuses!$B$1:$G$1006,4,FALSE)))</f>
        <v/>
      </c>
      <c r="AF495" s="14" t="str">
        <f>IF(ISERROR(VLOOKUP($AC495&amp;"-"&amp;$F495,Bonuses!$B$1:$G$1006,5,FALSE)),"",IF(VLOOKUP($AC495&amp;"-"&amp;$F495,Bonuses!$B$1:$G$1006,5,FALSE)="","",VLOOKUP($AC495&amp;"-"&amp;$F495,Bonuses!$B$1:$G$1006,6,FALSE)&amp;" yrs, "&amp;VLOOKUP($AC495&amp;"-"&amp;$F495,Bonuses!$B$1:$G$1006,5,FALSE)))</f>
        <v/>
      </c>
    </row>
    <row r="496" spans="1:32" s="19" customFormat="1" hidden="1" x14ac:dyDescent="0.3">
      <c r="A496" s="19">
        <v>8492</v>
      </c>
      <c r="B496" s="19">
        <f t="shared" si="32"/>
        <v>1</v>
      </c>
      <c r="C496" s="14" t="str">
        <f>IF(ISNUMBER(IFERROR(VLOOKUP($A496,Pit!$A$4:$A$600,1,FALSE),"B")),"P","B")</f>
        <v>B</v>
      </c>
      <c r="D496" s="15">
        <f>IF($C496="B",VLOOKUP($A496,Bat!$A$4:$BG$1500,D$1,FALSE),VLOOKUP($A496,Pit!$A$4:$BA$1686,D$2,FALSE))</f>
        <v>8492</v>
      </c>
      <c r="E496" s="14" t="str">
        <f>IF($C496="B",VLOOKUP($A496,Bat!$A$4:$BG$1500,E$1,FALSE),VLOOKUP($A496,Pit!$A$4:$BA$1686,E$2,FALSE))</f>
        <v>2B</v>
      </c>
      <c r="F496" s="14" t="str">
        <f>IF($C496="B",VLOOKUP($A496,Bat!$A$4:$BG$1500,F$1,FALSE),VLOOKUP($A496,Pit!$A$4:$BA$1686,F$2,FALSE))</f>
        <v>Harvey</v>
      </c>
      <c r="G496" s="14" t="str">
        <f>IF($C496="B",VLOOKUP($A496,Bat!$A$4:$BG$1500,G$1,FALSE),VLOOKUP($A496,Pit!$A$4:$BA$1686,G$2,FALSE))</f>
        <v>Matthews</v>
      </c>
      <c r="H496" s="14">
        <f>IF($C496="B",VLOOKUP($A496,Bat!$A$4:$BG$1500,H$1,FALSE),VLOOKUP($A496,Pit!$A$4:$BA$1686,H$2,FALSE))</f>
        <v>21</v>
      </c>
      <c r="I496" s="14" t="str">
        <f>IF($C496="B",VLOOKUP($A496,Bat!$A$4:$BG$1500,I$1,FALSE),VLOOKUP($A496,Pit!$A$4:$BA$1686,I$2,FALSE))</f>
        <v>R</v>
      </c>
      <c r="J496" s="14" t="str">
        <f>IF($C496="B",VLOOKUP($A496,Bat!$A$4:$BG$1500,J$1,FALSE),VLOOKUP($A496,Pit!$A$4:$BA$1686,J$2,FALSE))</f>
        <v>R</v>
      </c>
      <c r="K496" s="14" t="str">
        <f>IF($C496="B",VLOOKUP($A496,Bat!$A$4:$BG$1500,K$1,FALSE),VLOOKUP($A496,Pit!$A$4:$BA$1686,K$2,FALSE))</f>
        <v>Normal</v>
      </c>
      <c r="L496" s="15" t="str">
        <f>IF($C496="B",VLOOKUP($A496,Bat!$A$4:$BG$1500,L$1,FALSE),VLOOKUP($A496,Pit!$A$4:$BA$1686,L$2,FALSE))</f>
        <v>Normal</v>
      </c>
      <c r="M496" s="14">
        <f>IF($C496="B",VLOOKUP($A496,Bat!$A$4:$BG$1500,M$1,FALSE),VLOOKUP($A496,Pit!$A$4:$BA$1686,M$2,FALSE))</f>
        <v>3</v>
      </c>
      <c r="N496" s="14">
        <f>IF($C496="B",VLOOKUP($A496,Bat!$A$4:$BG$1500,N$1,FALSE),VLOOKUP($A496,Pit!$A$4:$BA$1686,N$2,FALSE))</f>
        <v>4</v>
      </c>
      <c r="O496" s="14">
        <f>IF($C496="B",VLOOKUP($A496,Bat!$A$4:$BG$1500,O$1,FALSE),VLOOKUP($A496,Pit!$A$4:$BA$1686,O$2,FALSE))</f>
        <v>3</v>
      </c>
      <c r="P496" s="14">
        <f>IF($C496="B",VLOOKUP($A496,Bat!$A$4:$BG$1500,P$1,FALSE),VLOOKUP($A496,Pit!$A$4:$BA$1686,P$2,FALSE))</f>
        <v>5</v>
      </c>
      <c r="Q496" s="15">
        <f>IF($C496="B",VLOOKUP($A496,Bat!$A$4:$BG$1500,Q$1,FALSE),VLOOKUP($A496,Pit!$A$4:$BA$1686,Q$2,FALSE))</f>
        <v>3</v>
      </c>
      <c r="R496" s="16">
        <f>IF($C496="B",VLOOKUP($A496,Bat!$A$4:$BG$1500,R$1,FALSE),VLOOKUP($A496,Pit!$A$4:$BA$1686,R$2,FALSE))</f>
        <v>107.92199431686214</v>
      </c>
      <c r="S496" s="17">
        <f>IF($C496="B",VLOOKUP($A496,Bat!$A$4:$BG$1500,S$1,FALSE),VLOOKUP($A496,Pit!$A$4:$BA$1686,S$2,FALSE))</f>
        <v>-3.8852289719292207E-2</v>
      </c>
      <c r="T496" s="48" t="str">
        <f>IF($C496="B",VLOOKUP($A496,Bat!$A$4:$BG$1500,T$1,FALSE),VLOOKUP($A496,Pit!$A$4:$BA$1686,T$2,FALSE))</f>
        <v>-</v>
      </c>
      <c r="U496" s="19">
        <f>IF($C496="B",VLOOKUP($A496,Bat!$A$4:$AU$1464,46,FALSE),VLOOKUP($A496,Pit!$A$4:$BD$1664,55,FALSE))</f>
        <v>800</v>
      </c>
      <c r="V496" s="19">
        <f>IF($C496="B",VLOOKUP($A496,Bat!$A$4:$BA$1464,47,FALSE),VLOOKUP($A496,Pit!$A$4:$BF$1664,56,FALSE))</f>
        <v>800</v>
      </c>
      <c r="W496" s="19">
        <f>IF($C496="B",VLOOKUP($A496,Bat!$A$4:$BA$1464,48,FALSE),VLOOKUP($A496,Pit!$A$4:$BF$1664,57,FALSE))</f>
        <v>0</v>
      </c>
      <c r="X496" s="14">
        <f t="shared" si="33"/>
        <v>1323</v>
      </c>
      <c r="Y496" s="20">
        <f t="shared" si="34"/>
        <v>473</v>
      </c>
      <c r="Z496" s="14">
        <f>IFERROR(VLOOKUP($D496,Results37!$F$3:$L$1396,Z$1,FALSE),"")</f>
        <v>517</v>
      </c>
      <c r="AA496" s="43">
        <f>IF(ISERROR(VLOOKUP(D496,Results37!$F$3:$O$1399,AA$1,FALSE)),"",IF(VLOOKUP(D496,Results37!$F$3:$O$1399,AA$1+1,FALSE)=1,"S"&amp;VLOOKUP(D496,Results37!$F$3:$O$1399,AA$1,FALSE),VLOOKUP(D496,Results37!$F$3:$O$1399,AA$1,FALSE)))</f>
        <v>17</v>
      </c>
      <c r="AB496" s="14">
        <f>IFERROR(VLOOKUP($D496,Results37!$F$3:$L$1396,AB$1,FALSE),"")</f>
        <v>17</v>
      </c>
      <c r="AC496" s="14" t="str">
        <f>IFERROR(VLOOKUP($D496,Results37!$F$3:$L$1396,AC$1,FALSE),"")</f>
        <v>Aurora Borealis</v>
      </c>
      <c r="AD496" s="14">
        <f t="shared" si="35"/>
        <v>806</v>
      </c>
      <c r="AE496" s="18" t="str">
        <f>IF(ISERROR(VLOOKUP($AC496&amp;"-"&amp;$F496&amp;" "&amp;G496,Bonuses!$B$1:$G$1006,4,FALSE)),"",INT(VLOOKUP($AC496&amp;"-"&amp;$F496&amp;" "&amp;$G496,Bonuses!$B$1:$G$1006,4,FALSE)))</f>
        <v/>
      </c>
      <c r="AF496" s="14" t="str">
        <f>AA496&amp;"."&amp;AB496&amp;" ("&amp;Z496&amp;") - "&amp;E496&amp;" "&amp;F496&amp;" "&amp;G496</f>
        <v>17.17 (517) - 2B Harvey Matthews</v>
      </c>
    </row>
    <row r="497" spans="1:32" s="19" customFormat="1" hidden="1" x14ac:dyDescent="0.3">
      <c r="A497" s="19">
        <v>11865</v>
      </c>
      <c r="B497" s="19">
        <f t="shared" si="32"/>
        <v>1</v>
      </c>
      <c r="C497" s="14" t="str">
        <f>IF(ISNUMBER(IFERROR(VLOOKUP($A497,Pit!$A$4:$A$600,1,FALSE),"B")),"P","B")</f>
        <v>P</v>
      </c>
      <c r="D497" s="15">
        <f>IF($C497="B",VLOOKUP($A497,Bat!$A$4:$BG$1500,D$1,FALSE),VLOOKUP($A497,Pit!$A$4:$BA$1686,D$2,FALSE))</f>
        <v>11865</v>
      </c>
      <c r="E497" s="14" t="str">
        <f>IF($C497="B",VLOOKUP($A497,Bat!$A$4:$BG$1500,E$1,FALSE),VLOOKUP($A497,Pit!$A$4:$BA$1686,E$2,FALSE))</f>
        <v>RP</v>
      </c>
      <c r="F497" s="14" t="str">
        <f>IF($C497="B",VLOOKUP($A497,Bat!$A$4:$BG$1500,F$1,FALSE),VLOOKUP($A497,Pit!$A$4:$BA$1686,F$2,FALSE))</f>
        <v>Kosami</v>
      </c>
      <c r="G497" s="14" t="str">
        <f>IF($C497="B",VLOOKUP($A497,Bat!$A$4:$BG$1500,G$1,FALSE),VLOOKUP($A497,Pit!$A$4:$BA$1686,G$2,FALSE))</f>
        <v>Yamaguchi</v>
      </c>
      <c r="H497" s="14">
        <f>IF($C497="B",VLOOKUP($A497,Bat!$A$4:$BG$1500,H$1,FALSE),VLOOKUP($A497,Pit!$A$4:$BA$1686,H$2,FALSE))</f>
        <v>18</v>
      </c>
      <c r="I497" s="14" t="str">
        <f>IF($C497="B",VLOOKUP($A497,Bat!$A$4:$BG$1500,I$1,FALSE),VLOOKUP($A497,Pit!$A$4:$BA$1686,I$2,FALSE))</f>
        <v>R</v>
      </c>
      <c r="J497" s="14" t="str">
        <f>IF($C497="B",VLOOKUP($A497,Bat!$A$4:$BG$1500,J$1,FALSE),VLOOKUP($A497,Pit!$A$4:$BA$1686,J$2,FALSE))</f>
        <v>R</v>
      </c>
      <c r="K497" s="14" t="str">
        <f>IF($C497="B",VLOOKUP($A497,Bat!$A$4:$BG$1500,K$1,FALSE),VLOOKUP($A497,Pit!$A$4:$BA$1686,K$2,FALSE))</f>
        <v>High</v>
      </c>
      <c r="L497" s="15" t="str">
        <f>IF($C497="B",VLOOKUP($A497,Bat!$A$4:$BG$1500,L$1,FALSE),VLOOKUP($A497,Pit!$A$4:$BA$1686,L$2,FALSE))</f>
        <v>Normal</v>
      </c>
      <c r="M497" s="14">
        <f>IF($C497="B",VLOOKUP($A497,Bat!$A$4:$BG$1500,M$1,FALSE),VLOOKUP($A497,Pit!$A$4:$BA$1686,M$2,FALSE))</f>
        <v>4</v>
      </c>
      <c r="N497" s="14">
        <f>IF($C497="B",VLOOKUP($A497,Bat!$A$4:$BG$1500,N$1,FALSE),VLOOKUP($A497,Pit!$A$4:$BA$1686,N$2,FALSE))</f>
        <v>2</v>
      </c>
      <c r="O497" s="14">
        <f>IF($C497="B",VLOOKUP($A497,Bat!$A$4:$BG$1500,O$1,FALSE),VLOOKUP($A497,Pit!$A$4:$BA$1686,O$2,FALSE))</f>
        <v>2</v>
      </c>
      <c r="P497" s="14" t="str">
        <f>IF($C497="B",VLOOKUP($A497,Bat!$A$4:$BG$1500,P$1,FALSE),VLOOKUP($A497,Pit!$A$4:$BA$1686,P$2,FALSE))</f>
        <v>88-90 Mph</v>
      </c>
      <c r="Q497" s="15">
        <f>IF($C497="B",VLOOKUP($A497,Bat!$A$4:$BG$1500,Q$1,FALSE),VLOOKUP($A497,Pit!$A$4:$BA$1686,Q$2,FALSE))</f>
        <v>7</v>
      </c>
      <c r="R497" s="16">
        <f>IF($C497="B",VLOOKUP($A497,Bat!$A$4:$BG$1500,R$1,FALSE),VLOOKUP($A497,Pit!$A$4:$BA$1686,R$2,FALSE))</f>
        <v>100.56537679293152</v>
      </c>
      <c r="S497" s="17">
        <f>IF($C497="B",VLOOKUP($A497,Bat!$A$4:$BG$1500,S$1,FALSE),VLOOKUP($A497,Pit!$A$4:$BA$1686,S$2,FALSE))</f>
        <v>-4.0003570056075743E-2</v>
      </c>
      <c r="T497" s="48" t="str">
        <f>IF($C497="B",VLOOKUP($A497,Bat!$A$4:$BG$1500,T$1,FALSE),VLOOKUP($A497,Pit!$A$4:$BA$1686,T$2,FALSE))</f>
        <v>$65k</v>
      </c>
      <c r="U497" s="19">
        <f>IF($C497="B",VLOOKUP($A497,Bat!$A$4:$AU$1464,46,FALSE),VLOOKUP($A497,Pit!$A$4:$BD$1664,55,FALSE))</f>
        <v>800</v>
      </c>
      <c r="V497" s="19">
        <f>IF($C497="B",VLOOKUP($A497,Bat!$A$4:$BA$1464,47,FALSE),VLOOKUP($A497,Pit!$A$4:$BF$1664,56,FALSE))</f>
        <v>800</v>
      </c>
      <c r="W497" s="19">
        <f>IF($C497="B",VLOOKUP($A497,Bat!$A$4:$BA$1464,48,FALSE),VLOOKUP($A497,Pit!$A$4:$BF$1664,57,FALSE))</f>
        <v>0</v>
      </c>
      <c r="X497" s="14">
        <f t="shared" si="33"/>
        <v>1326</v>
      </c>
      <c r="Y497" s="20">
        <f t="shared" si="34"/>
        <v>476</v>
      </c>
      <c r="Z497" s="14" t="str">
        <f>IFERROR(VLOOKUP($D497,Results37!$F$3:$L$1396,Z$1,FALSE),"")</f>
        <v/>
      </c>
      <c r="AA497" s="43" t="str">
        <f>IF(ISERROR(VLOOKUP(D497,Results37!$F$3:$O$1399,AA$1,FALSE)),"",IF(VLOOKUP(D497,Results37!$F$3:$O$1399,AA$1+1,FALSE)=1,"S"&amp;VLOOKUP(D497,Results37!$F$3:$O$1399,AA$1,FALSE),VLOOKUP(D497,Results37!$F$3:$O$1399,AA$1,FALSE)))</f>
        <v/>
      </c>
      <c r="AB497" s="14" t="str">
        <f>IFERROR(VLOOKUP($D497,Results37!$F$3:$L$1396,AB$1,FALSE),"")</f>
        <v/>
      </c>
      <c r="AC497" s="14" t="str">
        <f>IFERROR(VLOOKUP($D497,Results37!$F$3:$L$1396,AC$1,FALSE),"")</f>
        <v/>
      </c>
      <c r="AD497" s="14" t="e">
        <f t="shared" si="35"/>
        <v>#VALUE!</v>
      </c>
      <c r="AE497" s="18" t="str">
        <f>IF(ISERROR(VLOOKUP($AC497&amp;"-"&amp;$F497&amp;" "&amp;G497,Bonuses!$B$1:$G$1006,4,FALSE)),"",INT(VLOOKUP($AC497&amp;"-"&amp;$F497&amp;" "&amp;$G497,Bonuses!$B$1:$G$1006,4,FALSE)))</f>
        <v/>
      </c>
      <c r="AF497" s="14" t="str">
        <f>IF(ISERROR(VLOOKUP($AC497&amp;"-"&amp;$F497,Bonuses!$B$1:$G$1006,5,FALSE)),"",IF(VLOOKUP($AC497&amp;"-"&amp;$F497,Bonuses!$B$1:$G$1006,5,FALSE)="","",VLOOKUP($AC497&amp;"-"&amp;$F497,Bonuses!$B$1:$G$1006,6,FALSE)&amp;" yrs, "&amp;VLOOKUP($AC497&amp;"-"&amp;$F497,Bonuses!$B$1:$G$1006,5,FALSE)))</f>
        <v/>
      </c>
    </row>
    <row r="498" spans="1:32" s="19" customFormat="1" hidden="1" x14ac:dyDescent="0.3">
      <c r="A498" s="19">
        <v>5662</v>
      </c>
      <c r="B498" s="19">
        <f t="shared" si="32"/>
        <v>1</v>
      </c>
      <c r="C498" s="14" t="str">
        <f>IF(ISNUMBER(IFERROR(VLOOKUP($A498,Pit!$A$4:$A$600,1,FALSE),"B")),"P","B")</f>
        <v>P</v>
      </c>
      <c r="D498" s="15">
        <f>IF($C498="B",VLOOKUP($A498,Bat!$A$4:$BG$1500,D$1,FALSE),VLOOKUP($A498,Pit!$A$4:$BA$1686,D$2,FALSE))</f>
        <v>5662</v>
      </c>
      <c r="E498" s="14" t="str">
        <f>IF($C498="B",VLOOKUP($A498,Bat!$A$4:$BG$1500,E$1,FALSE),VLOOKUP($A498,Pit!$A$4:$BA$1686,E$2,FALSE))</f>
        <v>RP</v>
      </c>
      <c r="F498" s="14" t="str">
        <f>IF($C498="B",VLOOKUP($A498,Bat!$A$4:$BG$1500,F$1,FALSE),VLOOKUP($A498,Pit!$A$4:$BA$1686,F$2,FALSE))</f>
        <v>Franklin</v>
      </c>
      <c r="G498" s="14" t="str">
        <f>IF($C498="B",VLOOKUP($A498,Bat!$A$4:$BG$1500,G$1,FALSE),VLOOKUP($A498,Pit!$A$4:$BA$1686,G$2,FALSE))</f>
        <v>Ferguson</v>
      </c>
      <c r="H498" s="14">
        <f>IF($C498="B",VLOOKUP($A498,Bat!$A$4:$BG$1500,H$1,FALSE),VLOOKUP($A498,Pit!$A$4:$BA$1686,H$2,FALSE))</f>
        <v>18</v>
      </c>
      <c r="I498" s="14" t="str">
        <f>IF($C498="B",VLOOKUP($A498,Bat!$A$4:$BG$1500,I$1,FALSE),VLOOKUP($A498,Pit!$A$4:$BA$1686,I$2,FALSE))</f>
        <v>L</v>
      </c>
      <c r="J498" s="14" t="str">
        <f>IF($C498="B",VLOOKUP($A498,Bat!$A$4:$BG$1500,J$1,FALSE),VLOOKUP($A498,Pit!$A$4:$BA$1686,J$2,FALSE))</f>
        <v>R</v>
      </c>
      <c r="K498" s="14" t="str">
        <f>IF($C498="B",VLOOKUP($A498,Bat!$A$4:$BG$1500,K$1,FALSE),VLOOKUP($A498,Pit!$A$4:$BA$1686,K$2,FALSE))</f>
        <v>High</v>
      </c>
      <c r="L498" s="15" t="str">
        <f>IF($C498="B",VLOOKUP($A498,Bat!$A$4:$BG$1500,L$1,FALSE),VLOOKUP($A498,Pit!$A$4:$BA$1686,L$2,FALSE))</f>
        <v>Normal</v>
      </c>
      <c r="M498" s="14">
        <f>IF($C498="B",VLOOKUP($A498,Bat!$A$4:$BG$1500,M$1,FALSE),VLOOKUP($A498,Pit!$A$4:$BA$1686,M$2,FALSE))</f>
        <v>4</v>
      </c>
      <c r="N498" s="14">
        <f>IF($C498="B",VLOOKUP($A498,Bat!$A$4:$BG$1500,N$1,FALSE),VLOOKUP($A498,Pit!$A$4:$BA$1686,N$2,FALSE))</f>
        <v>1</v>
      </c>
      <c r="O498" s="14">
        <f>IF($C498="B",VLOOKUP($A498,Bat!$A$4:$BG$1500,O$1,FALSE),VLOOKUP($A498,Pit!$A$4:$BA$1686,O$2,FALSE))</f>
        <v>3</v>
      </c>
      <c r="P498" s="14" t="str">
        <f>IF($C498="B",VLOOKUP($A498,Bat!$A$4:$BG$1500,P$1,FALSE),VLOOKUP($A498,Pit!$A$4:$BA$1686,P$2,FALSE))</f>
        <v>88-90 Mph</v>
      </c>
      <c r="Q498" s="15">
        <f>IF($C498="B",VLOOKUP($A498,Bat!$A$4:$BG$1500,Q$1,FALSE),VLOOKUP($A498,Pit!$A$4:$BA$1686,Q$2,FALSE))</f>
        <v>4</v>
      </c>
      <c r="R498" s="16">
        <f>IF($C498="B",VLOOKUP($A498,Bat!$A$4:$BG$1500,R$1,FALSE),VLOOKUP($A498,Pit!$A$4:$BA$1686,R$2,FALSE))</f>
        <v>100.54100474448524</v>
      </c>
      <c r="S498" s="17">
        <f>IF($C498="B",VLOOKUP($A498,Bat!$A$4:$BG$1500,S$1,FALSE),VLOOKUP($A498,Pit!$A$4:$BA$1686,S$2,FALSE))</f>
        <v>-4.2252053950577573E-2</v>
      </c>
      <c r="T498" s="48" t="str">
        <f>IF($C498="B",VLOOKUP($A498,Bat!$A$4:$BG$1500,T$1,FALSE),VLOOKUP($A498,Pit!$A$4:$BA$1686,T$2,FALSE))</f>
        <v>$70k</v>
      </c>
      <c r="U498" s="19">
        <f>IF($C498="B",VLOOKUP($A498,Bat!$A$4:$AU$1464,46,FALSE),VLOOKUP($A498,Pit!$A$4:$BD$1664,55,FALSE))</f>
        <v>800</v>
      </c>
      <c r="V498" s="19">
        <f>IF($C498="B",VLOOKUP($A498,Bat!$A$4:$BA$1464,47,FALSE),VLOOKUP($A498,Pit!$A$4:$BF$1664,56,FALSE))</f>
        <v>800</v>
      </c>
      <c r="W498" s="19">
        <f>IF($C498="B",VLOOKUP($A498,Bat!$A$4:$BA$1464,48,FALSE),VLOOKUP($A498,Pit!$A$4:$BF$1664,57,FALSE))</f>
        <v>0</v>
      </c>
      <c r="X498" s="14">
        <f t="shared" si="33"/>
        <v>1328</v>
      </c>
      <c r="Y498" s="20">
        <f t="shared" si="34"/>
        <v>478</v>
      </c>
      <c r="Z498" s="14" t="str">
        <f>IFERROR(VLOOKUP($D498,Results37!$F$3:$L$1396,Z$1,FALSE),"")</f>
        <v/>
      </c>
      <c r="AA498" s="43" t="str">
        <f>IF(ISERROR(VLOOKUP(D498,Results37!$F$3:$O$1399,AA$1,FALSE)),"",IF(VLOOKUP(D498,Results37!$F$3:$O$1399,AA$1+1,FALSE)=1,"S"&amp;VLOOKUP(D498,Results37!$F$3:$O$1399,AA$1,FALSE),VLOOKUP(D498,Results37!$F$3:$O$1399,AA$1,FALSE)))</f>
        <v/>
      </c>
      <c r="AB498" s="14" t="str">
        <f>IFERROR(VLOOKUP($D498,Results37!$F$3:$L$1396,AB$1,FALSE),"")</f>
        <v/>
      </c>
      <c r="AC498" s="14" t="str">
        <f>IFERROR(VLOOKUP($D498,Results37!$F$3:$L$1396,AC$1,FALSE),"")</f>
        <v/>
      </c>
      <c r="AD498" s="14" t="e">
        <f t="shared" si="35"/>
        <v>#VALUE!</v>
      </c>
      <c r="AE498" s="18" t="str">
        <f>IF(ISERROR(VLOOKUP($AC498&amp;"-"&amp;$F498&amp;" "&amp;G498,Bonuses!$B$1:$G$1006,4,FALSE)),"",INT(VLOOKUP($AC498&amp;"-"&amp;$F498&amp;" "&amp;$G498,Bonuses!$B$1:$G$1006,4,FALSE)))</f>
        <v/>
      </c>
      <c r="AF498" s="14" t="str">
        <f>AA498&amp;"."&amp;AB498&amp;" ("&amp;Z498&amp;") - "&amp;E498&amp;" "&amp;F498&amp;" "&amp;G498</f>
        <v>. () - RP Franklin Ferguson</v>
      </c>
    </row>
    <row r="499" spans="1:32" s="19" customFormat="1" hidden="1" x14ac:dyDescent="0.3">
      <c r="A499" s="19">
        <v>13170</v>
      </c>
      <c r="B499" s="19">
        <f t="shared" si="32"/>
        <v>1</v>
      </c>
      <c r="C499" s="14" t="str">
        <f>IF(ISNUMBER(IFERROR(VLOOKUP($A499,Pit!$A$4:$A$600,1,FALSE),"B")),"P","B")</f>
        <v>B</v>
      </c>
      <c r="D499" s="15">
        <f>IF($C499="B",VLOOKUP($A499,Bat!$A$4:$BG$1500,D$1,FALSE),VLOOKUP($A499,Pit!$A$4:$BA$1686,D$2,FALSE))</f>
        <v>13170</v>
      </c>
      <c r="E499" s="14" t="str">
        <f>IF($C499="B",VLOOKUP($A499,Bat!$A$4:$BG$1500,E$1,FALSE),VLOOKUP($A499,Pit!$A$4:$BA$1686,E$2,FALSE))</f>
        <v>CF</v>
      </c>
      <c r="F499" s="14" t="str">
        <f>IF($C499="B",VLOOKUP($A499,Bat!$A$4:$BG$1500,F$1,FALSE),VLOOKUP($A499,Pit!$A$4:$BA$1686,F$2,FALSE))</f>
        <v>Martín</v>
      </c>
      <c r="G499" s="14" t="str">
        <f>IF($C499="B",VLOOKUP($A499,Bat!$A$4:$BG$1500,G$1,FALSE),VLOOKUP($A499,Pit!$A$4:$BA$1686,G$2,FALSE))</f>
        <v>Mateo</v>
      </c>
      <c r="H499" s="14">
        <f>IF($C499="B",VLOOKUP($A499,Bat!$A$4:$BG$1500,H$1,FALSE),VLOOKUP($A499,Pit!$A$4:$BA$1686,H$2,FALSE))</f>
        <v>21</v>
      </c>
      <c r="I499" s="14" t="str">
        <f>IF($C499="B",VLOOKUP($A499,Bat!$A$4:$BG$1500,I$1,FALSE),VLOOKUP($A499,Pit!$A$4:$BA$1686,I$2,FALSE))</f>
        <v>R</v>
      </c>
      <c r="J499" s="14" t="str">
        <f>IF($C499="B",VLOOKUP($A499,Bat!$A$4:$BG$1500,J$1,FALSE),VLOOKUP($A499,Pit!$A$4:$BA$1686,J$2,FALSE))</f>
        <v>R</v>
      </c>
      <c r="K499" s="14" t="str">
        <f>IF($C499="B",VLOOKUP($A499,Bat!$A$4:$BG$1500,K$1,FALSE),VLOOKUP($A499,Pit!$A$4:$BA$1686,K$2,FALSE))</f>
        <v>Normal</v>
      </c>
      <c r="L499" s="15" t="str">
        <f>IF($C499="B",VLOOKUP($A499,Bat!$A$4:$BG$1500,L$1,FALSE),VLOOKUP($A499,Pit!$A$4:$BA$1686,L$2,FALSE))</f>
        <v>High</v>
      </c>
      <c r="M499" s="14">
        <f>IF($C499="B",VLOOKUP($A499,Bat!$A$4:$BG$1500,M$1,FALSE),VLOOKUP($A499,Pit!$A$4:$BA$1686,M$2,FALSE))</f>
        <v>3</v>
      </c>
      <c r="N499" s="14">
        <f>IF($C499="B",VLOOKUP($A499,Bat!$A$4:$BG$1500,N$1,FALSE),VLOOKUP($A499,Pit!$A$4:$BA$1686,N$2,FALSE))</f>
        <v>5</v>
      </c>
      <c r="O499" s="14">
        <f>IF($C499="B",VLOOKUP($A499,Bat!$A$4:$BG$1500,O$1,FALSE),VLOOKUP($A499,Pit!$A$4:$BA$1686,O$2,FALSE))</f>
        <v>3</v>
      </c>
      <c r="P499" s="14">
        <f>IF($C499="B",VLOOKUP($A499,Bat!$A$4:$BG$1500,P$1,FALSE),VLOOKUP($A499,Pit!$A$4:$BA$1686,P$2,FALSE))</f>
        <v>4</v>
      </c>
      <c r="Q499" s="15">
        <f>IF($C499="B",VLOOKUP($A499,Bat!$A$4:$BG$1500,Q$1,FALSE),VLOOKUP($A499,Pit!$A$4:$BA$1686,Q$2,FALSE))</f>
        <v>3</v>
      </c>
      <c r="R499" s="16">
        <f>IF($C499="B",VLOOKUP($A499,Bat!$A$4:$BG$1500,R$1,FALSE),VLOOKUP($A499,Pit!$A$4:$BA$1686,R$2,FALSE))</f>
        <v>107.89569651069637</v>
      </c>
      <c r="S499" s="17">
        <f>IF($C499="B",VLOOKUP($A499,Bat!$A$4:$BG$1500,S$1,FALSE),VLOOKUP($A499,Pit!$A$4:$BA$1686,S$2,FALSE))</f>
        <v>-4.4345606267587753E-2</v>
      </c>
      <c r="T499" s="48" t="str">
        <f>IF($C499="B",VLOOKUP($A499,Bat!$A$4:$BG$1500,T$1,FALSE),VLOOKUP($A499,Pit!$A$4:$BA$1686,T$2,FALSE))</f>
        <v>-</v>
      </c>
      <c r="U499" s="19">
        <f>IF($C499="B",VLOOKUP($A499,Bat!$A$4:$AU$1464,46,FALSE),VLOOKUP($A499,Pit!$A$4:$BD$1664,55,FALSE))</f>
        <v>800</v>
      </c>
      <c r="V499" s="19">
        <f>IF($C499="B",VLOOKUP($A499,Bat!$A$4:$BA$1464,47,FALSE),VLOOKUP($A499,Pit!$A$4:$BF$1664,56,FALSE))</f>
        <v>800</v>
      </c>
      <c r="W499" s="19">
        <f>IF($C499="B",VLOOKUP($A499,Bat!$A$4:$BA$1464,48,FALSE),VLOOKUP($A499,Pit!$A$4:$BF$1664,57,FALSE))</f>
        <v>0</v>
      </c>
      <c r="X499" s="14">
        <f t="shared" si="33"/>
        <v>1330</v>
      </c>
      <c r="Y499" s="20">
        <f t="shared" si="34"/>
        <v>480</v>
      </c>
      <c r="Z499" s="14">
        <f>IFERROR(VLOOKUP($D499,Results37!$F$3:$L$1396,Z$1,FALSE),"")</f>
        <v>453</v>
      </c>
      <c r="AA499" s="43">
        <f>IF(ISERROR(VLOOKUP(D499,Results37!$F$3:$O$1399,AA$1,FALSE)),"",IF(VLOOKUP(D499,Results37!$F$3:$O$1399,AA$1+1,FALSE)=1,"S"&amp;VLOOKUP(D499,Results37!$F$3:$O$1399,AA$1,FALSE),VLOOKUP(D499,Results37!$F$3:$O$1399,AA$1,FALSE)))</f>
        <v>15</v>
      </c>
      <c r="AB499" s="14">
        <f>IFERROR(VLOOKUP($D499,Results37!$F$3:$L$1396,AB$1,FALSE),"")</f>
        <v>17</v>
      </c>
      <c r="AC499" s="14" t="str">
        <f>IFERROR(VLOOKUP($D499,Results37!$F$3:$L$1396,AC$1,FALSE),"")</f>
        <v>Aurora Borealis</v>
      </c>
      <c r="AD499" s="14">
        <f t="shared" si="35"/>
        <v>877</v>
      </c>
      <c r="AE499" s="18" t="str">
        <f>IF(ISERROR(VLOOKUP($AC499&amp;"-"&amp;$F499&amp;" "&amp;G499,Bonuses!$B$1:$G$1006,4,FALSE)),"",INT(VLOOKUP($AC499&amp;"-"&amp;$F499&amp;" "&amp;$G499,Bonuses!$B$1:$G$1006,4,FALSE)))</f>
        <v/>
      </c>
      <c r="AF499" s="14" t="str">
        <f>AA499&amp;"."&amp;AB499&amp;" ("&amp;Z499&amp;") - "&amp;E499&amp;" "&amp;F499&amp;" "&amp;G499</f>
        <v>15.17 (453) - CF Martín Mateo</v>
      </c>
    </row>
    <row r="500" spans="1:32" s="19" customFormat="1" hidden="1" x14ac:dyDescent="0.3">
      <c r="A500" s="19">
        <v>12966</v>
      </c>
      <c r="B500" s="19">
        <f t="shared" si="32"/>
        <v>1</v>
      </c>
      <c r="C500" s="14" t="str">
        <f>IF(ISNUMBER(IFERROR(VLOOKUP($A500,Pit!$A$4:$A$600,1,FALSE),"B")),"P","B")</f>
        <v>P</v>
      </c>
      <c r="D500" s="15">
        <f>IF($C500="B",VLOOKUP($A500,Bat!$A$4:$BG$1500,D$1,FALSE),VLOOKUP($A500,Pit!$A$4:$BA$1686,D$2,FALSE))</f>
        <v>12966</v>
      </c>
      <c r="E500" s="14" t="str">
        <f>IF($C500="B",VLOOKUP($A500,Bat!$A$4:$BG$1500,E$1,FALSE),VLOOKUP($A500,Pit!$A$4:$BA$1686,E$2,FALSE))</f>
        <v>RP</v>
      </c>
      <c r="F500" s="14" t="str">
        <f>IF($C500="B",VLOOKUP($A500,Bat!$A$4:$BG$1500,F$1,FALSE),VLOOKUP($A500,Pit!$A$4:$BA$1686,F$2,FALSE))</f>
        <v>Adam</v>
      </c>
      <c r="G500" s="14" t="str">
        <f>IF($C500="B",VLOOKUP($A500,Bat!$A$4:$BG$1500,G$1,FALSE),VLOOKUP($A500,Pit!$A$4:$BA$1686,G$2,FALSE))</f>
        <v>Kirbishly</v>
      </c>
      <c r="H500" s="14">
        <f>IF($C500="B",VLOOKUP($A500,Bat!$A$4:$BG$1500,H$1,FALSE),VLOOKUP($A500,Pit!$A$4:$BA$1686,H$2,FALSE))</f>
        <v>18</v>
      </c>
      <c r="I500" s="14" t="str">
        <f>IF($C500="B",VLOOKUP($A500,Bat!$A$4:$BG$1500,I$1,FALSE),VLOOKUP($A500,Pit!$A$4:$BA$1686,I$2,FALSE))</f>
        <v>R</v>
      </c>
      <c r="J500" s="14" t="str">
        <f>IF($C500="B",VLOOKUP($A500,Bat!$A$4:$BG$1500,J$1,FALSE),VLOOKUP($A500,Pit!$A$4:$BA$1686,J$2,FALSE))</f>
        <v>R</v>
      </c>
      <c r="K500" s="14" t="str">
        <f>IF($C500="B",VLOOKUP($A500,Bat!$A$4:$BG$1500,K$1,FALSE),VLOOKUP($A500,Pit!$A$4:$BA$1686,K$2,FALSE))</f>
        <v>High</v>
      </c>
      <c r="L500" s="15" t="str">
        <f>IF($C500="B",VLOOKUP($A500,Bat!$A$4:$BG$1500,L$1,FALSE),VLOOKUP($A500,Pit!$A$4:$BA$1686,L$2,FALSE))</f>
        <v>Normal</v>
      </c>
      <c r="M500" s="14">
        <f>IF($C500="B",VLOOKUP($A500,Bat!$A$4:$BG$1500,M$1,FALSE),VLOOKUP($A500,Pit!$A$4:$BA$1686,M$2,FALSE))</f>
        <v>5</v>
      </c>
      <c r="N500" s="14">
        <f>IF($C500="B",VLOOKUP($A500,Bat!$A$4:$BG$1500,N$1,FALSE),VLOOKUP($A500,Pit!$A$4:$BA$1686,N$2,FALSE))</f>
        <v>1</v>
      </c>
      <c r="O500" s="14">
        <f>IF($C500="B",VLOOKUP($A500,Bat!$A$4:$BG$1500,O$1,FALSE),VLOOKUP($A500,Pit!$A$4:$BA$1686,O$2,FALSE))</f>
        <v>2</v>
      </c>
      <c r="P500" s="14" t="str">
        <f>IF($C500="B",VLOOKUP($A500,Bat!$A$4:$BG$1500,P$1,FALSE),VLOOKUP($A500,Pit!$A$4:$BA$1686,P$2,FALSE))</f>
        <v>88-90 Mph</v>
      </c>
      <c r="Q500" s="15">
        <f>IF($C500="B",VLOOKUP($A500,Bat!$A$4:$BG$1500,Q$1,FALSE),VLOOKUP($A500,Pit!$A$4:$BA$1686,Q$2,FALSE))</f>
        <v>8</v>
      </c>
      <c r="R500" s="16">
        <f>IF($C500="B",VLOOKUP($A500,Bat!$A$4:$BG$1500,R$1,FALSE),VLOOKUP($A500,Pit!$A$4:$BA$1686,R$2,FALSE))</f>
        <v>100.51163068961205</v>
      </c>
      <c r="S500" s="17">
        <f>IF($C500="B",VLOOKUP($A500,Bat!$A$4:$BG$1500,S$1,FALSE),VLOOKUP($A500,Pit!$A$4:$BA$1686,S$2,FALSE))</f>
        <v>-4.4962006273385008E-2</v>
      </c>
      <c r="T500" s="48" t="str">
        <f>IF($C500="B",VLOOKUP($A500,Bat!$A$4:$BG$1500,T$1,FALSE),VLOOKUP($A500,Pit!$A$4:$BA$1686,T$2,FALSE))</f>
        <v>$65k</v>
      </c>
      <c r="U500" s="19">
        <f>IF($C500="B",VLOOKUP($A500,Bat!$A$4:$AU$1464,46,FALSE),VLOOKUP($A500,Pit!$A$4:$BD$1664,55,FALSE))</f>
        <v>800</v>
      </c>
      <c r="V500" s="19">
        <f>IF($C500="B",VLOOKUP($A500,Bat!$A$4:$BA$1464,47,FALSE),VLOOKUP($A500,Pit!$A$4:$BF$1664,56,FALSE))</f>
        <v>800</v>
      </c>
      <c r="W500" s="19">
        <f>IF($C500="B",VLOOKUP($A500,Bat!$A$4:$BA$1464,48,FALSE),VLOOKUP($A500,Pit!$A$4:$BF$1664,57,FALSE))</f>
        <v>0</v>
      </c>
      <c r="X500" s="14">
        <f t="shared" si="33"/>
        <v>1331</v>
      </c>
      <c r="Y500" s="20">
        <f t="shared" si="34"/>
        <v>481</v>
      </c>
      <c r="Z500" s="14">
        <f>IFERROR(VLOOKUP($D500,Results37!$F$3:$L$1396,Z$1,FALSE),"")</f>
        <v>627</v>
      </c>
      <c r="AA500" s="43">
        <f>IF(ISERROR(VLOOKUP(D500,Results37!$F$3:$O$1399,AA$1,FALSE)),"",IF(VLOOKUP(D500,Results37!$F$3:$O$1399,AA$1+1,FALSE)=1,"S"&amp;VLOOKUP(D500,Results37!$F$3:$O$1399,AA$1,FALSE),VLOOKUP(D500,Results37!$F$3:$O$1399,AA$1,FALSE)))</f>
        <v>20</v>
      </c>
      <c r="AB500" s="14">
        <f>IFERROR(VLOOKUP($D500,Results37!$F$3:$L$1396,AB$1,FALSE),"")</f>
        <v>31</v>
      </c>
      <c r="AC500" s="14" t="str">
        <f>IFERROR(VLOOKUP($D500,Results37!$F$3:$L$1396,AC$1,FALSE),"")</f>
        <v>Tempe Knights</v>
      </c>
      <c r="AD500" s="14">
        <f t="shared" si="35"/>
        <v>704</v>
      </c>
      <c r="AE500" s="18" t="str">
        <f>IF(ISERROR(VLOOKUP($AC500&amp;"-"&amp;$F500&amp;" "&amp;G500,Bonuses!$B$1:$G$1006,4,FALSE)),"",INT(VLOOKUP($AC500&amp;"-"&amp;$F500&amp;" "&amp;$G500,Bonuses!$B$1:$G$1006,4,FALSE)))</f>
        <v/>
      </c>
      <c r="AF500" s="14" t="str">
        <f>IF(ISERROR(VLOOKUP($AC500&amp;"-"&amp;$F500,Bonuses!$B$1:$G$1006,5,FALSE)),"",IF(VLOOKUP($AC500&amp;"-"&amp;$F500,Bonuses!$B$1:$G$1006,5,FALSE)="","",VLOOKUP($AC500&amp;"-"&amp;$F500,Bonuses!$B$1:$G$1006,6,FALSE)&amp;" yrs, "&amp;VLOOKUP($AC500&amp;"-"&amp;$F500,Bonuses!$B$1:$G$1006,5,FALSE)))</f>
        <v/>
      </c>
    </row>
    <row r="501" spans="1:32" s="19" customFormat="1" hidden="1" x14ac:dyDescent="0.3">
      <c r="A501" s="19">
        <v>9242</v>
      </c>
      <c r="B501" s="19">
        <f t="shared" si="32"/>
        <v>1</v>
      </c>
      <c r="C501" s="14" t="str">
        <f>IF(ISNUMBER(IFERROR(VLOOKUP($A501,Pit!$A$4:$A$600,1,FALSE),"B")),"P","B")</f>
        <v>P</v>
      </c>
      <c r="D501" s="15">
        <f>IF($C501="B",VLOOKUP($A501,Bat!$A$4:$BG$1500,D$1,FALSE),VLOOKUP($A501,Pit!$A$4:$BA$1686,D$2,FALSE))</f>
        <v>9242</v>
      </c>
      <c r="E501" s="14" t="str">
        <f>IF($C501="B",VLOOKUP($A501,Bat!$A$4:$BG$1500,E$1,FALSE),VLOOKUP($A501,Pit!$A$4:$BA$1686,E$2,FALSE))</f>
        <v>RP</v>
      </c>
      <c r="F501" s="14" t="str">
        <f>IF($C501="B",VLOOKUP($A501,Bat!$A$4:$BG$1500,F$1,FALSE),VLOOKUP($A501,Pit!$A$4:$BA$1686,F$2,FALSE))</f>
        <v>Francisco</v>
      </c>
      <c r="G501" s="14" t="str">
        <f>IF($C501="B",VLOOKUP($A501,Bat!$A$4:$BG$1500,G$1,FALSE),VLOOKUP($A501,Pit!$A$4:$BA$1686,G$2,FALSE))</f>
        <v>Gómez</v>
      </c>
      <c r="H501" s="14">
        <f>IF($C501="B",VLOOKUP($A501,Bat!$A$4:$BG$1500,H$1,FALSE),VLOOKUP($A501,Pit!$A$4:$BA$1686,H$2,FALSE))</f>
        <v>18</v>
      </c>
      <c r="I501" s="14" t="str">
        <f>IF($C501="B",VLOOKUP($A501,Bat!$A$4:$BG$1500,I$1,FALSE),VLOOKUP($A501,Pit!$A$4:$BA$1686,I$2,FALSE))</f>
        <v>L</v>
      </c>
      <c r="J501" s="14" t="str">
        <f>IF($C501="B",VLOOKUP($A501,Bat!$A$4:$BG$1500,J$1,FALSE),VLOOKUP($A501,Pit!$A$4:$BA$1686,J$2,FALSE))</f>
        <v>L</v>
      </c>
      <c r="K501" s="14" t="str">
        <f>IF($C501="B",VLOOKUP($A501,Bat!$A$4:$BG$1500,K$1,FALSE),VLOOKUP($A501,Pit!$A$4:$BA$1686,K$2,FALSE))</f>
        <v>Low</v>
      </c>
      <c r="L501" s="15" t="str">
        <f>IF($C501="B",VLOOKUP($A501,Bat!$A$4:$BG$1500,L$1,FALSE),VLOOKUP($A501,Pit!$A$4:$BA$1686,L$2,FALSE))</f>
        <v>Normal</v>
      </c>
      <c r="M501" s="14">
        <f>IF($C501="B",VLOOKUP($A501,Bat!$A$4:$BG$1500,M$1,FALSE),VLOOKUP($A501,Pit!$A$4:$BA$1686,M$2,FALSE))</f>
        <v>4</v>
      </c>
      <c r="N501" s="14">
        <f>IF($C501="B",VLOOKUP($A501,Bat!$A$4:$BG$1500,N$1,FALSE),VLOOKUP($A501,Pit!$A$4:$BA$1686,N$2,FALSE))</f>
        <v>2</v>
      </c>
      <c r="O501" s="14">
        <f>IF($C501="B",VLOOKUP($A501,Bat!$A$4:$BG$1500,O$1,FALSE),VLOOKUP($A501,Pit!$A$4:$BA$1686,O$2,FALSE))</f>
        <v>2</v>
      </c>
      <c r="P501" s="14" t="str">
        <f>IF($C501="B",VLOOKUP($A501,Bat!$A$4:$BG$1500,P$1,FALSE),VLOOKUP($A501,Pit!$A$4:$BA$1686,P$2,FALSE))</f>
        <v>87-89 Mph</v>
      </c>
      <c r="Q501" s="15">
        <f>IF($C501="B",VLOOKUP($A501,Bat!$A$4:$BG$1500,Q$1,FALSE),VLOOKUP($A501,Pit!$A$4:$BA$1686,Q$2,FALSE))</f>
        <v>7</v>
      </c>
      <c r="R501" s="16">
        <f>IF($C501="B",VLOOKUP($A501,Bat!$A$4:$BG$1500,R$1,FALSE),VLOOKUP($A501,Pit!$A$4:$BA$1686,R$2,FALSE))</f>
        <v>98.565524871315688</v>
      </c>
      <c r="S501" s="17">
        <f>IF($C501="B",VLOOKUP($A501,Bat!$A$4:$BG$1500,S$1,FALSE),VLOOKUP($A501,Pit!$A$4:$BA$1686,S$2,FALSE))</f>
        <v>-0.22450323765901933</v>
      </c>
      <c r="T501" s="48" t="str">
        <f>IF($C501="B",VLOOKUP($A501,Bat!$A$4:$BG$1500,T$1,FALSE),VLOOKUP($A501,Pit!$A$4:$BA$1686,T$2,FALSE))</f>
        <v>$65k</v>
      </c>
      <c r="U501" s="19">
        <f>IF($C501="B",VLOOKUP($A501,Bat!$A$4:$AU$1464,46,FALSE),VLOOKUP($A501,Pit!$A$4:$BD$1664,55,FALSE))</f>
        <v>800</v>
      </c>
      <c r="V501" s="19">
        <f>IF($C501="B",VLOOKUP($A501,Bat!$A$4:$BA$1464,47,FALSE),VLOOKUP($A501,Pit!$A$4:$BF$1664,56,FALSE))</f>
        <v>800</v>
      </c>
      <c r="W501" s="19">
        <f>IF($C501="B",VLOOKUP($A501,Bat!$A$4:$BA$1464,48,FALSE),VLOOKUP($A501,Pit!$A$4:$BF$1664,57,FALSE))</f>
        <v>0</v>
      </c>
      <c r="X501" s="14">
        <f t="shared" si="33"/>
        <v>1448</v>
      </c>
      <c r="Y501" s="20">
        <f t="shared" si="34"/>
        <v>598</v>
      </c>
      <c r="Z501" s="14" t="str">
        <f>IFERROR(VLOOKUP($D501,Results37!$F$3:$L$1396,Z$1,FALSE),"")</f>
        <v/>
      </c>
      <c r="AA501" s="43" t="str">
        <f>IF(ISERROR(VLOOKUP(D501,Results37!$F$3:$O$1399,AA$1,FALSE)),"",IF(VLOOKUP(D501,Results37!$F$3:$O$1399,AA$1+1,FALSE)=1,"S"&amp;VLOOKUP(D501,Results37!$F$3:$O$1399,AA$1,FALSE),VLOOKUP(D501,Results37!$F$3:$O$1399,AA$1,FALSE)))</f>
        <v/>
      </c>
      <c r="AB501" s="14" t="str">
        <f>IFERROR(VLOOKUP($D501,Results37!$F$3:$L$1396,AB$1,FALSE),"")</f>
        <v/>
      </c>
      <c r="AC501" s="14" t="str">
        <f>IFERROR(VLOOKUP($D501,Results37!$F$3:$L$1396,AC$1,FALSE),"")</f>
        <v/>
      </c>
      <c r="AD501" s="14" t="e">
        <f t="shared" si="35"/>
        <v>#VALUE!</v>
      </c>
      <c r="AE501" s="18" t="str">
        <f>IF(ISERROR(VLOOKUP($AC501&amp;"-"&amp;$F501&amp;" "&amp;G501,Bonuses!$B$1:$G$1006,4,FALSE)),"",INT(VLOOKUP($AC501&amp;"-"&amp;$F501&amp;" "&amp;$G501,Bonuses!$B$1:$G$1006,4,FALSE)))</f>
        <v/>
      </c>
      <c r="AF501" s="14" t="str">
        <f>AA501&amp;"."&amp;AB501&amp;" ("&amp;Z501&amp;") - "&amp;E501&amp;" "&amp;F501&amp;" "&amp;G501</f>
        <v>. () - RP Francisco Gómez</v>
      </c>
    </row>
    <row r="502" spans="1:32" s="19" customFormat="1" hidden="1" x14ac:dyDescent="0.3">
      <c r="A502" s="19">
        <v>5393</v>
      </c>
      <c r="B502" s="19">
        <f t="shared" si="32"/>
        <v>1</v>
      </c>
      <c r="C502" s="14" t="str">
        <f>IF(ISNUMBER(IFERROR(VLOOKUP($A502,Pit!$A$4:$A$600,1,FALSE),"B")),"P","B")</f>
        <v>P</v>
      </c>
      <c r="D502" s="15">
        <f>IF($C502="B",VLOOKUP($A502,Bat!$A$4:$BG$1500,D$1,FALSE),VLOOKUP($A502,Pit!$A$4:$BA$1686,D$2,FALSE))</f>
        <v>5393</v>
      </c>
      <c r="E502" s="14" t="str">
        <f>IF($C502="B",VLOOKUP($A502,Bat!$A$4:$BG$1500,E$1,FALSE),VLOOKUP($A502,Pit!$A$4:$BA$1686,E$2,FALSE))</f>
        <v>RP</v>
      </c>
      <c r="F502" s="14" t="str">
        <f>IF($C502="B",VLOOKUP($A502,Bat!$A$4:$BG$1500,F$1,FALSE),VLOOKUP($A502,Pit!$A$4:$BA$1686,F$2,FALSE))</f>
        <v>Juan</v>
      </c>
      <c r="G502" s="14" t="str">
        <f>IF($C502="B",VLOOKUP($A502,Bat!$A$4:$BG$1500,G$1,FALSE),VLOOKUP($A502,Pit!$A$4:$BA$1686,G$2,FALSE))</f>
        <v>Matos</v>
      </c>
      <c r="H502" s="14">
        <f>IF($C502="B",VLOOKUP($A502,Bat!$A$4:$BG$1500,H$1,FALSE),VLOOKUP($A502,Pit!$A$4:$BA$1686,H$2,FALSE))</f>
        <v>18</v>
      </c>
      <c r="I502" s="14" t="str">
        <f>IF($C502="B",VLOOKUP($A502,Bat!$A$4:$BG$1500,I$1,FALSE),VLOOKUP($A502,Pit!$A$4:$BA$1686,I$2,FALSE))</f>
        <v>L</v>
      </c>
      <c r="J502" s="14" t="str">
        <f>IF($C502="B",VLOOKUP($A502,Bat!$A$4:$BG$1500,J$1,FALSE),VLOOKUP($A502,Pit!$A$4:$BA$1686,J$2,FALSE))</f>
        <v>R</v>
      </c>
      <c r="K502" s="14" t="str">
        <f>IF($C502="B",VLOOKUP($A502,Bat!$A$4:$BG$1500,K$1,FALSE),VLOOKUP($A502,Pit!$A$4:$BA$1686,K$2,FALSE))</f>
        <v>Normal</v>
      </c>
      <c r="L502" s="15" t="str">
        <f>IF($C502="B",VLOOKUP($A502,Bat!$A$4:$BG$1500,L$1,FALSE),VLOOKUP($A502,Pit!$A$4:$BA$1686,L$2,FALSE))</f>
        <v>Low</v>
      </c>
      <c r="M502" s="14">
        <f>IF($C502="B",VLOOKUP($A502,Bat!$A$4:$BG$1500,M$1,FALSE),VLOOKUP($A502,Pit!$A$4:$BA$1686,M$2,FALSE))</f>
        <v>4</v>
      </c>
      <c r="N502" s="14">
        <f>IF($C502="B",VLOOKUP($A502,Bat!$A$4:$BG$1500,N$1,FALSE),VLOOKUP($A502,Pit!$A$4:$BA$1686,N$2,FALSE))</f>
        <v>2</v>
      </c>
      <c r="O502" s="14">
        <f>IF($C502="B",VLOOKUP($A502,Bat!$A$4:$BG$1500,O$1,FALSE),VLOOKUP($A502,Pit!$A$4:$BA$1686,O$2,FALSE))</f>
        <v>2</v>
      </c>
      <c r="P502" s="14" t="str">
        <f>IF($C502="B",VLOOKUP($A502,Bat!$A$4:$BG$1500,P$1,FALSE),VLOOKUP($A502,Pit!$A$4:$BA$1686,P$2,FALSE))</f>
        <v>88-90 Mph</v>
      </c>
      <c r="Q502" s="15">
        <f>IF($C502="B",VLOOKUP($A502,Bat!$A$4:$BG$1500,Q$1,FALSE),VLOOKUP($A502,Pit!$A$4:$BA$1686,Q$2,FALSE))</f>
        <v>10</v>
      </c>
      <c r="R502" s="16">
        <f>IF($C502="B",VLOOKUP($A502,Bat!$A$4:$BG$1500,R$1,FALSE),VLOOKUP($A502,Pit!$A$4:$BA$1686,R$2,FALSE))</f>
        <v>98.565524871315688</v>
      </c>
      <c r="S502" s="17">
        <f>IF($C502="B",VLOOKUP($A502,Bat!$A$4:$BG$1500,S$1,FALSE),VLOOKUP($A502,Pit!$A$4:$BA$1686,S$2,FALSE))</f>
        <v>-0.22450323765901933</v>
      </c>
      <c r="T502" s="48" t="str">
        <f>IF($C502="B",VLOOKUP($A502,Bat!$A$4:$BG$1500,T$1,FALSE),VLOOKUP($A502,Pit!$A$4:$BA$1686,T$2,FALSE))</f>
        <v>$75k</v>
      </c>
      <c r="U502" s="19">
        <f>IF($C502="B",VLOOKUP($A502,Bat!$A$4:$AU$1464,46,FALSE),VLOOKUP($A502,Pit!$A$4:$BD$1664,55,FALSE))</f>
        <v>800</v>
      </c>
      <c r="V502" s="19">
        <f>IF($C502="B",VLOOKUP($A502,Bat!$A$4:$BA$1464,47,FALSE),VLOOKUP($A502,Pit!$A$4:$BF$1664,56,FALSE))</f>
        <v>800</v>
      </c>
      <c r="W502" s="19">
        <f>IF($C502="B",VLOOKUP($A502,Bat!$A$4:$BA$1464,48,FALSE),VLOOKUP($A502,Pit!$A$4:$BF$1664,57,FALSE))</f>
        <v>0</v>
      </c>
      <c r="X502" s="14">
        <f t="shared" si="33"/>
        <v>1448</v>
      </c>
      <c r="Y502" s="20">
        <f t="shared" si="34"/>
        <v>598</v>
      </c>
      <c r="Z502" s="14">
        <f>IFERROR(VLOOKUP($D502,Results37!$F$3:$L$1396,Z$1,FALSE),"")</f>
        <v>516</v>
      </c>
      <c r="AA502" s="43">
        <f>IF(ISERROR(VLOOKUP(D502,Results37!$F$3:$O$1399,AA$1,FALSE)),"",IF(VLOOKUP(D502,Results37!$F$3:$O$1399,AA$1+1,FALSE)=1,"S"&amp;VLOOKUP(D502,Results37!$F$3:$O$1399,AA$1,FALSE),VLOOKUP(D502,Results37!$F$3:$O$1399,AA$1,FALSE)))</f>
        <v>17</v>
      </c>
      <c r="AB502" s="14">
        <f>IFERROR(VLOOKUP($D502,Results37!$F$3:$L$1396,AB$1,FALSE),"")</f>
        <v>16</v>
      </c>
      <c r="AC502" s="14" t="str">
        <f>IFERROR(VLOOKUP($D502,Results37!$F$3:$L$1396,AC$1,FALSE),"")</f>
        <v>Reno Zephyrs</v>
      </c>
      <c r="AD502" s="14">
        <f t="shared" si="35"/>
        <v>932</v>
      </c>
      <c r="AE502" s="18" t="str">
        <f>IF(ISERROR(VLOOKUP($AC502&amp;"-"&amp;$F502&amp;" "&amp;G502,Bonuses!$B$1:$G$1006,4,FALSE)),"",INT(VLOOKUP($AC502&amp;"-"&amp;$F502&amp;" "&amp;$G502,Bonuses!$B$1:$G$1006,4,FALSE)))</f>
        <v/>
      </c>
      <c r="AF502" s="14" t="str">
        <f>AA502&amp;"."&amp;AB502&amp;" ("&amp;Z502&amp;") - "&amp;E502&amp;" "&amp;F502&amp;" "&amp;G502</f>
        <v>17.16 (516) - RP Juan Matos</v>
      </c>
    </row>
    <row r="503" spans="1:32" s="19" customFormat="1" hidden="1" x14ac:dyDescent="0.3">
      <c r="A503" s="19">
        <v>9271</v>
      </c>
      <c r="B503" s="19">
        <f t="shared" si="32"/>
        <v>1</v>
      </c>
      <c r="C503" s="14" t="str">
        <f>IF(ISNUMBER(IFERROR(VLOOKUP($A503,Pit!$A$4:$A$600,1,FALSE),"B")),"P","B")</f>
        <v>P</v>
      </c>
      <c r="D503" s="15">
        <f>IF($C503="B",VLOOKUP($A503,Bat!$A$4:$BG$1500,D$1,FALSE),VLOOKUP($A503,Pit!$A$4:$BA$1686,D$2,FALSE))</f>
        <v>9271</v>
      </c>
      <c r="E503" s="14" t="str">
        <f>IF($C503="B",VLOOKUP($A503,Bat!$A$4:$BG$1500,E$1,FALSE),VLOOKUP($A503,Pit!$A$4:$BA$1686,E$2,FALSE))</f>
        <v>RP</v>
      </c>
      <c r="F503" s="14" t="str">
        <f>IF($C503="B",VLOOKUP($A503,Bat!$A$4:$BG$1500,F$1,FALSE),VLOOKUP($A503,Pit!$A$4:$BA$1686,F$2,FALSE))</f>
        <v>Jesús</v>
      </c>
      <c r="G503" s="14" t="str">
        <f>IF($C503="B",VLOOKUP($A503,Bat!$A$4:$BG$1500,G$1,FALSE),VLOOKUP($A503,Pit!$A$4:$BA$1686,G$2,FALSE))</f>
        <v>Rodríguez</v>
      </c>
      <c r="H503" s="14">
        <f>IF($C503="B",VLOOKUP($A503,Bat!$A$4:$BG$1500,H$1,FALSE),VLOOKUP($A503,Pit!$A$4:$BA$1686,H$2,FALSE))</f>
        <v>21</v>
      </c>
      <c r="I503" s="14" t="str">
        <f>IF($C503="B",VLOOKUP($A503,Bat!$A$4:$BG$1500,I$1,FALSE),VLOOKUP($A503,Pit!$A$4:$BA$1686,I$2,FALSE))</f>
        <v>S</v>
      </c>
      <c r="J503" s="14" t="str">
        <f>IF($C503="B",VLOOKUP($A503,Bat!$A$4:$BG$1500,J$1,FALSE),VLOOKUP($A503,Pit!$A$4:$BA$1686,J$2,FALSE))</f>
        <v>R</v>
      </c>
      <c r="K503" s="14" t="str">
        <f>IF($C503="B",VLOOKUP($A503,Bat!$A$4:$BG$1500,K$1,FALSE),VLOOKUP($A503,Pit!$A$4:$BA$1686,K$2,FALSE))</f>
        <v>High</v>
      </c>
      <c r="L503" s="15" t="str">
        <f>IF($C503="B",VLOOKUP($A503,Bat!$A$4:$BG$1500,L$1,FALSE),VLOOKUP($A503,Pit!$A$4:$BA$1686,L$2,FALSE))</f>
        <v>Normal</v>
      </c>
      <c r="M503" s="14">
        <f>IF($C503="B",VLOOKUP($A503,Bat!$A$4:$BG$1500,M$1,FALSE),VLOOKUP($A503,Pit!$A$4:$BA$1686,M$2,FALSE))</f>
        <v>4</v>
      </c>
      <c r="N503" s="14">
        <f>IF($C503="B",VLOOKUP($A503,Bat!$A$4:$BG$1500,N$1,FALSE),VLOOKUP($A503,Pit!$A$4:$BA$1686,N$2,FALSE))</f>
        <v>2</v>
      </c>
      <c r="O503" s="14">
        <f>IF($C503="B",VLOOKUP($A503,Bat!$A$4:$BG$1500,O$1,FALSE),VLOOKUP($A503,Pit!$A$4:$BA$1686,O$2,FALSE))</f>
        <v>3</v>
      </c>
      <c r="P503" s="14" t="str">
        <f>IF($C503="B",VLOOKUP($A503,Bat!$A$4:$BG$1500,P$1,FALSE),VLOOKUP($A503,Pit!$A$4:$BA$1686,P$2,FALSE))</f>
        <v>89-91 Mph</v>
      </c>
      <c r="Q503" s="15">
        <f>IF($C503="B",VLOOKUP($A503,Bat!$A$4:$BG$1500,Q$1,FALSE),VLOOKUP($A503,Pit!$A$4:$BA$1686,Q$2,FALSE))</f>
        <v>9</v>
      </c>
      <c r="R503" s="16">
        <f>IF($C503="B",VLOOKUP($A503,Bat!$A$4:$BG$1500,R$1,FALSE),VLOOKUP($A503,Pit!$A$4:$BA$1686,R$2,FALSE))</f>
        <v>100.49933857051056</v>
      </c>
      <c r="S503" s="17">
        <f>IF($C503="B",VLOOKUP($A503,Bat!$A$4:$BG$1500,S$1,FALSE),VLOOKUP($A503,Pit!$A$4:$BA$1686,S$2,FALSE))</f>
        <v>-4.6096036180223295E-2</v>
      </c>
      <c r="T503" s="48" t="str">
        <f>IF($C503="B",VLOOKUP($A503,Bat!$A$4:$BG$1500,T$1,FALSE),VLOOKUP($A503,Pit!$A$4:$BA$1686,T$2,FALSE))</f>
        <v>-</v>
      </c>
      <c r="U503" s="19">
        <f>IF($C503="B",VLOOKUP($A503,Bat!$A$4:$AU$1464,46,FALSE),VLOOKUP($A503,Pit!$A$4:$BD$1664,55,FALSE))</f>
        <v>800</v>
      </c>
      <c r="V503" s="19">
        <f>IF($C503="B",VLOOKUP($A503,Bat!$A$4:$BA$1464,47,FALSE),VLOOKUP($A503,Pit!$A$4:$BF$1664,56,FALSE))</f>
        <v>800</v>
      </c>
      <c r="W503" s="19">
        <f>IF($C503="B",VLOOKUP($A503,Bat!$A$4:$BA$1464,48,FALSE),VLOOKUP($A503,Pit!$A$4:$BF$1664,57,FALSE))</f>
        <v>0</v>
      </c>
      <c r="X503" s="14">
        <f t="shared" si="33"/>
        <v>1332</v>
      </c>
      <c r="Y503" s="20">
        <f t="shared" si="34"/>
        <v>482</v>
      </c>
      <c r="Z503" s="14">
        <f>IFERROR(VLOOKUP($D503,Results37!$F$3:$L$1396,Z$1,FALSE),"")</f>
        <v>490</v>
      </c>
      <c r="AA503" s="43">
        <f>IF(ISERROR(VLOOKUP(D503,Results37!$F$3:$O$1399,AA$1,FALSE)),"",IF(VLOOKUP(D503,Results37!$F$3:$O$1399,AA$1+1,FALSE)=1,"S"&amp;VLOOKUP(D503,Results37!$F$3:$O$1399,AA$1,FALSE),VLOOKUP(D503,Results37!$F$3:$O$1399,AA$1,FALSE)))</f>
        <v>16</v>
      </c>
      <c r="AB503" s="14">
        <f>IFERROR(VLOOKUP($D503,Results37!$F$3:$L$1396,AB$1,FALSE),"")</f>
        <v>22</v>
      </c>
      <c r="AC503" s="14" t="str">
        <f>IFERROR(VLOOKUP($D503,Results37!$F$3:$L$1396,AC$1,FALSE),"")</f>
        <v>Bakersfield Bears</v>
      </c>
      <c r="AD503" s="14">
        <f t="shared" si="35"/>
        <v>842</v>
      </c>
      <c r="AE503" s="18" t="str">
        <f>IF(ISERROR(VLOOKUP($AC503&amp;"-"&amp;$F503&amp;" "&amp;G503,Bonuses!$B$1:$G$1006,4,FALSE)),"",INT(VLOOKUP($AC503&amp;"-"&amp;$F503&amp;" "&amp;$G503,Bonuses!$B$1:$G$1006,4,FALSE)))</f>
        <v/>
      </c>
      <c r="AF503" s="14" t="str">
        <f>IF(ISERROR(VLOOKUP($AC503&amp;"-"&amp;$F503,Bonuses!$B$1:$G$1006,5,FALSE)),"",IF(VLOOKUP($AC503&amp;"-"&amp;$F503,Bonuses!$B$1:$G$1006,5,FALSE)="","",VLOOKUP($AC503&amp;"-"&amp;$F503,Bonuses!$B$1:$G$1006,6,FALSE)&amp;" yrs, "&amp;VLOOKUP($AC503&amp;"-"&amp;$F503,Bonuses!$B$1:$G$1006,5,FALSE)))</f>
        <v/>
      </c>
    </row>
    <row r="504" spans="1:32" s="19" customFormat="1" hidden="1" x14ac:dyDescent="0.3">
      <c r="A504" s="19">
        <v>11082</v>
      </c>
      <c r="B504" s="19">
        <f t="shared" si="32"/>
        <v>1</v>
      </c>
      <c r="C504" s="14" t="str">
        <f>IF(ISNUMBER(IFERROR(VLOOKUP($A504,Pit!$A$4:$A$600,1,FALSE),"B")),"P","B")</f>
        <v>P</v>
      </c>
      <c r="D504" s="15">
        <f>IF($C504="B",VLOOKUP($A504,Bat!$A$4:$BG$1500,D$1,FALSE),VLOOKUP($A504,Pit!$A$4:$BA$1686,D$2,FALSE))</f>
        <v>11082</v>
      </c>
      <c r="E504" s="14" t="str">
        <f>IF($C504="B",VLOOKUP($A504,Bat!$A$4:$BG$1500,E$1,FALSE),VLOOKUP($A504,Pit!$A$4:$BA$1686,E$2,FALSE))</f>
        <v>RP</v>
      </c>
      <c r="F504" s="14" t="str">
        <f>IF($C504="B",VLOOKUP($A504,Bat!$A$4:$BG$1500,F$1,FALSE),VLOOKUP($A504,Pit!$A$4:$BA$1686,F$2,FALSE))</f>
        <v>Pablo</v>
      </c>
      <c r="G504" s="14" t="str">
        <f>IF($C504="B",VLOOKUP($A504,Bat!$A$4:$BG$1500,G$1,FALSE),VLOOKUP($A504,Pit!$A$4:$BA$1686,G$2,FALSE))</f>
        <v>Luna</v>
      </c>
      <c r="H504" s="14">
        <f>IF($C504="B",VLOOKUP($A504,Bat!$A$4:$BG$1500,H$1,FALSE),VLOOKUP($A504,Pit!$A$4:$BA$1686,H$2,FALSE))</f>
        <v>18</v>
      </c>
      <c r="I504" s="14" t="str">
        <f>IF($C504="B",VLOOKUP($A504,Bat!$A$4:$BG$1500,I$1,FALSE),VLOOKUP($A504,Pit!$A$4:$BA$1686,I$2,FALSE))</f>
        <v>L</v>
      </c>
      <c r="J504" s="14" t="str">
        <f>IF($C504="B",VLOOKUP($A504,Bat!$A$4:$BG$1500,J$1,FALSE),VLOOKUP($A504,Pit!$A$4:$BA$1686,J$2,FALSE))</f>
        <v>L</v>
      </c>
      <c r="K504" s="14" t="str">
        <f>IF($C504="B",VLOOKUP($A504,Bat!$A$4:$BG$1500,K$1,FALSE),VLOOKUP($A504,Pit!$A$4:$BA$1686,K$2,FALSE))</f>
        <v>Low</v>
      </c>
      <c r="L504" s="15" t="str">
        <f>IF($C504="B",VLOOKUP($A504,Bat!$A$4:$BG$1500,L$1,FALSE),VLOOKUP($A504,Pit!$A$4:$BA$1686,L$2,FALSE))</f>
        <v>Normal</v>
      </c>
      <c r="M504" s="14">
        <f>IF($C504="B",VLOOKUP($A504,Bat!$A$4:$BG$1500,M$1,FALSE),VLOOKUP($A504,Pit!$A$4:$BA$1686,M$2,FALSE))</f>
        <v>4</v>
      </c>
      <c r="N504" s="14">
        <f>IF($C504="B",VLOOKUP($A504,Bat!$A$4:$BG$1500,N$1,FALSE),VLOOKUP($A504,Pit!$A$4:$BA$1686,N$2,FALSE))</f>
        <v>2</v>
      </c>
      <c r="O504" s="14">
        <f>IF($C504="B",VLOOKUP($A504,Bat!$A$4:$BG$1500,O$1,FALSE),VLOOKUP($A504,Pit!$A$4:$BA$1686,O$2,FALSE))</f>
        <v>2</v>
      </c>
      <c r="P504" s="14" t="str">
        <f>IF($C504="B",VLOOKUP($A504,Bat!$A$4:$BG$1500,P$1,FALSE),VLOOKUP($A504,Pit!$A$4:$BA$1686,P$2,FALSE))</f>
        <v>85-87 Mph</v>
      </c>
      <c r="Q504" s="15">
        <f>IF($C504="B",VLOOKUP($A504,Bat!$A$4:$BG$1500,Q$1,FALSE),VLOOKUP($A504,Pit!$A$4:$BA$1686,Q$2,FALSE))</f>
        <v>10</v>
      </c>
      <c r="R504" s="16">
        <f>IF($C504="B",VLOOKUP($A504,Bat!$A$4:$BG$1500,R$1,FALSE),VLOOKUP($A504,Pit!$A$4:$BA$1686,R$2,FALSE))</f>
        <v>98.499748627749909</v>
      </c>
      <c r="S504" s="17">
        <f>IF($C504="B",VLOOKUP($A504,Bat!$A$4:$BG$1500,S$1,FALSE),VLOOKUP($A504,Pit!$A$4:$BA$1686,S$2,FALSE))</f>
        <v>-0.23057153448784209</v>
      </c>
      <c r="T504" s="48" t="str">
        <f>IF($C504="B",VLOOKUP($A504,Bat!$A$4:$BG$1500,T$1,FALSE),VLOOKUP($A504,Pit!$A$4:$BA$1686,T$2,FALSE))</f>
        <v>$65k</v>
      </c>
      <c r="U504" s="19">
        <f>IF($C504="B",VLOOKUP($A504,Bat!$A$4:$AU$1464,46,FALSE),VLOOKUP($A504,Pit!$A$4:$BD$1664,55,FALSE))</f>
        <v>800</v>
      </c>
      <c r="V504" s="19">
        <f>IF($C504="B",VLOOKUP($A504,Bat!$A$4:$BA$1464,47,FALSE),VLOOKUP($A504,Pit!$A$4:$BF$1664,56,FALSE))</f>
        <v>800</v>
      </c>
      <c r="W504" s="19">
        <f>IF($C504="B",VLOOKUP($A504,Bat!$A$4:$BA$1464,48,FALSE),VLOOKUP($A504,Pit!$A$4:$BF$1664,57,FALSE))</f>
        <v>0</v>
      </c>
      <c r="X504" s="14">
        <f t="shared" si="33"/>
        <v>1458</v>
      </c>
      <c r="Y504" s="20">
        <f t="shared" si="34"/>
        <v>608</v>
      </c>
      <c r="Z504" s="14">
        <f>IFERROR(VLOOKUP($D504,Results37!$F$3:$L$1396,Z$1,FALSE),"")</f>
        <v>606</v>
      </c>
      <c r="AA504" s="43">
        <f>IF(ISERROR(VLOOKUP(D504,Results37!$F$3:$O$1399,AA$1,FALSE)),"",IF(VLOOKUP(D504,Results37!$F$3:$O$1399,AA$1+1,FALSE)=1,"S"&amp;VLOOKUP(D504,Results37!$F$3:$O$1399,AA$1,FALSE),VLOOKUP(D504,Results37!$F$3:$O$1399,AA$1,FALSE)))</f>
        <v>20</v>
      </c>
      <c r="AB504" s="14">
        <f>IFERROR(VLOOKUP($D504,Results37!$F$3:$L$1396,AB$1,FALSE),"")</f>
        <v>10</v>
      </c>
      <c r="AC504" s="14" t="str">
        <f>IFERROR(VLOOKUP($D504,Results37!$F$3:$L$1396,AC$1,FALSE),"")</f>
        <v>Tempe Knights</v>
      </c>
      <c r="AD504" s="14">
        <f t="shared" si="35"/>
        <v>852</v>
      </c>
      <c r="AE504" s="18" t="str">
        <f>IF(ISERROR(VLOOKUP($AC504&amp;"-"&amp;$F504&amp;" "&amp;G504,Bonuses!$B$1:$G$1006,4,FALSE)),"",INT(VLOOKUP($AC504&amp;"-"&amp;$F504&amp;" "&amp;$G504,Bonuses!$B$1:$G$1006,4,FALSE)))</f>
        <v/>
      </c>
      <c r="AF504" s="14" t="str">
        <f>AA504&amp;"."&amp;AB504&amp;" ("&amp;Z504&amp;" overall) - "&amp;IF(C504="B",E504,J504&amp;"HP")&amp;" [url=http://www.pebabaseball.com/reports/news/html/players/player_"&amp;D504&amp;".html]"&amp;F504&amp;" "&amp;G504&amp;"[/url]"</f>
        <v>20.10 (606 overall) - LHP [url=http://www.pebabaseball.com/reports/news/html/players/player_11082.html]Pablo Luna[/url]</v>
      </c>
    </row>
    <row r="505" spans="1:32" s="19" customFormat="1" hidden="1" x14ac:dyDescent="0.3">
      <c r="A505" s="19">
        <v>5091</v>
      </c>
      <c r="B505" s="19">
        <f t="shared" si="32"/>
        <v>1</v>
      </c>
      <c r="C505" s="14" t="str">
        <f>IF(ISNUMBER(IFERROR(VLOOKUP($A505,Pit!$A$4:$A$600,1,FALSE),"B")),"P","B")</f>
        <v>P</v>
      </c>
      <c r="D505" s="15">
        <f>IF($C505="B",VLOOKUP($A505,Bat!$A$4:$BG$1500,D$1,FALSE),VLOOKUP($A505,Pit!$A$4:$BA$1686,D$2,FALSE))</f>
        <v>5091</v>
      </c>
      <c r="E505" s="14" t="str">
        <f>IF($C505="B",VLOOKUP($A505,Bat!$A$4:$BG$1500,E$1,FALSE),VLOOKUP($A505,Pit!$A$4:$BA$1686,E$2,FALSE))</f>
        <v>RP</v>
      </c>
      <c r="F505" s="14" t="str">
        <f>IF($C505="B",VLOOKUP($A505,Bat!$A$4:$BG$1500,F$1,FALSE),VLOOKUP($A505,Pit!$A$4:$BA$1686,F$2,FALSE))</f>
        <v>Will</v>
      </c>
      <c r="G505" s="14" t="str">
        <f>IF($C505="B",VLOOKUP($A505,Bat!$A$4:$BG$1500,G$1,FALSE),VLOOKUP($A505,Pit!$A$4:$BA$1686,G$2,FALSE))</f>
        <v>Schmidt</v>
      </c>
      <c r="H505" s="14">
        <f>IF($C505="B",VLOOKUP($A505,Bat!$A$4:$BG$1500,H$1,FALSE),VLOOKUP($A505,Pit!$A$4:$BA$1686,H$2,FALSE))</f>
        <v>18</v>
      </c>
      <c r="I505" s="14" t="str">
        <f>IF($C505="B",VLOOKUP($A505,Bat!$A$4:$BG$1500,I$1,FALSE),VLOOKUP($A505,Pit!$A$4:$BA$1686,I$2,FALSE))</f>
        <v>S</v>
      </c>
      <c r="J505" s="14" t="str">
        <f>IF($C505="B",VLOOKUP($A505,Bat!$A$4:$BG$1500,J$1,FALSE),VLOOKUP($A505,Pit!$A$4:$BA$1686,J$2,FALSE))</f>
        <v>R</v>
      </c>
      <c r="K505" s="14" t="str">
        <f>IF($C505="B",VLOOKUP($A505,Bat!$A$4:$BG$1500,K$1,FALSE),VLOOKUP($A505,Pit!$A$4:$BA$1686,K$2,FALSE))</f>
        <v>Low</v>
      </c>
      <c r="L505" s="15" t="str">
        <f>IF($C505="B",VLOOKUP($A505,Bat!$A$4:$BG$1500,L$1,FALSE),VLOOKUP($A505,Pit!$A$4:$BA$1686,L$2,FALSE))</f>
        <v>Normal</v>
      </c>
      <c r="M505" s="14">
        <f>IF($C505="B",VLOOKUP($A505,Bat!$A$4:$BG$1500,M$1,FALSE),VLOOKUP($A505,Pit!$A$4:$BA$1686,M$2,FALSE))</f>
        <v>4</v>
      </c>
      <c r="N505" s="14">
        <f>IF($C505="B",VLOOKUP($A505,Bat!$A$4:$BG$1500,N$1,FALSE),VLOOKUP($A505,Pit!$A$4:$BA$1686,N$2,FALSE))</f>
        <v>2</v>
      </c>
      <c r="O505" s="14">
        <f>IF($C505="B",VLOOKUP($A505,Bat!$A$4:$BG$1500,O$1,FALSE),VLOOKUP($A505,Pit!$A$4:$BA$1686,O$2,FALSE))</f>
        <v>2</v>
      </c>
      <c r="P505" s="14" t="str">
        <f>IF($C505="B",VLOOKUP($A505,Bat!$A$4:$BG$1500,P$1,FALSE),VLOOKUP($A505,Pit!$A$4:$BA$1686,P$2,FALSE))</f>
        <v>86-88 Mph</v>
      </c>
      <c r="Q505" s="15">
        <f>IF($C505="B",VLOOKUP($A505,Bat!$A$4:$BG$1500,Q$1,FALSE),VLOOKUP($A505,Pit!$A$4:$BA$1686,Q$2,FALSE))</f>
        <v>7</v>
      </c>
      <c r="R505" s="16">
        <f>IF($C505="B",VLOOKUP($A505,Bat!$A$4:$BG$1500,R$1,FALSE),VLOOKUP($A505,Pit!$A$4:$BA$1686,R$2,FALSE))</f>
        <v>98.499748627749909</v>
      </c>
      <c r="S505" s="17">
        <f>IF($C505="B",VLOOKUP($A505,Bat!$A$4:$BG$1500,S$1,FALSE),VLOOKUP($A505,Pit!$A$4:$BA$1686,S$2,FALSE))</f>
        <v>-0.23057153448784209</v>
      </c>
      <c r="T505" s="48" t="str">
        <f>IF($C505="B",VLOOKUP($A505,Bat!$A$4:$BG$1500,T$1,FALSE),VLOOKUP($A505,Pit!$A$4:$BA$1686,T$2,FALSE))</f>
        <v>$70k</v>
      </c>
      <c r="U505" s="19">
        <f>IF($C505="B",VLOOKUP($A505,Bat!$A$4:$AU$1464,46,FALSE),VLOOKUP($A505,Pit!$A$4:$BD$1664,55,FALSE))</f>
        <v>800</v>
      </c>
      <c r="V505" s="19">
        <f>IF($C505="B",VLOOKUP($A505,Bat!$A$4:$BA$1464,47,FALSE),VLOOKUP($A505,Pit!$A$4:$BF$1664,56,FALSE))</f>
        <v>800</v>
      </c>
      <c r="W505" s="19">
        <f>IF($C505="B",VLOOKUP($A505,Bat!$A$4:$BA$1464,48,FALSE),VLOOKUP($A505,Pit!$A$4:$BF$1664,57,FALSE))</f>
        <v>0</v>
      </c>
      <c r="X505" s="14">
        <f t="shared" si="33"/>
        <v>1458</v>
      </c>
      <c r="Y505" s="20">
        <f t="shared" si="34"/>
        <v>608</v>
      </c>
      <c r="Z505" s="14" t="str">
        <f>IFERROR(VLOOKUP($D505,Results37!$F$3:$L$1396,Z$1,FALSE),"")</f>
        <v/>
      </c>
      <c r="AA505" s="43" t="str">
        <f>IF(ISERROR(VLOOKUP(D505,Results37!$F$3:$O$1399,AA$1,FALSE)),"",IF(VLOOKUP(D505,Results37!$F$3:$O$1399,AA$1+1,FALSE)=1,"S"&amp;VLOOKUP(D505,Results37!$F$3:$O$1399,AA$1,FALSE),VLOOKUP(D505,Results37!$F$3:$O$1399,AA$1,FALSE)))</f>
        <v/>
      </c>
      <c r="AB505" s="14" t="str">
        <f>IFERROR(VLOOKUP($D505,Results37!$F$3:$L$1396,AB$1,FALSE),"")</f>
        <v/>
      </c>
      <c r="AC505" s="14" t="str">
        <f>IFERROR(VLOOKUP($D505,Results37!$F$3:$L$1396,AC$1,FALSE),"")</f>
        <v/>
      </c>
      <c r="AD505" s="14" t="e">
        <f t="shared" si="35"/>
        <v>#VALUE!</v>
      </c>
      <c r="AE505" s="18" t="str">
        <f>IF(ISERROR(VLOOKUP($AC505&amp;"-"&amp;$F505&amp;" "&amp;G505,Bonuses!$B$1:$G$1006,4,FALSE)),"",INT(VLOOKUP($AC505&amp;"-"&amp;$F505&amp;" "&amp;$G505,Bonuses!$B$1:$G$1006,4,FALSE)))</f>
        <v/>
      </c>
      <c r="AF505" s="14" t="str">
        <f>IF(ISERROR(VLOOKUP($AC505&amp;"-"&amp;$F505,Bonuses!$B$1:$G$1006,5,FALSE)),"",IF(VLOOKUP($AC505&amp;"-"&amp;$F505,Bonuses!$B$1:$G$1006,5,FALSE)="","",VLOOKUP($AC505&amp;"-"&amp;$F505,Bonuses!$B$1:$G$1006,6,FALSE)&amp;" yrs, "&amp;VLOOKUP($AC505&amp;"-"&amp;$F505,Bonuses!$B$1:$G$1006,5,FALSE)))</f>
        <v/>
      </c>
    </row>
    <row r="506" spans="1:32" s="19" customFormat="1" hidden="1" x14ac:dyDescent="0.3">
      <c r="A506" s="19">
        <v>15071</v>
      </c>
      <c r="B506" s="19">
        <f t="shared" si="32"/>
        <v>1</v>
      </c>
      <c r="C506" s="14" t="str">
        <f>IF(ISNUMBER(IFERROR(VLOOKUP($A506,Pit!$A$4:$A$600,1,FALSE),"B")),"P","B")</f>
        <v>P</v>
      </c>
      <c r="D506" s="15">
        <f>IF($C506="B",VLOOKUP($A506,Bat!$A$4:$BG$1500,D$1,FALSE),VLOOKUP($A506,Pit!$A$4:$BA$1686,D$2,FALSE))</f>
        <v>15071</v>
      </c>
      <c r="E506" s="14" t="str">
        <f>IF($C506="B",VLOOKUP($A506,Bat!$A$4:$BG$1500,E$1,FALSE),VLOOKUP($A506,Pit!$A$4:$BA$1686,E$2,FALSE))</f>
        <v>RP</v>
      </c>
      <c r="F506" s="14" t="str">
        <f>IF($C506="B",VLOOKUP($A506,Bat!$A$4:$BG$1500,F$1,FALSE),VLOOKUP($A506,Pit!$A$4:$BA$1686,F$2,FALSE))</f>
        <v>Armando</v>
      </c>
      <c r="G506" s="14" t="str">
        <f>IF($C506="B",VLOOKUP($A506,Bat!$A$4:$BG$1500,G$1,FALSE),VLOOKUP($A506,Pit!$A$4:$BA$1686,G$2,FALSE))</f>
        <v>Hernández</v>
      </c>
      <c r="H506" s="14">
        <f>IF($C506="B",VLOOKUP($A506,Bat!$A$4:$BG$1500,H$1,FALSE),VLOOKUP($A506,Pit!$A$4:$BA$1686,H$2,FALSE))</f>
        <v>22</v>
      </c>
      <c r="I506" s="14" t="str">
        <f>IF($C506="B",VLOOKUP($A506,Bat!$A$4:$BG$1500,I$1,FALSE),VLOOKUP($A506,Pit!$A$4:$BA$1686,I$2,FALSE))</f>
        <v>R</v>
      </c>
      <c r="J506" s="14" t="str">
        <f>IF($C506="B",VLOOKUP($A506,Bat!$A$4:$BG$1500,J$1,FALSE),VLOOKUP($A506,Pit!$A$4:$BA$1686,J$2,FALSE))</f>
        <v>R</v>
      </c>
      <c r="K506" s="14" t="str">
        <f>IF($C506="B",VLOOKUP($A506,Bat!$A$4:$BG$1500,K$1,FALSE),VLOOKUP($A506,Pit!$A$4:$BA$1686,K$2,FALSE))</f>
        <v>Normal</v>
      </c>
      <c r="L506" s="15" t="str">
        <f>IF($C506="B",VLOOKUP($A506,Bat!$A$4:$BG$1500,L$1,FALSE),VLOOKUP($A506,Pit!$A$4:$BA$1686,L$2,FALSE))</f>
        <v>Normal</v>
      </c>
      <c r="M506" s="14">
        <f>IF($C506="B",VLOOKUP($A506,Bat!$A$4:$BG$1500,M$1,FALSE),VLOOKUP($A506,Pit!$A$4:$BA$1686,M$2,FALSE))</f>
        <v>5</v>
      </c>
      <c r="N506" s="14">
        <f>IF($C506="B",VLOOKUP($A506,Bat!$A$4:$BG$1500,N$1,FALSE),VLOOKUP($A506,Pit!$A$4:$BA$1686,N$2,FALSE))</f>
        <v>1</v>
      </c>
      <c r="O506" s="14">
        <f>IF($C506="B",VLOOKUP($A506,Bat!$A$4:$BG$1500,O$1,FALSE),VLOOKUP($A506,Pit!$A$4:$BA$1686,O$2,FALSE))</f>
        <v>3</v>
      </c>
      <c r="P506" s="14" t="str">
        <f>IF($C506="B",VLOOKUP($A506,Bat!$A$4:$BG$1500,P$1,FALSE),VLOOKUP($A506,Pit!$A$4:$BA$1686,P$2,FALSE))</f>
        <v>92-94 Mph</v>
      </c>
      <c r="Q506" s="15">
        <f>IF($C506="B",VLOOKUP($A506,Bat!$A$4:$BG$1500,Q$1,FALSE),VLOOKUP($A506,Pit!$A$4:$BA$1686,Q$2,FALSE))</f>
        <v>6</v>
      </c>
      <c r="R506" s="16">
        <f>IF($C506="B",VLOOKUP($A506,Bat!$A$4:$BG$1500,R$1,FALSE),VLOOKUP($A506,Pit!$A$4:$BA$1686,R$2,FALSE))</f>
        <v>100.45702559774656</v>
      </c>
      <c r="S506" s="17">
        <f>IF($C506="B",VLOOKUP($A506,Bat!$A$4:$BG$1500,S$1,FALSE),VLOOKUP($A506,Pit!$A$4:$BA$1686,S$2,FALSE))</f>
        <v>-4.9999689908716241E-2</v>
      </c>
      <c r="T506" s="48" t="str">
        <f>IF($C506="B",VLOOKUP($A506,Bat!$A$4:$BG$1500,T$1,FALSE),VLOOKUP($A506,Pit!$A$4:$BA$1686,T$2,FALSE))</f>
        <v>-</v>
      </c>
      <c r="U506" s="19">
        <f>IF($C506="B",VLOOKUP($A506,Bat!$A$4:$AU$1464,46,FALSE),VLOOKUP($A506,Pit!$A$4:$BD$1664,55,FALSE))</f>
        <v>800</v>
      </c>
      <c r="V506" s="19">
        <f>IF($C506="B",VLOOKUP($A506,Bat!$A$4:$BA$1464,47,FALSE),VLOOKUP($A506,Pit!$A$4:$BF$1664,56,FALSE))</f>
        <v>800</v>
      </c>
      <c r="W506" s="19">
        <f>IF($C506="B",VLOOKUP($A506,Bat!$A$4:$BA$1464,48,FALSE),VLOOKUP($A506,Pit!$A$4:$BF$1664,57,FALSE))</f>
        <v>0</v>
      </c>
      <c r="X506" s="14">
        <f t="shared" si="33"/>
        <v>1334</v>
      </c>
      <c r="Y506" s="20">
        <f t="shared" si="34"/>
        <v>484</v>
      </c>
      <c r="Z506" s="14" t="str">
        <f>IFERROR(VLOOKUP($D506,Results37!$F$3:$L$1396,Z$1,FALSE),"")</f>
        <v/>
      </c>
      <c r="AA506" s="43" t="str">
        <f>IF(ISERROR(VLOOKUP(D506,Results37!$F$3:$O$1399,AA$1,FALSE)),"",IF(VLOOKUP(D506,Results37!$F$3:$O$1399,AA$1+1,FALSE)=1,"S"&amp;VLOOKUP(D506,Results37!$F$3:$O$1399,AA$1,FALSE),VLOOKUP(D506,Results37!$F$3:$O$1399,AA$1,FALSE)))</f>
        <v/>
      </c>
      <c r="AB506" s="14" t="str">
        <f>IFERROR(VLOOKUP($D506,Results37!$F$3:$L$1396,AB$1,FALSE),"")</f>
        <v/>
      </c>
      <c r="AC506" s="14" t="str">
        <f>IFERROR(VLOOKUP($D506,Results37!$F$3:$L$1396,AC$1,FALSE),"")</f>
        <v/>
      </c>
      <c r="AD506" s="14" t="e">
        <f t="shared" si="35"/>
        <v>#VALUE!</v>
      </c>
      <c r="AE506" s="18" t="str">
        <f>IF(ISERROR(VLOOKUP($AC506&amp;"-"&amp;$F506&amp;" "&amp;G506,Bonuses!$B$1:$G$1006,4,FALSE)),"",INT(VLOOKUP($AC506&amp;"-"&amp;$F506&amp;" "&amp;$G506,Bonuses!$B$1:$G$1006,4,FALSE)))</f>
        <v/>
      </c>
      <c r="AF506" s="14" t="str">
        <f>IF(ISERROR(VLOOKUP($AC506&amp;"-"&amp;$F506,Bonuses!$B$1:$G$1006,5,FALSE)),"",IF(VLOOKUP($AC506&amp;"-"&amp;$F506,Bonuses!$B$1:$G$1006,5,FALSE)="","",VLOOKUP($AC506&amp;"-"&amp;$F506,Bonuses!$B$1:$G$1006,6,FALSE)&amp;" yrs, "&amp;VLOOKUP($AC506&amp;"-"&amp;$F506,Bonuses!$B$1:$G$1006,5,FALSE)))</f>
        <v/>
      </c>
    </row>
    <row r="507" spans="1:32" s="19" customFormat="1" hidden="1" x14ac:dyDescent="0.3">
      <c r="A507" s="19">
        <v>8460</v>
      </c>
      <c r="B507" s="19">
        <f t="shared" si="32"/>
        <v>1</v>
      </c>
      <c r="C507" s="14" t="str">
        <f>IF(ISNUMBER(IFERROR(VLOOKUP($A507,Pit!$A$4:$A$600,1,FALSE),"B")),"P","B")</f>
        <v>B</v>
      </c>
      <c r="D507" s="15">
        <f>IF($C507="B",VLOOKUP($A507,Bat!$A$4:$BG$1500,D$1,FALSE),VLOOKUP($A507,Pit!$A$4:$BA$1686,D$2,FALSE))</f>
        <v>8460</v>
      </c>
      <c r="E507" s="14" t="str">
        <f>IF($C507="B",VLOOKUP($A507,Bat!$A$4:$BG$1500,E$1,FALSE),VLOOKUP($A507,Pit!$A$4:$BA$1686,E$2,FALSE))</f>
        <v>SS</v>
      </c>
      <c r="F507" s="14" t="str">
        <f>IF($C507="B",VLOOKUP($A507,Bat!$A$4:$BG$1500,F$1,FALSE),VLOOKUP($A507,Pit!$A$4:$BA$1686,F$2,FALSE))</f>
        <v>Francisco</v>
      </c>
      <c r="G507" s="14" t="str">
        <f>IF($C507="B",VLOOKUP($A507,Bat!$A$4:$BG$1500,G$1,FALSE),VLOOKUP($A507,Pit!$A$4:$BA$1686,G$2,FALSE))</f>
        <v>Ortíz</v>
      </c>
      <c r="H507" s="14">
        <f>IF($C507="B",VLOOKUP($A507,Bat!$A$4:$BG$1500,H$1,FALSE),VLOOKUP($A507,Pit!$A$4:$BA$1686,H$2,FALSE))</f>
        <v>22</v>
      </c>
      <c r="I507" s="14" t="str">
        <f>IF($C507="B",VLOOKUP($A507,Bat!$A$4:$BG$1500,I$1,FALSE),VLOOKUP($A507,Pit!$A$4:$BA$1686,I$2,FALSE))</f>
        <v>R</v>
      </c>
      <c r="J507" s="14" t="str">
        <f>IF($C507="B",VLOOKUP($A507,Bat!$A$4:$BG$1500,J$1,FALSE),VLOOKUP($A507,Pit!$A$4:$BA$1686,J$2,FALSE))</f>
        <v>R</v>
      </c>
      <c r="K507" s="14" t="str">
        <f>IF($C507="B",VLOOKUP($A507,Bat!$A$4:$BG$1500,K$1,FALSE),VLOOKUP($A507,Pit!$A$4:$BA$1686,K$2,FALSE))</f>
        <v>Normal</v>
      </c>
      <c r="L507" s="15" t="str">
        <f>IF($C507="B",VLOOKUP($A507,Bat!$A$4:$BG$1500,L$1,FALSE),VLOOKUP($A507,Pit!$A$4:$BA$1686,L$2,FALSE))</f>
        <v>Normal</v>
      </c>
      <c r="M507" s="14">
        <f>IF($C507="B",VLOOKUP($A507,Bat!$A$4:$BG$1500,M$1,FALSE),VLOOKUP($A507,Pit!$A$4:$BA$1686,M$2,FALSE))</f>
        <v>3</v>
      </c>
      <c r="N507" s="14">
        <f>IF($C507="B",VLOOKUP($A507,Bat!$A$4:$BG$1500,N$1,FALSE),VLOOKUP($A507,Pit!$A$4:$BA$1686,N$2,FALSE))</f>
        <v>4</v>
      </c>
      <c r="O507" s="14">
        <f>IF($C507="B",VLOOKUP($A507,Bat!$A$4:$BG$1500,O$1,FALSE),VLOOKUP($A507,Pit!$A$4:$BA$1686,O$2,FALSE))</f>
        <v>3</v>
      </c>
      <c r="P507" s="14">
        <f>IF($C507="B",VLOOKUP($A507,Bat!$A$4:$BG$1500,P$1,FALSE),VLOOKUP($A507,Pit!$A$4:$BA$1686,P$2,FALSE))</f>
        <v>5</v>
      </c>
      <c r="Q507" s="15">
        <f>IF($C507="B",VLOOKUP($A507,Bat!$A$4:$BG$1500,Q$1,FALSE),VLOOKUP($A507,Pit!$A$4:$BA$1686,Q$2,FALSE))</f>
        <v>3</v>
      </c>
      <c r="R507" s="16">
        <f>IF($C507="B",VLOOKUP($A507,Bat!$A$4:$BG$1500,R$1,FALSE),VLOOKUP($A507,Pit!$A$4:$BA$1686,R$2,FALSE))</f>
        <v>107.8625560498848</v>
      </c>
      <c r="S507" s="17">
        <f>IF($C507="B",VLOOKUP($A507,Bat!$A$4:$BG$1500,S$1,FALSE),VLOOKUP($A507,Pit!$A$4:$BA$1686,S$2,FALSE))</f>
        <v>-5.1268276571214307E-2</v>
      </c>
      <c r="T507" s="48" t="str">
        <f>IF($C507="B",VLOOKUP($A507,Bat!$A$4:$BG$1500,T$1,FALSE),VLOOKUP($A507,Pit!$A$4:$BA$1686,T$2,FALSE))</f>
        <v>-</v>
      </c>
      <c r="U507" s="19">
        <f>IF($C507="B",VLOOKUP($A507,Bat!$A$4:$AU$1464,46,FALSE),VLOOKUP($A507,Pit!$A$4:$BD$1664,55,FALSE))</f>
        <v>800</v>
      </c>
      <c r="V507" s="19">
        <f>IF($C507="B",VLOOKUP($A507,Bat!$A$4:$BA$1464,47,FALSE),VLOOKUP($A507,Pit!$A$4:$BF$1664,56,FALSE))</f>
        <v>800</v>
      </c>
      <c r="W507" s="19">
        <f>IF($C507="B",VLOOKUP($A507,Bat!$A$4:$BA$1464,48,FALSE),VLOOKUP($A507,Pit!$A$4:$BF$1664,57,FALSE))</f>
        <v>0</v>
      </c>
      <c r="X507" s="14">
        <f t="shared" si="33"/>
        <v>1335</v>
      </c>
      <c r="Y507" s="20">
        <f t="shared" si="34"/>
        <v>485</v>
      </c>
      <c r="Z507" s="14" t="str">
        <f>IFERROR(VLOOKUP($D507,Results37!$F$3:$L$1396,Z$1,FALSE),"")</f>
        <v/>
      </c>
      <c r="AA507" s="43" t="str">
        <f>IF(ISERROR(VLOOKUP(D507,Results37!$F$3:$O$1399,AA$1,FALSE)),"",IF(VLOOKUP(D507,Results37!$F$3:$O$1399,AA$1+1,FALSE)=1,"S"&amp;VLOOKUP(D507,Results37!$F$3:$O$1399,AA$1,FALSE),VLOOKUP(D507,Results37!$F$3:$O$1399,AA$1,FALSE)))</f>
        <v/>
      </c>
      <c r="AB507" s="14" t="str">
        <f>IFERROR(VLOOKUP($D507,Results37!$F$3:$L$1396,AB$1,FALSE),"")</f>
        <v/>
      </c>
      <c r="AC507" s="14" t="str">
        <f>IFERROR(VLOOKUP($D507,Results37!$F$3:$L$1396,AC$1,FALSE),"")</f>
        <v/>
      </c>
      <c r="AD507" s="14" t="e">
        <f t="shared" si="35"/>
        <v>#VALUE!</v>
      </c>
      <c r="AE507" s="18" t="str">
        <f>IF(ISERROR(VLOOKUP($AC507&amp;"-"&amp;$F507&amp;" "&amp;G507,Bonuses!$B$1:$G$1006,4,FALSE)),"",INT(VLOOKUP($AC507&amp;"-"&amp;$F507&amp;" "&amp;$G507,Bonuses!$B$1:$G$1006,4,FALSE)))</f>
        <v/>
      </c>
      <c r="AF507" s="14" t="str">
        <f>IF(ISERROR(VLOOKUP($AC507&amp;"-"&amp;$F507,Bonuses!$B$1:$G$1006,5,FALSE)),"",IF(VLOOKUP($AC507&amp;"-"&amp;$F507,Bonuses!$B$1:$G$1006,5,FALSE)="","",VLOOKUP($AC507&amp;"-"&amp;$F507,Bonuses!$B$1:$G$1006,6,FALSE)&amp;" yrs, "&amp;VLOOKUP($AC507&amp;"-"&amp;$F507,Bonuses!$B$1:$G$1006,5,FALSE)))</f>
        <v/>
      </c>
    </row>
    <row r="508" spans="1:32" s="19" customFormat="1" hidden="1" x14ac:dyDescent="0.3">
      <c r="A508" s="19">
        <v>6216</v>
      </c>
      <c r="B508" s="19">
        <f t="shared" si="32"/>
        <v>1</v>
      </c>
      <c r="C508" s="14" t="str">
        <f>IF(ISNUMBER(IFERROR(VLOOKUP($A508,Pit!$A$4:$A$600,1,FALSE),"B")),"P","B")</f>
        <v>P</v>
      </c>
      <c r="D508" s="15">
        <f>IF($C508="B",VLOOKUP($A508,Bat!$A$4:$BG$1500,D$1,FALSE),VLOOKUP($A508,Pit!$A$4:$BA$1686,D$2,FALSE))</f>
        <v>6216</v>
      </c>
      <c r="E508" s="14" t="str">
        <f>IF($C508="B",VLOOKUP($A508,Bat!$A$4:$BG$1500,E$1,FALSE),VLOOKUP($A508,Pit!$A$4:$BA$1686,E$2,FALSE))</f>
        <v>RP</v>
      </c>
      <c r="F508" s="14" t="str">
        <f>IF($C508="B",VLOOKUP($A508,Bat!$A$4:$BG$1500,F$1,FALSE),VLOOKUP($A508,Pit!$A$4:$BA$1686,F$2,FALSE))</f>
        <v>Juan</v>
      </c>
      <c r="G508" s="14" t="str">
        <f>IF($C508="B",VLOOKUP($A508,Bat!$A$4:$BG$1500,G$1,FALSE),VLOOKUP($A508,Pit!$A$4:$BA$1686,G$2,FALSE))</f>
        <v>Morales</v>
      </c>
      <c r="H508" s="14">
        <f>IF($C508="B",VLOOKUP($A508,Bat!$A$4:$BG$1500,H$1,FALSE),VLOOKUP($A508,Pit!$A$4:$BA$1686,H$2,FALSE))</f>
        <v>18</v>
      </c>
      <c r="I508" s="14" t="str">
        <f>IF($C508="B",VLOOKUP($A508,Bat!$A$4:$BG$1500,I$1,FALSE),VLOOKUP($A508,Pit!$A$4:$BA$1686,I$2,FALSE))</f>
        <v>R</v>
      </c>
      <c r="J508" s="14" t="str">
        <f>IF($C508="B",VLOOKUP($A508,Bat!$A$4:$BG$1500,J$1,FALSE),VLOOKUP($A508,Pit!$A$4:$BA$1686,J$2,FALSE))</f>
        <v>R</v>
      </c>
      <c r="K508" s="14" t="str">
        <f>IF($C508="B",VLOOKUP($A508,Bat!$A$4:$BG$1500,K$1,FALSE),VLOOKUP($A508,Pit!$A$4:$BA$1686,K$2,FALSE))</f>
        <v>Low</v>
      </c>
      <c r="L508" s="15" t="str">
        <f>IF($C508="B",VLOOKUP($A508,Bat!$A$4:$BG$1500,L$1,FALSE),VLOOKUP($A508,Pit!$A$4:$BA$1686,L$2,FALSE))</f>
        <v>Normal</v>
      </c>
      <c r="M508" s="14">
        <f>IF($C508="B",VLOOKUP($A508,Bat!$A$4:$BG$1500,M$1,FALSE),VLOOKUP($A508,Pit!$A$4:$BA$1686,M$2,FALSE))</f>
        <v>4</v>
      </c>
      <c r="N508" s="14">
        <f>IF($C508="B",VLOOKUP($A508,Bat!$A$4:$BG$1500,N$1,FALSE),VLOOKUP($A508,Pit!$A$4:$BA$1686,N$2,FALSE))</f>
        <v>2</v>
      </c>
      <c r="O508" s="14">
        <f>IF($C508="B",VLOOKUP($A508,Bat!$A$4:$BG$1500,O$1,FALSE),VLOOKUP($A508,Pit!$A$4:$BA$1686,O$2,FALSE))</f>
        <v>2</v>
      </c>
      <c r="P508" s="14" t="str">
        <f>IF($C508="B",VLOOKUP($A508,Bat!$A$4:$BG$1500,P$1,FALSE),VLOOKUP($A508,Pit!$A$4:$BA$1686,P$2,FALSE))</f>
        <v>92-94 Mph</v>
      </c>
      <c r="Q508" s="15">
        <f>IF($C508="B",VLOOKUP($A508,Bat!$A$4:$BG$1500,Q$1,FALSE),VLOOKUP($A508,Pit!$A$4:$BA$1686,Q$2,FALSE))</f>
        <v>8</v>
      </c>
      <c r="R508" s="16">
        <f>IF($C508="B",VLOOKUP($A508,Bat!$A$4:$BG$1500,R$1,FALSE),VLOOKUP($A508,Pit!$A$4:$BA$1686,R$2,FALSE))</f>
        <v>98.454463136217527</v>
      </c>
      <c r="S508" s="17">
        <f>IF($C508="B",VLOOKUP($A508,Bat!$A$4:$BG$1500,S$1,FALSE),VLOOKUP($A508,Pit!$A$4:$BA$1686,S$2,FALSE))</f>
        <v>-0.23474942288280373</v>
      </c>
      <c r="T508" s="48" t="str">
        <f>IF($C508="B",VLOOKUP($A508,Bat!$A$4:$BG$1500,T$1,FALSE),VLOOKUP($A508,Pit!$A$4:$BA$1686,T$2,FALSE))</f>
        <v>$80k</v>
      </c>
      <c r="U508" s="19">
        <f>IF($C508="B",VLOOKUP($A508,Bat!$A$4:$AU$1464,46,FALSE),VLOOKUP($A508,Pit!$A$4:$BD$1664,55,FALSE))</f>
        <v>800</v>
      </c>
      <c r="V508" s="19">
        <f>IF($C508="B",VLOOKUP($A508,Bat!$A$4:$BA$1464,47,FALSE),VLOOKUP($A508,Pit!$A$4:$BF$1664,56,FALSE))</f>
        <v>800</v>
      </c>
      <c r="W508" s="19">
        <f>IF($C508="B",VLOOKUP($A508,Bat!$A$4:$BA$1464,48,FALSE),VLOOKUP($A508,Pit!$A$4:$BF$1664,57,FALSE))</f>
        <v>0</v>
      </c>
      <c r="X508" s="14">
        <f t="shared" si="33"/>
        <v>1462</v>
      </c>
      <c r="Y508" s="20">
        <f t="shared" si="34"/>
        <v>612</v>
      </c>
      <c r="Z508" s="14" t="str">
        <f>IFERROR(VLOOKUP($D508,Results37!$F$3:$L$1396,Z$1,FALSE),"")</f>
        <v/>
      </c>
      <c r="AA508" s="43" t="str">
        <f>IF(ISERROR(VLOOKUP(D508,Results37!$F$3:$O$1399,AA$1,FALSE)),"",IF(VLOOKUP(D508,Results37!$F$3:$O$1399,AA$1+1,FALSE)=1,"S"&amp;VLOOKUP(D508,Results37!$F$3:$O$1399,AA$1,FALSE),VLOOKUP(D508,Results37!$F$3:$O$1399,AA$1,FALSE)))</f>
        <v/>
      </c>
      <c r="AB508" s="14" t="str">
        <f>IFERROR(VLOOKUP($D508,Results37!$F$3:$L$1396,AB$1,FALSE),"")</f>
        <v/>
      </c>
      <c r="AC508" s="14" t="str">
        <f>IFERROR(VLOOKUP($D508,Results37!$F$3:$L$1396,AC$1,FALSE),"")</f>
        <v/>
      </c>
      <c r="AD508" s="14" t="e">
        <f t="shared" si="35"/>
        <v>#VALUE!</v>
      </c>
      <c r="AE508" s="18" t="str">
        <f>IF(ISERROR(VLOOKUP($AC508&amp;"-"&amp;$F508&amp;" "&amp;G508,Bonuses!$B$1:$G$1006,4,FALSE)),"",INT(VLOOKUP($AC508&amp;"-"&amp;$F508&amp;" "&amp;$G508,Bonuses!$B$1:$G$1006,4,FALSE)))</f>
        <v/>
      </c>
      <c r="AF508" s="14" t="str">
        <f>AA508&amp;"."&amp;AB508&amp;" ("&amp;Z508&amp;") - "&amp;E508&amp;" "&amp;F508&amp;" "&amp;G508</f>
        <v>. () - RP Juan Morales</v>
      </c>
    </row>
    <row r="509" spans="1:32" s="19" customFormat="1" hidden="1" x14ac:dyDescent="0.3">
      <c r="A509" s="19">
        <v>9816</v>
      </c>
      <c r="B509" s="19">
        <f t="shared" si="32"/>
        <v>1</v>
      </c>
      <c r="C509" s="14" t="str">
        <f>IF(ISNUMBER(IFERROR(VLOOKUP($A509,Pit!$A$4:$A$600,1,FALSE),"B")),"P","B")</f>
        <v>B</v>
      </c>
      <c r="D509" s="15">
        <f>IF($C509="B",VLOOKUP($A509,Bat!$A$4:$BG$1500,D$1,FALSE),VLOOKUP($A509,Pit!$A$4:$BA$1686,D$2,FALSE))</f>
        <v>9816</v>
      </c>
      <c r="E509" s="14" t="str">
        <f>IF($C509="B",VLOOKUP($A509,Bat!$A$4:$BG$1500,E$1,FALSE),VLOOKUP($A509,Pit!$A$4:$BA$1686,E$2,FALSE))</f>
        <v>1B</v>
      </c>
      <c r="F509" s="14" t="str">
        <f>IF($C509="B",VLOOKUP($A509,Bat!$A$4:$BG$1500,F$1,FALSE),VLOOKUP($A509,Pit!$A$4:$BA$1686,F$2,FALSE))</f>
        <v>Will</v>
      </c>
      <c r="G509" s="14" t="str">
        <f>IF($C509="B",VLOOKUP($A509,Bat!$A$4:$BG$1500,G$1,FALSE),VLOOKUP($A509,Pit!$A$4:$BA$1686,G$2,FALSE))</f>
        <v>Ensor</v>
      </c>
      <c r="H509" s="14">
        <f>IF($C509="B",VLOOKUP($A509,Bat!$A$4:$BG$1500,H$1,FALSE),VLOOKUP($A509,Pit!$A$4:$BA$1686,H$2,FALSE))</f>
        <v>21</v>
      </c>
      <c r="I509" s="14" t="str">
        <f>IF($C509="B",VLOOKUP($A509,Bat!$A$4:$BG$1500,I$1,FALSE),VLOOKUP($A509,Pit!$A$4:$BA$1686,I$2,FALSE))</f>
        <v>R</v>
      </c>
      <c r="J509" s="14" t="str">
        <f>IF($C509="B",VLOOKUP($A509,Bat!$A$4:$BG$1500,J$1,FALSE),VLOOKUP($A509,Pit!$A$4:$BA$1686,J$2,FALSE))</f>
        <v>L</v>
      </c>
      <c r="K509" s="14" t="str">
        <f>IF($C509="B",VLOOKUP($A509,Bat!$A$4:$BG$1500,K$1,FALSE),VLOOKUP($A509,Pit!$A$4:$BA$1686,K$2,FALSE))</f>
        <v>Normal</v>
      </c>
      <c r="L509" s="15" t="str">
        <f>IF($C509="B",VLOOKUP($A509,Bat!$A$4:$BG$1500,L$1,FALSE),VLOOKUP($A509,Pit!$A$4:$BA$1686,L$2,FALSE))</f>
        <v>Normal</v>
      </c>
      <c r="M509" s="14">
        <f>IF($C509="B",VLOOKUP($A509,Bat!$A$4:$BG$1500,M$1,FALSE),VLOOKUP($A509,Pit!$A$4:$BA$1686,M$2,FALSE))</f>
        <v>3</v>
      </c>
      <c r="N509" s="14">
        <f>IF($C509="B",VLOOKUP($A509,Bat!$A$4:$BG$1500,N$1,FALSE),VLOOKUP($A509,Pit!$A$4:$BA$1686,N$2,FALSE))</f>
        <v>6</v>
      </c>
      <c r="O509" s="14">
        <f>IF($C509="B",VLOOKUP($A509,Bat!$A$4:$BG$1500,O$1,FALSE),VLOOKUP($A509,Pit!$A$4:$BA$1686,O$2,FALSE))</f>
        <v>4</v>
      </c>
      <c r="P509" s="14">
        <f>IF($C509="B",VLOOKUP($A509,Bat!$A$4:$BG$1500,P$1,FALSE),VLOOKUP($A509,Pit!$A$4:$BA$1686,P$2,FALSE))</f>
        <v>4</v>
      </c>
      <c r="Q509" s="15">
        <f>IF($C509="B",VLOOKUP($A509,Bat!$A$4:$BG$1500,Q$1,FALSE),VLOOKUP($A509,Pit!$A$4:$BA$1686,Q$2,FALSE))</f>
        <v>3</v>
      </c>
      <c r="R509" s="16">
        <f>IF($C509="B",VLOOKUP($A509,Bat!$A$4:$BG$1500,R$1,FALSE),VLOOKUP($A509,Pit!$A$4:$BA$1686,R$2,FALSE))</f>
        <v>107.8517617981626</v>
      </c>
      <c r="S509" s="17">
        <f>IF($C509="B",VLOOKUP($A509,Bat!$A$4:$BG$1500,S$1,FALSE),VLOOKUP($A509,Pit!$A$4:$BA$1686,S$2,FALSE))</f>
        <v>-5.3523074604109613E-2</v>
      </c>
      <c r="T509" s="48" t="str">
        <f>IF($C509="B",VLOOKUP($A509,Bat!$A$4:$BG$1500,T$1,FALSE),VLOOKUP($A509,Pit!$A$4:$BA$1686,T$2,FALSE))</f>
        <v>-</v>
      </c>
      <c r="U509" s="19">
        <f>IF($C509="B",VLOOKUP($A509,Bat!$A$4:$AU$1464,46,FALSE),VLOOKUP($A509,Pit!$A$4:$BD$1664,55,FALSE))</f>
        <v>800</v>
      </c>
      <c r="V509" s="19">
        <f>IF($C509="B",VLOOKUP($A509,Bat!$A$4:$BA$1464,47,FALSE),VLOOKUP($A509,Pit!$A$4:$BF$1664,56,FALSE))</f>
        <v>800</v>
      </c>
      <c r="W509" s="19">
        <f>IF($C509="B",VLOOKUP($A509,Bat!$A$4:$BA$1464,48,FALSE),VLOOKUP($A509,Pit!$A$4:$BF$1664,57,FALSE))</f>
        <v>0</v>
      </c>
      <c r="X509" s="14">
        <f t="shared" si="33"/>
        <v>1336</v>
      </c>
      <c r="Y509" s="20">
        <f t="shared" si="34"/>
        <v>486</v>
      </c>
      <c r="Z509" s="14" t="str">
        <f>IFERROR(VLOOKUP($D509,Results37!$F$3:$L$1396,Z$1,FALSE),"")</f>
        <v/>
      </c>
      <c r="AA509" s="43" t="str">
        <f>IF(ISERROR(VLOOKUP(D509,Results37!$F$3:$O$1399,AA$1,FALSE)),"",IF(VLOOKUP(D509,Results37!$F$3:$O$1399,AA$1+1,FALSE)=1,"S"&amp;VLOOKUP(D509,Results37!$F$3:$O$1399,AA$1,FALSE),VLOOKUP(D509,Results37!$F$3:$O$1399,AA$1,FALSE)))</f>
        <v/>
      </c>
      <c r="AB509" s="14" t="str">
        <f>IFERROR(VLOOKUP($D509,Results37!$F$3:$L$1396,AB$1,FALSE),"")</f>
        <v/>
      </c>
      <c r="AC509" s="14" t="str">
        <f>IFERROR(VLOOKUP($D509,Results37!$F$3:$L$1396,AC$1,FALSE),"")</f>
        <v/>
      </c>
      <c r="AD509" s="14" t="e">
        <f t="shared" si="35"/>
        <v>#VALUE!</v>
      </c>
      <c r="AE509" s="18" t="str">
        <f>IF(ISERROR(VLOOKUP($AC509&amp;"-"&amp;$F509&amp;" "&amp;G509,Bonuses!$B$1:$G$1006,4,FALSE)),"",INT(VLOOKUP($AC509&amp;"-"&amp;$F509&amp;" "&amp;$G509,Bonuses!$B$1:$G$1006,4,FALSE)))</f>
        <v/>
      </c>
      <c r="AF509" s="14" t="str">
        <f>IF(ISERROR(VLOOKUP($AC509&amp;"-"&amp;$F509,Bonuses!$B$1:$G$1006,5,FALSE)),"",IF(VLOOKUP($AC509&amp;"-"&amp;$F509,Bonuses!$B$1:$G$1006,5,FALSE)="","",VLOOKUP($AC509&amp;"-"&amp;$F509,Bonuses!$B$1:$G$1006,6,FALSE)&amp;" yrs, "&amp;VLOOKUP($AC509&amp;"-"&amp;$F509,Bonuses!$B$1:$G$1006,5,FALSE)))</f>
        <v/>
      </c>
    </row>
    <row r="510" spans="1:32" s="19" customFormat="1" hidden="1" x14ac:dyDescent="0.3">
      <c r="A510" s="19">
        <v>12758</v>
      </c>
      <c r="B510" s="19">
        <f t="shared" si="32"/>
        <v>1</v>
      </c>
      <c r="C510" s="14" t="str">
        <f>IF(ISNUMBER(IFERROR(VLOOKUP($A510,Pit!$A$4:$A$600,1,FALSE),"B")),"P","B")</f>
        <v>P</v>
      </c>
      <c r="D510" s="15">
        <f>IF($C510="B",VLOOKUP($A510,Bat!$A$4:$BG$1500,D$1,FALSE),VLOOKUP($A510,Pit!$A$4:$BA$1686,D$2,FALSE))</f>
        <v>12758</v>
      </c>
      <c r="E510" s="14" t="str">
        <f>IF($C510="B",VLOOKUP($A510,Bat!$A$4:$BG$1500,E$1,FALSE),VLOOKUP($A510,Pit!$A$4:$BA$1686,E$2,FALSE))</f>
        <v>RP</v>
      </c>
      <c r="F510" s="14" t="str">
        <f>IF($C510="B",VLOOKUP($A510,Bat!$A$4:$BG$1500,F$1,FALSE),VLOOKUP($A510,Pit!$A$4:$BA$1686,F$2,FALSE))</f>
        <v>Togai</v>
      </c>
      <c r="G510" s="14" t="str">
        <f>IF($C510="B",VLOOKUP($A510,Bat!$A$4:$BG$1500,G$1,FALSE),VLOOKUP($A510,Pit!$A$4:$BA$1686,G$2,FALSE))</f>
        <v>Ando</v>
      </c>
      <c r="H510" s="14">
        <f>IF($C510="B",VLOOKUP($A510,Bat!$A$4:$BG$1500,H$1,FALSE),VLOOKUP($A510,Pit!$A$4:$BA$1686,H$2,FALSE))</f>
        <v>18</v>
      </c>
      <c r="I510" s="14" t="str">
        <f>IF($C510="B",VLOOKUP($A510,Bat!$A$4:$BG$1500,I$1,FALSE),VLOOKUP($A510,Pit!$A$4:$BA$1686,I$2,FALSE))</f>
        <v>R</v>
      </c>
      <c r="J510" s="14" t="str">
        <f>IF($C510="B",VLOOKUP($A510,Bat!$A$4:$BG$1500,J$1,FALSE),VLOOKUP($A510,Pit!$A$4:$BA$1686,J$2,FALSE))</f>
        <v>R</v>
      </c>
      <c r="K510" s="14" t="str">
        <f>IF($C510="B",VLOOKUP($A510,Bat!$A$4:$BG$1500,K$1,FALSE),VLOOKUP($A510,Pit!$A$4:$BA$1686,K$2,FALSE))</f>
        <v>Low</v>
      </c>
      <c r="L510" s="15" t="str">
        <f>IF($C510="B",VLOOKUP($A510,Bat!$A$4:$BG$1500,L$1,FALSE),VLOOKUP($A510,Pit!$A$4:$BA$1686,L$2,FALSE))</f>
        <v>Normal</v>
      </c>
      <c r="M510" s="14">
        <f>IF($C510="B",VLOOKUP($A510,Bat!$A$4:$BG$1500,M$1,FALSE),VLOOKUP($A510,Pit!$A$4:$BA$1686,M$2,FALSE))</f>
        <v>4</v>
      </c>
      <c r="N510" s="14">
        <f>IF($C510="B",VLOOKUP($A510,Bat!$A$4:$BG$1500,N$1,FALSE),VLOOKUP($A510,Pit!$A$4:$BA$1686,N$2,FALSE))</f>
        <v>2</v>
      </c>
      <c r="O510" s="14">
        <f>IF($C510="B",VLOOKUP($A510,Bat!$A$4:$BG$1500,O$1,FALSE),VLOOKUP($A510,Pit!$A$4:$BA$1686,O$2,FALSE))</f>
        <v>2</v>
      </c>
      <c r="P510" s="14" t="str">
        <f>IF($C510="B",VLOOKUP($A510,Bat!$A$4:$BG$1500,P$1,FALSE),VLOOKUP($A510,Pit!$A$4:$BA$1686,P$2,FALSE))</f>
        <v>90-92 Mph</v>
      </c>
      <c r="Q510" s="15">
        <f>IF($C510="B",VLOOKUP($A510,Bat!$A$4:$BG$1500,Q$1,FALSE),VLOOKUP($A510,Pit!$A$4:$BA$1686,Q$2,FALSE))</f>
        <v>5</v>
      </c>
      <c r="R510" s="16">
        <f>IF($C510="B",VLOOKUP($A510,Bat!$A$4:$BG$1500,R$1,FALSE),VLOOKUP($A510,Pit!$A$4:$BA$1686,R$2,FALSE))</f>
        <v>98.43310155781208</v>
      </c>
      <c r="S510" s="17">
        <f>IF($C510="B",VLOOKUP($A510,Bat!$A$4:$BG$1500,S$1,FALSE),VLOOKUP($A510,Pit!$A$4:$BA$1686,S$2,FALSE))</f>
        <v>-0.23672017085303082</v>
      </c>
      <c r="T510" s="48" t="str">
        <f>IF($C510="B",VLOOKUP($A510,Bat!$A$4:$BG$1500,T$1,FALSE),VLOOKUP($A510,Pit!$A$4:$BA$1686,T$2,FALSE))</f>
        <v>$65k</v>
      </c>
      <c r="U510" s="19">
        <f>IF($C510="B",VLOOKUP($A510,Bat!$A$4:$AU$1464,46,FALSE),VLOOKUP($A510,Pit!$A$4:$BD$1664,55,FALSE))</f>
        <v>800</v>
      </c>
      <c r="V510" s="19">
        <f>IF($C510="B",VLOOKUP($A510,Bat!$A$4:$BA$1464,47,FALSE),VLOOKUP($A510,Pit!$A$4:$BF$1664,56,FALSE))</f>
        <v>800</v>
      </c>
      <c r="W510" s="19">
        <f>IF($C510="B",VLOOKUP($A510,Bat!$A$4:$BA$1464,48,FALSE),VLOOKUP($A510,Pit!$A$4:$BF$1664,57,FALSE))</f>
        <v>0</v>
      </c>
      <c r="X510" s="14">
        <f t="shared" si="33"/>
        <v>1466</v>
      </c>
      <c r="Y510" s="20">
        <f t="shared" si="34"/>
        <v>616</v>
      </c>
      <c r="Z510" s="14" t="str">
        <f>IFERROR(VLOOKUP($D510,Results37!$F$3:$L$1396,Z$1,FALSE),"")</f>
        <v/>
      </c>
      <c r="AA510" s="43" t="str">
        <f>IF(ISERROR(VLOOKUP(D510,Results37!$F$3:$O$1399,AA$1,FALSE)),"",IF(VLOOKUP(D510,Results37!$F$3:$O$1399,AA$1+1,FALSE)=1,"S"&amp;VLOOKUP(D510,Results37!$F$3:$O$1399,AA$1,FALSE),VLOOKUP(D510,Results37!$F$3:$O$1399,AA$1,FALSE)))</f>
        <v/>
      </c>
      <c r="AB510" s="14" t="str">
        <f>IFERROR(VLOOKUP($D510,Results37!$F$3:$L$1396,AB$1,FALSE),"")</f>
        <v/>
      </c>
      <c r="AC510" s="14" t="str">
        <f>IFERROR(VLOOKUP($D510,Results37!$F$3:$L$1396,AC$1,FALSE),"")</f>
        <v/>
      </c>
      <c r="AD510" s="14" t="e">
        <f t="shared" si="35"/>
        <v>#VALUE!</v>
      </c>
      <c r="AE510" s="18" t="str">
        <f>IF(ISERROR(VLOOKUP($AC510&amp;"-"&amp;$F510&amp;" "&amp;G510,Bonuses!$B$1:$G$1006,4,FALSE)),"",INT(VLOOKUP($AC510&amp;"-"&amp;$F510&amp;" "&amp;$G510,Bonuses!$B$1:$G$1006,4,FALSE)))</f>
        <v/>
      </c>
      <c r="AF510" s="14" t="str">
        <f>AA510&amp;"."&amp;AB510&amp;" ("&amp;Z510&amp;") - "&amp;E510&amp;" "&amp;F510&amp;" "&amp;G510</f>
        <v>. () - RP Togai Ando</v>
      </c>
    </row>
    <row r="511" spans="1:32" s="19" customFormat="1" hidden="1" x14ac:dyDescent="0.3">
      <c r="A511" s="19">
        <v>5402</v>
      </c>
      <c r="B511" s="19">
        <f t="shared" si="32"/>
        <v>1</v>
      </c>
      <c r="C511" s="14" t="str">
        <f>IF(ISNUMBER(IFERROR(VLOOKUP($A511,Pit!$A$4:$A$600,1,FALSE),"B")),"P","B")</f>
        <v>P</v>
      </c>
      <c r="D511" s="15">
        <f>IF($C511="B",VLOOKUP($A511,Bat!$A$4:$BG$1500,D$1,FALSE),VLOOKUP($A511,Pit!$A$4:$BA$1686,D$2,FALSE))</f>
        <v>5402</v>
      </c>
      <c r="E511" s="14" t="str">
        <f>IF($C511="B",VLOOKUP($A511,Bat!$A$4:$BG$1500,E$1,FALSE),VLOOKUP($A511,Pit!$A$4:$BA$1686,E$2,FALSE))</f>
        <v>RP</v>
      </c>
      <c r="F511" s="14" t="str">
        <f>IF($C511="B",VLOOKUP($A511,Bat!$A$4:$BG$1500,F$1,FALSE),VLOOKUP($A511,Pit!$A$4:$BA$1686,F$2,FALSE))</f>
        <v>Albert</v>
      </c>
      <c r="G511" s="14" t="str">
        <f>IF($C511="B",VLOOKUP($A511,Bat!$A$4:$BG$1500,G$1,FALSE),VLOOKUP($A511,Pit!$A$4:$BA$1686,G$2,FALSE))</f>
        <v>Childress</v>
      </c>
      <c r="H511" s="14">
        <f>IF($C511="B",VLOOKUP($A511,Bat!$A$4:$BG$1500,H$1,FALSE),VLOOKUP($A511,Pit!$A$4:$BA$1686,H$2,FALSE))</f>
        <v>18</v>
      </c>
      <c r="I511" s="14" t="str">
        <f>IF($C511="B",VLOOKUP($A511,Bat!$A$4:$BG$1500,I$1,FALSE),VLOOKUP($A511,Pit!$A$4:$BA$1686,I$2,FALSE))</f>
        <v>S</v>
      </c>
      <c r="J511" s="14" t="str">
        <f>IF($C511="B",VLOOKUP($A511,Bat!$A$4:$BG$1500,J$1,FALSE),VLOOKUP($A511,Pit!$A$4:$BA$1686,J$2,FALSE))</f>
        <v>R</v>
      </c>
      <c r="K511" s="14" t="str">
        <f>IF($C511="B",VLOOKUP($A511,Bat!$A$4:$BG$1500,K$1,FALSE),VLOOKUP($A511,Pit!$A$4:$BA$1686,K$2,FALSE))</f>
        <v>High</v>
      </c>
      <c r="L511" s="15" t="str">
        <f>IF($C511="B",VLOOKUP($A511,Bat!$A$4:$BG$1500,L$1,FALSE),VLOOKUP($A511,Pit!$A$4:$BA$1686,L$2,FALSE))</f>
        <v>Normal</v>
      </c>
      <c r="M511" s="14">
        <f>IF($C511="B",VLOOKUP($A511,Bat!$A$4:$BG$1500,M$1,FALSE),VLOOKUP($A511,Pit!$A$4:$BA$1686,M$2,FALSE))</f>
        <v>4</v>
      </c>
      <c r="N511" s="14">
        <f>IF($C511="B",VLOOKUP($A511,Bat!$A$4:$BG$1500,N$1,FALSE),VLOOKUP($A511,Pit!$A$4:$BA$1686,N$2,FALSE))</f>
        <v>1</v>
      </c>
      <c r="O511" s="14">
        <f>IF($C511="B",VLOOKUP($A511,Bat!$A$4:$BG$1500,O$1,FALSE),VLOOKUP($A511,Pit!$A$4:$BA$1686,O$2,FALSE))</f>
        <v>3</v>
      </c>
      <c r="P511" s="14" t="str">
        <f>IF($C511="B",VLOOKUP($A511,Bat!$A$4:$BG$1500,P$1,FALSE),VLOOKUP($A511,Pit!$A$4:$BA$1686,P$2,FALSE))</f>
        <v>91-93 Mph</v>
      </c>
      <c r="Q511" s="15">
        <f>IF($C511="B",VLOOKUP($A511,Bat!$A$4:$BG$1500,Q$1,FALSE),VLOOKUP($A511,Pit!$A$4:$BA$1686,Q$2,FALSE))</f>
        <v>4</v>
      </c>
      <c r="R511" s="16">
        <f>IF($C511="B",VLOOKUP($A511,Bat!$A$4:$BG$1500,R$1,FALSE),VLOOKUP($A511,Pit!$A$4:$BA$1686,R$2,FALSE))</f>
        <v>100.34049609614198</v>
      </c>
      <c r="S511" s="17">
        <f>IF($C511="B",VLOOKUP($A511,Bat!$A$4:$BG$1500,S$1,FALSE),VLOOKUP($A511,Pit!$A$4:$BA$1686,S$2,FALSE))</f>
        <v>-6.075031303215838E-2</v>
      </c>
      <c r="T511" s="48" t="str">
        <f>IF($C511="B",VLOOKUP($A511,Bat!$A$4:$BG$1500,T$1,FALSE),VLOOKUP($A511,Pit!$A$4:$BA$1686,T$2,FALSE))</f>
        <v>$65k</v>
      </c>
      <c r="U511" s="19">
        <f>IF($C511="B",VLOOKUP($A511,Bat!$A$4:$AU$1464,46,FALSE),VLOOKUP($A511,Pit!$A$4:$BD$1664,55,FALSE))</f>
        <v>800</v>
      </c>
      <c r="V511" s="19">
        <f>IF($C511="B",VLOOKUP($A511,Bat!$A$4:$BA$1464,47,FALSE),VLOOKUP($A511,Pit!$A$4:$BF$1664,56,FALSE))</f>
        <v>800</v>
      </c>
      <c r="W511" s="19">
        <f>IF($C511="B",VLOOKUP($A511,Bat!$A$4:$BA$1464,48,FALSE),VLOOKUP($A511,Pit!$A$4:$BF$1664,57,FALSE))</f>
        <v>0</v>
      </c>
      <c r="X511" s="14">
        <f t="shared" si="33"/>
        <v>1339</v>
      </c>
      <c r="Y511" s="20">
        <f t="shared" si="34"/>
        <v>489</v>
      </c>
      <c r="Z511" s="14" t="str">
        <f>IFERROR(VLOOKUP($D511,Results37!$F$3:$L$1396,Z$1,FALSE),"")</f>
        <v/>
      </c>
      <c r="AA511" s="43" t="str">
        <f>IF(ISERROR(VLOOKUP(D511,Results37!$F$3:$O$1399,AA$1,FALSE)),"",IF(VLOOKUP(D511,Results37!$F$3:$O$1399,AA$1+1,FALSE)=1,"S"&amp;VLOOKUP(D511,Results37!$F$3:$O$1399,AA$1,FALSE),VLOOKUP(D511,Results37!$F$3:$O$1399,AA$1,FALSE)))</f>
        <v/>
      </c>
      <c r="AB511" s="14" t="str">
        <f>IFERROR(VLOOKUP($D511,Results37!$F$3:$L$1396,AB$1,FALSE),"")</f>
        <v/>
      </c>
      <c r="AC511" s="14" t="str">
        <f>IFERROR(VLOOKUP($D511,Results37!$F$3:$L$1396,AC$1,FALSE),"")</f>
        <v/>
      </c>
      <c r="AD511" s="14" t="e">
        <f t="shared" si="35"/>
        <v>#VALUE!</v>
      </c>
      <c r="AE511" s="18" t="str">
        <f>IF(ISERROR(VLOOKUP($AC511&amp;"-"&amp;$F511&amp;" "&amp;G511,Bonuses!$B$1:$G$1006,4,FALSE)),"",INT(VLOOKUP($AC511&amp;"-"&amp;$F511&amp;" "&amp;$G511,Bonuses!$B$1:$G$1006,4,FALSE)))</f>
        <v/>
      </c>
      <c r="AF511" s="14" t="str">
        <f>IF(ISERROR(VLOOKUP($AC511&amp;"-"&amp;$F511,Bonuses!$B$1:$G$1006,5,FALSE)),"",IF(VLOOKUP($AC511&amp;"-"&amp;$F511,Bonuses!$B$1:$G$1006,5,FALSE)="","",VLOOKUP($AC511&amp;"-"&amp;$F511,Bonuses!$B$1:$G$1006,6,FALSE)&amp;" yrs, "&amp;VLOOKUP($AC511&amp;"-"&amp;$F511,Bonuses!$B$1:$G$1006,5,FALSE)))</f>
        <v/>
      </c>
    </row>
    <row r="512" spans="1:32" s="19" customFormat="1" hidden="1" x14ac:dyDescent="0.3">
      <c r="A512" s="19">
        <v>12334</v>
      </c>
      <c r="B512" s="19">
        <f t="shared" si="32"/>
        <v>1</v>
      </c>
      <c r="C512" s="14" t="str">
        <f>IF(ISNUMBER(IFERROR(VLOOKUP($A512,Pit!$A$4:$A$600,1,FALSE),"B")),"P","B")</f>
        <v>B</v>
      </c>
      <c r="D512" s="15">
        <f>IF($C512="B",VLOOKUP($A512,Bat!$A$4:$BG$1500,D$1,FALSE),VLOOKUP($A512,Pit!$A$4:$BA$1686,D$2,FALSE))</f>
        <v>12334</v>
      </c>
      <c r="E512" s="14" t="str">
        <f>IF($C512="B",VLOOKUP($A512,Bat!$A$4:$BG$1500,E$1,FALSE),VLOOKUP($A512,Pit!$A$4:$BA$1686,E$2,FALSE))</f>
        <v>C</v>
      </c>
      <c r="F512" s="14" t="str">
        <f>IF($C512="B",VLOOKUP($A512,Bat!$A$4:$BG$1500,F$1,FALSE),VLOOKUP($A512,Pit!$A$4:$BA$1686,F$2,FALSE))</f>
        <v>Lorenzo</v>
      </c>
      <c r="G512" s="14" t="str">
        <f>IF($C512="B",VLOOKUP($A512,Bat!$A$4:$BG$1500,G$1,FALSE),VLOOKUP($A512,Pit!$A$4:$BA$1686,G$2,FALSE))</f>
        <v>Calvaro</v>
      </c>
      <c r="H512" s="14">
        <f>IF($C512="B",VLOOKUP($A512,Bat!$A$4:$BG$1500,H$1,FALSE),VLOOKUP($A512,Pit!$A$4:$BA$1686,H$2,FALSE))</f>
        <v>18</v>
      </c>
      <c r="I512" s="14" t="str">
        <f>IF($C512="B",VLOOKUP($A512,Bat!$A$4:$BG$1500,I$1,FALSE),VLOOKUP($A512,Pit!$A$4:$BA$1686,I$2,FALSE))</f>
        <v>S</v>
      </c>
      <c r="J512" s="14" t="str">
        <f>IF($C512="B",VLOOKUP($A512,Bat!$A$4:$BG$1500,J$1,FALSE),VLOOKUP($A512,Pit!$A$4:$BA$1686,J$2,FALSE))</f>
        <v>R</v>
      </c>
      <c r="K512" s="14" t="str">
        <f>IF($C512="B",VLOOKUP($A512,Bat!$A$4:$BG$1500,K$1,FALSE),VLOOKUP($A512,Pit!$A$4:$BA$1686,K$2,FALSE))</f>
        <v>Normal</v>
      </c>
      <c r="L512" s="15" t="str">
        <f>IF($C512="B",VLOOKUP($A512,Bat!$A$4:$BG$1500,L$1,FALSE),VLOOKUP($A512,Pit!$A$4:$BA$1686,L$2,FALSE))</f>
        <v>Low</v>
      </c>
      <c r="M512" s="14">
        <f>IF($C512="B",VLOOKUP($A512,Bat!$A$4:$BG$1500,M$1,FALSE),VLOOKUP($A512,Pit!$A$4:$BA$1686,M$2,FALSE))</f>
        <v>2</v>
      </c>
      <c r="N512" s="14">
        <f>IF($C512="B",VLOOKUP($A512,Bat!$A$4:$BG$1500,N$1,FALSE),VLOOKUP($A512,Pit!$A$4:$BA$1686,N$2,FALSE))</f>
        <v>2</v>
      </c>
      <c r="O512" s="14">
        <f>IF($C512="B",VLOOKUP($A512,Bat!$A$4:$BG$1500,O$1,FALSE),VLOOKUP($A512,Pit!$A$4:$BA$1686,O$2,FALSE))</f>
        <v>3</v>
      </c>
      <c r="P512" s="14">
        <f>IF($C512="B",VLOOKUP($A512,Bat!$A$4:$BG$1500,P$1,FALSE),VLOOKUP($A512,Pit!$A$4:$BA$1686,P$2,FALSE))</f>
        <v>3</v>
      </c>
      <c r="Q512" s="15">
        <f>IF($C512="B",VLOOKUP($A512,Bat!$A$4:$BG$1500,Q$1,FALSE),VLOOKUP($A512,Pit!$A$4:$BA$1686,Q$2,FALSE))</f>
        <v>2</v>
      </c>
      <c r="R512" s="16">
        <f>IF($C512="B",VLOOKUP($A512,Bat!$A$4:$BG$1500,R$1,FALSE),VLOOKUP($A512,Pit!$A$4:$BA$1686,R$2,FALSE))</f>
        <v>103.9978413409539</v>
      </c>
      <c r="S512" s="17">
        <f>IF($C512="B",VLOOKUP($A512,Bat!$A$4:$BG$1500,S$1,FALSE),VLOOKUP($A512,Pit!$A$4:$BA$1686,S$2,FALSE))</f>
        <v>-0.85856380271451371</v>
      </c>
      <c r="T512" s="48" t="str">
        <f>IF($C512="B",VLOOKUP($A512,Bat!$A$4:$BG$1500,T$1,FALSE),VLOOKUP($A512,Pit!$A$4:$BA$1686,T$2,FALSE))</f>
        <v>$80k</v>
      </c>
      <c r="U512" s="19">
        <f>IF($C512="B",VLOOKUP($A512,Bat!$A$4:$AU$1464,46,FALSE),VLOOKUP($A512,Pit!$A$4:$BD$1664,55,FALSE))</f>
        <v>800</v>
      </c>
      <c r="V512" s="19">
        <f>IF($C512="B",VLOOKUP($A512,Bat!$A$4:$BA$1464,47,FALSE),VLOOKUP($A512,Pit!$A$4:$BF$1664,56,FALSE))</f>
        <v>800</v>
      </c>
      <c r="W512" s="19">
        <f>IF($C512="B",VLOOKUP($A512,Bat!$A$4:$BA$1464,48,FALSE),VLOOKUP($A512,Pit!$A$4:$BF$1664,57,FALSE))</f>
        <v>0</v>
      </c>
      <c r="X512" s="14">
        <f t="shared" si="33"/>
        <v>1782</v>
      </c>
      <c r="Y512" s="20">
        <f t="shared" si="34"/>
        <v>932</v>
      </c>
      <c r="Z512" s="14" t="str">
        <f>IFERROR(VLOOKUP($D512,Results37!$F$3:$L$1396,Z$1,FALSE),"")</f>
        <v/>
      </c>
      <c r="AA512" s="43" t="str">
        <f>IF(ISERROR(VLOOKUP(D512,Results37!$F$3:$O$1399,AA$1,FALSE)),"",IF(VLOOKUP(D512,Results37!$F$3:$O$1399,AA$1+1,FALSE)=1,"S"&amp;VLOOKUP(D512,Results37!$F$3:$O$1399,AA$1,FALSE),VLOOKUP(D512,Results37!$F$3:$O$1399,AA$1,FALSE)))</f>
        <v/>
      </c>
      <c r="AB512" s="14" t="str">
        <f>IFERROR(VLOOKUP($D512,Results37!$F$3:$L$1396,AB$1,FALSE),"")</f>
        <v/>
      </c>
      <c r="AC512" s="14" t="str">
        <f>IFERROR(VLOOKUP($D512,Results37!$F$3:$L$1396,AC$1,FALSE),"")</f>
        <v/>
      </c>
      <c r="AD512" s="14" t="e">
        <f t="shared" si="35"/>
        <v>#VALUE!</v>
      </c>
      <c r="AE512" s="18" t="str">
        <f>IF(ISERROR(VLOOKUP($AC512&amp;"-"&amp;$F512&amp;" "&amp;G512,Bonuses!$B$1:$G$1006,4,FALSE)),"",INT(VLOOKUP($AC512&amp;"-"&amp;$F512&amp;" "&amp;$G512,Bonuses!$B$1:$G$1006,4,FALSE)))</f>
        <v/>
      </c>
      <c r="AF512" s="14" t="str">
        <f>IF(ISERROR(VLOOKUP($AC512&amp;"-"&amp;$F512,Bonuses!$B$1:$G$1006,5,FALSE)),"",IF(VLOOKUP($AC512&amp;"-"&amp;$F512,Bonuses!$B$1:$G$1006,5,FALSE)="","",VLOOKUP($AC512&amp;"-"&amp;$F512,Bonuses!$B$1:$G$1006,6,FALSE)&amp;" yrs, "&amp;VLOOKUP($AC512&amp;"-"&amp;$F512,Bonuses!$B$1:$G$1006,5,FALSE)))</f>
        <v/>
      </c>
    </row>
    <row r="513" spans="1:32" s="19" customFormat="1" hidden="1" x14ac:dyDescent="0.3">
      <c r="A513" s="19">
        <v>5192</v>
      </c>
      <c r="B513" s="19">
        <f t="shared" si="32"/>
        <v>1</v>
      </c>
      <c r="C513" s="14" t="str">
        <f>IF(ISNUMBER(IFERROR(VLOOKUP($A513,Pit!$A$4:$A$600,1,FALSE),"B")),"P","B")</f>
        <v>B</v>
      </c>
      <c r="D513" s="15">
        <f>IF($C513="B",VLOOKUP($A513,Bat!$A$4:$BG$1500,D$1,FALSE),VLOOKUP($A513,Pit!$A$4:$BA$1686,D$2,FALSE))</f>
        <v>5192</v>
      </c>
      <c r="E513" s="14" t="str">
        <f>IF($C513="B",VLOOKUP($A513,Bat!$A$4:$BG$1500,E$1,FALSE),VLOOKUP($A513,Pit!$A$4:$BA$1686,E$2,FALSE))</f>
        <v>C</v>
      </c>
      <c r="F513" s="14" t="str">
        <f>IF($C513="B",VLOOKUP($A513,Bat!$A$4:$BG$1500,F$1,FALSE),VLOOKUP($A513,Pit!$A$4:$BA$1686,F$2,FALSE))</f>
        <v>José</v>
      </c>
      <c r="G513" s="14" t="str">
        <f>IF($C513="B",VLOOKUP($A513,Bat!$A$4:$BG$1500,G$1,FALSE),VLOOKUP($A513,Pit!$A$4:$BA$1686,G$2,FALSE))</f>
        <v>Ramos</v>
      </c>
      <c r="H513" s="14">
        <f>IF($C513="B",VLOOKUP($A513,Bat!$A$4:$BG$1500,H$1,FALSE),VLOOKUP($A513,Pit!$A$4:$BA$1686,H$2,FALSE))</f>
        <v>18</v>
      </c>
      <c r="I513" s="14" t="str">
        <f>IF($C513="B",VLOOKUP($A513,Bat!$A$4:$BG$1500,I$1,FALSE),VLOOKUP($A513,Pit!$A$4:$BA$1686,I$2,FALSE))</f>
        <v>R</v>
      </c>
      <c r="J513" s="14" t="str">
        <f>IF($C513="B",VLOOKUP($A513,Bat!$A$4:$BG$1500,J$1,FALSE),VLOOKUP($A513,Pit!$A$4:$BA$1686,J$2,FALSE))</f>
        <v>R</v>
      </c>
      <c r="K513" s="14" t="str">
        <f>IF($C513="B",VLOOKUP($A513,Bat!$A$4:$BG$1500,K$1,FALSE),VLOOKUP($A513,Pit!$A$4:$BA$1686,K$2,FALSE))</f>
        <v>Low</v>
      </c>
      <c r="L513" s="15" t="str">
        <f>IF($C513="B",VLOOKUP($A513,Bat!$A$4:$BG$1500,L$1,FALSE),VLOOKUP($A513,Pit!$A$4:$BA$1686,L$2,FALSE))</f>
        <v>Normal</v>
      </c>
      <c r="M513" s="14">
        <f>IF($C513="B",VLOOKUP($A513,Bat!$A$4:$BG$1500,M$1,FALSE),VLOOKUP($A513,Pit!$A$4:$BA$1686,M$2,FALSE))</f>
        <v>2</v>
      </c>
      <c r="N513" s="14">
        <f>IF($C513="B",VLOOKUP($A513,Bat!$A$4:$BG$1500,N$1,FALSE),VLOOKUP($A513,Pit!$A$4:$BA$1686,N$2,FALSE))</f>
        <v>3</v>
      </c>
      <c r="O513" s="14">
        <f>IF($C513="B",VLOOKUP($A513,Bat!$A$4:$BG$1500,O$1,FALSE),VLOOKUP($A513,Pit!$A$4:$BA$1686,O$2,FALSE))</f>
        <v>3</v>
      </c>
      <c r="P513" s="14">
        <f>IF($C513="B",VLOOKUP($A513,Bat!$A$4:$BG$1500,P$1,FALSE),VLOOKUP($A513,Pit!$A$4:$BA$1686,P$2,FALSE))</f>
        <v>3</v>
      </c>
      <c r="Q513" s="15">
        <f>IF($C513="B",VLOOKUP($A513,Bat!$A$4:$BG$1500,Q$1,FALSE),VLOOKUP($A513,Pit!$A$4:$BA$1686,Q$2,FALSE))</f>
        <v>3</v>
      </c>
      <c r="R513" s="16">
        <f>IF($C513="B",VLOOKUP($A513,Bat!$A$4:$BG$1500,R$1,FALSE),VLOOKUP($A513,Pit!$A$4:$BA$1686,R$2,FALSE))</f>
        <v>103.99075597418333</v>
      </c>
      <c r="S513" s="17">
        <f>IF($C513="B",VLOOKUP($A513,Bat!$A$4:$BG$1500,S$1,FALSE),VLOOKUP($A513,Pit!$A$4:$BA$1686,S$2,FALSE))</f>
        <v>-0.86004385630857216</v>
      </c>
      <c r="T513" s="48" t="str">
        <f>IF($C513="B",VLOOKUP($A513,Bat!$A$4:$BG$1500,T$1,FALSE),VLOOKUP($A513,Pit!$A$4:$BA$1686,T$2,FALSE))</f>
        <v>$200k</v>
      </c>
      <c r="U513" s="19">
        <f>IF($C513="B",VLOOKUP($A513,Bat!$A$4:$AU$1464,46,FALSE),VLOOKUP($A513,Pit!$A$4:$BD$1664,55,FALSE))</f>
        <v>800</v>
      </c>
      <c r="V513" s="19">
        <f>IF($C513="B",VLOOKUP($A513,Bat!$A$4:$BA$1464,47,FALSE),VLOOKUP($A513,Pit!$A$4:$BF$1664,56,FALSE))</f>
        <v>800</v>
      </c>
      <c r="W513" s="19">
        <f>IF($C513="B",VLOOKUP($A513,Bat!$A$4:$BA$1464,48,FALSE),VLOOKUP($A513,Pit!$A$4:$BF$1664,57,FALSE))</f>
        <v>0</v>
      </c>
      <c r="X513" s="14">
        <f t="shared" si="33"/>
        <v>1784</v>
      </c>
      <c r="Y513" s="20">
        <f t="shared" si="34"/>
        <v>934</v>
      </c>
      <c r="Z513" s="14" t="str">
        <f>IFERROR(VLOOKUP($D513,Results37!$F$3:$L$1396,Z$1,FALSE),"")</f>
        <v/>
      </c>
      <c r="AA513" s="43" t="str">
        <f>IF(ISERROR(VLOOKUP(D513,Results37!$F$3:$O$1399,AA$1,FALSE)),"",IF(VLOOKUP(D513,Results37!$F$3:$O$1399,AA$1+1,FALSE)=1,"S"&amp;VLOOKUP(D513,Results37!$F$3:$O$1399,AA$1,FALSE),VLOOKUP(D513,Results37!$F$3:$O$1399,AA$1,FALSE)))</f>
        <v/>
      </c>
      <c r="AB513" s="14" t="str">
        <f>IFERROR(VLOOKUP($D513,Results37!$F$3:$L$1396,AB$1,FALSE),"")</f>
        <v/>
      </c>
      <c r="AC513" s="14" t="str">
        <f>IFERROR(VLOOKUP($D513,Results37!$F$3:$L$1396,AC$1,FALSE),"")</f>
        <v/>
      </c>
      <c r="AD513" s="14" t="e">
        <f t="shared" si="35"/>
        <v>#VALUE!</v>
      </c>
      <c r="AE513" s="18" t="str">
        <f>IF(ISERROR(VLOOKUP($AC513&amp;"-"&amp;$F513&amp;" "&amp;G513,Bonuses!$B$1:$G$1006,4,FALSE)),"",INT(VLOOKUP($AC513&amp;"-"&amp;$F513&amp;" "&amp;$G513,Bonuses!$B$1:$G$1006,4,FALSE)))</f>
        <v/>
      </c>
      <c r="AF513" s="14" t="str">
        <f>IF(ISERROR(VLOOKUP($AC513&amp;"-"&amp;$F513,Bonuses!$B$1:$G$1006,5,FALSE)),"",IF(VLOOKUP($AC513&amp;"-"&amp;$F513,Bonuses!$B$1:$G$1006,5,FALSE)="","",VLOOKUP($AC513&amp;"-"&amp;$F513,Bonuses!$B$1:$G$1006,6,FALSE)&amp;" yrs, "&amp;VLOOKUP($AC513&amp;"-"&amp;$F513,Bonuses!$B$1:$G$1006,5,FALSE)))</f>
        <v/>
      </c>
    </row>
    <row r="514" spans="1:32" s="19" customFormat="1" hidden="1" x14ac:dyDescent="0.3">
      <c r="A514" s="19">
        <v>6209</v>
      </c>
      <c r="B514" s="19">
        <f t="shared" si="32"/>
        <v>1</v>
      </c>
      <c r="C514" s="14" t="str">
        <f>IF(ISNUMBER(IFERROR(VLOOKUP($A514,Pit!$A$4:$A$600,1,FALSE),"B")),"P","B")</f>
        <v>P</v>
      </c>
      <c r="D514" s="15">
        <f>IF($C514="B",VLOOKUP($A514,Bat!$A$4:$BG$1500,D$1,FALSE),VLOOKUP($A514,Pit!$A$4:$BA$1686,D$2,FALSE))</f>
        <v>6209</v>
      </c>
      <c r="E514" s="14" t="str">
        <f>IF($C514="B",VLOOKUP($A514,Bat!$A$4:$BG$1500,E$1,FALSE),VLOOKUP($A514,Pit!$A$4:$BA$1686,E$2,FALSE))</f>
        <v>RP</v>
      </c>
      <c r="F514" s="14" t="str">
        <f>IF($C514="B",VLOOKUP($A514,Bat!$A$4:$BG$1500,F$1,FALSE),VLOOKUP($A514,Pit!$A$4:$BA$1686,F$2,FALSE))</f>
        <v>Taizo</v>
      </c>
      <c r="G514" s="14" t="str">
        <f>IF($C514="B",VLOOKUP($A514,Bat!$A$4:$BG$1500,G$1,FALSE),VLOOKUP($A514,Pit!$A$4:$BA$1686,G$2,FALSE))</f>
        <v>Miyata</v>
      </c>
      <c r="H514" s="14">
        <f>IF($C514="B",VLOOKUP($A514,Bat!$A$4:$BG$1500,H$1,FALSE),VLOOKUP($A514,Pit!$A$4:$BA$1686,H$2,FALSE))</f>
        <v>18</v>
      </c>
      <c r="I514" s="14" t="str">
        <f>IF($C514="B",VLOOKUP($A514,Bat!$A$4:$BG$1500,I$1,FALSE),VLOOKUP($A514,Pit!$A$4:$BA$1686,I$2,FALSE))</f>
        <v>L</v>
      </c>
      <c r="J514" s="14" t="str">
        <f>IF($C514="B",VLOOKUP($A514,Bat!$A$4:$BG$1500,J$1,FALSE),VLOOKUP($A514,Pit!$A$4:$BA$1686,J$2,FALSE))</f>
        <v>L</v>
      </c>
      <c r="K514" s="14" t="str">
        <f>IF($C514="B",VLOOKUP($A514,Bat!$A$4:$BG$1500,K$1,FALSE),VLOOKUP($A514,Pit!$A$4:$BA$1686,K$2,FALSE))</f>
        <v>Normal</v>
      </c>
      <c r="L514" s="15" t="str">
        <f>IF($C514="B",VLOOKUP($A514,Bat!$A$4:$BG$1500,L$1,FALSE),VLOOKUP($A514,Pit!$A$4:$BA$1686,L$2,FALSE))</f>
        <v>Normal</v>
      </c>
      <c r="M514" s="14">
        <f>IF($C514="B",VLOOKUP($A514,Bat!$A$4:$BG$1500,M$1,FALSE),VLOOKUP($A514,Pit!$A$4:$BA$1686,M$2,FALSE))</f>
        <v>5</v>
      </c>
      <c r="N514" s="14">
        <f>IF($C514="B",VLOOKUP($A514,Bat!$A$4:$BG$1500,N$1,FALSE),VLOOKUP($A514,Pit!$A$4:$BA$1686,N$2,FALSE))</f>
        <v>1</v>
      </c>
      <c r="O514" s="14">
        <f>IF($C514="B",VLOOKUP($A514,Bat!$A$4:$BG$1500,O$1,FALSE),VLOOKUP($A514,Pit!$A$4:$BA$1686,O$2,FALSE))</f>
        <v>2</v>
      </c>
      <c r="P514" s="14" t="str">
        <f>IF($C514="B",VLOOKUP($A514,Bat!$A$4:$BG$1500,P$1,FALSE),VLOOKUP($A514,Pit!$A$4:$BA$1686,P$2,FALSE))</f>
        <v>94-96 Mph</v>
      </c>
      <c r="Q514" s="15">
        <f>IF($C514="B",VLOOKUP($A514,Bat!$A$4:$BG$1500,Q$1,FALSE),VLOOKUP($A514,Pit!$A$4:$BA$1686,Q$2,FALSE))</f>
        <v>9</v>
      </c>
      <c r="R514" s="16">
        <f>IF($C514="B",VLOOKUP($A514,Bat!$A$4:$BG$1500,R$1,FALSE),VLOOKUP($A514,Pit!$A$4:$BA$1686,R$2,FALSE))</f>
        <v>100.27058317837673</v>
      </c>
      <c r="S514" s="17">
        <f>IF($C514="B",VLOOKUP($A514,Bat!$A$4:$BG$1500,S$1,FALSE),VLOOKUP($A514,Pit!$A$4:$BA$1686,S$2,FALSE))</f>
        <v>-6.7200245624376875E-2</v>
      </c>
      <c r="T514" s="48" t="str">
        <f>IF($C514="B",VLOOKUP($A514,Bat!$A$4:$BG$1500,T$1,FALSE),VLOOKUP($A514,Pit!$A$4:$BA$1686,T$2,FALSE))</f>
        <v>$65k</v>
      </c>
      <c r="U514" s="19">
        <f>IF($C514="B",VLOOKUP($A514,Bat!$A$4:$AU$1464,46,FALSE),VLOOKUP($A514,Pit!$A$4:$BD$1664,55,FALSE))</f>
        <v>800</v>
      </c>
      <c r="V514" s="19">
        <f>IF($C514="B",VLOOKUP($A514,Bat!$A$4:$BA$1464,47,FALSE),VLOOKUP($A514,Pit!$A$4:$BF$1664,56,FALSE))</f>
        <v>800</v>
      </c>
      <c r="W514" s="19">
        <f>IF($C514="B",VLOOKUP($A514,Bat!$A$4:$BA$1464,48,FALSE),VLOOKUP($A514,Pit!$A$4:$BF$1664,57,FALSE))</f>
        <v>0</v>
      </c>
      <c r="X514" s="14">
        <f t="shared" si="33"/>
        <v>1342</v>
      </c>
      <c r="Y514" s="20">
        <f t="shared" si="34"/>
        <v>492</v>
      </c>
      <c r="Z514" s="14">
        <f>IFERROR(VLOOKUP($D514,Results37!$F$3:$L$1396,Z$1,FALSE),"")</f>
        <v>571</v>
      </c>
      <c r="AA514" s="43">
        <f>IF(ISERROR(VLOOKUP(D514,Results37!$F$3:$O$1399,AA$1,FALSE)),"",IF(VLOOKUP(D514,Results37!$F$3:$O$1399,AA$1+1,FALSE)=1,"S"&amp;VLOOKUP(D514,Results37!$F$3:$O$1399,AA$1,FALSE),VLOOKUP(D514,Results37!$F$3:$O$1399,AA$1,FALSE)))</f>
        <v>19</v>
      </c>
      <c r="AB514" s="14">
        <f>IFERROR(VLOOKUP($D514,Results37!$F$3:$L$1396,AB$1,FALSE),"")</f>
        <v>7</v>
      </c>
      <c r="AC514" s="14" t="str">
        <f>IFERROR(VLOOKUP($D514,Results37!$F$3:$L$1396,AC$1,FALSE),"")</f>
        <v>Madison Malts</v>
      </c>
      <c r="AD514" s="14">
        <f t="shared" si="35"/>
        <v>771</v>
      </c>
      <c r="AE514" s="18" t="str">
        <f>IF(ISERROR(VLOOKUP($AC514&amp;"-"&amp;$F514&amp;" "&amp;G514,Bonuses!$B$1:$G$1006,4,FALSE)),"",INT(VLOOKUP($AC514&amp;"-"&amp;$F514&amp;" "&amp;$G514,Bonuses!$B$1:$G$1006,4,FALSE)))</f>
        <v/>
      </c>
      <c r="AF514" s="14" t="str">
        <f>IF(ISERROR(VLOOKUP($AC514&amp;"-"&amp;$F514,Bonuses!$B$1:$G$1006,5,FALSE)),"",IF(VLOOKUP($AC514&amp;"-"&amp;$F514,Bonuses!$B$1:$G$1006,5,FALSE)="","",VLOOKUP($AC514&amp;"-"&amp;$F514,Bonuses!$B$1:$G$1006,6,FALSE)&amp;" yrs, "&amp;VLOOKUP($AC514&amp;"-"&amp;$F514,Bonuses!$B$1:$G$1006,5,FALSE)))</f>
        <v/>
      </c>
    </row>
    <row r="515" spans="1:32" s="19" customFormat="1" hidden="1" x14ac:dyDescent="0.3">
      <c r="A515" s="19">
        <v>7355</v>
      </c>
      <c r="B515" s="19">
        <f t="shared" si="32"/>
        <v>1</v>
      </c>
      <c r="C515" s="14" t="str">
        <f>IF(ISNUMBER(IFERROR(VLOOKUP($A515,Pit!$A$4:$A$600,1,FALSE),"B")),"P","B")</f>
        <v>B</v>
      </c>
      <c r="D515" s="15">
        <f>IF($C515="B",VLOOKUP($A515,Bat!$A$4:$BG$1500,D$1,FALSE),VLOOKUP($A515,Pit!$A$4:$BA$1686,D$2,FALSE))</f>
        <v>7355</v>
      </c>
      <c r="E515" s="14" t="str">
        <f>IF($C515="B",VLOOKUP($A515,Bat!$A$4:$BG$1500,E$1,FALSE),VLOOKUP($A515,Pit!$A$4:$BA$1686,E$2,FALSE))</f>
        <v>1B</v>
      </c>
      <c r="F515" s="14" t="str">
        <f>IF($C515="B",VLOOKUP($A515,Bat!$A$4:$BG$1500,F$1,FALSE),VLOOKUP($A515,Pit!$A$4:$BA$1686,F$2,FALSE))</f>
        <v>Javier</v>
      </c>
      <c r="G515" s="14" t="str">
        <f>IF($C515="B",VLOOKUP($A515,Bat!$A$4:$BG$1500,G$1,FALSE),VLOOKUP($A515,Pit!$A$4:$BA$1686,G$2,FALSE))</f>
        <v>Camacho</v>
      </c>
      <c r="H515" s="14">
        <f>IF($C515="B",VLOOKUP($A515,Bat!$A$4:$BG$1500,H$1,FALSE),VLOOKUP($A515,Pit!$A$4:$BA$1686,H$2,FALSE))</f>
        <v>18</v>
      </c>
      <c r="I515" s="14" t="str">
        <f>IF($C515="B",VLOOKUP($A515,Bat!$A$4:$BG$1500,I$1,FALSE),VLOOKUP($A515,Pit!$A$4:$BA$1686,I$2,FALSE))</f>
        <v>L</v>
      </c>
      <c r="J515" s="14" t="str">
        <f>IF($C515="B",VLOOKUP($A515,Bat!$A$4:$BG$1500,J$1,FALSE),VLOOKUP($A515,Pit!$A$4:$BA$1686,J$2,FALSE))</f>
        <v>L</v>
      </c>
      <c r="K515" s="14" t="str">
        <f>IF($C515="B",VLOOKUP($A515,Bat!$A$4:$BG$1500,K$1,FALSE),VLOOKUP($A515,Pit!$A$4:$BA$1686,K$2,FALSE))</f>
        <v>Low</v>
      </c>
      <c r="L515" s="15" t="str">
        <f>IF($C515="B",VLOOKUP($A515,Bat!$A$4:$BG$1500,L$1,FALSE),VLOOKUP($A515,Pit!$A$4:$BA$1686,L$2,FALSE))</f>
        <v>Normal</v>
      </c>
      <c r="M515" s="14">
        <f>IF($C515="B",VLOOKUP($A515,Bat!$A$4:$BG$1500,M$1,FALSE),VLOOKUP($A515,Pit!$A$4:$BA$1686,M$2,FALSE))</f>
        <v>3</v>
      </c>
      <c r="N515" s="14">
        <f>IF($C515="B",VLOOKUP($A515,Bat!$A$4:$BG$1500,N$1,FALSE),VLOOKUP($A515,Pit!$A$4:$BA$1686,N$2,FALSE))</f>
        <v>1</v>
      </c>
      <c r="O515" s="14">
        <f>IF($C515="B",VLOOKUP($A515,Bat!$A$4:$BG$1500,O$1,FALSE),VLOOKUP($A515,Pit!$A$4:$BA$1686,O$2,FALSE))</f>
        <v>2</v>
      </c>
      <c r="P515" s="14">
        <f>IF($C515="B",VLOOKUP($A515,Bat!$A$4:$BG$1500,P$1,FALSE),VLOOKUP($A515,Pit!$A$4:$BA$1686,P$2,FALSE))</f>
        <v>1</v>
      </c>
      <c r="Q515" s="15">
        <f>IF($C515="B",VLOOKUP($A515,Bat!$A$4:$BG$1500,Q$1,FALSE),VLOOKUP($A515,Pit!$A$4:$BA$1686,Q$2,FALSE))</f>
        <v>4</v>
      </c>
      <c r="R515" s="16">
        <f>IF($C515="B",VLOOKUP($A515,Bat!$A$4:$BG$1500,R$1,FALSE),VLOOKUP($A515,Pit!$A$4:$BA$1686,R$2,FALSE))</f>
        <v>103.96641784705479</v>
      </c>
      <c r="S515" s="17">
        <f>IF($C515="B",VLOOKUP($A515,Bat!$A$4:$BG$1500,S$1,FALSE),VLOOKUP($A515,Pit!$A$4:$BA$1686,S$2,FALSE))</f>
        <v>-0.86512781790091853</v>
      </c>
      <c r="T515" s="48" t="str">
        <f>IF($C515="B",VLOOKUP($A515,Bat!$A$4:$BG$1500,T$1,FALSE),VLOOKUP($A515,Pit!$A$4:$BA$1686,T$2,FALSE))</f>
        <v>$70k</v>
      </c>
      <c r="U515" s="19">
        <f>IF($C515="B",VLOOKUP($A515,Bat!$A$4:$AU$1464,46,FALSE),VLOOKUP($A515,Pit!$A$4:$BD$1664,55,FALSE))</f>
        <v>800</v>
      </c>
      <c r="V515" s="19">
        <f>IF($C515="B",VLOOKUP($A515,Bat!$A$4:$BA$1464,47,FALSE),VLOOKUP($A515,Pit!$A$4:$BF$1664,56,FALSE))</f>
        <v>800</v>
      </c>
      <c r="W515" s="19">
        <f>IF($C515="B",VLOOKUP($A515,Bat!$A$4:$BA$1464,48,FALSE),VLOOKUP($A515,Pit!$A$4:$BF$1664,57,FALSE))</f>
        <v>0</v>
      </c>
      <c r="X515" s="14">
        <f t="shared" si="33"/>
        <v>1786</v>
      </c>
      <c r="Y515" s="20">
        <f t="shared" si="34"/>
        <v>936</v>
      </c>
      <c r="Z515" s="14" t="str">
        <f>IFERROR(VLOOKUP($D515,Results37!$F$3:$L$1396,Z$1,FALSE),"")</f>
        <v/>
      </c>
      <c r="AA515" s="43" t="str">
        <f>IF(ISERROR(VLOOKUP(D515,Results37!$F$3:$O$1399,AA$1,FALSE)),"",IF(VLOOKUP(D515,Results37!$F$3:$O$1399,AA$1+1,FALSE)=1,"S"&amp;VLOOKUP(D515,Results37!$F$3:$O$1399,AA$1,FALSE),VLOOKUP(D515,Results37!$F$3:$O$1399,AA$1,FALSE)))</f>
        <v/>
      </c>
      <c r="AB515" s="14" t="str">
        <f>IFERROR(VLOOKUP($D515,Results37!$F$3:$L$1396,AB$1,FALSE),"")</f>
        <v/>
      </c>
      <c r="AC515" s="14" t="str">
        <f>IFERROR(VLOOKUP($D515,Results37!$F$3:$L$1396,AC$1,FALSE),"")</f>
        <v/>
      </c>
      <c r="AD515" s="14" t="e">
        <f t="shared" si="35"/>
        <v>#VALUE!</v>
      </c>
      <c r="AE515" s="18" t="str">
        <f>IF(ISERROR(VLOOKUP($AC515&amp;"-"&amp;$F515&amp;" "&amp;G515,Bonuses!$B$1:$G$1006,4,FALSE)),"",INT(VLOOKUP($AC515&amp;"-"&amp;$F515&amp;" "&amp;$G515,Bonuses!$B$1:$G$1006,4,FALSE)))</f>
        <v/>
      </c>
      <c r="AF515" s="14" t="str">
        <f t="shared" ref="AF515:AF520" si="36">AA515&amp;"."&amp;AB515&amp;" ("&amp;Z515&amp;") - "&amp;E515&amp;" "&amp;F515&amp;" "&amp;G515</f>
        <v>. () - 1B Javier Camacho</v>
      </c>
    </row>
    <row r="516" spans="1:32" s="19" customFormat="1" hidden="1" x14ac:dyDescent="0.3">
      <c r="A516" s="19">
        <v>13235</v>
      </c>
      <c r="B516" s="19">
        <f t="shared" si="32"/>
        <v>1</v>
      </c>
      <c r="C516" s="14" t="str">
        <f>IF(ISNUMBER(IFERROR(VLOOKUP($A516,Pit!$A$4:$A$600,1,FALSE),"B")),"P","B")</f>
        <v>P</v>
      </c>
      <c r="D516" s="15">
        <f>IF($C516="B",VLOOKUP($A516,Bat!$A$4:$BG$1500,D$1,FALSE),VLOOKUP($A516,Pit!$A$4:$BA$1686,D$2,FALSE))</f>
        <v>13235</v>
      </c>
      <c r="E516" s="14" t="str">
        <f>IF($C516="B",VLOOKUP($A516,Bat!$A$4:$BG$1500,E$1,FALSE),VLOOKUP($A516,Pit!$A$4:$BA$1686,E$2,FALSE))</f>
        <v>RP</v>
      </c>
      <c r="F516" s="14" t="str">
        <f>IF($C516="B",VLOOKUP($A516,Bat!$A$4:$BG$1500,F$1,FALSE),VLOOKUP($A516,Pit!$A$4:$BA$1686,F$2,FALSE))</f>
        <v>Lou</v>
      </c>
      <c r="G516" s="14" t="str">
        <f>IF($C516="B",VLOOKUP($A516,Bat!$A$4:$BG$1500,G$1,FALSE),VLOOKUP($A516,Pit!$A$4:$BA$1686,G$2,FALSE))</f>
        <v>Williams</v>
      </c>
      <c r="H516" s="14">
        <f>IF($C516="B",VLOOKUP($A516,Bat!$A$4:$BG$1500,H$1,FALSE),VLOOKUP($A516,Pit!$A$4:$BA$1686,H$2,FALSE))</f>
        <v>18</v>
      </c>
      <c r="I516" s="14" t="str">
        <f>IF($C516="B",VLOOKUP($A516,Bat!$A$4:$BG$1500,I$1,FALSE),VLOOKUP($A516,Pit!$A$4:$BA$1686,I$2,FALSE))</f>
        <v>L</v>
      </c>
      <c r="J516" s="14" t="str">
        <f>IF($C516="B",VLOOKUP($A516,Bat!$A$4:$BG$1500,J$1,FALSE),VLOOKUP($A516,Pit!$A$4:$BA$1686,J$2,FALSE))</f>
        <v>L</v>
      </c>
      <c r="K516" s="14" t="str">
        <f>IF($C516="B",VLOOKUP($A516,Bat!$A$4:$BG$1500,K$1,FALSE),VLOOKUP($A516,Pit!$A$4:$BA$1686,K$2,FALSE))</f>
        <v>High</v>
      </c>
      <c r="L516" s="15" t="str">
        <f>IF($C516="B",VLOOKUP($A516,Bat!$A$4:$BG$1500,L$1,FALSE),VLOOKUP($A516,Pit!$A$4:$BA$1686,L$2,FALSE))</f>
        <v>High</v>
      </c>
      <c r="M516" s="14">
        <f>IF($C516="B",VLOOKUP($A516,Bat!$A$4:$BG$1500,M$1,FALSE),VLOOKUP($A516,Pit!$A$4:$BA$1686,M$2,FALSE))</f>
        <v>4</v>
      </c>
      <c r="N516" s="14">
        <f>IF($C516="B",VLOOKUP($A516,Bat!$A$4:$BG$1500,N$1,FALSE),VLOOKUP($A516,Pit!$A$4:$BA$1686,N$2,FALSE))</f>
        <v>1</v>
      </c>
      <c r="O516" s="14">
        <f>IF($C516="B",VLOOKUP($A516,Bat!$A$4:$BG$1500,O$1,FALSE),VLOOKUP($A516,Pit!$A$4:$BA$1686,O$2,FALSE))</f>
        <v>2</v>
      </c>
      <c r="P516" s="14" t="str">
        <f>IF($C516="B",VLOOKUP($A516,Bat!$A$4:$BG$1500,P$1,FALSE),VLOOKUP($A516,Pit!$A$4:$BA$1686,P$2,FALSE))</f>
        <v>84-86 Mph</v>
      </c>
      <c r="Q516" s="15">
        <f>IF($C516="B",VLOOKUP($A516,Bat!$A$4:$BG$1500,Q$1,FALSE),VLOOKUP($A516,Pit!$A$4:$BA$1686,Q$2,FALSE))</f>
        <v>7</v>
      </c>
      <c r="R516" s="16">
        <f>IF($C516="B",VLOOKUP($A516,Bat!$A$4:$BG$1500,R$1,FALSE),VLOOKUP($A516,Pit!$A$4:$BA$1686,R$2,FALSE))</f>
        <v>100.2560237794857</v>
      </c>
      <c r="S516" s="17">
        <f>IF($C516="B",VLOOKUP($A516,Bat!$A$4:$BG$1500,S$1,FALSE),VLOOKUP($A516,Pit!$A$4:$BA$1686,S$2,FALSE))</f>
        <v>-6.854344720188274E-2</v>
      </c>
      <c r="T516" s="48" t="str">
        <f>IF($C516="B",VLOOKUP($A516,Bat!$A$4:$BG$1500,T$1,FALSE),VLOOKUP($A516,Pit!$A$4:$BA$1686,T$2,FALSE))</f>
        <v>-</v>
      </c>
      <c r="U516" s="19">
        <f>IF($C516="B",VLOOKUP($A516,Bat!$A$4:$AU$1464,46,FALSE),VLOOKUP($A516,Pit!$A$4:$BD$1664,55,FALSE))</f>
        <v>800</v>
      </c>
      <c r="V516" s="19">
        <f>IF($C516="B",VLOOKUP($A516,Bat!$A$4:$BA$1464,47,FALSE),VLOOKUP($A516,Pit!$A$4:$BF$1664,56,FALSE))</f>
        <v>800</v>
      </c>
      <c r="W516" s="19">
        <f>IF($C516="B",VLOOKUP($A516,Bat!$A$4:$BA$1464,48,FALSE),VLOOKUP($A516,Pit!$A$4:$BF$1664,57,FALSE))</f>
        <v>0</v>
      </c>
      <c r="X516" s="14">
        <f t="shared" si="33"/>
        <v>1343</v>
      </c>
      <c r="Y516" s="20">
        <f t="shared" si="34"/>
        <v>493</v>
      </c>
      <c r="Z516" s="14">
        <f>IFERROR(VLOOKUP($D516,Results37!$F$3:$L$1396,Z$1,FALSE),"")</f>
        <v>588</v>
      </c>
      <c r="AA516" s="43">
        <f>IF(ISERROR(VLOOKUP(D516,Results37!$F$3:$O$1399,AA$1,FALSE)),"",IF(VLOOKUP(D516,Results37!$F$3:$O$1399,AA$1+1,FALSE)=1,"S"&amp;VLOOKUP(D516,Results37!$F$3:$O$1399,AA$1,FALSE),VLOOKUP(D516,Results37!$F$3:$O$1399,AA$1,FALSE)))</f>
        <v>19</v>
      </c>
      <c r="AB516" s="14">
        <f>IFERROR(VLOOKUP($D516,Results37!$F$3:$L$1396,AB$1,FALSE),"")</f>
        <v>24</v>
      </c>
      <c r="AC516" s="14" t="str">
        <f>IFERROR(VLOOKUP($D516,Results37!$F$3:$L$1396,AC$1,FALSE),"")</f>
        <v>Hartford Harpoon</v>
      </c>
      <c r="AD516" s="14">
        <f t="shared" si="35"/>
        <v>755</v>
      </c>
      <c r="AE516" s="18" t="str">
        <f>IF(ISERROR(VLOOKUP($AC516&amp;"-"&amp;$F516&amp;" "&amp;G516,Bonuses!$B$1:$G$1006,4,FALSE)),"",INT(VLOOKUP($AC516&amp;"-"&amp;$F516&amp;" "&amp;$G516,Bonuses!$B$1:$G$1006,4,FALSE)))</f>
        <v/>
      </c>
      <c r="AF516" s="14" t="str">
        <f t="shared" si="36"/>
        <v>19.24 (588) - RP Lou Williams</v>
      </c>
    </row>
    <row r="517" spans="1:32" s="19" customFormat="1" hidden="1" x14ac:dyDescent="0.3">
      <c r="A517" s="19">
        <v>8711</v>
      </c>
      <c r="B517" s="19">
        <f t="shared" ref="B517:B580" si="37">COUNTIF($A$5:$A$598,A517)</f>
        <v>1</v>
      </c>
      <c r="C517" s="14" t="str">
        <f>IF(ISNUMBER(IFERROR(VLOOKUP($A517,Pit!$A$4:$A$600,1,FALSE),"B")),"P","B")</f>
        <v>B</v>
      </c>
      <c r="D517" s="15">
        <f>IF($C517="B",VLOOKUP($A517,Bat!$A$4:$BG$1500,D$1,FALSE),VLOOKUP($A517,Pit!$A$4:$BA$1686,D$2,FALSE))</f>
        <v>8711</v>
      </c>
      <c r="E517" s="14" t="str">
        <f>IF($C517="B",VLOOKUP($A517,Bat!$A$4:$BG$1500,E$1,FALSE),VLOOKUP($A517,Pit!$A$4:$BA$1686,E$2,FALSE))</f>
        <v>C</v>
      </c>
      <c r="F517" s="14" t="str">
        <f>IF($C517="B",VLOOKUP($A517,Bat!$A$4:$BG$1500,F$1,FALSE),VLOOKUP($A517,Pit!$A$4:$BA$1686,F$2,FALSE))</f>
        <v>Valentín</v>
      </c>
      <c r="G517" s="14" t="str">
        <f>IF($C517="B",VLOOKUP($A517,Bat!$A$4:$BG$1500,G$1,FALSE),VLOOKUP($A517,Pit!$A$4:$BA$1686,G$2,FALSE))</f>
        <v>Contreras</v>
      </c>
      <c r="H517" s="14">
        <f>IF($C517="B",VLOOKUP($A517,Bat!$A$4:$BG$1500,H$1,FALSE),VLOOKUP($A517,Pit!$A$4:$BA$1686,H$2,FALSE))</f>
        <v>18</v>
      </c>
      <c r="I517" s="14" t="str">
        <f>IF($C517="B",VLOOKUP($A517,Bat!$A$4:$BG$1500,I$1,FALSE),VLOOKUP($A517,Pit!$A$4:$BA$1686,I$2,FALSE))</f>
        <v>R</v>
      </c>
      <c r="J517" s="14" t="str">
        <f>IF($C517="B",VLOOKUP($A517,Bat!$A$4:$BG$1500,J$1,FALSE),VLOOKUP($A517,Pit!$A$4:$BA$1686,J$2,FALSE))</f>
        <v>R</v>
      </c>
      <c r="K517" s="14" t="str">
        <f>IF($C517="B",VLOOKUP($A517,Bat!$A$4:$BG$1500,K$1,FALSE),VLOOKUP($A517,Pit!$A$4:$BA$1686,K$2,FALSE))</f>
        <v>Normal</v>
      </c>
      <c r="L517" s="15" t="str">
        <f>IF($C517="B",VLOOKUP($A517,Bat!$A$4:$BG$1500,L$1,FALSE),VLOOKUP($A517,Pit!$A$4:$BA$1686,L$2,FALSE))</f>
        <v>Normal</v>
      </c>
      <c r="M517" s="14">
        <f>IF($C517="B",VLOOKUP($A517,Bat!$A$4:$BG$1500,M$1,FALSE),VLOOKUP($A517,Pit!$A$4:$BA$1686,M$2,FALSE))</f>
        <v>2</v>
      </c>
      <c r="N517" s="14">
        <f>IF($C517="B",VLOOKUP($A517,Bat!$A$4:$BG$1500,N$1,FALSE),VLOOKUP($A517,Pit!$A$4:$BA$1686,N$2,FALSE))</f>
        <v>2</v>
      </c>
      <c r="O517" s="14">
        <f>IF($C517="B",VLOOKUP($A517,Bat!$A$4:$BG$1500,O$1,FALSE),VLOOKUP($A517,Pit!$A$4:$BA$1686,O$2,FALSE))</f>
        <v>3</v>
      </c>
      <c r="P517" s="14">
        <f>IF($C517="B",VLOOKUP($A517,Bat!$A$4:$BG$1500,P$1,FALSE),VLOOKUP($A517,Pit!$A$4:$BA$1686,P$2,FALSE))</f>
        <v>3</v>
      </c>
      <c r="Q517" s="15">
        <f>IF($C517="B",VLOOKUP($A517,Bat!$A$4:$BG$1500,Q$1,FALSE),VLOOKUP($A517,Pit!$A$4:$BA$1686,Q$2,FALSE))</f>
        <v>2</v>
      </c>
      <c r="R517" s="16">
        <f>IF($C517="B",VLOOKUP($A517,Bat!$A$4:$BG$1500,R$1,FALSE),VLOOKUP($A517,Pit!$A$4:$BA$1686,R$2,FALSE))</f>
        <v>103.89784134095389</v>
      </c>
      <c r="S517" s="17">
        <f>IF($C517="B",VLOOKUP($A517,Bat!$A$4:$BG$1500,S$1,FALSE),VLOOKUP($A517,Pit!$A$4:$BA$1686,S$2,FALSE))</f>
        <v>-0.8794526803405337</v>
      </c>
      <c r="T517" s="48" t="str">
        <f>IF($C517="B",VLOOKUP($A517,Bat!$A$4:$BG$1500,T$1,FALSE),VLOOKUP($A517,Pit!$A$4:$BA$1686,T$2,FALSE))</f>
        <v>$100k</v>
      </c>
      <c r="U517" s="19">
        <f>IF($C517="B",VLOOKUP($A517,Bat!$A$4:$AU$1464,46,FALSE),VLOOKUP($A517,Pit!$A$4:$BD$1664,55,FALSE))</f>
        <v>800</v>
      </c>
      <c r="V517" s="19">
        <f>IF($C517="B",VLOOKUP($A517,Bat!$A$4:$BA$1464,47,FALSE),VLOOKUP($A517,Pit!$A$4:$BF$1664,56,FALSE))</f>
        <v>800</v>
      </c>
      <c r="W517" s="19">
        <f>IF($C517="B",VLOOKUP($A517,Bat!$A$4:$BA$1464,48,FALSE),VLOOKUP($A517,Pit!$A$4:$BF$1664,57,FALSE))</f>
        <v>0</v>
      </c>
      <c r="X517" s="14">
        <f t="shared" ref="X517:X580" si="38">U517+Y517+IF($X$3&lt;&gt;$C517,50,0)</f>
        <v>1792</v>
      </c>
      <c r="Y517" s="20">
        <f t="shared" ref="Y517:Y580" si="39">RANK(S517,$S$5:$S$1177)</f>
        <v>942</v>
      </c>
      <c r="Z517" s="14" t="str">
        <f>IFERROR(VLOOKUP($D517,Results37!$F$3:$L$1396,Z$1,FALSE),"")</f>
        <v/>
      </c>
      <c r="AA517" s="43" t="str">
        <f>IF(ISERROR(VLOOKUP(D517,Results37!$F$3:$O$1399,AA$1,FALSE)),"",IF(VLOOKUP(D517,Results37!$F$3:$O$1399,AA$1+1,FALSE)=1,"S"&amp;VLOOKUP(D517,Results37!$F$3:$O$1399,AA$1,FALSE),VLOOKUP(D517,Results37!$F$3:$O$1399,AA$1,FALSE)))</f>
        <v/>
      </c>
      <c r="AB517" s="14" t="str">
        <f>IFERROR(VLOOKUP($D517,Results37!$F$3:$L$1396,AB$1,FALSE),"")</f>
        <v/>
      </c>
      <c r="AC517" s="14" t="str">
        <f>IFERROR(VLOOKUP($D517,Results37!$F$3:$L$1396,AC$1,FALSE),"")</f>
        <v/>
      </c>
      <c r="AD517" s="14" t="e">
        <f t="shared" ref="AD517:AD580" si="40">IF(X517="","",X517-Z517)</f>
        <v>#VALUE!</v>
      </c>
      <c r="AE517" s="18" t="str">
        <f>IF(ISERROR(VLOOKUP($AC517&amp;"-"&amp;$F517&amp;" "&amp;G517,Bonuses!$B$1:$G$1006,4,FALSE)),"",INT(VLOOKUP($AC517&amp;"-"&amp;$F517&amp;" "&amp;$G517,Bonuses!$B$1:$G$1006,4,FALSE)))</f>
        <v/>
      </c>
      <c r="AF517" s="14" t="str">
        <f t="shared" si="36"/>
        <v>. () - C Valentín Contreras</v>
      </c>
    </row>
    <row r="518" spans="1:32" s="19" customFormat="1" hidden="1" x14ac:dyDescent="0.3">
      <c r="A518" s="19">
        <v>5278</v>
      </c>
      <c r="B518" s="19">
        <f t="shared" si="37"/>
        <v>1</v>
      </c>
      <c r="C518" s="14" t="str">
        <f>IF(ISNUMBER(IFERROR(VLOOKUP($A518,Pit!$A$4:$A$600,1,FALSE),"B")),"P","B")</f>
        <v>P</v>
      </c>
      <c r="D518" s="15">
        <f>IF($C518="B",VLOOKUP($A518,Bat!$A$4:$BG$1500,D$1,FALSE),VLOOKUP($A518,Pit!$A$4:$BA$1686,D$2,FALSE))</f>
        <v>5278</v>
      </c>
      <c r="E518" s="14" t="str">
        <f>IF($C518="B",VLOOKUP($A518,Bat!$A$4:$BG$1500,E$1,FALSE),VLOOKUP($A518,Pit!$A$4:$BA$1686,E$2,FALSE))</f>
        <v>RP</v>
      </c>
      <c r="F518" s="14" t="str">
        <f>IF($C518="B",VLOOKUP($A518,Bat!$A$4:$BG$1500,F$1,FALSE),VLOOKUP($A518,Pit!$A$4:$BA$1686,F$2,FALSE))</f>
        <v>James</v>
      </c>
      <c r="G518" s="14" t="str">
        <f>IF($C518="B",VLOOKUP($A518,Bat!$A$4:$BG$1500,G$1,FALSE),VLOOKUP($A518,Pit!$A$4:$BA$1686,G$2,FALSE))</f>
        <v>Moore</v>
      </c>
      <c r="H518" s="14">
        <f>IF($C518="B",VLOOKUP($A518,Bat!$A$4:$BG$1500,H$1,FALSE),VLOOKUP($A518,Pit!$A$4:$BA$1686,H$2,FALSE))</f>
        <v>22</v>
      </c>
      <c r="I518" s="14" t="str">
        <f>IF($C518="B",VLOOKUP($A518,Bat!$A$4:$BG$1500,I$1,FALSE),VLOOKUP($A518,Pit!$A$4:$BA$1686,I$2,FALSE))</f>
        <v>R</v>
      </c>
      <c r="J518" s="14" t="str">
        <f>IF($C518="B",VLOOKUP($A518,Bat!$A$4:$BG$1500,J$1,FALSE),VLOOKUP($A518,Pit!$A$4:$BA$1686,J$2,FALSE))</f>
        <v>R</v>
      </c>
      <c r="K518" s="14" t="str">
        <f>IF($C518="B",VLOOKUP($A518,Bat!$A$4:$BG$1500,K$1,FALSE),VLOOKUP($A518,Pit!$A$4:$BA$1686,K$2,FALSE))</f>
        <v>Normal</v>
      </c>
      <c r="L518" s="15" t="str">
        <f>IF($C518="B",VLOOKUP($A518,Bat!$A$4:$BG$1500,L$1,FALSE),VLOOKUP($A518,Pit!$A$4:$BA$1686,L$2,FALSE))</f>
        <v>High</v>
      </c>
      <c r="M518" s="14">
        <f>IF($C518="B",VLOOKUP($A518,Bat!$A$4:$BG$1500,M$1,FALSE),VLOOKUP($A518,Pit!$A$4:$BA$1686,M$2,FALSE))</f>
        <v>4</v>
      </c>
      <c r="N518" s="14">
        <f>IF($C518="B",VLOOKUP($A518,Bat!$A$4:$BG$1500,N$1,FALSE),VLOOKUP($A518,Pit!$A$4:$BA$1686,N$2,FALSE))</f>
        <v>1</v>
      </c>
      <c r="O518" s="14">
        <f>IF($C518="B",VLOOKUP($A518,Bat!$A$4:$BG$1500,O$1,FALSE),VLOOKUP($A518,Pit!$A$4:$BA$1686,O$2,FALSE))</f>
        <v>4</v>
      </c>
      <c r="P518" s="14" t="str">
        <f>IF($C518="B",VLOOKUP($A518,Bat!$A$4:$BG$1500,P$1,FALSE),VLOOKUP($A518,Pit!$A$4:$BA$1686,P$2,FALSE))</f>
        <v>88-90 Mph</v>
      </c>
      <c r="Q518" s="15">
        <f>IF($C518="B",VLOOKUP($A518,Bat!$A$4:$BG$1500,Q$1,FALSE),VLOOKUP($A518,Pit!$A$4:$BA$1686,Q$2,FALSE))</f>
        <v>7</v>
      </c>
      <c r="R518" s="16">
        <f>IF($C518="B",VLOOKUP($A518,Bat!$A$4:$BG$1500,R$1,FALSE),VLOOKUP($A518,Pit!$A$4:$BA$1686,R$2,FALSE))</f>
        <v>100.24495744612729</v>
      </c>
      <c r="S518" s="17">
        <f>IF($C518="B",VLOOKUP($A518,Bat!$A$4:$BG$1500,S$1,FALSE),VLOOKUP($A518,Pit!$A$4:$BA$1686,S$2,FALSE))</f>
        <v>-6.9564390204783236E-2</v>
      </c>
      <c r="T518" s="48" t="str">
        <f>IF($C518="B",VLOOKUP($A518,Bat!$A$4:$BG$1500,T$1,FALSE),VLOOKUP($A518,Pit!$A$4:$BA$1686,T$2,FALSE))</f>
        <v>-</v>
      </c>
      <c r="U518" s="19">
        <f>IF($C518="B",VLOOKUP($A518,Bat!$A$4:$AU$1464,46,FALSE),VLOOKUP($A518,Pit!$A$4:$BD$1664,55,FALSE))</f>
        <v>800</v>
      </c>
      <c r="V518" s="19">
        <f>IF($C518="B",VLOOKUP($A518,Bat!$A$4:$BA$1464,47,FALSE),VLOOKUP($A518,Pit!$A$4:$BF$1664,56,FALSE))</f>
        <v>800</v>
      </c>
      <c r="W518" s="19">
        <f>IF($C518="B",VLOOKUP($A518,Bat!$A$4:$BA$1464,48,FALSE),VLOOKUP($A518,Pit!$A$4:$BF$1664,57,FALSE))</f>
        <v>0</v>
      </c>
      <c r="X518" s="14">
        <f t="shared" si="38"/>
        <v>1344</v>
      </c>
      <c r="Y518" s="20">
        <f t="shared" si="39"/>
        <v>494</v>
      </c>
      <c r="Z518" s="14" t="str">
        <f>IFERROR(VLOOKUP($D518,Results37!$F$3:$L$1396,Z$1,FALSE),"")</f>
        <v/>
      </c>
      <c r="AA518" s="43" t="str">
        <f>IF(ISERROR(VLOOKUP(D518,Results37!$F$3:$O$1399,AA$1,FALSE)),"",IF(VLOOKUP(D518,Results37!$F$3:$O$1399,AA$1+1,FALSE)=1,"S"&amp;VLOOKUP(D518,Results37!$F$3:$O$1399,AA$1,FALSE),VLOOKUP(D518,Results37!$F$3:$O$1399,AA$1,FALSE)))</f>
        <v/>
      </c>
      <c r="AB518" s="14" t="str">
        <f>IFERROR(VLOOKUP($D518,Results37!$F$3:$L$1396,AB$1,FALSE),"")</f>
        <v/>
      </c>
      <c r="AC518" s="14" t="str">
        <f>IFERROR(VLOOKUP($D518,Results37!$F$3:$L$1396,AC$1,FALSE),"")</f>
        <v/>
      </c>
      <c r="AD518" s="14" t="e">
        <f t="shared" si="40"/>
        <v>#VALUE!</v>
      </c>
      <c r="AE518" s="18" t="str">
        <f>IF(ISERROR(VLOOKUP($AC518&amp;"-"&amp;$F518&amp;" "&amp;G518,Bonuses!$B$1:$G$1006,4,FALSE)),"",INT(VLOOKUP($AC518&amp;"-"&amp;$F518&amp;" "&amp;$G518,Bonuses!$B$1:$G$1006,4,FALSE)))</f>
        <v/>
      </c>
      <c r="AF518" s="14" t="str">
        <f t="shared" si="36"/>
        <v>. () - RP James Moore</v>
      </c>
    </row>
    <row r="519" spans="1:32" s="19" customFormat="1" hidden="1" x14ac:dyDescent="0.3">
      <c r="A519" s="19">
        <v>10797</v>
      </c>
      <c r="B519" s="19">
        <f t="shared" si="37"/>
        <v>1</v>
      </c>
      <c r="C519" s="14" t="str">
        <f>IF(ISNUMBER(IFERROR(VLOOKUP($A519,Pit!$A$4:$A$600,1,FALSE),"B")),"P","B")</f>
        <v>P</v>
      </c>
      <c r="D519" s="15">
        <f>IF($C519="B",VLOOKUP($A519,Bat!$A$4:$BG$1500,D$1,FALSE),VLOOKUP($A519,Pit!$A$4:$BA$1686,D$2,FALSE))</f>
        <v>10797</v>
      </c>
      <c r="E519" s="14" t="str">
        <f>IF($C519="B",VLOOKUP($A519,Bat!$A$4:$BG$1500,E$1,FALSE),VLOOKUP($A519,Pit!$A$4:$BA$1686,E$2,FALSE))</f>
        <v>RP</v>
      </c>
      <c r="F519" s="14" t="str">
        <f>IF($C519="B",VLOOKUP($A519,Bat!$A$4:$BG$1500,F$1,FALSE),VLOOKUP($A519,Pit!$A$4:$BA$1686,F$2,FALSE))</f>
        <v>Luis</v>
      </c>
      <c r="G519" s="14" t="str">
        <f>IF($C519="B",VLOOKUP($A519,Bat!$A$4:$BG$1500,G$1,FALSE),VLOOKUP($A519,Pit!$A$4:$BA$1686,G$2,FALSE))</f>
        <v>Mendoza</v>
      </c>
      <c r="H519" s="14">
        <f>IF($C519="B",VLOOKUP($A519,Bat!$A$4:$BG$1500,H$1,FALSE),VLOOKUP($A519,Pit!$A$4:$BA$1686,H$2,FALSE))</f>
        <v>18</v>
      </c>
      <c r="I519" s="14" t="str">
        <f>IF($C519="B",VLOOKUP($A519,Bat!$A$4:$BG$1500,I$1,FALSE),VLOOKUP($A519,Pit!$A$4:$BA$1686,I$2,FALSE))</f>
        <v>R</v>
      </c>
      <c r="J519" s="14" t="str">
        <f>IF($C519="B",VLOOKUP($A519,Bat!$A$4:$BG$1500,J$1,FALSE),VLOOKUP($A519,Pit!$A$4:$BA$1686,J$2,FALSE))</f>
        <v>R</v>
      </c>
      <c r="K519" s="14" t="str">
        <f>IF($C519="B",VLOOKUP($A519,Bat!$A$4:$BG$1500,K$1,FALSE),VLOOKUP($A519,Pit!$A$4:$BA$1686,K$2,FALSE))</f>
        <v>Low</v>
      </c>
      <c r="L519" s="15" t="str">
        <f>IF($C519="B",VLOOKUP($A519,Bat!$A$4:$BG$1500,L$1,FALSE),VLOOKUP($A519,Pit!$A$4:$BA$1686,L$2,FALSE))</f>
        <v>Normal</v>
      </c>
      <c r="M519" s="14">
        <f>IF($C519="B",VLOOKUP($A519,Bat!$A$4:$BG$1500,M$1,FALSE),VLOOKUP($A519,Pit!$A$4:$BA$1686,M$2,FALSE))</f>
        <v>4</v>
      </c>
      <c r="N519" s="14">
        <f>IF($C519="B",VLOOKUP($A519,Bat!$A$4:$BG$1500,N$1,FALSE),VLOOKUP($A519,Pit!$A$4:$BA$1686,N$2,FALSE))</f>
        <v>2</v>
      </c>
      <c r="O519" s="14">
        <f>IF($C519="B",VLOOKUP($A519,Bat!$A$4:$BG$1500,O$1,FALSE),VLOOKUP($A519,Pit!$A$4:$BA$1686,O$2,FALSE))</f>
        <v>2</v>
      </c>
      <c r="P519" s="14" t="str">
        <f>IF($C519="B",VLOOKUP($A519,Bat!$A$4:$BG$1500,P$1,FALSE),VLOOKUP($A519,Pit!$A$4:$BA$1686,P$2,FALSE))</f>
        <v>88-90 Mph</v>
      </c>
      <c r="Q519" s="15">
        <f>IF($C519="B",VLOOKUP($A519,Bat!$A$4:$BG$1500,Q$1,FALSE),VLOOKUP($A519,Pit!$A$4:$BA$1686,Q$2,FALSE))</f>
        <v>8</v>
      </c>
      <c r="R519" s="16">
        <f>IF($C519="B",VLOOKUP($A519,Bat!$A$4:$BG$1500,R$1,FALSE),VLOOKUP($A519,Pit!$A$4:$BA$1686,R$2,FALSE))</f>
        <v>97.854463136217532</v>
      </c>
      <c r="S519" s="17">
        <f>IF($C519="B",VLOOKUP($A519,Bat!$A$4:$BG$1500,S$1,FALSE),VLOOKUP($A519,Pit!$A$4:$BA$1686,S$2,FALSE))</f>
        <v>-0.29010342152902474</v>
      </c>
      <c r="T519" s="48" t="str">
        <f>IF($C519="B",VLOOKUP($A519,Bat!$A$4:$BG$1500,T$1,FALSE),VLOOKUP($A519,Pit!$A$4:$BA$1686,T$2,FALSE))</f>
        <v>$65k</v>
      </c>
      <c r="U519" s="19">
        <f>IF($C519="B",VLOOKUP($A519,Bat!$A$4:$AU$1464,46,FALSE),VLOOKUP($A519,Pit!$A$4:$BD$1664,55,FALSE))</f>
        <v>800</v>
      </c>
      <c r="V519" s="19">
        <f>IF($C519="B",VLOOKUP($A519,Bat!$A$4:$BA$1464,47,FALSE),VLOOKUP($A519,Pit!$A$4:$BF$1664,56,FALSE))</f>
        <v>800</v>
      </c>
      <c r="W519" s="19">
        <f>IF($C519="B",VLOOKUP($A519,Bat!$A$4:$BA$1464,48,FALSE),VLOOKUP($A519,Pit!$A$4:$BF$1664,57,FALSE))</f>
        <v>0</v>
      </c>
      <c r="X519" s="14">
        <f t="shared" si="38"/>
        <v>1494</v>
      </c>
      <c r="Y519" s="20">
        <f t="shared" si="39"/>
        <v>644</v>
      </c>
      <c r="Z519" s="14" t="str">
        <f>IFERROR(VLOOKUP($D519,Results37!$F$3:$L$1396,Z$1,FALSE),"")</f>
        <v/>
      </c>
      <c r="AA519" s="43" t="str">
        <f>IF(ISERROR(VLOOKUP(D519,Results37!$F$3:$O$1399,AA$1,FALSE)),"",IF(VLOOKUP(D519,Results37!$F$3:$O$1399,AA$1+1,FALSE)=1,"S"&amp;VLOOKUP(D519,Results37!$F$3:$O$1399,AA$1,FALSE),VLOOKUP(D519,Results37!$F$3:$O$1399,AA$1,FALSE)))</f>
        <v/>
      </c>
      <c r="AB519" s="14" t="str">
        <f>IFERROR(VLOOKUP($D519,Results37!$F$3:$L$1396,AB$1,FALSE),"")</f>
        <v/>
      </c>
      <c r="AC519" s="14" t="str">
        <f>IFERROR(VLOOKUP($D519,Results37!$F$3:$L$1396,AC$1,FALSE),"")</f>
        <v/>
      </c>
      <c r="AD519" s="14" t="e">
        <f t="shared" si="40"/>
        <v>#VALUE!</v>
      </c>
      <c r="AE519" s="18" t="str">
        <f>IF(ISERROR(VLOOKUP($AC519&amp;"-"&amp;$F519&amp;" "&amp;G519,Bonuses!$B$1:$G$1006,4,FALSE)),"",INT(VLOOKUP($AC519&amp;"-"&amp;$F519&amp;" "&amp;$G519,Bonuses!$B$1:$G$1006,4,FALSE)))</f>
        <v/>
      </c>
      <c r="AF519" s="14" t="str">
        <f t="shared" si="36"/>
        <v>. () - RP Luis Mendoza</v>
      </c>
    </row>
    <row r="520" spans="1:32" s="19" customFormat="1" hidden="1" x14ac:dyDescent="0.3">
      <c r="A520" s="19">
        <v>7649</v>
      </c>
      <c r="B520" s="19">
        <f t="shared" si="37"/>
        <v>1</v>
      </c>
      <c r="C520" s="14" t="str">
        <f>IF(ISNUMBER(IFERROR(VLOOKUP($A520,Pit!$A$4:$A$600,1,FALSE),"B")),"P","B")</f>
        <v>P</v>
      </c>
      <c r="D520" s="15">
        <f>IF($C520="B",VLOOKUP($A520,Bat!$A$4:$BG$1500,D$1,FALSE),VLOOKUP($A520,Pit!$A$4:$BA$1686,D$2,FALSE))</f>
        <v>7649</v>
      </c>
      <c r="E520" s="14" t="str">
        <f>IF($C520="B",VLOOKUP($A520,Bat!$A$4:$BG$1500,E$1,FALSE),VLOOKUP($A520,Pit!$A$4:$BA$1686,E$2,FALSE))</f>
        <v>SP</v>
      </c>
      <c r="F520" s="14" t="str">
        <f>IF($C520="B",VLOOKUP($A520,Bat!$A$4:$BG$1500,F$1,FALSE),VLOOKUP($A520,Pit!$A$4:$BA$1686,F$2,FALSE))</f>
        <v>Stefan</v>
      </c>
      <c r="G520" s="14" t="str">
        <f>IF($C520="B",VLOOKUP($A520,Bat!$A$4:$BG$1500,G$1,FALSE),VLOOKUP($A520,Pit!$A$4:$BA$1686,G$2,FALSE))</f>
        <v>Springsteen</v>
      </c>
      <c r="H520" s="14">
        <f>IF($C520="B",VLOOKUP($A520,Bat!$A$4:$BG$1500,H$1,FALSE),VLOOKUP($A520,Pit!$A$4:$BA$1686,H$2,FALSE))</f>
        <v>21</v>
      </c>
      <c r="I520" s="14" t="str">
        <f>IF($C520="B",VLOOKUP($A520,Bat!$A$4:$BG$1500,I$1,FALSE),VLOOKUP($A520,Pit!$A$4:$BA$1686,I$2,FALSE))</f>
        <v>R</v>
      </c>
      <c r="J520" s="14" t="str">
        <f>IF($C520="B",VLOOKUP($A520,Bat!$A$4:$BG$1500,J$1,FALSE),VLOOKUP($A520,Pit!$A$4:$BA$1686,J$2,FALSE))</f>
        <v>L</v>
      </c>
      <c r="K520" s="14" t="str">
        <f>IF($C520="B",VLOOKUP($A520,Bat!$A$4:$BG$1500,K$1,FALSE),VLOOKUP($A520,Pit!$A$4:$BA$1686,K$2,FALSE))</f>
        <v>Normal</v>
      </c>
      <c r="L520" s="15" t="str">
        <f>IF($C520="B",VLOOKUP($A520,Bat!$A$4:$BG$1500,L$1,FALSE),VLOOKUP($A520,Pit!$A$4:$BA$1686,L$2,FALSE))</f>
        <v>Normal</v>
      </c>
      <c r="M520" s="14">
        <f>IF($C520="B",VLOOKUP($A520,Bat!$A$4:$BG$1500,M$1,FALSE),VLOOKUP($A520,Pit!$A$4:$BA$1686,M$2,FALSE))</f>
        <v>5</v>
      </c>
      <c r="N520" s="14">
        <f>IF($C520="B",VLOOKUP($A520,Bat!$A$4:$BG$1500,N$1,FALSE),VLOOKUP($A520,Pit!$A$4:$BA$1686,N$2,FALSE))</f>
        <v>2</v>
      </c>
      <c r="O520" s="14">
        <f>IF($C520="B",VLOOKUP($A520,Bat!$A$4:$BG$1500,O$1,FALSE),VLOOKUP($A520,Pit!$A$4:$BA$1686,O$2,FALSE))</f>
        <v>2</v>
      </c>
      <c r="P520" s="14" t="str">
        <f>IF($C520="B",VLOOKUP($A520,Bat!$A$4:$BG$1500,P$1,FALSE),VLOOKUP($A520,Pit!$A$4:$BA$1686,P$2,FALSE))</f>
        <v>88-90 Mph</v>
      </c>
      <c r="Q520" s="15">
        <f>IF($C520="B",VLOOKUP($A520,Bat!$A$4:$BG$1500,Q$1,FALSE),VLOOKUP($A520,Pit!$A$4:$BA$1686,Q$2,FALSE))</f>
        <v>6</v>
      </c>
      <c r="R520" s="16">
        <f>IF($C520="B",VLOOKUP($A520,Bat!$A$4:$BG$1500,R$1,FALSE),VLOOKUP($A520,Pit!$A$4:$BA$1686,R$2,FALSE))</f>
        <v>100.21754719402026</v>
      </c>
      <c r="S520" s="17">
        <f>IF($C520="B",VLOOKUP($A520,Bat!$A$4:$BG$1500,S$1,FALSE),VLOOKUP($A520,Pit!$A$4:$BA$1686,S$2,FALSE))</f>
        <v>-7.2093168634825289E-2</v>
      </c>
      <c r="T520" s="48" t="str">
        <f>IF($C520="B",VLOOKUP($A520,Bat!$A$4:$BG$1500,T$1,FALSE),VLOOKUP($A520,Pit!$A$4:$BA$1686,T$2,FALSE))</f>
        <v>$34k</v>
      </c>
      <c r="U520" s="19">
        <f>IF($C520="B",VLOOKUP($A520,Bat!$A$4:$AU$1464,46,FALSE),VLOOKUP($A520,Pit!$A$4:$BD$1664,55,FALSE))</f>
        <v>800</v>
      </c>
      <c r="V520" s="19">
        <f>IF($C520="B",VLOOKUP($A520,Bat!$A$4:$BA$1464,47,FALSE),VLOOKUP($A520,Pit!$A$4:$BF$1664,56,FALSE))</f>
        <v>800</v>
      </c>
      <c r="W520" s="19">
        <f>IF($C520="B",VLOOKUP($A520,Bat!$A$4:$BA$1464,48,FALSE),VLOOKUP($A520,Pit!$A$4:$BF$1664,57,FALSE))</f>
        <v>0</v>
      </c>
      <c r="X520" s="14">
        <f t="shared" si="38"/>
        <v>1346</v>
      </c>
      <c r="Y520" s="20">
        <f t="shared" si="39"/>
        <v>496</v>
      </c>
      <c r="Z520" s="14" t="str">
        <f>IFERROR(VLOOKUP($D520,Results37!$F$3:$L$1396,Z$1,FALSE),"")</f>
        <v/>
      </c>
      <c r="AA520" s="43" t="str">
        <f>IF(ISERROR(VLOOKUP(D520,Results37!$F$3:$O$1399,AA$1,FALSE)),"",IF(VLOOKUP(D520,Results37!$F$3:$O$1399,AA$1+1,FALSE)=1,"S"&amp;VLOOKUP(D520,Results37!$F$3:$O$1399,AA$1,FALSE),VLOOKUP(D520,Results37!$F$3:$O$1399,AA$1,FALSE)))</f>
        <v/>
      </c>
      <c r="AB520" s="14" t="str">
        <f>IFERROR(VLOOKUP($D520,Results37!$F$3:$L$1396,AB$1,FALSE),"")</f>
        <v/>
      </c>
      <c r="AC520" s="14" t="str">
        <f>IFERROR(VLOOKUP($D520,Results37!$F$3:$L$1396,AC$1,FALSE),"")</f>
        <v/>
      </c>
      <c r="AD520" s="14" t="e">
        <f t="shared" si="40"/>
        <v>#VALUE!</v>
      </c>
      <c r="AE520" s="18" t="str">
        <f>IF(ISERROR(VLOOKUP($AC520&amp;"-"&amp;$F520&amp;" "&amp;G520,Bonuses!$B$1:$G$1006,4,FALSE)),"",INT(VLOOKUP($AC520&amp;"-"&amp;$F520&amp;" "&amp;$G520,Bonuses!$B$1:$G$1006,4,FALSE)))</f>
        <v/>
      </c>
      <c r="AF520" s="14" t="str">
        <f t="shared" si="36"/>
        <v>. () - SP Stefan Springsteen</v>
      </c>
    </row>
    <row r="521" spans="1:32" s="19" customFormat="1" hidden="1" x14ac:dyDescent="0.3">
      <c r="A521" s="19">
        <v>12052</v>
      </c>
      <c r="B521" s="19">
        <f t="shared" si="37"/>
        <v>1</v>
      </c>
      <c r="C521" s="14" t="str">
        <f>IF(ISNUMBER(IFERROR(VLOOKUP($A521,Pit!$A$4:$A$600,1,FALSE),"B")),"P","B")</f>
        <v>B</v>
      </c>
      <c r="D521" s="15">
        <f>IF($C521="B",VLOOKUP($A521,Bat!$A$4:$BG$1500,D$1,FALSE),VLOOKUP($A521,Pit!$A$4:$BA$1686,D$2,FALSE))</f>
        <v>12052</v>
      </c>
      <c r="E521" s="14" t="str">
        <f>IF($C521="B",VLOOKUP($A521,Bat!$A$4:$BG$1500,E$1,FALSE),VLOOKUP($A521,Pit!$A$4:$BA$1686,E$2,FALSE))</f>
        <v>3B</v>
      </c>
      <c r="F521" s="14" t="str">
        <f>IF($C521="B",VLOOKUP($A521,Bat!$A$4:$BG$1500,F$1,FALSE),VLOOKUP($A521,Pit!$A$4:$BA$1686,F$2,FALSE))</f>
        <v>Edward</v>
      </c>
      <c r="G521" s="14" t="str">
        <f>IF($C521="B",VLOOKUP($A521,Bat!$A$4:$BG$1500,G$1,FALSE),VLOOKUP($A521,Pit!$A$4:$BA$1686,G$2,FALSE))</f>
        <v>Crawford</v>
      </c>
      <c r="H521" s="14">
        <f>IF($C521="B",VLOOKUP($A521,Bat!$A$4:$BG$1500,H$1,FALSE),VLOOKUP($A521,Pit!$A$4:$BA$1686,H$2,FALSE))</f>
        <v>18</v>
      </c>
      <c r="I521" s="14" t="str">
        <f>IF($C521="B",VLOOKUP($A521,Bat!$A$4:$BG$1500,I$1,FALSE),VLOOKUP($A521,Pit!$A$4:$BA$1686,I$2,FALSE))</f>
        <v>R</v>
      </c>
      <c r="J521" s="14" t="str">
        <f>IF($C521="B",VLOOKUP($A521,Bat!$A$4:$BG$1500,J$1,FALSE),VLOOKUP($A521,Pit!$A$4:$BA$1686,J$2,FALSE))</f>
        <v>R</v>
      </c>
      <c r="K521" s="14" t="str">
        <f>IF($C521="B",VLOOKUP($A521,Bat!$A$4:$BG$1500,K$1,FALSE),VLOOKUP($A521,Pit!$A$4:$BA$1686,K$2,FALSE))</f>
        <v>Normal</v>
      </c>
      <c r="L521" s="15" t="str">
        <f>IF($C521="B",VLOOKUP($A521,Bat!$A$4:$BG$1500,L$1,FALSE),VLOOKUP($A521,Pit!$A$4:$BA$1686,L$2,FALSE))</f>
        <v>Normal</v>
      </c>
      <c r="M521" s="14">
        <f>IF($C521="B",VLOOKUP($A521,Bat!$A$4:$BG$1500,M$1,FALSE),VLOOKUP($A521,Pit!$A$4:$BA$1686,M$2,FALSE))</f>
        <v>2</v>
      </c>
      <c r="N521" s="14">
        <f>IF($C521="B",VLOOKUP($A521,Bat!$A$4:$BG$1500,N$1,FALSE),VLOOKUP($A521,Pit!$A$4:$BA$1686,N$2,FALSE))</f>
        <v>4</v>
      </c>
      <c r="O521" s="14">
        <f>IF($C521="B",VLOOKUP($A521,Bat!$A$4:$BG$1500,O$1,FALSE),VLOOKUP($A521,Pit!$A$4:$BA$1686,O$2,FALSE))</f>
        <v>3</v>
      </c>
      <c r="P521" s="14">
        <f>IF($C521="B",VLOOKUP($A521,Bat!$A$4:$BG$1500,P$1,FALSE),VLOOKUP($A521,Pit!$A$4:$BA$1686,P$2,FALSE))</f>
        <v>4</v>
      </c>
      <c r="Q521" s="15">
        <f>IF($C521="B",VLOOKUP($A521,Bat!$A$4:$BG$1500,Q$1,FALSE),VLOOKUP($A521,Pit!$A$4:$BA$1686,Q$2,FALSE))</f>
        <v>3</v>
      </c>
      <c r="R521" s="16">
        <f>IF($C521="B",VLOOKUP($A521,Bat!$A$4:$BG$1500,R$1,FALSE),VLOOKUP($A521,Pit!$A$4:$BA$1686,R$2,FALSE))</f>
        <v>107.73832246305608</v>
      </c>
      <c r="S521" s="17">
        <f>IF($C521="B",VLOOKUP($A521,Bat!$A$4:$BG$1500,S$1,FALSE),VLOOKUP($A521,Pit!$A$4:$BA$1686,S$2,FALSE))</f>
        <v>-7.7219278494279189E-2</v>
      </c>
      <c r="T521" s="48" t="str">
        <f>IF($C521="B",VLOOKUP($A521,Bat!$A$4:$BG$1500,T$1,FALSE),VLOOKUP($A521,Pit!$A$4:$BA$1686,T$2,FALSE))</f>
        <v>$200k</v>
      </c>
      <c r="U521" s="19">
        <f>IF($C521="B",VLOOKUP($A521,Bat!$A$4:$AU$1464,46,FALSE),VLOOKUP($A521,Pit!$A$4:$BD$1664,55,FALSE))</f>
        <v>800</v>
      </c>
      <c r="V521" s="19">
        <f>IF($C521="B",VLOOKUP($A521,Bat!$A$4:$BA$1464,47,FALSE),VLOOKUP($A521,Pit!$A$4:$BF$1664,56,FALSE))</f>
        <v>800</v>
      </c>
      <c r="W521" s="19">
        <f>IF($C521="B",VLOOKUP($A521,Bat!$A$4:$BA$1464,48,FALSE),VLOOKUP($A521,Pit!$A$4:$BF$1664,57,FALSE))</f>
        <v>0</v>
      </c>
      <c r="X521" s="14">
        <f t="shared" si="38"/>
        <v>1349</v>
      </c>
      <c r="Y521" s="20">
        <f t="shared" si="39"/>
        <v>499</v>
      </c>
      <c r="Z521" s="14">
        <f>IFERROR(VLOOKUP($D521,Results37!$F$3:$L$1396,Z$1,FALSE),"")</f>
        <v>403</v>
      </c>
      <c r="AA521" s="43">
        <f>IF(ISERROR(VLOOKUP(D521,Results37!$F$3:$O$1399,AA$1,FALSE)),"",IF(VLOOKUP(D521,Results37!$F$3:$O$1399,AA$1+1,FALSE)=1,"S"&amp;VLOOKUP(D521,Results37!$F$3:$O$1399,AA$1,FALSE),VLOOKUP(D521,Results37!$F$3:$O$1399,AA$1,FALSE)))</f>
        <v>13</v>
      </c>
      <c r="AB521" s="14">
        <f>IFERROR(VLOOKUP($D521,Results37!$F$3:$L$1396,AB$1,FALSE),"")</f>
        <v>31</v>
      </c>
      <c r="AC521" s="14" t="str">
        <f>IFERROR(VLOOKUP($D521,Results37!$F$3:$L$1396,AC$1,FALSE),"")</f>
        <v>Niihama-shi Ghosts</v>
      </c>
      <c r="AD521" s="14">
        <f t="shared" si="40"/>
        <v>946</v>
      </c>
      <c r="AE521" s="18" t="str">
        <f>IF(ISERROR(VLOOKUP($AC521&amp;"-"&amp;$F521&amp;" "&amp;G521,Bonuses!$B$1:$G$1006,4,FALSE)),"",INT(VLOOKUP($AC521&amp;"-"&amp;$F521&amp;" "&amp;$G521,Bonuses!$B$1:$G$1006,4,FALSE)))</f>
        <v/>
      </c>
      <c r="AF521" s="14" t="str">
        <f>IF(ISERROR(VLOOKUP($AC521&amp;"-"&amp;$F521,Bonuses!$B$1:$G$1006,5,FALSE)),"",IF(VLOOKUP($AC521&amp;"-"&amp;$F521,Bonuses!$B$1:$G$1006,5,FALSE)="","",VLOOKUP($AC521&amp;"-"&amp;$F521,Bonuses!$B$1:$G$1006,6,FALSE)&amp;" yrs, "&amp;VLOOKUP($AC521&amp;"-"&amp;$F521,Bonuses!$B$1:$G$1006,5,FALSE)))</f>
        <v/>
      </c>
    </row>
    <row r="522" spans="1:32" s="19" customFormat="1" hidden="1" x14ac:dyDescent="0.3">
      <c r="A522" s="19">
        <v>12379</v>
      </c>
      <c r="B522" s="19">
        <f t="shared" si="37"/>
        <v>1</v>
      </c>
      <c r="C522" s="14" t="str">
        <f>IF(ISNUMBER(IFERROR(VLOOKUP($A522,Pit!$A$4:$A$600,1,FALSE),"B")),"P","B")</f>
        <v>B</v>
      </c>
      <c r="D522" s="15">
        <f>IF($C522="B",VLOOKUP($A522,Bat!$A$4:$BG$1500,D$1,FALSE),VLOOKUP($A522,Pit!$A$4:$BA$1686,D$2,FALSE))</f>
        <v>12379</v>
      </c>
      <c r="E522" s="14" t="str">
        <f>IF($C522="B",VLOOKUP($A522,Bat!$A$4:$BG$1500,E$1,FALSE),VLOOKUP($A522,Pit!$A$4:$BA$1686,E$2,FALSE))</f>
        <v>3B</v>
      </c>
      <c r="F522" s="14" t="str">
        <f>IF($C522="B",VLOOKUP($A522,Bat!$A$4:$BG$1500,F$1,FALSE),VLOOKUP($A522,Pit!$A$4:$BA$1686,F$2,FALSE))</f>
        <v>Kichisaburo</v>
      </c>
      <c r="G522" s="14" t="str">
        <f>IF($C522="B",VLOOKUP($A522,Bat!$A$4:$BG$1500,G$1,FALSE),VLOOKUP($A522,Pit!$A$4:$BA$1686,G$2,FALSE))</f>
        <v>Takahashi</v>
      </c>
      <c r="H522" s="14">
        <f>IF($C522="B",VLOOKUP($A522,Bat!$A$4:$BG$1500,H$1,FALSE),VLOOKUP($A522,Pit!$A$4:$BA$1686,H$2,FALSE))</f>
        <v>18</v>
      </c>
      <c r="I522" s="14" t="str">
        <f>IF($C522="B",VLOOKUP($A522,Bat!$A$4:$BG$1500,I$1,FALSE),VLOOKUP($A522,Pit!$A$4:$BA$1686,I$2,FALSE))</f>
        <v>R</v>
      </c>
      <c r="J522" s="14" t="str">
        <f>IF($C522="B",VLOOKUP($A522,Bat!$A$4:$BG$1500,J$1,FALSE),VLOOKUP($A522,Pit!$A$4:$BA$1686,J$2,FALSE))</f>
        <v>R</v>
      </c>
      <c r="K522" s="14" t="str">
        <f>IF($C522="B",VLOOKUP($A522,Bat!$A$4:$BG$1500,K$1,FALSE),VLOOKUP($A522,Pit!$A$4:$BA$1686,K$2,FALSE))</f>
        <v>Normal</v>
      </c>
      <c r="L522" s="15" t="str">
        <f>IF($C522="B",VLOOKUP($A522,Bat!$A$4:$BG$1500,L$1,FALSE),VLOOKUP($A522,Pit!$A$4:$BA$1686,L$2,FALSE))</f>
        <v>Normal</v>
      </c>
      <c r="M522" s="14">
        <f>IF($C522="B",VLOOKUP($A522,Bat!$A$4:$BG$1500,M$1,FALSE),VLOOKUP($A522,Pit!$A$4:$BA$1686,M$2,FALSE))</f>
        <v>2</v>
      </c>
      <c r="N522" s="14">
        <f>IF($C522="B",VLOOKUP($A522,Bat!$A$4:$BG$1500,N$1,FALSE),VLOOKUP($A522,Pit!$A$4:$BA$1686,N$2,FALSE))</f>
        <v>3</v>
      </c>
      <c r="O522" s="14">
        <f>IF($C522="B",VLOOKUP($A522,Bat!$A$4:$BG$1500,O$1,FALSE),VLOOKUP($A522,Pit!$A$4:$BA$1686,O$2,FALSE))</f>
        <v>4</v>
      </c>
      <c r="P522" s="14">
        <f>IF($C522="B",VLOOKUP($A522,Bat!$A$4:$BG$1500,P$1,FALSE),VLOOKUP($A522,Pit!$A$4:$BA$1686,P$2,FALSE))</f>
        <v>4</v>
      </c>
      <c r="Q522" s="15">
        <f>IF($C522="B",VLOOKUP($A522,Bat!$A$4:$BG$1500,Q$1,FALSE),VLOOKUP($A522,Pit!$A$4:$BA$1686,Q$2,FALSE))</f>
        <v>4</v>
      </c>
      <c r="R522" s="16">
        <f>IF($C522="B",VLOOKUP($A522,Bat!$A$4:$BG$1500,R$1,FALSE),VLOOKUP($A522,Pit!$A$4:$BA$1686,R$2,FALSE))</f>
        <v>107.72384383603946</v>
      </c>
      <c r="S522" s="17">
        <f>IF($C522="B",VLOOKUP($A522,Bat!$A$4:$BG$1500,S$1,FALSE),VLOOKUP($A522,Pit!$A$4:$BA$1686,S$2,FALSE))</f>
        <v>-8.0243701173707507E-2</v>
      </c>
      <c r="T522" s="48" t="str">
        <f>IF($C522="B",VLOOKUP($A522,Bat!$A$4:$BG$1500,T$1,FALSE),VLOOKUP($A522,Pit!$A$4:$BA$1686,T$2,FALSE))</f>
        <v>$70k</v>
      </c>
      <c r="U522" s="19">
        <f>IF($C522="B",VLOOKUP($A522,Bat!$A$4:$AU$1464,46,FALSE),VLOOKUP($A522,Pit!$A$4:$BD$1664,55,FALSE))</f>
        <v>800</v>
      </c>
      <c r="V522" s="19">
        <f>IF($C522="B",VLOOKUP($A522,Bat!$A$4:$BA$1464,47,FALSE),VLOOKUP($A522,Pit!$A$4:$BF$1664,56,FALSE))</f>
        <v>800</v>
      </c>
      <c r="W522" s="19">
        <f>IF($C522="B",VLOOKUP($A522,Bat!$A$4:$BA$1464,48,FALSE),VLOOKUP($A522,Pit!$A$4:$BF$1664,57,FALSE))</f>
        <v>0</v>
      </c>
      <c r="X522" s="14">
        <f t="shared" si="38"/>
        <v>1350</v>
      </c>
      <c r="Y522" s="20">
        <f t="shared" si="39"/>
        <v>500</v>
      </c>
      <c r="Z522" s="14">
        <f>IFERROR(VLOOKUP($D522,Results37!$F$3:$L$1396,Z$1,FALSE),"")</f>
        <v>452</v>
      </c>
      <c r="AA522" s="43">
        <f>IF(ISERROR(VLOOKUP(D522,Results37!$F$3:$O$1399,AA$1,FALSE)),"",IF(VLOOKUP(D522,Results37!$F$3:$O$1399,AA$1+1,FALSE)=1,"S"&amp;VLOOKUP(D522,Results37!$F$3:$O$1399,AA$1,FALSE),VLOOKUP(D522,Results37!$F$3:$O$1399,AA$1,FALSE)))</f>
        <v>15</v>
      </c>
      <c r="AB522" s="14">
        <f>IFERROR(VLOOKUP($D522,Results37!$F$3:$L$1396,AB$1,FALSE),"")</f>
        <v>16</v>
      </c>
      <c r="AC522" s="14" t="str">
        <f>IFERROR(VLOOKUP($D522,Results37!$F$3:$L$1396,AC$1,FALSE),"")</f>
        <v>Reno Zephyrs</v>
      </c>
      <c r="AD522" s="14">
        <f t="shared" si="40"/>
        <v>898</v>
      </c>
      <c r="AE522" s="18" t="str">
        <f>IF(ISERROR(VLOOKUP($AC522&amp;"-"&amp;$F522&amp;" "&amp;G522,Bonuses!$B$1:$G$1006,4,FALSE)),"",INT(VLOOKUP($AC522&amp;"-"&amp;$F522&amp;" "&amp;$G522,Bonuses!$B$1:$G$1006,4,FALSE)))</f>
        <v/>
      </c>
      <c r="AF522" s="14" t="str">
        <f>IF(ISERROR(VLOOKUP($AC522&amp;"-"&amp;$F522,Bonuses!$B$1:$G$1006,5,FALSE)),"",IF(VLOOKUP($AC522&amp;"-"&amp;$F522,Bonuses!$B$1:$G$1006,5,FALSE)="","",VLOOKUP($AC522&amp;"-"&amp;$F522,Bonuses!$B$1:$G$1006,6,FALSE)&amp;" yrs, "&amp;VLOOKUP($AC522&amp;"-"&amp;$F522,Bonuses!$B$1:$G$1006,5,FALSE)))</f>
        <v/>
      </c>
    </row>
    <row r="523" spans="1:32" s="19" customFormat="1" hidden="1" x14ac:dyDescent="0.3">
      <c r="A523" s="19">
        <v>5229</v>
      </c>
      <c r="B523" s="19">
        <f t="shared" si="37"/>
        <v>1</v>
      </c>
      <c r="C523" s="14" t="str">
        <f>IF(ISNUMBER(IFERROR(VLOOKUP($A523,Pit!$A$4:$A$600,1,FALSE),"B")),"P","B")</f>
        <v>P</v>
      </c>
      <c r="D523" s="15">
        <f>IF($C523="B",VLOOKUP($A523,Bat!$A$4:$BG$1500,D$1,FALSE),VLOOKUP($A523,Pit!$A$4:$BA$1686,D$2,FALSE))</f>
        <v>5229</v>
      </c>
      <c r="E523" s="14" t="str">
        <f>IF($C523="B",VLOOKUP($A523,Bat!$A$4:$BG$1500,E$1,FALSE),VLOOKUP($A523,Pit!$A$4:$BA$1686,E$2,FALSE))</f>
        <v>SP</v>
      </c>
      <c r="F523" s="14" t="str">
        <f>IF($C523="B",VLOOKUP($A523,Bat!$A$4:$BG$1500,F$1,FALSE),VLOOKUP($A523,Pit!$A$4:$BA$1686,F$2,FALSE))</f>
        <v>Jack</v>
      </c>
      <c r="G523" s="14" t="str">
        <f>IF($C523="B",VLOOKUP($A523,Bat!$A$4:$BG$1500,G$1,FALSE),VLOOKUP($A523,Pit!$A$4:$BA$1686,G$2,FALSE))</f>
        <v>Williams</v>
      </c>
      <c r="H523" s="14">
        <f>IF($C523="B",VLOOKUP($A523,Bat!$A$4:$BG$1500,H$1,FALSE),VLOOKUP($A523,Pit!$A$4:$BA$1686,H$2,FALSE))</f>
        <v>18</v>
      </c>
      <c r="I523" s="14" t="str">
        <f>IF($C523="B",VLOOKUP($A523,Bat!$A$4:$BG$1500,I$1,FALSE),VLOOKUP($A523,Pit!$A$4:$BA$1686,I$2,FALSE))</f>
        <v>L</v>
      </c>
      <c r="J523" s="14" t="str">
        <f>IF($C523="B",VLOOKUP($A523,Bat!$A$4:$BG$1500,J$1,FALSE),VLOOKUP($A523,Pit!$A$4:$BA$1686,J$2,FALSE))</f>
        <v>L</v>
      </c>
      <c r="K523" s="14" t="str">
        <f>IF($C523="B",VLOOKUP($A523,Bat!$A$4:$BG$1500,K$1,FALSE),VLOOKUP($A523,Pit!$A$4:$BA$1686,K$2,FALSE))</f>
        <v>Normal</v>
      </c>
      <c r="L523" s="15" t="str">
        <f>IF($C523="B",VLOOKUP($A523,Bat!$A$4:$BG$1500,L$1,FALSE),VLOOKUP($A523,Pit!$A$4:$BA$1686,L$2,FALSE))</f>
        <v>Normal</v>
      </c>
      <c r="M523" s="14">
        <f>IF($C523="B",VLOOKUP($A523,Bat!$A$4:$BG$1500,M$1,FALSE),VLOOKUP($A523,Pit!$A$4:$BA$1686,M$2,FALSE))</f>
        <v>4</v>
      </c>
      <c r="N523" s="14">
        <f>IF($C523="B",VLOOKUP($A523,Bat!$A$4:$BG$1500,N$1,FALSE),VLOOKUP($A523,Pit!$A$4:$BA$1686,N$2,FALSE))</f>
        <v>2</v>
      </c>
      <c r="O523" s="14">
        <f>IF($C523="B",VLOOKUP($A523,Bat!$A$4:$BG$1500,O$1,FALSE),VLOOKUP($A523,Pit!$A$4:$BA$1686,O$2,FALSE))</f>
        <v>2</v>
      </c>
      <c r="P523" s="14" t="str">
        <f>IF($C523="B",VLOOKUP($A523,Bat!$A$4:$BG$1500,P$1,FALSE),VLOOKUP($A523,Pit!$A$4:$BA$1686,P$2,FALSE))</f>
        <v>88-90 Mph</v>
      </c>
      <c r="Q523" s="15">
        <f>IF($C523="B",VLOOKUP($A523,Bat!$A$4:$BG$1500,Q$1,FALSE),VLOOKUP($A523,Pit!$A$4:$BA$1686,Q$2,FALSE))</f>
        <v>6</v>
      </c>
      <c r="R523" s="16">
        <f>IF($C523="B",VLOOKUP($A523,Bat!$A$4:$BG$1500,R$1,FALSE),VLOOKUP($A523,Pit!$A$4:$BA$1686,R$2,FALSE))</f>
        <v>100.1263867495328</v>
      </c>
      <c r="S523" s="17">
        <f>IF($C523="B",VLOOKUP($A523,Bat!$A$4:$BG$1500,S$1,FALSE),VLOOKUP($A523,Pit!$A$4:$BA$1686,S$2,FALSE))</f>
        <v>-8.0503327169404698E-2</v>
      </c>
      <c r="T523" s="48" t="str">
        <f>IF($C523="B",VLOOKUP($A523,Bat!$A$4:$BG$1500,T$1,FALSE),VLOOKUP($A523,Pit!$A$4:$BA$1686,T$2,FALSE))</f>
        <v>$65k</v>
      </c>
      <c r="U523" s="19">
        <f>IF($C523="B",VLOOKUP($A523,Bat!$A$4:$AU$1464,46,FALSE),VLOOKUP($A523,Pit!$A$4:$BD$1664,55,FALSE))</f>
        <v>800</v>
      </c>
      <c r="V523" s="19">
        <f>IF($C523="B",VLOOKUP($A523,Bat!$A$4:$BA$1464,47,FALSE),VLOOKUP($A523,Pit!$A$4:$BF$1664,56,FALSE))</f>
        <v>800</v>
      </c>
      <c r="W523" s="19">
        <f>IF($C523="B",VLOOKUP($A523,Bat!$A$4:$BA$1464,48,FALSE),VLOOKUP($A523,Pit!$A$4:$BF$1664,57,FALSE))</f>
        <v>0</v>
      </c>
      <c r="X523" s="14">
        <f t="shared" si="38"/>
        <v>1351</v>
      </c>
      <c r="Y523" s="20">
        <f t="shared" si="39"/>
        <v>501</v>
      </c>
      <c r="Z523" s="14">
        <f>IFERROR(VLOOKUP($D523,Results37!$F$3:$L$1396,Z$1,FALSE),"")</f>
        <v>582</v>
      </c>
      <c r="AA523" s="43">
        <f>IF(ISERROR(VLOOKUP(D523,Results37!$F$3:$O$1399,AA$1,FALSE)),"",IF(VLOOKUP(D523,Results37!$F$3:$O$1399,AA$1+1,FALSE)=1,"S"&amp;VLOOKUP(D523,Results37!$F$3:$O$1399,AA$1,FALSE),VLOOKUP(D523,Results37!$F$3:$O$1399,AA$1,FALSE)))</f>
        <v>19</v>
      </c>
      <c r="AB523" s="14">
        <f>IFERROR(VLOOKUP($D523,Results37!$F$3:$L$1396,AB$1,FALSE),"")</f>
        <v>18</v>
      </c>
      <c r="AC523" s="14" t="str">
        <f>IFERROR(VLOOKUP($D523,Results37!$F$3:$L$1396,AC$1,FALSE),"")</f>
        <v>Crystal Lake Sandgnats</v>
      </c>
      <c r="AD523" s="14">
        <f t="shared" si="40"/>
        <v>769</v>
      </c>
      <c r="AE523" s="18" t="str">
        <f>IF(ISERROR(VLOOKUP($AC523&amp;"-"&amp;$F523&amp;" "&amp;G523,Bonuses!$B$1:$G$1006,4,FALSE)),"",INT(VLOOKUP($AC523&amp;"-"&amp;$F523&amp;" "&amp;$G523,Bonuses!$B$1:$G$1006,4,FALSE)))</f>
        <v/>
      </c>
      <c r="AF523" s="14" t="str">
        <f>IF(ISERROR(VLOOKUP($AC523&amp;"-"&amp;$F523,Bonuses!$B$1:$G$1006,5,FALSE)),"",IF(VLOOKUP($AC523&amp;"-"&amp;$F523,Bonuses!$B$1:$G$1006,5,FALSE)="","",VLOOKUP($AC523&amp;"-"&amp;$F523,Bonuses!$B$1:$G$1006,6,FALSE)&amp;" yrs, "&amp;VLOOKUP($AC523&amp;"-"&amp;$F523,Bonuses!$B$1:$G$1006,5,FALSE)))</f>
        <v/>
      </c>
    </row>
    <row r="524" spans="1:32" s="19" customFormat="1" hidden="1" x14ac:dyDescent="0.3">
      <c r="A524" s="19">
        <v>12322</v>
      </c>
      <c r="B524" s="19">
        <f t="shared" si="37"/>
        <v>1</v>
      </c>
      <c r="C524" s="14" t="str">
        <f>IF(ISNUMBER(IFERROR(VLOOKUP($A524,Pit!$A$4:$A$600,1,FALSE),"B")),"P","B")</f>
        <v>B</v>
      </c>
      <c r="D524" s="15">
        <f>IF($C524="B",VLOOKUP($A524,Bat!$A$4:$BG$1500,D$1,FALSE),VLOOKUP($A524,Pit!$A$4:$BA$1686,D$2,FALSE))</f>
        <v>12322</v>
      </c>
      <c r="E524" s="14" t="str">
        <f>IF($C524="B",VLOOKUP($A524,Bat!$A$4:$BG$1500,E$1,FALSE),VLOOKUP($A524,Pit!$A$4:$BA$1686,E$2,FALSE))</f>
        <v>SS</v>
      </c>
      <c r="F524" s="14" t="str">
        <f>IF($C524="B",VLOOKUP($A524,Bat!$A$4:$BG$1500,F$1,FALSE),VLOOKUP($A524,Pit!$A$4:$BA$1686,F$2,FALSE))</f>
        <v>Franky</v>
      </c>
      <c r="G524" s="14" t="str">
        <f>IF($C524="B",VLOOKUP($A524,Bat!$A$4:$BG$1500,G$1,FALSE),VLOOKUP($A524,Pit!$A$4:$BA$1686,G$2,FALSE))</f>
        <v>de Jonge</v>
      </c>
      <c r="H524" s="14">
        <f>IF($C524="B",VLOOKUP($A524,Bat!$A$4:$BG$1500,H$1,FALSE),VLOOKUP($A524,Pit!$A$4:$BA$1686,H$2,FALSE))</f>
        <v>18</v>
      </c>
      <c r="I524" s="14" t="str">
        <f>IF($C524="B",VLOOKUP($A524,Bat!$A$4:$BG$1500,I$1,FALSE),VLOOKUP($A524,Pit!$A$4:$BA$1686,I$2,FALSE))</f>
        <v>L</v>
      </c>
      <c r="J524" s="14" t="str">
        <f>IF($C524="B",VLOOKUP($A524,Bat!$A$4:$BG$1500,J$1,FALSE),VLOOKUP($A524,Pit!$A$4:$BA$1686,J$2,FALSE))</f>
        <v>R</v>
      </c>
      <c r="K524" s="14" t="str">
        <f>IF($C524="B",VLOOKUP($A524,Bat!$A$4:$BG$1500,K$1,FALSE),VLOOKUP($A524,Pit!$A$4:$BA$1686,K$2,FALSE))</f>
        <v>Low</v>
      </c>
      <c r="L524" s="15" t="str">
        <f>IF($C524="B",VLOOKUP($A524,Bat!$A$4:$BG$1500,L$1,FALSE),VLOOKUP($A524,Pit!$A$4:$BA$1686,L$2,FALSE))</f>
        <v>Normal</v>
      </c>
      <c r="M524" s="14">
        <f>IF($C524="B",VLOOKUP($A524,Bat!$A$4:$BG$1500,M$1,FALSE),VLOOKUP($A524,Pit!$A$4:$BA$1686,M$2,FALSE))</f>
        <v>2</v>
      </c>
      <c r="N524" s="14">
        <f>IF($C524="B",VLOOKUP($A524,Bat!$A$4:$BG$1500,N$1,FALSE),VLOOKUP($A524,Pit!$A$4:$BA$1686,N$2,FALSE))</f>
        <v>4</v>
      </c>
      <c r="O524" s="14">
        <f>IF($C524="B",VLOOKUP($A524,Bat!$A$4:$BG$1500,O$1,FALSE),VLOOKUP($A524,Pit!$A$4:$BA$1686,O$2,FALSE))</f>
        <v>2</v>
      </c>
      <c r="P524" s="14">
        <f>IF($C524="B",VLOOKUP($A524,Bat!$A$4:$BG$1500,P$1,FALSE),VLOOKUP($A524,Pit!$A$4:$BA$1686,P$2,FALSE))</f>
        <v>2</v>
      </c>
      <c r="Q524" s="15">
        <f>IF($C524="B",VLOOKUP($A524,Bat!$A$4:$BG$1500,Q$1,FALSE),VLOOKUP($A524,Pit!$A$4:$BA$1686,Q$2,FALSE))</f>
        <v>5</v>
      </c>
      <c r="R524" s="16">
        <f>IF($C524="B",VLOOKUP($A524,Bat!$A$4:$BG$1500,R$1,FALSE),VLOOKUP($A524,Pit!$A$4:$BA$1686,R$2,FALSE))</f>
        <v>103.67039007940794</v>
      </c>
      <c r="S524" s="17">
        <f>IF($C524="B",VLOOKUP($A524,Bat!$A$4:$BG$1500,S$1,FALSE),VLOOKUP($A524,Pit!$A$4:$BA$1686,S$2,FALSE))</f>
        <v>-0.92696469602370191</v>
      </c>
      <c r="T524" s="48" t="str">
        <f>IF($C524="B",VLOOKUP($A524,Bat!$A$4:$BG$1500,T$1,FALSE),VLOOKUP($A524,Pit!$A$4:$BA$1686,T$2,FALSE))</f>
        <v>$95k</v>
      </c>
      <c r="U524" s="19">
        <f>IF($C524="B",VLOOKUP($A524,Bat!$A$4:$AU$1464,46,FALSE),VLOOKUP($A524,Pit!$A$4:$BD$1664,55,FALSE))</f>
        <v>800</v>
      </c>
      <c r="V524" s="19">
        <f>IF($C524="B",VLOOKUP($A524,Bat!$A$4:$BA$1464,47,FALSE),VLOOKUP($A524,Pit!$A$4:$BF$1664,56,FALSE))</f>
        <v>800</v>
      </c>
      <c r="W524" s="19">
        <f>IF($C524="B",VLOOKUP($A524,Bat!$A$4:$BA$1464,48,FALSE),VLOOKUP($A524,Pit!$A$4:$BF$1664,57,FALSE))</f>
        <v>0</v>
      </c>
      <c r="X524" s="14">
        <f t="shared" si="38"/>
        <v>1812</v>
      </c>
      <c r="Y524" s="20">
        <f t="shared" si="39"/>
        <v>962</v>
      </c>
      <c r="Z524" s="14" t="str">
        <f>IFERROR(VLOOKUP($D524,Results37!$F$3:$L$1396,Z$1,FALSE),"")</f>
        <v/>
      </c>
      <c r="AA524" s="43" t="str">
        <f>IF(ISERROR(VLOOKUP(D524,Results37!$F$3:$O$1399,AA$1,FALSE)),"",IF(VLOOKUP(D524,Results37!$F$3:$O$1399,AA$1+1,FALSE)=1,"S"&amp;VLOOKUP(D524,Results37!$F$3:$O$1399,AA$1,FALSE),VLOOKUP(D524,Results37!$F$3:$O$1399,AA$1,FALSE)))</f>
        <v/>
      </c>
      <c r="AB524" s="14" t="str">
        <f>IFERROR(VLOOKUP($D524,Results37!$F$3:$L$1396,AB$1,FALSE),"")</f>
        <v/>
      </c>
      <c r="AC524" s="14" t="str">
        <f>IFERROR(VLOOKUP($D524,Results37!$F$3:$L$1396,AC$1,FALSE),"")</f>
        <v/>
      </c>
      <c r="AD524" s="14" t="e">
        <f t="shared" si="40"/>
        <v>#VALUE!</v>
      </c>
      <c r="AE524" s="18" t="str">
        <f>IF(ISERROR(VLOOKUP($AC524&amp;"-"&amp;$F524&amp;" "&amp;G524,Bonuses!$B$1:$G$1006,4,FALSE)),"",INT(VLOOKUP($AC524&amp;"-"&amp;$F524&amp;" "&amp;$G524,Bonuses!$B$1:$G$1006,4,FALSE)))</f>
        <v/>
      </c>
      <c r="AF524" s="14" t="str">
        <f>AA524&amp;"."&amp;AB524&amp;" ("&amp;Z524&amp;") - "&amp;E524&amp;" "&amp;F524&amp;" "&amp;G524</f>
        <v>. () - SS Franky de Jonge</v>
      </c>
    </row>
    <row r="525" spans="1:32" s="19" customFormat="1" hidden="1" x14ac:dyDescent="0.3">
      <c r="A525" s="19">
        <v>12237</v>
      </c>
      <c r="B525" s="19">
        <f t="shared" si="37"/>
        <v>1</v>
      </c>
      <c r="C525" s="14" t="str">
        <f>IF(ISNUMBER(IFERROR(VLOOKUP($A525,Pit!$A$4:$A$600,1,FALSE),"B")),"P","B")</f>
        <v>P</v>
      </c>
      <c r="D525" s="15">
        <f>IF($C525="B",VLOOKUP($A525,Bat!$A$4:$BG$1500,D$1,FALSE),VLOOKUP($A525,Pit!$A$4:$BA$1686,D$2,FALSE))</f>
        <v>12237</v>
      </c>
      <c r="E525" s="14" t="str">
        <f>IF($C525="B",VLOOKUP($A525,Bat!$A$4:$BG$1500,E$1,FALSE),VLOOKUP($A525,Pit!$A$4:$BA$1686,E$2,FALSE))</f>
        <v>RP</v>
      </c>
      <c r="F525" s="14" t="str">
        <f>IF($C525="B",VLOOKUP($A525,Bat!$A$4:$BG$1500,F$1,FALSE),VLOOKUP($A525,Pit!$A$4:$BA$1686,F$2,FALSE))</f>
        <v>Charlie</v>
      </c>
      <c r="G525" s="14" t="str">
        <f>IF($C525="B",VLOOKUP($A525,Bat!$A$4:$BG$1500,G$1,FALSE),VLOOKUP($A525,Pit!$A$4:$BA$1686,G$2,FALSE))</f>
        <v>Storer</v>
      </c>
      <c r="H525" s="14">
        <f>IF($C525="B",VLOOKUP($A525,Bat!$A$4:$BG$1500,H$1,FALSE),VLOOKUP($A525,Pit!$A$4:$BA$1686,H$2,FALSE))</f>
        <v>18</v>
      </c>
      <c r="I525" s="14" t="str">
        <f>IF($C525="B",VLOOKUP($A525,Bat!$A$4:$BG$1500,I$1,FALSE),VLOOKUP($A525,Pit!$A$4:$BA$1686,I$2,FALSE))</f>
        <v>R</v>
      </c>
      <c r="J525" s="14" t="str">
        <f>IF($C525="B",VLOOKUP($A525,Bat!$A$4:$BG$1500,J$1,FALSE),VLOOKUP($A525,Pit!$A$4:$BA$1686,J$2,FALSE))</f>
        <v>R</v>
      </c>
      <c r="K525" s="14" t="str">
        <f>IF($C525="B",VLOOKUP($A525,Bat!$A$4:$BG$1500,K$1,FALSE),VLOOKUP($A525,Pit!$A$4:$BA$1686,K$2,FALSE))</f>
        <v>Low</v>
      </c>
      <c r="L525" s="15" t="str">
        <f>IF($C525="B",VLOOKUP($A525,Bat!$A$4:$BG$1500,L$1,FALSE),VLOOKUP($A525,Pit!$A$4:$BA$1686,L$2,FALSE))</f>
        <v>Normal</v>
      </c>
      <c r="M525" s="14">
        <f>IF($C525="B",VLOOKUP($A525,Bat!$A$4:$BG$1500,M$1,FALSE),VLOOKUP($A525,Pit!$A$4:$BA$1686,M$2,FALSE))</f>
        <v>4</v>
      </c>
      <c r="N525" s="14">
        <f>IF($C525="B",VLOOKUP($A525,Bat!$A$4:$BG$1500,N$1,FALSE),VLOOKUP($A525,Pit!$A$4:$BA$1686,N$2,FALSE))</f>
        <v>2</v>
      </c>
      <c r="O525" s="14">
        <f>IF($C525="B",VLOOKUP($A525,Bat!$A$4:$BG$1500,O$1,FALSE),VLOOKUP($A525,Pit!$A$4:$BA$1686,O$2,FALSE))</f>
        <v>2</v>
      </c>
      <c r="P525" s="14" t="str">
        <f>IF($C525="B",VLOOKUP($A525,Bat!$A$4:$BG$1500,P$1,FALSE),VLOOKUP($A525,Pit!$A$4:$BA$1686,P$2,FALSE))</f>
        <v>88-90 Mph</v>
      </c>
      <c r="Q525" s="15">
        <f>IF($C525="B",VLOOKUP($A525,Bat!$A$4:$BG$1500,Q$1,FALSE),VLOOKUP($A525,Pit!$A$4:$BA$1686,Q$2,FALSE))</f>
        <v>7</v>
      </c>
      <c r="R525" s="16">
        <f>IF($C525="B",VLOOKUP($A525,Bat!$A$4:$BG$1500,R$1,FALSE),VLOOKUP($A525,Pit!$A$4:$BA$1686,R$2,FALSE))</f>
        <v>97.665376792931511</v>
      </c>
      <c r="S525" s="17">
        <f>IF($C525="B",VLOOKUP($A525,Bat!$A$4:$BG$1500,S$1,FALSE),VLOOKUP($A525,Pit!$A$4:$BA$1686,S$2,FALSE))</f>
        <v>-0.30754789684614714</v>
      </c>
      <c r="T525" s="48" t="str">
        <f>IF($C525="B",VLOOKUP($A525,Bat!$A$4:$BG$1500,T$1,FALSE),VLOOKUP($A525,Pit!$A$4:$BA$1686,T$2,FALSE))</f>
        <v>$65k</v>
      </c>
      <c r="U525" s="19">
        <f>IF($C525="B",VLOOKUP($A525,Bat!$A$4:$AU$1464,46,FALSE),VLOOKUP($A525,Pit!$A$4:$BD$1664,55,FALSE))</f>
        <v>800</v>
      </c>
      <c r="V525" s="19">
        <f>IF($C525="B",VLOOKUP($A525,Bat!$A$4:$BA$1464,47,FALSE),VLOOKUP($A525,Pit!$A$4:$BF$1664,56,FALSE))</f>
        <v>800</v>
      </c>
      <c r="W525" s="19">
        <f>IF($C525="B",VLOOKUP($A525,Bat!$A$4:$BA$1464,48,FALSE),VLOOKUP($A525,Pit!$A$4:$BF$1664,57,FALSE))</f>
        <v>0</v>
      </c>
      <c r="X525" s="14">
        <f t="shared" si="38"/>
        <v>1503</v>
      </c>
      <c r="Y525" s="20">
        <f t="shared" si="39"/>
        <v>653</v>
      </c>
      <c r="Z525" s="14" t="str">
        <f>IFERROR(VLOOKUP($D525,Results37!$F$3:$L$1396,Z$1,FALSE),"")</f>
        <v/>
      </c>
      <c r="AA525" s="43" t="str">
        <f>IF(ISERROR(VLOOKUP(D525,Results37!$F$3:$O$1399,AA$1,FALSE)),"",IF(VLOOKUP(D525,Results37!$F$3:$O$1399,AA$1+1,FALSE)=1,"S"&amp;VLOOKUP(D525,Results37!$F$3:$O$1399,AA$1,FALSE),VLOOKUP(D525,Results37!$F$3:$O$1399,AA$1,FALSE)))</f>
        <v/>
      </c>
      <c r="AB525" s="14" t="str">
        <f>IFERROR(VLOOKUP($D525,Results37!$F$3:$L$1396,AB$1,FALSE),"")</f>
        <v/>
      </c>
      <c r="AC525" s="14" t="str">
        <f>IFERROR(VLOOKUP($D525,Results37!$F$3:$L$1396,AC$1,FALSE),"")</f>
        <v/>
      </c>
      <c r="AD525" s="14" t="e">
        <f t="shared" si="40"/>
        <v>#VALUE!</v>
      </c>
      <c r="AE525" s="18" t="str">
        <f>IF(ISERROR(VLOOKUP($AC525&amp;"-"&amp;$F525&amp;" "&amp;G525,Bonuses!$B$1:$G$1006,4,FALSE)),"",INT(VLOOKUP($AC525&amp;"-"&amp;$F525&amp;" "&amp;$G525,Bonuses!$B$1:$G$1006,4,FALSE)))</f>
        <v/>
      </c>
      <c r="AF525" s="14" t="str">
        <f>AA525&amp;"."&amp;AB525&amp;" ("&amp;Z525&amp;") - "&amp;E525&amp;" "&amp;F525&amp;" "&amp;G525</f>
        <v>. () - RP Charlie Storer</v>
      </c>
    </row>
    <row r="526" spans="1:32" s="19" customFormat="1" hidden="1" x14ac:dyDescent="0.3">
      <c r="A526" s="19">
        <v>10469</v>
      </c>
      <c r="B526" s="19">
        <f t="shared" si="37"/>
        <v>1</v>
      </c>
      <c r="C526" s="14" t="str">
        <f>IF(ISNUMBER(IFERROR(VLOOKUP($A526,Pit!$A$4:$A$600,1,FALSE),"B")),"P","B")</f>
        <v>P</v>
      </c>
      <c r="D526" s="15">
        <f>IF($C526="B",VLOOKUP($A526,Bat!$A$4:$BG$1500,D$1,FALSE),VLOOKUP($A526,Pit!$A$4:$BA$1686,D$2,FALSE))</f>
        <v>10469</v>
      </c>
      <c r="E526" s="14" t="str">
        <f>IF($C526="B",VLOOKUP($A526,Bat!$A$4:$BG$1500,E$1,FALSE),VLOOKUP($A526,Pit!$A$4:$BA$1686,E$2,FALSE))</f>
        <v>SP</v>
      </c>
      <c r="F526" s="14" t="str">
        <f>IF($C526="B",VLOOKUP($A526,Bat!$A$4:$BG$1500,F$1,FALSE),VLOOKUP($A526,Pit!$A$4:$BA$1686,F$2,FALSE))</f>
        <v>Johnny</v>
      </c>
      <c r="G526" s="14" t="str">
        <f>IF($C526="B",VLOOKUP($A526,Bat!$A$4:$BG$1500,G$1,FALSE),VLOOKUP($A526,Pit!$A$4:$BA$1686,G$2,FALSE))</f>
        <v>Anderson</v>
      </c>
      <c r="H526" s="14">
        <f>IF($C526="B",VLOOKUP($A526,Bat!$A$4:$BG$1500,H$1,FALSE),VLOOKUP($A526,Pit!$A$4:$BA$1686,H$2,FALSE))</f>
        <v>21</v>
      </c>
      <c r="I526" s="14" t="str">
        <f>IF($C526="B",VLOOKUP($A526,Bat!$A$4:$BG$1500,I$1,FALSE),VLOOKUP($A526,Pit!$A$4:$BA$1686,I$2,FALSE))</f>
        <v>R</v>
      </c>
      <c r="J526" s="14" t="str">
        <f>IF($C526="B",VLOOKUP($A526,Bat!$A$4:$BG$1500,J$1,FALSE),VLOOKUP($A526,Pit!$A$4:$BA$1686,J$2,FALSE))</f>
        <v>R</v>
      </c>
      <c r="K526" s="14" t="str">
        <f>IF($C526="B",VLOOKUP($A526,Bat!$A$4:$BG$1500,K$1,FALSE),VLOOKUP($A526,Pit!$A$4:$BA$1686,K$2,FALSE))</f>
        <v>Normal</v>
      </c>
      <c r="L526" s="15" t="str">
        <f>IF($C526="B",VLOOKUP($A526,Bat!$A$4:$BG$1500,L$1,FALSE),VLOOKUP($A526,Pit!$A$4:$BA$1686,L$2,FALSE))</f>
        <v>Normal</v>
      </c>
      <c r="M526" s="14">
        <f>IF($C526="B",VLOOKUP($A526,Bat!$A$4:$BG$1500,M$1,FALSE),VLOOKUP($A526,Pit!$A$4:$BA$1686,M$2,FALSE))</f>
        <v>6</v>
      </c>
      <c r="N526" s="14">
        <f>IF($C526="B",VLOOKUP($A526,Bat!$A$4:$BG$1500,N$1,FALSE),VLOOKUP($A526,Pit!$A$4:$BA$1686,N$2,FALSE))</f>
        <v>2</v>
      </c>
      <c r="O526" s="14">
        <f>IF($C526="B",VLOOKUP($A526,Bat!$A$4:$BG$1500,O$1,FALSE),VLOOKUP($A526,Pit!$A$4:$BA$1686,O$2,FALSE))</f>
        <v>2</v>
      </c>
      <c r="P526" s="14" t="str">
        <f>IF($C526="B",VLOOKUP($A526,Bat!$A$4:$BG$1500,P$1,FALSE),VLOOKUP($A526,Pit!$A$4:$BA$1686,P$2,FALSE))</f>
        <v>94-96 Mph</v>
      </c>
      <c r="Q526" s="15">
        <f>IF($C526="B",VLOOKUP($A526,Bat!$A$4:$BG$1500,Q$1,FALSE),VLOOKUP($A526,Pit!$A$4:$BA$1686,Q$2,FALSE))</f>
        <v>6</v>
      </c>
      <c r="R526" s="16">
        <f>IF($C526="B",VLOOKUP($A526,Bat!$A$4:$BG$1500,R$1,FALSE),VLOOKUP($A526,Pit!$A$4:$BA$1686,R$2,FALSE))</f>
        <v>105.1245355581764</v>
      </c>
      <c r="S526" s="17">
        <f>IF($C526="B",VLOOKUP($A526,Bat!$A$4:$BG$1500,S$1,FALSE),VLOOKUP($A526,Pit!$A$4:$BA$1686,S$2,FALSE))</f>
        <v>0.38060921014271537</v>
      </c>
      <c r="T526" s="48" t="str">
        <f>IF($C526="B",VLOOKUP($A526,Bat!$A$4:$BG$1500,T$1,FALSE),VLOOKUP($A526,Pit!$A$4:$BA$1686,T$2,FALSE))</f>
        <v>$20k</v>
      </c>
      <c r="U526" s="19">
        <f>IF($C526="B",VLOOKUP($A526,Bat!$A$4:$AU$1464,46,FALSE),VLOOKUP($A526,Pit!$A$4:$BD$1664,55,FALSE))</f>
        <v>800</v>
      </c>
      <c r="V526" s="19">
        <f>IF($C526="B",VLOOKUP($A526,Bat!$A$4:$BA$1464,47,FALSE),VLOOKUP($A526,Pit!$A$4:$BF$1664,56,FALSE))</f>
        <v>800</v>
      </c>
      <c r="W526" s="19">
        <f>IF($C526="B",VLOOKUP($A526,Bat!$A$4:$BA$1464,48,FALSE),VLOOKUP($A526,Pit!$A$4:$BF$1664,57,FALSE))</f>
        <v>0</v>
      </c>
      <c r="X526" s="14">
        <f t="shared" si="38"/>
        <v>1170</v>
      </c>
      <c r="Y526" s="20">
        <f t="shared" si="39"/>
        <v>320</v>
      </c>
      <c r="Z526" s="14">
        <f>IFERROR(VLOOKUP($D526,Results37!$F$3:$L$1396,Z$1,FALSE),"")</f>
        <v>371</v>
      </c>
      <c r="AA526" s="43">
        <f>IF(ISERROR(VLOOKUP(D526,Results37!$F$3:$O$1399,AA$1,FALSE)),"",IF(VLOOKUP(D526,Results37!$F$3:$O$1399,AA$1+1,FALSE)=1,"S"&amp;VLOOKUP(D526,Results37!$F$3:$O$1399,AA$1,FALSE),VLOOKUP(D526,Results37!$F$3:$O$1399,AA$1,FALSE)))</f>
        <v>12</v>
      </c>
      <c r="AB526" s="14">
        <f>IFERROR(VLOOKUP($D526,Results37!$F$3:$L$1396,AB$1,FALSE),"")</f>
        <v>31</v>
      </c>
      <c r="AC526" s="14" t="str">
        <f>IFERROR(VLOOKUP($D526,Results37!$F$3:$L$1396,AC$1,FALSE),"")</f>
        <v>Tempe Knights</v>
      </c>
      <c r="AD526" s="14">
        <f t="shared" si="40"/>
        <v>799</v>
      </c>
      <c r="AE526" s="18" t="str">
        <f>IF(ISERROR(VLOOKUP($AC526&amp;"-"&amp;$F526&amp;" "&amp;G526,Bonuses!$B$1:$G$1006,4,FALSE)),"",INT(VLOOKUP($AC526&amp;"-"&amp;$F526&amp;" "&amp;$G526,Bonuses!$B$1:$G$1006,4,FALSE)))</f>
        <v/>
      </c>
      <c r="AF526" s="14" t="str">
        <f>AA526&amp;"."&amp;AB526&amp;" ("&amp;Z526&amp;") - "&amp;E526&amp;" "&amp;F526&amp;" "&amp;G526</f>
        <v>12.31 (371) - SP Johnny Anderson</v>
      </c>
    </row>
    <row r="527" spans="1:32" s="19" customFormat="1" hidden="1" x14ac:dyDescent="0.3">
      <c r="A527" s="19">
        <v>9877</v>
      </c>
      <c r="B527" s="19">
        <f t="shared" si="37"/>
        <v>1</v>
      </c>
      <c r="C527" s="14" t="str">
        <f>IF(ISNUMBER(IFERROR(VLOOKUP($A527,Pit!$A$4:$A$600,1,FALSE),"B")),"P","B")</f>
        <v>P</v>
      </c>
      <c r="D527" s="15">
        <f>IF($C527="B",VLOOKUP($A527,Bat!$A$4:$BG$1500,D$1,FALSE),VLOOKUP($A527,Pit!$A$4:$BA$1686,D$2,FALSE))</f>
        <v>9877</v>
      </c>
      <c r="E527" s="14" t="str">
        <f>IF($C527="B",VLOOKUP($A527,Bat!$A$4:$BG$1500,E$1,FALSE),VLOOKUP($A527,Pit!$A$4:$BA$1686,E$2,FALSE))</f>
        <v>SP</v>
      </c>
      <c r="F527" s="14" t="str">
        <f>IF($C527="B",VLOOKUP($A527,Bat!$A$4:$BG$1500,F$1,FALSE),VLOOKUP($A527,Pit!$A$4:$BA$1686,F$2,FALSE))</f>
        <v>Toshikazu</v>
      </c>
      <c r="G527" s="14" t="str">
        <f>IF($C527="B",VLOOKUP($A527,Bat!$A$4:$BG$1500,G$1,FALSE),VLOOKUP($A527,Pit!$A$4:$BA$1686,G$2,FALSE))</f>
        <v>Kanai</v>
      </c>
      <c r="H527" s="14">
        <f>IF($C527="B",VLOOKUP($A527,Bat!$A$4:$BG$1500,H$1,FALSE),VLOOKUP($A527,Pit!$A$4:$BA$1686,H$2,FALSE))</f>
        <v>18</v>
      </c>
      <c r="I527" s="14" t="str">
        <f>IF($C527="B",VLOOKUP($A527,Bat!$A$4:$BG$1500,I$1,FALSE),VLOOKUP($A527,Pit!$A$4:$BA$1686,I$2,FALSE))</f>
        <v>L</v>
      </c>
      <c r="J527" s="14" t="str">
        <f>IF($C527="B",VLOOKUP($A527,Bat!$A$4:$BG$1500,J$1,FALSE),VLOOKUP($A527,Pit!$A$4:$BA$1686,J$2,FALSE))</f>
        <v>L</v>
      </c>
      <c r="K527" s="14" t="str">
        <f>IF($C527="B",VLOOKUP($A527,Bat!$A$4:$BG$1500,K$1,FALSE),VLOOKUP($A527,Pit!$A$4:$BA$1686,K$2,FALSE))</f>
        <v>Low</v>
      </c>
      <c r="L527" s="15" t="str">
        <f>IF($C527="B",VLOOKUP($A527,Bat!$A$4:$BG$1500,L$1,FALSE),VLOOKUP($A527,Pit!$A$4:$BA$1686,L$2,FALSE))</f>
        <v>Low</v>
      </c>
      <c r="M527" s="14">
        <f>IF($C527="B",VLOOKUP($A527,Bat!$A$4:$BG$1500,M$1,FALSE),VLOOKUP($A527,Pit!$A$4:$BA$1686,M$2,FALSE))</f>
        <v>4</v>
      </c>
      <c r="N527" s="14">
        <f>IF($C527="B",VLOOKUP($A527,Bat!$A$4:$BG$1500,N$1,FALSE),VLOOKUP($A527,Pit!$A$4:$BA$1686,N$2,FALSE))</f>
        <v>2</v>
      </c>
      <c r="O527" s="14">
        <f>IF($C527="B",VLOOKUP($A527,Bat!$A$4:$BG$1500,O$1,FALSE),VLOOKUP($A527,Pit!$A$4:$BA$1686,O$2,FALSE))</f>
        <v>2</v>
      </c>
      <c r="P527" s="14" t="str">
        <f>IF($C527="B",VLOOKUP($A527,Bat!$A$4:$BG$1500,P$1,FALSE),VLOOKUP($A527,Pit!$A$4:$BA$1686,P$2,FALSE))</f>
        <v>89-91 Mph</v>
      </c>
      <c r="Q527" s="15">
        <f>IF($C527="B",VLOOKUP($A527,Bat!$A$4:$BG$1500,Q$1,FALSE),VLOOKUP($A527,Pit!$A$4:$BA$1686,Q$2,FALSE))</f>
        <v>9</v>
      </c>
      <c r="R527" s="16">
        <f>IF($C527="B",VLOOKUP($A527,Bat!$A$4:$BG$1500,R$1,FALSE),VLOOKUP($A527,Pit!$A$4:$BA$1686,R$2,FALSE))</f>
        <v>97.565524871315688</v>
      </c>
      <c r="S527" s="17">
        <f>IF($C527="B",VLOOKUP($A527,Bat!$A$4:$BG$1500,S$1,FALSE),VLOOKUP($A527,Pit!$A$4:$BA$1686,S$2,FALSE))</f>
        <v>-0.31675990206938859</v>
      </c>
      <c r="T527" s="48" t="str">
        <f>IF($C527="B",VLOOKUP($A527,Bat!$A$4:$BG$1500,T$1,FALSE),VLOOKUP($A527,Pit!$A$4:$BA$1686,T$2,FALSE))</f>
        <v>$80k</v>
      </c>
      <c r="U527" s="19">
        <f>IF($C527="B",VLOOKUP($A527,Bat!$A$4:$AU$1464,46,FALSE),VLOOKUP($A527,Pit!$A$4:$BD$1664,55,FALSE))</f>
        <v>800</v>
      </c>
      <c r="V527" s="19">
        <f>IF($C527="B",VLOOKUP($A527,Bat!$A$4:$BA$1464,47,FALSE),VLOOKUP($A527,Pit!$A$4:$BF$1664,56,FALSE))</f>
        <v>800</v>
      </c>
      <c r="W527" s="19">
        <f>IF($C527="B",VLOOKUP($A527,Bat!$A$4:$BA$1464,48,FALSE),VLOOKUP($A527,Pit!$A$4:$BF$1664,57,FALSE))</f>
        <v>0</v>
      </c>
      <c r="X527" s="14">
        <f t="shared" si="38"/>
        <v>1507</v>
      </c>
      <c r="Y527" s="20">
        <f t="shared" si="39"/>
        <v>657</v>
      </c>
      <c r="Z527" s="14" t="str">
        <f>IFERROR(VLOOKUP($D527,Results37!$F$3:$L$1396,Z$1,FALSE),"")</f>
        <v/>
      </c>
      <c r="AA527" s="43" t="str">
        <f>IF(ISERROR(VLOOKUP(D527,Results37!$F$3:$O$1399,AA$1,FALSE)),"",IF(VLOOKUP(D527,Results37!$F$3:$O$1399,AA$1+1,FALSE)=1,"S"&amp;VLOOKUP(D527,Results37!$F$3:$O$1399,AA$1,FALSE),VLOOKUP(D527,Results37!$F$3:$O$1399,AA$1,FALSE)))</f>
        <v/>
      </c>
      <c r="AB527" s="14" t="str">
        <f>IFERROR(VLOOKUP($D527,Results37!$F$3:$L$1396,AB$1,FALSE),"")</f>
        <v/>
      </c>
      <c r="AC527" s="14" t="str">
        <f>IFERROR(VLOOKUP($D527,Results37!$F$3:$L$1396,AC$1,FALSE),"")</f>
        <v/>
      </c>
      <c r="AD527" s="14" t="e">
        <f t="shared" si="40"/>
        <v>#VALUE!</v>
      </c>
      <c r="AE527" s="18" t="str">
        <f>IF(ISERROR(VLOOKUP($AC527&amp;"-"&amp;$F527&amp;" "&amp;G527,Bonuses!$B$1:$G$1006,4,FALSE)),"",INT(VLOOKUP($AC527&amp;"-"&amp;$F527&amp;" "&amp;$G527,Bonuses!$B$1:$G$1006,4,FALSE)))</f>
        <v/>
      </c>
      <c r="AF527" s="14" t="str">
        <f>AA527&amp;"."&amp;AB527&amp;" ("&amp;Z527&amp;") - "&amp;E527&amp;" "&amp;F527&amp;" "&amp;G527</f>
        <v>. () - SP Toshikazu Kanai</v>
      </c>
    </row>
    <row r="528" spans="1:32" s="19" customFormat="1" hidden="1" x14ac:dyDescent="0.3">
      <c r="A528" s="19">
        <v>15215</v>
      </c>
      <c r="B528" s="19">
        <f t="shared" si="37"/>
        <v>1</v>
      </c>
      <c r="C528" s="14" t="str">
        <f>IF(ISNUMBER(IFERROR(VLOOKUP($A528,Pit!$A$4:$A$600,1,FALSE),"B")),"P","B")</f>
        <v>P</v>
      </c>
      <c r="D528" s="15">
        <f>IF($C528="B",VLOOKUP($A528,Bat!$A$4:$BG$1500,D$1,FALSE),VLOOKUP($A528,Pit!$A$4:$BA$1686,D$2,FALSE))</f>
        <v>15215</v>
      </c>
      <c r="E528" s="14" t="str">
        <f>IF($C528="B",VLOOKUP($A528,Bat!$A$4:$BG$1500,E$1,FALSE),VLOOKUP($A528,Pit!$A$4:$BA$1686,E$2,FALSE))</f>
        <v>RP</v>
      </c>
      <c r="F528" s="14" t="str">
        <f>IF($C528="B",VLOOKUP($A528,Bat!$A$4:$BG$1500,F$1,FALSE),VLOOKUP($A528,Pit!$A$4:$BA$1686,F$2,FALSE))</f>
        <v>Jarne</v>
      </c>
      <c r="G528" s="14" t="str">
        <f>IF($C528="B",VLOOKUP($A528,Bat!$A$4:$BG$1500,G$1,FALSE),VLOOKUP($A528,Pit!$A$4:$BA$1686,G$2,FALSE))</f>
        <v>Reijnen</v>
      </c>
      <c r="H528" s="14">
        <f>IF($C528="B",VLOOKUP($A528,Bat!$A$4:$BG$1500,H$1,FALSE),VLOOKUP($A528,Pit!$A$4:$BA$1686,H$2,FALSE))</f>
        <v>18</v>
      </c>
      <c r="I528" s="14" t="str">
        <f>IF($C528="B",VLOOKUP($A528,Bat!$A$4:$BG$1500,I$1,FALSE),VLOOKUP($A528,Pit!$A$4:$BA$1686,I$2,FALSE))</f>
        <v>L</v>
      </c>
      <c r="J528" s="14" t="str">
        <f>IF($C528="B",VLOOKUP($A528,Bat!$A$4:$BG$1500,J$1,FALSE),VLOOKUP($A528,Pit!$A$4:$BA$1686,J$2,FALSE))</f>
        <v>L</v>
      </c>
      <c r="K528" s="14" t="str">
        <f>IF($C528="B",VLOOKUP($A528,Bat!$A$4:$BG$1500,K$1,FALSE),VLOOKUP($A528,Pit!$A$4:$BA$1686,K$2,FALSE))</f>
        <v>Normal</v>
      </c>
      <c r="L528" s="15" t="str">
        <f>IF($C528="B",VLOOKUP($A528,Bat!$A$4:$BG$1500,L$1,FALSE),VLOOKUP($A528,Pit!$A$4:$BA$1686,L$2,FALSE))</f>
        <v>Normal</v>
      </c>
      <c r="M528" s="14">
        <f>IF($C528="B",VLOOKUP($A528,Bat!$A$4:$BG$1500,M$1,FALSE),VLOOKUP($A528,Pit!$A$4:$BA$1686,M$2,FALSE))</f>
        <v>6</v>
      </c>
      <c r="N528" s="14">
        <f>IF($C528="B",VLOOKUP($A528,Bat!$A$4:$BG$1500,N$1,FALSE),VLOOKUP($A528,Pit!$A$4:$BA$1686,N$2,FALSE))</f>
        <v>2</v>
      </c>
      <c r="O528" s="14">
        <f>IF($C528="B",VLOOKUP($A528,Bat!$A$4:$BG$1500,O$1,FALSE),VLOOKUP($A528,Pit!$A$4:$BA$1686,O$2,FALSE))</f>
        <v>1</v>
      </c>
      <c r="P528" s="14" t="str">
        <f>IF($C528="B",VLOOKUP($A528,Bat!$A$4:$BG$1500,P$1,FALSE),VLOOKUP($A528,Pit!$A$4:$BA$1686,P$2,FALSE))</f>
        <v>89-91 Mph</v>
      </c>
      <c r="Q528" s="15">
        <f>IF($C528="B",VLOOKUP($A528,Bat!$A$4:$BG$1500,Q$1,FALSE),VLOOKUP($A528,Pit!$A$4:$BA$1686,Q$2,FALSE))</f>
        <v>6</v>
      </c>
      <c r="R528" s="16">
        <f>IF($C528="B",VLOOKUP($A528,Bat!$A$4:$BG$1500,R$1,FALSE),VLOOKUP($A528,Pit!$A$4:$BA$1686,R$2,FALSE))</f>
        <v>96.725202990910844</v>
      </c>
      <c r="S528" s="17">
        <f>IF($C528="B",VLOOKUP($A528,Bat!$A$4:$BG$1500,S$1,FALSE),VLOOKUP($A528,Pit!$A$4:$BA$1686,S$2,FALSE))</f>
        <v>-0.39428519578658872</v>
      </c>
      <c r="T528" s="48" t="str">
        <f>IF($C528="B",VLOOKUP($A528,Bat!$A$4:$BG$1500,T$1,FALSE),VLOOKUP($A528,Pit!$A$4:$BA$1686,T$2,FALSE))</f>
        <v>$65k</v>
      </c>
      <c r="U528" s="19">
        <f>IF($C528="B",VLOOKUP($A528,Bat!$A$4:$AU$1464,46,FALSE),VLOOKUP($A528,Pit!$A$4:$BD$1664,55,FALSE))</f>
        <v>800</v>
      </c>
      <c r="V528" s="19">
        <f>IF($C528="B",VLOOKUP($A528,Bat!$A$4:$BA$1464,47,FALSE),VLOOKUP($A528,Pit!$A$4:$BF$1664,56,FALSE))</f>
        <v>800</v>
      </c>
      <c r="W528" s="19">
        <f>IF($C528="B",VLOOKUP($A528,Bat!$A$4:$BA$1464,48,FALSE),VLOOKUP($A528,Pit!$A$4:$BF$1664,57,FALSE))</f>
        <v>0</v>
      </c>
      <c r="X528" s="14">
        <f t="shared" si="38"/>
        <v>1546</v>
      </c>
      <c r="Y528" s="20">
        <f t="shared" si="39"/>
        <v>696</v>
      </c>
      <c r="Z528" s="14">
        <f>IFERROR(VLOOKUP($D528,Results37!$F$3:$L$1396,Z$1,FALSE),"")</f>
        <v>320</v>
      </c>
      <c r="AA528" s="43">
        <f>IF(ISERROR(VLOOKUP(D528,Results37!$F$3:$O$1399,AA$1,FALSE)),"",IF(VLOOKUP(D528,Results37!$F$3:$O$1399,AA$1+1,FALSE)=1,"S"&amp;VLOOKUP(D528,Results37!$F$3:$O$1399,AA$1,FALSE),VLOOKUP(D528,Results37!$F$3:$O$1399,AA$1,FALSE)))</f>
        <v>11</v>
      </c>
      <c r="AB528" s="14">
        <f>IFERROR(VLOOKUP($D528,Results37!$F$3:$L$1396,AB$1,FALSE),"")</f>
        <v>12</v>
      </c>
      <c r="AC528" s="14" t="str">
        <f>IFERROR(VLOOKUP($D528,Results37!$F$3:$L$1396,AC$1,FALSE),"")</f>
        <v>Okinawa Shisa</v>
      </c>
      <c r="AD528" s="14">
        <f t="shared" si="40"/>
        <v>1226</v>
      </c>
      <c r="AE528" s="18" t="str">
        <f>IF(ISERROR(VLOOKUP($AC528&amp;"-"&amp;$F528&amp;" "&amp;G528,Bonuses!$B$1:$G$1006,4,FALSE)),"",INT(VLOOKUP($AC528&amp;"-"&amp;$F528&amp;" "&amp;$G528,Bonuses!$B$1:$G$1006,4,FALSE)))</f>
        <v/>
      </c>
      <c r="AF528" s="14" t="str">
        <f>IF(ISERROR(VLOOKUP($AC528&amp;"-"&amp;$F528,Bonuses!$B$1:$G$1006,5,FALSE)),"",IF(VLOOKUP($AC528&amp;"-"&amp;$F528,Bonuses!$B$1:$G$1006,5,FALSE)="","",VLOOKUP($AC528&amp;"-"&amp;$F528,Bonuses!$B$1:$G$1006,6,FALSE)&amp;" yrs, "&amp;VLOOKUP($AC528&amp;"-"&amp;$F528,Bonuses!$B$1:$G$1006,5,FALSE)))</f>
        <v/>
      </c>
    </row>
    <row r="529" spans="1:32" s="19" customFormat="1" hidden="1" x14ac:dyDescent="0.3">
      <c r="A529" s="19">
        <v>12627</v>
      </c>
      <c r="B529" s="19">
        <f t="shared" si="37"/>
        <v>1</v>
      </c>
      <c r="C529" s="14" t="str">
        <f>IF(ISNUMBER(IFERROR(VLOOKUP($A529,Pit!$A$4:$A$600,1,FALSE),"B")),"P","B")</f>
        <v>B</v>
      </c>
      <c r="D529" s="15">
        <f>IF($C529="B",VLOOKUP($A529,Bat!$A$4:$BG$1500,D$1,FALSE),VLOOKUP($A529,Pit!$A$4:$BA$1686,D$2,FALSE))</f>
        <v>12627</v>
      </c>
      <c r="E529" s="14" t="str">
        <f>IF($C529="B",VLOOKUP($A529,Bat!$A$4:$BG$1500,E$1,FALSE),VLOOKUP($A529,Pit!$A$4:$BA$1686,E$2,FALSE))</f>
        <v>CF</v>
      </c>
      <c r="F529" s="14" t="str">
        <f>IF($C529="B",VLOOKUP($A529,Bat!$A$4:$BG$1500,F$1,FALSE),VLOOKUP($A529,Pit!$A$4:$BA$1686,F$2,FALSE))</f>
        <v>Wilson</v>
      </c>
      <c r="G529" s="14" t="str">
        <f>IF($C529="B",VLOOKUP($A529,Bat!$A$4:$BG$1500,G$1,FALSE),VLOOKUP($A529,Pit!$A$4:$BA$1686,G$2,FALSE))</f>
        <v>González</v>
      </c>
      <c r="H529" s="14">
        <f>IF($C529="B",VLOOKUP($A529,Bat!$A$4:$BG$1500,H$1,FALSE),VLOOKUP($A529,Pit!$A$4:$BA$1686,H$2,FALSE))</f>
        <v>18</v>
      </c>
      <c r="I529" s="14" t="str">
        <f>IF($C529="B",VLOOKUP($A529,Bat!$A$4:$BG$1500,I$1,FALSE),VLOOKUP($A529,Pit!$A$4:$BA$1686,I$2,FALSE))</f>
        <v>L</v>
      </c>
      <c r="J529" s="14" t="str">
        <f>IF($C529="B",VLOOKUP($A529,Bat!$A$4:$BG$1500,J$1,FALSE),VLOOKUP($A529,Pit!$A$4:$BA$1686,J$2,FALSE))</f>
        <v>R</v>
      </c>
      <c r="K529" s="14" t="str">
        <f>IF($C529="B",VLOOKUP($A529,Bat!$A$4:$BG$1500,K$1,FALSE),VLOOKUP($A529,Pit!$A$4:$BA$1686,K$2,FALSE))</f>
        <v>High</v>
      </c>
      <c r="L529" s="15" t="str">
        <f>IF($C529="B",VLOOKUP($A529,Bat!$A$4:$BG$1500,L$1,FALSE),VLOOKUP($A529,Pit!$A$4:$BA$1686,L$2,FALSE))</f>
        <v>Normal</v>
      </c>
      <c r="M529" s="14">
        <f>IF($C529="B",VLOOKUP($A529,Bat!$A$4:$BG$1500,M$1,FALSE),VLOOKUP($A529,Pit!$A$4:$BA$1686,M$2,FALSE))</f>
        <v>2</v>
      </c>
      <c r="N529" s="14">
        <f>IF($C529="B",VLOOKUP($A529,Bat!$A$4:$BG$1500,N$1,FALSE),VLOOKUP($A529,Pit!$A$4:$BA$1686,N$2,FALSE))</f>
        <v>2</v>
      </c>
      <c r="O529" s="14">
        <f>IF($C529="B",VLOOKUP($A529,Bat!$A$4:$BG$1500,O$1,FALSE),VLOOKUP($A529,Pit!$A$4:$BA$1686,O$2,FALSE))</f>
        <v>3</v>
      </c>
      <c r="P529" s="14">
        <f>IF($C529="B",VLOOKUP($A529,Bat!$A$4:$BG$1500,P$1,FALSE),VLOOKUP($A529,Pit!$A$4:$BA$1686,P$2,FALSE))</f>
        <v>5</v>
      </c>
      <c r="Q529" s="15">
        <f>IF($C529="B",VLOOKUP($A529,Bat!$A$4:$BG$1500,Q$1,FALSE),VLOOKUP($A529,Pit!$A$4:$BA$1686,Q$2,FALSE))</f>
        <v>2</v>
      </c>
      <c r="R529" s="16">
        <f>IF($C529="B",VLOOKUP($A529,Bat!$A$4:$BG$1500,R$1,FALSE),VLOOKUP($A529,Pit!$A$4:$BA$1686,R$2,FALSE))</f>
        <v>107.7175372078505</v>
      </c>
      <c r="S529" s="17">
        <f>IF($C529="B",VLOOKUP($A529,Bat!$A$4:$BG$1500,S$1,FALSE),VLOOKUP($A529,Pit!$A$4:$BA$1686,S$2,FALSE))</f>
        <v>-8.1561085018428597E-2</v>
      </c>
      <c r="T529" s="48" t="str">
        <f>IF($C529="B",VLOOKUP($A529,Bat!$A$4:$BG$1500,T$1,FALSE),VLOOKUP($A529,Pit!$A$4:$BA$1686,T$2,FALSE))</f>
        <v>$38k</v>
      </c>
      <c r="U529" s="19">
        <f>IF($C529="B",VLOOKUP($A529,Bat!$A$4:$AU$1464,46,FALSE),VLOOKUP($A529,Pit!$A$4:$BD$1664,55,FALSE))</f>
        <v>800</v>
      </c>
      <c r="V529" s="19">
        <f>IF($C529="B",VLOOKUP($A529,Bat!$A$4:$BA$1464,47,FALSE),VLOOKUP($A529,Pit!$A$4:$BF$1664,56,FALSE))</f>
        <v>800</v>
      </c>
      <c r="W529" s="19">
        <f>IF($C529="B",VLOOKUP($A529,Bat!$A$4:$BA$1464,48,FALSE),VLOOKUP($A529,Pit!$A$4:$BF$1664,57,FALSE))</f>
        <v>0</v>
      </c>
      <c r="X529" s="14">
        <f t="shared" si="38"/>
        <v>1352</v>
      </c>
      <c r="Y529" s="20">
        <f t="shared" si="39"/>
        <v>502</v>
      </c>
      <c r="Z529" s="14" t="str">
        <f>IFERROR(VLOOKUP($D529,Results37!$F$3:$L$1396,Z$1,FALSE),"")</f>
        <v/>
      </c>
      <c r="AA529" s="43" t="str">
        <f>IF(ISERROR(VLOOKUP(D529,Results37!$F$3:$O$1399,AA$1,FALSE)),"",IF(VLOOKUP(D529,Results37!$F$3:$O$1399,AA$1+1,FALSE)=1,"S"&amp;VLOOKUP(D529,Results37!$F$3:$O$1399,AA$1,FALSE),VLOOKUP(D529,Results37!$F$3:$O$1399,AA$1,FALSE)))</f>
        <v/>
      </c>
      <c r="AB529" s="14" t="str">
        <f>IFERROR(VLOOKUP($D529,Results37!$F$3:$L$1396,AB$1,FALSE),"")</f>
        <v/>
      </c>
      <c r="AC529" s="14" t="str">
        <f>IFERROR(VLOOKUP($D529,Results37!$F$3:$L$1396,AC$1,FALSE),"")</f>
        <v/>
      </c>
      <c r="AD529" s="14" t="e">
        <f t="shared" si="40"/>
        <v>#VALUE!</v>
      </c>
      <c r="AE529" s="18" t="str">
        <f>IF(ISERROR(VLOOKUP($AC529&amp;"-"&amp;$F529&amp;" "&amp;G529,Bonuses!$B$1:$G$1006,4,FALSE)),"",INT(VLOOKUP($AC529&amp;"-"&amp;$F529&amp;" "&amp;$G529,Bonuses!$B$1:$G$1006,4,FALSE)))</f>
        <v/>
      </c>
      <c r="AF529" s="14" t="str">
        <f>IF(ISERROR(VLOOKUP($AC529&amp;"-"&amp;$F529,Bonuses!$B$1:$G$1006,5,FALSE)),"",IF(VLOOKUP($AC529&amp;"-"&amp;$F529,Bonuses!$B$1:$G$1006,5,FALSE)="","",VLOOKUP($AC529&amp;"-"&amp;$F529,Bonuses!$B$1:$G$1006,6,FALSE)&amp;" yrs, "&amp;VLOOKUP($AC529&amp;"-"&amp;$F529,Bonuses!$B$1:$G$1006,5,FALSE)))</f>
        <v/>
      </c>
    </row>
    <row r="530" spans="1:32" s="19" customFormat="1" hidden="1" x14ac:dyDescent="0.3">
      <c r="A530" s="19">
        <v>13054</v>
      </c>
      <c r="B530" s="19">
        <f t="shared" si="37"/>
        <v>1</v>
      </c>
      <c r="C530" s="14" t="str">
        <f>IF(ISNUMBER(IFERROR(VLOOKUP($A530,Pit!$A$4:$A$600,1,FALSE),"B")),"P","B")</f>
        <v>B</v>
      </c>
      <c r="D530" s="15">
        <f>IF($C530="B",VLOOKUP($A530,Bat!$A$4:$BG$1500,D$1,FALSE),VLOOKUP($A530,Pit!$A$4:$BA$1686,D$2,FALSE))</f>
        <v>13054</v>
      </c>
      <c r="E530" s="14" t="str">
        <f>IF($C530="B",VLOOKUP($A530,Bat!$A$4:$BG$1500,E$1,FALSE),VLOOKUP($A530,Pit!$A$4:$BA$1686,E$2,FALSE))</f>
        <v>1B</v>
      </c>
      <c r="F530" s="14" t="str">
        <f>IF($C530="B",VLOOKUP($A530,Bat!$A$4:$BG$1500,F$1,FALSE),VLOOKUP($A530,Pit!$A$4:$BA$1686,F$2,FALSE))</f>
        <v>Masaru</v>
      </c>
      <c r="G530" s="14" t="str">
        <f>IF($C530="B",VLOOKUP($A530,Bat!$A$4:$BG$1500,G$1,FALSE),VLOOKUP($A530,Pit!$A$4:$BA$1686,G$2,FALSE))</f>
        <v>Kobayashi</v>
      </c>
      <c r="H530" s="14">
        <f>IF($C530="B",VLOOKUP($A530,Bat!$A$4:$BG$1500,H$1,FALSE),VLOOKUP($A530,Pit!$A$4:$BA$1686,H$2,FALSE))</f>
        <v>22</v>
      </c>
      <c r="I530" s="14" t="str">
        <f>IF($C530="B",VLOOKUP($A530,Bat!$A$4:$BG$1500,I$1,FALSE),VLOOKUP($A530,Pit!$A$4:$BA$1686,I$2,FALSE))</f>
        <v>L</v>
      </c>
      <c r="J530" s="14" t="str">
        <f>IF($C530="B",VLOOKUP($A530,Bat!$A$4:$BG$1500,J$1,FALSE),VLOOKUP($A530,Pit!$A$4:$BA$1686,J$2,FALSE))</f>
        <v>L</v>
      </c>
      <c r="K530" s="14" t="str">
        <f>IF($C530="B",VLOOKUP($A530,Bat!$A$4:$BG$1500,K$1,FALSE),VLOOKUP($A530,Pit!$A$4:$BA$1686,K$2,FALSE))</f>
        <v>High</v>
      </c>
      <c r="L530" s="15" t="str">
        <f>IF($C530="B",VLOOKUP($A530,Bat!$A$4:$BG$1500,L$1,FALSE),VLOOKUP($A530,Pit!$A$4:$BA$1686,L$2,FALSE))</f>
        <v>Normal</v>
      </c>
      <c r="M530" s="14">
        <f>IF($C530="B",VLOOKUP($A530,Bat!$A$4:$BG$1500,M$1,FALSE),VLOOKUP($A530,Pit!$A$4:$BA$1686,M$2,FALSE))</f>
        <v>4</v>
      </c>
      <c r="N530" s="14">
        <f>IF($C530="B",VLOOKUP($A530,Bat!$A$4:$BG$1500,N$1,FALSE),VLOOKUP($A530,Pit!$A$4:$BA$1686,N$2,FALSE))</f>
        <v>3</v>
      </c>
      <c r="O530" s="14">
        <f>IF($C530="B",VLOOKUP($A530,Bat!$A$4:$BG$1500,O$1,FALSE),VLOOKUP($A530,Pit!$A$4:$BA$1686,O$2,FALSE))</f>
        <v>2</v>
      </c>
      <c r="P530" s="14">
        <f>IF($C530="B",VLOOKUP($A530,Bat!$A$4:$BG$1500,P$1,FALSE),VLOOKUP($A530,Pit!$A$4:$BA$1686,P$2,FALSE))</f>
        <v>2</v>
      </c>
      <c r="Q530" s="15">
        <f>IF($C530="B",VLOOKUP($A530,Bat!$A$4:$BG$1500,Q$1,FALSE),VLOOKUP($A530,Pit!$A$4:$BA$1686,Q$2,FALSE))</f>
        <v>5</v>
      </c>
      <c r="R530" s="16">
        <f>IF($C530="B",VLOOKUP($A530,Bat!$A$4:$BG$1500,R$1,FALSE),VLOOKUP($A530,Pit!$A$4:$BA$1686,R$2,FALSE))</f>
        <v>107.71493467036609</v>
      </c>
      <c r="S530" s="17">
        <f>IF($C530="B",VLOOKUP($A530,Bat!$A$4:$BG$1500,S$1,FALSE),VLOOKUP($A530,Pit!$A$4:$BA$1686,S$2,FALSE))</f>
        <v>-8.2104725888717575E-2</v>
      </c>
      <c r="T530" s="48" t="str">
        <f>IF($C530="B",VLOOKUP($A530,Bat!$A$4:$BG$1500,T$1,FALSE),VLOOKUP($A530,Pit!$A$4:$BA$1686,T$2,FALSE))</f>
        <v>-</v>
      </c>
      <c r="U530" s="19">
        <f>IF($C530="B",VLOOKUP($A530,Bat!$A$4:$AU$1464,46,FALSE),VLOOKUP($A530,Pit!$A$4:$BD$1664,55,FALSE))</f>
        <v>800</v>
      </c>
      <c r="V530" s="19">
        <f>IF($C530="B",VLOOKUP($A530,Bat!$A$4:$BA$1464,47,FALSE),VLOOKUP($A530,Pit!$A$4:$BF$1664,56,FALSE))</f>
        <v>800</v>
      </c>
      <c r="W530" s="19">
        <f>IF($C530="B",VLOOKUP($A530,Bat!$A$4:$BA$1464,48,FALSE),VLOOKUP($A530,Pit!$A$4:$BF$1664,57,FALSE))</f>
        <v>0</v>
      </c>
      <c r="X530" s="14">
        <f t="shared" si="38"/>
        <v>1354</v>
      </c>
      <c r="Y530" s="20">
        <f t="shared" si="39"/>
        <v>504</v>
      </c>
      <c r="Z530" s="14" t="str">
        <f>IFERROR(VLOOKUP($D530,Results37!$F$3:$L$1396,Z$1,FALSE),"")</f>
        <v/>
      </c>
      <c r="AA530" s="43" t="str">
        <f>IF(ISERROR(VLOOKUP(D530,Results37!$F$3:$O$1399,AA$1,FALSE)),"",IF(VLOOKUP(D530,Results37!$F$3:$O$1399,AA$1+1,FALSE)=1,"S"&amp;VLOOKUP(D530,Results37!$F$3:$O$1399,AA$1,FALSE),VLOOKUP(D530,Results37!$F$3:$O$1399,AA$1,FALSE)))</f>
        <v/>
      </c>
      <c r="AB530" s="14" t="str">
        <f>IFERROR(VLOOKUP($D530,Results37!$F$3:$L$1396,AB$1,FALSE),"")</f>
        <v/>
      </c>
      <c r="AC530" s="14" t="str">
        <f>IFERROR(VLOOKUP($D530,Results37!$F$3:$L$1396,AC$1,FALSE),"")</f>
        <v/>
      </c>
      <c r="AD530" s="14" t="e">
        <f t="shared" si="40"/>
        <v>#VALUE!</v>
      </c>
      <c r="AE530" s="18" t="str">
        <f>IF(ISERROR(VLOOKUP($AC530&amp;"-"&amp;$F530&amp;" "&amp;G530,Bonuses!$B$1:$G$1006,4,FALSE)),"",INT(VLOOKUP($AC530&amp;"-"&amp;$F530&amp;" "&amp;$G530,Bonuses!$B$1:$G$1006,4,FALSE)))</f>
        <v/>
      </c>
      <c r="AF530" s="14" t="str">
        <f>IF(ISERROR(VLOOKUP($AC530&amp;"-"&amp;$F530,Bonuses!$B$1:$G$1006,5,FALSE)),"",IF(VLOOKUP($AC530&amp;"-"&amp;$F530,Bonuses!$B$1:$G$1006,5,FALSE)="","",VLOOKUP($AC530&amp;"-"&amp;$F530,Bonuses!$B$1:$G$1006,6,FALSE)&amp;" yrs, "&amp;VLOOKUP($AC530&amp;"-"&amp;$F530,Bonuses!$B$1:$G$1006,5,FALSE)))</f>
        <v/>
      </c>
    </row>
    <row r="531" spans="1:32" s="19" customFormat="1" hidden="1" x14ac:dyDescent="0.3">
      <c r="A531" s="19">
        <v>12785</v>
      </c>
      <c r="B531" s="19">
        <f t="shared" si="37"/>
        <v>1</v>
      </c>
      <c r="C531" s="14" t="str">
        <f>IF(ISNUMBER(IFERROR(VLOOKUP($A531,Pit!$A$4:$A$600,1,FALSE),"B")),"P","B")</f>
        <v>P</v>
      </c>
      <c r="D531" s="15">
        <f>IF($C531="B",VLOOKUP($A531,Bat!$A$4:$BG$1500,D$1,FALSE),VLOOKUP($A531,Pit!$A$4:$BA$1686,D$2,FALSE))</f>
        <v>12785</v>
      </c>
      <c r="E531" s="14" t="str">
        <f>IF($C531="B",VLOOKUP($A531,Bat!$A$4:$BG$1500,E$1,FALSE),VLOOKUP($A531,Pit!$A$4:$BA$1686,E$2,FALSE))</f>
        <v>RP</v>
      </c>
      <c r="F531" s="14" t="str">
        <f>IF($C531="B",VLOOKUP($A531,Bat!$A$4:$BG$1500,F$1,FALSE),VLOOKUP($A531,Pit!$A$4:$BA$1686,F$2,FALSE))</f>
        <v>Raúl</v>
      </c>
      <c r="G531" s="14" t="str">
        <f>IF($C531="B",VLOOKUP($A531,Bat!$A$4:$BG$1500,G$1,FALSE),VLOOKUP($A531,Pit!$A$4:$BA$1686,G$2,FALSE))</f>
        <v>Cantú</v>
      </c>
      <c r="H531" s="14">
        <f>IF($C531="B",VLOOKUP($A531,Bat!$A$4:$BG$1500,H$1,FALSE),VLOOKUP($A531,Pit!$A$4:$BA$1686,H$2,FALSE))</f>
        <v>18</v>
      </c>
      <c r="I531" s="14" t="str">
        <f>IF($C531="B",VLOOKUP($A531,Bat!$A$4:$BG$1500,I$1,FALSE),VLOOKUP($A531,Pit!$A$4:$BA$1686,I$2,FALSE))</f>
        <v>L</v>
      </c>
      <c r="J531" s="14" t="str">
        <f>IF($C531="B",VLOOKUP($A531,Bat!$A$4:$BG$1500,J$1,FALSE),VLOOKUP($A531,Pit!$A$4:$BA$1686,J$2,FALSE))</f>
        <v>L</v>
      </c>
      <c r="K531" s="14" t="str">
        <f>IF($C531="B",VLOOKUP($A531,Bat!$A$4:$BG$1500,K$1,FALSE),VLOOKUP($A531,Pit!$A$4:$BA$1686,K$2,FALSE))</f>
        <v>Low</v>
      </c>
      <c r="L531" s="15" t="str">
        <f>IF($C531="B",VLOOKUP($A531,Bat!$A$4:$BG$1500,L$1,FALSE),VLOOKUP($A531,Pit!$A$4:$BA$1686,L$2,FALSE))</f>
        <v>Normal</v>
      </c>
      <c r="M531" s="14">
        <f>IF($C531="B",VLOOKUP($A531,Bat!$A$4:$BG$1500,M$1,FALSE),VLOOKUP($A531,Pit!$A$4:$BA$1686,M$2,FALSE))</f>
        <v>4</v>
      </c>
      <c r="N531" s="14">
        <f>IF($C531="B",VLOOKUP($A531,Bat!$A$4:$BG$1500,N$1,FALSE),VLOOKUP($A531,Pit!$A$4:$BA$1686,N$2,FALSE))</f>
        <v>2</v>
      </c>
      <c r="O531" s="14">
        <f>IF($C531="B",VLOOKUP($A531,Bat!$A$4:$BG$1500,O$1,FALSE),VLOOKUP($A531,Pit!$A$4:$BA$1686,O$2,FALSE))</f>
        <v>2</v>
      </c>
      <c r="P531" s="14" t="str">
        <f>IF($C531="B",VLOOKUP($A531,Bat!$A$4:$BG$1500,P$1,FALSE),VLOOKUP($A531,Pit!$A$4:$BA$1686,P$2,FALSE))</f>
        <v>87-89 Mph</v>
      </c>
      <c r="Q531" s="15">
        <f>IF($C531="B",VLOOKUP($A531,Bat!$A$4:$BG$1500,Q$1,FALSE),VLOOKUP($A531,Pit!$A$4:$BA$1686,Q$2,FALSE))</f>
        <v>8</v>
      </c>
      <c r="R531" s="16">
        <f>IF($C531="B",VLOOKUP($A531,Bat!$A$4:$BG$1500,R$1,FALSE),VLOOKUP($A531,Pit!$A$4:$BA$1686,R$2,FALSE))</f>
        <v>97.354463136217532</v>
      </c>
      <c r="S531" s="17">
        <f>IF($C531="B",VLOOKUP($A531,Bat!$A$4:$BG$1500,S$1,FALSE),VLOOKUP($A531,Pit!$A$4:$BA$1686,S$2,FALSE))</f>
        <v>-0.33623175373420938</v>
      </c>
      <c r="T531" s="48" t="str">
        <f>IF($C531="B",VLOOKUP($A531,Bat!$A$4:$BG$1500,T$1,FALSE),VLOOKUP($A531,Pit!$A$4:$BA$1686,T$2,FALSE))</f>
        <v>$65k</v>
      </c>
      <c r="U531" s="19">
        <f>IF($C531="B",VLOOKUP($A531,Bat!$A$4:$AU$1464,46,FALSE),VLOOKUP($A531,Pit!$A$4:$BD$1664,55,FALSE))</f>
        <v>800</v>
      </c>
      <c r="V531" s="19">
        <f>IF($C531="B",VLOOKUP($A531,Bat!$A$4:$BA$1464,47,FALSE),VLOOKUP($A531,Pit!$A$4:$BF$1664,56,FALSE))</f>
        <v>800</v>
      </c>
      <c r="W531" s="19">
        <f>IF($C531="B",VLOOKUP($A531,Bat!$A$4:$BA$1464,48,FALSE),VLOOKUP($A531,Pit!$A$4:$BF$1664,57,FALSE))</f>
        <v>0</v>
      </c>
      <c r="X531" s="14">
        <f t="shared" si="38"/>
        <v>1516</v>
      </c>
      <c r="Y531" s="20">
        <f t="shared" si="39"/>
        <v>666</v>
      </c>
      <c r="Z531" s="14" t="str">
        <f>IFERROR(VLOOKUP($D531,Results37!$F$3:$L$1396,Z$1,FALSE),"")</f>
        <v/>
      </c>
      <c r="AA531" s="43" t="str">
        <f>IF(ISERROR(VLOOKUP(D531,Results37!$F$3:$O$1399,AA$1,FALSE)),"",IF(VLOOKUP(D531,Results37!$F$3:$O$1399,AA$1+1,FALSE)=1,"S"&amp;VLOOKUP(D531,Results37!$F$3:$O$1399,AA$1,FALSE),VLOOKUP(D531,Results37!$F$3:$O$1399,AA$1,FALSE)))</f>
        <v/>
      </c>
      <c r="AB531" s="14" t="str">
        <f>IFERROR(VLOOKUP($D531,Results37!$F$3:$L$1396,AB$1,FALSE),"")</f>
        <v/>
      </c>
      <c r="AC531" s="14" t="str">
        <f>IFERROR(VLOOKUP($D531,Results37!$F$3:$L$1396,AC$1,FALSE),"")</f>
        <v/>
      </c>
      <c r="AD531" s="14" t="e">
        <f t="shared" si="40"/>
        <v>#VALUE!</v>
      </c>
      <c r="AE531" s="18" t="str">
        <f>IF(ISERROR(VLOOKUP($AC531&amp;"-"&amp;$F531&amp;" "&amp;G531,Bonuses!$B$1:$G$1006,4,FALSE)),"",INT(VLOOKUP($AC531&amp;"-"&amp;$F531&amp;" "&amp;$G531,Bonuses!$B$1:$G$1006,4,FALSE)))</f>
        <v/>
      </c>
      <c r="AF531" s="14" t="str">
        <f>AA531&amp;"."&amp;AB531&amp;" ("&amp;Z531&amp;" overall) - "&amp;IF(C531="B",E531,J531&amp;"HP")&amp;" [url=http://www.pebabaseball.com/reports/news/html/players/player_"&amp;D531&amp;".html]"&amp;F531&amp;" "&amp;G531&amp;"[/url]"</f>
        <v>. ( overall) - LHP [url=http://www.pebabaseball.com/reports/news/html/players/player_12785.html]Raúl Cantú[/url]</v>
      </c>
    </row>
    <row r="532" spans="1:32" s="19" customFormat="1" hidden="1" x14ac:dyDescent="0.3">
      <c r="A532" s="19">
        <v>8890</v>
      </c>
      <c r="B532" s="19">
        <f t="shared" si="37"/>
        <v>1</v>
      </c>
      <c r="C532" s="14" t="str">
        <f>IF(ISNUMBER(IFERROR(VLOOKUP($A532,Pit!$A$4:$A$600,1,FALSE),"B")),"P","B")</f>
        <v>P</v>
      </c>
      <c r="D532" s="15">
        <f>IF($C532="B",VLOOKUP($A532,Bat!$A$4:$BG$1500,D$1,FALSE),VLOOKUP($A532,Pit!$A$4:$BA$1686,D$2,FALSE))</f>
        <v>8890</v>
      </c>
      <c r="E532" s="14" t="str">
        <f>IF($C532="B",VLOOKUP($A532,Bat!$A$4:$BG$1500,E$1,FALSE),VLOOKUP($A532,Pit!$A$4:$BA$1686,E$2,FALSE))</f>
        <v>RP</v>
      </c>
      <c r="F532" s="14" t="str">
        <f>IF($C532="B",VLOOKUP($A532,Bat!$A$4:$BG$1500,F$1,FALSE),VLOOKUP($A532,Pit!$A$4:$BA$1686,F$2,FALSE))</f>
        <v>James</v>
      </c>
      <c r="G532" s="14" t="str">
        <f>IF($C532="B",VLOOKUP($A532,Bat!$A$4:$BG$1500,G$1,FALSE),VLOOKUP($A532,Pit!$A$4:$BA$1686,G$2,FALSE))</f>
        <v>Howard</v>
      </c>
      <c r="H532" s="14">
        <f>IF($C532="B",VLOOKUP($A532,Bat!$A$4:$BG$1500,H$1,FALSE),VLOOKUP($A532,Pit!$A$4:$BA$1686,H$2,FALSE))</f>
        <v>21</v>
      </c>
      <c r="I532" s="14" t="str">
        <f>IF($C532="B",VLOOKUP($A532,Bat!$A$4:$BG$1500,I$1,FALSE),VLOOKUP($A532,Pit!$A$4:$BA$1686,I$2,FALSE))</f>
        <v>L</v>
      </c>
      <c r="J532" s="14" t="str">
        <f>IF($C532="B",VLOOKUP($A532,Bat!$A$4:$BG$1500,J$1,FALSE),VLOOKUP($A532,Pit!$A$4:$BA$1686,J$2,FALSE))</f>
        <v>L</v>
      </c>
      <c r="K532" s="14" t="str">
        <f>IF($C532="B",VLOOKUP($A532,Bat!$A$4:$BG$1500,K$1,FALSE),VLOOKUP($A532,Pit!$A$4:$BA$1686,K$2,FALSE))</f>
        <v>Normal</v>
      </c>
      <c r="L532" s="15" t="str">
        <f>IF($C532="B",VLOOKUP($A532,Bat!$A$4:$BG$1500,L$1,FALSE),VLOOKUP($A532,Pit!$A$4:$BA$1686,L$2,FALSE))</f>
        <v>Normal</v>
      </c>
      <c r="M532" s="14">
        <f>IF($C532="B",VLOOKUP($A532,Bat!$A$4:$BG$1500,M$1,FALSE),VLOOKUP($A532,Pit!$A$4:$BA$1686,M$2,FALSE))</f>
        <v>4</v>
      </c>
      <c r="N532" s="14">
        <f>IF($C532="B",VLOOKUP($A532,Bat!$A$4:$BG$1500,N$1,FALSE),VLOOKUP($A532,Pit!$A$4:$BA$1686,N$2,FALSE))</f>
        <v>2</v>
      </c>
      <c r="O532" s="14">
        <f>IF($C532="B",VLOOKUP($A532,Bat!$A$4:$BG$1500,O$1,FALSE),VLOOKUP($A532,Pit!$A$4:$BA$1686,O$2,FALSE))</f>
        <v>3</v>
      </c>
      <c r="P532" s="14" t="str">
        <f>IF($C532="B",VLOOKUP($A532,Bat!$A$4:$BG$1500,P$1,FALSE),VLOOKUP($A532,Pit!$A$4:$BA$1686,P$2,FALSE))</f>
        <v>86-88 Mph</v>
      </c>
      <c r="Q532" s="15">
        <f>IF($C532="B",VLOOKUP($A532,Bat!$A$4:$BG$1500,Q$1,FALSE),VLOOKUP($A532,Pit!$A$4:$BA$1686,Q$2,FALSE))</f>
        <v>5</v>
      </c>
      <c r="R532" s="16">
        <f>IF($C532="B",VLOOKUP($A532,Bat!$A$4:$BG$1500,R$1,FALSE),VLOOKUP($A532,Pit!$A$4:$BA$1686,R$2,FALSE))</f>
        <v>100.05043496607388</v>
      </c>
      <c r="S532" s="17">
        <f>IF($C532="B",VLOOKUP($A532,Bat!$A$4:$BG$1500,S$1,FALSE),VLOOKUP($A532,Pit!$A$4:$BA$1686,S$2,FALSE))</f>
        <v>-8.7510385367343221E-2</v>
      </c>
      <c r="T532" s="48" t="str">
        <f>IF($C532="B",VLOOKUP($A532,Bat!$A$4:$BG$1500,T$1,FALSE),VLOOKUP($A532,Pit!$A$4:$BA$1686,T$2,FALSE))</f>
        <v>$20k</v>
      </c>
      <c r="U532" s="19">
        <f>IF($C532="B",VLOOKUP($A532,Bat!$A$4:$AU$1464,46,FALSE),VLOOKUP($A532,Pit!$A$4:$BD$1664,55,FALSE))</f>
        <v>800</v>
      </c>
      <c r="V532" s="19">
        <f>IF($C532="B",VLOOKUP($A532,Bat!$A$4:$BA$1464,47,FALSE),VLOOKUP($A532,Pit!$A$4:$BF$1664,56,FALSE))</f>
        <v>800</v>
      </c>
      <c r="W532" s="19">
        <f>IF($C532="B",VLOOKUP($A532,Bat!$A$4:$BA$1464,48,FALSE),VLOOKUP($A532,Pit!$A$4:$BF$1664,57,FALSE))</f>
        <v>0</v>
      </c>
      <c r="X532" s="14">
        <f t="shared" si="38"/>
        <v>1356</v>
      </c>
      <c r="Y532" s="20">
        <f t="shared" si="39"/>
        <v>506</v>
      </c>
      <c r="Z532" s="14" t="str">
        <f>IFERROR(VLOOKUP($D532,Results37!$F$3:$L$1396,Z$1,FALSE),"")</f>
        <v/>
      </c>
      <c r="AA532" s="43" t="str">
        <f>IF(ISERROR(VLOOKUP(D532,Results37!$F$3:$O$1399,AA$1,FALSE)),"",IF(VLOOKUP(D532,Results37!$F$3:$O$1399,AA$1+1,FALSE)=1,"S"&amp;VLOOKUP(D532,Results37!$F$3:$O$1399,AA$1,FALSE),VLOOKUP(D532,Results37!$F$3:$O$1399,AA$1,FALSE)))</f>
        <v/>
      </c>
      <c r="AB532" s="14" t="str">
        <f>IFERROR(VLOOKUP($D532,Results37!$F$3:$L$1396,AB$1,FALSE),"")</f>
        <v/>
      </c>
      <c r="AC532" s="14" t="str">
        <f>IFERROR(VLOOKUP($D532,Results37!$F$3:$L$1396,AC$1,FALSE),"")</f>
        <v/>
      </c>
      <c r="AD532" s="14" t="e">
        <f t="shared" si="40"/>
        <v>#VALUE!</v>
      </c>
      <c r="AE532" s="18" t="str">
        <f>IF(ISERROR(VLOOKUP($AC532&amp;"-"&amp;$F532&amp;" "&amp;G532,Bonuses!$B$1:$G$1006,4,FALSE)),"",INT(VLOOKUP($AC532&amp;"-"&amp;$F532&amp;" "&amp;$G532,Bonuses!$B$1:$G$1006,4,FALSE)))</f>
        <v/>
      </c>
      <c r="AF532" s="14" t="str">
        <f>AA532&amp;"."&amp;AB532&amp;" ("&amp;Z532&amp;") - "&amp;E532&amp;" "&amp;F532&amp;" "&amp;G532</f>
        <v>. () - RP James Howard</v>
      </c>
    </row>
    <row r="533" spans="1:32" s="19" customFormat="1" hidden="1" x14ac:dyDescent="0.3">
      <c r="A533" s="19">
        <v>12553</v>
      </c>
      <c r="B533" s="19">
        <f t="shared" si="37"/>
        <v>1</v>
      </c>
      <c r="C533" s="14" t="str">
        <f>IF(ISNUMBER(IFERROR(VLOOKUP($A533,Pit!$A$4:$A$600,1,FALSE),"B")),"P","B")</f>
        <v>B</v>
      </c>
      <c r="D533" s="15">
        <f>IF($C533="B",VLOOKUP($A533,Bat!$A$4:$BG$1500,D$1,FALSE),VLOOKUP($A533,Pit!$A$4:$BA$1686,D$2,FALSE))</f>
        <v>12553</v>
      </c>
      <c r="E533" s="14" t="str">
        <f>IF($C533="B",VLOOKUP($A533,Bat!$A$4:$BG$1500,E$1,FALSE),VLOOKUP($A533,Pit!$A$4:$BA$1686,E$2,FALSE))</f>
        <v>2B</v>
      </c>
      <c r="F533" s="14" t="str">
        <f>IF($C533="B",VLOOKUP($A533,Bat!$A$4:$BG$1500,F$1,FALSE),VLOOKUP($A533,Pit!$A$4:$BA$1686,F$2,FALSE))</f>
        <v>Carl</v>
      </c>
      <c r="G533" s="14" t="str">
        <f>IF($C533="B",VLOOKUP($A533,Bat!$A$4:$BG$1500,G$1,FALSE),VLOOKUP($A533,Pit!$A$4:$BA$1686,G$2,FALSE))</f>
        <v>Fowler</v>
      </c>
      <c r="H533" s="14">
        <f>IF($C533="B",VLOOKUP($A533,Bat!$A$4:$BG$1500,H$1,FALSE),VLOOKUP($A533,Pit!$A$4:$BA$1686,H$2,FALSE))</f>
        <v>18</v>
      </c>
      <c r="I533" s="14" t="str">
        <f>IF($C533="B",VLOOKUP($A533,Bat!$A$4:$BG$1500,I$1,FALSE),VLOOKUP($A533,Pit!$A$4:$BA$1686,I$2,FALSE))</f>
        <v>R</v>
      </c>
      <c r="J533" s="14" t="str">
        <f>IF($C533="B",VLOOKUP($A533,Bat!$A$4:$BG$1500,J$1,FALSE),VLOOKUP($A533,Pit!$A$4:$BA$1686,J$2,FALSE))</f>
        <v>R</v>
      </c>
      <c r="K533" s="14" t="str">
        <f>IF($C533="B",VLOOKUP($A533,Bat!$A$4:$BG$1500,K$1,FALSE),VLOOKUP($A533,Pit!$A$4:$BA$1686,K$2,FALSE))</f>
        <v>High</v>
      </c>
      <c r="L533" s="15" t="str">
        <f>IF($C533="B",VLOOKUP($A533,Bat!$A$4:$BG$1500,L$1,FALSE),VLOOKUP($A533,Pit!$A$4:$BA$1686,L$2,FALSE))</f>
        <v>Normal</v>
      </c>
      <c r="M533" s="14">
        <f>IF($C533="B",VLOOKUP($A533,Bat!$A$4:$BG$1500,M$1,FALSE),VLOOKUP($A533,Pit!$A$4:$BA$1686,M$2,FALSE))</f>
        <v>2</v>
      </c>
      <c r="N533" s="14">
        <f>IF($C533="B",VLOOKUP($A533,Bat!$A$4:$BG$1500,N$1,FALSE),VLOOKUP($A533,Pit!$A$4:$BA$1686,N$2,FALSE))</f>
        <v>4</v>
      </c>
      <c r="O533" s="14">
        <f>IF($C533="B",VLOOKUP($A533,Bat!$A$4:$BG$1500,O$1,FALSE),VLOOKUP($A533,Pit!$A$4:$BA$1686,O$2,FALSE))</f>
        <v>3</v>
      </c>
      <c r="P533" s="14">
        <f>IF($C533="B",VLOOKUP($A533,Bat!$A$4:$BG$1500,P$1,FALSE),VLOOKUP($A533,Pit!$A$4:$BA$1686,P$2,FALSE))</f>
        <v>4</v>
      </c>
      <c r="Q533" s="15">
        <f>IF($C533="B",VLOOKUP($A533,Bat!$A$4:$BG$1500,Q$1,FALSE),VLOOKUP($A533,Pit!$A$4:$BA$1686,Q$2,FALSE))</f>
        <v>3</v>
      </c>
      <c r="R533" s="16">
        <f>IF($C533="B",VLOOKUP($A533,Bat!$A$4:$BG$1500,R$1,FALSE),VLOOKUP($A533,Pit!$A$4:$BA$1686,R$2,FALSE))</f>
        <v>107.67998912972274</v>
      </c>
      <c r="S533" s="17">
        <f>IF($C533="B",VLOOKUP($A533,Bat!$A$4:$BG$1500,S$1,FALSE),VLOOKUP($A533,Pit!$A$4:$BA$1686,S$2,FALSE))</f>
        <v>-8.9404457109457228E-2</v>
      </c>
      <c r="T533" s="48" t="str">
        <f>IF($C533="B",VLOOKUP($A533,Bat!$A$4:$BG$1500,T$1,FALSE),VLOOKUP($A533,Pit!$A$4:$BA$1686,T$2,FALSE))</f>
        <v>$65k</v>
      </c>
      <c r="U533" s="19">
        <f>IF($C533="B",VLOOKUP($A533,Bat!$A$4:$AU$1464,46,FALSE),VLOOKUP($A533,Pit!$A$4:$BD$1664,55,FALSE))</f>
        <v>800</v>
      </c>
      <c r="V533" s="19">
        <f>IF($C533="B",VLOOKUP($A533,Bat!$A$4:$BA$1464,47,FALSE),VLOOKUP($A533,Pit!$A$4:$BF$1664,56,FALSE))</f>
        <v>800</v>
      </c>
      <c r="W533" s="19">
        <f>IF($C533="B",VLOOKUP($A533,Bat!$A$4:$BA$1464,48,FALSE),VLOOKUP($A533,Pit!$A$4:$BF$1664,57,FALSE))</f>
        <v>0</v>
      </c>
      <c r="X533" s="14">
        <f t="shared" si="38"/>
        <v>1359</v>
      </c>
      <c r="Y533" s="20">
        <f t="shared" si="39"/>
        <v>509</v>
      </c>
      <c r="Z533" s="14" t="str">
        <f>IFERROR(VLOOKUP($D533,Results37!$F$3:$L$1396,Z$1,FALSE),"")</f>
        <v/>
      </c>
      <c r="AA533" s="43" t="str">
        <f>IF(ISERROR(VLOOKUP(D533,Results37!$F$3:$O$1399,AA$1,FALSE)),"",IF(VLOOKUP(D533,Results37!$F$3:$O$1399,AA$1+1,FALSE)=1,"S"&amp;VLOOKUP(D533,Results37!$F$3:$O$1399,AA$1,FALSE),VLOOKUP(D533,Results37!$F$3:$O$1399,AA$1,FALSE)))</f>
        <v/>
      </c>
      <c r="AB533" s="14" t="str">
        <f>IFERROR(VLOOKUP($D533,Results37!$F$3:$L$1396,AB$1,FALSE),"")</f>
        <v/>
      </c>
      <c r="AC533" s="14" t="str">
        <f>IFERROR(VLOOKUP($D533,Results37!$F$3:$L$1396,AC$1,FALSE),"")</f>
        <v/>
      </c>
      <c r="AD533" s="14" t="e">
        <f t="shared" si="40"/>
        <v>#VALUE!</v>
      </c>
      <c r="AE533" s="18" t="str">
        <f>IF(ISERROR(VLOOKUP($AC533&amp;"-"&amp;$F533&amp;" "&amp;G533,Bonuses!$B$1:$G$1006,4,FALSE)),"",INT(VLOOKUP($AC533&amp;"-"&amp;$F533&amp;" "&amp;$G533,Bonuses!$B$1:$G$1006,4,FALSE)))</f>
        <v/>
      </c>
      <c r="AF533" s="14" t="str">
        <f>AA533&amp;"."&amp;AB533&amp;" ("&amp;Z533&amp;") - "&amp;E533&amp;" "&amp;F533&amp;" "&amp;G533</f>
        <v>. () - 2B Carl Fowler</v>
      </c>
    </row>
    <row r="534" spans="1:32" s="19" customFormat="1" hidden="1" x14ac:dyDescent="0.3">
      <c r="A534" s="19">
        <v>15696</v>
      </c>
      <c r="B534" s="19">
        <f t="shared" si="37"/>
        <v>1</v>
      </c>
      <c r="C534" s="14" t="str">
        <f>IF(ISNUMBER(IFERROR(VLOOKUP($A534,Pit!$A$4:$A$600,1,FALSE),"B")),"P","B")</f>
        <v>P</v>
      </c>
      <c r="D534" s="15">
        <f>IF($C534="B",VLOOKUP($A534,Bat!$A$4:$BG$1500,D$1,FALSE),VLOOKUP($A534,Pit!$A$4:$BA$1686,D$2,FALSE))</f>
        <v>15696</v>
      </c>
      <c r="E534" s="14" t="str">
        <f>IF($C534="B",VLOOKUP($A534,Bat!$A$4:$BG$1500,E$1,FALSE),VLOOKUP($A534,Pit!$A$4:$BA$1686,E$2,FALSE))</f>
        <v>CL</v>
      </c>
      <c r="F534" s="14" t="str">
        <f>IF($C534="B",VLOOKUP($A534,Bat!$A$4:$BG$1500,F$1,FALSE),VLOOKUP($A534,Pit!$A$4:$BA$1686,F$2,FALSE))</f>
        <v>Shigenobu</v>
      </c>
      <c r="G534" s="14" t="str">
        <f>IF($C534="B",VLOOKUP($A534,Bat!$A$4:$BG$1500,G$1,FALSE),VLOOKUP($A534,Pit!$A$4:$BA$1686,G$2,FALSE))</f>
        <v>Takahashi</v>
      </c>
      <c r="H534" s="14">
        <f>IF($C534="B",VLOOKUP($A534,Bat!$A$4:$BG$1500,H$1,FALSE),VLOOKUP($A534,Pit!$A$4:$BA$1686,H$2,FALSE))</f>
        <v>18</v>
      </c>
      <c r="I534" s="14" t="str">
        <f>IF($C534="B",VLOOKUP($A534,Bat!$A$4:$BG$1500,I$1,FALSE),VLOOKUP($A534,Pit!$A$4:$BA$1686,I$2,FALSE))</f>
        <v>R</v>
      </c>
      <c r="J534" s="14" t="str">
        <f>IF($C534="B",VLOOKUP($A534,Bat!$A$4:$BG$1500,J$1,FALSE),VLOOKUP($A534,Pit!$A$4:$BA$1686,J$2,FALSE))</f>
        <v>R</v>
      </c>
      <c r="K534" s="14" t="str">
        <f>IF($C534="B",VLOOKUP($A534,Bat!$A$4:$BG$1500,K$1,FALSE),VLOOKUP($A534,Pit!$A$4:$BA$1686,K$2,FALSE))</f>
        <v>Normal</v>
      </c>
      <c r="L534" s="15" t="str">
        <f>IF($C534="B",VLOOKUP($A534,Bat!$A$4:$BG$1500,L$1,FALSE),VLOOKUP($A534,Pit!$A$4:$BA$1686,L$2,FALSE))</f>
        <v>Low</v>
      </c>
      <c r="M534" s="14">
        <f>IF($C534="B",VLOOKUP($A534,Bat!$A$4:$BG$1500,M$1,FALSE),VLOOKUP($A534,Pit!$A$4:$BA$1686,M$2,FALSE))</f>
        <v>5</v>
      </c>
      <c r="N534" s="14">
        <f>IF($C534="B",VLOOKUP($A534,Bat!$A$4:$BG$1500,N$1,FALSE),VLOOKUP($A534,Pit!$A$4:$BA$1686,N$2,FALSE))</f>
        <v>2</v>
      </c>
      <c r="O534" s="14">
        <f>IF($C534="B",VLOOKUP($A534,Bat!$A$4:$BG$1500,O$1,FALSE),VLOOKUP($A534,Pit!$A$4:$BA$1686,O$2,FALSE))</f>
        <v>2</v>
      </c>
      <c r="P534" s="14" t="str">
        <f>IF($C534="B",VLOOKUP($A534,Bat!$A$4:$BG$1500,P$1,FALSE),VLOOKUP($A534,Pit!$A$4:$BA$1686,P$2,FALSE))</f>
        <v>87-89 Mph</v>
      </c>
      <c r="Q534" s="15">
        <f>IF($C534="B",VLOOKUP($A534,Bat!$A$4:$BG$1500,Q$1,FALSE),VLOOKUP($A534,Pit!$A$4:$BA$1686,Q$2,FALSE))</f>
        <v>2</v>
      </c>
      <c r="R534" s="16">
        <f>IF($C534="B",VLOOKUP($A534,Bat!$A$4:$BG$1500,R$1,FALSE),VLOOKUP($A534,Pit!$A$4:$BA$1686,R$2,FALSE))</f>
        <v>97.061751767302496</v>
      </c>
      <c r="S534" s="17">
        <f>IF($C534="B",VLOOKUP($A534,Bat!$A$4:$BG$1500,S$1,FALSE),VLOOKUP($A534,Pit!$A$4:$BA$1686,S$2,FALSE))</f>
        <v>-0.36323632826530367</v>
      </c>
      <c r="T534" s="48" t="str">
        <f>IF($C534="B",VLOOKUP($A534,Bat!$A$4:$BG$1500,T$1,FALSE),VLOOKUP($A534,Pit!$A$4:$BA$1686,T$2,FALSE))</f>
        <v>$75k</v>
      </c>
      <c r="U534" s="19">
        <f>IF($C534="B",VLOOKUP($A534,Bat!$A$4:$AU$1464,46,FALSE),VLOOKUP($A534,Pit!$A$4:$BD$1664,55,FALSE))</f>
        <v>800</v>
      </c>
      <c r="V534" s="19">
        <f>IF($C534="B",VLOOKUP($A534,Bat!$A$4:$BA$1464,47,FALSE),VLOOKUP($A534,Pit!$A$4:$BF$1664,56,FALSE))</f>
        <v>800</v>
      </c>
      <c r="W534" s="19">
        <f>IF($C534="B",VLOOKUP($A534,Bat!$A$4:$BA$1464,48,FALSE),VLOOKUP($A534,Pit!$A$4:$BF$1664,57,FALSE))</f>
        <v>0</v>
      </c>
      <c r="X534" s="14">
        <f t="shared" si="38"/>
        <v>1532</v>
      </c>
      <c r="Y534" s="20">
        <f t="shared" si="39"/>
        <v>682</v>
      </c>
      <c r="Z534" s="14" t="str">
        <f>IFERROR(VLOOKUP($D534,Results37!$F$3:$L$1396,Z$1,FALSE),"")</f>
        <v/>
      </c>
      <c r="AA534" s="43" t="str">
        <f>IF(ISERROR(VLOOKUP(D534,Results37!$F$3:$O$1399,AA$1,FALSE)),"",IF(VLOOKUP(D534,Results37!$F$3:$O$1399,AA$1+1,FALSE)=1,"S"&amp;VLOOKUP(D534,Results37!$F$3:$O$1399,AA$1,FALSE),VLOOKUP(D534,Results37!$F$3:$O$1399,AA$1,FALSE)))</f>
        <v/>
      </c>
      <c r="AB534" s="14" t="str">
        <f>IFERROR(VLOOKUP($D534,Results37!$F$3:$L$1396,AB$1,FALSE),"")</f>
        <v/>
      </c>
      <c r="AC534" s="14" t="str">
        <f>IFERROR(VLOOKUP($D534,Results37!$F$3:$L$1396,AC$1,FALSE),"")</f>
        <v/>
      </c>
      <c r="AD534" s="14" t="e">
        <f t="shared" si="40"/>
        <v>#VALUE!</v>
      </c>
      <c r="AE534" s="18" t="str">
        <f>IF(ISERROR(VLOOKUP($AC534&amp;"-"&amp;$F534&amp;" "&amp;G534,Bonuses!$B$1:$G$1006,4,FALSE)),"",INT(VLOOKUP($AC534&amp;"-"&amp;$F534&amp;" "&amp;$G534,Bonuses!$B$1:$G$1006,4,FALSE)))</f>
        <v/>
      </c>
      <c r="AF534" s="14" t="str">
        <f>IF(ISERROR(VLOOKUP($AC534&amp;"-"&amp;$F534,Bonuses!$B$1:$G$1006,5,FALSE)),"",IF(VLOOKUP($AC534&amp;"-"&amp;$F534,Bonuses!$B$1:$G$1006,5,FALSE)="","",VLOOKUP($AC534&amp;"-"&amp;$F534,Bonuses!$B$1:$G$1006,6,FALSE)&amp;" yrs, "&amp;VLOOKUP($AC534&amp;"-"&amp;$F534,Bonuses!$B$1:$G$1006,5,FALSE)))</f>
        <v/>
      </c>
    </row>
    <row r="535" spans="1:32" s="19" customFormat="1" hidden="1" x14ac:dyDescent="0.3">
      <c r="A535" s="19">
        <v>11718</v>
      </c>
      <c r="B535" s="19">
        <f t="shared" si="37"/>
        <v>1</v>
      </c>
      <c r="C535" s="14" t="str">
        <f>IF(ISNUMBER(IFERROR(VLOOKUP($A535,Pit!$A$4:$A$600,1,FALSE),"B")),"P","B")</f>
        <v>P</v>
      </c>
      <c r="D535" s="15">
        <f>IF($C535="B",VLOOKUP($A535,Bat!$A$4:$BG$1500,D$1,FALSE),VLOOKUP($A535,Pit!$A$4:$BA$1686,D$2,FALSE))</f>
        <v>11718</v>
      </c>
      <c r="E535" s="14" t="str">
        <f>IF($C535="B",VLOOKUP($A535,Bat!$A$4:$BG$1500,E$1,FALSE),VLOOKUP($A535,Pit!$A$4:$BA$1686,E$2,FALSE))</f>
        <v>RP</v>
      </c>
      <c r="F535" s="14" t="str">
        <f>IF($C535="B",VLOOKUP($A535,Bat!$A$4:$BG$1500,F$1,FALSE),VLOOKUP($A535,Pit!$A$4:$BA$1686,F$2,FALSE))</f>
        <v>Naoya</v>
      </c>
      <c r="G535" s="14" t="str">
        <f>IF($C535="B",VLOOKUP($A535,Bat!$A$4:$BG$1500,G$1,FALSE),VLOOKUP($A535,Pit!$A$4:$BA$1686,G$2,FALSE))</f>
        <v>Yamada</v>
      </c>
      <c r="H535" s="14">
        <f>IF($C535="B",VLOOKUP($A535,Bat!$A$4:$BG$1500,H$1,FALSE),VLOOKUP($A535,Pit!$A$4:$BA$1686,H$2,FALSE))</f>
        <v>18</v>
      </c>
      <c r="I535" s="14" t="str">
        <f>IF($C535="B",VLOOKUP($A535,Bat!$A$4:$BG$1500,I$1,FALSE),VLOOKUP($A535,Pit!$A$4:$BA$1686,I$2,FALSE))</f>
        <v>R</v>
      </c>
      <c r="J535" s="14" t="str">
        <f>IF($C535="B",VLOOKUP($A535,Bat!$A$4:$BG$1500,J$1,FALSE),VLOOKUP($A535,Pit!$A$4:$BA$1686,J$2,FALSE))</f>
        <v>R</v>
      </c>
      <c r="K535" s="14" t="str">
        <f>IF($C535="B",VLOOKUP($A535,Bat!$A$4:$BG$1500,K$1,FALSE),VLOOKUP($A535,Pit!$A$4:$BA$1686,K$2,FALSE))</f>
        <v>Low</v>
      </c>
      <c r="L535" s="15" t="str">
        <f>IF($C535="B",VLOOKUP($A535,Bat!$A$4:$BG$1500,L$1,FALSE),VLOOKUP($A535,Pit!$A$4:$BA$1686,L$2,FALSE))</f>
        <v>Normal</v>
      </c>
      <c r="M535" s="14">
        <f>IF($C535="B",VLOOKUP($A535,Bat!$A$4:$BG$1500,M$1,FALSE),VLOOKUP($A535,Pit!$A$4:$BA$1686,M$2,FALSE))</f>
        <v>3</v>
      </c>
      <c r="N535" s="14">
        <f>IF($C535="B",VLOOKUP($A535,Bat!$A$4:$BG$1500,N$1,FALSE),VLOOKUP($A535,Pit!$A$4:$BA$1686,N$2,FALSE))</f>
        <v>1</v>
      </c>
      <c r="O535" s="14">
        <f>IF($C535="B",VLOOKUP($A535,Bat!$A$4:$BG$1500,O$1,FALSE),VLOOKUP($A535,Pit!$A$4:$BA$1686,O$2,FALSE))</f>
        <v>3</v>
      </c>
      <c r="P535" s="14" t="str">
        <f>IF($C535="B",VLOOKUP($A535,Bat!$A$4:$BG$1500,P$1,FALSE),VLOOKUP($A535,Pit!$A$4:$BA$1686,P$2,FALSE))</f>
        <v>84-86 Mph</v>
      </c>
      <c r="Q535" s="15">
        <f>IF($C535="B",VLOOKUP($A535,Bat!$A$4:$BG$1500,Q$1,FALSE),VLOOKUP($A535,Pit!$A$4:$BA$1686,Q$2,FALSE))</f>
        <v>10</v>
      </c>
      <c r="R535" s="16">
        <f>IF($C535="B",VLOOKUP($A535,Bat!$A$4:$BG$1500,R$1,FALSE),VLOOKUP($A535,Pit!$A$4:$BA$1686,R$2,FALSE))</f>
        <v>96.988350127294581</v>
      </c>
      <c r="S535" s="17">
        <f>IF($C535="B",VLOOKUP($A535,Bat!$A$4:$BG$1500,S$1,FALSE),VLOOKUP($A535,Pit!$A$4:$BA$1686,S$2,FALSE))</f>
        <v>-0.37000811873468464</v>
      </c>
      <c r="T535" s="48" t="str">
        <f>IF($C535="B",VLOOKUP($A535,Bat!$A$4:$BG$1500,T$1,FALSE),VLOOKUP($A535,Pit!$A$4:$BA$1686,T$2,FALSE))</f>
        <v>$95k</v>
      </c>
      <c r="U535" s="19">
        <f>IF($C535="B",VLOOKUP($A535,Bat!$A$4:$AU$1464,46,FALSE),VLOOKUP($A535,Pit!$A$4:$BD$1664,55,FALSE))</f>
        <v>800</v>
      </c>
      <c r="V535" s="19">
        <f>IF($C535="B",VLOOKUP($A535,Bat!$A$4:$BA$1464,47,FALSE),VLOOKUP($A535,Pit!$A$4:$BF$1664,56,FALSE))</f>
        <v>800</v>
      </c>
      <c r="W535" s="19">
        <f>IF($C535="B",VLOOKUP($A535,Bat!$A$4:$BA$1464,48,FALSE),VLOOKUP($A535,Pit!$A$4:$BF$1664,57,FALSE))</f>
        <v>0</v>
      </c>
      <c r="X535" s="14">
        <f t="shared" si="38"/>
        <v>1535</v>
      </c>
      <c r="Y535" s="20">
        <f t="shared" si="39"/>
        <v>685</v>
      </c>
      <c r="Z535" s="14">
        <f>IFERROR(VLOOKUP($D535,Results37!$F$3:$L$1396,Z$1,FALSE),"")</f>
        <v>546</v>
      </c>
      <c r="AA535" s="43">
        <f>IF(ISERROR(VLOOKUP(D535,Results37!$F$3:$O$1399,AA$1,FALSE)),"",IF(VLOOKUP(D535,Results37!$F$3:$O$1399,AA$1+1,FALSE)=1,"S"&amp;VLOOKUP(D535,Results37!$F$3:$O$1399,AA$1,FALSE),VLOOKUP(D535,Results37!$F$3:$O$1399,AA$1,FALSE)))</f>
        <v>18</v>
      </c>
      <c r="AB535" s="14">
        <f>IFERROR(VLOOKUP($D535,Results37!$F$3:$L$1396,AB$1,FALSE),"")</f>
        <v>14</v>
      </c>
      <c r="AC535" s="14" t="str">
        <f>IFERROR(VLOOKUP($D535,Results37!$F$3:$L$1396,AC$1,FALSE),"")</f>
        <v>Palm Springs Codgers</v>
      </c>
      <c r="AD535" s="14">
        <f t="shared" si="40"/>
        <v>989</v>
      </c>
      <c r="AE535" s="18" t="str">
        <f>IF(ISERROR(VLOOKUP($AC535&amp;"-"&amp;$F535&amp;" "&amp;G535,Bonuses!$B$1:$G$1006,4,FALSE)),"",INT(VLOOKUP($AC535&amp;"-"&amp;$F535&amp;" "&amp;$G535,Bonuses!$B$1:$G$1006,4,FALSE)))</f>
        <v/>
      </c>
      <c r="AF535" s="14" t="str">
        <f>IF(ISERROR(VLOOKUP($AC535&amp;"-"&amp;$F535,Bonuses!$B$1:$G$1006,5,FALSE)),"",IF(VLOOKUP($AC535&amp;"-"&amp;$F535,Bonuses!$B$1:$G$1006,5,FALSE)="","",VLOOKUP($AC535&amp;"-"&amp;$F535,Bonuses!$B$1:$G$1006,6,FALSE)&amp;" yrs, "&amp;VLOOKUP($AC535&amp;"-"&amp;$F535,Bonuses!$B$1:$G$1006,5,FALSE)))</f>
        <v/>
      </c>
    </row>
    <row r="536" spans="1:32" s="19" customFormat="1" hidden="1" x14ac:dyDescent="0.3">
      <c r="A536" s="19">
        <v>5347</v>
      </c>
      <c r="B536" s="19">
        <f t="shared" si="37"/>
        <v>1</v>
      </c>
      <c r="C536" s="14" t="str">
        <f>IF(ISNUMBER(IFERROR(VLOOKUP($A536,Pit!$A$4:$A$600,1,FALSE),"B")),"P","B")</f>
        <v>P</v>
      </c>
      <c r="D536" s="15">
        <f>IF($C536="B",VLOOKUP($A536,Bat!$A$4:$BG$1500,D$1,FALSE),VLOOKUP($A536,Pit!$A$4:$BA$1686,D$2,FALSE))</f>
        <v>5347</v>
      </c>
      <c r="E536" s="14" t="str">
        <f>IF($C536="B",VLOOKUP($A536,Bat!$A$4:$BG$1500,E$1,FALSE),VLOOKUP($A536,Pit!$A$4:$BA$1686,E$2,FALSE))</f>
        <v>SP</v>
      </c>
      <c r="F536" s="14" t="str">
        <f>IF($C536="B",VLOOKUP($A536,Bat!$A$4:$BG$1500,F$1,FALSE),VLOOKUP($A536,Pit!$A$4:$BA$1686,F$2,FALSE))</f>
        <v>Howard</v>
      </c>
      <c r="G536" s="14" t="str">
        <f>IF($C536="B",VLOOKUP($A536,Bat!$A$4:$BG$1500,G$1,FALSE),VLOOKUP($A536,Pit!$A$4:$BA$1686,G$2,FALSE))</f>
        <v>Scott</v>
      </c>
      <c r="H536" s="14">
        <f>IF($C536="B",VLOOKUP($A536,Bat!$A$4:$BG$1500,H$1,FALSE),VLOOKUP($A536,Pit!$A$4:$BA$1686,H$2,FALSE))</f>
        <v>21</v>
      </c>
      <c r="I536" s="14" t="str">
        <f>IF($C536="B",VLOOKUP($A536,Bat!$A$4:$BG$1500,I$1,FALSE),VLOOKUP($A536,Pit!$A$4:$BA$1686,I$2,FALSE))</f>
        <v>S</v>
      </c>
      <c r="J536" s="14" t="str">
        <f>IF($C536="B",VLOOKUP($A536,Bat!$A$4:$BG$1500,J$1,FALSE),VLOOKUP($A536,Pit!$A$4:$BA$1686,J$2,FALSE))</f>
        <v>L</v>
      </c>
      <c r="K536" s="14" t="str">
        <f>IF($C536="B",VLOOKUP($A536,Bat!$A$4:$BG$1500,K$1,FALSE),VLOOKUP($A536,Pit!$A$4:$BA$1686,K$2,FALSE))</f>
        <v>High</v>
      </c>
      <c r="L536" s="15" t="str">
        <f>IF($C536="B",VLOOKUP($A536,Bat!$A$4:$BG$1500,L$1,FALSE),VLOOKUP($A536,Pit!$A$4:$BA$1686,L$2,FALSE))</f>
        <v>Normal</v>
      </c>
      <c r="M536" s="14">
        <f>IF($C536="B",VLOOKUP($A536,Bat!$A$4:$BG$1500,M$1,FALSE),VLOOKUP($A536,Pit!$A$4:$BA$1686,M$2,FALSE))</f>
        <v>4</v>
      </c>
      <c r="N536" s="14">
        <f>IF($C536="B",VLOOKUP($A536,Bat!$A$4:$BG$1500,N$1,FALSE),VLOOKUP($A536,Pit!$A$4:$BA$1686,N$2,FALSE))</f>
        <v>2</v>
      </c>
      <c r="O536" s="14">
        <f>IF($C536="B",VLOOKUP($A536,Bat!$A$4:$BG$1500,O$1,FALSE),VLOOKUP($A536,Pit!$A$4:$BA$1686,O$2,FALSE))</f>
        <v>3</v>
      </c>
      <c r="P536" s="14" t="str">
        <f>IF($C536="B",VLOOKUP($A536,Bat!$A$4:$BG$1500,P$1,FALSE),VLOOKUP($A536,Pit!$A$4:$BA$1686,P$2,FALSE))</f>
        <v>90-92 Mph</v>
      </c>
      <c r="Q536" s="15">
        <f>IF($C536="B",VLOOKUP($A536,Bat!$A$4:$BG$1500,Q$1,FALSE),VLOOKUP($A536,Pit!$A$4:$BA$1686,Q$2,FALSE))</f>
        <v>6</v>
      </c>
      <c r="R536" s="16">
        <f>IF($C536="B",VLOOKUP($A536,Bat!$A$4:$BG$1500,R$1,FALSE),VLOOKUP($A536,Pit!$A$4:$BA$1686,R$2,FALSE))</f>
        <v>100.01749592154393</v>
      </c>
      <c r="S536" s="17">
        <f>IF($C536="B",VLOOKUP($A536,Bat!$A$4:$BG$1500,S$1,FALSE),VLOOKUP($A536,Pit!$A$4:$BA$1686,S$2,FALSE))</f>
        <v>-9.0549231744541381E-2</v>
      </c>
      <c r="T536" s="48" t="str">
        <f>IF($C536="B",VLOOKUP($A536,Bat!$A$4:$BG$1500,T$1,FALSE),VLOOKUP($A536,Pit!$A$4:$BA$1686,T$2,FALSE))</f>
        <v>-</v>
      </c>
      <c r="U536" s="19">
        <f>IF($C536="B",VLOOKUP($A536,Bat!$A$4:$AU$1464,46,FALSE),VLOOKUP($A536,Pit!$A$4:$BD$1664,55,FALSE))</f>
        <v>800</v>
      </c>
      <c r="V536" s="19">
        <f>IF($C536="B",VLOOKUP($A536,Bat!$A$4:$BA$1464,47,FALSE),VLOOKUP($A536,Pit!$A$4:$BF$1664,56,FALSE))</f>
        <v>800</v>
      </c>
      <c r="W536" s="19">
        <f>IF($C536="B",VLOOKUP($A536,Bat!$A$4:$BA$1464,48,FALSE),VLOOKUP($A536,Pit!$A$4:$BF$1664,57,FALSE))</f>
        <v>0</v>
      </c>
      <c r="X536" s="14">
        <f t="shared" si="38"/>
        <v>1361</v>
      </c>
      <c r="Y536" s="20">
        <f t="shared" si="39"/>
        <v>511</v>
      </c>
      <c r="Z536" s="14" t="str">
        <f>IFERROR(VLOOKUP($D536,Results37!$F$3:$L$1396,Z$1,FALSE),"")</f>
        <v/>
      </c>
      <c r="AA536" s="43" t="str">
        <f>IF(ISERROR(VLOOKUP(D536,Results37!$F$3:$O$1399,AA$1,FALSE)),"",IF(VLOOKUP(D536,Results37!$F$3:$O$1399,AA$1+1,FALSE)=1,"S"&amp;VLOOKUP(D536,Results37!$F$3:$O$1399,AA$1,FALSE),VLOOKUP(D536,Results37!$F$3:$O$1399,AA$1,FALSE)))</f>
        <v/>
      </c>
      <c r="AB536" s="14" t="str">
        <f>IFERROR(VLOOKUP($D536,Results37!$F$3:$L$1396,AB$1,FALSE),"")</f>
        <v/>
      </c>
      <c r="AC536" s="14" t="str">
        <f>IFERROR(VLOOKUP($D536,Results37!$F$3:$L$1396,AC$1,FALSE),"")</f>
        <v/>
      </c>
      <c r="AD536" s="14" t="e">
        <f t="shared" si="40"/>
        <v>#VALUE!</v>
      </c>
      <c r="AE536" s="18" t="str">
        <f>IF(ISERROR(VLOOKUP($AC536&amp;"-"&amp;$F536&amp;" "&amp;G536,Bonuses!$B$1:$G$1006,4,FALSE)),"",INT(VLOOKUP($AC536&amp;"-"&amp;$F536&amp;" "&amp;$G536,Bonuses!$B$1:$G$1006,4,FALSE)))</f>
        <v/>
      </c>
      <c r="AF536" s="14" t="str">
        <f>IF(ISERROR(VLOOKUP($AC536&amp;"-"&amp;$F536,Bonuses!$B$1:$G$1006,5,FALSE)),"",IF(VLOOKUP($AC536&amp;"-"&amp;$F536,Bonuses!$B$1:$G$1006,5,FALSE)="","",VLOOKUP($AC536&amp;"-"&amp;$F536,Bonuses!$B$1:$G$1006,6,FALSE)&amp;" yrs, "&amp;VLOOKUP($AC536&amp;"-"&amp;$F536,Bonuses!$B$1:$G$1006,5,FALSE)))</f>
        <v/>
      </c>
    </row>
    <row r="537" spans="1:32" s="19" customFormat="1" hidden="1" x14ac:dyDescent="0.3">
      <c r="A537" s="19">
        <v>9480</v>
      </c>
      <c r="B537" s="19">
        <f t="shared" si="37"/>
        <v>1</v>
      </c>
      <c r="C537" s="14" t="str">
        <f>IF(ISNUMBER(IFERROR(VLOOKUP($A537,Pit!$A$4:$A$600,1,FALSE),"B")),"P","B")</f>
        <v>P</v>
      </c>
      <c r="D537" s="15">
        <f>IF($C537="B",VLOOKUP($A537,Bat!$A$4:$BG$1500,D$1,FALSE),VLOOKUP($A537,Pit!$A$4:$BA$1686,D$2,FALSE))</f>
        <v>9480</v>
      </c>
      <c r="E537" s="14" t="str">
        <f>IF($C537="B",VLOOKUP($A537,Bat!$A$4:$BG$1500,E$1,FALSE),VLOOKUP($A537,Pit!$A$4:$BA$1686,E$2,FALSE))</f>
        <v>CL</v>
      </c>
      <c r="F537" s="14" t="str">
        <f>IF($C537="B",VLOOKUP($A537,Bat!$A$4:$BG$1500,F$1,FALSE),VLOOKUP($A537,Pit!$A$4:$BA$1686,F$2,FALSE))</f>
        <v>Robert</v>
      </c>
      <c r="G537" s="14" t="str">
        <f>IF($C537="B",VLOOKUP($A537,Bat!$A$4:$BG$1500,G$1,FALSE),VLOOKUP($A537,Pit!$A$4:$BA$1686,G$2,FALSE))</f>
        <v>Blanco</v>
      </c>
      <c r="H537" s="14">
        <f>IF($C537="B",VLOOKUP($A537,Bat!$A$4:$BG$1500,H$1,FALSE),VLOOKUP($A537,Pit!$A$4:$BA$1686,H$2,FALSE))</f>
        <v>21</v>
      </c>
      <c r="I537" s="14" t="str">
        <f>IF($C537="B",VLOOKUP($A537,Bat!$A$4:$BG$1500,I$1,FALSE),VLOOKUP($A537,Pit!$A$4:$BA$1686,I$2,FALSE))</f>
        <v>R</v>
      </c>
      <c r="J537" s="14" t="str">
        <f>IF($C537="B",VLOOKUP($A537,Bat!$A$4:$BG$1500,J$1,FALSE),VLOOKUP($A537,Pit!$A$4:$BA$1686,J$2,FALSE))</f>
        <v>R</v>
      </c>
      <c r="K537" s="14" t="str">
        <f>IF($C537="B",VLOOKUP($A537,Bat!$A$4:$BG$1500,K$1,FALSE),VLOOKUP($A537,Pit!$A$4:$BA$1686,K$2,FALSE))</f>
        <v>Low</v>
      </c>
      <c r="L537" s="15" t="str">
        <f>IF($C537="B",VLOOKUP($A537,Bat!$A$4:$BG$1500,L$1,FALSE),VLOOKUP($A537,Pit!$A$4:$BA$1686,L$2,FALSE))</f>
        <v>Normal</v>
      </c>
      <c r="M537" s="14">
        <f>IF($C537="B",VLOOKUP($A537,Bat!$A$4:$BG$1500,M$1,FALSE),VLOOKUP($A537,Pit!$A$4:$BA$1686,M$2,FALSE))</f>
        <v>5</v>
      </c>
      <c r="N537" s="14">
        <f>IF($C537="B",VLOOKUP($A537,Bat!$A$4:$BG$1500,N$1,FALSE),VLOOKUP($A537,Pit!$A$4:$BA$1686,N$2,FALSE))</f>
        <v>2</v>
      </c>
      <c r="O537" s="14">
        <f>IF($C537="B",VLOOKUP($A537,Bat!$A$4:$BG$1500,O$1,FALSE),VLOOKUP($A537,Pit!$A$4:$BA$1686,O$2,FALSE))</f>
        <v>3</v>
      </c>
      <c r="P537" s="14" t="str">
        <f>IF($C537="B",VLOOKUP($A537,Bat!$A$4:$BG$1500,P$1,FALSE),VLOOKUP($A537,Pit!$A$4:$BA$1686,P$2,FALSE))</f>
        <v>92-94 Mph</v>
      </c>
      <c r="Q537" s="15">
        <f>IF($C537="B",VLOOKUP($A537,Bat!$A$4:$BG$1500,Q$1,FALSE),VLOOKUP($A537,Pit!$A$4:$BA$1686,Q$2,FALSE))</f>
        <v>6</v>
      </c>
      <c r="R537" s="16">
        <f>IF($C537="B",VLOOKUP($A537,Bat!$A$4:$BG$1500,R$1,FALSE),VLOOKUP($A537,Pit!$A$4:$BA$1686,R$2,FALSE))</f>
        <v>104.47755074245596</v>
      </c>
      <c r="S537" s="17">
        <f>IF($C537="B",VLOOKUP($A537,Bat!$A$4:$BG$1500,S$1,FALSE),VLOOKUP($A537,Pit!$A$4:$BA$1686,S$2,FALSE))</f>
        <v>0.3209205491201898</v>
      </c>
      <c r="T537" s="48" t="str">
        <f>IF($C537="B",VLOOKUP($A537,Bat!$A$4:$BG$1500,T$1,FALSE),VLOOKUP($A537,Pit!$A$4:$BA$1686,T$2,FALSE))</f>
        <v>$34k</v>
      </c>
      <c r="U537" s="19">
        <f>IF($C537="B",VLOOKUP($A537,Bat!$A$4:$AU$1464,46,FALSE),VLOOKUP($A537,Pit!$A$4:$BD$1664,55,FALSE))</f>
        <v>800</v>
      </c>
      <c r="V537" s="19">
        <f>IF($C537="B",VLOOKUP($A537,Bat!$A$4:$BA$1464,47,FALSE),VLOOKUP($A537,Pit!$A$4:$BF$1664,56,FALSE))</f>
        <v>800</v>
      </c>
      <c r="W537" s="19">
        <f>IF($C537="B",VLOOKUP($A537,Bat!$A$4:$BA$1464,48,FALSE),VLOOKUP($A537,Pit!$A$4:$BF$1664,57,FALSE))</f>
        <v>0</v>
      </c>
      <c r="X537" s="14">
        <f t="shared" si="38"/>
        <v>1185</v>
      </c>
      <c r="Y537" s="20">
        <f t="shared" si="39"/>
        <v>335</v>
      </c>
      <c r="Z537" s="14">
        <f>IFERROR(VLOOKUP($D537,Results37!$F$3:$L$1396,Z$1,FALSE),"")</f>
        <v>389</v>
      </c>
      <c r="AA537" s="43">
        <f>IF(ISERROR(VLOOKUP(D537,Results37!$F$3:$O$1399,AA$1,FALSE)),"",IF(VLOOKUP(D537,Results37!$F$3:$O$1399,AA$1+1,FALSE)=1,"S"&amp;VLOOKUP(D537,Results37!$F$3:$O$1399,AA$1,FALSE),VLOOKUP(D537,Results37!$F$3:$O$1399,AA$1,FALSE)))</f>
        <v>13</v>
      </c>
      <c r="AB537" s="14">
        <f>IFERROR(VLOOKUP($D537,Results37!$F$3:$L$1396,AB$1,FALSE),"")</f>
        <v>17</v>
      </c>
      <c r="AC537" s="14" t="str">
        <f>IFERROR(VLOOKUP($D537,Results37!$F$3:$L$1396,AC$1,FALSE),"")</f>
        <v>Aurora Borealis</v>
      </c>
      <c r="AD537" s="14">
        <f t="shared" si="40"/>
        <v>796</v>
      </c>
      <c r="AE537" s="18" t="str">
        <f>IF(ISERROR(VLOOKUP($AC537&amp;"-"&amp;$F537&amp;" "&amp;G537,Bonuses!$B$1:$G$1006,4,FALSE)),"",INT(VLOOKUP($AC537&amp;"-"&amp;$F537&amp;" "&amp;$G537,Bonuses!$B$1:$G$1006,4,FALSE)))</f>
        <v/>
      </c>
      <c r="AF537" s="14" t="str">
        <f>IF(ISERROR(VLOOKUP($AC537&amp;"-"&amp;$F537,Bonuses!$B$1:$G$1006,5,FALSE)),"",IF(VLOOKUP($AC537&amp;"-"&amp;$F537,Bonuses!$B$1:$G$1006,5,FALSE)="","",VLOOKUP($AC537&amp;"-"&amp;$F537,Bonuses!$B$1:$G$1006,6,FALSE)&amp;" yrs, "&amp;VLOOKUP($AC537&amp;"-"&amp;$F537,Bonuses!$B$1:$G$1006,5,FALSE)))</f>
        <v/>
      </c>
    </row>
    <row r="538" spans="1:32" s="19" customFormat="1" hidden="1" x14ac:dyDescent="0.3">
      <c r="A538" s="19">
        <v>5941</v>
      </c>
      <c r="B538" s="19">
        <f t="shared" si="37"/>
        <v>1</v>
      </c>
      <c r="C538" s="14" t="str">
        <f>IF(ISNUMBER(IFERROR(VLOOKUP($A538,Pit!$A$4:$A$600,1,FALSE),"B")),"P","B")</f>
        <v>P</v>
      </c>
      <c r="D538" s="15">
        <f>IF($C538="B",VLOOKUP($A538,Bat!$A$4:$BG$1500,D$1,FALSE),VLOOKUP($A538,Pit!$A$4:$BA$1686,D$2,FALSE))</f>
        <v>5941</v>
      </c>
      <c r="E538" s="14" t="str">
        <f>IF($C538="B",VLOOKUP($A538,Bat!$A$4:$BG$1500,E$1,FALSE),VLOOKUP($A538,Pit!$A$4:$BA$1686,E$2,FALSE))</f>
        <v>RP</v>
      </c>
      <c r="F538" s="14" t="str">
        <f>IF($C538="B",VLOOKUP($A538,Bat!$A$4:$BG$1500,F$1,FALSE),VLOOKUP($A538,Pit!$A$4:$BA$1686,F$2,FALSE))</f>
        <v>Walt</v>
      </c>
      <c r="G538" s="14" t="str">
        <f>IF($C538="B",VLOOKUP($A538,Bat!$A$4:$BG$1500,G$1,FALSE),VLOOKUP($A538,Pit!$A$4:$BA$1686,G$2,FALSE))</f>
        <v>Adams</v>
      </c>
      <c r="H538" s="14">
        <f>IF($C538="B",VLOOKUP($A538,Bat!$A$4:$BG$1500,H$1,FALSE),VLOOKUP($A538,Pit!$A$4:$BA$1686,H$2,FALSE))</f>
        <v>23</v>
      </c>
      <c r="I538" s="14" t="str">
        <f>IF($C538="B",VLOOKUP($A538,Bat!$A$4:$BG$1500,I$1,FALSE),VLOOKUP($A538,Pit!$A$4:$BA$1686,I$2,FALSE))</f>
        <v>R</v>
      </c>
      <c r="J538" s="14" t="str">
        <f>IF($C538="B",VLOOKUP($A538,Bat!$A$4:$BG$1500,J$1,FALSE),VLOOKUP($A538,Pit!$A$4:$BA$1686,J$2,FALSE))</f>
        <v>R</v>
      </c>
      <c r="K538" s="14" t="str">
        <f>IF($C538="B",VLOOKUP($A538,Bat!$A$4:$BG$1500,K$1,FALSE),VLOOKUP($A538,Pit!$A$4:$BA$1686,K$2,FALSE))</f>
        <v>Normal</v>
      </c>
      <c r="L538" s="15" t="str">
        <f>IF($C538="B",VLOOKUP($A538,Bat!$A$4:$BG$1500,L$1,FALSE),VLOOKUP($A538,Pit!$A$4:$BA$1686,L$2,FALSE))</f>
        <v>High</v>
      </c>
      <c r="M538" s="14">
        <f>IF($C538="B",VLOOKUP($A538,Bat!$A$4:$BG$1500,M$1,FALSE),VLOOKUP($A538,Pit!$A$4:$BA$1686,M$2,FALSE))</f>
        <v>5</v>
      </c>
      <c r="N538" s="14">
        <f>IF($C538="B",VLOOKUP($A538,Bat!$A$4:$BG$1500,N$1,FALSE),VLOOKUP($A538,Pit!$A$4:$BA$1686,N$2,FALSE))</f>
        <v>1</v>
      </c>
      <c r="O538" s="14">
        <f>IF($C538="B",VLOOKUP($A538,Bat!$A$4:$BG$1500,O$1,FALSE),VLOOKUP($A538,Pit!$A$4:$BA$1686,O$2,FALSE))</f>
        <v>3</v>
      </c>
      <c r="P538" s="14" t="str">
        <f>IF($C538="B",VLOOKUP($A538,Bat!$A$4:$BG$1500,P$1,FALSE),VLOOKUP($A538,Pit!$A$4:$BA$1686,P$2,FALSE))</f>
        <v>95-97 Mph</v>
      </c>
      <c r="Q538" s="15">
        <f>IF($C538="B",VLOOKUP($A538,Bat!$A$4:$BG$1500,Q$1,FALSE),VLOOKUP($A538,Pit!$A$4:$BA$1686,Q$2,FALSE))</f>
        <v>4</v>
      </c>
      <c r="R538" s="16">
        <f>IF($C538="B",VLOOKUP($A538,Bat!$A$4:$BG$1500,R$1,FALSE),VLOOKUP($A538,Pit!$A$4:$BA$1686,R$2,FALSE))</f>
        <v>100.00004669707445</v>
      </c>
      <c r="S538" s="17">
        <f>IF($C538="B",VLOOKUP($A538,Bat!$A$4:$BG$1500,S$1,FALSE),VLOOKUP($A538,Pit!$A$4:$BA$1686,S$2,FALSE))</f>
        <v>-9.2159038990642775E-2</v>
      </c>
      <c r="T538" s="48" t="str">
        <f>IF($C538="B",VLOOKUP($A538,Bat!$A$4:$BG$1500,T$1,FALSE),VLOOKUP($A538,Pit!$A$4:$BA$1686,T$2,FALSE))</f>
        <v>-</v>
      </c>
      <c r="U538" s="19">
        <f>IF($C538="B",VLOOKUP($A538,Bat!$A$4:$AU$1464,46,FALSE),VLOOKUP($A538,Pit!$A$4:$BD$1664,55,FALSE))</f>
        <v>800</v>
      </c>
      <c r="V538" s="19">
        <f>IF($C538="B",VLOOKUP($A538,Bat!$A$4:$BA$1464,47,FALSE),VLOOKUP($A538,Pit!$A$4:$BF$1664,56,FALSE))</f>
        <v>800</v>
      </c>
      <c r="W538" s="19">
        <f>IF($C538="B",VLOOKUP($A538,Bat!$A$4:$BA$1464,48,FALSE),VLOOKUP($A538,Pit!$A$4:$BF$1664,57,FALSE))</f>
        <v>0</v>
      </c>
      <c r="X538" s="14">
        <f t="shared" si="38"/>
        <v>1362</v>
      </c>
      <c r="Y538" s="20">
        <f t="shared" si="39"/>
        <v>512</v>
      </c>
      <c r="Z538" s="14">
        <f>IFERROR(VLOOKUP($D538,Results37!$F$3:$L$1396,Z$1,FALSE),"")</f>
        <v>409</v>
      </c>
      <c r="AA538" s="43">
        <f>IF(ISERROR(VLOOKUP(D538,Results37!$F$3:$O$1399,AA$1,FALSE)),"",IF(VLOOKUP(D538,Results37!$F$3:$O$1399,AA$1+1,FALSE)=1,"S"&amp;VLOOKUP(D538,Results37!$F$3:$O$1399,AA$1,FALSE),VLOOKUP(D538,Results37!$F$3:$O$1399,AA$1,FALSE)))</f>
        <v>14</v>
      </c>
      <c r="AB538" s="14">
        <f>IFERROR(VLOOKUP($D538,Results37!$F$3:$L$1396,AB$1,FALSE),"")</f>
        <v>5</v>
      </c>
      <c r="AC538" s="14" t="str">
        <f>IFERROR(VLOOKUP($D538,Results37!$F$3:$L$1396,AC$1,FALSE),"")</f>
        <v>Charleston Statesmen</v>
      </c>
      <c r="AD538" s="14">
        <f t="shared" si="40"/>
        <v>953</v>
      </c>
      <c r="AE538" s="18" t="str">
        <f>IF(ISERROR(VLOOKUP($AC538&amp;"-"&amp;$F538&amp;" "&amp;G538,Bonuses!$B$1:$G$1006,4,FALSE)),"",INT(VLOOKUP($AC538&amp;"-"&amp;$F538&amp;" "&amp;$G538,Bonuses!$B$1:$G$1006,4,FALSE)))</f>
        <v/>
      </c>
      <c r="AF538" s="14" t="str">
        <f>AA538&amp;"."&amp;AB538&amp;" ("&amp;Z538&amp;" overall) - "&amp;IF(C538="B",E538,J538&amp;"HP")&amp;" [url=http://www.pebabaseball.com/reports/news/html/players/player_"&amp;D538&amp;".html]"&amp;F538&amp;" "&amp;G538&amp;"[/url]"</f>
        <v>14.5 (409 overall) - RHP [url=http://www.pebabaseball.com/reports/news/html/players/player_5941.html]Walt Adams[/url]</v>
      </c>
    </row>
    <row r="539" spans="1:32" s="19" customFormat="1" hidden="1" x14ac:dyDescent="0.3">
      <c r="A539" s="19">
        <v>8585</v>
      </c>
      <c r="B539" s="19">
        <f t="shared" si="37"/>
        <v>1</v>
      </c>
      <c r="C539" s="14" t="str">
        <f>IF(ISNUMBER(IFERROR(VLOOKUP($A539,Pit!$A$4:$A$600,1,FALSE),"B")),"P","B")</f>
        <v>P</v>
      </c>
      <c r="D539" s="15">
        <f>IF($C539="B",VLOOKUP($A539,Bat!$A$4:$BG$1500,D$1,FALSE),VLOOKUP($A539,Pit!$A$4:$BA$1686,D$2,FALSE))</f>
        <v>8585</v>
      </c>
      <c r="E539" s="14" t="str">
        <f>IF($C539="B",VLOOKUP($A539,Bat!$A$4:$BG$1500,E$1,FALSE),VLOOKUP($A539,Pit!$A$4:$BA$1686,E$2,FALSE))</f>
        <v>RP</v>
      </c>
      <c r="F539" s="14" t="str">
        <f>IF($C539="B",VLOOKUP($A539,Bat!$A$4:$BG$1500,F$1,FALSE),VLOOKUP($A539,Pit!$A$4:$BA$1686,F$2,FALSE))</f>
        <v>Álex</v>
      </c>
      <c r="G539" s="14" t="str">
        <f>IF($C539="B",VLOOKUP($A539,Bat!$A$4:$BG$1500,G$1,FALSE),VLOOKUP($A539,Pit!$A$4:$BA$1686,G$2,FALSE))</f>
        <v>Morán</v>
      </c>
      <c r="H539" s="14">
        <f>IF($C539="B",VLOOKUP($A539,Bat!$A$4:$BG$1500,H$1,FALSE),VLOOKUP($A539,Pit!$A$4:$BA$1686,H$2,FALSE))</f>
        <v>21</v>
      </c>
      <c r="I539" s="14" t="str">
        <f>IF($C539="B",VLOOKUP($A539,Bat!$A$4:$BG$1500,I$1,FALSE),VLOOKUP($A539,Pit!$A$4:$BA$1686,I$2,FALSE))</f>
        <v>L</v>
      </c>
      <c r="J539" s="14" t="str">
        <f>IF($C539="B",VLOOKUP($A539,Bat!$A$4:$BG$1500,J$1,FALSE),VLOOKUP($A539,Pit!$A$4:$BA$1686,J$2,FALSE))</f>
        <v>R</v>
      </c>
      <c r="K539" s="14" t="str">
        <f>IF($C539="B",VLOOKUP($A539,Bat!$A$4:$BG$1500,K$1,FALSE),VLOOKUP($A539,Pit!$A$4:$BA$1686,K$2,FALSE))</f>
        <v>Normal</v>
      </c>
      <c r="L539" s="15" t="str">
        <f>IF($C539="B",VLOOKUP($A539,Bat!$A$4:$BG$1500,L$1,FALSE),VLOOKUP($A539,Pit!$A$4:$BA$1686,L$2,FALSE))</f>
        <v>Normal</v>
      </c>
      <c r="M539" s="14">
        <f>IF($C539="B",VLOOKUP($A539,Bat!$A$4:$BG$1500,M$1,FALSE),VLOOKUP($A539,Pit!$A$4:$BA$1686,M$2,FALSE))</f>
        <v>4</v>
      </c>
      <c r="N539" s="14">
        <f>IF($C539="B",VLOOKUP($A539,Bat!$A$4:$BG$1500,N$1,FALSE),VLOOKUP($A539,Pit!$A$4:$BA$1686,N$2,FALSE))</f>
        <v>2</v>
      </c>
      <c r="O539" s="14">
        <f>IF($C539="B",VLOOKUP($A539,Bat!$A$4:$BG$1500,O$1,FALSE),VLOOKUP($A539,Pit!$A$4:$BA$1686,O$2,FALSE))</f>
        <v>3</v>
      </c>
      <c r="P539" s="14" t="str">
        <f>IF($C539="B",VLOOKUP($A539,Bat!$A$4:$BG$1500,P$1,FALSE),VLOOKUP($A539,Pit!$A$4:$BA$1686,P$2,FALSE))</f>
        <v>91-93 Mph</v>
      </c>
      <c r="Q539" s="15">
        <f>IF($C539="B",VLOOKUP($A539,Bat!$A$4:$BG$1500,Q$1,FALSE),VLOOKUP($A539,Pit!$A$4:$BA$1686,Q$2,FALSE))</f>
        <v>5</v>
      </c>
      <c r="R539" s="16">
        <f>IF($C539="B",VLOOKUP($A539,Bat!$A$4:$BG$1500,R$1,FALSE),VLOOKUP($A539,Pit!$A$4:$BA$1686,R$2,FALSE))</f>
        <v>99.927567404146529</v>
      </c>
      <c r="S539" s="17">
        <f>IF($C539="B",VLOOKUP($A539,Bat!$A$4:$BG$1500,S$1,FALSE),VLOOKUP($A539,Pit!$A$4:$BA$1686,S$2,FALSE))</f>
        <v>-9.8845736794995032E-2</v>
      </c>
      <c r="T539" s="48" t="str">
        <f>IF($C539="B",VLOOKUP($A539,Bat!$A$4:$BG$1500,T$1,FALSE),VLOOKUP($A539,Pit!$A$4:$BA$1686,T$2,FALSE))</f>
        <v>-</v>
      </c>
      <c r="U539" s="19">
        <f>IF($C539="B",VLOOKUP($A539,Bat!$A$4:$AU$1464,46,FALSE),VLOOKUP($A539,Pit!$A$4:$BD$1664,55,FALSE))</f>
        <v>800</v>
      </c>
      <c r="V539" s="19">
        <f>IF($C539="B",VLOOKUP($A539,Bat!$A$4:$BA$1464,47,FALSE),VLOOKUP($A539,Pit!$A$4:$BF$1664,56,FALSE))</f>
        <v>800</v>
      </c>
      <c r="W539" s="19">
        <f>IF($C539="B",VLOOKUP($A539,Bat!$A$4:$BA$1464,48,FALSE),VLOOKUP($A539,Pit!$A$4:$BF$1664,57,FALSE))</f>
        <v>0</v>
      </c>
      <c r="X539" s="14">
        <f t="shared" si="38"/>
        <v>1364</v>
      </c>
      <c r="Y539" s="20">
        <f t="shared" si="39"/>
        <v>514</v>
      </c>
      <c r="Z539" s="14">
        <f>IFERROR(VLOOKUP($D539,Results37!$F$3:$L$1396,Z$1,FALSE),"")</f>
        <v>460</v>
      </c>
      <c r="AA539" s="43">
        <f>IF(ISERROR(VLOOKUP(D539,Results37!$F$3:$O$1399,AA$1,FALSE)),"",IF(VLOOKUP(D539,Results37!$F$3:$O$1399,AA$1+1,FALSE)=1,"S"&amp;VLOOKUP(D539,Results37!$F$3:$O$1399,AA$1,FALSE),VLOOKUP(D539,Results37!$F$3:$O$1399,AA$1,FALSE)))</f>
        <v>15</v>
      </c>
      <c r="AB539" s="14">
        <f>IFERROR(VLOOKUP($D539,Results37!$F$3:$L$1396,AB$1,FALSE),"")</f>
        <v>24</v>
      </c>
      <c r="AC539" s="14" t="str">
        <f>IFERROR(VLOOKUP($D539,Results37!$F$3:$L$1396,AC$1,FALSE),"")</f>
        <v>Hartford Harpoon</v>
      </c>
      <c r="AD539" s="14">
        <f t="shared" si="40"/>
        <v>904</v>
      </c>
      <c r="AE539" s="18" t="str">
        <f>IF(ISERROR(VLOOKUP($AC539&amp;"-"&amp;$F539&amp;" "&amp;G539,Bonuses!$B$1:$G$1006,4,FALSE)),"",INT(VLOOKUP($AC539&amp;"-"&amp;$F539&amp;" "&amp;$G539,Bonuses!$B$1:$G$1006,4,FALSE)))</f>
        <v/>
      </c>
      <c r="AF539" s="14" t="str">
        <f>IF(ISERROR(VLOOKUP($AC539&amp;"-"&amp;$F539,Bonuses!$B$1:$G$1006,5,FALSE)),"",IF(VLOOKUP($AC539&amp;"-"&amp;$F539,Bonuses!$B$1:$G$1006,5,FALSE)="","",VLOOKUP($AC539&amp;"-"&amp;$F539,Bonuses!$B$1:$G$1006,6,FALSE)&amp;" yrs, "&amp;VLOOKUP($AC539&amp;"-"&amp;$F539,Bonuses!$B$1:$G$1006,5,FALSE)))</f>
        <v/>
      </c>
    </row>
    <row r="540" spans="1:32" s="19" customFormat="1" hidden="1" x14ac:dyDescent="0.3">
      <c r="A540" s="19">
        <v>7983</v>
      </c>
      <c r="B540" s="19">
        <f t="shared" si="37"/>
        <v>1</v>
      </c>
      <c r="C540" s="14" t="str">
        <f>IF(ISNUMBER(IFERROR(VLOOKUP($A540,Pit!$A$4:$A$600,1,FALSE),"B")),"P","B")</f>
        <v>P</v>
      </c>
      <c r="D540" s="15">
        <f>IF($C540="B",VLOOKUP($A540,Bat!$A$4:$BG$1500,D$1,FALSE),VLOOKUP($A540,Pit!$A$4:$BA$1686,D$2,FALSE))</f>
        <v>7983</v>
      </c>
      <c r="E540" s="14" t="str">
        <f>IF($C540="B",VLOOKUP($A540,Bat!$A$4:$BG$1500,E$1,FALSE),VLOOKUP($A540,Pit!$A$4:$BA$1686,E$2,FALSE))</f>
        <v>RP</v>
      </c>
      <c r="F540" s="14" t="str">
        <f>IF($C540="B",VLOOKUP($A540,Bat!$A$4:$BG$1500,F$1,FALSE),VLOOKUP($A540,Pit!$A$4:$BA$1686,F$2,FALSE))</f>
        <v>Joseph</v>
      </c>
      <c r="G540" s="14" t="str">
        <f>IF($C540="B",VLOOKUP($A540,Bat!$A$4:$BG$1500,G$1,FALSE),VLOOKUP($A540,Pit!$A$4:$BA$1686,G$2,FALSE))</f>
        <v>Galindo</v>
      </c>
      <c r="H540" s="14">
        <f>IF($C540="B",VLOOKUP($A540,Bat!$A$4:$BG$1500,H$1,FALSE),VLOOKUP($A540,Pit!$A$4:$BA$1686,H$2,FALSE))</f>
        <v>18</v>
      </c>
      <c r="I540" s="14" t="str">
        <f>IF($C540="B",VLOOKUP($A540,Bat!$A$4:$BG$1500,I$1,FALSE),VLOOKUP($A540,Pit!$A$4:$BA$1686,I$2,FALSE))</f>
        <v>R</v>
      </c>
      <c r="J540" s="14" t="str">
        <f>IF($C540="B",VLOOKUP($A540,Bat!$A$4:$BG$1500,J$1,FALSE),VLOOKUP($A540,Pit!$A$4:$BA$1686,J$2,FALSE))</f>
        <v>R</v>
      </c>
      <c r="K540" s="14" t="str">
        <f>IF($C540="B",VLOOKUP($A540,Bat!$A$4:$BG$1500,K$1,FALSE),VLOOKUP($A540,Pit!$A$4:$BA$1686,K$2,FALSE))</f>
        <v>Low</v>
      </c>
      <c r="L540" s="15" t="str">
        <f>IF($C540="B",VLOOKUP($A540,Bat!$A$4:$BG$1500,L$1,FALSE),VLOOKUP($A540,Pit!$A$4:$BA$1686,L$2,FALSE))</f>
        <v>Normal</v>
      </c>
      <c r="M540" s="14">
        <f>IF($C540="B",VLOOKUP($A540,Bat!$A$4:$BG$1500,M$1,FALSE),VLOOKUP($A540,Pit!$A$4:$BA$1686,M$2,FALSE))</f>
        <v>4</v>
      </c>
      <c r="N540" s="14">
        <f>IF($C540="B",VLOOKUP($A540,Bat!$A$4:$BG$1500,N$1,FALSE),VLOOKUP($A540,Pit!$A$4:$BA$1686,N$2,FALSE))</f>
        <v>2</v>
      </c>
      <c r="O540" s="14">
        <f>IF($C540="B",VLOOKUP($A540,Bat!$A$4:$BG$1500,O$1,FALSE),VLOOKUP($A540,Pit!$A$4:$BA$1686,O$2,FALSE))</f>
        <v>3</v>
      </c>
      <c r="P540" s="14" t="str">
        <f>IF($C540="B",VLOOKUP($A540,Bat!$A$4:$BG$1500,P$1,FALSE),VLOOKUP($A540,Pit!$A$4:$BA$1686,P$2,FALSE))</f>
        <v>85-87 Mph</v>
      </c>
      <c r="Q540" s="15">
        <f>IF($C540="B",VLOOKUP($A540,Bat!$A$4:$BG$1500,Q$1,FALSE),VLOOKUP($A540,Pit!$A$4:$BA$1686,Q$2,FALSE))</f>
        <v>7</v>
      </c>
      <c r="R540" s="16">
        <f>IF($C540="B",VLOOKUP($A540,Bat!$A$4:$BG$1500,R$1,FALSE),VLOOKUP($A540,Pit!$A$4:$BA$1686,R$2,FALSE))</f>
        <v>96.853330734434735</v>
      </c>
      <c r="S540" s="17">
        <f>IF($C540="B",VLOOKUP($A540,Bat!$A$4:$BG$1500,S$1,FALSE),VLOOKUP($A540,Pit!$A$4:$BA$1686,S$2,FALSE))</f>
        <v>-0.38246455755064723</v>
      </c>
      <c r="T540" s="48" t="str">
        <f>IF($C540="B",VLOOKUP($A540,Bat!$A$4:$BG$1500,T$1,FALSE),VLOOKUP($A540,Pit!$A$4:$BA$1686,T$2,FALSE))</f>
        <v>$65k</v>
      </c>
      <c r="U540" s="19">
        <f>IF($C540="B",VLOOKUP($A540,Bat!$A$4:$AU$1464,46,FALSE),VLOOKUP($A540,Pit!$A$4:$BD$1664,55,FALSE))</f>
        <v>800</v>
      </c>
      <c r="V540" s="19">
        <f>IF($C540="B",VLOOKUP($A540,Bat!$A$4:$BA$1464,47,FALSE),VLOOKUP($A540,Pit!$A$4:$BF$1664,56,FALSE))</f>
        <v>800</v>
      </c>
      <c r="W540" s="19">
        <f>IF($C540="B",VLOOKUP($A540,Bat!$A$4:$BA$1464,48,FALSE),VLOOKUP($A540,Pit!$A$4:$BF$1664,57,FALSE))</f>
        <v>0</v>
      </c>
      <c r="X540" s="14">
        <f t="shared" si="38"/>
        <v>1542</v>
      </c>
      <c r="Y540" s="20">
        <f t="shared" si="39"/>
        <v>692</v>
      </c>
      <c r="Z540" s="14" t="str">
        <f>IFERROR(VLOOKUP($D540,Results37!$F$3:$L$1396,Z$1,FALSE),"")</f>
        <v/>
      </c>
      <c r="AA540" s="43" t="str">
        <f>IF(ISERROR(VLOOKUP(D540,Results37!$F$3:$O$1399,AA$1,FALSE)),"",IF(VLOOKUP(D540,Results37!$F$3:$O$1399,AA$1+1,FALSE)=1,"S"&amp;VLOOKUP(D540,Results37!$F$3:$O$1399,AA$1,FALSE),VLOOKUP(D540,Results37!$F$3:$O$1399,AA$1,FALSE)))</f>
        <v/>
      </c>
      <c r="AB540" s="14" t="str">
        <f>IFERROR(VLOOKUP($D540,Results37!$F$3:$L$1396,AB$1,FALSE),"")</f>
        <v/>
      </c>
      <c r="AC540" s="14" t="str">
        <f>IFERROR(VLOOKUP($D540,Results37!$F$3:$L$1396,AC$1,FALSE),"")</f>
        <v/>
      </c>
      <c r="AD540" s="14" t="e">
        <f t="shared" si="40"/>
        <v>#VALUE!</v>
      </c>
      <c r="AE540" s="18" t="str">
        <f>IF(ISERROR(VLOOKUP($AC540&amp;"-"&amp;$F540&amp;" "&amp;G540,Bonuses!$B$1:$G$1006,4,FALSE)),"",INT(VLOOKUP($AC540&amp;"-"&amp;$F540&amp;" "&amp;$G540,Bonuses!$B$1:$G$1006,4,FALSE)))</f>
        <v/>
      </c>
      <c r="AF540" s="14" t="str">
        <f>IF(ISERROR(VLOOKUP($AC540&amp;"-"&amp;$F540,Bonuses!$B$1:$G$1006,5,FALSE)),"",IF(VLOOKUP($AC540&amp;"-"&amp;$F540,Bonuses!$B$1:$G$1006,5,FALSE)="","",VLOOKUP($AC540&amp;"-"&amp;$F540,Bonuses!$B$1:$G$1006,6,FALSE)&amp;" yrs, "&amp;VLOOKUP($AC540&amp;"-"&amp;$F540,Bonuses!$B$1:$G$1006,5,FALSE)))</f>
        <v/>
      </c>
    </row>
    <row r="541" spans="1:32" s="19" customFormat="1" hidden="1" x14ac:dyDescent="0.3">
      <c r="A541" s="19">
        <v>7142</v>
      </c>
      <c r="B541" s="19">
        <f t="shared" si="37"/>
        <v>1</v>
      </c>
      <c r="C541" s="14" t="str">
        <f>IF(ISNUMBER(IFERROR(VLOOKUP($A541,Pit!$A$4:$A$600,1,FALSE),"B")),"P","B")</f>
        <v>B</v>
      </c>
      <c r="D541" s="15">
        <f>IF($C541="B",VLOOKUP($A541,Bat!$A$4:$BG$1500,D$1,FALSE),VLOOKUP($A541,Pit!$A$4:$BA$1686,D$2,FALSE))</f>
        <v>7142</v>
      </c>
      <c r="E541" s="14" t="str">
        <f>IF($C541="B",VLOOKUP($A541,Bat!$A$4:$BG$1500,E$1,FALSE),VLOOKUP($A541,Pit!$A$4:$BA$1686,E$2,FALSE))</f>
        <v>1B</v>
      </c>
      <c r="F541" s="14" t="str">
        <f>IF($C541="B",VLOOKUP($A541,Bat!$A$4:$BG$1500,F$1,FALSE),VLOOKUP($A541,Pit!$A$4:$BA$1686,F$2,FALSE))</f>
        <v>Jeffrey</v>
      </c>
      <c r="G541" s="14" t="str">
        <f>IF($C541="B",VLOOKUP($A541,Bat!$A$4:$BG$1500,G$1,FALSE),VLOOKUP($A541,Pit!$A$4:$BA$1686,G$2,FALSE))</f>
        <v>Hood</v>
      </c>
      <c r="H541" s="14">
        <f>IF($C541="B",VLOOKUP($A541,Bat!$A$4:$BG$1500,H$1,FALSE),VLOOKUP($A541,Pit!$A$4:$BA$1686,H$2,FALSE))</f>
        <v>22</v>
      </c>
      <c r="I541" s="14" t="str">
        <f>IF($C541="B",VLOOKUP($A541,Bat!$A$4:$BG$1500,I$1,FALSE),VLOOKUP($A541,Pit!$A$4:$BA$1686,I$2,FALSE))</f>
        <v>R</v>
      </c>
      <c r="J541" s="14" t="str">
        <f>IF($C541="B",VLOOKUP($A541,Bat!$A$4:$BG$1500,J$1,FALSE),VLOOKUP($A541,Pit!$A$4:$BA$1686,J$2,FALSE))</f>
        <v>R</v>
      </c>
      <c r="K541" s="14" t="str">
        <f>IF($C541="B",VLOOKUP($A541,Bat!$A$4:$BG$1500,K$1,FALSE),VLOOKUP($A541,Pit!$A$4:$BA$1686,K$2,FALSE))</f>
        <v>High</v>
      </c>
      <c r="L541" s="15" t="str">
        <f>IF($C541="B",VLOOKUP($A541,Bat!$A$4:$BG$1500,L$1,FALSE),VLOOKUP($A541,Pit!$A$4:$BA$1686,L$2,FALSE))</f>
        <v>High</v>
      </c>
      <c r="M541" s="14">
        <f>IF($C541="B",VLOOKUP($A541,Bat!$A$4:$BG$1500,M$1,FALSE),VLOOKUP($A541,Pit!$A$4:$BA$1686,M$2,FALSE))</f>
        <v>3</v>
      </c>
      <c r="N541" s="14">
        <f>IF($C541="B",VLOOKUP($A541,Bat!$A$4:$BG$1500,N$1,FALSE),VLOOKUP($A541,Pit!$A$4:$BA$1686,N$2,FALSE))</f>
        <v>4</v>
      </c>
      <c r="O541" s="14">
        <f>IF($C541="B",VLOOKUP($A541,Bat!$A$4:$BG$1500,O$1,FALSE),VLOOKUP($A541,Pit!$A$4:$BA$1686,O$2,FALSE))</f>
        <v>3</v>
      </c>
      <c r="P541" s="14">
        <f>IF($C541="B",VLOOKUP($A541,Bat!$A$4:$BG$1500,P$1,FALSE),VLOOKUP($A541,Pit!$A$4:$BA$1686,P$2,FALSE))</f>
        <v>4</v>
      </c>
      <c r="Q541" s="15">
        <f>IF($C541="B",VLOOKUP($A541,Bat!$A$4:$BG$1500,Q$1,FALSE),VLOOKUP($A541,Pit!$A$4:$BA$1686,Q$2,FALSE))</f>
        <v>3</v>
      </c>
      <c r="R541" s="16">
        <f>IF($C541="B",VLOOKUP($A541,Bat!$A$4:$BG$1500,R$1,FALSE),VLOOKUP($A541,Pit!$A$4:$BA$1686,R$2,FALSE))</f>
        <v>107.60720366666169</v>
      </c>
      <c r="S541" s="17">
        <f>IF($C541="B",VLOOKUP($A541,Bat!$A$4:$BG$1500,S$1,FALSE),VLOOKUP($A541,Pit!$A$4:$BA$1686,S$2,FALSE))</f>
        <v>-0.10460852341781106</v>
      </c>
      <c r="T541" s="48" t="str">
        <f>IF($C541="B",VLOOKUP($A541,Bat!$A$4:$BG$1500,T$1,FALSE),VLOOKUP($A541,Pit!$A$4:$BA$1686,T$2,FALSE))</f>
        <v>-</v>
      </c>
      <c r="U541" s="19">
        <f>IF($C541="B",VLOOKUP($A541,Bat!$A$4:$AU$1464,46,FALSE),VLOOKUP($A541,Pit!$A$4:$BD$1664,55,FALSE))</f>
        <v>800</v>
      </c>
      <c r="V541" s="19">
        <f>IF($C541="B",VLOOKUP($A541,Bat!$A$4:$BA$1464,47,FALSE),VLOOKUP($A541,Pit!$A$4:$BF$1664,56,FALSE))</f>
        <v>800</v>
      </c>
      <c r="W541" s="19">
        <f>IF($C541="B",VLOOKUP($A541,Bat!$A$4:$BA$1464,48,FALSE),VLOOKUP($A541,Pit!$A$4:$BF$1664,57,FALSE))</f>
        <v>0</v>
      </c>
      <c r="X541" s="14">
        <f t="shared" si="38"/>
        <v>1368</v>
      </c>
      <c r="Y541" s="20">
        <f t="shared" si="39"/>
        <v>518</v>
      </c>
      <c r="Z541" s="14" t="str">
        <f>IFERROR(VLOOKUP($D541,Results37!$F$3:$L$1396,Z$1,FALSE),"")</f>
        <v/>
      </c>
      <c r="AA541" s="43" t="str">
        <f>IF(ISERROR(VLOOKUP(D541,Results37!$F$3:$O$1399,AA$1,FALSE)),"",IF(VLOOKUP(D541,Results37!$F$3:$O$1399,AA$1+1,FALSE)=1,"S"&amp;VLOOKUP(D541,Results37!$F$3:$O$1399,AA$1,FALSE),VLOOKUP(D541,Results37!$F$3:$O$1399,AA$1,FALSE)))</f>
        <v/>
      </c>
      <c r="AB541" s="14" t="str">
        <f>IFERROR(VLOOKUP($D541,Results37!$F$3:$L$1396,AB$1,FALSE),"")</f>
        <v/>
      </c>
      <c r="AC541" s="14" t="str">
        <f>IFERROR(VLOOKUP($D541,Results37!$F$3:$L$1396,AC$1,FALSE),"")</f>
        <v/>
      </c>
      <c r="AD541" s="14" t="e">
        <f t="shared" si="40"/>
        <v>#VALUE!</v>
      </c>
      <c r="AE541" s="18" t="str">
        <f>IF(ISERROR(VLOOKUP($AC541&amp;"-"&amp;$F541&amp;" "&amp;G541,Bonuses!$B$1:$G$1006,4,FALSE)),"",INT(VLOOKUP($AC541&amp;"-"&amp;$F541&amp;" "&amp;$G541,Bonuses!$B$1:$G$1006,4,FALSE)))</f>
        <v/>
      </c>
      <c r="AF541" s="14" t="str">
        <f>AA541&amp;"."&amp;AB541&amp;" ("&amp;Z541&amp;") - "&amp;E541&amp;" "&amp;F541&amp;" "&amp;G541</f>
        <v>. () - 1B Jeffrey Hood</v>
      </c>
    </row>
    <row r="542" spans="1:32" s="19" customFormat="1" hidden="1" x14ac:dyDescent="0.3">
      <c r="A542" s="19">
        <v>14574</v>
      </c>
      <c r="B542" s="19">
        <f t="shared" si="37"/>
        <v>1</v>
      </c>
      <c r="C542" s="14" t="str">
        <f>IF(ISNUMBER(IFERROR(VLOOKUP($A542,Pit!$A$4:$A$600,1,FALSE),"B")),"P","B")</f>
        <v>P</v>
      </c>
      <c r="D542" s="15">
        <f>IF($C542="B",VLOOKUP($A542,Bat!$A$4:$BG$1500,D$1,FALSE),VLOOKUP($A542,Pit!$A$4:$BA$1686,D$2,FALSE))</f>
        <v>14574</v>
      </c>
      <c r="E542" s="14" t="str">
        <f>IF($C542="B",VLOOKUP($A542,Bat!$A$4:$BG$1500,E$1,FALSE),VLOOKUP($A542,Pit!$A$4:$BA$1686,E$2,FALSE))</f>
        <v>CL</v>
      </c>
      <c r="F542" s="14" t="str">
        <f>IF($C542="B",VLOOKUP($A542,Bat!$A$4:$BG$1500,F$1,FALSE),VLOOKUP($A542,Pit!$A$4:$BA$1686,F$2,FALSE))</f>
        <v>Hirotaka</v>
      </c>
      <c r="G542" s="14" t="str">
        <f>IF($C542="B",VLOOKUP($A542,Bat!$A$4:$BG$1500,G$1,FALSE),VLOOKUP($A542,Pit!$A$4:$BA$1686,G$2,FALSE))</f>
        <v>Kichida</v>
      </c>
      <c r="H542" s="14">
        <f>IF($C542="B",VLOOKUP($A542,Bat!$A$4:$BG$1500,H$1,FALSE),VLOOKUP($A542,Pit!$A$4:$BA$1686,H$2,FALSE))</f>
        <v>18</v>
      </c>
      <c r="I542" s="14" t="str">
        <f>IF($C542="B",VLOOKUP($A542,Bat!$A$4:$BG$1500,I$1,FALSE),VLOOKUP($A542,Pit!$A$4:$BA$1686,I$2,FALSE))</f>
        <v>R</v>
      </c>
      <c r="J542" s="14" t="str">
        <f>IF($C542="B",VLOOKUP($A542,Bat!$A$4:$BG$1500,J$1,FALSE),VLOOKUP($A542,Pit!$A$4:$BA$1686,J$2,FALSE))</f>
        <v>R</v>
      </c>
      <c r="K542" s="14" t="str">
        <f>IF($C542="B",VLOOKUP($A542,Bat!$A$4:$BG$1500,K$1,FALSE),VLOOKUP($A542,Pit!$A$4:$BA$1686,K$2,FALSE))</f>
        <v>Normal</v>
      </c>
      <c r="L542" s="15" t="str">
        <f>IF($C542="B",VLOOKUP($A542,Bat!$A$4:$BG$1500,L$1,FALSE),VLOOKUP($A542,Pit!$A$4:$BA$1686,L$2,FALSE))</f>
        <v>Normal</v>
      </c>
      <c r="M542" s="14">
        <f>IF($C542="B",VLOOKUP($A542,Bat!$A$4:$BG$1500,M$1,FALSE),VLOOKUP($A542,Pit!$A$4:$BA$1686,M$2,FALSE))</f>
        <v>5</v>
      </c>
      <c r="N542" s="14">
        <f>IF($C542="B",VLOOKUP($A542,Bat!$A$4:$BG$1500,N$1,FALSE),VLOOKUP($A542,Pit!$A$4:$BA$1686,N$2,FALSE))</f>
        <v>1</v>
      </c>
      <c r="O542" s="14">
        <f>IF($C542="B",VLOOKUP($A542,Bat!$A$4:$BG$1500,O$1,FALSE),VLOOKUP($A542,Pit!$A$4:$BA$1686,O$2,FALSE))</f>
        <v>2</v>
      </c>
      <c r="P542" s="14" t="str">
        <f>IF($C542="B",VLOOKUP($A542,Bat!$A$4:$BG$1500,P$1,FALSE),VLOOKUP($A542,Pit!$A$4:$BA$1686,P$2,FALSE))</f>
        <v>88-90 Mph</v>
      </c>
      <c r="Q542" s="15">
        <f>IF($C542="B",VLOOKUP($A542,Bat!$A$4:$BG$1500,Q$1,FALSE),VLOOKUP($A542,Pit!$A$4:$BA$1686,Q$2,FALSE))</f>
        <v>4</v>
      </c>
      <c r="R542" s="16">
        <f>IF($C542="B",VLOOKUP($A542,Bat!$A$4:$BG$1500,R$1,FALSE),VLOOKUP($A542,Pit!$A$4:$BA$1686,R$2,FALSE))</f>
        <v>99.860540506788183</v>
      </c>
      <c r="S542" s="17">
        <f>IF($C542="B",VLOOKUP($A542,Bat!$A$4:$BG$1500,S$1,FALSE),VLOOKUP($A542,Pit!$A$4:$BA$1686,S$2,FALSE))</f>
        <v>-0.10502941477105224</v>
      </c>
      <c r="T542" s="48" t="str">
        <f>IF($C542="B",VLOOKUP($A542,Bat!$A$4:$BG$1500,T$1,FALSE),VLOOKUP($A542,Pit!$A$4:$BA$1686,T$2,FALSE))</f>
        <v>$65k</v>
      </c>
      <c r="U542" s="19">
        <f>IF($C542="B",VLOOKUP($A542,Bat!$A$4:$AU$1464,46,FALSE),VLOOKUP($A542,Pit!$A$4:$BD$1664,55,FALSE))</f>
        <v>800</v>
      </c>
      <c r="V542" s="19">
        <f>IF($C542="B",VLOOKUP($A542,Bat!$A$4:$BA$1464,47,FALSE),VLOOKUP($A542,Pit!$A$4:$BF$1664,56,FALSE))</f>
        <v>800</v>
      </c>
      <c r="W542" s="19">
        <f>IF($C542="B",VLOOKUP($A542,Bat!$A$4:$BA$1464,48,FALSE),VLOOKUP($A542,Pit!$A$4:$BF$1664,57,FALSE))</f>
        <v>0</v>
      </c>
      <c r="X542" s="14">
        <f t="shared" si="38"/>
        <v>1369</v>
      </c>
      <c r="Y542" s="20">
        <f t="shared" si="39"/>
        <v>519</v>
      </c>
      <c r="Z542" s="14">
        <f>IFERROR(VLOOKUP($D542,Results37!$F$3:$L$1396,Z$1,FALSE),"")</f>
        <v>498</v>
      </c>
      <c r="AA542" s="43">
        <f>IF(ISERROR(VLOOKUP(D542,Results37!$F$3:$O$1399,AA$1,FALSE)),"",IF(VLOOKUP(D542,Results37!$F$3:$O$1399,AA$1+1,FALSE)=1,"S"&amp;VLOOKUP(D542,Results37!$F$3:$O$1399,AA$1,FALSE),VLOOKUP(D542,Results37!$F$3:$O$1399,AA$1,FALSE)))</f>
        <v>16</v>
      </c>
      <c r="AB542" s="14">
        <f>IFERROR(VLOOKUP($D542,Results37!$F$3:$L$1396,AB$1,FALSE),"")</f>
        <v>30</v>
      </c>
      <c r="AC542" s="14" t="str">
        <f>IFERROR(VLOOKUP($D542,Results37!$F$3:$L$1396,AC$1,FALSE),"")</f>
        <v>West Virginia Alleghenies</v>
      </c>
      <c r="AD542" s="14">
        <f t="shared" si="40"/>
        <v>871</v>
      </c>
      <c r="AE542" s="18" t="str">
        <f>IF(ISERROR(VLOOKUP($AC542&amp;"-"&amp;$F542&amp;" "&amp;G542,Bonuses!$B$1:$G$1006,4,FALSE)),"",INT(VLOOKUP($AC542&amp;"-"&amp;$F542&amp;" "&amp;$G542,Bonuses!$B$1:$G$1006,4,FALSE)))</f>
        <v/>
      </c>
      <c r="AF542" s="14" t="str">
        <f>IF(ISERROR(VLOOKUP($AC542&amp;"-"&amp;$F542,Bonuses!$B$1:$G$1006,5,FALSE)),"",IF(VLOOKUP($AC542&amp;"-"&amp;$F542,Bonuses!$B$1:$G$1006,5,FALSE)="","",VLOOKUP($AC542&amp;"-"&amp;$F542,Bonuses!$B$1:$G$1006,6,FALSE)&amp;" yrs, "&amp;VLOOKUP($AC542&amp;"-"&amp;$F542,Bonuses!$B$1:$G$1006,5,FALSE)))</f>
        <v/>
      </c>
    </row>
    <row r="543" spans="1:32" s="19" customFormat="1" hidden="1" x14ac:dyDescent="0.3">
      <c r="A543" s="19">
        <v>12234</v>
      </c>
      <c r="B543" s="19">
        <f t="shared" si="37"/>
        <v>1</v>
      </c>
      <c r="C543" s="14" t="str">
        <f>IF(ISNUMBER(IFERROR(VLOOKUP($A543,Pit!$A$4:$A$600,1,FALSE),"B")),"P","B")</f>
        <v>P</v>
      </c>
      <c r="D543" s="15">
        <f>IF($C543="B",VLOOKUP($A543,Bat!$A$4:$BG$1500,D$1,FALSE),VLOOKUP($A543,Pit!$A$4:$BA$1686,D$2,FALSE))</f>
        <v>12234</v>
      </c>
      <c r="E543" s="14" t="str">
        <f>IF($C543="B",VLOOKUP($A543,Bat!$A$4:$BG$1500,E$1,FALSE),VLOOKUP($A543,Pit!$A$4:$BA$1686,E$2,FALSE))</f>
        <v>RP</v>
      </c>
      <c r="F543" s="14" t="str">
        <f>IF($C543="B",VLOOKUP($A543,Bat!$A$4:$BG$1500,F$1,FALSE),VLOOKUP($A543,Pit!$A$4:$BA$1686,F$2,FALSE))</f>
        <v>Alberto</v>
      </c>
      <c r="G543" s="14" t="str">
        <f>IF($C543="B",VLOOKUP($A543,Bat!$A$4:$BG$1500,G$1,FALSE),VLOOKUP($A543,Pit!$A$4:$BA$1686,G$2,FALSE))</f>
        <v>Lara</v>
      </c>
      <c r="H543" s="14">
        <f>IF($C543="B",VLOOKUP($A543,Bat!$A$4:$BG$1500,H$1,FALSE),VLOOKUP($A543,Pit!$A$4:$BA$1686,H$2,FALSE))</f>
        <v>18</v>
      </c>
      <c r="I543" s="14" t="str">
        <f>IF($C543="B",VLOOKUP($A543,Bat!$A$4:$BG$1500,I$1,FALSE),VLOOKUP($A543,Pit!$A$4:$BA$1686,I$2,FALSE))</f>
        <v>R</v>
      </c>
      <c r="J543" s="14" t="str">
        <f>IF($C543="B",VLOOKUP($A543,Bat!$A$4:$BG$1500,J$1,FALSE),VLOOKUP($A543,Pit!$A$4:$BA$1686,J$2,FALSE))</f>
        <v>R</v>
      </c>
      <c r="K543" s="14" t="str">
        <f>IF($C543="B",VLOOKUP($A543,Bat!$A$4:$BG$1500,K$1,FALSE),VLOOKUP($A543,Pit!$A$4:$BA$1686,K$2,FALSE))</f>
        <v>Low</v>
      </c>
      <c r="L543" s="15" t="str">
        <f>IF($C543="B",VLOOKUP($A543,Bat!$A$4:$BG$1500,L$1,FALSE),VLOOKUP($A543,Pit!$A$4:$BA$1686,L$2,FALSE))</f>
        <v>Normal</v>
      </c>
      <c r="M543" s="14">
        <f>IF($C543="B",VLOOKUP($A543,Bat!$A$4:$BG$1500,M$1,FALSE),VLOOKUP($A543,Pit!$A$4:$BA$1686,M$2,FALSE))</f>
        <v>3</v>
      </c>
      <c r="N543" s="14">
        <f>IF($C543="B",VLOOKUP($A543,Bat!$A$4:$BG$1500,N$1,FALSE),VLOOKUP($A543,Pit!$A$4:$BA$1686,N$2,FALSE))</f>
        <v>2</v>
      </c>
      <c r="O543" s="14">
        <f>IF($C543="B",VLOOKUP($A543,Bat!$A$4:$BG$1500,O$1,FALSE),VLOOKUP($A543,Pit!$A$4:$BA$1686,O$2,FALSE))</f>
        <v>2</v>
      </c>
      <c r="P543" s="14" t="str">
        <f>IF($C543="B",VLOOKUP($A543,Bat!$A$4:$BG$1500,P$1,FALSE),VLOOKUP($A543,Pit!$A$4:$BA$1686,P$2,FALSE))</f>
        <v>84-86 Mph</v>
      </c>
      <c r="Q543" s="15">
        <f>IF($C543="B",VLOOKUP($A543,Bat!$A$4:$BG$1500,Q$1,FALSE),VLOOKUP($A543,Pit!$A$4:$BA$1686,Q$2,FALSE))</f>
        <v>5</v>
      </c>
      <c r="R543" s="16">
        <f>IF($C543="B",VLOOKUP($A543,Bat!$A$4:$BG$1500,R$1,FALSE),VLOOKUP($A543,Pit!$A$4:$BA$1686,R$2,FALSE))</f>
        <v>96.765742063210055</v>
      </c>
      <c r="S543" s="17">
        <f>IF($C543="B",VLOOKUP($A543,Bat!$A$4:$BG$1500,S$1,FALSE),VLOOKUP($A543,Pit!$A$4:$BA$1686,S$2,FALSE))</f>
        <v>-0.39054519619797268</v>
      </c>
      <c r="T543" s="48" t="str">
        <f>IF($C543="B",VLOOKUP($A543,Bat!$A$4:$BG$1500,T$1,FALSE),VLOOKUP($A543,Pit!$A$4:$BA$1686,T$2,FALSE))</f>
        <v>$70k</v>
      </c>
      <c r="U543" s="19">
        <f>IF($C543="B",VLOOKUP($A543,Bat!$A$4:$AU$1464,46,FALSE),VLOOKUP($A543,Pit!$A$4:$BD$1664,55,FALSE))</f>
        <v>800</v>
      </c>
      <c r="V543" s="19">
        <f>IF($C543="B",VLOOKUP($A543,Bat!$A$4:$BA$1464,47,FALSE),VLOOKUP($A543,Pit!$A$4:$BF$1664,56,FALSE))</f>
        <v>800</v>
      </c>
      <c r="W543" s="19">
        <f>IF($C543="B",VLOOKUP($A543,Bat!$A$4:$BA$1464,48,FALSE),VLOOKUP($A543,Pit!$A$4:$BF$1664,57,FALSE))</f>
        <v>0</v>
      </c>
      <c r="X543" s="14">
        <f t="shared" si="38"/>
        <v>1544</v>
      </c>
      <c r="Y543" s="20">
        <f t="shared" si="39"/>
        <v>694</v>
      </c>
      <c r="Z543" s="14" t="str">
        <f>IFERROR(VLOOKUP($D543,Results37!$F$3:$L$1396,Z$1,FALSE),"")</f>
        <v/>
      </c>
      <c r="AA543" s="43" t="str">
        <f>IF(ISERROR(VLOOKUP(D543,Results37!$F$3:$O$1399,AA$1,FALSE)),"",IF(VLOOKUP(D543,Results37!$F$3:$O$1399,AA$1+1,FALSE)=1,"S"&amp;VLOOKUP(D543,Results37!$F$3:$O$1399,AA$1,FALSE),VLOOKUP(D543,Results37!$F$3:$O$1399,AA$1,FALSE)))</f>
        <v/>
      </c>
      <c r="AB543" s="14" t="str">
        <f>IFERROR(VLOOKUP($D543,Results37!$F$3:$L$1396,AB$1,FALSE),"")</f>
        <v/>
      </c>
      <c r="AC543" s="14" t="str">
        <f>IFERROR(VLOOKUP($D543,Results37!$F$3:$L$1396,AC$1,FALSE),"")</f>
        <v/>
      </c>
      <c r="AD543" s="14" t="e">
        <f t="shared" si="40"/>
        <v>#VALUE!</v>
      </c>
      <c r="AE543" s="18" t="str">
        <f>IF(ISERROR(VLOOKUP($AC543&amp;"-"&amp;$F543&amp;" "&amp;G543,Bonuses!$B$1:$G$1006,4,FALSE)),"",INT(VLOOKUP($AC543&amp;"-"&amp;$F543&amp;" "&amp;$G543,Bonuses!$B$1:$G$1006,4,FALSE)))</f>
        <v/>
      </c>
      <c r="AF543" s="14" t="str">
        <f>AA543&amp;"."&amp;AB543&amp;" ("&amp;Z543&amp;") - "&amp;E543&amp;" "&amp;F543&amp;" "&amp;G543</f>
        <v>. () - RP Alberto Lara</v>
      </c>
    </row>
    <row r="544" spans="1:32" s="19" customFormat="1" hidden="1" x14ac:dyDescent="0.3">
      <c r="A544" s="19">
        <v>4654</v>
      </c>
      <c r="B544" s="19">
        <f t="shared" si="37"/>
        <v>1</v>
      </c>
      <c r="C544" s="14" t="str">
        <f>IF(ISNUMBER(IFERROR(VLOOKUP($A544,Pit!$A$4:$A$600,1,FALSE),"B")),"P","B")</f>
        <v>P</v>
      </c>
      <c r="D544" s="15">
        <f>IF($C544="B",VLOOKUP($A544,Bat!$A$4:$BG$1500,D$1,FALSE),VLOOKUP($A544,Pit!$A$4:$BA$1686,D$2,FALSE))</f>
        <v>4654</v>
      </c>
      <c r="E544" s="14" t="str">
        <f>IF($C544="B",VLOOKUP($A544,Bat!$A$4:$BG$1500,E$1,FALSE),VLOOKUP($A544,Pit!$A$4:$BA$1686,E$2,FALSE))</f>
        <v>SP</v>
      </c>
      <c r="F544" s="14" t="str">
        <f>IF($C544="B",VLOOKUP($A544,Bat!$A$4:$BG$1500,F$1,FALSE),VLOOKUP($A544,Pit!$A$4:$BA$1686,F$2,FALSE))</f>
        <v>Glen</v>
      </c>
      <c r="G544" s="14" t="str">
        <f>IF($C544="B",VLOOKUP($A544,Bat!$A$4:$BG$1500,G$1,FALSE),VLOOKUP($A544,Pit!$A$4:$BA$1686,G$2,FALSE))</f>
        <v>Reed</v>
      </c>
      <c r="H544" s="14">
        <f>IF($C544="B",VLOOKUP($A544,Bat!$A$4:$BG$1500,H$1,FALSE),VLOOKUP($A544,Pit!$A$4:$BA$1686,H$2,FALSE))</f>
        <v>21</v>
      </c>
      <c r="I544" s="14" t="str">
        <f>IF($C544="B",VLOOKUP($A544,Bat!$A$4:$BG$1500,I$1,FALSE),VLOOKUP($A544,Pit!$A$4:$BA$1686,I$2,FALSE))</f>
        <v>R</v>
      </c>
      <c r="J544" s="14" t="str">
        <f>IF($C544="B",VLOOKUP($A544,Bat!$A$4:$BG$1500,J$1,FALSE),VLOOKUP($A544,Pit!$A$4:$BA$1686,J$2,FALSE))</f>
        <v>L</v>
      </c>
      <c r="K544" s="14" t="str">
        <f>IF($C544="B",VLOOKUP($A544,Bat!$A$4:$BG$1500,K$1,FALSE),VLOOKUP($A544,Pit!$A$4:$BA$1686,K$2,FALSE))</f>
        <v>Low</v>
      </c>
      <c r="L544" s="15" t="str">
        <f>IF($C544="B",VLOOKUP($A544,Bat!$A$4:$BG$1500,L$1,FALSE),VLOOKUP($A544,Pit!$A$4:$BA$1686,L$2,FALSE))</f>
        <v>Normal</v>
      </c>
      <c r="M544" s="14">
        <f>IF($C544="B",VLOOKUP($A544,Bat!$A$4:$BG$1500,M$1,FALSE),VLOOKUP($A544,Pit!$A$4:$BA$1686,M$2,FALSE))</f>
        <v>4</v>
      </c>
      <c r="N544" s="14">
        <f>IF($C544="B",VLOOKUP($A544,Bat!$A$4:$BG$1500,N$1,FALSE),VLOOKUP($A544,Pit!$A$4:$BA$1686,N$2,FALSE))</f>
        <v>3</v>
      </c>
      <c r="O544" s="14">
        <f>IF($C544="B",VLOOKUP($A544,Bat!$A$4:$BG$1500,O$1,FALSE),VLOOKUP($A544,Pit!$A$4:$BA$1686,O$2,FALSE))</f>
        <v>3</v>
      </c>
      <c r="P544" s="14" t="str">
        <f>IF($C544="B",VLOOKUP($A544,Bat!$A$4:$BG$1500,P$1,FALSE),VLOOKUP($A544,Pit!$A$4:$BA$1686,P$2,FALSE))</f>
        <v>90-92 Mph</v>
      </c>
      <c r="Q544" s="15">
        <f>IF($C544="B",VLOOKUP($A544,Bat!$A$4:$BG$1500,Q$1,FALSE),VLOOKUP($A544,Pit!$A$4:$BA$1686,Q$2,FALSE))</f>
        <v>9</v>
      </c>
      <c r="R544" s="16">
        <f>IF($C544="B",VLOOKUP($A544,Bat!$A$4:$BG$1500,R$1,FALSE),VLOOKUP($A544,Pit!$A$4:$BA$1686,R$2,FALSE))</f>
        <v>104.15797289911166</v>
      </c>
      <c r="S544" s="17">
        <f>IF($C544="B",VLOOKUP($A544,Bat!$A$4:$BG$1500,S$1,FALSE),VLOOKUP($A544,Pit!$A$4:$BA$1686,S$2,FALSE))</f>
        <v>0.29143736327378467</v>
      </c>
      <c r="T544" s="48" t="str">
        <f>IF($C544="B",VLOOKUP($A544,Bat!$A$4:$BG$1500,T$1,FALSE),VLOOKUP($A544,Pit!$A$4:$BA$1686,T$2,FALSE))</f>
        <v>$38k</v>
      </c>
      <c r="U544" s="19">
        <f>IF($C544="B",VLOOKUP($A544,Bat!$A$4:$AU$1464,46,FALSE),VLOOKUP($A544,Pit!$A$4:$BD$1664,55,FALSE))</f>
        <v>800</v>
      </c>
      <c r="V544" s="19">
        <f>IF($C544="B",VLOOKUP($A544,Bat!$A$4:$BA$1464,47,FALSE),VLOOKUP($A544,Pit!$A$4:$BF$1664,56,FALSE))</f>
        <v>800</v>
      </c>
      <c r="W544" s="19">
        <f>IF($C544="B",VLOOKUP($A544,Bat!$A$4:$BA$1464,48,FALSE),VLOOKUP($A544,Pit!$A$4:$BF$1664,57,FALSE))</f>
        <v>0</v>
      </c>
      <c r="X544" s="14">
        <f t="shared" si="38"/>
        <v>1195</v>
      </c>
      <c r="Y544" s="20">
        <f t="shared" si="39"/>
        <v>345</v>
      </c>
      <c r="Z544" s="14">
        <f>IFERROR(VLOOKUP($D544,Results37!$F$3:$L$1396,Z$1,FALSE),"")</f>
        <v>381</v>
      </c>
      <c r="AA544" s="43">
        <f>IF(ISERROR(VLOOKUP(D544,Results37!$F$3:$O$1399,AA$1,FALSE)),"",IF(VLOOKUP(D544,Results37!$F$3:$O$1399,AA$1+1,FALSE)=1,"S"&amp;VLOOKUP(D544,Results37!$F$3:$O$1399,AA$1,FALSE),VLOOKUP(D544,Results37!$F$3:$O$1399,AA$1,FALSE)))</f>
        <v>13</v>
      </c>
      <c r="AB544" s="14">
        <f>IFERROR(VLOOKUP($D544,Results37!$F$3:$L$1396,AB$1,FALSE),"")</f>
        <v>9</v>
      </c>
      <c r="AC544" s="14" t="str">
        <f>IFERROR(VLOOKUP($D544,Results37!$F$3:$L$1396,AC$1,FALSE),"")</f>
        <v>Niihama-shi Ghosts</v>
      </c>
      <c r="AD544" s="14">
        <f t="shared" si="40"/>
        <v>814</v>
      </c>
      <c r="AE544" s="18" t="str">
        <f>IF(ISERROR(VLOOKUP($AC544&amp;"-"&amp;$F544&amp;" "&amp;G544,Bonuses!$B$1:$G$1006,4,FALSE)),"",INT(VLOOKUP($AC544&amp;"-"&amp;$F544&amp;" "&amp;$G544,Bonuses!$B$1:$G$1006,4,FALSE)))</f>
        <v/>
      </c>
      <c r="AF544" s="14" t="str">
        <f>IF(ISERROR(VLOOKUP($AC544&amp;"-"&amp;$F544,Bonuses!$B$1:$G$1006,5,FALSE)),"",IF(VLOOKUP($AC544&amp;"-"&amp;$F544,Bonuses!$B$1:$G$1006,5,FALSE)="","",VLOOKUP($AC544&amp;"-"&amp;$F544,Bonuses!$B$1:$G$1006,6,FALSE)&amp;" yrs, "&amp;VLOOKUP($AC544&amp;"-"&amp;$F544,Bonuses!$B$1:$G$1006,5,FALSE)))</f>
        <v/>
      </c>
    </row>
    <row r="545" spans="1:32" s="19" customFormat="1" hidden="1" x14ac:dyDescent="0.3">
      <c r="A545" s="19">
        <v>9975</v>
      </c>
      <c r="B545" s="19">
        <f t="shared" si="37"/>
        <v>1</v>
      </c>
      <c r="C545" s="14" t="str">
        <f>IF(ISNUMBER(IFERROR(VLOOKUP($A545,Pit!$A$4:$A$600,1,FALSE),"B")),"P","B")</f>
        <v>P</v>
      </c>
      <c r="D545" s="15">
        <f>IF($C545="B",VLOOKUP($A545,Bat!$A$4:$BG$1500,D$1,FALSE),VLOOKUP($A545,Pit!$A$4:$BA$1686,D$2,FALSE))</f>
        <v>9975</v>
      </c>
      <c r="E545" s="14" t="str">
        <f>IF($C545="B",VLOOKUP($A545,Bat!$A$4:$BG$1500,E$1,FALSE),VLOOKUP($A545,Pit!$A$4:$BA$1686,E$2,FALSE))</f>
        <v>RP</v>
      </c>
      <c r="F545" s="14" t="str">
        <f>IF($C545="B",VLOOKUP($A545,Bat!$A$4:$BG$1500,F$1,FALSE),VLOOKUP($A545,Pit!$A$4:$BA$1686,F$2,FALSE))</f>
        <v>Juan</v>
      </c>
      <c r="G545" s="14" t="str">
        <f>IF($C545="B",VLOOKUP($A545,Bat!$A$4:$BG$1500,G$1,FALSE),VLOOKUP($A545,Pit!$A$4:$BA$1686,G$2,FALSE))</f>
        <v>Gallardo</v>
      </c>
      <c r="H545" s="14">
        <f>IF($C545="B",VLOOKUP($A545,Bat!$A$4:$BG$1500,H$1,FALSE),VLOOKUP($A545,Pit!$A$4:$BA$1686,H$2,FALSE))</f>
        <v>21</v>
      </c>
      <c r="I545" s="14" t="str">
        <f>IF($C545="B",VLOOKUP($A545,Bat!$A$4:$BG$1500,I$1,FALSE),VLOOKUP($A545,Pit!$A$4:$BA$1686,I$2,FALSE))</f>
        <v>L</v>
      </c>
      <c r="J545" s="14" t="str">
        <f>IF($C545="B",VLOOKUP($A545,Bat!$A$4:$BG$1500,J$1,FALSE),VLOOKUP($A545,Pit!$A$4:$BA$1686,J$2,FALSE))</f>
        <v>L</v>
      </c>
      <c r="K545" s="14" t="str">
        <f>IF($C545="B",VLOOKUP($A545,Bat!$A$4:$BG$1500,K$1,FALSE),VLOOKUP($A545,Pit!$A$4:$BA$1686,K$2,FALSE))</f>
        <v>Normal</v>
      </c>
      <c r="L545" s="15" t="str">
        <f>IF($C545="B",VLOOKUP($A545,Bat!$A$4:$BG$1500,L$1,FALSE),VLOOKUP($A545,Pit!$A$4:$BA$1686,L$2,FALSE))</f>
        <v>Normal</v>
      </c>
      <c r="M545" s="14">
        <f>IF($C545="B",VLOOKUP($A545,Bat!$A$4:$BG$1500,M$1,FALSE),VLOOKUP($A545,Pit!$A$4:$BA$1686,M$2,FALSE))</f>
        <v>5</v>
      </c>
      <c r="N545" s="14">
        <f>IF($C545="B",VLOOKUP($A545,Bat!$A$4:$BG$1500,N$1,FALSE),VLOOKUP($A545,Pit!$A$4:$BA$1686,N$2,FALSE))</f>
        <v>2</v>
      </c>
      <c r="O545" s="14">
        <f>IF($C545="B",VLOOKUP($A545,Bat!$A$4:$BG$1500,O$1,FALSE),VLOOKUP($A545,Pit!$A$4:$BA$1686,O$2,FALSE))</f>
        <v>2</v>
      </c>
      <c r="P545" s="14" t="str">
        <f>IF($C545="B",VLOOKUP($A545,Bat!$A$4:$BG$1500,P$1,FALSE),VLOOKUP($A545,Pit!$A$4:$BA$1686,P$2,FALSE))</f>
        <v>91-93 Mph</v>
      </c>
      <c r="Q545" s="15">
        <f>IF($C545="B",VLOOKUP($A545,Bat!$A$4:$BG$1500,Q$1,FALSE),VLOOKUP($A545,Pit!$A$4:$BA$1686,Q$2,FALSE))</f>
        <v>7</v>
      </c>
      <c r="R545" s="16">
        <f>IF($C545="B",VLOOKUP($A545,Bat!$A$4:$BG$1500,R$1,FALSE),VLOOKUP($A545,Pit!$A$4:$BA$1686,R$2,FALSE))</f>
        <v>99.78722789130282</v>
      </c>
      <c r="S545" s="17">
        <f>IF($C545="B",VLOOKUP($A545,Bat!$A$4:$BG$1500,S$1,FALSE),VLOOKUP($A545,Pit!$A$4:$BA$1686,S$2,FALSE))</f>
        <v>-0.11179299213493187</v>
      </c>
      <c r="T545" s="48" t="str">
        <f>IF($C545="B",VLOOKUP($A545,Bat!$A$4:$BG$1500,T$1,FALSE),VLOOKUP($A545,Pit!$A$4:$BA$1686,T$2,FALSE))</f>
        <v>$39k</v>
      </c>
      <c r="U545" s="19">
        <f>IF($C545="B",VLOOKUP($A545,Bat!$A$4:$AU$1464,46,FALSE),VLOOKUP($A545,Pit!$A$4:$BD$1664,55,FALSE))</f>
        <v>800</v>
      </c>
      <c r="V545" s="19">
        <f>IF($C545="B",VLOOKUP($A545,Bat!$A$4:$BA$1464,47,FALSE),VLOOKUP($A545,Pit!$A$4:$BF$1664,56,FALSE))</f>
        <v>800</v>
      </c>
      <c r="W545" s="19">
        <f>IF($C545="B",VLOOKUP($A545,Bat!$A$4:$BA$1464,48,FALSE),VLOOKUP($A545,Pit!$A$4:$BF$1664,57,FALSE))</f>
        <v>0</v>
      </c>
      <c r="X545" s="14">
        <f t="shared" si="38"/>
        <v>1374</v>
      </c>
      <c r="Y545" s="20">
        <f t="shared" si="39"/>
        <v>524</v>
      </c>
      <c r="Z545" s="14" t="str">
        <f>IFERROR(VLOOKUP($D545,Results37!$F$3:$L$1396,Z$1,FALSE),"")</f>
        <v/>
      </c>
      <c r="AA545" s="43" t="str">
        <f>IF(ISERROR(VLOOKUP(D545,Results37!$F$3:$O$1399,AA$1,FALSE)),"",IF(VLOOKUP(D545,Results37!$F$3:$O$1399,AA$1+1,FALSE)=1,"S"&amp;VLOOKUP(D545,Results37!$F$3:$O$1399,AA$1,FALSE),VLOOKUP(D545,Results37!$F$3:$O$1399,AA$1,FALSE)))</f>
        <v/>
      </c>
      <c r="AB545" s="14" t="str">
        <f>IFERROR(VLOOKUP($D545,Results37!$F$3:$L$1396,AB$1,FALSE),"")</f>
        <v/>
      </c>
      <c r="AC545" s="14" t="str">
        <f>IFERROR(VLOOKUP($D545,Results37!$F$3:$L$1396,AC$1,FALSE),"")</f>
        <v/>
      </c>
      <c r="AD545" s="14" t="e">
        <f t="shared" si="40"/>
        <v>#VALUE!</v>
      </c>
      <c r="AE545" s="18" t="str">
        <f>IF(ISERROR(VLOOKUP($AC545&amp;"-"&amp;$F545&amp;" "&amp;G545,Bonuses!$B$1:$G$1006,4,FALSE)),"",INT(VLOOKUP($AC545&amp;"-"&amp;$F545&amp;" "&amp;$G545,Bonuses!$B$1:$G$1006,4,FALSE)))</f>
        <v/>
      </c>
      <c r="AF545" s="14" t="str">
        <f>IF(ISERROR(VLOOKUP($AC545&amp;"-"&amp;$F545,Bonuses!$B$1:$G$1006,5,FALSE)),"",IF(VLOOKUP($AC545&amp;"-"&amp;$F545,Bonuses!$B$1:$G$1006,5,FALSE)="","",VLOOKUP($AC545&amp;"-"&amp;$F545,Bonuses!$B$1:$G$1006,6,FALSE)&amp;" yrs, "&amp;VLOOKUP($AC545&amp;"-"&amp;$F545,Bonuses!$B$1:$G$1006,5,FALSE)))</f>
        <v/>
      </c>
    </row>
    <row r="546" spans="1:32" s="19" customFormat="1" hidden="1" x14ac:dyDescent="0.3">
      <c r="A546" s="19">
        <v>14017</v>
      </c>
      <c r="B546" s="19">
        <f t="shared" si="37"/>
        <v>1</v>
      </c>
      <c r="C546" s="14" t="str">
        <f>IF(ISNUMBER(IFERROR(VLOOKUP($A546,Pit!$A$4:$A$600,1,FALSE),"B")),"P","B")</f>
        <v>B</v>
      </c>
      <c r="D546" s="15">
        <f>IF($C546="B",VLOOKUP($A546,Bat!$A$4:$BG$1500,D$1,FALSE),VLOOKUP($A546,Pit!$A$4:$BA$1686,D$2,FALSE))</f>
        <v>14017</v>
      </c>
      <c r="E546" s="14" t="str">
        <f>IF($C546="B",VLOOKUP($A546,Bat!$A$4:$BG$1500,E$1,FALSE),VLOOKUP($A546,Pit!$A$4:$BA$1686,E$2,FALSE))</f>
        <v>1B</v>
      </c>
      <c r="F546" s="14" t="str">
        <f>IF($C546="B",VLOOKUP($A546,Bat!$A$4:$BG$1500,F$1,FALSE),VLOOKUP($A546,Pit!$A$4:$BA$1686,F$2,FALSE))</f>
        <v>Niek</v>
      </c>
      <c r="G546" s="14" t="str">
        <f>IF($C546="B",VLOOKUP($A546,Bat!$A$4:$BG$1500,G$1,FALSE),VLOOKUP($A546,Pit!$A$4:$BA$1686,G$2,FALSE))</f>
        <v>Vlaminks</v>
      </c>
      <c r="H546" s="14">
        <f>IF($C546="B",VLOOKUP($A546,Bat!$A$4:$BG$1500,H$1,FALSE),VLOOKUP($A546,Pit!$A$4:$BA$1686,H$2,FALSE))</f>
        <v>18</v>
      </c>
      <c r="I546" s="14" t="str">
        <f>IF($C546="B",VLOOKUP($A546,Bat!$A$4:$BG$1500,I$1,FALSE),VLOOKUP($A546,Pit!$A$4:$BA$1686,I$2,FALSE))</f>
        <v>L</v>
      </c>
      <c r="J546" s="14" t="str">
        <f>IF($C546="B",VLOOKUP($A546,Bat!$A$4:$BG$1500,J$1,FALSE),VLOOKUP($A546,Pit!$A$4:$BA$1686,J$2,FALSE))</f>
        <v>L</v>
      </c>
      <c r="K546" s="14" t="str">
        <f>IF($C546="B",VLOOKUP($A546,Bat!$A$4:$BG$1500,K$1,FALSE),VLOOKUP($A546,Pit!$A$4:$BA$1686,K$2,FALSE))</f>
        <v>High</v>
      </c>
      <c r="L546" s="15" t="str">
        <f>IF($C546="B",VLOOKUP($A546,Bat!$A$4:$BG$1500,L$1,FALSE),VLOOKUP($A546,Pit!$A$4:$BA$1686,L$2,FALSE))</f>
        <v>Normal</v>
      </c>
      <c r="M546" s="14">
        <f>IF($C546="B",VLOOKUP($A546,Bat!$A$4:$BG$1500,M$1,FALSE),VLOOKUP($A546,Pit!$A$4:$BA$1686,M$2,FALSE))</f>
        <v>3</v>
      </c>
      <c r="N546" s="14">
        <f>IF($C546="B",VLOOKUP($A546,Bat!$A$4:$BG$1500,N$1,FALSE),VLOOKUP($A546,Pit!$A$4:$BA$1686,N$2,FALSE))</f>
        <v>2</v>
      </c>
      <c r="O546" s="14">
        <f>IF($C546="B",VLOOKUP($A546,Bat!$A$4:$BG$1500,O$1,FALSE),VLOOKUP($A546,Pit!$A$4:$BA$1686,O$2,FALSE))</f>
        <v>2</v>
      </c>
      <c r="P546" s="14">
        <f>IF($C546="B",VLOOKUP($A546,Bat!$A$4:$BG$1500,P$1,FALSE),VLOOKUP($A546,Pit!$A$4:$BA$1686,P$2,FALSE))</f>
        <v>2</v>
      </c>
      <c r="Q546" s="15">
        <f>IF($C546="B",VLOOKUP($A546,Bat!$A$4:$BG$1500,Q$1,FALSE),VLOOKUP($A546,Pit!$A$4:$BA$1686,Q$2,FALSE))</f>
        <v>4</v>
      </c>
      <c r="R546" s="16">
        <f>IF($C546="B",VLOOKUP($A546,Bat!$A$4:$BG$1500,R$1,FALSE),VLOOKUP($A546,Pit!$A$4:$BA$1686,R$2,FALSE))</f>
        <v>107.54301257417634</v>
      </c>
      <c r="S546" s="17">
        <f>IF($C546="B",VLOOKUP($A546,Bat!$A$4:$BG$1500,S$1,FALSE),VLOOKUP($A546,Pit!$A$4:$BA$1686,S$2,FALSE))</f>
        <v>-0.11801732217387886</v>
      </c>
      <c r="T546" s="48" t="str">
        <f>IF($C546="B",VLOOKUP($A546,Bat!$A$4:$BG$1500,T$1,FALSE),VLOOKUP($A546,Pit!$A$4:$BA$1686,T$2,FALSE))</f>
        <v>$65k</v>
      </c>
      <c r="U546" s="19">
        <f>IF($C546="B",VLOOKUP($A546,Bat!$A$4:$AU$1464,46,FALSE),VLOOKUP($A546,Pit!$A$4:$BD$1664,55,FALSE))</f>
        <v>800</v>
      </c>
      <c r="V546" s="19">
        <f>IF($C546="B",VLOOKUP($A546,Bat!$A$4:$BA$1464,47,FALSE),VLOOKUP($A546,Pit!$A$4:$BF$1664,56,FALSE))</f>
        <v>800</v>
      </c>
      <c r="W546" s="19">
        <f>IF($C546="B",VLOOKUP($A546,Bat!$A$4:$BA$1464,48,FALSE),VLOOKUP($A546,Pit!$A$4:$BF$1664,57,FALSE))</f>
        <v>0</v>
      </c>
      <c r="X546" s="14">
        <f t="shared" si="38"/>
        <v>1379</v>
      </c>
      <c r="Y546" s="20">
        <f t="shared" si="39"/>
        <v>529</v>
      </c>
      <c r="Z546" s="14" t="str">
        <f>IFERROR(VLOOKUP($D546,Results37!$F$3:$L$1396,Z$1,FALSE),"")</f>
        <v/>
      </c>
      <c r="AA546" s="43" t="str">
        <f>IF(ISERROR(VLOOKUP(D546,Results37!$F$3:$O$1399,AA$1,FALSE)),"",IF(VLOOKUP(D546,Results37!$F$3:$O$1399,AA$1+1,FALSE)=1,"S"&amp;VLOOKUP(D546,Results37!$F$3:$O$1399,AA$1,FALSE),VLOOKUP(D546,Results37!$F$3:$O$1399,AA$1,FALSE)))</f>
        <v/>
      </c>
      <c r="AB546" s="14" t="str">
        <f>IFERROR(VLOOKUP($D546,Results37!$F$3:$L$1396,AB$1,FALSE),"")</f>
        <v/>
      </c>
      <c r="AC546" s="14" t="str">
        <f>IFERROR(VLOOKUP($D546,Results37!$F$3:$L$1396,AC$1,FALSE),"")</f>
        <v/>
      </c>
      <c r="AD546" s="14" t="e">
        <f t="shared" si="40"/>
        <v>#VALUE!</v>
      </c>
      <c r="AE546" s="18" t="str">
        <f>IF(ISERROR(VLOOKUP($AC546&amp;"-"&amp;$F546&amp;" "&amp;G546,Bonuses!$B$1:$G$1006,4,FALSE)),"",INT(VLOOKUP($AC546&amp;"-"&amp;$F546&amp;" "&amp;$G546,Bonuses!$B$1:$G$1006,4,FALSE)))</f>
        <v/>
      </c>
      <c r="AF546" s="14" t="str">
        <f>AA546&amp;"."&amp;AB546&amp;" ("&amp;Z546&amp;") - "&amp;E546&amp;" "&amp;F546&amp;" "&amp;G546</f>
        <v>. () - 1B Niek Vlaminks</v>
      </c>
    </row>
    <row r="547" spans="1:32" s="19" customFormat="1" hidden="1" x14ac:dyDescent="0.3">
      <c r="A547" s="19">
        <v>9817</v>
      </c>
      <c r="B547" s="19">
        <f t="shared" si="37"/>
        <v>1</v>
      </c>
      <c r="C547" s="14" t="str">
        <f>IF(ISNUMBER(IFERROR(VLOOKUP($A547,Pit!$A$4:$A$600,1,FALSE),"B")),"P","B")</f>
        <v>P</v>
      </c>
      <c r="D547" s="15">
        <f>IF($C547="B",VLOOKUP($A547,Bat!$A$4:$BG$1500,D$1,FALSE),VLOOKUP($A547,Pit!$A$4:$BA$1686,D$2,FALSE))</f>
        <v>9817</v>
      </c>
      <c r="E547" s="14" t="str">
        <f>IF($C547="B",VLOOKUP($A547,Bat!$A$4:$BG$1500,E$1,FALSE),VLOOKUP($A547,Pit!$A$4:$BA$1686,E$2,FALSE))</f>
        <v>RP</v>
      </c>
      <c r="F547" s="14" t="str">
        <f>IF($C547="B",VLOOKUP($A547,Bat!$A$4:$BG$1500,F$1,FALSE),VLOOKUP($A547,Pit!$A$4:$BA$1686,F$2,FALSE))</f>
        <v>Carlos</v>
      </c>
      <c r="G547" s="14" t="str">
        <f>IF($C547="B",VLOOKUP($A547,Bat!$A$4:$BG$1500,G$1,FALSE),VLOOKUP($A547,Pit!$A$4:$BA$1686,G$2,FALSE))</f>
        <v>Rivera</v>
      </c>
      <c r="H547" s="14">
        <f>IF($C547="B",VLOOKUP($A547,Bat!$A$4:$BG$1500,H$1,FALSE),VLOOKUP($A547,Pit!$A$4:$BA$1686,H$2,FALSE))</f>
        <v>18</v>
      </c>
      <c r="I547" s="14" t="str">
        <f>IF($C547="B",VLOOKUP($A547,Bat!$A$4:$BG$1500,I$1,FALSE),VLOOKUP($A547,Pit!$A$4:$BA$1686,I$2,FALSE))</f>
        <v>R</v>
      </c>
      <c r="J547" s="14" t="str">
        <f>IF($C547="B",VLOOKUP($A547,Bat!$A$4:$BG$1500,J$1,FALSE),VLOOKUP($A547,Pit!$A$4:$BA$1686,J$2,FALSE))</f>
        <v>R</v>
      </c>
      <c r="K547" s="14" t="str">
        <f>IF($C547="B",VLOOKUP($A547,Bat!$A$4:$BG$1500,K$1,FALSE),VLOOKUP($A547,Pit!$A$4:$BA$1686,K$2,FALSE))</f>
        <v>Low</v>
      </c>
      <c r="L547" s="15" t="str">
        <f>IF($C547="B",VLOOKUP($A547,Bat!$A$4:$BG$1500,L$1,FALSE),VLOOKUP($A547,Pit!$A$4:$BA$1686,L$2,FALSE))</f>
        <v>Normal</v>
      </c>
      <c r="M547" s="14">
        <f>IF($C547="B",VLOOKUP($A547,Bat!$A$4:$BG$1500,M$1,FALSE),VLOOKUP($A547,Pit!$A$4:$BA$1686,M$2,FALSE))</f>
        <v>4</v>
      </c>
      <c r="N547" s="14">
        <f>IF($C547="B",VLOOKUP($A547,Bat!$A$4:$BG$1500,N$1,FALSE),VLOOKUP($A547,Pit!$A$4:$BA$1686,N$2,FALSE))</f>
        <v>1</v>
      </c>
      <c r="O547" s="14">
        <f>IF($C547="B",VLOOKUP($A547,Bat!$A$4:$BG$1500,O$1,FALSE),VLOOKUP($A547,Pit!$A$4:$BA$1686,O$2,FALSE))</f>
        <v>2</v>
      </c>
      <c r="P547" s="14" t="str">
        <f>IF($C547="B",VLOOKUP($A547,Bat!$A$4:$BG$1500,P$1,FALSE),VLOOKUP($A547,Pit!$A$4:$BA$1686,P$2,FALSE))</f>
        <v>86-88 Mph</v>
      </c>
      <c r="Q547" s="15">
        <f>IF($C547="B",VLOOKUP($A547,Bat!$A$4:$BG$1500,Q$1,FALSE),VLOOKUP($A547,Pit!$A$4:$BA$1686,Q$2,FALSE))</f>
        <v>6</v>
      </c>
      <c r="R547" s="16">
        <f>IF($C547="B",VLOOKUP($A547,Bat!$A$4:$BG$1500,R$1,FALSE),VLOOKUP($A547,Pit!$A$4:$BA$1686,R$2,FALSE))</f>
        <v>96.563491139720711</v>
      </c>
      <c r="S547" s="17">
        <f>IF($C547="B",VLOOKUP($A547,Bat!$A$4:$BG$1500,S$1,FALSE),VLOOKUP($A547,Pit!$A$4:$BA$1686,S$2,FALSE))</f>
        <v>-0.40920419177301642</v>
      </c>
      <c r="T547" s="48" t="str">
        <f>IF($C547="B",VLOOKUP($A547,Bat!$A$4:$BG$1500,T$1,FALSE),VLOOKUP($A547,Pit!$A$4:$BA$1686,T$2,FALSE))</f>
        <v>$65k</v>
      </c>
      <c r="U547" s="19">
        <f>IF($C547="B",VLOOKUP($A547,Bat!$A$4:$AU$1464,46,FALSE),VLOOKUP($A547,Pit!$A$4:$BD$1664,55,FALSE))</f>
        <v>800</v>
      </c>
      <c r="V547" s="19">
        <f>IF($C547="B",VLOOKUP($A547,Bat!$A$4:$BA$1464,47,FALSE),VLOOKUP($A547,Pit!$A$4:$BF$1664,56,FALSE))</f>
        <v>800</v>
      </c>
      <c r="W547" s="19">
        <f>IF($C547="B",VLOOKUP($A547,Bat!$A$4:$BA$1464,48,FALSE),VLOOKUP($A547,Pit!$A$4:$BF$1664,57,FALSE))</f>
        <v>0</v>
      </c>
      <c r="X547" s="14">
        <f t="shared" si="38"/>
        <v>1558</v>
      </c>
      <c r="Y547" s="20">
        <f t="shared" si="39"/>
        <v>708</v>
      </c>
      <c r="Z547" s="14" t="str">
        <f>IFERROR(VLOOKUP($D547,Results37!$F$3:$L$1396,Z$1,FALSE),"")</f>
        <v/>
      </c>
      <c r="AA547" s="43" t="str">
        <f>IF(ISERROR(VLOOKUP(D547,Results37!$F$3:$O$1399,AA$1,FALSE)),"",IF(VLOOKUP(D547,Results37!$F$3:$O$1399,AA$1+1,FALSE)=1,"S"&amp;VLOOKUP(D547,Results37!$F$3:$O$1399,AA$1,FALSE),VLOOKUP(D547,Results37!$F$3:$O$1399,AA$1,FALSE)))</f>
        <v/>
      </c>
      <c r="AB547" s="14" t="str">
        <f>IFERROR(VLOOKUP($D547,Results37!$F$3:$L$1396,AB$1,FALSE),"")</f>
        <v/>
      </c>
      <c r="AC547" s="14" t="str">
        <f>IFERROR(VLOOKUP($D547,Results37!$F$3:$L$1396,AC$1,FALSE),"")</f>
        <v/>
      </c>
      <c r="AD547" s="14" t="e">
        <f t="shared" si="40"/>
        <v>#VALUE!</v>
      </c>
      <c r="AE547" s="18" t="str">
        <f>IF(ISERROR(VLOOKUP($AC547&amp;"-"&amp;$F547&amp;" "&amp;G547,Bonuses!$B$1:$G$1006,4,FALSE)),"",INT(VLOOKUP($AC547&amp;"-"&amp;$F547&amp;" "&amp;$G547,Bonuses!$B$1:$G$1006,4,FALSE)))</f>
        <v/>
      </c>
      <c r="AF547" s="14" t="str">
        <f>IF(ISERROR(VLOOKUP($AC547&amp;"-"&amp;$F547,Bonuses!$B$1:$G$1006,5,FALSE)),"",IF(VLOOKUP($AC547&amp;"-"&amp;$F547,Bonuses!$B$1:$G$1006,5,FALSE)="","",VLOOKUP($AC547&amp;"-"&amp;$F547,Bonuses!$B$1:$G$1006,6,FALSE)&amp;" yrs, "&amp;VLOOKUP($AC547&amp;"-"&amp;$F547,Bonuses!$B$1:$G$1006,5,FALSE)))</f>
        <v/>
      </c>
    </row>
    <row r="548" spans="1:32" s="19" customFormat="1" hidden="1" x14ac:dyDescent="0.3">
      <c r="A548" s="19">
        <v>15581</v>
      </c>
      <c r="B548" s="19">
        <f t="shared" si="37"/>
        <v>1</v>
      </c>
      <c r="C548" s="14" t="str">
        <f>IF(ISNUMBER(IFERROR(VLOOKUP($A548,Pit!$A$4:$A$600,1,FALSE),"B")),"P","B")</f>
        <v>P</v>
      </c>
      <c r="D548" s="15">
        <f>IF($C548="B",VLOOKUP($A548,Bat!$A$4:$BG$1500,D$1,FALSE),VLOOKUP($A548,Pit!$A$4:$BA$1686,D$2,FALSE))</f>
        <v>15581</v>
      </c>
      <c r="E548" s="14" t="str">
        <f>IF($C548="B",VLOOKUP($A548,Bat!$A$4:$BG$1500,E$1,FALSE),VLOOKUP($A548,Pit!$A$4:$BA$1686,E$2,FALSE))</f>
        <v>SP</v>
      </c>
      <c r="F548" s="14" t="str">
        <f>IF($C548="B",VLOOKUP($A548,Bat!$A$4:$BG$1500,F$1,FALSE),VLOOKUP($A548,Pit!$A$4:$BA$1686,F$2,FALSE))</f>
        <v>Toki</v>
      </c>
      <c r="G548" s="14" t="str">
        <f>IF($C548="B",VLOOKUP($A548,Bat!$A$4:$BG$1500,G$1,FALSE),VLOOKUP($A548,Pit!$A$4:$BA$1686,G$2,FALSE))</f>
        <v>Imai</v>
      </c>
      <c r="H548" s="14">
        <f>IF($C548="B",VLOOKUP($A548,Bat!$A$4:$BG$1500,H$1,FALSE),VLOOKUP($A548,Pit!$A$4:$BA$1686,H$2,FALSE))</f>
        <v>18</v>
      </c>
      <c r="I548" s="14" t="str">
        <f>IF($C548="B",VLOOKUP($A548,Bat!$A$4:$BG$1500,I$1,FALSE),VLOOKUP($A548,Pit!$A$4:$BA$1686,I$2,FALSE))</f>
        <v>R</v>
      </c>
      <c r="J548" s="14" t="str">
        <f>IF($C548="B",VLOOKUP($A548,Bat!$A$4:$BG$1500,J$1,FALSE),VLOOKUP($A548,Pit!$A$4:$BA$1686,J$2,FALSE))</f>
        <v>R</v>
      </c>
      <c r="K548" s="14" t="str">
        <f>IF($C548="B",VLOOKUP($A548,Bat!$A$4:$BG$1500,K$1,FALSE),VLOOKUP($A548,Pit!$A$4:$BA$1686,K$2,FALSE))</f>
        <v>Low</v>
      </c>
      <c r="L548" s="15" t="str">
        <f>IF($C548="B",VLOOKUP($A548,Bat!$A$4:$BG$1500,L$1,FALSE),VLOOKUP($A548,Pit!$A$4:$BA$1686,L$2,FALSE))</f>
        <v>Normal</v>
      </c>
      <c r="M548" s="14">
        <f>IF($C548="B",VLOOKUP($A548,Bat!$A$4:$BG$1500,M$1,FALSE),VLOOKUP($A548,Pit!$A$4:$BA$1686,M$2,FALSE))</f>
        <v>4</v>
      </c>
      <c r="N548" s="14">
        <f>IF($C548="B",VLOOKUP($A548,Bat!$A$4:$BG$1500,N$1,FALSE),VLOOKUP($A548,Pit!$A$4:$BA$1686,N$2,FALSE))</f>
        <v>1</v>
      </c>
      <c r="O548" s="14">
        <f>IF($C548="B",VLOOKUP($A548,Bat!$A$4:$BG$1500,O$1,FALSE),VLOOKUP($A548,Pit!$A$4:$BA$1686,O$2,FALSE))</f>
        <v>2</v>
      </c>
      <c r="P548" s="14" t="str">
        <f>IF($C548="B",VLOOKUP($A548,Bat!$A$4:$BG$1500,P$1,FALSE),VLOOKUP($A548,Pit!$A$4:$BA$1686,P$2,FALSE))</f>
        <v>89-91 Mph</v>
      </c>
      <c r="Q548" s="15">
        <f>IF($C548="B",VLOOKUP($A548,Bat!$A$4:$BG$1500,Q$1,FALSE),VLOOKUP($A548,Pit!$A$4:$BA$1686,Q$2,FALSE))</f>
        <v>5</v>
      </c>
      <c r="R548" s="16">
        <f>IF($C548="B",VLOOKUP($A548,Bat!$A$4:$BG$1500,R$1,FALSE),VLOOKUP($A548,Pit!$A$4:$BA$1686,R$2,FALSE))</f>
        <v>96.534073902722142</v>
      </c>
      <c r="S548" s="17">
        <f>IF($C548="B",VLOOKUP($A548,Bat!$A$4:$BG$1500,S$1,FALSE),VLOOKUP($A548,Pit!$A$4:$BA$1686,S$2,FALSE))</f>
        <v>-0.41191812793467369</v>
      </c>
      <c r="T548" s="48" t="str">
        <f>IF($C548="B",VLOOKUP($A548,Bat!$A$4:$BG$1500,T$1,FALSE),VLOOKUP($A548,Pit!$A$4:$BA$1686,T$2,FALSE))</f>
        <v>$65k</v>
      </c>
      <c r="U548" s="19">
        <f>IF($C548="B",VLOOKUP($A548,Bat!$A$4:$AU$1464,46,FALSE),VLOOKUP($A548,Pit!$A$4:$BD$1664,55,FALSE))</f>
        <v>800</v>
      </c>
      <c r="V548" s="19">
        <f>IF($C548="B",VLOOKUP($A548,Bat!$A$4:$BA$1464,47,FALSE),VLOOKUP($A548,Pit!$A$4:$BF$1664,56,FALSE))</f>
        <v>800</v>
      </c>
      <c r="W548" s="19">
        <f>IF($C548="B",VLOOKUP($A548,Bat!$A$4:$BA$1464,48,FALSE),VLOOKUP($A548,Pit!$A$4:$BF$1664,57,FALSE))</f>
        <v>0</v>
      </c>
      <c r="X548" s="14">
        <f t="shared" si="38"/>
        <v>1560</v>
      </c>
      <c r="Y548" s="20">
        <f t="shared" si="39"/>
        <v>710</v>
      </c>
      <c r="Z548" s="14" t="str">
        <f>IFERROR(VLOOKUP($D548,Results37!$F$3:$L$1396,Z$1,FALSE),"")</f>
        <v/>
      </c>
      <c r="AA548" s="43" t="str">
        <f>IF(ISERROR(VLOOKUP(D548,Results37!$F$3:$O$1399,AA$1,FALSE)),"",IF(VLOOKUP(D548,Results37!$F$3:$O$1399,AA$1+1,FALSE)=1,"S"&amp;VLOOKUP(D548,Results37!$F$3:$O$1399,AA$1,FALSE),VLOOKUP(D548,Results37!$F$3:$O$1399,AA$1,FALSE)))</f>
        <v/>
      </c>
      <c r="AB548" s="14" t="str">
        <f>IFERROR(VLOOKUP($D548,Results37!$F$3:$L$1396,AB$1,FALSE),"")</f>
        <v/>
      </c>
      <c r="AC548" s="14" t="str">
        <f>IFERROR(VLOOKUP($D548,Results37!$F$3:$L$1396,AC$1,FALSE),"")</f>
        <v/>
      </c>
      <c r="AD548" s="14" t="e">
        <f t="shared" si="40"/>
        <v>#VALUE!</v>
      </c>
      <c r="AE548" s="18" t="str">
        <f>IF(ISERROR(VLOOKUP($AC548&amp;"-"&amp;$F548&amp;" "&amp;G548,Bonuses!$B$1:$G$1006,4,FALSE)),"",INT(VLOOKUP($AC548&amp;"-"&amp;$F548&amp;" "&amp;$G548,Bonuses!$B$1:$G$1006,4,FALSE)))</f>
        <v/>
      </c>
      <c r="AF548" s="14" t="str">
        <f>AA548&amp;"."&amp;AB548&amp;" ("&amp;Z548&amp;") - "&amp;E548&amp;" "&amp;F548&amp;" "&amp;G548</f>
        <v>. () - SP Toki Imai</v>
      </c>
    </row>
    <row r="549" spans="1:32" s="19" customFormat="1" hidden="1" x14ac:dyDescent="0.3">
      <c r="A549" s="19">
        <v>5055</v>
      </c>
      <c r="B549" s="19">
        <f t="shared" si="37"/>
        <v>1</v>
      </c>
      <c r="C549" s="14" t="str">
        <f>IF(ISNUMBER(IFERROR(VLOOKUP($A549,Pit!$A$4:$A$600,1,FALSE),"B")),"P","B")</f>
        <v>B</v>
      </c>
      <c r="D549" s="15">
        <f>IF($C549="B",VLOOKUP($A549,Bat!$A$4:$BG$1500,D$1,FALSE),VLOOKUP($A549,Pit!$A$4:$BA$1686,D$2,FALSE))</f>
        <v>5055</v>
      </c>
      <c r="E549" s="14" t="str">
        <f>IF($C549="B",VLOOKUP($A549,Bat!$A$4:$BG$1500,E$1,FALSE),VLOOKUP($A549,Pit!$A$4:$BA$1686,E$2,FALSE))</f>
        <v>1B</v>
      </c>
      <c r="F549" s="14" t="str">
        <f>IF($C549="B",VLOOKUP($A549,Bat!$A$4:$BG$1500,F$1,FALSE),VLOOKUP($A549,Pit!$A$4:$BA$1686,F$2,FALSE))</f>
        <v>Elvis</v>
      </c>
      <c r="G549" s="14" t="str">
        <f>IF($C549="B",VLOOKUP($A549,Bat!$A$4:$BG$1500,G$1,FALSE),VLOOKUP($A549,Pit!$A$4:$BA$1686,G$2,FALSE))</f>
        <v>Parker</v>
      </c>
      <c r="H549" s="14">
        <f>IF($C549="B",VLOOKUP($A549,Bat!$A$4:$BG$1500,H$1,FALSE),VLOOKUP($A549,Pit!$A$4:$BA$1686,H$2,FALSE))</f>
        <v>21</v>
      </c>
      <c r="I549" s="14" t="str">
        <f>IF($C549="B",VLOOKUP($A549,Bat!$A$4:$BG$1500,I$1,FALSE),VLOOKUP($A549,Pit!$A$4:$BA$1686,I$2,FALSE))</f>
        <v>L</v>
      </c>
      <c r="J549" s="14" t="str">
        <f>IF($C549="B",VLOOKUP($A549,Bat!$A$4:$BG$1500,J$1,FALSE),VLOOKUP($A549,Pit!$A$4:$BA$1686,J$2,FALSE))</f>
        <v>L</v>
      </c>
      <c r="K549" s="14" t="str">
        <f>IF($C549="B",VLOOKUP($A549,Bat!$A$4:$BG$1500,K$1,FALSE),VLOOKUP($A549,Pit!$A$4:$BA$1686,K$2,FALSE))</f>
        <v>Low</v>
      </c>
      <c r="L549" s="15" t="str">
        <f>IF($C549="B",VLOOKUP($A549,Bat!$A$4:$BG$1500,L$1,FALSE),VLOOKUP($A549,Pit!$A$4:$BA$1686,L$2,FALSE))</f>
        <v>Normal</v>
      </c>
      <c r="M549" s="14">
        <f>IF($C549="B",VLOOKUP($A549,Bat!$A$4:$BG$1500,M$1,FALSE),VLOOKUP($A549,Pit!$A$4:$BA$1686,M$2,FALSE))</f>
        <v>4</v>
      </c>
      <c r="N549" s="14">
        <f>IF($C549="B",VLOOKUP($A549,Bat!$A$4:$BG$1500,N$1,FALSE),VLOOKUP($A549,Pit!$A$4:$BA$1686,N$2,FALSE))</f>
        <v>3</v>
      </c>
      <c r="O549" s="14">
        <f>IF($C549="B",VLOOKUP($A549,Bat!$A$4:$BG$1500,O$1,FALSE),VLOOKUP($A549,Pit!$A$4:$BA$1686,O$2,FALSE))</f>
        <v>4</v>
      </c>
      <c r="P549" s="14">
        <f>IF($C549="B",VLOOKUP($A549,Bat!$A$4:$BG$1500,P$1,FALSE),VLOOKUP($A549,Pit!$A$4:$BA$1686,P$2,FALSE))</f>
        <v>5</v>
      </c>
      <c r="Q549" s="15">
        <f>IF($C549="B",VLOOKUP($A549,Bat!$A$4:$BG$1500,Q$1,FALSE),VLOOKUP($A549,Pit!$A$4:$BA$1686,Q$2,FALSE))</f>
        <v>4</v>
      </c>
      <c r="R549" s="16">
        <f>IF($C549="B",VLOOKUP($A549,Bat!$A$4:$BG$1500,R$1,FALSE),VLOOKUP($A549,Pit!$A$4:$BA$1686,R$2,FALSE))</f>
        <v>110.43477650229931</v>
      </c>
      <c r="S549" s="17">
        <f>IF($C549="B",VLOOKUP($A549,Bat!$A$4:$BG$1500,S$1,FALSE),VLOOKUP($A549,Pit!$A$4:$BA$1686,S$2,FALSE))</f>
        <v>0.48603970600506319</v>
      </c>
      <c r="T549" s="48" t="str">
        <f>IF($C549="B",VLOOKUP($A549,Bat!$A$4:$BG$1500,T$1,FALSE),VLOOKUP($A549,Pit!$A$4:$BA$1686,T$2,FALSE))</f>
        <v>-</v>
      </c>
      <c r="U549" s="19">
        <f>IF($C549="B",VLOOKUP($A549,Bat!$A$4:$AU$1464,46,FALSE),VLOOKUP($A549,Pit!$A$4:$BD$1664,55,FALSE))</f>
        <v>800</v>
      </c>
      <c r="V549" s="19">
        <f>IF($C549="B",VLOOKUP($A549,Bat!$A$4:$BA$1464,47,FALSE),VLOOKUP($A549,Pit!$A$4:$BF$1664,56,FALSE))</f>
        <v>800</v>
      </c>
      <c r="W549" s="19">
        <f>IF($C549="B",VLOOKUP($A549,Bat!$A$4:$BA$1464,48,FALSE),VLOOKUP($A549,Pit!$A$4:$BF$1664,57,FALSE))</f>
        <v>0</v>
      </c>
      <c r="X549" s="14">
        <f t="shared" si="38"/>
        <v>1137</v>
      </c>
      <c r="Y549" s="20">
        <f t="shared" si="39"/>
        <v>287</v>
      </c>
      <c r="Z549" s="14">
        <f>IFERROR(VLOOKUP($D549,Results37!$F$3:$L$1396,Z$1,FALSE),"")</f>
        <v>444</v>
      </c>
      <c r="AA549" s="43">
        <f>IF(ISERROR(VLOOKUP(D549,Results37!$F$3:$O$1399,AA$1,FALSE)),"",IF(VLOOKUP(D549,Results37!$F$3:$O$1399,AA$1+1,FALSE)=1,"S"&amp;VLOOKUP(D549,Results37!$F$3:$O$1399,AA$1,FALSE),VLOOKUP(D549,Results37!$F$3:$O$1399,AA$1,FALSE)))</f>
        <v>15</v>
      </c>
      <c r="AB549" s="14">
        <f>IFERROR(VLOOKUP($D549,Results37!$F$3:$L$1396,AB$1,FALSE),"")</f>
        <v>8</v>
      </c>
      <c r="AC549" s="14" t="str">
        <f>IFERROR(VLOOKUP($D549,Results37!$F$3:$L$1396,AC$1,FALSE),"")</f>
        <v>San Antonio Calzones of Laredo</v>
      </c>
      <c r="AD549" s="14">
        <f t="shared" si="40"/>
        <v>693</v>
      </c>
      <c r="AE549" s="18" t="str">
        <f>IF(ISERROR(VLOOKUP($AC549&amp;"-"&amp;$F549&amp;" "&amp;G549,Bonuses!$B$1:$G$1006,4,FALSE)),"",INT(VLOOKUP($AC549&amp;"-"&amp;$F549&amp;" "&amp;$G549,Bonuses!$B$1:$G$1006,4,FALSE)))</f>
        <v/>
      </c>
      <c r="AF549" s="14" t="str">
        <f>AA549&amp;"."&amp;AB549&amp;" ("&amp;Z549&amp;") - "&amp;E549&amp;" "&amp;F549&amp;" "&amp;G549</f>
        <v>15.8 (444) - 1B Elvis Parker</v>
      </c>
    </row>
    <row r="550" spans="1:32" s="19" customFormat="1" hidden="1" x14ac:dyDescent="0.3">
      <c r="A550" s="19">
        <v>10909</v>
      </c>
      <c r="B550" s="19">
        <f t="shared" si="37"/>
        <v>1</v>
      </c>
      <c r="C550" s="14" t="str">
        <f>IF(ISNUMBER(IFERROR(VLOOKUP($A550,Pit!$A$4:$A$600,1,FALSE),"B")),"P","B")</f>
        <v>B</v>
      </c>
      <c r="D550" s="15">
        <f>IF($C550="B",VLOOKUP($A550,Bat!$A$4:$BG$1500,D$1,FALSE),VLOOKUP($A550,Pit!$A$4:$BA$1686,D$2,FALSE))</f>
        <v>10909</v>
      </c>
      <c r="E550" s="14" t="str">
        <f>IF($C550="B",VLOOKUP($A550,Bat!$A$4:$BG$1500,E$1,FALSE),VLOOKUP($A550,Pit!$A$4:$BA$1686,E$2,FALSE))</f>
        <v>1B</v>
      </c>
      <c r="F550" s="14" t="str">
        <f>IF($C550="B",VLOOKUP($A550,Bat!$A$4:$BG$1500,F$1,FALSE),VLOOKUP($A550,Pit!$A$4:$BA$1686,F$2,FALSE))</f>
        <v>Jacob</v>
      </c>
      <c r="G550" s="14" t="str">
        <f>IF($C550="B",VLOOKUP($A550,Bat!$A$4:$BG$1500,G$1,FALSE),VLOOKUP($A550,Pit!$A$4:$BA$1686,G$2,FALSE))</f>
        <v>Sinclair</v>
      </c>
      <c r="H550" s="14">
        <f>IF($C550="B",VLOOKUP($A550,Bat!$A$4:$BG$1500,H$1,FALSE),VLOOKUP($A550,Pit!$A$4:$BA$1686,H$2,FALSE))</f>
        <v>22</v>
      </c>
      <c r="I550" s="14" t="str">
        <f>IF($C550="B",VLOOKUP($A550,Bat!$A$4:$BG$1500,I$1,FALSE),VLOOKUP($A550,Pit!$A$4:$BA$1686,I$2,FALSE))</f>
        <v>R</v>
      </c>
      <c r="J550" s="14" t="str">
        <f>IF($C550="B",VLOOKUP($A550,Bat!$A$4:$BG$1500,J$1,FALSE),VLOOKUP($A550,Pit!$A$4:$BA$1686,J$2,FALSE))</f>
        <v>R</v>
      </c>
      <c r="K550" s="14" t="str">
        <f>IF($C550="B",VLOOKUP($A550,Bat!$A$4:$BG$1500,K$1,FALSE),VLOOKUP($A550,Pit!$A$4:$BA$1686,K$2,FALSE))</f>
        <v>Low</v>
      </c>
      <c r="L550" s="15" t="str">
        <f>IF($C550="B",VLOOKUP($A550,Bat!$A$4:$BG$1500,L$1,FALSE),VLOOKUP($A550,Pit!$A$4:$BA$1686,L$2,FALSE))</f>
        <v>Normal</v>
      </c>
      <c r="M550" s="14">
        <f>IF($C550="B",VLOOKUP($A550,Bat!$A$4:$BG$1500,M$1,FALSE),VLOOKUP($A550,Pit!$A$4:$BA$1686,M$2,FALSE))</f>
        <v>4</v>
      </c>
      <c r="N550" s="14">
        <f>IF($C550="B",VLOOKUP($A550,Bat!$A$4:$BG$1500,N$1,FALSE),VLOOKUP($A550,Pit!$A$4:$BA$1686,N$2,FALSE))</f>
        <v>3</v>
      </c>
      <c r="O550" s="14">
        <f>IF($C550="B",VLOOKUP($A550,Bat!$A$4:$BG$1500,O$1,FALSE),VLOOKUP($A550,Pit!$A$4:$BA$1686,O$2,FALSE))</f>
        <v>4</v>
      </c>
      <c r="P550" s="14">
        <f>IF($C550="B",VLOOKUP($A550,Bat!$A$4:$BG$1500,P$1,FALSE),VLOOKUP($A550,Pit!$A$4:$BA$1686,P$2,FALSE))</f>
        <v>5</v>
      </c>
      <c r="Q550" s="15">
        <f>IF($C550="B",VLOOKUP($A550,Bat!$A$4:$BG$1500,Q$1,FALSE),VLOOKUP($A550,Pit!$A$4:$BA$1686,Q$2,FALSE))</f>
        <v>4</v>
      </c>
      <c r="R550" s="16">
        <f>IF($C550="B",VLOOKUP($A550,Bat!$A$4:$BG$1500,R$1,FALSE),VLOOKUP($A550,Pit!$A$4:$BA$1686,R$2,FALSE))</f>
        <v>110.42536599891676</v>
      </c>
      <c r="S550" s="17">
        <f>IF($C550="B",VLOOKUP($A550,Bat!$A$4:$BG$1500,S$1,FALSE),VLOOKUP($A550,Pit!$A$4:$BA$1686,S$2,FALSE))</f>
        <v>0.48407395746948917</v>
      </c>
      <c r="T550" s="48" t="str">
        <f>IF($C550="B",VLOOKUP($A550,Bat!$A$4:$BG$1500,T$1,FALSE),VLOOKUP($A550,Pit!$A$4:$BA$1686,T$2,FALSE))</f>
        <v>-</v>
      </c>
      <c r="U550" s="19">
        <f>IF($C550="B",VLOOKUP($A550,Bat!$A$4:$AU$1464,46,FALSE),VLOOKUP($A550,Pit!$A$4:$BD$1664,55,FALSE))</f>
        <v>800</v>
      </c>
      <c r="V550" s="19">
        <f>IF($C550="B",VLOOKUP($A550,Bat!$A$4:$BA$1464,47,FALSE),VLOOKUP($A550,Pit!$A$4:$BF$1664,56,FALSE))</f>
        <v>800</v>
      </c>
      <c r="W550" s="19">
        <f>IF($C550="B",VLOOKUP($A550,Bat!$A$4:$BA$1464,48,FALSE),VLOOKUP($A550,Pit!$A$4:$BF$1664,57,FALSE))</f>
        <v>0</v>
      </c>
      <c r="X550" s="14">
        <f t="shared" si="38"/>
        <v>1140</v>
      </c>
      <c r="Y550" s="20">
        <f t="shared" si="39"/>
        <v>290</v>
      </c>
      <c r="Z550" s="14">
        <f>IFERROR(VLOOKUP($D550,Results37!$F$3:$L$1396,Z$1,FALSE),"")</f>
        <v>471</v>
      </c>
      <c r="AA550" s="43">
        <f>IF(ISERROR(VLOOKUP(D550,Results37!$F$3:$O$1399,AA$1,FALSE)),"",IF(VLOOKUP(D550,Results37!$F$3:$O$1399,AA$1+1,FALSE)=1,"S"&amp;VLOOKUP(D550,Results37!$F$3:$O$1399,AA$1,FALSE),VLOOKUP(D550,Results37!$F$3:$O$1399,AA$1,FALSE)))</f>
        <v>16</v>
      </c>
      <c r="AB550" s="14">
        <f>IFERROR(VLOOKUP($D550,Results37!$F$3:$L$1396,AB$1,FALSE),"")</f>
        <v>3</v>
      </c>
      <c r="AC550" s="14" t="str">
        <f>IFERROR(VLOOKUP($D550,Results37!$F$3:$L$1396,AC$1,FALSE),"")</f>
        <v>Arlington Bureaucrats</v>
      </c>
      <c r="AD550" s="14">
        <f t="shared" si="40"/>
        <v>669</v>
      </c>
      <c r="AE550" s="18" t="str">
        <f>IF(ISERROR(VLOOKUP($AC550&amp;"-"&amp;$F550&amp;" "&amp;G550,Bonuses!$B$1:$G$1006,4,FALSE)),"",INT(VLOOKUP($AC550&amp;"-"&amp;$F550&amp;" "&amp;$G550,Bonuses!$B$1:$G$1006,4,FALSE)))</f>
        <v/>
      </c>
      <c r="AF550" s="14" t="str">
        <f>AA550&amp;"."&amp;AB550&amp;" ("&amp;Z550&amp;") - "&amp;E550&amp;" "&amp;F550&amp;" "&amp;G550</f>
        <v>16.3 (471) - 1B Jacob Sinclair</v>
      </c>
    </row>
    <row r="551" spans="1:32" s="19" customFormat="1" hidden="1" x14ac:dyDescent="0.3">
      <c r="A551" s="19">
        <v>12944</v>
      </c>
      <c r="B551" s="19">
        <f t="shared" si="37"/>
        <v>1</v>
      </c>
      <c r="C551" s="14" t="str">
        <f>IF(ISNUMBER(IFERROR(VLOOKUP($A551,Pit!$A$4:$A$600,1,FALSE),"B")),"P","B")</f>
        <v>P</v>
      </c>
      <c r="D551" s="15">
        <f>IF($C551="B",VLOOKUP($A551,Bat!$A$4:$BG$1500,D$1,FALSE),VLOOKUP($A551,Pit!$A$4:$BA$1686,D$2,FALSE))</f>
        <v>12944</v>
      </c>
      <c r="E551" s="14" t="str">
        <f>IF($C551="B",VLOOKUP($A551,Bat!$A$4:$BG$1500,E$1,FALSE),VLOOKUP($A551,Pit!$A$4:$BA$1686,E$2,FALSE))</f>
        <v>SP</v>
      </c>
      <c r="F551" s="14" t="str">
        <f>IF($C551="B",VLOOKUP($A551,Bat!$A$4:$BG$1500,F$1,FALSE),VLOOKUP($A551,Pit!$A$4:$BA$1686,F$2,FALSE))</f>
        <v>Salvador</v>
      </c>
      <c r="G551" s="14" t="str">
        <f>IF($C551="B",VLOOKUP($A551,Bat!$A$4:$BG$1500,G$1,FALSE),VLOOKUP($A551,Pit!$A$4:$BA$1686,G$2,FALSE))</f>
        <v>García</v>
      </c>
      <c r="H551" s="14">
        <f>IF($C551="B",VLOOKUP($A551,Bat!$A$4:$BG$1500,H$1,FALSE),VLOOKUP($A551,Pit!$A$4:$BA$1686,H$2,FALSE))</f>
        <v>18</v>
      </c>
      <c r="I551" s="14" t="str">
        <f>IF($C551="B",VLOOKUP($A551,Bat!$A$4:$BG$1500,I$1,FALSE),VLOOKUP($A551,Pit!$A$4:$BA$1686,I$2,FALSE))</f>
        <v>R</v>
      </c>
      <c r="J551" s="14" t="str">
        <f>IF($C551="B",VLOOKUP($A551,Bat!$A$4:$BG$1500,J$1,FALSE),VLOOKUP($A551,Pit!$A$4:$BA$1686,J$2,FALSE))</f>
        <v>R</v>
      </c>
      <c r="K551" s="14" t="str">
        <f>IF($C551="B",VLOOKUP($A551,Bat!$A$4:$BG$1500,K$1,FALSE),VLOOKUP($A551,Pit!$A$4:$BA$1686,K$2,FALSE))</f>
        <v>Normal</v>
      </c>
      <c r="L551" s="15" t="str">
        <f>IF($C551="B",VLOOKUP($A551,Bat!$A$4:$BG$1500,L$1,FALSE),VLOOKUP($A551,Pit!$A$4:$BA$1686,L$2,FALSE))</f>
        <v>Normal</v>
      </c>
      <c r="M551" s="14">
        <f>IF($C551="B",VLOOKUP($A551,Bat!$A$4:$BG$1500,M$1,FALSE),VLOOKUP($A551,Pit!$A$4:$BA$1686,M$2,FALSE))</f>
        <v>4</v>
      </c>
      <c r="N551" s="14">
        <f>IF($C551="B",VLOOKUP($A551,Bat!$A$4:$BG$1500,N$1,FALSE),VLOOKUP($A551,Pit!$A$4:$BA$1686,N$2,FALSE))</f>
        <v>2</v>
      </c>
      <c r="O551" s="14">
        <f>IF($C551="B",VLOOKUP($A551,Bat!$A$4:$BG$1500,O$1,FALSE),VLOOKUP($A551,Pit!$A$4:$BA$1686,O$2,FALSE))</f>
        <v>2</v>
      </c>
      <c r="P551" s="14" t="str">
        <f>IF($C551="B",VLOOKUP($A551,Bat!$A$4:$BG$1500,P$1,FALSE),VLOOKUP($A551,Pit!$A$4:$BA$1686,P$2,FALSE))</f>
        <v>92-94 Mph</v>
      </c>
      <c r="Q551" s="15">
        <f>IF($C551="B",VLOOKUP($A551,Bat!$A$4:$BG$1500,Q$1,FALSE),VLOOKUP($A551,Pit!$A$4:$BA$1686,Q$2,FALSE))</f>
        <v>7</v>
      </c>
      <c r="R551" s="16">
        <f>IF($C551="B",VLOOKUP($A551,Bat!$A$4:$BG$1500,R$1,FALSE),VLOOKUP($A551,Pit!$A$4:$BA$1686,R$2,FALSE))</f>
        <v>99.604463136217532</v>
      </c>
      <c r="S551" s="17">
        <f>IF($C551="B",VLOOKUP($A551,Bat!$A$4:$BG$1500,S$1,FALSE),VLOOKUP($A551,Pit!$A$4:$BA$1686,S$2,FALSE))</f>
        <v>-0.12865425881087855</v>
      </c>
      <c r="T551" s="48" t="str">
        <f>IF($C551="B",VLOOKUP($A551,Bat!$A$4:$BG$1500,T$1,FALSE),VLOOKUP($A551,Pit!$A$4:$BA$1686,T$2,FALSE))</f>
        <v>$95k</v>
      </c>
      <c r="U551" s="19">
        <f>IF($C551="B",VLOOKUP($A551,Bat!$A$4:$AU$1464,46,FALSE),VLOOKUP($A551,Pit!$A$4:$BD$1664,55,FALSE))</f>
        <v>800</v>
      </c>
      <c r="V551" s="19">
        <f>IF($C551="B",VLOOKUP($A551,Bat!$A$4:$BA$1464,47,FALSE),VLOOKUP($A551,Pit!$A$4:$BF$1664,56,FALSE))</f>
        <v>800</v>
      </c>
      <c r="W551" s="19">
        <f>IF($C551="B",VLOOKUP($A551,Bat!$A$4:$BA$1464,48,FALSE),VLOOKUP($A551,Pit!$A$4:$BF$1664,57,FALSE))</f>
        <v>0</v>
      </c>
      <c r="X551" s="14">
        <f t="shared" si="38"/>
        <v>1383</v>
      </c>
      <c r="Y551" s="20">
        <f t="shared" si="39"/>
        <v>533</v>
      </c>
      <c r="Z551" s="14">
        <f>IFERROR(VLOOKUP($D551,Results37!$F$3:$L$1396,Z$1,FALSE),"")</f>
        <v>486</v>
      </c>
      <c r="AA551" s="43">
        <f>IF(ISERROR(VLOOKUP(D551,Results37!$F$3:$O$1399,AA$1,FALSE)),"",IF(VLOOKUP(D551,Results37!$F$3:$O$1399,AA$1+1,FALSE)=1,"S"&amp;VLOOKUP(D551,Results37!$F$3:$O$1399,AA$1,FALSE),VLOOKUP(D551,Results37!$F$3:$O$1399,AA$1,FALSE)))</f>
        <v>16</v>
      </c>
      <c r="AB551" s="14">
        <f>IFERROR(VLOOKUP($D551,Results37!$F$3:$L$1396,AB$1,FALSE),"")</f>
        <v>18</v>
      </c>
      <c r="AC551" s="14" t="str">
        <f>IFERROR(VLOOKUP($D551,Results37!$F$3:$L$1396,AC$1,FALSE),"")</f>
        <v>Crystal Lake Sandgnats</v>
      </c>
      <c r="AD551" s="14">
        <f t="shared" si="40"/>
        <v>897</v>
      </c>
      <c r="AE551" s="18" t="str">
        <f>IF(ISERROR(VLOOKUP($AC551&amp;"-"&amp;$F551&amp;" "&amp;G551,Bonuses!$B$1:$G$1006,4,FALSE)),"",INT(VLOOKUP($AC551&amp;"-"&amp;$F551&amp;" "&amp;$G551,Bonuses!$B$1:$G$1006,4,FALSE)))</f>
        <v/>
      </c>
      <c r="AF551" s="14" t="str">
        <f>IF(ISERROR(VLOOKUP($AC551&amp;"-"&amp;$F551,Bonuses!$B$1:$G$1006,5,FALSE)),"",IF(VLOOKUP($AC551&amp;"-"&amp;$F551,Bonuses!$B$1:$G$1006,5,FALSE)="","",VLOOKUP($AC551&amp;"-"&amp;$F551,Bonuses!$B$1:$G$1006,6,FALSE)&amp;" yrs, "&amp;VLOOKUP($AC551&amp;"-"&amp;$F551,Bonuses!$B$1:$G$1006,5,FALSE)))</f>
        <v/>
      </c>
    </row>
    <row r="552" spans="1:32" s="19" customFormat="1" hidden="1" x14ac:dyDescent="0.3">
      <c r="A552" s="19">
        <v>12582</v>
      </c>
      <c r="B552" s="19">
        <f t="shared" si="37"/>
        <v>1</v>
      </c>
      <c r="C552" s="14" t="str">
        <f>IF(ISNUMBER(IFERROR(VLOOKUP($A552,Pit!$A$4:$A$600,1,FALSE),"B")),"P","B")</f>
        <v>B</v>
      </c>
      <c r="D552" s="15">
        <f>IF($C552="B",VLOOKUP($A552,Bat!$A$4:$BG$1500,D$1,FALSE),VLOOKUP($A552,Pit!$A$4:$BA$1686,D$2,FALSE))</f>
        <v>12582</v>
      </c>
      <c r="E552" s="14" t="str">
        <f>IF($C552="B",VLOOKUP($A552,Bat!$A$4:$BG$1500,E$1,FALSE),VLOOKUP($A552,Pit!$A$4:$BA$1686,E$2,FALSE))</f>
        <v>RF</v>
      </c>
      <c r="F552" s="14" t="str">
        <f>IF($C552="B",VLOOKUP($A552,Bat!$A$4:$BG$1500,F$1,FALSE),VLOOKUP($A552,Pit!$A$4:$BA$1686,F$2,FALSE))</f>
        <v>Ernest</v>
      </c>
      <c r="G552" s="14" t="str">
        <f>IF($C552="B",VLOOKUP($A552,Bat!$A$4:$BG$1500,G$1,FALSE),VLOOKUP($A552,Pit!$A$4:$BA$1686,G$2,FALSE))</f>
        <v>Flowers</v>
      </c>
      <c r="H552" s="14">
        <f>IF($C552="B",VLOOKUP($A552,Bat!$A$4:$BG$1500,H$1,FALSE),VLOOKUP($A552,Pit!$A$4:$BA$1686,H$2,FALSE))</f>
        <v>18</v>
      </c>
      <c r="I552" s="14" t="str">
        <f>IF($C552="B",VLOOKUP($A552,Bat!$A$4:$BG$1500,I$1,FALSE),VLOOKUP($A552,Pit!$A$4:$BA$1686,I$2,FALSE))</f>
        <v>L</v>
      </c>
      <c r="J552" s="14" t="str">
        <f>IF($C552="B",VLOOKUP($A552,Bat!$A$4:$BG$1500,J$1,FALSE),VLOOKUP($A552,Pit!$A$4:$BA$1686,J$2,FALSE))</f>
        <v>L</v>
      </c>
      <c r="K552" s="14" t="str">
        <f>IF($C552="B",VLOOKUP($A552,Bat!$A$4:$BG$1500,K$1,FALSE),VLOOKUP($A552,Pit!$A$4:$BA$1686,K$2,FALSE))</f>
        <v>Low</v>
      </c>
      <c r="L552" s="15" t="str">
        <f>IF($C552="B",VLOOKUP($A552,Bat!$A$4:$BG$1500,L$1,FALSE),VLOOKUP($A552,Pit!$A$4:$BA$1686,L$2,FALSE))</f>
        <v>Low</v>
      </c>
      <c r="M552" s="14">
        <f>IF($C552="B",VLOOKUP($A552,Bat!$A$4:$BG$1500,M$1,FALSE),VLOOKUP($A552,Pit!$A$4:$BA$1686,M$2,FALSE))</f>
        <v>2</v>
      </c>
      <c r="N552" s="14">
        <f>IF($C552="B",VLOOKUP($A552,Bat!$A$4:$BG$1500,N$1,FALSE),VLOOKUP($A552,Pit!$A$4:$BA$1686,N$2,FALSE))</f>
        <v>2</v>
      </c>
      <c r="O552" s="14">
        <f>IF($C552="B",VLOOKUP($A552,Bat!$A$4:$BG$1500,O$1,FALSE),VLOOKUP($A552,Pit!$A$4:$BA$1686,O$2,FALSE))</f>
        <v>2</v>
      </c>
      <c r="P552" s="14">
        <f>IF($C552="B",VLOOKUP($A552,Bat!$A$4:$BG$1500,P$1,FALSE),VLOOKUP($A552,Pit!$A$4:$BA$1686,P$2,FALSE))</f>
        <v>5</v>
      </c>
      <c r="Q552" s="15">
        <f>IF($C552="B",VLOOKUP($A552,Bat!$A$4:$BG$1500,Q$1,FALSE),VLOOKUP($A552,Pit!$A$4:$BA$1686,Q$2,FALSE))</f>
        <v>2</v>
      </c>
      <c r="R552" s="16">
        <f>IF($C552="B",VLOOKUP($A552,Bat!$A$4:$BG$1500,R$1,FALSE),VLOOKUP($A552,Pit!$A$4:$BA$1686,R$2,FALSE))</f>
        <v>102.90413261289702</v>
      </c>
      <c r="S552" s="17">
        <f>IF($C552="B",VLOOKUP($A552,Bat!$A$4:$BG$1500,S$1,FALSE),VLOOKUP($A552,Pit!$A$4:$BA$1686,S$2,FALSE))</f>
        <v>-1.0870272805033951</v>
      </c>
      <c r="T552" s="48" t="str">
        <f>IF($C552="B",VLOOKUP($A552,Bat!$A$4:$BG$1500,T$1,FALSE),VLOOKUP($A552,Pit!$A$4:$BA$1686,T$2,FALSE))</f>
        <v>$65k</v>
      </c>
      <c r="U552" s="19">
        <f>IF($C552="B",VLOOKUP($A552,Bat!$A$4:$AU$1464,46,FALSE),VLOOKUP($A552,Pit!$A$4:$BD$1664,55,FALSE))</f>
        <v>800</v>
      </c>
      <c r="V552" s="19">
        <f>IF($C552="B",VLOOKUP($A552,Bat!$A$4:$BA$1464,47,FALSE),VLOOKUP($A552,Pit!$A$4:$BF$1664,56,FALSE))</f>
        <v>800</v>
      </c>
      <c r="W552" s="19">
        <f>IF($C552="B",VLOOKUP($A552,Bat!$A$4:$BA$1464,48,FALSE),VLOOKUP($A552,Pit!$A$4:$BF$1664,57,FALSE))</f>
        <v>0</v>
      </c>
      <c r="X552" s="14">
        <f t="shared" si="38"/>
        <v>1859</v>
      </c>
      <c r="Y552" s="20">
        <f t="shared" si="39"/>
        <v>1009</v>
      </c>
      <c r="Z552" s="14" t="str">
        <f>IFERROR(VLOOKUP($D552,Results37!$F$3:$L$1396,Z$1,FALSE),"")</f>
        <v/>
      </c>
      <c r="AA552" s="43" t="str">
        <f>IF(ISERROR(VLOOKUP(D552,Results37!$F$3:$O$1399,AA$1,FALSE)),"",IF(VLOOKUP(D552,Results37!$F$3:$O$1399,AA$1+1,FALSE)=1,"S"&amp;VLOOKUP(D552,Results37!$F$3:$O$1399,AA$1,FALSE),VLOOKUP(D552,Results37!$F$3:$O$1399,AA$1,FALSE)))</f>
        <v/>
      </c>
      <c r="AB552" s="14" t="str">
        <f>IFERROR(VLOOKUP($D552,Results37!$F$3:$L$1396,AB$1,FALSE),"")</f>
        <v/>
      </c>
      <c r="AC552" s="14" t="str">
        <f>IFERROR(VLOOKUP($D552,Results37!$F$3:$L$1396,AC$1,FALSE),"")</f>
        <v/>
      </c>
      <c r="AD552" s="14" t="e">
        <f t="shared" si="40"/>
        <v>#VALUE!</v>
      </c>
      <c r="AE552" s="18" t="str">
        <f>IF(ISERROR(VLOOKUP($AC552&amp;"-"&amp;$F552&amp;" "&amp;G552,Bonuses!$B$1:$G$1006,4,FALSE)),"",INT(VLOOKUP($AC552&amp;"-"&amp;$F552&amp;" "&amp;$G552,Bonuses!$B$1:$G$1006,4,FALSE)))</f>
        <v/>
      </c>
      <c r="AF552" s="14" t="str">
        <f>IF(ISERROR(VLOOKUP($AC552&amp;"-"&amp;$F552,Bonuses!$B$1:$G$1006,5,FALSE)),"",IF(VLOOKUP($AC552&amp;"-"&amp;$F552,Bonuses!$B$1:$G$1006,5,FALSE)="","",VLOOKUP($AC552&amp;"-"&amp;$F552,Bonuses!$B$1:$G$1006,6,FALSE)&amp;" yrs, "&amp;VLOOKUP($AC552&amp;"-"&amp;$F552,Bonuses!$B$1:$G$1006,5,FALSE)))</f>
        <v/>
      </c>
    </row>
    <row r="553" spans="1:32" s="19" customFormat="1" hidden="1" x14ac:dyDescent="0.3">
      <c r="A553" s="19">
        <v>13558</v>
      </c>
      <c r="B553" s="19">
        <f t="shared" si="37"/>
        <v>1</v>
      </c>
      <c r="C553" s="14" t="str">
        <f>IF(ISNUMBER(IFERROR(VLOOKUP($A553,Pit!$A$4:$A$600,1,FALSE),"B")),"P","B")</f>
        <v>P</v>
      </c>
      <c r="D553" s="15">
        <f>IF($C553="B",VLOOKUP($A553,Bat!$A$4:$BG$1500,D$1,FALSE),VLOOKUP($A553,Pit!$A$4:$BA$1686,D$2,FALSE))</f>
        <v>13558</v>
      </c>
      <c r="E553" s="14" t="str">
        <f>IF($C553="B",VLOOKUP($A553,Bat!$A$4:$BG$1500,E$1,FALSE),VLOOKUP($A553,Pit!$A$4:$BA$1686,E$2,FALSE))</f>
        <v>RP</v>
      </c>
      <c r="F553" s="14" t="str">
        <f>IF($C553="B",VLOOKUP($A553,Bat!$A$4:$BG$1500,F$1,FALSE),VLOOKUP($A553,Pit!$A$4:$BA$1686,F$2,FALSE))</f>
        <v>Reece</v>
      </c>
      <c r="G553" s="14" t="str">
        <f>IF($C553="B",VLOOKUP($A553,Bat!$A$4:$BG$1500,G$1,FALSE),VLOOKUP($A553,Pit!$A$4:$BA$1686,G$2,FALSE))</f>
        <v>Negus</v>
      </c>
      <c r="H553" s="14">
        <f>IF($C553="B",VLOOKUP($A553,Bat!$A$4:$BG$1500,H$1,FALSE),VLOOKUP($A553,Pit!$A$4:$BA$1686,H$2,FALSE))</f>
        <v>18</v>
      </c>
      <c r="I553" s="14" t="str">
        <f>IF($C553="B",VLOOKUP($A553,Bat!$A$4:$BG$1500,I$1,FALSE),VLOOKUP($A553,Pit!$A$4:$BA$1686,I$2,FALSE))</f>
        <v>L</v>
      </c>
      <c r="J553" s="14" t="str">
        <f>IF($C553="B",VLOOKUP($A553,Bat!$A$4:$BG$1500,J$1,FALSE),VLOOKUP($A553,Pit!$A$4:$BA$1686,J$2,FALSE))</f>
        <v>L</v>
      </c>
      <c r="K553" s="14" t="str">
        <f>IF($C553="B",VLOOKUP($A553,Bat!$A$4:$BG$1500,K$1,FALSE),VLOOKUP($A553,Pit!$A$4:$BA$1686,K$2,FALSE))</f>
        <v>Low</v>
      </c>
      <c r="L553" s="15" t="str">
        <f>IF($C553="B",VLOOKUP($A553,Bat!$A$4:$BG$1500,L$1,FALSE),VLOOKUP($A553,Pit!$A$4:$BA$1686,L$2,FALSE))</f>
        <v>Normal</v>
      </c>
      <c r="M553" s="14">
        <f>IF($C553="B",VLOOKUP($A553,Bat!$A$4:$BG$1500,M$1,FALSE),VLOOKUP($A553,Pit!$A$4:$BA$1686,M$2,FALSE))</f>
        <v>4</v>
      </c>
      <c r="N553" s="14">
        <f>IF($C553="B",VLOOKUP($A553,Bat!$A$4:$BG$1500,N$1,FALSE),VLOOKUP($A553,Pit!$A$4:$BA$1686,N$2,FALSE))</f>
        <v>1</v>
      </c>
      <c r="O553" s="14">
        <f>IF($C553="B",VLOOKUP($A553,Bat!$A$4:$BG$1500,O$1,FALSE),VLOOKUP($A553,Pit!$A$4:$BA$1686,O$2,FALSE))</f>
        <v>2</v>
      </c>
      <c r="P553" s="14" t="str">
        <f>IF($C553="B",VLOOKUP($A553,Bat!$A$4:$BG$1500,P$1,FALSE),VLOOKUP($A553,Pit!$A$4:$BA$1686,P$2,FALSE))</f>
        <v>85-87 Mph</v>
      </c>
      <c r="Q553" s="15">
        <f>IF($C553="B",VLOOKUP($A553,Bat!$A$4:$BG$1500,Q$1,FALSE),VLOOKUP($A553,Pit!$A$4:$BA$1686,Q$2,FALSE))</f>
        <v>10</v>
      </c>
      <c r="R553" s="16">
        <f>IF($C553="B",VLOOKUP($A553,Bat!$A$4:$BG$1500,R$1,FALSE),VLOOKUP($A553,Pit!$A$4:$BA$1686,R$2,FALSE))</f>
        <v>96.411913989457133</v>
      </c>
      <c r="S553" s="17">
        <f>IF($C553="B",VLOOKUP($A553,Bat!$A$4:$BG$1500,S$1,FALSE),VLOOKUP($A553,Pit!$A$4:$BA$1686,S$2,FALSE))</f>
        <v>-0.4231881940571634</v>
      </c>
      <c r="T553" s="48" t="str">
        <f>IF($C553="B",VLOOKUP($A553,Bat!$A$4:$BG$1500,T$1,FALSE),VLOOKUP($A553,Pit!$A$4:$BA$1686,T$2,FALSE))</f>
        <v>$100k</v>
      </c>
      <c r="U553" s="19">
        <f>IF($C553="B",VLOOKUP($A553,Bat!$A$4:$AU$1464,46,FALSE),VLOOKUP($A553,Pit!$A$4:$BD$1664,55,FALSE))</f>
        <v>800</v>
      </c>
      <c r="V553" s="19">
        <f>IF($C553="B",VLOOKUP($A553,Bat!$A$4:$BA$1464,47,FALSE),VLOOKUP($A553,Pit!$A$4:$BF$1664,56,FALSE))</f>
        <v>800</v>
      </c>
      <c r="W553" s="19">
        <f>IF($C553="B",VLOOKUP($A553,Bat!$A$4:$BA$1464,48,FALSE),VLOOKUP($A553,Pit!$A$4:$BF$1664,57,FALSE))</f>
        <v>0</v>
      </c>
      <c r="X553" s="14">
        <f t="shared" si="38"/>
        <v>1568</v>
      </c>
      <c r="Y553" s="20">
        <f t="shared" si="39"/>
        <v>718</v>
      </c>
      <c r="Z553" s="14" t="str">
        <f>IFERROR(VLOOKUP($D553,Results37!$F$3:$L$1396,Z$1,FALSE),"")</f>
        <v/>
      </c>
      <c r="AA553" s="43" t="str">
        <f>IF(ISERROR(VLOOKUP(D553,Results37!$F$3:$O$1399,AA$1,FALSE)),"",IF(VLOOKUP(D553,Results37!$F$3:$O$1399,AA$1+1,FALSE)=1,"S"&amp;VLOOKUP(D553,Results37!$F$3:$O$1399,AA$1,FALSE),VLOOKUP(D553,Results37!$F$3:$O$1399,AA$1,FALSE)))</f>
        <v/>
      </c>
      <c r="AB553" s="14" t="str">
        <f>IFERROR(VLOOKUP($D553,Results37!$F$3:$L$1396,AB$1,FALSE),"")</f>
        <v/>
      </c>
      <c r="AC553" s="14" t="str">
        <f>IFERROR(VLOOKUP($D553,Results37!$F$3:$L$1396,AC$1,FALSE),"")</f>
        <v/>
      </c>
      <c r="AD553" s="14" t="e">
        <f t="shared" si="40"/>
        <v>#VALUE!</v>
      </c>
      <c r="AE553" s="18" t="str">
        <f>IF(ISERROR(VLOOKUP($AC553&amp;"-"&amp;$F553&amp;" "&amp;G553,Bonuses!$B$1:$G$1006,4,FALSE)),"",INT(VLOOKUP($AC553&amp;"-"&amp;$F553&amp;" "&amp;$G553,Bonuses!$B$1:$G$1006,4,FALSE)))</f>
        <v/>
      </c>
      <c r="AF553" s="14" t="str">
        <f>AA553&amp;"."&amp;AB553&amp;" ("&amp;Z553&amp;") - "&amp;E553&amp;" "&amp;F553&amp;" "&amp;G553</f>
        <v>. () - RP Reece Negus</v>
      </c>
    </row>
    <row r="554" spans="1:32" s="19" customFormat="1" hidden="1" x14ac:dyDescent="0.3">
      <c r="A554" s="19">
        <v>12638</v>
      </c>
      <c r="B554" s="19">
        <f t="shared" si="37"/>
        <v>1</v>
      </c>
      <c r="C554" s="14" t="str">
        <f>IF(ISNUMBER(IFERROR(VLOOKUP($A554,Pit!$A$4:$A$600,1,FALSE),"B")),"P","B")</f>
        <v>P</v>
      </c>
      <c r="D554" s="15">
        <f>IF($C554="B",VLOOKUP($A554,Bat!$A$4:$BG$1500,D$1,FALSE),VLOOKUP($A554,Pit!$A$4:$BA$1686,D$2,FALSE))</f>
        <v>12638</v>
      </c>
      <c r="E554" s="14" t="str">
        <f>IF($C554="B",VLOOKUP($A554,Bat!$A$4:$BG$1500,E$1,FALSE),VLOOKUP($A554,Pit!$A$4:$BA$1686,E$2,FALSE))</f>
        <v>SP</v>
      </c>
      <c r="F554" s="14" t="str">
        <f>IF($C554="B",VLOOKUP($A554,Bat!$A$4:$BG$1500,F$1,FALSE),VLOOKUP($A554,Pit!$A$4:$BA$1686,F$2,FALSE))</f>
        <v>Chet</v>
      </c>
      <c r="G554" s="14" t="str">
        <f>IF($C554="B",VLOOKUP($A554,Bat!$A$4:$BG$1500,G$1,FALSE),VLOOKUP($A554,Pit!$A$4:$BA$1686,G$2,FALSE))</f>
        <v>Colclough</v>
      </c>
      <c r="H554" s="14">
        <f>IF($C554="B",VLOOKUP($A554,Bat!$A$4:$BG$1500,H$1,FALSE),VLOOKUP($A554,Pit!$A$4:$BA$1686,H$2,FALSE))</f>
        <v>18</v>
      </c>
      <c r="I554" s="14" t="str">
        <f>IF($C554="B",VLOOKUP($A554,Bat!$A$4:$BG$1500,I$1,FALSE),VLOOKUP($A554,Pit!$A$4:$BA$1686,I$2,FALSE))</f>
        <v>R</v>
      </c>
      <c r="J554" s="14" t="str">
        <f>IF($C554="B",VLOOKUP($A554,Bat!$A$4:$BG$1500,J$1,FALSE),VLOOKUP($A554,Pit!$A$4:$BA$1686,J$2,FALSE))</f>
        <v>R</v>
      </c>
      <c r="K554" s="14" t="str">
        <f>IF($C554="B",VLOOKUP($A554,Bat!$A$4:$BG$1500,K$1,FALSE),VLOOKUP($A554,Pit!$A$4:$BA$1686,K$2,FALSE))</f>
        <v>Low</v>
      </c>
      <c r="L554" s="15" t="str">
        <f>IF($C554="B",VLOOKUP($A554,Bat!$A$4:$BG$1500,L$1,FALSE),VLOOKUP($A554,Pit!$A$4:$BA$1686,L$2,FALSE))</f>
        <v>Normal</v>
      </c>
      <c r="M554" s="14">
        <f>IF($C554="B",VLOOKUP($A554,Bat!$A$4:$BG$1500,M$1,FALSE),VLOOKUP($A554,Pit!$A$4:$BA$1686,M$2,FALSE))</f>
        <v>4</v>
      </c>
      <c r="N554" s="14">
        <f>IF($C554="B",VLOOKUP($A554,Bat!$A$4:$BG$1500,N$1,FALSE),VLOOKUP($A554,Pit!$A$4:$BA$1686,N$2,FALSE))</f>
        <v>1</v>
      </c>
      <c r="O554" s="14">
        <f>IF($C554="B",VLOOKUP($A554,Bat!$A$4:$BG$1500,O$1,FALSE),VLOOKUP($A554,Pit!$A$4:$BA$1686,O$2,FALSE))</f>
        <v>2</v>
      </c>
      <c r="P554" s="14" t="str">
        <f>IF($C554="B",VLOOKUP($A554,Bat!$A$4:$BG$1500,P$1,FALSE),VLOOKUP($A554,Pit!$A$4:$BA$1686,P$2,FALSE))</f>
        <v>91-93 Mph</v>
      </c>
      <c r="Q554" s="15">
        <f>IF($C554="B",VLOOKUP($A554,Bat!$A$4:$BG$1500,Q$1,FALSE),VLOOKUP($A554,Pit!$A$4:$BA$1686,Q$2,FALSE))</f>
        <v>7</v>
      </c>
      <c r="R554" s="16">
        <f>IF($C554="B",VLOOKUP($A554,Bat!$A$4:$BG$1500,R$1,FALSE),VLOOKUP($A554,Pit!$A$4:$BA$1686,R$2,FALSE))</f>
        <v>96.406742464330392</v>
      </c>
      <c r="S554" s="17">
        <f>IF($C554="B",VLOOKUP($A554,Bat!$A$4:$BG$1500,S$1,FALSE),VLOOKUP($A554,Pit!$A$4:$BA$1686,S$2,FALSE))</f>
        <v>-0.42366530171527095</v>
      </c>
      <c r="T554" s="48" t="str">
        <f>IF($C554="B",VLOOKUP($A554,Bat!$A$4:$BG$1500,T$1,FALSE),VLOOKUP($A554,Pit!$A$4:$BA$1686,T$2,FALSE))</f>
        <v>$65k</v>
      </c>
      <c r="U554" s="19">
        <f>IF($C554="B",VLOOKUP($A554,Bat!$A$4:$AU$1464,46,FALSE),VLOOKUP($A554,Pit!$A$4:$BD$1664,55,FALSE))</f>
        <v>800</v>
      </c>
      <c r="V554" s="19">
        <f>IF($C554="B",VLOOKUP($A554,Bat!$A$4:$BA$1464,47,FALSE),VLOOKUP($A554,Pit!$A$4:$BF$1664,56,FALSE))</f>
        <v>800</v>
      </c>
      <c r="W554" s="19">
        <f>IF($C554="B",VLOOKUP($A554,Bat!$A$4:$BA$1464,48,FALSE),VLOOKUP($A554,Pit!$A$4:$BF$1664,57,FALSE))</f>
        <v>0</v>
      </c>
      <c r="X554" s="14">
        <f t="shared" si="38"/>
        <v>1569</v>
      </c>
      <c r="Y554" s="20">
        <f t="shared" si="39"/>
        <v>719</v>
      </c>
      <c r="Z554" s="14">
        <f>IFERROR(VLOOKUP($D554,Results37!$F$3:$L$1396,Z$1,FALSE),"")</f>
        <v>585</v>
      </c>
      <c r="AA554" s="43">
        <f>IF(ISERROR(VLOOKUP(D554,Results37!$F$3:$O$1399,AA$1,FALSE)),"",IF(VLOOKUP(D554,Results37!$F$3:$O$1399,AA$1+1,FALSE)=1,"S"&amp;VLOOKUP(D554,Results37!$F$3:$O$1399,AA$1,FALSE),VLOOKUP(D554,Results37!$F$3:$O$1399,AA$1,FALSE)))</f>
        <v>19</v>
      </c>
      <c r="AB554" s="14">
        <f>IFERROR(VLOOKUP($D554,Results37!$F$3:$L$1396,AB$1,FALSE),"")</f>
        <v>21</v>
      </c>
      <c r="AC554" s="14" t="str">
        <f>IFERROR(VLOOKUP($D554,Results37!$F$3:$L$1396,AC$1,FALSE),"")</f>
        <v>Florida Farstriders</v>
      </c>
      <c r="AD554" s="14">
        <f t="shared" si="40"/>
        <v>984</v>
      </c>
      <c r="AE554" s="18" t="str">
        <f>IF(ISERROR(VLOOKUP($AC554&amp;"-"&amp;$F554&amp;" "&amp;G554,Bonuses!$B$1:$G$1006,4,FALSE)),"",INT(VLOOKUP($AC554&amp;"-"&amp;$F554&amp;" "&amp;$G554,Bonuses!$B$1:$G$1006,4,FALSE)))</f>
        <v/>
      </c>
      <c r="AF554" s="14" t="str">
        <f>IF(ISERROR(VLOOKUP($AC554&amp;"-"&amp;$F554,Bonuses!$B$1:$G$1006,5,FALSE)),"",IF(VLOOKUP($AC554&amp;"-"&amp;$F554,Bonuses!$B$1:$G$1006,5,FALSE)="","",VLOOKUP($AC554&amp;"-"&amp;$F554,Bonuses!$B$1:$G$1006,6,FALSE)&amp;" yrs, "&amp;VLOOKUP($AC554&amp;"-"&amp;$F554,Bonuses!$B$1:$G$1006,5,FALSE)))</f>
        <v/>
      </c>
    </row>
    <row r="555" spans="1:32" s="19" customFormat="1" hidden="1" x14ac:dyDescent="0.3">
      <c r="A555" s="19">
        <v>10930</v>
      </c>
      <c r="B555" s="19">
        <f t="shared" si="37"/>
        <v>1</v>
      </c>
      <c r="C555" s="14" t="str">
        <f>IF(ISNUMBER(IFERROR(VLOOKUP($A555,Pit!$A$4:$A$600,1,FALSE),"B")),"P","B")</f>
        <v>P</v>
      </c>
      <c r="D555" s="15">
        <f>IF($C555="B",VLOOKUP($A555,Bat!$A$4:$BG$1500,D$1,FALSE),VLOOKUP($A555,Pit!$A$4:$BA$1686,D$2,FALSE))</f>
        <v>10930</v>
      </c>
      <c r="E555" s="14" t="str">
        <f>IF($C555="B",VLOOKUP($A555,Bat!$A$4:$BG$1500,E$1,FALSE),VLOOKUP($A555,Pit!$A$4:$BA$1686,E$2,FALSE))</f>
        <v>RP</v>
      </c>
      <c r="F555" s="14" t="str">
        <f>IF($C555="B",VLOOKUP($A555,Bat!$A$4:$BG$1500,F$1,FALSE),VLOOKUP($A555,Pit!$A$4:$BA$1686,F$2,FALSE))</f>
        <v>Aarnoud</v>
      </c>
      <c r="G555" s="14" t="str">
        <f>IF($C555="B",VLOOKUP($A555,Bat!$A$4:$BG$1500,G$1,FALSE),VLOOKUP($A555,Pit!$A$4:$BA$1686,G$2,FALSE))</f>
        <v>van Sandvliet</v>
      </c>
      <c r="H555" s="14">
        <f>IF($C555="B",VLOOKUP($A555,Bat!$A$4:$BG$1500,H$1,FALSE),VLOOKUP($A555,Pit!$A$4:$BA$1686,H$2,FALSE))</f>
        <v>18</v>
      </c>
      <c r="I555" s="14" t="str">
        <f>IF($C555="B",VLOOKUP($A555,Bat!$A$4:$BG$1500,I$1,FALSE),VLOOKUP($A555,Pit!$A$4:$BA$1686,I$2,FALSE))</f>
        <v>R</v>
      </c>
      <c r="J555" s="14" t="str">
        <f>IF($C555="B",VLOOKUP($A555,Bat!$A$4:$BG$1500,J$1,FALSE),VLOOKUP($A555,Pit!$A$4:$BA$1686,J$2,FALSE))</f>
        <v>R</v>
      </c>
      <c r="K555" s="14" t="str">
        <f>IF($C555="B",VLOOKUP($A555,Bat!$A$4:$BG$1500,K$1,FALSE),VLOOKUP($A555,Pit!$A$4:$BA$1686,K$2,FALSE))</f>
        <v>Low</v>
      </c>
      <c r="L555" s="15" t="str">
        <f>IF($C555="B",VLOOKUP($A555,Bat!$A$4:$BG$1500,L$1,FALSE),VLOOKUP($A555,Pit!$A$4:$BA$1686,L$2,FALSE))</f>
        <v>Normal</v>
      </c>
      <c r="M555" s="14">
        <f>IF($C555="B",VLOOKUP($A555,Bat!$A$4:$BG$1500,M$1,FALSE),VLOOKUP($A555,Pit!$A$4:$BA$1686,M$2,FALSE))</f>
        <v>4</v>
      </c>
      <c r="N555" s="14">
        <f>IF($C555="B",VLOOKUP($A555,Bat!$A$4:$BG$1500,N$1,FALSE),VLOOKUP($A555,Pit!$A$4:$BA$1686,N$2,FALSE))</f>
        <v>1</v>
      </c>
      <c r="O555" s="14">
        <f>IF($C555="B",VLOOKUP($A555,Bat!$A$4:$BG$1500,O$1,FALSE),VLOOKUP($A555,Pit!$A$4:$BA$1686,O$2,FALSE))</f>
        <v>2</v>
      </c>
      <c r="P555" s="14" t="str">
        <f>IF($C555="B",VLOOKUP($A555,Bat!$A$4:$BG$1500,P$1,FALSE),VLOOKUP($A555,Pit!$A$4:$BA$1686,P$2,FALSE))</f>
        <v>86-88 Mph</v>
      </c>
      <c r="Q555" s="15">
        <f>IF($C555="B",VLOOKUP($A555,Bat!$A$4:$BG$1500,Q$1,FALSE),VLOOKUP($A555,Pit!$A$4:$BA$1686,Q$2,FALSE))</f>
        <v>6</v>
      </c>
      <c r="R555" s="16">
        <f>IF($C555="B",VLOOKUP($A555,Bat!$A$4:$BG$1500,R$1,FALSE),VLOOKUP($A555,Pit!$A$4:$BA$1686,R$2,FALSE))</f>
        <v>96.331928639720715</v>
      </c>
      <c r="S555" s="17">
        <f>IF($C555="B",VLOOKUP($A555,Bat!$A$4:$BG$1500,S$1,FALSE),VLOOKUP($A555,Pit!$A$4:$BA$1686,S$2,FALSE))</f>
        <v>-0.43056737562554215</v>
      </c>
      <c r="T555" s="48" t="str">
        <f>IF($C555="B",VLOOKUP($A555,Bat!$A$4:$BG$1500,T$1,FALSE),VLOOKUP($A555,Pit!$A$4:$BA$1686,T$2,FALSE))</f>
        <v>$95k</v>
      </c>
      <c r="U555" s="19">
        <f>IF($C555="B",VLOOKUP($A555,Bat!$A$4:$AU$1464,46,FALSE),VLOOKUP($A555,Pit!$A$4:$BD$1664,55,FALSE))</f>
        <v>800</v>
      </c>
      <c r="V555" s="19">
        <f>IF($C555="B",VLOOKUP($A555,Bat!$A$4:$BA$1464,47,FALSE),VLOOKUP($A555,Pit!$A$4:$BF$1664,56,FALSE))</f>
        <v>800</v>
      </c>
      <c r="W555" s="19">
        <f>IF($C555="B",VLOOKUP($A555,Bat!$A$4:$BA$1464,48,FALSE),VLOOKUP($A555,Pit!$A$4:$BF$1664,57,FALSE))</f>
        <v>0</v>
      </c>
      <c r="X555" s="14">
        <f t="shared" si="38"/>
        <v>1575</v>
      </c>
      <c r="Y555" s="20">
        <f t="shared" si="39"/>
        <v>725</v>
      </c>
      <c r="Z555" s="14" t="str">
        <f>IFERROR(VLOOKUP($D555,Results37!$F$3:$L$1396,Z$1,FALSE),"")</f>
        <v/>
      </c>
      <c r="AA555" s="43" t="str">
        <f>IF(ISERROR(VLOOKUP(D555,Results37!$F$3:$O$1399,AA$1,FALSE)),"",IF(VLOOKUP(D555,Results37!$F$3:$O$1399,AA$1+1,FALSE)=1,"S"&amp;VLOOKUP(D555,Results37!$F$3:$O$1399,AA$1,FALSE),VLOOKUP(D555,Results37!$F$3:$O$1399,AA$1,FALSE)))</f>
        <v/>
      </c>
      <c r="AB555" s="14" t="str">
        <f>IFERROR(VLOOKUP($D555,Results37!$F$3:$L$1396,AB$1,FALSE),"")</f>
        <v/>
      </c>
      <c r="AC555" s="14" t="str">
        <f>IFERROR(VLOOKUP($D555,Results37!$F$3:$L$1396,AC$1,FALSE),"")</f>
        <v/>
      </c>
      <c r="AD555" s="14" t="e">
        <f t="shared" si="40"/>
        <v>#VALUE!</v>
      </c>
      <c r="AE555" s="18" t="str">
        <f>IF(ISERROR(VLOOKUP($AC555&amp;"-"&amp;$F555&amp;" "&amp;G555,Bonuses!$B$1:$G$1006,4,FALSE)),"",INT(VLOOKUP($AC555&amp;"-"&amp;$F555&amp;" "&amp;$G555,Bonuses!$B$1:$G$1006,4,FALSE)))</f>
        <v/>
      </c>
      <c r="AF555" s="14" t="str">
        <f>IF(ISERROR(VLOOKUP($AC555&amp;"-"&amp;$F555,Bonuses!$B$1:$G$1006,5,FALSE)),"",IF(VLOOKUP($AC555&amp;"-"&amp;$F555,Bonuses!$B$1:$G$1006,5,FALSE)="","",VLOOKUP($AC555&amp;"-"&amp;$F555,Bonuses!$B$1:$G$1006,6,FALSE)&amp;" yrs, "&amp;VLOOKUP($AC555&amp;"-"&amp;$F555,Bonuses!$B$1:$G$1006,5,FALSE)))</f>
        <v/>
      </c>
    </row>
    <row r="556" spans="1:32" s="19" customFormat="1" hidden="1" x14ac:dyDescent="0.3">
      <c r="A556" s="19">
        <v>11614</v>
      </c>
      <c r="B556" s="19">
        <f t="shared" si="37"/>
        <v>1</v>
      </c>
      <c r="C556" s="14" t="str">
        <f>IF(ISNUMBER(IFERROR(VLOOKUP($A556,Pit!$A$4:$A$600,1,FALSE),"B")),"P","B")</f>
        <v>B</v>
      </c>
      <c r="D556" s="15">
        <f>IF($C556="B",VLOOKUP($A556,Bat!$A$4:$BG$1500,D$1,FALSE),VLOOKUP($A556,Pit!$A$4:$BA$1686,D$2,FALSE))</f>
        <v>11614</v>
      </c>
      <c r="E556" s="14" t="str">
        <f>IF($C556="B",VLOOKUP($A556,Bat!$A$4:$BG$1500,E$1,FALSE),VLOOKUP($A556,Pit!$A$4:$BA$1686,E$2,FALSE))</f>
        <v>1B</v>
      </c>
      <c r="F556" s="14" t="str">
        <f>IF($C556="B",VLOOKUP($A556,Bat!$A$4:$BG$1500,F$1,FALSE),VLOOKUP($A556,Pit!$A$4:$BA$1686,F$2,FALSE))</f>
        <v>Arturo</v>
      </c>
      <c r="G556" s="14" t="str">
        <f>IF($C556="B",VLOOKUP($A556,Bat!$A$4:$BG$1500,G$1,FALSE),VLOOKUP($A556,Pit!$A$4:$BA$1686,G$2,FALSE))</f>
        <v>Pérez</v>
      </c>
      <c r="H556" s="14">
        <f>IF($C556="B",VLOOKUP($A556,Bat!$A$4:$BG$1500,H$1,FALSE),VLOOKUP($A556,Pit!$A$4:$BA$1686,H$2,FALSE))</f>
        <v>21</v>
      </c>
      <c r="I556" s="14" t="str">
        <f>IF($C556="B",VLOOKUP($A556,Bat!$A$4:$BG$1500,I$1,FALSE),VLOOKUP($A556,Pit!$A$4:$BA$1686,I$2,FALSE))</f>
        <v>R</v>
      </c>
      <c r="J556" s="14" t="str">
        <f>IF($C556="B",VLOOKUP($A556,Bat!$A$4:$BG$1500,J$1,FALSE),VLOOKUP($A556,Pit!$A$4:$BA$1686,J$2,FALSE))</f>
        <v>R</v>
      </c>
      <c r="K556" s="14" t="str">
        <f>IF($C556="B",VLOOKUP($A556,Bat!$A$4:$BG$1500,K$1,FALSE),VLOOKUP($A556,Pit!$A$4:$BA$1686,K$2,FALSE))</f>
        <v>High</v>
      </c>
      <c r="L556" s="15" t="str">
        <f>IF($C556="B",VLOOKUP($A556,Bat!$A$4:$BG$1500,L$1,FALSE),VLOOKUP($A556,Pit!$A$4:$BA$1686,L$2,FALSE))</f>
        <v>Normal</v>
      </c>
      <c r="M556" s="14">
        <f>IF($C556="B",VLOOKUP($A556,Bat!$A$4:$BG$1500,M$1,FALSE),VLOOKUP($A556,Pit!$A$4:$BA$1686,M$2,FALSE))</f>
        <v>3</v>
      </c>
      <c r="N556" s="14">
        <f>IF($C556="B",VLOOKUP($A556,Bat!$A$4:$BG$1500,N$1,FALSE),VLOOKUP($A556,Pit!$A$4:$BA$1686,N$2,FALSE))</f>
        <v>3</v>
      </c>
      <c r="O556" s="14">
        <f>IF($C556="B",VLOOKUP($A556,Bat!$A$4:$BG$1500,O$1,FALSE),VLOOKUP($A556,Pit!$A$4:$BA$1686,O$2,FALSE))</f>
        <v>3</v>
      </c>
      <c r="P556" s="14">
        <f>IF($C556="B",VLOOKUP($A556,Bat!$A$4:$BG$1500,P$1,FALSE),VLOOKUP($A556,Pit!$A$4:$BA$1686,P$2,FALSE))</f>
        <v>6</v>
      </c>
      <c r="Q556" s="15">
        <f>IF($C556="B",VLOOKUP($A556,Bat!$A$4:$BG$1500,Q$1,FALSE),VLOOKUP($A556,Pit!$A$4:$BA$1686,Q$2,FALSE))</f>
        <v>2</v>
      </c>
      <c r="R556" s="16">
        <f>IF($C556="B",VLOOKUP($A556,Bat!$A$4:$BG$1500,R$1,FALSE),VLOOKUP($A556,Pit!$A$4:$BA$1686,R$2,FALSE))</f>
        <v>107.488927617081</v>
      </c>
      <c r="S556" s="17">
        <f>IF($C556="B",VLOOKUP($A556,Bat!$A$4:$BG$1500,S$1,FALSE),VLOOKUP($A556,Pit!$A$4:$BA$1686,S$2,FALSE))</f>
        <v>-0.1293150626756091</v>
      </c>
      <c r="T556" s="48" t="str">
        <f>IF($C556="B",VLOOKUP($A556,Bat!$A$4:$BG$1500,T$1,FALSE),VLOOKUP($A556,Pit!$A$4:$BA$1686,T$2,FALSE))</f>
        <v>-</v>
      </c>
      <c r="U556" s="19">
        <f>IF($C556="B",VLOOKUP($A556,Bat!$A$4:$AU$1464,46,FALSE),VLOOKUP($A556,Pit!$A$4:$BD$1664,55,FALSE))</f>
        <v>800</v>
      </c>
      <c r="V556" s="19">
        <f>IF($C556="B",VLOOKUP($A556,Bat!$A$4:$BA$1464,47,FALSE),VLOOKUP($A556,Pit!$A$4:$BF$1664,56,FALSE))</f>
        <v>800</v>
      </c>
      <c r="W556" s="19">
        <f>IF($C556="B",VLOOKUP($A556,Bat!$A$4:$BA$1464,48,FALSE),VLOOKUP($A556,Pit!$A$4:$BF$1664,57,FALSE))</f>
        <v>0</v>
      </c>
      <c r="X556" s="14">
        <f t="shared" si="38"/>
        <v>1384</v>
      </c>
      <c r="Y556" s="20">
        <f t="shared" si="39"/>
        <v>534</v>
      </c>
      <c r="Z556" s="14">
        <f>IFERROR(VLOOKUP($D556,Results37!$F$3:$L$1396,Z$1,FALSE),"")</f>
        <v>574</v>
      </c>
      <c r="AA556" s="43">
        <f>IF(ISERROR(VLOOKUP(D556,Results37!$F$3:$O$1399,AA$1,FALSE)),"",IF(VLOOKUP(D556,Results37!$F$3:$O$1399,AA$1+1,FALSE)=1,"S"&amp;VLOOKUP(D556,Results37!$F$3:$O$1399,AA$1,FALSE),VLOOKUP(D556,Results37!$F$3:$O$1399,AA$1,FALSE)))</f>
        <v>19</v>
      </c>
      <c r="AB556" s="14">
        <f>IFERROR(VLOOKUP($D556,Results37!$F$3:$L$1396,AB$1,FALSE),"")</f>
        <v>10</v>
      </c>
      <c r="AC556" s="14" t="str">
        <f>IFERROR(VLOOKUP($D556,Results37!$F$3:$L$1396,AC$1,FALSE),"")</f>
        <v>Tempe Knights</v>
      </c>
      <c r="AD556" s="14">
        <f t="shared" si="40"/>
        <v>810</v>
      </c>
      <c r="AE556" s="18" t="str">
        <f>IF(ISERROR(VLOOKUP($AC556&amp;"-"&amp;$F556&amp;" "&amp;G556,Bonuses!$B$1:$G$1006,4,FALSE)),"",INT(VLOOKUP($AC556&amp;"-"&amp;$F556&amp;" "&amp;$G556,Bonuses!$B$1:$G$1006,4,FALSE)))</f>
        <v/>
      </c>
      <c r="AF556" s="14" t="str">
        <f>AA556&amp;"."&amp;AB556&amp;" ("&amp;Z556&amp;") - "&amp;E556&amp;" "&amp;F556&amp;" "&amp;G556</f>
        <v>19.10 (574) - 1B Arturo Pérez</v>
      </c>
    </row>
    <row r="557" spans="1:32" s="19" customFormat="1" hidden="1" x14ac:dyDescent="0.3">
      <c r="A557" s="19">
        <v>9917</v>
      </c>
      <c r="B557" s="19">
        <f t="shared" si="37"/>
        <v>1</v>
      </c>
      <c r="C557" s="14" t="str">
        <f>IF(ISNUMBER(IFERROR(VLOOKUP($A557,Pit!$A$4:$A$600,1,FALSE),"B")),"P","B")</f>
        <v>P</v>
      </c>
      <c r="D557" s="15">
        <f>IF($C557="B",VLOOKUP($A557,Bat!$A$4:$BG$1500,D$1,FALSE),VLOOKUP($A557,Pit!$A$4:$BA$1686,D$2,FALSE))</f>
        <v>9917</v>
      </c>
      <c r="E557" s="14" t="str">
        <f>IF($C557="B",VLOOKUP($A557,Bat!$A$4:$BG$1500,E$1,FALSE),VLOOKUP($A557,Pit!$A$4:$BA$1686,E$2,FALSE))</f>
        <v>RP</v>
      </c>
      <c r="F557" s="14" t="str">
        <f>IF($C557="B",VLOOKUP($A557,Bat!$A$4:$BG$1500,F$1,FALSE),VLOOKUP($A557,Pit!$A$4:$BA$1686,F$2,FALSE))</f>
        <v>Gabe</v>
      </c>
      <c r="G557" s="14" t="str">
        <f>IF($C557="B",VLOOKUP($A557,Bat!$A$4:$BG$1500,G$1,FALSE),VLOOKUP($A557,Pit!$A$4:$BA$1686,G$2,FALSE))</f>
        <v>Simon</v>
      </c>
      <c r="H557" s="14">
        <f>IF($C557="B",VLOOKUP($A557,Bat!$A$4:$BG$1500,H$1,FALSE),VLOOKUP($A557,Pit!$A$4:$BA$1686,H$2,FALSE))</f>
        <v>21</v>
      </c>
      <c r="I557" s="14" t="str">
        <f>IF($C557="B",VLOOKUP($A557,Bat!$A$4:$BG$1500,I$1,FALSE),VLOOKUP($A557,Pit!$A$4:$BA$1686,I$2,FALSE))</f>
        <v>R</v>
      </c>
      <c r="J557" s="14" t="str">
        <f>IF($C557="B",VLOOKUP($A557,Bat!$A$4:$BG$1500,J$1,FALSE),VLOOKUP($A557,Pit!$A$4:$BA$1686,J$2,FALSE))</f>
        <v>R</v>
      </c>
      <c r="K557" s="14" t="str">
        <f>IF($C557="B",VLOOKUP($A557,Bat!$A$4:$BG$1500,K$1,FALSE),VLOOKUP($A557,Pit!$A$4:$BA$1686,K$2,FALSE))</f>
        <v>High</v>
      </c>
      <c r="L557" s="15" t="str">
        <f>IF($C557="B",VLOOKUP($A557,Bat!$A$4:$BG$1500,L$1,FALSE),VLOOKUP($A557,Pit!$A$4:$BA$1686,L$2,FALSE))</f>
        <v>Normal</v>
      </c>
      <c r="M557" s="14">
        <f>IF($C557="B",VLOOKUP($A557,Bat!$A$4:$BG$1500,M$1,FALSE),VLOOKUP($A557,Pit!$A$4:$BA$1686,M$2,FALSE))</f>
        <v>5</v>
      </c>
      <c r="N557" s="14">
        <f>IF($C557="B",VLOOKUP($A557,Bat!$A$4:$BG$1500,N$1,FALSE),VLOOKUP($A557,Pit!$A$4:$BA$1686,N$2,FALSE))</f>
        <v>2</v>
      </c>
      <c r="O557" s="14">
        <f>IF($C557="B",VLOOKUP($A557,Bat!$A$4:$BG$1500,O$1,FALSE),VLOOKUP($A557,Pit!$A$4:$BA$1686,O$2,FALSE))</f>
        <v>2</v>
      </c>
      <c r="P557" s="14" t="str">
        <f>IF($C557="B",VLOOKUP($A557,Bat!$A$4:$BG$1500,P$1,FALSE),VLOOKUP($A557,Pit!$A$4:$BA$1686,P$2,FALSE))</f>
        <v>88-90 Mph</v>
      </c>
      <c r="Q557" s="15">
        <f>IF($C557="B",VLOOKUP($A557,Bat!$A$4:$BG$1500,Q$1,FALSE),VLOOKUP($A557,Pit!$A$4:$BA$1686,Q$2,FALSE))</f>
        <v>8</v>
      </c>
      <c r="R557" s="16">
        <f>IF($C557="B",VLOOKUP($A557,Bat!$A$4:$BG$1500,R$1,FALSE),VLOOKUP($A557,Pit!$A$4:$BA$1686,R$2,FALSE))</f>
        <v>99.585692004513646</v>
      </c>
      <c r="S557" s="17">
        <f>IF($C557="B",VLOOKUP($A557,Bat!$A$4:$BG$1500,S$1,FALSE),VLOOKUP($A557,Pit!$A$4:$BA$1686,S$2,FALSE))</f>
        <v>-0.13038602080908682</v>
      </c>
      <c r="T557" s="48" t="str">
        <f>IF($C557="B",VLOOKUP($A557,Bat!$A$4:$BG$1500,T$1,FALSE),VLOOKUP($A557,Pit!$A$4:$BA$1686,T$2,FALSE))</f>
        <v>-</v>
      </c>
      <c r="U557" s="19">
        <f>IF($C557="B",VLOOKUP($A557,Bat!$A$4:$AU$1464,46,FALSE),VLOOKUP($A557,Pit!$A$4:$BD$1664,55,FALSE))</f>
        <v>800</v>
      </c>
      <c r="V557" s="19">
        <f>IF($C557="B",VLOOKUP($A557,Bat!$A$4:$BA$1464,47,FALSE),VLOOKUP($A557,Pit!$A$4:$BF$1664,56,FALSE))</f>
        <v>800</v>
      </c>
      <c r="W557" s="19">
        <f>IF($C557="B",VLOOKUP($A557,Bat!$A$4:$BA$1464,48,FALSE),VLOOKUP($A557,Pit!$A$4:$BF$1664,57,FALSE))</f>
        <v>0</v>
      </c>
      <c r="X557" s="14">
        <f t="shared" si="38"/>
        <v>1385</v>
      </c>
      <c r="Y557" s="20">
        <f t="shared" si="39"/>
        <v>535</v>
      </c>
      <c r="Z557" s="14">
        <f>IFERROR(VLOOKUP($D557,Results37!$F$3:$L$1396,Z$1,FALSE),"")</f>
        <v>544</v>
      </c>
      <c r="AA557" s="43">
        <f>IF(ISERROR(VLOOKUP(D557,Results37!$F$3:$O$1399,AA$1,FALSE)),"",IF(VLOOKUP(D557,Results37!$F$3:$O$1399,AA$1+1,FALSE)=1,"S"&amp;VLOOKUP(D557,Results37!$F$3:$O$1399,AA$1,FALSE),VLOOKUP(D557,Results37!$F$3:$O$1399,AA$1,FALSE)))</f>
        <v>18</v>
      </c>
      <c r="AB557" s="14">
        <f>IFERROR(VLOOKUP($D557,Results37!$F$3:$L$1396,AB$1,FALSE),"")</f>
        <v>12</v>
      </c>
      <c r="AC557" s="14" t="str">
        <f>IFERROR(VLOOKUP($D557,Results37!$F$3:$L$1396,AC$1,FALSE),"")</f>
        <v>Okinawa Shisa</v>
      </c>
      <c r="AD557" s="14">
        <f t="shared" si="40"/>
        <v>841</v>
      </c>
      <c r="AE557" s="18" t="str">
        <f>IF(ISERROR(VLOOKUP($AC557&amp;"-"&amp;$F557&amp;" "&amp;G557,Bonuses!$B$1:$G$1006,4,FALSE)),"",INT(VLOOKUP($AC557&amp;"-"&amp;$F557&amp;" "&amp;$G557,Bonuses!$B$1:$G$1006,4,FALSE)))</f>
        <v/>
      </c>
      <c r="AF557" s="14" t="str">
        <f>IF(ISERROR(VLOOKUP($AC557&amp;"-"&amp;$F557,Bonuses!$B$1:$G$1006,5,FALSE)),"",IF(VLOOKUP($AC557&amp;"-"&amp;$F557,Bonuses!$B$1:$G$1006,5,FALSE)="","",VLOOKUP($AC557&amp;"-"&amp;$F557,Bonuses!$B$1:$G$1006,6,FALSE)&amp;" yrs, "&amp;VLOOKUP($AC557&amp;"-"&amp;$F557,Bonuses!$B$1:$G$1006,5,FALSE)))</f>
        <v/>
      </c>
    </row>
    <row r="558" spans="1:32" s="19" customFormat="1" hidden="1" x14ac:dyDescent="0.3">
      <c r="A558" s="19">
        <v>13952</v>
      </c>
      <c r="B558" s="19">
        <f t="shared" si="37"/>
        <v>1</v>
      </c>
      <c r="C558" s="14" t="str">
        <f>IF(ISNUMBER(IFERROR(VLOOKUP($A558,Pit!$A$4:$A$600,1,FALSE),"B")),"P","B")</f>
        <v>B</v>
      </c>
      <c r="D558" s="15">
        <f>IF($C558="B",VLOOKUP($A558,Bat!$A$4:$BG$1500,D$1,FALSE),VLOOKUP($A558,Pit!$A$4:$BA$1686,D$2,FALSE))</f>
        <v>13952</v>
      </c>
      <c r="E558" s="14" t="str">
        <f>IF($C558="B",VLOOKUP($A558,Bat!$A$4:$BG$1500,E$1,FALSE),VLOOKUP($A558,Pit!$A$4:$BA$1686,E$2,FALSE))</f>
        <v>2B</v>
      </c>
      <c r="F558" s="14" t="str">
        <f>IF($C558="B",VLOOKUP($A558,Bat!$A$4:$BG$1500,F$1,FALSE),VLOOKUP($A558,Pit!$A$4:$BA$1686,F$2,FALSE))</f>
        <v>Ira</v>
      </c>
      <c r="G558" s="14" t="str">
        <f>IF($C558="B",VLOOKUP($A558,Bat!$A$4:$BG$1500,G$1,FALSE),VLOOKUP($A558,Pit!$A$4:$BA$1686,G$2,FALSE))</f>
        <v>Tuk</v>
      </c>
      <c r="H558" s="14">
        <f>IF($C558="B",VLOOKUP($A558,Bat!$A$4:$BG$1500,H$1,FALSE),VLOOKUP($A558,Pit!$A$4:$BA$1686,H$2,FALSE))</f>
        <v>18</v>
      </c>
      <c r="I558" s="14" t="str">
        <f>IF($C558="B",VLOOKUP($A558,Bat!$A$4:$BG$1500,I$1,FALSE),VLOOKUP($A558,Pit!$A$4:$BA$1686,I$2,FALSE))</f>
        <v>R</v>
      </c>
      <c r="J558" s="14" t="str">
        <f>IF($C558="B",VLOOKUP($A558,Bat!$A$4:$BG$1500,J$1,FALSE),VLOOKUP($A558,Pit!$A$4:$BA$1686,J$2,FALSE))</f>
        <v>R</v>
      </c>
      <c r="K558" s="14" t="str">
        <f>IF($C558="B",VLOOKUP($A558,Bat!$A$4:$BG$1500,K$1,FALSE),VLOOKUP($A558,Pit!$A$4:$BA$1686,K$2,FALSE))</f>
        <v>Normal</v>
      </c>
      <c r="L558" s="15" t="str">
        <f>IF($C558="B",VLOOKUP($A558,Bat!$A$4:$BG$1500,L$1,FALSE),VLOOKUP($A558,Pit!$A$4:$BA$1686,L$2,FALSE))</f>
        <v>Normal</v>
      </c>
      <c r="M558" s="14">
        <f>IF($C558="B",VLOOKUP($A558,Bat!$A$4:$BG$1500,M$1,FALSE),VLOOKUP($A558,Pit!$A$4:$BA$1686,M$2,FALSE))</f>
        <v>2</v>
      </c>
      <c r="N558" s="14">
        <f>IF($C558="B",VLOOKUP($A558,Bat!$A$4:$BG$1500,N$1,FALSE),VLOOKUP($A558,Pit!$A$4:$BA$1686,N$2,FALSE))</f>
        <v>5</v>
      </c>
      <c r="O558" s="14">
        <f>IF($C558="B",VLOOKUP($A558,Bat!$A$4:$BG$1500,O$1,FALSE),VLOOKUP($A558,Pit!$A$4:$BA$1686,O$2,FALSE))</f>
        <v>3</v>
      </c>
      <c r="P558" s="14">
        <f>IF($C558="B",VLOOKUP($A558,Bat!$A$4:$BG$1500,P$1,FALSE),VLOOKUP($A558,Pit!$A$4:$BA$1686,P$2,FALSE))</f>
        <v>4</v>
      </c>
      <c r="Q558" s="15">
        <f>IF($C558="B",VLOOKUP($A558,Bat!$A$4:$BG$1500,Q$1,FALSE),VLOOKUP($A558,Pit!$A$4:$BA$1686,Q$2,FALSE))</f>
        <v>3</v>
      </c>
      <c r="R558" s="16">
        <f>IF($C558="B",VLOOKUP($A558,Bat!$A$4:$BG$1500,R$1,FALSE),VLOOKUP($A558,Pit!$A$4:$BA$1686,R$2,FALSE))</f>
        <v>107.47345129477668</v>
      </c>
      <c r="S558" s="17">
        <f>IF($C558="B",VLOOKUP($A558,Bat!$A$4:$BG$1500,S$1,FALSE),VLOOKUP($A558,Pit!$A$4:$BA$1686,S$2,FALSE))</f>
        <v>-0.13254789270276734</v>
      </c>
      <c r="T558" s="48" t="str">
        <f>IF($C558="B",VLOOKUP($A558,Bat!$A$4:$BG$1500,T$1,FALSE),VLOOKUP($A558,Pit!$A$4:$BA$1686,T$2,FALSE))</f>
        <v>$38k</v>
      </c>
      <c r="U558" s="19">
        <f>IF($C558="B",VLOOKUP($A558,Bat!$A$4:$AU$1464,46,FALSE),VLOOKUP($A558,Pit!$A$4:$BD$1664,55,FALSE))</f>
        <v>800</v>
      </c>
      <c r="V558" s="19">
        <f>IF($C558="B",VLOOKUP($A558,Bat!$A$4:$BA$1464,47,FALSE),VLOOKUP($A558,Pit!$A$4:$BF$1664,56,FALSE))</f>
        <v>800</v>
      </c>
      <c r="W558" s="19">
        <f>IF($C558="B",VLOOKUP($A558,Bat!$A$4:$BA$1464,48,FALSE),VLOOKUP($A558,Pit!$A$4:$BF$1664,57,FALSE))</f>
        <v>0</v>
      </c>
      <c r="X558" s="14">
        <f t="shared" si="38"/>
        <v>1387</v>
      </c>
      <c r="Y558" s="20">
        <f t="shared" si="39"/>
        <v>537</v>
      </c>
      <c r="Z558" s="14">
        <f>IFERROR(VLOOKUP($D558,Results37!$F$3:$L$1396,Z$1,FALSE),"")</f>
        <v>514</v>
      </c>
      <c r="AA558" s="43">
        <f>IF(ISERROR(VLOOKUP(D558,Results37!$F$3:$O$1399,AA$1,FALSE)),"",IF(VLOOKUP(D558,Results37!$F$3:$O$1399,AA$1+1,FALSE)=1,"S"&amp;VLOOKUP(D558,Results37!$F$3:$O$1399,AA$1,FALSE),VLOOKUP(D558,Results37!$F$3:$O$1399,AA$1,FALSE)))</f>
        <v>17</v>
      </c>
      <c r="AB558" s="14">
        <f>IFERROR(VLOOKUP($D558,Results37!$F$3:$L$1396,AB$1,FALSE),"")</f>
        <v>14</v>
      </c>
      <c r="AC558" s="14" t="str">
        <f>IFERROR(VLOOKUP($D558,Results37!$F$3:$L$1396,AC$1,FALSE),"")</f>
        <v>Palm Springs Codgers</v>
      </c>
      <c r="AD558" s="14">
        <f t="shared" si="40"/>
        <v>873</v>
      </c>
      <c r="AE558" s="18" t="str">
        <f>IF(ISERROR(VLOOKUP($AC558&amp;"-"&amp;$F558&amp;" "&amp;G558,Bonuses!$B$1:$G$1006,4,FALSE)),"",INT(VLOOKUP($AC558&amp;"-"&amp;$F558&amp;" "&amp;$G558,Bonuses!$B$1:$G$1006,4,FALSE)))</f>
        <v/>
      </c>
      <c r="AF558" s="14" t="str">
        <f>IF(ISERROR(VLOOKUP($AC558&amp;"-"&amp;$F558,Bonuses!$B$1:$G$1006,5,FALSE)),"",IF(VLOOKUP($AC558&amp;"-"&amp;$F558,Bonuses!$B$1:$G$1006,5,FALSE)="","",VLOOKUP($AC558&amp;"-"&amp;$F558,Bonuses!$B$1:$G$1006,6,FALSE)&amp;" yrs, "&amp;VLOOKUP($AC558&amp;"-"&amp;$F558,Bonuses!$B$1:$G$1006,5,FALSE)))</f>
        <v/>
      </c>
    </row>
    <row r="559" spans="1:32" s="19" customFormat="1" hidden="1" x14ac:dyDescent="0.3">
      <c r="A559" s="19">
        <v>13826</v>
      </c>
      <c r="B559" s="19">
        <f t="shared" si="37"/>
        <v>1</v>
      </c>
      <c r="C559" s="14" t="str">
        <f>IF(ISNUMBER(IFERROR(VLOOKUP($A559,Pit!$A$4:$A$600,1,FALSE),"B")),"P","B")</f>
        <v>P</v>
      </c>
      <c r="D559" s="15">
        <f>IF($C559="B",VLOOKUP($A559,Bat!$A$4:$BG$1500,D$1,FALSE),VLOOKUP($A559,Pit!$A$4:$BA$1686,D$2,FALSE))</f>
        <v>13826</v>
      </c>
      <c r="E559" s="14" t="str">
        <f>IF($C559="B",VLOOKUP($A559,Bat!$A$4:$BG$1500,E$1,FALSE),VLOOKUP($A559,Pit!$A$4:$BA$1686,E$2,FALSE))</f>
        <v>RP</v>
      </c>
      <c r="F559" s="14" t="str">
        <f>IF($C559="B",VLOOKUP($A559,Bat!$A$4:$BG$1500,F$1,FALSE),VLOOKUP($A559,Pit!$A$4:$BA$1686,F$2,FALSE))</f>
        <v>Albert</v>
      </c>
      <c r="G559" s="14" t="str">
        <f>IF($C559="B",VLOOKUP($A559,Bat!$A$4:$BG$1500,G$1,FALSE),VLOOKUP($A559,Pit!$A$4:$BA$1686,G$2,FALSE))</f>
        <v>Martínez</v>
      </c>
      <c r="H559" s="14">
        <f>IF($C559="B",VLOOKUP($A559,Bat!$A$4:$BG$1500,H$1,FALSE),VLOOKUP($A559,Pit!$A$4:$BA$1686,H$2,FALSE))</f>
        <v>18</v>
      </c>
      <c r="I559" s="14" t="str">
        <f>IF($C559="B",VLOOKUP($A559,Bat!$A$4:$BG$1500,I$1,FALSE),VLOOKUP($A559,Pit!$A$4:$BA$1686,I$2,FALSE))</f>
        <v>L</v>
      </c>
      <c r="J559" s="14" t="str">
        <f>IF($C559="B",VLOOKUP($A559,Bat!$A$4:$BG$1500,J$1,FALSE),VLOOKUP($A559,Pit!$A$4:$BA$1686,J$2,FALSE))</f>
        <v>L</v>
      </c>
      <c r="K559" s="14" t="str">
        <f>IF($C559="B",VLOOKUP($A559,Bat!$A$4:$BG$1500,K$1,FALSE),VLOOKUP($A559,Pit!$A$4:$BA$1686,K$2,FALSE))</f>
        <v>Low</v>
      </c>
      <c r="L559" s="15" t="str">
        <f>IF($C559="B",VLOOKUP($A559,Bat!$A$4:$BG$1500,L$1,FALSE),VLOOKUP($A559,Pit!$A$4:$BA$1686,L$2,FALSE))</f>
        <v>Low</v>
      </c>
      <c r="M559" s="14">
        <f>IF($C559="B",VLOOKUP($A559,Bat!$A$4:$BG$1500,M$1,FALSE),VLOOKUP($A559,Pit!$A$4:$BA$1686,M$2,FALSE))</f>
        <v>5</v>
      </c>
      <c r="N559" s="14">
        <f>IF($C559="B",VLOOKUP($A559,Bat!$A$4:$BG$1500,N$1,FALSE),VLOOKUP($A559,Pit!$A$4:$BA$1686,N$2,FALSE))</f>
        <v>2</v>
      </c>
      <c r="O559" s="14">
        <f>IF($C559="B",VLOOKUP($A559,Bat!$A$4:$BG$1500,O$1,FALSE),VLOOKUP($A559,Pit!$A$4:$BA$1686,O$2,FALSE))</f>
        <v>2</v>
      </c>
      <c r="P559" s="14" t="str">
        <f>IF($C559="B",VLOOKUP($A559,Bat!$A$4:$BG$1500,P$1,FALSE),VLOOKUP($A559,Pit!$A$4:$BA$1686,P$2,FALSE))</f>
        <v>88-90 Mph</v>
      </c>
      <c r="Q559" s="15">
        <f>IF($C559="B",VLOOKUP($A559,Bat!$A$4:$BG$1500,Q$1,FALSE),VLOOKUP($A559,Pit!$A$4:$BA$1686,Q$2,FALSE))</f>
        <v>2</v>
      </c>
      <c r="R559" s="16">
        <f>IF($C559="B",VLOOKUP($A559,Bat!$A$4:$BG$1500,R$1,FALSE),VLOOKUP($A559,Pit!$A$4:$BA$1686,R$2,FALSE))</f>
        <v>96.098743118959234</v>
      </c>
      <c r="S559" s="17">
        <f>IF($C559="B",VLOOKUP($A559,Bat!$A$4:$BG$1500,S$1,FALSE),VLOOKUP($A559,Pit!$A$4:$BA$1686,S$2,FALSE))</f>
        <v>-0.45208029395979127</v>
      </c>
      <c r="T559" s="48" t="str">
        <f>IF($C559="B",VLOOKUP($A559,Bat!$A$4:$BG$1500,T$1,FALSE),VLOOKUP($A559,Pit!$A$4:$BA$1686,T$2,FALSE))</f>
        <v>$70k</v>
      </c>
      <c r="U559" s="19">
        <f>IF($C559="B",VLOOKUP($A559,Bat!$A$4:$AU$1464,46,FALSE),VLOOKUP($A559,Pit!$A$4:$BD$1664,55,FALSE))</f>
        <v>800</v>
      </c>
      <c r="V559" s="19">
        <f>IF($C559="B",VLOOKUP($A559,Bat!$A$4:$BA$1464,47,FALSE),VLOOKUP($A559,Pit!$A$4:$BF$1664,56,FALSE))</f>
        <v>800</v>
      </c>
      <c r="W559" s="19">
        <f>IF($C559="B",VLOOKUP($A559,Bat!$A$4:$BA$1464,48,FALSE),VLOOKUP($A559,Pit!$A$4:$BF$1664,57,FALSE))</f>
        <v>0</v>
      </c>
      <c r="X559" s="14">
        <f t="shared" si="38"/>
        <v>1583</v>
      </c>
      <c r="Y559" s="20">
        <f t="shared" si="39"/>
        <v>733</v>
      </c>
      <c r="Z559" s="14" t="str">
        <f>IFERROR(VLOOKUP($D559,Results37!$F$3:$L$1396,Z$1,FALSE),"")</f>
        <v/>
      </c>
      <c r="AA559" s="43" t="str">
        <f>IF(ISERROR(VLOOKUP(D559,Results37!$F$3:$O$1399,AA$1,FALSE)),"",IF(VLOOKUP(D559,Results37!$F$3:$O$1399,AA$1+1,FALSE)=1,"S"&amp;VLOOKUP(D559,Results37!$F$3:$O$1399,AA$1,FALSE),VLOOKUP(D559,Results37!$F$3:$O$1399,AA$1,FALSE)))</f>
        <v/>
      </c>
      <c r="AB559" s="14" t="str">
        <f>IFERROR(VLOOKUP($D559,Results37!$F$3:$L$1396,AB$1,FALSE),"")</f>
        <v/>
      </c>
      <c r="AC559" s="14" t="str">
        <f>IFERROR(VLOOKUP($D559,Results37!$F$3:$L$1396,AC$1,FALSE),"")</f>
        <v/>
      </c>
      <c r="AD559" s="14" t="e">
        <f t="shared" si="40"/>
        <v>#VALUE!</v>
      </c>
      <c r="AE559" s="18" t="str">
        <f>IF(ISERROR(VLOOKUP($AC559&amp;"-"&amp;$F559&amp;" "&amp;G559,Bonuses!$B$1:$G$1006,4,FALSE)),"",INT(VLOOKUP($AC559&amp;"-"&amp;$F559&amp;" "&amp;$G559,Bonuses!$B$1:$G$1006,4,FALSE)))</f>
        <v/>
      </c>
      <c r="AF559" s="14" t="str">
        <f>IF(ISERROR(VLOOKUP($AC559&amp;"-"&amp;$F559,Bonuses!$B$1:$G$1006,5,FALSE)),"",IF(VLOOKUP($AC559&amp;"-"&amp;$F559,Bonuses!$B$1:$G$1006,5,FALSE)="","",VLOOKUP($AC559&amp;"-"&amp;$F559,Bonuses!$B$1:$G$1006,6,FALSE)&amp;" yrs, "&amp;VLOOKUP($AC559&amp;"-"&amp;$F559,Bonuses!$B$1:$G$1006,5,FALSE)))</f>
        <v/>
      </c>
    </row>
    <row r="560" spans="1:32" s="19" customFormat="1" hidden="1" x14ac:dyDescent="0.3">
      <c r="A560" s="19">
        <v>12603</v>
      </c>
      <c r="B560" s="19">
        <f t="shared" si="37"/>
        <v>1</v>
      </c>
      <c r="C560" s="14" t="str">
        <f>IF(ISNUMBER(IFERROR(VLOOKUP($A560,Pit!$A$4:$A$600,1,FALSE),"B")),"P","B")</f>
        <v>P</v>
      </c>
      <c r="D560" s="15">
        <f>IF($C560="B",VLOOKUP($A560,Bat!$A$4:$BG$1500,D$1,FALSE),VLOOKUP($A560,Pit!$A$4:$BA$1686,D$2,FALSE))</f>
        <v>12603</v>
      </c>
      <c r="E560" s="14" t="str">
        <f>IF($C560="B",VLOOKUP($A560,Bat!$A$4:$BG$1500,E$1,FALSE),VLOOKUP($A560,Pit!$A$4:$BA$1686,E$2,FALSE))</f>
        <v>RP</v>
      </c>
      <c r="F560" s="14" t="str">
        <f>IF($C560="B",VLOOKUP($A560,Bat!$A$4:$BG$1500,F$1,FALSE),VLOOKUP($A560,Pit!$A$4:$BA$1686,F$2,FALSE))</f>
        <v>Harold</v>
      </c>
      <c r="G560" s="14" t="str">
        <f>IF($C560="B",VLOOKUP($A560,Bat!$A$4:$BG$1500,G$1,FALSE),VLOOKUP($A560,Pit!$A$4:$BA$1686,G$2,FALSE))</f>
        <v>Millington</v>
      </c>
      <c r="H560" s="14">
        <f>IF($C560="B",VLOOKUP($A560,Bat!$A$4:$BG$1500,H$1,FALSE),VLOOKUP($A560,Pit!$A$4:$BA$1686,H$2,FALSE))</f>
        <v>18</v>
      </c>
      <c r="I560" s="14" t="str">
        <f>IF($C560="B",VLOOKUP($A560,Bat!$A$4:$BG$1500,I$1,FALSE),VLOOKUP($A560,Pit!$A$4:$BA$1686,I$2,FALSE))</f>
        <v>R</v>
      </c>
      <c r="J560" s="14" t="str">
        <f>IF($C560="B",VLOOKUP($A560,Bat!$A$4:$BG$1500,J$1,FALSE),VLOOKUP($A560,Pit!$A$4:$BA$1686,J$2,FALSE))</f>
        <v>R</v>
      </c>
      <c r="K560" s="14" t="str">
        <f>IF($C560="B",VLOOKUP($A560,Bat!$A$4:$BG$1500,K$1,FALSE),VLOOKUP($A560,Pit!$A$4:$BA$1686,K$2,FALSE))</f>
        <v>Low</v>
      </c>
      <c r="L560" s="15" t="str">
        <f>IF($C560="B",VLOOKUP($A560,Bat!$A$4:$BG$1500,L$1,FALSE),VLOOKUP($A560,Pit!$A$4:$BA$1686,L$2,FALSE))</f>
        <v>Normal</v>
      </c>
      <c r="M560" s="14">
        <f>IF($C560="B",VLOOKUP($A560,Bat!$A$4:$BG$1500,M$1,FALSE),VLOOKUP($A560,Pit!$A$4:$BA$1686,M$2,FALSE))</f>
        <v>5</v>
      </c>
      <c r="N560" s="14">
        <f>IF($C560="B",VLOOKUP($A560,Bat!$A$4:$BG$1500,N$1,FALSE),VLOOKUP($A560,Pit!$A$4:$BA$1686,N$2,FALSE))</f>
        <v>2</v>
      </c>
      <c r="O560" s="14">
        <f>IF($C560="B",VLOOKUP($A560,Bat!$A$4:$BG$1500,O$1,FALSE),VLOOKUP($A560,Pit!$A$4:$BA$1686,O$2,FALSE))</f>
        <v>2</v>
      </c>
      <c r="P560" s="14" t="str">
        <f>IF($C560="B",VLOOKUP($A560,Bat!$A$4:$BG$1500,P$1,FALSE),VLOOKUP($A560,Pit!$A$4:$BA$1686,P$2,FALSE))</f>
        <v>90-92 Mph</v>
      </c>
      <c r="Q560" s="15">
        <f>IF($C560="B",VLOOKUP($A560,Bat!$A$4:$BG$1500,Q$1,FALSE),VLOOKUP($A560,Pit!$A$4:$BA$1686,Q$2,FALSE))</f>
        <v>4</v>
      </c>
      <c r="R560" s="16">
        <f>IF($C560="B",VLOOKUP($A560,Bat!$A$4:$BG$1500,R$1,FALSE),VLOOKUP($A560,Pit!$A$4:$BA$1686,R$2,FALSE))</f>
        <v>95.948375145080945</v>
      </c>
      <c r="S560" s="17">
        <f>IF($C560="B",VLOOKUP($A560,Bat!$A$4:$BG$1500,S$1,FALSE),VLOOKUP($A560,Pit!$A$4:$BA$1686,S$2,FALSE))</f>
        <v>-0.46595274166394779</v>
      </c>
      <c r="T560" s="48" t="str">
        <f>IF($C560="B",VLOOKUP($A560,Bat!$A$4:$BG$1500,T$1,FALSE),VLOOKUP($A560,Pit!$A$4:$BA$1686,T$2,FALSE))</f>
        <v>$65k</v>
      </c>
      <c r="U560" s="19">
        <f>IF($C560="B",VLOOKUP($A560,Bat!$A$4:$AU$1464,46,FALSE),VLOOKUP($A560,Pit!$A$4:$BD$1664,55,FALSE))</f>
        <v>800</v>
      </c>
      <c r="V560" s="19">
        <f>IF($C560="B",VLOOKUP($A560,Bat!$A$4:$BA$1464,47,FALSE),VLOOKUP($A560,Pit!$A$4:$BF$1664,56,FALSE))</f>
        <v>800</v>
      </c>
      <c r="W560" s="19">
        <f>IF($C560="B",VLOOKUP($A560,Bat!$A$4:$BA$1464,48,FALSE),VLOOKUP($A560,Pit!$A$4:$BF$1664,57,FALSE))</f>
        <v>0</v>
      </c>
      <c r="X560" s="14">
        <f t="shared" si="38"/>
        <v>1589</v>
      </c>
      <c r="Y560" s="20">
        <f t="shared" si="39"/>
        <v>739</v>
      </c>
      <c r="Z560" s="14">
        <f>IFERROR(VLOOKUP($D560,Results37!$F$3:$L$1396,Z$1,FALSE),"")</f>
        <v>533</v>
      </c>
      <c r="AA560" s="43">
        <f>IF(ISERROR(VLOOKUP(D560,Results37!$F$3:$O$1399,AA$1,FALSE)),"",IF(VLOOKUP(D560,Results37!$F$3:$O$1399,AA$1+1,FALSE)=1,"S"&amp;VLOOKUP(D560,Results37!$F$3:$O$1399,AA$1,FALSE),VLOOKUP(D560,Results37!$F$3:$O$1399,AA$1,FALSE)))</f>
        <v>18</v>
      </c>
      <c r="AB560" s="14">
        <f>IFERROR(VLOOKUP($D560,Results37!$F$3:$L$1396,AB$1,FALSE),"")</f>
        <v>1</v>
      </c>
      <c r="AC560" s="14" t="str">
        <f>IFERROR(VLOOKUP($D560,Results37!$F$3:$L$1396,AC$1,FALSE),"")</f>
        <v>Yuma Arroyos</v>
      </c>
      <c r="AD560" s="14">
        <f t="shared" si="40"/>
        <v>1056</v>
      </c>
      <c r="AE560" s="18" t="str">
        <f>IF(ISERROR(VLOOKUP($AC560&amp;"-"&amp;$F560&amp;" "&amp;G560,Bonuses!$B$1:$G$1006,4,FALSE)),"",INT(VLOOKUP($AC560&amp;"-"&amp;$F560&amp;" "&amp;$G560,Bonuses!$B$1:$G$1006,4,FALSE)))</f>
        <v/>
      </c>
      <c r="AF560" s="14" t="str">
        <f>IF(ISERROR(VLOOKUP($AC560&amp;"-"&amp;$F560,Bonuses!$B$1:$G$1006,5,FALSE)),"",IF(VLOOKUP($AC560&amp;"-"&amp;$F560,Bonuses!$B$1:$G$1006,5,FALSE)="","",VLOOKUP($AC560&amp;"-"&amp;$F560,Bonuses!$B$1:$G$1006,6,FALSE)&amp;" yrs, "&amp;VLOOKUP($AC560&amp;"-"&amp;$F560,Bonuses!$B$1:$G$1006,5,FALSE)))</f>
        <v/>
      </c>
    </row>
    <row r="561" spans="1:32" s="19" customFormat="1" hidden="1" x14ac:dyDescent="0.3">
      <c r="A561" s="19">
        <v>10863</v>
      </c>
      <c r="B561" s="19">
        <f t="shared" si="37"/>
        <v>1</v>
      </c>
      <c r="C561" s="14" t="str">
        <f>IF(ISNUMBER(IFERROR(VLOOKUP($A561,Pit!$A$4:$A$600,1,FALSE),"B")),"P","B")</f>
        <v>P</v>
      </c>
      <c r="D561" s="15">
        <f>IF($C561="B",VLOOKUP($A561,Bat!$A$4:$BG$1500,D$1,FALSE),VLOOKUP($A561,Pit!$A$4:$BA$1686,D$2,FALSE))</f>
        <v>10863</v>
      </c>
      <c r="E561" s="14" t="str">
        <f>IF($C561="B",VLOOKUP($A561,Bat!$A$4:$BG$1500,E$1,FALSE),VLOOKUP($A561,Pit!$A$4:$BA$1686,E$2,FALSE))</f>
        <v>RP</v>
      </c>
      <c r="F561" s="14" t="str">
        <f>IF($C561="B",VLOOKUP($A561,Bat!$A$4:$BG$1500,F$1,FALSE),VLOOKUP($A561,Pit!$A$4:$BA$1686,F$2,FALSE))</f>
        <v>Taro</v>
      </c>
      <c r="G561" s="14" t="str">
        <f>IF($C561="B",VLOOKUP($A561,Bat!$A$4:$BG$1500,G$1,FALSE),VLOOKUP($A561,Pit!$A$4:$BA$1686,G$2,FALSE))</f>
        <v>Miyata</v>
      </c>
      <c r="H561" s="14">
        <f>IF($C561="B",VLOOKUP($A561,Bat!$A$4:$BG$1500,H$1,FALSE),VLOOKUP($A561,Pit!$A$4:$BA$1686,H$2,FALSE))</f>
        <v>18</v>
      </c>
      <c r="I561" s="14" t="str">
        <f>IF($C561="B",VLOOKUP($A561,Bat!$A$4:$BG$1500,I$1,FALSE),VLOOKUP($A561,Pit!$A$4:$BA$1686,I$2,FALSE))</f>
        <v>L</v>
      </c>
      <c r="J561" s="14" t="str">
        <f>IF($C561="B",VLOOKUP($A561,Bat!$A$4:$BG$1500,J$1,FALSE),VLOOKUP($A561,Pit!$A$4:$BA$1686,J$2,FALSE))</f>
        <v>L</v>
      </c>
      <c r="K561" s="14" t="str">
        <f>IF($C561="B",VLOOKUP($A561,Bat!$A$4:$BG$1500,K$1,FALSE),VLOOKUP($A561,Pit!$A$4:$BA$1686,K$2,FALSE))</f>
        <v>Normal</v>
      </c>
      <c r="L561" s="15" t="str">
        <f>IF($C561="B",VLOOKUP($A561,Bat!$A$4:$BG$1500,L$1,FALSE),VLOOKUP($A561,Pit!$A$4:$BA$1686,L$2,FALSE))</f>
        <v>Normal</v>
      </c>
      <c r="M561" s="14">
        <f>IF($C561="B",VLOOKUP($A561,Bat!$A$4:$BG$1500,M$1,FALSE),VLOOKUP($A561,Pit!$A$4:$BA$1686,M$2,FALSE))</f>
        <v>5</v>
      </c>
      <c r="N561" s="14">
        <f>IF($C561="B",VLOOKUP($A561,Bat!$A$4:$BG$1500,N$1,FALSE),VLOOKUP($A561,Pit!$A$4:$BA$1686,N$2,FALSE))</f>
        <v>1</v>
      </c>
      <c r="O561" s="14">
        <f>IF($C561="B",VLOOKUP($A561,Bat!$A$4:$BG$1500,O$1,FALSE),VLOOKUP($A561,Pit!$A$4:$BA$1686,O$2,FALSE))</f>
        <v>2</v>
      </c>
      <c r="P561" s="14" t="str">
        <f>IF($C561="B",VLOOKUP($A561,Bat!$A$4:$BG$1500,P$1,FALSE),VLOOKUP($A561,Pit!$A$4:$BA$1686,P$2,FALSE))</f>
        <v>88-90 Mph</v>
      </c>
      <c r="Q561" s="15">
        <f>IF($C561="B",VLOOKUP($A561,Bat!$A$4:$BG$1500,Q$1,FALSE),VLOOKUP($A561,Pit!$A$4:$BA$1686,Q$2,FALSE))</f>
        <v>8</v>
      </c>
      <c r="R561" s="16">
        <f>IF($C561="B",VLOOKUP($A561,Bat!$A$4:$BG$1500,R$1,FALSE),VLOOKUP($A561,Pit!$A$4:$BA$1686,R$2,FALSE))</f>
        <v>99.550568954513878</v>
      </c>
      <c r="S561" s="17">
        <f>IF($C561="B",VLOOKUP($A561,Bat!$A$4:$BG$1500,S$1,FALSE),VLOOKUP($A561,Pit!$A$4:$BA$1686,S$2,FALSE))</f>
        <v>-0.13362635624598407</v>
      </c>
      <c r="T561" s="48" t="str">
        <f>IF($C561="B",VLOOKUP($A561,Bat!$A$4:$BG$1500,T$1,FALSE),VLOOKUP($A561,Pit!$A$4:$BA$1686,T$2,FALSE))</f>
        <v>$65k</v>
      </c>
      <c r="U561" s="19">
        <f>IF($C561="B",VLOOKUP($A561,Bat!$A$4:$AU$1464,46,FALSE),VLOOKUP($A561,Pit!$A$4:$BD$1664,55,FALSE))</f>
        <v>800</v>
      </c>
      <c r="V561" s="19">
        <f>IF($C561="B",VLOOKUP($A561,Bat!$A$4:$BA$1464,47,FALSE),VLOOKUP($A561,Pit!$A$4:$BF$1664,56,FALSE))</f>
        <v>800</v>
      </c>
      <c r="W561" s="19">
        <f>IF($C561="B",VLOOKUP($A561,Bat!$A$4:$BA$1464,48,FALSE),VLOOKUP($A561,Pit!$A$4:$BF$1664,57,FALSE))</f>
        <v>0</v>
      </c>
      <c r="X561" s="14">
        <f t="shared" si="38"/>
        <v>1388</v>
      </c>
      <c r="Y561" s="20">
        <f t="shared" si="39"/>
        <v>538</v>
      </c>
      <c r="Z561" s="14" t="str">
        <f>IFERROR(VLOOKUP($D561,Results37!$F$3:$L$1396,Z$1,FALSE),"")</f>
        <v/>
      </c>
      <c r="AA561" s="43" t="str">
        <f>IF(ISERROR(VLOOKUP(D561,Results37!$F$3:$O$1399,AA$1,FALSE)),"",IF(VLOOKUP(D561,Results37!$F$3:$O$1399,AA$1+1,FALSE)=1,"S"&amp;VLOOKUP(D561,Results37!$F$3:$O$1399,AA$1,FALSE),VLOOKUP(D561,Results37!$F$3:$O$1399,AA$1,FALSE)))</f>
        <v/>
      </c>
      <c r="AB561" s="14" t="str">
        <f>IFERROR(VLOOKUP($D561,Results37!$F$3:$L$1396,AB$1,FALSE),"")</f>
        <v/>
      </c>
      <c r="AC561" s="14" t="str">
        <f>IFERROR(VLOOKUP($D561,Results37!$F$3:$L$1396,AC$1,FALSE),"")</f>
        <v/>
      </c>
      <c r="AD561" s="14" t="e">
        <f t="shared" si="40"/>
        <v>#VALUE!</v>
      </c>
      <c r="AE561" s="18" t="str">
        <f>IF(ISERROR(VLOOKUP($AC561&amp;"-"&amp;$F561&amp;" "&amp;G561,Bonuses!$B$1:$G$1006,4,FALSE)),"",INT(VLOOKUP($AC561&amp;"-"&amp;$F561&amp;" "&amp;$G561,Bonuses!$B$1:$G$1006,4,FALSE)))</f>
        <v/>
      </c>
      <c r="AF561" s="14" t="str">
        <f>IF(ISERROR(VLOOKUP($AC561&amp;"-"&amp;$F561,Bonuses!$B$1:$G$1006,5,FALSE)),"",IF(VLOOKUP($AC561&amp;"-"&amp;$F561,Bonuses!$B$1:$G$1006,5,FALSE)="","",VLOOKUP($AC561&amp;"-"&amp;$F561,Bonuses!$B$1:$G$1006,6,FALSE)&amp;" yrs, "&amp;VLOOKUP($AC561&amp;"-"&amp;$F561,Bonuses!$B$1:$G$1006,5,FALSE)))</f>
        <v/>
      </c>
    </row>
    <row r="562" spans="1:32" s="19" customFormat="1" hidden="1" x14ac:dyDescent="0.3">
      <c r="A562" s="19">
        <v>12174</v>
      </c>
      <c r="B562" s="19">
        <f t="shared" si="37"/>
        <v>1</v>
      </c>
      <c r="C562" s="14" t="str">
        <f>IF(ISNUMBER(IFERROR(VLOOKUP($A562,Pit!$A$4:$A$600,1,FALSE),"B")),"P","B")</f>
        <v>P</v>
      </c>
      <c r="D562" s="15">
        <f>IF($C562="B",VLOOKUP($A562,Bat!$A$4:$BG$1500,D$1,FALSE),VLOOKUP($A562,Pit!$A$4:$BA$1686,D$2,FALSE))</f>
        <v>12174</v>
      </c>
      <c r="E562" s="14" t="str">
        <f>IF($C562="B",VLOOKUP($A562,Bat!$A$4:$BG$1500,E$1,FALSE),VLOOKUP($A562,Pit!$A$4:$BA$1686,E$2,FALSE))</f>
        <v>RP</v>
      </c>
      <c r="F562" s="14" t="str">
        <f>IF($C562="B",VLOOKUP($A562,Bat!$A$4:$BG$1500,F$1,FALSE),VLOOKUP($A562,Pit!$A$4:$BA$1686,F$2,FALSE))</f>
        <v>Lowie</v>
      </c>
      <c r="G562" s="14" t="str">
        <f>IF($C562="B",VLOOKUP($A562,Bat!$A$4:$BG$1500,G$1,FALSE),VLOOKUP($A562,Pit!$A$4:$BA$1686,G$2,FALSE))</f>
        <v>Leers</v>
      </c>
      <c r="H562" s="14">
        <f>IF($C562="B",VLOOKUP($A562,Bat!$A$4:$BG$1500,H$1,FALSE),VLOOKUP($A562,Pit!$A$4:$BA$1686,H$2,FALSE))</f>
        <v>18</v>
      </c>
      <c r="I562" s="14" t="str">
        <f>IF($C562="B",VLOOKUP($A562,Bat!$A$4:$BG$1500,I$1,FALSE),VLOOKUP($A562,Pit!$A$4:$BA$1686,I$2,FALSE))</f>
        <v>R</v>
      </c>
      <c r="J562" s="14" t="str">
        <f>IF($C562="B",VLOOKUP($A562,Bat!$A$4:$BG$1500,J$1,FALSE),VLOOKUP($A562,Pit!$A$4:$BA$1686,J$2,FALSE))</f>
        <v>L</v>
      </c>
      <c r="K562" s="14" t="str">
        <f>IF($C562="B",VLOOKUP($A562,Bat!$A$4:$BG$1500,K$1,FALSE),VLOOKUP($A562,Pit!$A$4:$BA$1686,K$2,FALSE))</f>
        <v>Low</v>
      </c>
      <c r="L562" s="15" t="str">
        <f>IF($C562="B",VLOOKUP($A562,Bat!$A$4:$BG$1500,L$1,FALSE),VLOOKUP($A562,Pit!$A$4:$BA$1686,L$2,FALSE))</f>
        <v>Normal</v>
      </c>
      <c r="M562" s="14">
        <f>IF($C562="B",VLOOKUP($A562,Bat!$A$4:$BG$1500,M$1,FALSE),VLOOKUP($A562,Pit!$A$4:$BA$1686,M$2,FALSE))</f>
        <v>3</v>
      </c>
      <c r="N562" s="14">
        <f>IF($C562="B",VLOOKUP($A562,Bat!$A$4:$BG$1500,N$1,FALSE),VLOOKUP($A562,Pit!$A$4:$BA$1686,N$2,FALSE))</f>
        <v>2</v>
      </c>
      <c r="O562" s="14">
        <f>IF($C562="B",VLOOKUP($A562,Bat!$A$4:$BG$1500,O$1,FALSE),VLOOKUP($A562,Pit!$A$4:$BA$1686,O$2,FALSE))</f>
        <v>2</v>
      </c>
      <c r="P562" s="14" t="str">
        <f>IF($C562="B",VLOOKUP($A562,Bat!$A$4:$BG$1500,P$1,FALSE),VLOOKUP($A562,Pit!$A$4:$BA$1686,P$2,FALSE))</f>
        <v>85-87 Mph</v>
      </c>
      <c r="Q562" s="15">
        <f>IF($C562="B",VLOOKUP($A562,Bat!$A$4:$BG$1500,Q$1,FALSE),VLOOKUP($A562,Pit!$A$4:$BA$1686,Q$2,FALSE))</f>
        <v>6</v>
      </c>
      <c r="R562" s="16">
        <f>IF($C562="B",VLOOKUP($A562,Bat!$A$4:$BG$1500,R$1,FALSE),VLOOKUP($A562,Pit!$A$4:$BA$1686,R$2,FALSE))</f>
        <v>95.88251940005506</v>
      </c>
      <c r="S562" s="17">
        <f>IF($C562="B",VLOOKUP($A562,Bat!$A$4:$BG$1500,S$1,FALSE),VLOOKUP($A562,Pit!$A$4:$BA$1686,S$2,FALSE))</f>
        <v>-0.47202837303229572</v>
      </c>
      <c r="T562" s="48" t="str">
        <f>IF($C562="B",VLOOKUP($A562,Bat!$A$4:$BG$1500,T$1,FALSE),VLOOKUP($A562,Pit!$A$4:$BA$1686,T$2,FALSE))</f>
        <v>$70k</v>
      </c>
      <c r="U562" s="19">
        <f>IF($C562="B",VLOOKUP($A562,Bat!$A$4:$AU$1464,46,FALSE),VLOOKUP($A562,Pit!$A$4:$BD$1664,55,FALSE))</f>
        <v>800</v>
      </c>
      <c r="V562" s="19">
        <f>IF($C562="B",VLOOKUP($A562,Bat!$A$4:$BA$1464,47,FALSE),VLOOKUP($A562,Pit!$A$4:$BF$1664,56,FALSE))</f>
        <v>800</v>
      </c>
      <c r="W562" s="19">
        <f>IF($C562="B",VLOOKUP($A562,Bat!$A$4:$BA$1464,48,FALSE),VLOOKUP($A562,Pit!$A$4:$BF$1664,57,FALSE))</f>
        <v>0</v>
      </c>
      <c r="X562" s="14">
        <f t="shared" si="38"/>
        <v>1595</v>
      </c>
      <c r="Y562" s="20">
        <f t="shared" si="39"/>
        <v>745</v>
      </c>
      <c r="Z562" s="14" t="str">
        <f>IFERROR(VLOOKUP($D562,Results37!$F$3:$L$1396,Z$1,FALSE),"")</f>
        <v/>
      </c>
      <c r="AA562" s="43" t="str">
        <f>IF(ISERROR(VLOOKUP(D562,Results37!$F$3:$O$1399,AA$1,FALSE)),"",IF(VLOOKUP(D562,Results37!$F$3:$O$1399,AA$1+1,FALSE)=1,"S"&amp;VLOOKUP(D562,Results37!$F$3:$O$1399,AA$1,FALSE),VLOOKUP(D562,Results37!$F$3:$O$1399,AA$1,FALSE)))</f>
        <v/>
      </c>
      <c r="AB562" s="14" t="str">
        <f>IFERROR(VLOOKUP($D562,Results37!$F$3:$L$1396,AB$1,FALSE),"")</f>
        <v/>
      </c>
      <c r="AC562" s="14" t="str">
        <f>IFERROR(VLOOKUP($D562,Results37!$F$3:$L$1396,AC$1,FALSE),"")</f>
        <v/>
      </c>
      <c r="AD562" s="14" t="e">
        <f t="shared" si="40"/>
        <v>#VALUE!</v>
      </c>
      <c r="AE562" s="18" t="str">
        <f>IF(ISERROR(VLOOKUP($AC562&amp;"-"&amp;$F562&amp;" "&amp;G562,Bonuses!$B$1:$G$1006,4,FALSE)),"",INT(VLOOKUP($AC562&amp;"-"&amp;$F562&amp;" "&amp;$G562,Bonuses!$B$1:$G$1006,4,FALSE)))</f>
        <v/>
      </c>
      <c r="AF562" s="14" t="str">
        <f>AA562&amp;"."&amp;AB562&amp;" ("&amp;Z562&amp;") - "&amp;E562&amp;" "&amp;F562&amp;" "&amp;G562</f>
        <v>. () - RP Lowie Leers</v>
      </c>
    </row>
    <row r="563" spans="1:32" s="19" customFormat="1" hidden="1" x14ac:dyDescent="0.3">
      <c r="A563" s="19">
        <v>14446</v>
      </c>
      <c r="B563" s="19">
        <f t="shared" si="37"/>
        <v>1</v>
      </c>
      <c r="C563" s="14" t="str">
        <f>IF(ISNUMBER(IFERROR(VLOOKUP($A563,Pit!$A$4:$A$600,1,FALSE),"B")),"P","B")</f>
        <v>P</v>
      </c>
      <c r="D563" s="15">
        <f>IF($C563="B",VLOOKUP($A563,Bat!$A$4:$BG$1500,D$1,FALSE),VLOOKUP($A563,Pit!$A$4:$BA$1686,D$2,FALSE))</f>
        <v>14446</v>
      </c>
      <c r="E563" s="14" t="str">
        <f>IF($C563="B",VLOOKUP($A563,Bat!$A$4:$BG$1500,E$1,FALSE),VLOOKUP($A563,Pit!$A$4:$BA$1686,E$2,FALSE))</f>
        <v>RP</v>
      </c>
      <c r="F563" s="14" t="str">
        <f>IF($C563="B",VLOOKUP($A563,Bat!$A$4:$BG$1500,F$1,FALSE),VLOOKUP($A563,Pit!$A$4:$BA$1686,F$2,FALSE))</f>
        <v>Toshiharu</v>
      </c>
      <c r="G563" s="14" t="str">
        <f>IF($C563="B",VLOOKUP($A563,Bat!$A$4:$BG$1500,G$1,FALSE),VLOOKUP($A563,Pit!$A$4:$BA$1686,G$2,FALSE))</f>
        <v>Akiyama</v>
      </c>
      <c r="H563" s="14">
        <f>IF($C563="B",VLOOKUP($A563,Bat!$A$4:$BG$1500,H$1,FALSE),VLOOKUP($A563,Pit!$A$4:$BA$1686,H$2,FALSE))</f>
        <v>18</v>
      </c>
      <c r="I563" s="14" t="str">
        <f>IF($C563="B",VLOOKUP($A563,Bat!$A$4:$BG$1500,I$1,FALSE),VLOOKUP($A563,Pit!$A$4:$BA$1686,I$2,FALSE))</f>
        <v>S</v>
      </c>
      <c r="J563" s="14" t="str">
        <f>IF($C563="B",VLOOKUP($A563,Bat!$A$4:$BG$1500,J$1,FALSE),VLOOKUP($A563,Pit!$A$4:$BA$1686,J$2,FALSE))</f>
        <v>L</v>
      </c>
      <c r="K563" s="14" t="str">
        <f>IF($C563="B",VLOOKUP($A563,Bat!$A$4:$BG$1500,K$1,FALSE),VLOOKUP($A563,Pit!$A$4:$BA$1686,K$2,FALSE))</f>
        <v>High</v>
      </c>
      <c r="L563" s="15" t="str">
        <f>IF($C563="B",VLOOKUP($A563,Bat!$A$4:$BG$1500,L$1,FALSE),VLOOKUP($A563,Pit!$A$4:$BA$1686,L$2,FALSE))</f>
        <v>Normal</v>
      </c>
      <c r="M563" s="14">
        <f>IF($C563="B",VLOOKUP($A563,Bat!$A$4:$BG$1500,M$1,FALSE),VLOOKUP($A563,Pit!$A$4:$BA$1686,M$2,FALSE))</f>
        <v>3</v>
      </c>
      <c r="N563" s="14">
        <f>IF($C563="B",VLOOKUP($A563,Bat!$A$4:$BG$1500,N$1,FALSE),VLOOKUP($A563,Pit!$A$4:$BA$1686,N$2,FALSE))</f>
        <v>2</v>
      </c>
      <c r="O563" s="14">
        <f>IF($C563="B",VLOOKUP($A563,Bat!$A$4:$BG$1500,O$1,FALSE),VLOOKUP($A563,Pit!$A$4:$BA$1686,O$2,FALSE))</f>
        <v>1</v>
      </c>
      <c r="P563" s="14" t="str">
        <f>IF($C563="B",VLOOKUP($A563,Bat!$A$4:$BG$1500,P$1,FALSE),VLOOKUP($A563,Pit!$A$4:$BA$1686,P$2,FALSE))</f>
        <v>84-86 Mph</v>
      </c>
      <c r="Q563" s="15">
        <f>IF($C563="B",VLOOKUP($A563,Bat!$A$4:$BG$1500,Q$1,FALSE),VLOOKUP($A563,Pit!$A$4:$BA$1686,Q$2,FALSE))</f>
        <v>6</v>
      </c>
      <c r="R563" s="16">
        <f>IF($C563="B",VLOOKUP($A563,Bat!$A$4:$BG$1500,R$1,FALSE),VLOOKUP($A563,Pit!$A$4:$BA$1686,R$2,FALSE))</f>
        <v>94.397314395193888</v>
      </c>
      <c r="S563" s="17">
        <f>IF($C563="B",VLOOKUP($A563,Bat!$A$4:$BG$1500,S$1,FALSE),VLOOKUP($A563,Pit!$A$4:$BA$1686,S$2,FALSE))</f>
        <v>-0.60904843274637366</v>
      </c>
      <c r="T563" s="48" t="str">
        <f>IF($C563="B",VLOOKUP($A563,Bat!$A$4:$BG$1500,T$1,FALSE),VLOOKUP($A563,Pit!$A$4:$BA$1686,T$2,FALSE))</f>
        <v>$65k</v>
      </c>
      <c r="U563" s="19">
        <f>IF($C563="B",VLOOKUP($A563,Bat!$A$4:$AU$1464,46,FALSE),VLOOKUP($A563,Pit!$A$4:$BD$1664,55,FALSE))</f>
        <v>800</v>
      </c>
      <c r="V563" s="19">
        <f>IF($C563="B",VLOOKUP($A563,Bat!$A$4:$BA$1464,47,FALSE),VLOOKUP($A563,Pit!$A$4:$BF$1664,56,FALSE))</f>
        <v>800</v>
      </c>
      <c r="W563" s="19">
        <f>IF($C563="B",VLOOKUP($A563,Bat!$A$4:$BA$1464,48,FALSE),VLOOKUP($A563,Pit!$A$4:$BF$1664,57,FALSE))</f>
        <v>0</v>
      </c>
      <c r="X563" s="14">
        <f t="shared" si="38"/>
        <v>1673</v>
      </c>
      <c r="Y563" s="20">
        <f t="shared" si="39"/>
        <v>823</v>
      </c>
      <c r="Z563" s="14">
        <f>IFERROR(VLOOKUP($D563,Results37!$F$3:$L$1396,Z$1,FALSE),"")</f>
        <v>289</v>
      </c>
      <c r="AA563" s="43">
        <f>IF(ISERROR(VLOOKUP(D563,Results37!$F$3:$O$1399,AA$1,FALSE)),"",IF(VLOOKUP(D563,Results37!$F$3:$O$1399,AA$1+1,FALSE)=1,"S"&amp;VLOOKUP(D563,Results37!$F$3:$O$1399,AA$1,FALSE),VLOOKUP(D563,Results37!$F$3:$O$1399,AA$1,FALSE)))</f>
        <v>10</v>
      </c>
      <c r="AB563" s="14">
        <f>IFERROR(VLOOKUP($D563,Results37!$F$3:$L$1396,AB$1,FALSE),"")</f>
        <v>13</v>
      </c>
      <c r="AC563" s="14" t="str">
        <f>IFERROR(VLOOKUP($D563,Results37!$F$3:$L$1396,AC$1,FALSE),"")</f>
        <v>Toyama Wind Dancers</v>
      </c>
      <c r="AD563" s="14">
        <f t="shared" si="40"/>
        <v>1384</v>
      </c>
      <c r="AE563" s="18" t="str">
        <f>IF(ISERROR(VLOOKUP($AC563&amp;"-"&amp;$F563&amp;" "&amp;G563,Bonuses!$B$1:$G$1006,4,FALSE)),"",INT(VLOOKUP($AC563&amp;"-"&amp;$F563&amp;" "&amp;$G563,Bonuses!$B$1:$G$1006,4,FALSE)))</f>
        <v/>
      </c>
      <c r="AF563" s="14" t="str">
        <f>IF(ISERROR(VLOOKUP($AC563&amp;"-"&amp;$F563,Bonuses!$B$1:$G$1006,5,FALSE)),"",IF(VLOOKUP($AC563&amp;"-"&amp;$F563,Bonuses!$B$1:$G$1006,5,FALSE)="","",VLOOKUP($AC563&amp;"-"&amp;$F563,Bonuses!$B$1:$G$1006,6,FALSE)&amp;" yrs, "&amp;VLOOKUP($AC563&amp;"-"&amp;$F563,Bonuses!$B$1:$G$1006,5,FALSE)))</f>
        <v/>
      </c>
    </row>
    <row r="564" spans="1:32" s="19" customFormat="1" hidden="1" x14ac:dyDescent="0.3">
      <c r="A564" s="19">
        <v>12290</v>
      </c>
      <c r="B564" s="19">
        <f t="shared" si="37"/>
        <v>1</v>
      </c>
      <c r="C564" s="14" t="str">
        <f>IF(ISNUMBER(IFERROR(VLOOKUP($A564,Pit!$A$4:$A$600,1,FALSE),"B")),"P","B")</f>
        <v>B</v>
      </c>
      <c r="D564" s="15">
        <f>IF($C564="B",VLOOKUP($A564,Bat!$A$4:$BG$1500,D$1,FALSE),VLOOKUP($A564,Pit!$A$4:$BA$1686,D$2,FALSE))</f>
        <v>12290</v>
      </c>
      <c r="E564" s="14" t="str">
        <f>IF($C564="B",VLOOKUP($A564,Bat!$A$4:$BG$1500,E$1,FALSE),VLOOKUP($A564,Pit!$A$4:$BA$1686,E$2,FALSE))</f>
        <v>LF</v>
      </c>
      <c r="F564" s="14" t="str">
        <f>IF($C564="B",VLOOKUP($A564,Bat!$A$4:$BG$1500,F$1,FALSE),VLOOKUP($A564,Pit!$A$4:$BA$1686,F$2,FALSE))</f>
        <v>Francisco</v>
      </c>
      <c r="G564" s="14" t="str">
        <f>IF($C564="B",VLOOKUP($A564,Bat!$A$4:$BG$1500,G$1,FALSE),VLOOKUP($A564,Pit!$A$4:$BA$1686,G$2,FALSE))</f>
        <v>Miranda</v>
      </c>
      <c r="H564" s="14">
        <f>IF($C564="B",VLOOKUP($A564,Bat!$A$4:$BG$1500,H$1,FALSE),VLOOKUP($A564,Pit!$A$4:$BA$1686,H$2,FALSE))</f>
        <v>18</v>
      </c>
      <c r="I564" s="14" t="str">
        <f>IF($C564="B",VLOOKUP($A564,Bat!$A$4:$BG$1500,I$1,FALSE),VLOOKUP($A564,Pit!$A$4:$BA$1686,I$2,FALSE))</f>
        <v>L</v>
      </c>
      <c r="J564" s="14" t="str">
        <f>IF($C564="B",VLOOKUP($A564,Bat!$A$4:$BG$1500,J$1,FALSE),VLOOKUP($A564,Pit!$A$4:$BA$1686,J$2,FALSE))</f>
        <v>L</v>
      </c>
      <c r="K564" s="14" t="str">
        <f>IF($C564="B",VLOOKUP($A564,Bat!$A$4:$BG$1500,K$1,FALSE),VLOOKUP($A564,Pit!$A$4:$BA$1686,K$2,FALSE))</f>
        <v>Normal</v>
      </c>
      <c r="L564" s="15" t="str">
        <f>IF($C564="B",VLOOKUP($A564,Bat!$A$4:$BG$1500,L$1,FALSE),VLOOKUP($A564,Pit!$A$4:$BA$1686,L$2,FALSE))</f>
        <v>High</v>
      </c>
      <c r="M564" s="14">
        <f>IF($C564="B",VLOOKUP($A564,Bat!$A$4:$BG$1500,M$1,FALSE),VLOOKUP($A564,Pit!$A$4:$BA$1686,M$2,FALSE))</f>
        <v>2</v>
      </c>
      <c r="N564" s="14">
        <f>IF($C564="B",VLOOKUP($A564,Bat!$A$4:$BG$1500,N$1,FALSE),VLOOKUP($A564,Pit!$A$4:$BA$1686,N$2,FALSE))</f>
        <v>3</v>
      </c>
      <c r="O564" s="14">
        <f>IF($C564="B",VLOOKUP($A564,Bat!$A$4:$BG$1500,O$1,FALSE),VLOOKUP($A564,Pit!$A$4:$BA$1686,O$2,FALSE))</f>
        <v>4</v>
      </c>
      <c r="P564" s="14">
        <f>IF($C564="B",VLOOKUP($A564,Bat!$A$4:$BG$1500,P$1,FALSE),VLOOKUP($A564,Pit!$A$4:$BA$1686,P$2,FALSE))</f>
        <v>3</v>
      </c>
      <c r="Q564" s="15">
        <f>IF($C564="B",VLOOKUP($A564,Bat!$A$4:$BG$1500,Q$1,FALSE),VLOOKUP($A564,Pit!$A$4:$BA$1686,Q$2,FALSE))</f>
        <v>4</v>
      </c>
      <c r="R564" s="16">
        <f>IF($C564="B",VLOOKUP($A564,Bat!$A$4:$BG$1500,R$1,FALSE),VLOOKUP($A564,Pit!$A$4:$BA$1686,R$2,FALSE))</f>
        <v>107.46768998027515</v>
      </c>
      <c r="S564" s="17">
        <f>IF($C564="B",VLOOKUP($A564,Bat!$A$4:$BG$1500,S$1,FALSE),VLOOKUP($A564,Pit!$A$4:$BA$1686,S$2,FALSE))</f>
        <v>-0.13375136663864129</v>
      </c>
      <c r="T564" s="48" t="str">
        <f>IF($C564="B",VLOOKUP($A564,Bat!$A$4:$BG$1500,T$1,FALSE),VLOOKUP($A564,Pit!$A$4:$BA$1686,T$2,FALSE))</f>
        <v>$65k</v>
      </c>
      <c r="U564" s="19">
        <f>IF($C564="B",VLOOKUP($A564,Bat!$A$4:$AU$1464,46,FALSE),VLOOKUP($A564,Pit!$A$4:$BD$1664,55,FALSE))</f>
        <v>800</v>
      </c>
      <c r="V564" s="19">
        <f>IF($C564="B",VLOOKUP($A564,Bat!$A$4:$BA$1464,47,FALSE),VLOOKUP($A564,Pit!$A$4:$BF$1664,56,FALSE))</f>
        <v>800</v>
      </c>
      <c r="W564" s="19">
        <f>IF($C564="B",VLOOKUP($A564,Bat!$A$4:$BA$1464,48,FALSE),VLOOKUP($A564,Pit!$A$4:$BF$1664,57,FALSE))</f>
        <v>0</v>
      </c>
      <c r="X564" s="14">
        <f t="shared" si="38"/>
        <v>1389</v>
      </c>
      <c r="Y564" s="20">
        <f t="shared" si="39"/>
        <v>539</v>
      </c>
      <c r="Z564" s="14">
        <f>IFERROR(VLOOKUP($D564,Results37!$F$3:$L$1396,Z$1,FALSE),"")</f>
        <v>557</v>
      </c>
      <c r="AA564" s="43">
        <f>IF(ISERROR(VLOOKUP(D564,Results37!$F$3:$O$1399,AA$1,FALSE)),"",IF(VLOOKUP(D564,Results37!$F$3:$O$1399,AA$1+1,FALSE)=1,"S"&amp;VLOOKUP(D564,Results37!$F$3:$O$1399,AA$1,FALSE),VLOOKUP(D564,Results37!$F$3:$O$1399,AA$1,FALSE)))</f>
        <v>18</v>
      </c>
      <c r="AB564" s="14">
        <f>IFERROR(VLOOKUP($D564,Results37!$F$3:$L$1396,AB$1,FALSE),"")</f>
        <v>25</v>
      </c>
      <c r="AC564" s="14" t="str">
        <f>IFERROR(VLOOKUP($D564,Results37!$F$3:$L$1396,AC$1,FALSE),"")</f>
        <v>San Juan Coqui</v>
      </c>
      <c r="AD564" s="14">
        <f t="shared" si="40"/>
        <v>832</v>
      </c>
      <c r="AE564" s="18" t="str">
        <f>IF(ISERROR(VLOOKUP($AC564&amp;"-"&amp;$F564&amp;" "&amp;G564,Bonuses!$B$1:$G$1006,4,FALSE)),"",INT(VLOOKUP($AC564&amp;"-"&amp;$F564&amp;" "&amp;$G564,Bonuses!$B$1:$G$1006,4,FALSE)))</f>
        <v/>
      </c>
      <c r="AF564" s="14" t="str">
        <f>IF(ISERROR(VLOOKUP($AC564&amp;"-"&amp;$F564,Bonuses!$B$1:$G$1006,5,FALSE)),"",IF(VLOOKUP($AC564&amp;"-"&amp;$F564,Bonuses!$B$1:$G$1006,5,FALSE)="","",VLOOKUP($AC564&amp;"-"&amp;$F564,Bonuses!$B$1:$G$1006,6,FALSE)&amp;" yrs, "&amp;VLOOKUP($AC564&amp;"-"&amp;$F564,Bonuses!$B$1:$G$1006,5,FALSE)))</f>
        <v/>
      </c>
    </row>
    <row r="565" spans="1:32" s="19" customFormat="1" hidden="1" x14ac:dyDescent="0.3">
      <c r="A565" s="19">
        <v>10637</v>
      </c>
      <c r="B565" s="19">
        <f t="shared" si="37"/>
        <v>1</v>
      </c>
      <c r="C565" s="14" t="str">
        <f>IF(ISNUMBER(IFERROR(VLOOKUP($A565,Pit!$A$4:$A$600,1,FALSE),"B")),"P","B")</f>
        <v>P</v>
      </c>
      <c r="D565" s="15">
        <f>IF($C565="B",VLOOKUP($A565,Bat!$A$4:$BG$1500,D$1,FALSE),VLOOKUP($A565,Pit!$A$4:$BA$1686,D$2,FALSE))</f>
        <v>10637</v>
      </c>
      <c r="E565" s="14" t="str">
        <f>IF($C565="B",VLOOKUP($A565,Bat!$A$4:$BG$1500,E$1,FALSE),VLOOKUP($A565,Pit!$A$4:$BA$1686,E$2,FALSE))</f>
        <v>RP</v>
      </c>
      <c r="F565" s="14" t="str">
        <f>IF($C565="B",VLOOKUP($A565,Bat!$A$4:$BG$1500,F$1,FALSE),VLOOKUP($A565,Pit!$A$4:$BA$1686,F$2,FALSE))</f>
        <v>Marcos</v>
      </c>
      <c r="G565" s="14" t="str">
        <f>IF($C565="B",VLOOKUP($A565,Bat!$A$4:$BG$1500,G$1,FALSE),VLOOKUP($A565,Pit!$A$4:$BA$1686,G$2,FALSE))</f>
        <v>Avilés</v>
      </c>
      <c r="H565" s="14">
        <f>IF($C565="B",VLOOKUP($A565,Bat!$A$4:$BG$1500,H$1,FALSE),VLOOKUP($A565,Pit!$A$4:$BA$1686,H$2,FALSE))</f>
        <v>18</v>
      </c>
      <c r="I565" s="14" t="str">
        <f>IF($C565="B",VLOOKUP($A565,Bat!$A$4:$BG$1500,I$1,FALSE),VLOOKUP($A565,Pit!$A$4:$BA$1686,I$2,FALSE))</f>
        <v>R</v>
      </c>
      <c r="J565" s="14" t="str">
        <f>IF($C565="B",VLOOKUP($A565,Bat!$A$4:$BG$1500,J$1,FALSE),VLOOKUP($A565,Pit!$A$4:$BA$1686,J$2,FALSE))</f>
        <v>R</v>
      </c>
      <c r="K565" s="14" t="str">
        <f>IF($C565="B",VLOOKUP($A565,Bat!$A$4:$BG$1500,K$1,FALSE),VLOOKUP($A565,Pit!$A$4:$BA$1686,K$2,FALSE))</f>
        <v>Normal</v>
      </c>
      <c r="L565" s="15" t="str">
        <f>IF($C565="B",VLOOKUP($A565,Bat!$A$4:$BG$1500,L$1,FALSE),VLOOKUP($A565,Pit!$A$4:$BA$1686,L$2,FALSE))</f>
        <v>Low</v>
      </c>
      <c r="M565" s="14">
        <f>IF($C565="B",VLOOKUP($A565,Bat!$A$4:$BG$1500,M$1,FALSE),VLOOKUP($A565,Pit!$A$4:$BA$1686,M$2,FALSE))</f>
        <v>3</v>
      </c>
      <c r="N565" s="14">
        <f>IF($C565="B",VLOOKUP($A565,Bat!$A$4:$BG$1500,N$1,FALSE),VLOOKUP($A565,Pit!$A$4:$BA$1686,N$2,FALSE))</f>
        <v>1</v>
      </c>
      <c r="O565" s="14">
        <f>IF($C565="B",VLOOKUP($A565,Bat!$A$4:$BG$1500,O$1,FALSE),VLOOKUP($A565,Pit!$A$4:$BA$1686,O$2,FALSE))</f>
        <v>3</v>
      </c>
      <c r="P565" s="14" t="str">
        <f>IF($C565="B",VLOOKUP($A565,Bat!$A$4:$BG$1500,P$1,FALSE),VLOOKUP($A565,Pit!$A$4:$BA$1686,P$2,FALSE))</f>
        <v>87-89 Mph</v>
      </c>
      <c r="Q565" s="15">
        <f>IF($C565="B",VLOOKUP($A565,Bat!$A$4:$BG$1500,Q$1,FALSE),VLOOKUP($A565,Pit!$A$4:$BA$1686,Q$2,FALSE))</f>
        <v>8</v>
      </c>
      <c r="R565" s="16">
        <f>IF($C565="B",VLOOKUP($A565,Bat!$A$4:$BG$1500,R$1,FALSE),VLOOKUP($A565,Pit!$A$4:$BA$1686,R$2,FALSE))</f>
        <v>95.85932729522915</v>
      </c>
      <c r="S565" s="17">
        <f>IF($C565="B",VLOOKUP($A565,Bat!$A$4:$BG$1500,S$1,FALSE),VLOOKUP($A565,Pit!$A$4:$BA$1686,S$2,FALSE))</f>
        <v>-0.47416799926418979</v>
      </c>
      <c r="T565" s="48" t="str">
        <f>IF($C565="B",VLOOKUP($A565,Bat!$A$4:$BG$1500,T$1,FALSE),VLOOKUP($A565,Pit!$A$4:$BA$1686,T$2,FALSE))</f>
        <v>$70k</v>
      </c>
      <c r="U565" s="19">
        <f>IF($C565="B",VLOOKUP($A565,Bat!$A$4:$AU$1464,46,FALSE),VLOOKUP($A565,Pit!$A$4:$BD$1664,55,FALSE))</f>
        <v>800</v>
      </c>
      <c r="V565" s="19">
        <f>IF($C565="B",VLOOKUP($A565,Bat!$A$4:$BA$1464,47,FALSE),VLOOKUP($A565,Pit!$A$4:$BF$1664,56,FALSE))</f>
        <v>800</v>
      </c>
      <c r="W565" s="19">
        <f>IF($C565="B",VLOOKUP($A565,Bat!$A$4:$BA$1464,48,FALSE),VLOOKUP($A565,Pit!$A$4:$BF$1664,57,FALSE))</f>
        <v>0</v>
      </c>
      <c r="X565" s="14">
        <f t="shared" si="38"/>
        <v>1597</v>
      </c>
      <c r="Y565" s="20">
        <f t="shared" si="39"/>
        <v>747</v>
      </c>
      <c r="Z565" s="14" t="str">
        <f>IFERROR(VLOOKUP($D565,Results37!$F$3:$L$1396,Z$1,FALSE),"")</f>
        <v/>
      </c>
      <c r="AA565" s="43" t="str">
        <f>IF(ISERROR(VLOOKUP(D565,Results37!$F$3:$O$1399,AA$1,FALSE)),"",IF(VLOOKUP(D565,Results37!$F$3:$O$1399,AA$1+1,FALSE)=1,"S"&amp;VLOOKUP(D565,Results37!$F$3:$O$1399,AA$1,FALSE),VLOOKUP(D565,Results37!$F$3:$O$1399,AA$1,FALSE)))</f>
        <v/>
      </c>
      <c r="AB565" s="14" t="str">
        <f>IFERROR(VLOOKUP($D565,Results37!$F$3:$L$1396,AB$1,FALSE),"")</f>
        <v/>
      </c>
      <c r="AC565" s="14" t="str">
        <f>IFERROR(VLOOKUP($D565,Results37!$F$3:$L$1396,AC$1,FALSE),"")</f>
        <v/>
      </c>
      <c r="AD565" s="14" t="e">
        <f t="shared" si="40"/>
        <v>#VALUE!</v>
      </c>
      <c r="AE565" s="18" t="str">
        <f>IF(ISERROR(VLOOKUP($AC565&amp;"-"&amp;$F565&amp;" "&amp;G565,Bonuses!$B$1:$G$1006,4,FALSE)),"",INT(VLOOKUP($AC565&amp;"-"&amp;$F565&amp;" "&amp;$G565,Bonuses!$B$1:$G$1006,4,FALSE)))</f>
        <v/>
      </c>
      <c r="AF565" s="14" t="str">
        <f>IF(ISERROR(VLOOKUP($AC565&amp;"-"&amp;$F565,Bonuses!$B$1:$G$1006,5,FALSE)),"",IF(VLOOKUP($AC565&amp;"-"&amp;$F565,Bonuses!$B$1:$G$1006,5,FALSE)="","",VLOOKUP($AC565&amp;"-"&amp;$F565,Bonuses!$B$1:$G$1006,6,FALSE)&amp;" yrs, "&amp;VLOOKUP($AC565&amp;"-"&amp;$F565,Bonuses!$B$1:$G$1006,5,FALSE)))</f>
        <v/>
      </c>
    </row>
    <row r="566" spans="1:32" s="19" customFormat="1" hidden="1" x14ac:dyDescent="0.3">
      <c r="A566" s="19">
        <v>15866</v>
      </c>
      <c r="B566" s="19">
        <f t="shared" si="37"/>
        <v>1</v>
      </c>
      <c r="C566" s="14" t="str">
        <f>IF(ISNUMBER(IFERROR(VLOOKUP($A566,Pit!$A$4:$A$600,1,FALSE),"B")),"P","B")</f>
        <v>P</v>
      </c>
      <c r="D566" s="15">
        <f>IF($C566="B",VLOOKUP($A566,Bat!$A$4:$BG$1500,D$1,FALSE),VLOOKUP($A566,Pit!$A$4:$BA$1686,D$2,FALSE))</f>
        <v>15866</v>
      </c>
      <c r="E566" s="14" t="str">
        <f>IF($C566="B",VLOOKUP($A566,Bat!$A$4:$BG$1500,E$1,FALSE),VLOOKUP($A566,Pit!$A$4:$BA$1686,E$2,FALSE))</f>
        <v>SP</v>
      </c>
      <c r="F566" s="14" t="str">
        <f>IF($C566="B",VLOOKUP($A566,Bat!$A$4:$BG$1500,F$1,FALSE),VLOOKUP($A566,Pit!$A$4:$BA$1686,F$2,FALSE))</f>
        <v>Jorge</v>
      </c>
      <c r="G566" s="14" t="str">
        <f>IF($C566="B",VLOOKUP($A566,Bat!$A$4:$BG$1500,G$1,FALSE),VLOOKUP($A566,Pit!$A$4:$BA$1686,G$2,FALSE))</f>
        <v>Mojica</v>
      </c>
      <c r="H566" s="14">
        <f>IF($C566="B",VLOOKUP($A566,Bat!$A$4:$BG$1500,H$1,FALSE),VLOOKUP($A566,Pit!$A$4:$BA$1686,H$2,FALSE))</f>
        <v>18</v>
      </c>
      <c r="I566" s="14" t="str">
        <f>IF($C566="B",VLOOKUP($A566,Bat!$A$4:$BG$1500,I$1,FALSE),VLOOKUP($A566,Pit!$A$4:$BA$1686,I$2,FALSE))</f>
        <v>R</v>
      </c>
      <c r="J566" s="14" t="str">
        <f>IF($C566="B",VLOOKUP($A566,Bat!$A$4:$BG$1500,J$1,FALSE),VLOOKUP($A566,Pit!$A$4:$BA$1686,J$2,FALSE))</f>
        <v>L</v>
      </c>
      <c r="K566" s="14" t="str">
        <f>IF($C566="B",VLOOKUP($A566,Bat!$A$4:$BG$1500,K$1,FALSE),VLOOKUP($A566,Pit!$A$4:$BA$1686,K$2,FALSE))</f>
        <v>Normal</v>
      </c>
      <c r="L566" s="15" t="str">
        <f>IF($C566="B",VLOOKUP($A566,Bat!$A$4:$BG$1500,L$1,FALSE),VLOOKUP($A566,Pit!$A$4:$BA$1686,L$2,FALSE))</f>
        <v>Normal</v>
      </c>
      <c r="M566" s="14">
        <f>IF($C566="B",VLOOKUP($A566,Bat!$A$4:$BG$1500,M$1,FALSE),VLOOKUP($A566,Pit!$A$4:$BA$1686,M$2,FALSE))</f>
        <v>4</v>
      </c>
      <c r="N566" s="14">
        <f>IF($C566="B",VLOOKUP($A566,Bat!$A$4:$BG$1500,N$1,FALSE),VLOOKUP($A566,Pit!$A$4:$BA$1686,N$2,FALSE))</f>
        <v>2</v>
      </c>
      <c r="O566" s="14">
        <f>IF($C566="B",VLOOKUP($A566,Bat!$A$4:$BG$1500,O$1,FALSE),VLOOKUP($A566,Pit!$A$4:$BA$1686,O$2,FALSE))</f>
        <v>2</v>
      </c>
      <c r="P566" s="14" t="str">
        <f>IF($C566="B",VLOOKUP($A566,Bat!$A$4:$BG$1500,P$1,FALSE),VLOOKUP($A566,Pit!$A$4:$BA$1686,P$2,FALSE))</f>
        <v>89-91 Mph</v>
      </c>
      <c r="Q566" s="15">
        <f>IF($C566="B",VLOOKUP($A566,Bat!$A$4:$BG$1500,Q$1,FALSE),VLOOKUP($A566,Pit!$A$4:$BA$1686,Q$2,FALSE))</f>
        <v>8</v>
      </c>
      <c r="R566" s="16">
        <f>IF($C566="B",VLOOKUP($A566,Bat!$A$4:$BG$1500,R$1,FALSE),VLOOKUP($A566,Pit!$A$4:$BA$1686,R$2,FALSE))</f>
        <v>99.526438528029672</v>
      </c>
      <c r="S566" s="17">
        <f>IF($C566="B",VLOOKUP($A566,Bat!$A$4:$BG$1500,S$1,FALSE),VLOOKUP($A566,Pit!$A$4:$BA$1686,S$2,FALSE))</f>
        <v>-0.13585254890421652</v>
      </c>
      <c r="T566" s="48" t="str">
        <f>IF($C566="B",VLOOKUP($A566,Bat!$A$4:$BG$1500,T$1,FALSE),VLOOKUP($A566,Pit!$A$4:$BA$1686,T$2,FALSE))</f>
        <v>$65k</v>
      </c>
      <c r="U566" s="19">
        <f>IF($C566="B",VLOOKUP($A566,Bat!$A$4:$AU$1464,46,FALSE),VLOOKUP($A566,Pit!$A$4:$BD$1664,55,FALSE))</f>
        <v>800</v>
      </c>
      <c r="V566" s="19">
        <f>IF($C566="B",VLOOKUP($A566,Bat!$A$4:$BA$1464,47,FALSE),VLOOKUP($A566,Pit!$A$4:$BF$1664,56,FALSE))</f>
        <v>800</v>
      </c>
      <c r="W566" s="19">
        <f>IF($C566="B",VLOOKUP($A566,Bat!$A$4:$BA$1464,48,FALSE),VLOOKUP($A566,Pit!$A$4:$BF$1664,57,FALSE))</f>
        <v>0</v>
      </c>
      <c r="X566" s="14">
        <f t="shared" si="38"/>
        <v>1391</v>
      </c>
      <c r="Y566" s="20">
        <f t="shared" si="39"/>
        <v>541</v>
      </c>
      <c r="Z566" s="14" t="str">
        <f>IFERROR(VLOOKUP($D566,Results37!$F$3:$L$1396,Z$1,FALSE),"")</f>
        <v/>
      </c>
      <c r="AA566" s="43" t="str">
        <f>IF(ISERROR(VLOOKUP(D566,Results37!$F$3:$O$1399,AA$1,FALSE)),"",IF(VLOOKUP(D566,Results37!$F$3:$O$1399,AA$1+1,FALSE)=1,"S"&amp;VLOOKUP(D566,Results37!$F$3:$O$1399,AA$1,FALSE),VLOOKUP(D566,Results37!$F$3:$O$1399,AA$1,FALSE)))</f>
        <v/>
      </c>
      <c r="AB566" s="14" t="str">
        <f>IFERROR(VLOOKUP($D566,Results37!$F$3:$L$1396,AB$1,FALSE),"")</f>
        <v/>
      </c>
      <c r="AC566" s="14" t="str">
        <f>IFERROR(VLOOKUP($D566,Results37!$F$3:$L$1396,AC$1,FALSE),"")</f>
        <v/>
      </c>
      <c r="AD566" s="14" t="e">
        <f t="shared" si="40"/>
        <v>#VALUE!</v>
      </c>
      <c r="AE566" s="18" t="str">
        <f>IF(ISERROR(VLOOKUP($AC566&amp;"-"&amp;$F566&amp;" "&amp;G566,Bonuses!$B$1:$G$1006,4,FALSE)),"",INT(VLOOKUP($AC566&amp;"-"&amp;$F566&amp;" "&amp;$G566,Bonuses!$B$1:$G$1006,4,FALSE)))</f>
        <v/>
      </c>
      <c r="AF566" s="14" t="str">
        <f>IF(ISERROR(VLOOKUP($AC566&amp;"-"&amp;$F566,Bonuses!$B$1:$G$1006,5,FALSE)),"",IF(VLOOKUP($AC566&amp;"-"&amp;$F566,Bonuses!$B$1:$G$1006,5,FALSE)="","",VLOOKUP($AC566&amp;"-"&amp;$F566,Bonuses!$B$1:$G$1006,6,FALSE)&amp;" yrs, "&amp;VLOOKUP($AC566&amp;"-"&amp;$F566,Bonuses!$B$1:$G$1006,5,FALSE)))</f>
        <v/>
      </c>
    </row>
    <row r="567" spans="1:32" s="19" customFormat="1" hidden="1" x14ac:dyDescent="0.3">
      <c r="A567" s="19">
        <v>12885</v>
      </c>
      <c r="B567" s="19">
        <f t="shared" si="37"/>
        <v>1</v>
      </c>
      <c r="C567" s="14" t="str">
        <f>IF(ISNUMBER(IFERROR(VLOOKUP($A567,Pit!$A$4:$A$600,1,FALSE),"B")),"P","B")</f>
        <v>P</v>
      </c>
      <c r="D567" s="15">
        <f>IF($C567="B",VLOOKUP($A567,Bat!$A$4:$BG$1500,D$1,FALSE),VLOOKUP($A567,Pit!$A$4:$BA$1686,D$2,FALSE))</f>
        <v>12885</v>
      </c>
      <c r="E567" s="14" t="str">
        <f>IF($C567="B",VLOOKUP($A567,Bat!$A$4:$BG$1500,E$1,FALSE),VLOOKUP($A567,Pit!$A$4:$BA$1686,E$2,FALSE))</f>
        <v>RP</v>
      </c>
      <c r="F567" s="14" t="str">
        <f>IF($C567="B",VLOOKUP($A567,Bat!$A$4:$BG$1500,F$1,FALSE),VLOOKUP($A567,Pit!$A$4:$BA$1686,F$2,FALSE))</f>
        <v>Aaron</v>
      </c>
      <c r="G567" s="14" t="str">
        <f>IF($C567="B",VLOOKUP($A567,Bat!$A$4:$BG$1500,G$1,FALSE),VLOOKUP($A567,Pit!$A$4:$BA$1686,G$2,FALSE))</f>
        <v>Attoehow</v>
      </c>
      <c r="H567" s="14">
        <f>IF($C567="B",VLOOKUP($A567,Bat!$A$4:$BG$1500,H$1,FALSE),VLOOKUP($A567,Pit!$A$4:$BA$1686,H$2,FALSE))</f>
        <v>18</v>
      </c>
      <c r="I567" s="14" t="str">
        <f>IF($C567="B",VLOOKUP($A567,Bat!$A$4:$BG$1500,I$1,FALSE),VLOOKUP($A567,Pit!$A$4:$BA$1686,I$2,FALSE))</f>
        <v>S</v>
      </c>
      <c r="J567" s="14" t="str">
        <f>IF($C567="B",VLOOKUP($A567,Bat!$A$4:$BG$1500,J$1,FALSE),VLOOKUP($A567,Pit!$A$4:$BA$1686,J$2,FALSE))</f>
        <v>R</v>
      </c>
      <c r="K567" s="14" t="str">
        <f>IF($C567="B",VLOOKUP($A567,Bat!$A$4:$BG$1500,K$1,FALSE),VLOOKUP($A567,Pit!$A$4:$BA$1686,K$2,FALSE))</f>
        <v>Normal</v>
      </c>
      <c r="L567" s="15" t="str">
        <f>IF($C567="B",VLOOKUP($A567,Bat!$A$4:$BG$1500,L$1,FALSE),VLOOKUP($A567,Pit!$A$4:$BA$1686,L$2,FALSE))</f>
        <v>Normal</v>
      </c>
      <c r="M567" s="14">
        <f>IF($C567="B",VLOOKUP($A567,Bat!$A$4:$BG$1500,M$1,FALSE),VLOOKUP($A567,Pit!$A$4:$BA$1686,M$2,FALSE))</f>
        <v>4</v>
      </c>
      <c r="N567" s="14">
        <f>IF($C567="B",VLOOKUP($A567,Bat!$A$4:$BG$1500,N$1,FALSE),VLOOKUP($A567,Pit!$A$4:$BA$1686,N$2,FALSE))</f>
        <v>2</v>
      </c>
      <c r="O567" s="14">
        <f>IF($C567="B",VLOOKUP($A567,Bat!$A$4:$BG$1500,O$1,FALSE),VLOOKUP($A567,Pit!$A$4:$BA$1686,O$2,FALSE))</f>
        <v>2</v>
      </c>
      <c r="P567" s="14" t="str">
        <f>IF($C567="B",VLOOKUP($A567,Bat!$A$4:$BG$1500,P$1,FALSE),VLOOKUP($A567,Pit!$A$4:$BA$1686,P$2,FALSE))</f>
        <v>91-93 Mph</v>
      </c>
      <c r="Q567" s="15">
        <f>IF($C567="B",VLOOKUP($A567,Bat!$A$4:$BG$1500,Q$1,FALSE),VLOOKUP($A567,Pit!$A$4:$BA$1686,Q$2,FALSE))</f>
        <v>9</v>
      </c>
      <c r="R567" s="16">
        <f>IF($C567="B",VLOOKUP($A567,Bat!$A$4:$BG$1500,R$1,FALSE),VLOOKUP($A567,Pit!$A$4:$BA$1686,R$2,FALSE))</f>
        <v>99.454463136217527</v>
      </c>
      <c r="S567" s="17">
        <f>IF($C567="B",VLOOKUP($A567,Bat!$A$4:$BG$1500,S$1,FALSE),VLOOKUP($A567,Pit!$A$4:$BA$1686,S$2,FALSE))</f>
        <v>-0.14249275847243448</v>
      </c>
      <c r="T567" s="48" t="str">
        <f>IF($C567="B",VLOOKUP($A567,Bat!$A$4:$BG$1500,T$1,FALSE),VLOOKUP($A567,Pit!$A$4:$BA$1686,T$2,FALSE))</f>
        <v>$65k</v>
      </c>
      <c r="U567" s="19">
        <f>IF($C567="B",VLOOKUP($A567,Bat!$A$4:$AU$1464,46,FALSE),VLOOKUP($A567,Pit!$A$4:$BD$1664,55,FALSE))</f>
        <v>800</v>
      </c>
      <c r="V567" s="19">
        <f>IF($C567="B",VLOOKUP($A567,Bat!$A$4:$BA$1464,47,FALSE),VLOOKUP($A567,Pit!$A$4:$BF$1664,56,FALSE))</f>
        <v>800</v>
      </c>
      <c r="W567" s="19">
        <f>IF($C567="B",VLOOKUP($A567,Bat!$A$4:$BA$1464,48,FALSE),VLOOKUP($A567,Pit!$A$4:$BF$1664,57,FALSE))</f>
        <v>0</v>
      </c>
      <c r="X567" s="14">
        <f t="shared" si="38"/>
        <v>1392</v>
      </c>
      <c r="Y567" s="20">
        <f t="shared" si="39"/>
        <v>542</v>
      </c>
      <c r="Z567" s="14" t="str">
        <f>IFERROR(VLOOKUP($D567,Results37!$F$3:$L$1396,Z$1,FALSE),"")</f>
        <v/>
      </c>
      <c r="AA567" s="43" t="str">
        <f>IF(ISERROR(VLOOKUP(D567,Results37!$F$3:$O$1399,AA$1,FALSE)),"",IF(VLOOKUP(D567,Results37!$F$3:$O$1399,AA$1+1,FALSE)=1,"S"&amp;VLOOKUP(D567,Results37!$F$3:$O$1399,AA$1,FALSE),VLOOKUP(D567,Results37!$F$3:$O$1399,AA$1,FALSE)))</f>
        <v/>
      </c>
      <c r="AB567" s="14" t="str">
        <f>IFERROR(VLOOKUP($D567,Results37!$F$3:$L$1396,AB$1,FALSE),"")</f>
        <v/>
      </c>
      <c r="AC567" s="14" t="str">
        <f>IFERROR(VLOOKUP($D567,Results37!$F$3:$L$1396,AC$1,FALSE),"")</f>
        <v/>
      </c>
      <c r="AD567" s="14" t="e">
        <f t="shared" si="40"/>
        <v>#VALUE!</v>
      </c>
      <c r="AE567" s="18" t="str">
        <f>IF(ISERROR(VLOOKUP($AC567&amp;"-"&amp;$F567&amp;" "&amp;G567,Bonuses!$B$1:$G$1006,4,FALSE)),"",INT(VLOOKUP($AC567&amp;"-"&amp;$F567&amp;" "&amp;$G567,Bonuses!$B$1:$G$1006,4,FALSE)))</f>
        <v/>
      </c>
      <c r="AF567" s="14" t="str">
        <f>IF(ISERROR(VLOOKUP($AC567&amp;"-"&amp;$F567,Bonuses!$B$1:$G$1006,5,FALSE)),"",IF(VLOOKUP($AC567&amp;"-"&amp;$F567,Bonuses!$B$1:$G$1006,5,FALSE)="","",VLOOKUP($AC567&amp;"-"&amp;$F567,Bonuses!$B$1:$G$1006,6,FALSE)&amp;" yrs, "&amp;VLOOKUP($AC567&amp;"-"&amp;$F567,Bonuses!$B$1:$G$1006,5,FALSE)))</f>
        <v/>
      </c>
    </row>
    <row r="568" spans="1:32" s="19" customFormat="1" hidden="1" x14ac:dyDescent="0.3">
      <c r="A568" s="19">
        <v>6152</v>
      </c>
      <c r="B568" s="19">
        <f t="shared" si="37"/>
        <v>1</v>
      </c>
      <c r="C568" s="14" t="str">
        <f>IF(ISNUMBER(IFERROR(VLOOKUP($A568,Pit!$A$4:$A$600,1,FALSE),"B")),"P","B")</f>
        <v>B</v>
      </c>
      <c r="D568" s="15">
        <f>IF($C568="B",VLOOKUP($A568,Bat!$A$4:$BG$1500,D$1,FALSE),VLOOKUP($A568,Pit!$A$4:$BA$1686,D$2,FALSE))</f>
        <v>6152</v>
      </c>
      <c r="E568" s="14" t="str">
        <f>IF($C568="B",VLOOKUP($A568,Bat!$A$4:$BG$1500,E$1,FALSE),VLOOKUP($A568,Pit!$A$4:$BA$1686,E$2,FALSE))</f>
        <v>LF</v>
      </c>
      <c r="F568" s="14" t="str">
        <f>IF($C568="B",VLOOKUP($A568,Bat!$A$4:$BG$1500,F$1,FALSE),VLOOKUP($A568,Pit!$A$4:$BA$1686,F$2,FALSE))</f>
        <v>Daniel</v>
      </c>
      <c r="G568" s="14" t="str">
        <f>IF($C568="B",VLOOKUP($A568,Bat!$A$4:$BG$1500,G$1,FALSE),VLOOKUP($A568,Pit!$A$4:$BA$1686,G$2,FALSE))</f>
        <v>Nuesink</v>
      </c>
      <c r="H568" s="14">
        <f>IF($C568="B",VLOOKUP($A568,Bat!$A$4:$BG$1500,H$1,FALSE),VLOOKUP($A568,Pit!$A$4:$BA$1686,H$2,FALSE))</f>
        <v>18</v>
      </c>
      <c r="I568" s="14" t="str">
        <f>IF($C568="B",VLOOKUP($A568,Bat!$A$4:$BG$1500,I$1,FALSE),VLOOKUP($A568,Pit!$A$4:$BA$1686,I$2,FALSE))</f>
        <v>R</v>
      </c>
      <c r="J568" s="14" t="str">
        <f>IF($C568="B",VLOOKUP($A568,Bat!$A$4:$BG$1500,J$1,FALSE),VLOOKUP($A568,Pit!$A$4:$BA$1686,J$2,FALSE))</f>
        <v>R</v>
      </c>
      <c r="K568" s="14" t="str">
        <f>IF($C568="B",VLOOKUP($A568,Bat!$A$4:$BG$1500,K$1,FALSE),VLOOKUP($A568,Pit!$A$4:$BA$1686,K$2,FALSE))</f>
        <v>Normal</v>
      </c>
      <c r="L568" s="15" t="str">
        <f>IF($C568="B",VLOOKUP($A568,Bat!$A$4:$BG$1500,L$1,FALSE),VLOOKUP($A568,Pit!$A$4:$BA$1686,L$2,FALSE))</f>
        <v>Normal</v>
      </c>
      <c r="M568" s="14">
        <f>IF($C568="B",VLOOKUP($A568,Bat!$A$4:$BG$1500,M$1,FALSE),VLOOKUP($A568,Pit!$A$4:$BA$1686,M$2,FALSE))</f>
        <v>2</v>
      </c>
      <c r="N568" s="14">
        <f>IF($C568="B",VLOOKUP($A568,Bat!$A$4:$BG$1500,N$1,FALSE),VLOOKUP($A568,Pit!$A$4:$BA$1686,N$2,FALSE))</f>
        <v>3</v>
      </c>
      <c r="O568" s="14">
        <f>IF($C568="B",VLOOKUP($A568,Bat!$A$4:$BG$1500,O$1,FALSE),VLOOKUP($A568,Pit!$A$4:$BA$1686,O$2,FALSE))</f>
        <v>4</v>
      </c>
      <c r="P568" s="14">
        <f>IF($C568="B",VLOOKUP($A568,Bat!$A$4:$BG$1500,P$1,FALSE),VLOOKUP($A568,Pit!$A$4:$BA$1686,P$2,FALSE))</f>
        <v>4</v>
      </c>
      <c r="Q568" s="15">
        <f>IF($C568="B",VLOOKUP($A568,Bat!$A$4:$BG$1500,Q$1,FALSE),VLOOKUP($A568,Pit!$A$4:$BA$1686,Q$2,FALSE))</f>
        <v>3</v>
      </c>
      <c r="R568" s="16">
        <f>IF($C568="B",VLOOKUP($A568,Bat!$A$4:$BG$1500,R$1,FALSE),VLOOKUP($A568,Pit!$A$4:$BA$1686,R$2,FALSE))</f>
        <v>107.41972492828367</v>
      </c>
      <c r="S568" s="17">
        <f>IF($C568="B",VLOOKUP($A568,Bat!$A$4:$BG$1500,S$1,FALSE),VLOOKUP($A568,Pit!$A$4:$BA$1686,S$2,FALSE))</f>
        <v>-0.14377072765239809</v>
      </c>
      <c r="T568" s="48" t="str">
        <f>IF($C568="B",VLOOKUP($A568,Bat!$A$4:$BG$1500,T$1,FALSE),VLOOKUP($A568,Pit!$A$4:$BA$1686,T$2,FALSE))</f>
        <v>$75k</v>
      </c>
      <c r="U568" s="19">
        <f>IF($C568="B",VLOOKUP($A568,Bat!$A$4:$AU$1464,46,FALSE),VLOOKUP($A568,Pit!$A$4:$BD$1664,55,FALSE))</f>
        <v>800</v>
      </c>
      <c r="V568" s="19">
        <f>IF($C568="B",VLOOKUP($A568,Bat!$A$4:$BA$1464,47,FALSE),VLOOKUP($A568,Pit!$A$4:$BF$1664,56,FALSE))</f>
        <v>800</v>
      </c>
      <c r="W568" s="19">
        <f>IF($C568="B",VLOOKUP($A568,Bat!$A$4:$BA$1464,48,FALSE),VLOOKUP($A568,Pit!$A$4:$BF$1664,57,FALSE))</f>
        <v>0</v>
      </c>
      <c r="X568" s="14">
        <f t="shared" si="38"/>
        <v>1395</v>
      </c>
      <c r="Y568" s="20">
        <f t="shared" si="39"/>
        <v>545</v>
      </c>
      <c r="Z568" s="14" t="str">
        <f>IFERROR(VLOOKUP($D568,Results37!$F$3:$L$1396,Z$1,FALSE),"")</f>
        <v/>
      </c>
      <c r="AA568" s="43" t="str">
        <f>IF(ISERROR(VLOOKUP(D568,Results37!$F$3:$O$1399,AA$1,FALSE)),"",IF(VLOOKUP(D568,Results37!$F$3:$O$1399,AA$1+1,FALSE)=1,"S"&amp;VLOOKUP(D568,Results37!$F$3:$O$1399,AA$1,FALSE),VLOOKUP(D568,Results37!$F$3:$O$1399,AA$1,FALSE)))</f>
        <v/>
      </c>
      <c r="AB568" s="14" t="str">
        <f>IFERROR(VLOOKUP($D568,Results37!$F$3:$L$1396,AB$1,FALSE),"")</f>
        <v/>
      </c>
      <c r="AC568" s="14" t="str">
        <f>IFERROR(VLOOKUP($D568,Results37!$F$3:$L$1396,AC$1,FALSE),"")</f>
        <v/>
      </c>
      <c r="AD568" s="14" t="e">
        <f t="shared" si="40"/>
        <v>#VALUE!</v>
      </c>
      <c r="AE568" s="18" t="str">
        <f>IF(ISERROR(VLOOKUP($AC568&amp;"-"&amp;$F568&amp;" "&amp;G568,Bonuses!$B$1:$G$1006,4,FALSE)),"",INT(VLOOKUP($AC568&amp;"-"&amp;$F568&amp;" "&amp;$G568,Bonuses!$B$1:$G$1006,4,FALSE)))</f>
        <v/>
      </c>
      <c r="AF568" s="14" t="str">
        <f t="shared" ref="AF568:AF573" si="41">AA568&amp;"."&amp;AB568&amp;" ("&amp;Z568&amp;") - "&amp;E568&amp;" "&amp;F568&amp;" "&amp;G568</f>
        <v>. () - LF Daniel Nuesink</v>
      </c>
    </row>
    <row r="569" spans="1:32" s="19" customFormat="1" hidden="1" x14ac:dyDescent="0.3">
      <c r="A569" s="19">
        <v>13316</v>
      </c>
      <c r="B569" s="19">
        <f t="shared" si="37"/>
        <v>1</v>
      </c>
      <c r="C569" s="14" t="str">
        <f>IF(ISNUMBER(IFERROR(VLOOKUP($A569,Pit!$A$4:$A$600,1,FALSE),"B")),"P","B")</f>
        <v>P</v>
      </c>
      <c r="D569" s="15">
        <f>IF($C569="B",VLOOKUP($A569,Bat!$A$4:$BG$1500,D$1,FALSE),VLOOKUP($A569,Pit!$A$4:$BA$1686,D$2,FALSE))</f>
        <v>13316</v>
      </c>
      <c r="E569" s="14" t="str">
        <f>IF($C569="B",VLOOKUP($A569,Bat!$A$4:$BG$1500,E$1,FALSE),VLOOKUP($A569,Pit!$A$4:$BA$1686,E$2,FALSE))</f>
        <v>RP</v>
      </c>
      <c r="F569" s="14" t="str">
        <f>IF($C569="B",VLOOKUP($A569,Bat!$A$4:$BG$1500,F$1,FALSE),VLOOKUP($A569,Pit!$A$4:$BA$1686,F$2,FALSE))</f>
        <v>Manny</v>
      </c>
      <c r="G569" s="14" t="str">
        <f>IF($C569="B",VLOOKUP($A569,Bat!$A$4:$BG$1500,G$1,FALSE),VLOOKUP($A569,Pit!$A$4:$BA$1686,G$2,FALSE))</f>
        <v>Guerra</v>
      </c>
      <c r="H569" s="14">
        <f>IF($C569="B",VLOOKUP($A569,Bat!$A$4:$BG$1500,H$1,FALSE),VLOOKUP($A569,Pit!$A$4:$BA$1686,H$2,FALSE))</f>
        <v>21</v>
      </c>
      <c r="I569" s="14" t="str">
        <f>IF($C569="B",VLOOKUP($A569,Bat!$A$4:$BG$1500,I$1,FALSE),VLOOKUP($A569,Pit!$A$4:$BA$1686,I$2,FALSE))</f>
        <v>R</v>
      </c>
      <c r="J569" s="14" t="str">
        <f>IF($C569="B",VLOOKUP($A569,Bat!$A$4:$BG$1500,J$1,FALSE),VLOOKUP($A569,Pit!$A$4:$BA$1686,J$2,FALSE))</f>
        <v>R</v>
      </c>
      <c r="K569" s="14" t="str">
        <f>IF($C569="B",VLOOKUP($A569,Bat!$A$4:$BG$1500,K$1,FALSE),VLOOKUP($A569,Pit!$A$4:$BA$1686,K$2,FALSE))</f>
        <v>Normal</v>
      </c>
      <c r="L569" s="15" t="str">
        <f>IF($C569="B",VLOOKUP($A569,Bat!$A$4:$BG$1500,L$1,FALSE),VLOOKUP($A569,Pit!$A$4:$BA$1686,L$2,FALSE))</f>
        <v>Normal</v>
      </c>
      <c r="M569" s="14">
        <f>IF($C569="B",VLOOKUP($A569,Bat!$A$4:$BG$1500,M$1,FALSE),VLOOKUP($A569,Pit!$A$4:$BA$1686,M$2,FALSE))</f>
        <v>4</v>
      </c>
      <c r="N569" s="14">
        <f>IF($C569="B",VLOOKUP($A569,Bat!$A$4:$BG$1500,N$1,FALSE),VLOOKUP($A569,Pit!$A$4:$BA$1686,N$2,FALSE))</f>
        <v>2</v>
      </c>
      <c r="O569" s="14">
        <f>IF($C569="B",VLOOKUP($A569,Bat!$A$4:$BG$1500,O$1,FALSE),VLOOKUP($A569,Pit!$A$4:$BA$1686,O$2,FALSE))</f>
        <v>3</v>
      </c>
      <c r="P569" s="14" t="str">
        <f>IF($C569="B",VLOOKUP($A569,Bat!$A$4:$BG$1500,P$1,FALSE),VLOOKUP($A569,Pit!$A$4:$BA$1686,P$2,FALSE))</f>
        <v>89-91 Mph</v>
      </c>
      <c r="Q569" s="15">
        <f>IF($C569="B",VLOOKUP($A569,Bat!$A$4:$BG$1500,Q$1,FALSE),VLOOKUP($A569,Pit!$A$4:$BA$1686,Q$2,FALSE))</f>
        <v>6</v>
      </c>
      <c r="R569" s="16">
        <f>IF($C569="B",VLOOKUP($A569,Bat!$A$4:$BG$1500,R$1,FALSE),VLOOKUP($A569,Pit!$A$4:$BA$1686,R$2,FALSE))</f>
        <v>99.252857616628347</v>
      </c>
      <c r="S569" s="17">
        <f>IF($C569="B",VLOOKUP($A569,Bat!$A$4:$BG$1500,S$1,FALSE),VLOOKUP($A569,Pit!$A$4:$BA$1686,S$2,FALSE))</f>
        <v>-0.16109221123645154</v>
      </c>
      <c r="T569" s="48" t="str">
        <f>IF($C569="B",VLOOKUP($A569,Bat!$A$4:$BG$1500,T$1,FALSE),VLOOKUP($A569,Pit!$A$4:$BA$1686,T$2,FALSE))</f>
        <v>$20k</v>
      </c>
      <c r="U569" s="19">
        <f>IF($C569="B",VLOOKUP($A569,Bat!$A$4:$AU$1464,46,FALSE),VLOOKUP($A569,Pit!$A$4:$BD$1664,55,FALSE))</f>
        <v>800</v>
      </c>
      <c r="V569" s="19">
        <f>IF($C569="B",VLOOKUP($A569,Bat!$A$4:$BA$1464,47,FALSE),VLOOKUP($A569,Pit!$A$4:$BF$1664,56,FALSE))</f>
        <v>800</v>
      </c>
      <c r="W569" s="19">
        <f>IF($C569="B",VLOOKUP($A569,Bat!$A$4:$BA$1464,48,FALSE),VLOOKUP($A569,Pit!$A$4:$BF$1664,57,FALSE))</f>
        <v>0</v>
      </c>
      <c r="X569" s="14">
        <f t="shared" si="38"/>
        <v>1401</v>
      </c>
      <c r="Y569" s="20">
        <f t="shared" si="39"/>
        <v>551</v>
      </c>
      <c r="Z569" s="14" t="str">
        <f>IFERROR(VLOOKUP($D569,Results37!$F$3:$L$1396,Z$1,FALSE),"")</f>
        <v/>
      </c>
      <c r="AA569" s="43" t="str">
        <f>IF(ISERROR(VLOOKUP(D569,Results37!$F$3:$O$1399,AA$1,FALSE)),"",IF(VLOOKUP(D569,Results37!$F$3:$O$1399,AA$1+1,FALSE)=1,"S"&amp;VLOOKUP(D569,Results37!$F$3:$O$1399,AA$1,FALSE),VLOOKUP(D569,Results37!$F$3:$O$1399,AA$1,FALSE)))</f>
        <v/>
      </c>
      <c r="AB569" s="14" t="str">
        <f>IFERROR(VLOOKUP($D569,Results37!$F$3:$L$1396,AB$1,FALSE),"")</f>
        <v/>
      </c>
      <c r="AC569" s="14" t="str">
        <f>IFERROR(VLOOKUP($D569,Results37!$F$3:$L$1396,AC$1,FALSE),"")</f>
        <v/>
      </c>
      <c r="AD569" s="14" t="e">
        <f t="shared" si="40"/>
        <v>#VALUE!</v>
      </c>
      <c r="AE569" s="18" t="str">
        <f>IF(ISERROR(VLOOKUP($AC569&amp;"-"&amp;$F569&amp;" "&amp;G569,Bonuses!$B$1:$G$1006,4,FALSE)),"",INT(VLOOKUP($AC569&amp;"-"&amp;$F569&amp;" "&amp;$G569,Bonuses!$B$1:$G$1006,4,FALSE)))</f>
        <v/>
      </c>
      <c r="AF569" s="14" t="str">
        <f t="shared" si="41"/>
        <v>. () - RP Manny Guerra</v>
      </c>
    </row>
    <row r="570" spans="1:32" s="19" customFormat="1" hidden="1" x14ac:dyDescent="0.3">
      <c r="A570" s="19">
        <v>1374</v>
      </c>
      <c r="B570" s="19">
        <f t="shared" si="37"/>
        <v>1</v>
      </c>
      <c r="C570" s="14" t="str">
        <f>IF(ISNUMBER(IFERROR(VLOOKUP($A570,Pit!$A$4:$A$600,1,FALSE),"B")),"P","B")</f>
        <v>P</v>
      </c>
      <c r="D570" s="15">
        <f>IF($C570="B",VLOOKUP($A570,Bat!$A$4:$BG$1500,D$1,FALSE),VLOOKUP($A570,Pit!$A$4:$BA$1686,D$2,FALSE))</f>
        <v>1374</v>
      </c>
      <c r="E570" s="14" t="str">
        <f>IF($C570="B",VLOOKUP($A570,Bat!$A$4:$BG$1500,E$1,FALSE),VLOOKUP($A570,Pit!$A$4:$BA$1686,E$2,FALSE))</f>
        <v>SP</v>
      </c>
      <c r="F570" s="14" t="str">
        <f>IF($C570="B",VLOOKUP($A570,Bat!$A$4:$BG$1500,F$1,FALSE),VLOOKUP($A570,Pit!$A$4:$BA$1686,F$2,FALSE))</f>
        <v>Joe</v>
      </c>
      <c r="G570" s="14" t="str">
        <f>IF($C570="B",VLOOKUP($A570,Bat!$A$4:$BG$1500,G$1,FALSE),VLOOKUP($A570,Pit!$A$4:$BA$1686,G$2,FALSE))</f>
        <v>Ferrell</v>
      </c>
      <c r="H570" s="14">
        <f>IF($C570="B",VLOOKUP($A570,Bat!$A$4:$BG$1500,H$1,FALSE),VLOOKUP($A570,Pit!$A$4:$BA$1686,H$2,FALSE))</f>
        <v>22</v>
      </c>
      <c r="I570" s="14" t="str">
        <f>IF($C570="B",VLOOKUP($A570,Bat!$A$4:$BG$1500,I$1,FALSE),VLOOKUP($A570,Pit!$A$4:$BA$1686,I$2,FALSE))</f>
        <v>R</v>
      </c>
      <c r="J570" s="14" t="str">
        <f>IF($C570="B",VLOOKUP($A570,Bat!$A$4:$BG$1500,J$1,FALSE),VLOOKUP($A570,Pit!$A$4:$BA$1686,J$2,FALSE))</f>
        <v>R</v>
      </c>
      <c r="K570" s="14" t="str">
        <f>IF($C570="B",VLOOKUP($A570,Bat!$A$4:$BG$1500,K$1,FALSE),VLOOKUP($A570,Pit!$A$4:$BA$1686,K$2,FALSE))</f>
        <v>Normal</v>
      </c>
      <c r="L570" s="15" t="str">
        <f>IF($C570="B",VLOOKUP($A570,Bat!$A$4:$BG$1500,L$1,FALSE),VLOOKUP($A570,Pit!$A$4:$BA$1686,L$2,FALSE))</f>
        <v>Normal</v>
      </c>
      <c r="M570" s="14">
        <f>IF($C570="B",VLOOKUP($A570,Bat!$A$4:$BG$1500,M$1,FALSE),VLOOKUP($A570,Pit!$A$4:$BA$1686,M$2,FALSE))</f>
        <v>4</v>
      </c>
      <c r="N570" s="14">
        <f>IF($C570="B",VLOOKUP($A570,Bat!$A$4:$BG$1500,N$1,FALSE),VLOOKUP($A570,Pit!$A$4:$BA$1686,N$2,FALSE))</f>
        <v>2</v>
      </c>
      <c r="O570" s="14">
        <f>IF($C570="B",VLOOKUP($A570,Bat!$A$4:$BG$1500,O$1,FALSE),VLOOKUP($A570,Pit!$A$4:$BA$1686,O$2,FALSE))</f>
        <v>3</v>
      </c>
      <c r="P570" s="14" t="str">
        <f>IF($C570="B",VLOOKUP($A570,Bat!$A$4:$BG$1500,P$1,FALSE),VLOOKUP($A570,Pit!$A$4:$BA$1686,P$2,FALSE))</f>
        <v>88-90 Mph</v>
      </c>
      <c r="Q570" s="15">
        <f>IF($C570="B",VLOOKUP($A570,Bat!$A$4:$BG$1500,Q$1,FALSE),VLOOKUP($A570,Pit!$A$4:$BA$1686,Q$2,FALSE))</f>
        <v>9</v>
      </c>
      <c r="R570" s="16">
        <f>IF($C570="B",VLOOKUP($A570,Bat!$A$4:$BG$1500,R$1,FALSE),VLOOKUP($A570,Pit!$A$4:$BA$1686,R$2,FALSE))</f>
        <v>99.24933857051056</v>
      </c>
      <c r="S570" s="17">
        <f>IF($C570="B",VLOOKUP($A570,Bat!$A$4:$BG$1500,S$1,FALSE),VLOOKUP($A570,Pit!$A$4:$BA$1686,S$2,FALSE))</f>
        <v>-0.16141686669318486</v>
      </c>
      <c r="T570" s="48" t="str">
        <f>IF($C570="B",VLOOKUP($A570,Bat!$A$4:$BG$1500,T$1,FALSE),VLOOKUP($A570,Pit!$A$4:$BA$1686,T$2,FALSE))</f>
        <v>-</v>
      </c>
      <c r="U570" s="19">
        <f>IF($C570="B",VLOOKUP($A570,Bat!$A$4:$AU$1464,46,FALSE),VLOOKUP($A570,Pit!$A$4:$BD$1664,55,FALSE))</f>
        <v>800</v>
      </c>
      <c r="V570" s="19">
        <f>IF($C570="B",VLOOKUP($A570,Bat!$A$4:$BA$1464,47,FALSE),VLOOKUP($A570,Pit!$A$4:$BF$1664,56,FALSE))</f>
        <v>800</v>
      </c>
      <c r="W570" s="19">
        <f>IF($C570="B",VLOOKUP($A570,Bat!$A$4:$BA$1464,48,FALSE),VLOOKUP($A570,Pit!$A$4:$BF$1664,57,FALSE))</f>
        <v>0</v>
      </c>
      <c r="X570" s="14">
        <f t="shared" si="38"/>
        <v>1402</v>
      </c>
      <c r="Y570" s="20">
        <f t="shared" si="39"/>
        <v>552</v>
      </c>
      <c r="Z570" s="14" t="str">
        <f>IFERROR(VLOOKUP($D570,Results37!$F$3:$L$1396,Z$1,FALSE),"")</f>
        <v/>
      </c>
      <c r="AA570" s="43" t="str">
        <f>IF(ISERROR(VLOOKUP(D570,Results37!$F$3:$O$1399,AA$1,FALSE)),"",IF(VLOOKUP(D570,Results37!$F$3:$O$1399,AA$1+1,FALSE)=1,"S"&amp;VLOOKUP(D570,Results37!$F$3:$O$1399,AA$1,FALSE),VLOOKUP(D570,Results37!$F$3:$O$1399,AA$1,FALSE)))</f>
        <v/>
      </c>
      <c r="AB570" s="14" t="str">
        <f>IFERROR(VLOOKUP($D570,Results37!$F$3:$L$1396,AB$1,FALSE),"")</f>
        <v/>
      </c>
      <c r="AC570" s="14" t="str">
        <f>IFERROR(VLOOKUP($D570,Results37!$F$3:$L$1396,AC$1,FALSE),"")</f>
        <v/>
      </c>
      <c r="AD570" s="14" t="e">
        <f t="shared" si="40"/>
        <v>#VALUE!</v>
      </c>
      <c r="AE570" s="18" t="str">
        <f>IF(ISERROR(VLOOKUP($AC570&amp;"-"&amp;$F570&amp;" "&amp;G570,Bonuses!$B$1:$G$1006,4,FALSE)),"",INT(VLOOKUP($AC570&amp;"-"&amp;$F570&amp;" "&amp;$G570,Bonuses!$B$1:$G$1006,4,FALSE)))</f>
        <v/>
      </c>
      <c r="AF570" s="14" t="str">
        <f t="shared" si="41"/>
        <v>. () - SP Joe Ferrell</v>
      </c>
    </row>
    <row r="571" spans="1:32" s="19" customFormat="1" hidden="1" x14ac:dyDescent="0.3">
      <c r="A571" s="19">
        <v>5280</v>
      </c>
      <c r="B571" s="19">
        <f t="shared" si="37"/>
        <v>1</v>
      </c>
      <c r="C571" s="14" t="str">
        <f>IF(ISNUMBER(IFERROR(VLOOKUP($A571,Pit!$A$4:$A$600,1,FALSE),"B")),"P","B")</f>
        <v>P</v>
      </c>
      <c r="D571" s="15">
        <f>IF($C571="B",VLOOKUP($A571,Bat!$A$4:$BG$1500,D$1,FALSE),VLOOKUP($A571,Pit!$A$4:$BA$1686,D$2,FALSE))</f>
        <v>5280</v>
      </c>
      <c r="E571" s="14" t="str">
        <f>IF($C571="B",VLOOKUP($A571,Bat!$A$4:$BG$1500,E$1,FALSE),VLOOKUP($A571,Pit!$A$4:$BA$1686,E$2,FALSE))</f>
        <v>RP</v>
      </c>
      <c r="F571" s="14" t="str">
        <f>IF($C571="B",VLOOKUP($A571,Bat!$A$4:$BG$1500,F$1,FALSE),VLOOKUP($A571,Pit!$A$4:$BA$1686,F$2,FALSE))</f>
        <v>Tony</v>
      </c>
      <c r="G571" s="14" t="str">
        <f>IF($C571="B",VLOOKUP($A571,Bat!$A$4:$BG$1500,G$1,FALSE),VLOOKUP($A571,Pit!$A$4:$BA$1686,G$2,FALSE))</f>
        <v>Mitchell</v>
      </c>
      <c r="H571" s="14">
        <f>IF($C571="B",VLOOKUP($A571,Bat!$A$4:$BG$1500,H$1,FALSE),VLOOKUP($A571,Pit!$A$4:$BA$1686,H$2,FALSE))</f>
        <v>18</v>
      </c>
      <c r="I571" s="14" t="str">
        <f>IF($C571="B",VLOOKUP($A571,Bat!$A$4:$BG$1500,I$1,FALSE),VLOOKUP($A571,Pit!$A$4:$BA$1686,I$2,FALSE))</f>
        <v>R</v>
      </c>
      <c r="J571" s="14" t="str">
        <f>IF($C571="B",VLOOKUP($A571,Bat!$A$4:$BG$1500,J$1,FALSE),VLOOKUP($A571,Pit!$A$4:$BA$1686,J$2,FALSE))</f>
        <v>R</v>
      </c>
      <c r="K571" s="14" t="str">
        <f>IF($C571="B",VLOOKUP($A571,Bat!$A$4:$BG$1500,K$1,FALSE),VLOOKUP($A571,Pit!$A$4:$BA$1686,K$2,FALSE))</f>
        <v>Normal</v>
      </c>
      <c r="L571" s="15" t="str">
        <f>IF($C571="B",VLOOKUP($A571,Bat!$A$4:$BG$1500,L$1,FALSE),VLOOKUP($A571,Pit!$A$4:$BA$1686,L$2,FALSE))</f>
        <v>Normal</v>
      </c>
      <c r="M571" s="14">
        <f>IF($C571="B",VLOOKUP($A571,Bat!$A$4:$BG$1500,M$1,FALSE),VLOOKUP($A571,Pit!$A$4:$BA$1686,M$2,FALSE))</f>
        <v>5</v>
      </c>
      <c r="N571" s="14">
        <f>IF($C571="B",VLOOKUP($A571,Bat!$A$4:$BG$1500,N$1,FALSE),VLOOKUP($A571,Pit!$A$4:$BA$1686,N$2,FALSE))</f>
        <v>2</v>
      </c>
      <c r="O571" s="14">
        <f>IF($C571="B",VLOOKUP($A571,Bat!$A$4:$BG$1500,O$1,FALSE),VLOOKUP($A571,Pit!$A$4:$BA$1686,O$2,FALSE))</f>
        <v>1</v>
      </c>
      <c r="P571" s="14" t="str">
        <f>IF($C571="B",VLOOKUP($A571,Bat!$A$4:$BG$1500,P$1,FALSE),VLOOKUP($A571,Pit!$A$4:$BA$1686,P$2,FALSE))</f>
        <v>87-89 Mph</v>
      </c>
      <c r="Q571" s="15">
        <f>IF($C571="B",VLOOKUP($A571,Bat!$A$4:$BG$1500,Q$1,FALSE),VLOOKUP($A571,Pit!$A$4:$BA$1686,Q$2,FALSE))</f>
        <v>5</v>
      </c>
      <c r="R571" s="16">
        <f>IF($C571="B",VLOOKUP($A571,Bat!$A$4:$BG$1500,R$1,FALSE),VLOOKUP($A571,Pit!$A$4:$BA$1686,R$2,FALSE))</f>
        <v>99.197616539406525</v>
      </c>
      <c r="S571" s="17">
        <f>IF($C571="B",VLOOKUP($A571,Bat!$A$4:$BG$1500,S$1,FALSE),VLOOKUP($A571,Pit!$A$4:$BA$1686,S$2,FALSE))</f>
        <v>-0.16618856875937249</v>
      </c>
      <c r="T571" s="48" t="str">
        <f>IF($C571="B",VLOOKUP($A571,Bat!$A$4:$BG$1500,T$1,FALSE),VLOOKUP($A571,Pit!$A$4:$BA$1686,T$2,FALSE))</f>
        <v>$65k</v>
      </c>
      <c r="U571" s="19">
        <f>IF($C571="B",VLOOKUP($A571,Bat!$A$4:$AU$1464,46,FALSE),VLOOKUP($A571,Pit!$A$4:$BD$1664,55,FALSE))</f>
        <v>800</v>
      </c>
      <c r="V571" s="19">
        <f>IF($C571="B",VLOOKUP($A571,Bat!$A$4:$BA$1464,47,FALSE),VLOOKUP($A571,Pit!$A$4:$BF$1664,56,FALSE))</f>
        <v>800</v>
      </c>
      <c r="W571" s="19">
        <f>IF($C571="B",VLOOKUP($A571,Bat!$A$4:$BA$1464,48,FALSE),VLOOKUP($A571,Pit!$A$4:$BF$1664,57,FALSE))</f>
        <v>0</v>
      </c>
      <c r="X571" s="14">
        <f t="shared" si="38"/>
        <v>1404</v>
      </c>
      <c r="Y571" s="20">
        <f t="shared" si="39"/>
        <v>554</v>
      </c>
      <c r="Z571" s="14">
        <f>IFERROR(VLOOKUP($D571,Results37!$F$3:$L$1396,Z$1,FALSE),"")</f>
        <v>565</v>
      </c>
      <c r="AA571" s="43">
        <f>IF(ISERROR(VLOOKUP(D571,Results37!$F$3:$O$1399,AA$1,FALSE)),"",IF(VLOOKUP(D571,Results37!$F$3:$O$1399,AA$1+1,FALSE)=1,"S"&amp;VLOOKUP(D571,Results37!$F$3:$O$1399,AA$1,FALSE),VLOOKUP(D571,Results37!$F$3:$O$1399,AA$1,FALSE)))</f>
        <v>19</v>
      </c>
      <c r="AB571" s="14">
        <f>IFERROR(VLOOKUP($D571,Results37!$F$3:$L$1396,AB$1,FALSE),"")</f>
        <v>1</v>
      </c>
      <c r="AC571" s="14" t="str">
        <f>IFERROR(VLOOKUP($D571,Results37!$F$3:$L$1396,AC$1,FALSE),"")</f>
        <v>Yuma Arroyos</v>
      </c>
      <c r="AD571" s="14">
        <f t="shared" si="40"/>
        <v>839</v>
      </c>
      <c r="AE571" s="18" t="str">
        <f>IF(ISERROR(VLOOKUP($AC571&amp;"-"&amp;$F571&amp;" "&amp;G571,Bonuses!$B$1:$G$1006,4,FALSE)),"",INT(VLOOKUP($AC571&amp;"-"&amp;$F571&amp;" "&amp;$G571,Bonuses!$B$1:$G$1006,4,FALSE)))</f>
        <v/>
      </c>
      <c r="AF571" s="14" t="str">
        <f t="shared" si="41"/>
        <v>19.1 (565) - RP Tony Mitchell</v>
      </c>
    </row>
    <row r="572" spans="1:32" s="19" customFormat="1" hidden="1" x14ac:dyDescent="0.3">
      <c r="A572" s="19">
        <v>10830</v>
      </c>
      <c r="B572" s="19">
        <f t="shared" si="37"/>
        <v>1</v>
      </c>
      <c r="C572" s="14" t="str">
        <f>IF(ISNUMBER(IFERROR(VLOOKUP($A572,Pit!$A$4:$A$600,1,FALSE),"B")),"P","B")</f>
        <v>P</v>
      </c>
      <c r="D572" s="15">
        <f>IF($C572="B",VLOOKUP($A572,Bat!$A$4:$BG$1500,D$1,FALSE),VLOOKUP($A572,Pit!$A$4:$BA$1686,D$2,FALSE))</f>
        <v>10830</v>
      </c>
      <c r="E572" s="14" t="str">
        <f>IF($C572="B",VLOOKUP($A572,Bat!$A$4:$BG$1500,E$1,FALSE),VLOOKUP($A572,Pit!$A$4:$BA$1686,E$2,FALSE))</f>
        <v>RP</v>
      </c>
      <c r="F572" s="14" t="str">
        <f>IF($C572="B",VLOOKUP($A572,Bat!$A$4:$BG$1500,F$1,FALSE),VLOOKUP($A572,Pit!$A$4:$BA$1686,F$2,FALSE))</f>
        <v>Yo</v>
      </c>
      <c r="G572" s="14" t="str">
        <f>IF($C572="B",VLOOKUP($A572,Bat!$A$4:$BG$1500,G$1,FALSE),VLOOKUP($A572,Pit!$A$4:$BA$1686,G$2,FALSE))</f>
        <v>Nakamura</v>
      </c>
      <c r="H572" s="14">
        <f>IF($C572="B",VLOOKUP($A572,Bat!$A$4:$BG$1500,H$1,FALSE),VLOOKUP($A572,Pit!$A$4:$BA$1686,H$2,FALSE))</f>
        <v>18</v>
      </c>
      <c r="I572" s="14" t="str">
        <f>IF($C572="B",VLOOKUP($A572,Bat!$A$4:$BG$1500,I$1,FALSE),VLOOKUP($A572,Pit!$A$4:$BA$1686,I$2,FALSE))</f>
        <v>L</v>
      </c>
      <c r="J572" s="14" t="str">
        <f>IF($C572="B",VLOOKUP($A572,Bat!$A$4:$BG$1500,J$1,FALSE),VLOOKUP($A572,Pit!$A$4:$BA$1686,J$2,FALSE))</f>
        <v>L</v>
      </c>
      <c r="K572" s="14" t="str">
        <f>IF($C572="B",VLOOKUP($A572,Bat!$A$4:$BG$1500,K$1,FALSE),VLOOKUP($A572,Pit!$A$4:$BA$1686,K$2,FALSE))</f>
        <v>Low</v>
      </c>
      <c r="L572" s="15" t="str">
        <f>IF($C572="B",VLOOKUP($A572,Bat!$A$4:$BG$1500,L$1,FALSE),VLOOKUP($A572,Pit!$A$4:$BA$1686,L$2,FALSE))</f>
        <v>Normal</v>
      </c>
      <c r="M572" s="14">
        <f>IF($C572="B",VLOOKUP($A572,Bat!$A$4:$BG$1500,M$1,FALSE),VLOOKUP($A572,Pit!$A$4:$BA$1686,M$2,FALSE))</f>
        <v>3</v>
      </c>
      <c r="N572" s="14">
        <f>IF($C572="B",VLOOKUP($A572,Bat!$A$4:$BG$1500,N$1,FALSE),VLOOKUP($A572,Pit!$A$4:$BA$1686,N$2,FALSE))</f>
        <v>2</v>
      </c>
      <c r="O572" s="14">
        <f>IF($C572="B",VLOOKUP($A572,Bat!$A$4:$BG$1500,O$1,FALSE),VLOOKUP($A572,Pit!$A$4:$BA$1686,O$2,FALSE))</f>
        <v>2</v>
      </c>
      <c r="P572" s="14" t="str">
        <f>IF($C572="B",VLOOKUP($A572,Bat!$A$4:$BG$1500,P$1,FALSE),VLOOKUP($A572,Pit!$A$4:$BA$1686,P$2,FALSE))</f>
        <v>85-87 Mph</v>
      </c>
      <c r="Q572" s="15">
        <f>IF($C572="B",VLOOKUP($A572,Bat!$A$4:$BG$1500,Q$1,FALSE),VLOOKUP($A572,Pit!$A$4:$BA$1686,Q$2,FALSE))</f>
        <v>7</v>
      </c>
      <c r="R572" s="16">
        <f>IF($C572="B",VLOOKUP($A572,Bat!$A$4:$BG$1500,R$1,FALSE),VLOOKUP($A572,Pit!$A$4:$BA$1686,R$2,FALSE))</f>
        <v>95.600613462075614</v>
      </c>
      <c r="S572" s="17">
        <f>IF($C572="B",VLOOKUP($A572,Bat!$A$4:$BG$1500,S$1,FALSE),VLOOKUP($A572,Pit!$A$4:$BA$1686,S$2,FALSE))</f>
        <v>-0.49803607454775578</v>
      </c>
      <c r="T572" s="48" t="str">
        <f>IF($C572="B",VLOOKUP($A572,Bat!$A$4:$BG$1500,T$1,FALSE),VLOOKUP($A572,Pit!$A$4:$BA$1686,T$2,FALSE))</f>
        <v>$65k</v>
      </c>
      <c r="U572" s="19">
        <f>IF($C572="B",VLOOKUP($A572,Bat!$A$4:$AU$1464,46,FALSE),VLOOKUP($A572,Pit!$A$4:$BD$1664,55,FALSE))</f>
        <v>800</v>
      </c>
      <c r="V572" s="19">
        <f>IF($C572="B",VLOOKUP($A572,Bat!$A$4:$BA$1464,47,FALSE),VLOOKUP($A572,Pit!$A$4:$BF$1664,56,FALSE))</f>
        <v>800</v>
      </c>
      <c r="W572" s="19">
        <f>IF($C572="B",VLOOKUP($A572,Bat!$A$4:$BA$1464,48,FALSE),VLOOKUP($A572,Pit!$A$4:$BF$1664,57,FALSE))</f>
        <v>0</v>
      </c>
      <c r="X572" s="14">
        <f t="shared" si="38"/>
        <v>1612</v>
      </c>
      <c r="Y572" s="20">
        <f t="shared" si="39"/>
        <v>762</v>
      </c>
      <c r="Z572" s="14" t="str">
        <f>IFERROR(VLOOKUP($D572,Results37!$F$3:$L$1396,Z$1,FALSE),"")</f>
        <v/>
      </c>
      <c r="AA572" s="43" t="str">
        <f>IF(ISERROR(VLOOKUP(D572,Results37!$F$3:$O$1399,AA$1,FALSE)),"",IF(VLOOKUP(D572,Results37!$F$3:$O$1399,AA$1+1,FALSE)=1,"S"&amp;VLOOKUP(D572,Results37!$F$3:$O$1399,AA$1,FALSE),VLOOKUP(D572,Results37!$F$3:$O$1399,AA$1,FALSE)))</f>
        <v/>
      </c>
      <c r="AB572" s="14" t="str">
        <f>IFERROR(VLOOKUP($D572,Results37!$F$3:$L$1396,AB$1,FALSE),"")</f>
        <v/>
      </c>
      <c r="AC572" s="14" t="str">
        <f>IFERROR(VLOOKUP($D572,Results37!$F$3:$L$1396,AC$1,FALSE),"")</f>
        <v/>
      </c>
      <c r="AD572" s="14" t="e">
        <f t="shared" si="40"/>
        <v>#VALUE!</v>
      </c>
      <c r="AE572" s="18" t="str">
        <f>IF(ISERROR(VLOOKUP($AC572&amp;"-"&amp;$F572&amp;" "&amp;G572,Bonuses!$B$1:$G$1006,4,FALSE)),"",INT(VLOOKUP($AC572&amp;"-"&amp;$F572&amp;" "&amp;$G572,Bonuses!$B$1:$G$1006,4,FALSE)))</f>
        <v/>
      </c>
      <c r="AF572" s="14" t="str">
        <f t="shared" si="41"/>
        <v>. () - RP Yo Nakamura</v>
      </c>
    </row>
    <row r="573" spans="1:32" s="19" customFormat="1" hidden="1" x14ac:dyDescent="0.3">
      <c r="A573" s="19">
        <v>11224</v>
      </c>
      <c r="B573" s="19">
        <f t="shared" si="37"/>
        <v>1</v>
      </c>
      <c r="C573" s="14" t="str">
        <f>IF(ISNUMBER(IFERROR(VLOOKUP($A573,Pit!$A$4:$A$600,1,FALSE),"B")),"P","B")</f>
        <v>B</v>
      </c>
      <c r="D573" s="15">
        <f>IF($C573="B",VLOOKUP($A573,Bat!$A$4:$BG$1500,D$1,FALSE),VLOOKUP($A573,Pit!$A$4:$BA$1686,D$2,FALSE))</f>
        <v>11224</v>
      </c>
      <c r="E573" s="14" t="str">
        <f>IF($C573="B",VLOOKUP($A573,Bat!$A$4:$BG$1500,E$1,FALSE),VLOOKUP($A573,Pit!$A$4:$BA$1686,E$2,FALSE))</f>
        <v>LF</v>
      </c>
      <c r="F573" s="14" t="str">
        <f>IF($C573="B",VLOOKUP($A573,Bat!$A$4:$BG$1500,F$1,FALSE),VLOOKUP($A573,Pit!$A$4:$BA$1686,F$2,FALSE))</f>
        <v>Wade</v>
      </c>
      <c r="G573" s="14" t="str">
        <f>IF($C573="B",VLOOKUP($A573,Bat!$A$4:$BG$1500,G$1,FALSE),VLOOKUP($A573,Pit!$A$4:$BA$1686,G$2,FALSE))</f>
        <v>Lawrenson</v>
      </c>
      <c r="H573" s="14">
        <f>IF($C573="B",VLOOKUP($A573,Bat!$A$4:$BG$1500,H$1,FALSE),VLOOKUP($A573,Pit!$A$4:$BA$1686,H$2,FALSE))</f>
        <v>22</v>
      </c>
      <c r="I573" s="14" t="str">
        <f>IF($C573="B",VLOOKUP($A573,Bat!$A$4:$BG$1500,I$1,FALSE),VLOOKUP($A573,Pit!$A$4:$BA$1686,I$2,FALSE))</f>
        <v>R</v>
      </c>
      <c r="J573" s="14" t="str">
        <f>IF($C573="B",VLOOKUP($A573,Bat!$A$4:$BG$1500,J$1,FALSE),VLOOKUP($A573,Pit!$A$4:$BA$1686,J$2,FALSE))</f>
        <v>L</v>
      </c>
      <c r="K573" s="14" t="str">
        <f>IF($C573="B",VLOOKUP($A573,Bat!$A$4:$BG$1500,K$1,FALSE),VLOOKUP($A573,Pit!$A$4:$BA$1686,K$2,FALSE))</f>
        <v>Normal</v>
      </c>
      <c r="L573" s="15" t="str">
        <f>IF($C573="B",VLOOKUP($A573,Bat!$A$4:$BG$1500,L$1,FALSE),VLOOKUP($A573,Pit!$A$4:$BA$1686,L$2,FALSE))</f>
        <v>High</v>
      </c>
      <c r="M573" s="14">
        <f>IF($C573="B",VLOOKUP($A573,Bat!$A$4:$BG$1500,M$1,FALSE),VLOOKUP($A573,Pit!$A$4:$BA$1686,M$2,FALSE))</f>
        <v>3</v>
      </c>
      <c r="N573" s="14">
        <f>IF($C573="B",VLOOKUP($A573,Bat!$A$4:$BG$1500,N$1,FALSE),VLOOKUP($A573,Pit!$A$4:$BA$1686,N$2,FALSE))</f>
        <v>4</v>
      </c>
      <c r="O573" s="14">
        <f>IF($C573="B",VLOOKUP($A573,Bat!$A$4:$BG$1500,O$1,FALSE),VLOOKUP($A573,Pit!$A$4:$BA$1686,O$2,FALSE))</f>
        <v>3</v>
      </c>
      <c r="P573" s="14">
        <f>IF($C573="B",VLOOKUP($A573,Bat!$A$4:$BG$1500,P$1,FALSE),VLOOKUP($A573,Pit!$A$4:$BA$1686,P$2,FALSE))</f>
        <v>4</v>
      </c>
      <c r="Q573" s="15">
        <f>IF($C573="B",VLOOKUP($A573,Bat!$A$4:$BG$1500,Q$1,FALSE),VLOOKUP($A573,Pit!$A$4:$BA$1686,Q$2,FALSE))</f>
        <v>4</v>
      </c>
      <c r="R573" s="16">
        <f>IF($C573="B",VLOOKUP($A573,Bat!$A$4:$BG$1500,R$1,FALSE),VLOOKUP($A573,Pit!$A$4:$BA$1686,R$2,FALSE))</f>
        <v>107.25296205715318</v>
      </c>
      <c r="S573" s="17">
        <f>IF($C573="B",VLOOKUP($A573,Bat!$A$4:$BG$1500,S$1,FALSE),VLOOKUP($A573,Pit!$A$4:$BA$1686,S$2,FALSE))</f>
        <v>-0.17860561972847988</v>
      </c>
      <c r="T573" s="48" t="str">
        <f>IF($C573="B",VLOOKUP($A573,Bat!$A$4:$BG$1500,T$1,FALSE),VLOOKUP($A573,Pit!$A$4:$BA$1686,T$2,FALSE))</f>
        <v>-</v>
      </c>
      <c r="U573" s="19">
        <f>IF($C573="B",VLOOKUP($A573,Bat!$A$4:$AU$1464,46,FALSE),VLOOKUP($A573,Pit!$A$4:$BD$1664,55,FALSE))</f>
        <v>800</v>
      </c>
      <c r="V573" s="19">
        <f>IF($C573="B",VLOOKUP($A573,Bat!$A$4:$BA$1464,47,FALSE),VLOOKUP($A573,Pit!$A$4:$BF$1664,56,FALSE))</f>
        <v>800</v>
      </c>
      <c r="W573" s="19">
        <f>IF($C573="B",VLOOKUP($A573,Bat!$A$4:$BA$1464,48,FALSE),VLOOKUP($A573,Pit!$A$4:$BF$1664,57,FALSE))</f>
        <v>0</v>
      </c>
      <c r="X573" s="14">
        <f t="shared" si="38"/>
        <v>1413</v>
      </c>
      <c r="Y573" s="20">
        <f t="shared" si="39"/>
        <v>563</v>
      </c>
      <c r="Z573" s="14">
        <f>IFERROR(VLOOKUP($D573,Results37!$F$3:$L$1396,Z$1,FALSE),"")</f>
        <v>553</v>
      </c>
      <c r="AA573" s="43">
        <f>IF(ISERROR(VLOOKUP(D573,Results37!$F$3:$O$1399,AA$1,FALSE)),"",IF(VLOOKUP(D573,Results37!$F$3:$O$1399,AA$1+1,FALSE)=1,"S"&amp;VLOOKUP(D573,Results37!$F$3:$O$1399,AA$1,FALSE),VLOOKUP(D573,Results37!$F$3:$O$1399,AA$1,FALSE)))</f>
        <v>18</v>
      </c>
      <c r="AB573" s="14">
        <f>IFERROR(VLOOKUP($D573,Results37!$F$3:$L$1396,AB$1,FALSE),"")</f>
        <v>21</v>
      </c>
      <c r="AC573" s="14" t="str">
        <f>IFERROR(VLOOKUP($D573,Results37!$F$3:$L$1396,AC$1,FALSE),"")</f>
        <v>Florida Farstriders</v>
      </c>
      <c r="AD573" s="14">
        <f t="shared" si="40"/>
        <v>860</v>
      </c>
      <c r="AE573" s="18" t="str">
        <f>IF(ISERROR(VLOOKUP($AC573&amp;"-"&amp;$F573&amp;" "&amp;G573,Bonuses!$B$1:$G$1006,4,FALSE)),"",INT(VLOOKUP($AC573&amp;"-"&amp;$F573&amp;" "&amp;$G573,Bonuses!$B$1:$G$1006,4,FALSE)))</f>
        <v/>
      </c>
      <c r="AF573" s="14" t="str">
        <f t="shared" si="41"/>
        <v>18.21 (553) - LF Wade Lawrenson</v>
      </c>
    </row>
    <row r="574" spans="1:32" s="19" customFormat="1" hidden="1" x14ac:dyDescent="0.3">
      <c r="A574" s="19">
        <v>10810</v>
      </c>
      <c r="B574" s="19">
        <f t="shared" si="37"/>
        <v>1</v>
      </c>
      <c r="C574" s="14" t="str">
        <f>IF(ISNUMBER(IFERROR(VLOOKUP($A574,Pit!$A$4:$A$600,1,FALSE),"B")),"P","B")</f>
        <v>P</v>
      </c>
      <c r="D574" s="15">
        <f>IF($C574="B",VLOOKUP($A574,Bat!$A$4:$BG$1500,D$1,FALSE),VLOOKUP($A574,Pit!$A$4:$BA$1686,D$2,FALSE))</f>
        <v>10810</v>
      </c>
      <c r="E574" s="14" t="str">
        <f>IF($C574="B",VLOOKUP($A574,Bat!$A$4:$BG$1500,E$1,FALSE),VLOOKUP($A574,Pit!$A$4:$BA$1686,E$2,FALSE))</f>
        <v>RP</v>
      </c>
      <c r="F574" s="14" t="str">
        <f>IF($C574="B",VLOOKUP($A574,Bat!$A$4:$BG$1500,F$1,FALSE),VLOOKUP($A574,Pit!$A$4:$BA$1686,F$2,FALSE))</f>
        <v>Kanko</v>
      </c>
      <c r="G574" s="14" t="str">
        <f>IF($C574="B",VLOOKUP($A574,Bat!$A$4:$BG$1500,G$1,FALSE),VLOOKUP($A574,Pit!$A$4:$BA$1686,G$2,FALSE))</f>
        <v>Harada</v>
      </c>
      <c r="H574" s="14">
        <f>IF($C574="B",VLOOKUP($A574,Bat!$A$4:$BG$1500,H$1,FALSE),VLOOKUP($A574,Pit!$A$4:$BA$1686,H$2,FALSE))</f>
        <v>18</v>
      </c>
      <c r="I574" s="14" t="str">
        <f>IF($C574="B",VLOOKUP($A574,Bat!$A$4:$BG$1500,I$1,FALSE),VLOOKUP($A574,Pit!$A$4:$BA$1686,I$2,FALSE))</f>
        <v>R</v>
      </c>
      <c r="J574" s="14" t="str">
        <f>IF($C574="B",VLOOKUP($A574,Bat!$A$4:$BG$1500,J$1,FALSE),VLOOKUP($A574,Pit!$A$4:$BA$1686,J$2,FALSE))</f>
        <v>R</v>
      </c>
      <c r="K574" s="14" t="str">
        <f>IF($C574="B",VLOOKUP($A574,Bat!$A$4:$BG$1500,K$1,FALSE),VLOOKUP($A574,Pit!$A$4:$BA$1686,K$2,FALSE))</f>
        <v>High</v>
      </c>
      <c r="L574" s="15" t="str">
        <f>IF($C574="B",VLOOKUP($A574,Bat!$A$4:$BG$1500,L$1,FALSE),VLOOKUP($A574,Pit!$A$4:$BA$1686,L$2,FALSE))</f>
        <v>Normal</v>
      </c>
      <c r="M574" s="14">
        <f>IF($C574="B",VLOOKUP($A574,Bat!$A$4:$BG$1500,M$1,FALSE),VLOOKUP($A574,Pit!$A$4:$BA$1686,M$2,FALSE))</f>
        <v>4</v>
      </c>
      <c r="N574" s="14">
        <f>IF($C574="B",VLOOKUP($A574,Bat!$A$4:$BG$1500,N$1,FALSE),VLOOKUP($A574,Pit!$A$4:$BA$1686,N$2,FALSE))</f>
        <v>1</v>
      </c>
      <c r="O574" s="14">
        <f>IF($C574="B",VLOOKUP($A574,Bat!$A$4:$BG$1500,O$1,FALSE),VLOOKUP($A574,Pit!$A$4:$BA$1686,O$2,FALSE))</f>
        <v>2</v>
      </c>
      <c r="P574" s="14" t="str">
        <f>IF($C574="B",VLOOKUP($A574,Bat!$A$4:$BG$1500,P$1,FALSE),VLOOKUP($A574,Pit!$A$4:$BA$1686,P$2,FALSE))</f>
        <v>85-87 Mph</v>
      </c>
      <c r="Q574" s="15">
        <f>IF($C574="B",VLOOKUP($A574,Bat!$A$4:$BG$1500,Q$1,FALSE),VLOOKUP($A574,Pit!$A$4:$BA$1686,Q$2,FALSE))</f>
        <v>6</v>
      </c>
      <c r="R574" s="16">
        <f>IF($C574="B",VLOOKUP($A574,Bat!$A$4:$BG$1500,R$1,FALSE),VLOOKUP($A574,Pit!$A$4:$BA$1686,R$2,FALSE))</f>
        <v>99.026616139720716</v>
      </c>
      <c r="S574" s="17">
        <f>IF($C574="B",VLOOKUP($A574,Bat!$A$4:$BG$1500,S$1,FALSE),VLOOKUP($A574,Pit!$A$4:$BA$1686,S$2,FALSE))</f>
        <v>-0.18196449524722519</v>
      </c>
      <c r="T574" s="48" t="str">
        <f>IF($C574="B",VLOOKUP($A574,Bat!$A$4:$BG$1500,T$1,FALSE),VLOOKUP($A574,Pit!$A$4:$BA$1686,T$2,FALSE))</f>
        <v>$65k</v>
      </c>
      <c r="U574" s="19">
        <f>IF($C574="B",VLOOKUP($A574,Bat!$A$4:$AU$1464,46,FALSE),VLOOKUP($A574,Pit!$A$4:$BD$1664,55,FALSE))</f>
        <v>800</v>
      </c>
      <c r="V574" s="19">
        <f>IF($C574="B",VLOOKUP($A574,Bat!$A$4:$BA$1464,47,FALSE),VLOOKUP($A574,Pit!$A$4:$BF$1664,56,FALSE))</f>
        <v>800</v>
      </c>
      <c r="W574" s="19">
        <f>IF($C574="B",VLOOKUP($A574,Bat!$A$4:$BA$1464,48,FALSE),VLOOKUP($A574,Pit!$A$4:$BF$1664,57,FALSE))</f>
        <v>0</v>
      </c>
      <c r="X574" s="14">
        <f t="shared" si="38"/>
        <v>1414</v>
      </c>
      <c r="Y574" s="20">
        <f t="shared" si="39"/>
        <v>564</v>
      </c>
      <c r="Z574" s="14" t="str">
        <f>IFERROR(VLOOKUP($D574,Results37!$F$3:$L$1396,Z$1,FALSE),"")</f>
        <v/>
      </c>
      <c r="AA574" s="43" t="str">
        <f>IF(ISERROR(VLOOKUP(D574,Results37!$F$3:$O$1399,AA$1,FALSE)),"",IF(VLOOKUP(D574,Results37!$F$3:$O$1399,AA$1+1,FALSE)=1,"S"&amp;VLOOKUP(D574,Results37!$F$3:$O$1399,AA$1,FALSE),VLOOKUP(D574,Results37!$F$3:$O$1399,AA$1,FALSE)))</f>
        <v/>
      </c>
      <c r="AB574" s="14" t="str">
        <f>IFERROR(VLOOKUP($D574,Results37!$F$3:$L$1396,AB$1,FALSE),"")</f>
        <v/>
      </c>
      <c r="AC574" s="14" t="str">
        <f>IFERROR(VLOOKUP($D574,Results37!$F$3:$L$1396,AC$1,FALSE),"")</f>
        <v/>
      </c>
      <c r="AD574" s="14" t="e">
        <f t="shared" si="40"/>
        <v>#VALUE!</v>
      </c>
      <c r="AE574" s="18" t="str">
        <f>IF(ISERROR(VLOOKUP($AC574&amp;"-"&amp;$F574&amp;" "&amp;G574,Bonuses!$B$1:$G$1006,4,FALSE)),"",INT(VLOOKUP($AC574&amp;"-"&amp;$F574&amp;" "&amp;$G574,Bonuses!$B$1:$G$1006,4,FALSE)))</f>
        <v/>
      </c>
      <c r="AF574" s="14" t="str">
        <f>IF(ISERROR(VLOOKUP($AC574&amp;"-"&amp;$F574,Bonuses!$B$1:$G$1006,5,FALSE)),"",IF(VLOOKUP($AC574&amp;"-"&amp;$F574,Bonuses!$B$1:$G$1006,5,FALSE)="","",VLOOKUP($AC574&amp;"-"&amp;$F574,Bonuses!$B$1:$G$1006,6,FALSE)&amp;" yrs, "&amp;VLOOKUP($AC574&amp;"-"&amp;$F574,Bonuses!$B$1:$G$1006,5,FALSE)))</f>
        <v/>
      </c>
    </row>
    <row r="575" spans="1:32" s="19" customFormat="1" hidden="1" x14ac:dyDescent="0.3">
      <c r="A575" s="19">
        <v>11789</v>
      </c>
      <c r="B575" s="19">
        <f t="shared" si="37"/>
        <v>1</v>
      </c>
      <c r="C575" s="14" t="str">
        <f>IF(ISNUMBER(IFERROR(VLOOKUP($A575,Pit!$A$4:$A$600,1,FALSE),"B")),"P","B")</f>
        <v>P</v>
      </c>
      <c r="D575" s="15">
        <f>IF($C575="B",VLOOKUP($A575,Bat!$A$4:$BG$1500,D$1,FALSE),VLOOKUP($A575,Pit!$A$4:$BA$1686,D$2,FALSE))</f>
        <v>11789</v>
      </c>
      <c r="E575" s="14" t="str">
        <f>IF($C575="B",VLOOKUP($A575,Bat!$A$4:$BG$1500,E$1,FALSE),VLOOKUP($A575,Pit!$A$4:$BA$1686,E$2,FALSE))</f>
        <v>SP</v>
      </c>
      <c r="F575" s="14" t="str">
        <f>IF($C575="B",VLOOKUP($A575,Bat!$A$4:$BG$1500,F$1,FALSE),VLOOKUP($A575,Pit!$A$4:$BA$1686,F$2,FALSE))</f>
        <v>Pedro</v>
      </c>
      <c r="G575" s="14" t="str">
        <f>IF($C575="B",VLOOKUP($A575,Bat!$A$4:$BG$1500,G$1,FALSE),VLOOKUP($A575,Pit!$A$4:$BA$1686,G$2,FALSE))</f>
        <v>Carrillo</v>
      </c>
      <c r="H575" s="14">
        <f>IF($C575="B",VLOOKUP($A575,Bat!$A$4:$BG$1500,H$1,FALSE),VLOOKUP($A575,Pit!$A$4:$BA$1686,H$2,FALSE))</f>
        <v>18</v>
      </c>
      <c r="I575" s="14" t="str">
        <f>IF($C575="B",VLOOKUP($A575,Bat!$A$4:$BG$1500,I$1,FALSE),VLOOKUP($A575,Pit!$A$4:$BA$1686,I$2,FALSE))</f>
        <v>S</v>
      </c>
      <c r="J575" s="14" t="str">
        <f>IF($C575="B",VLOOKUP($A575,Bat!$A$4:$BG$1500,J$1,FALSE),VLOOKUP($A575,Pit!$A$4:$BA$1686,J$2,FALSE))</f>
        <v>R</v>
      </c>
      <c r="K575" s="14" t="str">
        <f>IF($C575="B",VLOOKUP($A575,Bat!$A$4:$BG$1500,K$1,FALSE),VLOOKUP($A575,Pit!$A$4:$BA$1686,K$2,FALSE))</f>
        <v>Normal</v>
      </c>
      <c r="L575" s="15" t="str">
        <f>IF($C575="B",VLOOKUP($A575,Bat!$A$4:$BG$1500,L$1,FALSE),VLOOKUP($A575,Pit!$A$4:$BA$1686,L$2,FALSE))</f>
        <v>Normal</v>
      </c>
      <c r="M575" s="14">
        <f>IF($C575="B",VLOOKUP($A575,Bat!$A$4:$BG$1500,M$1,FALSE),VLOOKUP($A575,Pit!$A$4:$BA$1686,M$2,FALSE))</f>
        <v>4</v>
      </c>
      <c r="N575" s="14">
        <f>IF($C575="B",VLOOKUP($A575,Bat!$A$4:$BG$1500,N$1,FALSE),VLOOKUP($A575,Pit!$A$4:$BA$1686,N$2,FALSE))</f>
        <v>1</v>
      </c>
      <c r="O575" s="14">
        <f>IF($C575="B",VLOOKUP($A575,Bat!$A$4:$BG$1500,O$1,FALSE),VLOOKUP($A575,Pit!$A$4:$BA$1686,O$2,FALSE))</f>
        <v>2</v>
      </c>
      <c r="P575" s="14" t="str">
        <f>IF($C575="B",VLOOKUP($A575,Bat!$A$4:$BG$1500,P$1,FALSE),VLOOKUP($A575,Pit!$A$4:$BA$1686,P$2,FALSE))</f>
        <v>86-88 Mph</v>
      </c>
      <c r="Q575" s="15">
        <f>IF($C575="B",VLOOKUP($A575,Bat!$A$4:$BG$1500,Q$1,FALSE),VLOOKUP($A575,Pit!$A$4:$BA$1686,Q$2,FALSE))</f>
        <v>6</v>
      </c>
      <c r="R575" s="16">
        <f>IF($C575="B",VLOOKUP($A575,Bat!$A$4:$BG$1500,R$1,FALSE),VLOOKUP($A575,Pit!$A$4:$BA$1686,R$2,FALSE))</f>
        <v>98.946303639720711</v>
      </c>
      <c r="S575" s="17">
        <f>IF($C575="B",VLOOKUP($A575,Bat!$A$4:$BG$1500,S$1,FALSE),VLOOKUP($A575,Pit!$A$4:$BA$1686,S$2,FALSE))</f>
        <v>-0.18937385860768344</v>
      </c>
      <c r="T575" s="48" t="str">
        <f>IF($C575="B",VLOOKUP($A575,Bat!$A$4:$BG$1500,T$1,FALSE),VLOOKUP($A575,Pit!$A$4:$BA$1686,T$2,FALSE))</f>
        <v>$65k</v>
      </c>
      <c r="U575" s="19">
        <f>IF($C575="B",VLOOKUP($A575,Bat!$A$4:$AU$1464,46,FALSE),VLOOKUP($A575,Pit!$A$4:$BD$1664,55,FALSE))</f>
        <v>800</v>
      </c>
      <c r="V575" s="19">
        <f>IF($C575="B",VLOOKUP($A575,Bat!$A$4:$BA$1464,47,FALSE),VLOOKUP($A575,Pit!$A$4:$BF$1664,56,FALSE))</f>
        <v>800</v>
      </c>
      <c r="W575" s="19">
        <f>IF($C575="B",VLOOKUP($A575,Bat!$A$4:$BA$1464,48,FALSE),VLOOKUP($A575,Pit!$A$4:$BF$1664,57,FALSE))</f>
        <v>0</v>
      </c>
      <c r="X575" s="14">
        <f t="shared" si="38"/>
        <v>1416</v>
      </c>
      <c r="Y575" s="20">
        <f t="shared" si="39"/>
        <v>566</v>
      </c>
      <c r="Z575" s="14" t="str">
        <f>IFERROR(VLOOKUP($D575,Results37!$F$3:$L$1396,Z$1,FALSE),"")</f>
        <v/>
      </c>
      <c r="AA575" s="43" t="str">
        <f>IF(ISERROR(VLOOKUP(D575,Results37!$F$3:$O$1399,AA$1,FALSE)),"",IF(VLOOKUP(D575,Results37!$F$3:$O$1399,AA$1+1,FALSE)=1,"S"&amp;VLOOKUP(D575,Results37!$F$3:$O$1399,AA$1,FALSE),VLOOKUP(D575,Results37!$F$3:$O$1399,AA$1,FALSE)))</f>
        <v/>
      </c>
      <c r="AB575" s="14" t="str">
        <f>IFERROR(VLOOKUP($D575,Results37!$F$3:$L$1396,AB$1,FALSE),"")</f>
        <v/>
      </c>
      <c r="AC575" s="14" t="str">
        <f>IFERROR(VLOOKUP($D575,Results37!$F$3:$L$1396,AC$1,FALSE),"")</f>
        <v/>
      </c>
      <c r="AD575" s="14" t="e">
        <f t="shared" si="40"/>
        <v>#VALUE!</v>
      </c>
      <c r="AE575" s="18" t="str">
        <f>IF(ISERROR(VLOOKUP($AC575&amp;"-"&amp;$F575&amp;" "&amp;G575,Bonuses!$B$1:$G$1006,4,FALSE)),"",INT(VLOOKUP($AC575&amp;"-"&amp;$F575&amp;" "&amp;$G575,Bonuses!$B$1:$G$1006,4,FALSE)))</f>
        <v/>
      </c>
      <c r="AF575" s="14" t="str">
        <f>IF(ISERROR(VLOOKUP($AC575&amp;"-"&amp;$F575,Bonuses!$B$1:$G$1006,5,FALSE)),"",IF(VLOOKUP($AC575&amp;"-"&amp;$F575,Bonuses!$B$1:$G$1006,5,FALSE)="","",VLOOKUP($AC575&amp;"-"&amp;$F575,Bonuses!$B$1:$G$1006,6,FALSE)&amp;" yrs, "&amp;VLOOKUP($AC575&amp;"-"&amp;$F575,Bonuses!$B$1:$G$1006,5,FALSE)))</f>
        <v/>
      </c>
    </row>
    <row r="576" spans="1:32" s="19" customFormat="1" hidden="1" x14ac:dyDescent="0.3">
      <c r="A576" s="19">
        <v>7376</v>
      </c>
      <c r="B576" s="19">
        <f t="shared" si="37"/>
        <v>1</v>
      </c>
      <c r="C576" s="14" t="str">
        <f>IF(ISNUMBER(IFERROR(VLOOKUP($A576,Pit!$A$4:$A$600,1,FALSE),"B")),"P","B")</f>
        <v>P</v>
      </c>
      <c r="D576" s="15">
        <f>IF($C576="B",VLOOKUP($A576,Bat!$A$4:$BG$1500,D$1,FALSE),VLOOKUP($A576,Pit!$A$4:$BA$1686,D$2,FALSE))</f>
        <v>7376</v>
      </c>
      <c r="E576" s="14" t="str">
        <f>IF($C576="B",VLOOKUP($A576,Bat!$A$4:$BG$1500,E$1,FALSE),VLOOKUP($A576,Pit!$A$4:$BA$1686,E$2,FALSE))</f>
        <v>RP</v>
      </c>
      <c r="F576" s="14" t="str">
        <f>IF($C576="B",VLOOKUP($A576,Bat!$A$4:$BG$1500,F$1,FALSE),VLOOKUP($A576,Pit!$A$4:$BA$1686,F$2,FALSE))</f>
        <v>Tyrone</v>
      </c>
      <c r="G576" s="14" t="str">
        <f>IF($C576="B",VLOOKUP($A576,Bat!$A$4:$BG$1500,G$1,FALSE),VLOOKUP($A576,Pit!$A$4:$BA$1686,G$2,FALSE))</f>
        <v>Barton</v>
      </c>
      <c r="H576" s="14">
        <f>IF($C576="B",VLOOKUP($A576,Bat!$A$4:$BG$1500,H$1,FALSE),VLOOKUP($A576,Pit!$A$4:$BA$1686,H$2,FALSE))</f>
        <v>18</v>
      </c>
      <c r="I576" s="14" t="str">
        <f>IF($C576="B",VLOOKUP($A576,Bat!$A$4:$BG$1500,I$1,FALSE),VLOOKUP($A576,Pit!$A$4:$BA$1686,I$2,FALSE))</f>
        <v>R</v>
      </c>
      <c r="J576" s="14" t="str">
        <f>IF($C576="B",VLOOKUP($A576,Bat!$A$4:$BG$1500,J$1,FALSE),VLOOKUP($A576,Pit!$A$4:$BA$1686,J$2,FALSE))</f>
        <v>R</v>
      </c>
      <c r="K576" s="14" t="str">
        <f>IF($C576="B",VLOOKUP($A576,Bat!$A$4:$BG$1500,K$1,FALSE),VLOOKUP($A576,Pit!$A$4:$BA$1686,K$2,FALSE))</f>
        <v>Normal</v>
      </c>
      <c r="L576" s="15" t="str">
        <f>IF($C576="B",VLOOKUP($A576,Bat!$A$4:$BG$1500,L$1,FALSE),VLOOKUP($A576,Pit!$A$4:$BA$1686,L$2,FALSE))</f>
        <v>Normal</v>
      </c>
      <c r="M576" s="14">
        <f>IF($C576="B",VLOOKUP($A576,Bat!$A$4:$BG$1500,M$1,FALSE),VLOOKUP($A576,Pit!$A$4:$BA$1686,M$2,FALSE))</f>
        <v>4</v>
      </c>
      <c r="N576" s="14">
        <f>IF($C576="B",VLOOKUP($A576,Bat!$A$4:$BG$1500,N$1,FALSE),VLOOKUP($A576,Pit!$A$4:$BA$1686,N$2,FALSE))</f>
        <v>2</v>
      </c>
      <c r="O576" s="14">
        <f>IF($C576="B",VLOOKUP($A576,Bat!$A$4:$BG$1500,O$1,FALSE),VLOOKUP($A576,Pit!$A$4:$BA$1686,O$2,FALSE))</f>
        <v>2</v>
      </c>
      <c r="P576" s="14" t="str">
        <f>IF($C576="B",VLOOKUP($A576,Bat!$A$4:$BG$1500,P$1,FALSE),VLOOKUP($A576,Pit!$A$4:$BA$1686,P$2,FALSE))</f>
        <v>91-93 Mph</v>
      </c>
      <c r="Q576" s="15">
        <f>IF($C576="B",VLOOKUP($A576,Bat!$A$4:$BG$1500,Q$1,FALSE),VLOOKUP($A576,Pit!$A$4:$BA$1686,Q$2,FALSE))</f>
        <v>6</v>
      </c>
      <c r="R576" s="16">
        <f>IF($C576="B",VLOOKUP($A576,Bat!$A$4:$BG$1500,R$1,FALSE),VLOOKUP($A576,Pit!$A$4:$BA$1686,R$2,FALSE))</f>
        <v>98.945601557812083</v>
      </c>
      <c r="S576" s="17">
        <f>IF($C576="B",VLOOKUP($A576,Bat!$A$4:$BG$1500,S$1,FALSE),VLOOKUP($A576,Pit!$A$4:$BA$1686,S$2,FALSE))</f>
        <v>-0.18943863034271632</v>
      </c>
      <c r="T576" s="48" t="str">
        <f>IF($C576="B",VLOOKUP($A576,Bat!$A$4:$BG$1500,T$1,FALSE),VLOOKUP($A576,Pit!$A$4:$BA$1686,T$2,FALSE))</f>
        <v>$75k</v>
      </c>
      <c r="U576" s="19">
        <f>IF($C576="B",VLOOKUP($A576,Bat!$A$4:$AU$1464,46,FALSE),VLOOKUP($A576,Pit!$A$4:$BD$1664,55,FALSE))</f>
        <v>800</v>
      </c>
      <c r="V576" s="19">
        <f>IF($C576="B",VLOOKUP($A576,Bat!$A$4:$BA$1464,47,FALSE),VLOOKUP($A576,Pit!$A$4:$BF$1664,56,FALSE))</f>
        <v>800</v>
      </c>
      <c r="W576" s="19">
        <f>IF($C576="B",VLOOKUP($A576,Bat!$A$4:$BA$1464,48,FALSE),VLOOKUP($A576,Pit!$A$4:$BF$1664,57,FALSE))</f>
        <v>0</v>
      </c>
      <c r="X576" s="14">
        <f t="shared" si="38"/>
        <v>1417</v>
      </c>
      <c r="Y576" s="20">
        <f t="shared" si="39"/>
        <v>567</v>
      </c>
      <c r="Z576" s="14" t="str">
        <f>IFERROR(VLOOKUP($D576,Results37!$F$3:$L$1396,Z$1,FALSE),"")</f>
        <v/>
      </c>
      <c r="AA576" s="43" t="str">
        <f>IF(ISERROR(VLOOKUP(D576,Results37!$F$3:$O$1399,AA$1,FALSE)),"",IF(VLOOKUP(D576,Results37!$F$3:$O$1399,AA$1+1,FALSE)=1,"S"&amp;VLOOKUP(D576,Results37!$F$3:$O$1399,AA$1,FALSE),VLOOKUP(D576,Results37!$F$3:$O$1399,AA$1,FALSE)))</f>
        <v/>
      </c>
      <c r="AB576" s="14" t="str">
        <f>IFERROR(VLOOKUP($D576,Results37!$F$3:$L$1396,AB$1,FALSE),"")</f>
        <v/>
      </c>
      <c r="AC576" s="14" t="str">
        <f>IFERROR(VLOOKUP($D576,Results37!$F$3:$L$1396,AC$1,FALSE),"")</f>
        <v/>
      </c>
      <c r="AD576" s="14" t="e">
        <f t="shared" si="40"/>
        <v>#VALUE!</v>
      </c>
      <c r="AE576" s="18" t="str">
        <f>IF(ISERROR(VLOOKUP($AC576&amp;"-"&amp;$F576&amp;" "&amp;G576,Bonuses!$B$1:$G$1006,4,FALSE)),"",INT(VLOOKUP($AC576&amp;"-"&amp;$F576&amp;" "&amp;$G576,Bonuses!$B$1:$G$1006,4,FALSE)))</f>
        <v/>
      </c>
      <c r="AF576" s="14" t="str">
        <f>IF(ISERROR(VLOOKUP($AC576&amp;"-"&amp;$F576,Bonuses!$B$1:$G$1006,5,FALSE)),"",IF(VLOOKUP($AC576&amp;"-"&amp;$F576,Bonuses!$B$1:$G$1006,5,FALSE)="","",VLOOKUP($AC576&amp;"-"&amp;$F576,Bonuses!$B$1:$G$1006,6,FALSE)&amp;" yrs, "&amp;VLOOKUP($AC576&amp;"-"&amp;$F576,Bonuses!$B$1:$G$1006,5,FALSE)))</f>
        <v/>
      </c>
    </row>
    <row r="577" spans="1:32" s="19" customFormat="1" hidden="1" x14ac:dyDescent="0.3">
      <c r="A577" s="19">
        <v>14449</v>
      </c>
      <c r="B577" s="19">
        <f t="shared" si="37"/>
        <v>1</v>
      </c>
      <c r="C577" s="14" t="str">
        <f>IF(ISNUMBER(IFERROR(VLOOKUP($A577,Pit!$A$4:$A$600,1,FALSE),"B")),"P","B")</f>
        <v>P</v>
      </c>
      <c r="D577" s="15">
        <f>IF($C577="B",VLOOKUP($A577,Bat!$A$4:$BG$1500,D$1,FALSE),VLOOKUP($A577,Pit!$A$4:$BA$1686,D$2,FALSE))</f>
        <v>14449</v>
      </c>
      <c r="E577" s="14" t="str">
        <f>IF($C577="B",VLOOKUP($A577,Bat!$A$4:$BG$1500,E$1,FALSE),VLOOKUP($A577,Pit!$A$4:$BA$1686,E$2,FALSE))</f>
        <v>SP</v>
      </c>
      <c r="F577" s="14" t="str">
        <f>IF($C577="B",VLOOKUP($A577,Bat!$A$4:$BG$1500,F$1,FALSE),VLOOKUP($A577,Pit!$A$4:$BA$1686,F$2,FALSE))</f>
        <v>Shigochiyo</v>
      </c>
      <c r="G577" s="14" t="str">
        <f>IF($C577="B",VLOOKUP($A577,Bat!$A$4:$BG$1500,G$1,FALSE),VLOOKUP($A577,Pit!$A$4:$BA$1686,G$2,FALSE))</f>
        <v>Yoshida</v>
      </c>
      <c r="H577" s="14">
        <f>IF($C577="B",VLOOKUP($A577,Bat!$A$4:$BG$1500,H$1,FALSE),VLOOKUP($A577,Pit!$A$4:$BA$1686,H$2,FALSE))</f>
        <v>21</v>
      </c>
      <c r="I577" s="14" t="str">
        <f>IF($C577="B",VLOOKUP($A577,Bat!$A$4:$BG$1500,I$1,FALSE),VLOOKUP($A577,Pit!$A$4:$BA$1686,I$2,FALSE))</f>
        <v>R</v>
      </c>
      <c r="J577" s="14" t="str">
        <f>IF($C577="B",VLOOKUP($A577,Bat!$A$4:$BG$1500,J$1,FALSE),VLOOKUP($A577,Pit!$A$4:$BA$1686,J$2,FALSE))</f>
        <v>L</v>
      </c>
      <c r="K577" s="14" t="str">
        <f>IF($C577="B",VLOOKUP($A577,Bat!$A$4:$BG$1500,K$1,FALSE),VLOOKUP($A577,Pit!$A$4:$BA$1686,K$2,FALSE))</f>
        <v>Low</v>
      </c>
      <c r="L577" s="15" t="str">
        <f>IF($C577="B",VLOOKUP($A577,Bat!$A$4:$BG$1500,L$1,FALSE),VLOOKUP($A577,Pit!$A$4:$BA$1686,L$2,FALSE))</f>
        <v>Normal</v>
      </c>
      <c r="M577" s="14">
        <f>IF($C577="B",VLOOKUP($A577,Bat!$A$4:$BG$1500,M$1,FALSE),VLOOKUP($A577,Pit!$A$4:$BA$1686,M$2,FALSE))</f>
        <v>5</v>
      </c>
      <c r="N577" s="14">
        <f>IF($C577="B",VLOOKUP($A577,Bat!$A$4:$BG$1500,N$1,FALSE),VLOOKUP($A577,Pit!$A$4:$BA$1686,N$2,FALSE))</f>
        <v>2</v>
      </c>
      <c r="O577" s="14">
        <f>IF($C577="B",VLOOKUP($A577,Bat!$A$4:$BG$1500,O$1,FALSE),VLOOKUP($A577,Pit!$A$4:$BA$1686,O$2,FALSE))</f>
        <v>3</v>
      </c>
      <c r="P577" s="14" t="str">
        <f>IF($C577="B",VLOOKUP($A577,Bat!$A$4:$BG$1500,P$1,FALSE),VLOOKUP($A577,Pit!$A$4:$BA$1686,P$2,FALSE))</f>
        <v>89-91 Mph</v>
      </c>
      <c r="Q577" s="15">
        <f>IF($C577="B",VLOOKUP($A577,Bat!$A$4:$BG$1500,Q$1,FALSE),VLOOKUP($A577,Pit!$A$4:$BA$1686,Q$2,FALSE))</f>
        <v>7</v>
      </c>
      <c r="R577" s="16">
        <f>IF($C577="B",VLOOKUP($A577,Bat!$A$4:$BG$1500,R$1,FALSE),VLOOKUP($A577,Pit!$A$4:$BA$1686,R$2,FALSE))</f>
        <v>102.98056743880667</v>
      </c>
      <c r="S577" s="17">
        <f>IF($C577="B",VLOOKUP($A577,Bat!$A$4:$BG$1500,S$1,FALSE),VLOOKUP($A577,Pit!$A$4:$BA$1686,S$2,FALSE))</f>
        <v>0.1828138628474916</v>
      </c>
      <c r="T577" s="48" t="str">
        <f>IF($C577="B",VLOOKUP($A577,Bat!$A$4:$BG$1500,T$1,FALSE),VLOOKUP($A577,Pit!$A$4:$BA$1686,T$2,FALSE))</f>
        <v>-</v>
      </c>
      <c r="U577" s="19">
        <f>IF($C577="B",VLOOKUP($A577,Bat!$A$4:$AU$1464,46,FALSE),VLOOKUP($A577,Pit!$A$4:$BD$1664,55,FALSE))</f>
        <v>800</v>
      </c>
      <c r="V577" s="19">
        <f>IF($C577="B",VLOOKUP($A577,Bat!$A$4:$BA$1464,47,FALSE),VLOOKUP($A577,Pit!$A$4:$BF$1664,56,FALSE))</f>
        <v>800</v>
      </c>
      <c r="W577" s="19">
        <f>IF($C577="B",VLOOKUP($A577,Bat!$A$4:$BA$1464,48,FALSE),VLOOKUP($A577,Pit!$A$4:$BF$1664,57,FALSE))</f>
        <v>0</v>
      </c>
      <c r="X577" s="14">
        <f t="shared" si="38"/>
        <v>1234</v>
      </c>
      <c r="Y577" s="20">
        <f t="shared" si="39"/>
        <v>384</v>
      </c>
      <c r="Z577" s="14">
        <f>IFERROR(VLOOKUP($D577,Results37!$F$3:$L$1396,Z$1,FALSE),"")</f>
        <v>581</v>
      </c>
      <c r="AA577" s="43">
        <f>IF(ISERROR(VLOOKUP(D577,Results37!$F$3:$O$1399,AA$1,FALSE)),"",IF(VLOOKUP(D577,Results37!$F$3:$O$1399,AA$1+1,FALSE)=1,"S"&amp;VLOOKUP(D577,Results37!$F$3:$O$1399,AA$1,FALSE),VLOOKUP(D577,Results37!$F$3:$O$1399,AA$1,FALSE)))</f>
        <v>19</v>
      </c>
      <c r="AB577" s="14">
        <f>IFERROR(VLOOKUP($D577,Results37!$F$3:$L$1396,AB$1,FALSE),"")</f>
        <v>17</v>
      </c>
      <c r="AC577" s="14" t="str">
        <f>IFERROR(VLOOKUP($D577,Results37!$F$3:$L$1396,AC$1,FALSE),"")</f>
        <v>Aurora Borealis</v>
      </c>
      <c r="AD577" s="14">
        <f t="shared" si="40"/>
        <v>653</v>
      </c>
      <c r="AE577" s="18" t="str">
        <f>IF(ISERROR(VLOOKUP($AC577&amp;"-"&amp;$F577&amp;" "&amp;G577,Bonuses!$B$1:$G$1006,4,FALSE)),"",INT(VLOOKUP($AC577&amp;"-"&amp;$F577&amp;" "&amp;$G577,Bonuses!$B$1:$G$1006,4,FALSE)))</f>
        <v/>
      </c>
      <c r="AF577" s="14" t="str">
        <f>AA577&amp;"."&amp;AB577&amp;" ("&amp;Z577&amp;") - "&amp;E577&amp;" "&amp;F577&amp;" "&amp;G577</f>
        <v>19.17 (581) - SP Shigochiyo Yoshida</v>
      </c>
    </row>
    <row r="578" spans="1:32" s="19" customFormat="1" hidden="1" x14ac:dyDescent="0.3">
      <c r="A578" s="19">
        <v>15276</v>
      </c>
      <c r="B578" s="19">
        <f t="shared" si="37"/>
        <v>1</v>
      </c>
      <c r="C578" s="14" t="str">
        <f>IF(ISNUMBER(IFERROR(VLOOKUP($A578,Pit!$A$4:$A$600,1,FALSE),"B")),"P","B")</f>
        <v>P</v>
      </c>
      <c r="D578" s="15">
        <f>IF($C578="B",VLOOKUP($A578,Bat!$A$4:$BG$1500,D$1,FALSE),VLOOKUP($A578,Pit!$A$4:$BA$1686,D$2,FALSE))</f>
        <v>15276</v>
      </c>
      <c r="E578" s="14" t="str">
        <f>IF($C578="B",VLOOKUP($A578,Bat!$A$4:$BG$1500,E$1,FALSE),VLOOKUP($A578,Pit!$A$4:$BA$1686,E$2,FALSE))</f>
        <v>RP</v>
      </c>
      <c r="F578" s="14" t="str">
        <f>IF($C578="B",VLOOKUP($A578,Bat!$A$4:$BG$1500,F$1,FALSE),VLOOKUP($A578,Pit!$A$4:$BA$1686,F$2,FALSE))</f>
        <v>Yoshimi</v>
      </c>
      <c r="G578" s="14" t="str">
        <f>IF($C578="B",VLOOKUP($A578,Bat!$A$4:$BG$1500,G$1,FALSE),VLOOKUP($A578,Pit!$A$4:$BA$1686,G$2,FALSE))</f>
        <v>Yamamoto</v>
      </c>
      <c r="H578" s="14">
        <f>IF($C578="B",VLOOKUP($A578,Bat!$A$4:$BG$1500,H$1,FALSE),VLOOKUP($A578,Pit!$A$4:$BA$1686,H$2,FALSE))</f>
        <v>22</v>
      </c>
      <c r="I578" s="14" t="str">
        <f>IF($C578="B",VLOOKUP($A578,Bat!$A$4:$BG$1500,I$1,FALSE),VLOOKUP($A578,Pit!$A$4:$BA$1686,I$2,FALSE))</f>
        <v>R</v>
      </c>
      <c r="J578" s="14" t="str">
        <f>IF($C578="B",VLOOKUP($A578,Bat!$A$4:$BG$1500,J$1,FALSE),VLOOKUP($A578,Pit!$A$4:$BA$1686,J$2,FALSE))</f>
        <v>R</v>
      </c>
      <c r="K578" s="14" t="str">
        <f>IF($C578="B",VLOOKUP($A578,Bat!$A$4:$BG$1500,K$1,FALSE),VLOOKUP($A578,Pit!$A$4:$BA$1686,K$2,FALSE))</f>
        <v>Low</v>
      </c>
      <c r="L578" s="15" t="str">
        <f>IF($C578="B",VLOOKUP($A578,Bat!$A$4:$BG$1500,L$1,FALSE),VLOOKUP($A578,Pit!$A$4:$BA$1686,L$2,FALSE))</f>
        <v>Low</v>
      </c>
      <c r="M578" s="14">
        <f>IF($C578="B",VLOOKUP($A578,Bat!$A$4:$BG$1500,M$1,FALSE),VLOOKUP($A578,Pit!$A$4:$BA$1686,M$2,FALSE))</f>
        <v>5</v>
      </c>
      <c r="N578" s="14">
        <f>IF($C578="B",VLOOKUP($A578,Bat!$A$4:$BG$1500,N$1,FALSE),VLOOKUP($A578,Pit!$A$4:$BA$1686,N$2,FALSE))</f>
        <v>1</v>
      </c>
      <c r="O578" s="14">
        <f>IF($C578="B",VLOOKUP($A578,Bat!$A$4:$BG$1500,O$1,FALSE),VLOOKUP($A578,Pit!$A$4:$BA$1686,O$2,FALSE))</f>
        <v>4</v>
      </c>
      <c r="P578" s="14" t="str">
        <f>IF($C578="B",VLOOKUP($A578,Bat!$A$4:$BG$1500,P$1,FALSE),VLOOKUP($A578,Pit!$A$4:$BA$1686,P$2,FALSE))</f>
        <v>89-91 Mph</v>
      </c>
      <c r="Q578" s="15">
        <f>IF($C578="B",VLOOKUP($A578,Bat!$A$4:$BG$1500,Q$1,FALSE),VLOOKUP($A578,Pit!$A$4:$BA$1686,Q$2,FALSE))</f>
        <v>7</v>
      </c>
      <c r="R578" s="16">
        <f>IF($C578="B",VLOOKUP($A578,Bat!$A$4:$BG$1500,R$1,FALSE),VLOOKUP($A578,Pit!$A$4:$BA$1686,R$2,FALSE))</f>
        <v>102.96666046611443</v>
      </c>
      <c r="S578" s="17">
        <f>IF($C578="B",VLOOKUP($A578,Bat!$A$4:$BG$1500,S$1,FALSE),VLOOKUP($A578,Pit!$A$4:$BA$1686,S$2,FALSE))</f>
        <v>0.18153085193485943</v>
      </c>
      <c r="T578" s="48" t="str">
        <f>IF($C578="B",VLOOKUP($A578,Bat!$A$4:$BG$1500,T$1,FALSE),VLOOKUP($A578,Pit!$A$4:$BA$1686,T$2,FALSE))</f>
        <v>-</v>
      </c>
      <c r="U578" s="19">
        <f>IF($C578="B",VLOOKUP($A578,Bat!$A$4:$AU$1464,46,FALSE),VLOOKUP($A578,Pit!$A$4:$BD$1664,55,FALSE))</f>
        <v>800</v>
      </c>
      <c r="V578" s="19">
        <f>IF($C578="B",VLOOKUP($A578,Bat!$A$4:$BA$1464,47,FALSE),VLOOKUP($A578,Pit!$A$4:$BF$1664,56,FALSE))</f>
        <v>800</v>
      </c>
      <c r="W578" s="19">
        <f>IF($C578="B",VLOOKUP($A578,Bat!$A$4:$BA$1464,48,FALSE),VLOOKUP($A578,Pit!$A$4:$BF$1664,57,FALSE))</f>
        <v>0</v>
      </c>
      <c r="X578" s="14">
        <f t="shared" si="38"/>
        <v>1235</v>
      </c>
      <c r="Y578" s="20">
        <f t="shared" si="39"/>
        <v>385</v>
      </c>
      <c r="Z578" s="14" t="str">
        <f>IFERROR(VLOOKUP($D578,Results37!$F$3:$L$1396,Z$1,FALSE),"")</f>
        <v/>
      </c>
      <c r="AA578" s="43" t="str">
        <f>IF(ISERROR(VLOOKUP(D578,Results37!$F$3:$O$1399,AA$1,FALSE)),"",IF(VLOOKUP(D578,Results37!$F$3:$O$1399,AA$1+1,FALSE)=1,"S"&amp;VLOOKUP(D578,Results37!$F$3:$O$1399,AA$1,FALSE),VLOOKUP(D578,Results37!$F$3:$O$1399,AA$1,FALSE)))</f>
        <v/>
      </c>
      <c r="AB578" s="14" t="str">
        <f>IFERROR(VLOOKUP($D578,Results37!$F$3:$L$1396,AB$1,FALSE),"")</f>
        <v/>
      </c>
      <c r="AC578" s="14" t="str">
        <f>IFERROR(VLOOKUP($D578,Results37!$F$3:$L$1396,AC$1,FALSE),"")</f>
        <v/>
      </c>
      <c r="AD578" s="14" t="e">
        <f t="shared" si="40"/>
        <v>#VALUE!</v>
      </c>
      <c r="AE578" s="18" t="str">
        <f>IF(ISERROR(VLOOKUP($AC578&amp;"-"&amp;$F578&amp;" "&amp;G578,Bonuses!$B$1:$G$1006,4,FALSE)),"",INT(VLOOKUP($AC578&amp;"-"&amp;$F578&amp;" "&amp;$G578,Bonuses!$B$1:$G$1006,4,FALSE)))</f>
        <v/>
      </c>
      <c r="AF578" s="14" t="str">
        <f>AA578&amp;"."&amp;AB578&amp;" ("&amp;Z578&amp;") - "&amp;E578&amp;" "&amp;F578&amp;" "&amp;G578</f>
        <v>. () - RP Yoshimi Yamamoto</v>
      </c>
    </row>
    <row r="579" spans="1:32" s="19" customFormat="1" hidden="1" x14ac:dyDescent="0.3">
      <c r="A579" s="19">
        <v>11035</v>
      </c>
      <c r="B579" s="19">
        <f t="shared" si="37"/>
        <v>1</v>
      </c>
      <c r="C579" s="14" t="str">
        <f>IF(ISNUMBER(IFERROR(VLOOKUP($A579,Pit!$A$4:$A$600,1,FALSE),"B")),"P","B")</f>
        <v>P</v>
      </c>
      <c r="D579" s="15">
        <f>IF($C579="B",VLOOKUP($A579,Bat!$A$4:$BG$1500,D$1,FALSE),VLOOKUP($A579,Pit!$A$4:$BA$1686,D$2,FALSE))</f>
        <v>11035</v>
      </c>
      <c r="E579" s="14" t="str">
        <f>IF($C579="B",VLOOKUP($A579,Bat!$A$4:$BG$1500,E$1,FALSE),VLOOKUP($A579,Pit!$A$4:$BA$1686,E$2,FALSE))</f>
        <v>RP</v>
      </c>
      <c r="F579" s="14" t="str">
        <f>IF($C579="B",VLOOKUP($A579,Bat!$A$4:$BG$1500,F$1,FALSE),VLOOKUP($A579,Pit!$A$4:$BA$1686,F$2,FALSE))</f>
        <v>Kick</v>
      </c>
      <c r="G579" s="14" t="str">
        <f>IF($C579="B",VLOOKUP($A579,Bat!$A$4:$BG$1500,G$1,FALSE),VLOOKUP($A579,Pit!$A$4:$BA$1686,G$2,FALSE))</f>
        <v>van Dongen</v>
      </c>
      <c r="H579" s="14">
        <f>IF($C579="B",VLOOKUP($A579,Bat!$A$4:$BG$1500,H$1,FALSE),VLOOKUP($A579,Pit!$A$4:$BA$1686,H$2,FALSE))</f>
        <v>18</v>
      </c>
      <c r="I579" s="14" t="str">
        <f>IF($C579="B",VLOOKUP($A579,Bat!$A$4:$BG$1500,I$1,FALSE),VLOOKUP($A579,Pit!$A$4:$BA$1686,I$2,FALSE))</f>
        <v>R</v>
      </c>
      <c r="J579" s="14" t="str">
        <f>IF($C579="B",VLOOKUP($A579,Bat!$A$4:$BG$1500,J$1,FALSE),VLOOKUP($A579,Pit!$A$4:$BA$1686,J$2,FALSE))</f>
        <v>R</v>
      </c>
      <c r="K579" s="14" t="str">
        <f>IF($C579="B",VLOOKUP($A579,Bat!$A$4:$BG$1500,K$1,FALSE),VLOOKUP($A579,Pit!$A$4:$BA$1686,K$2,FALSE))</f>
        <v>Low</v>
      </c>
      <c r="L579" s="15" t="str">
        <f>IF($C579="B",VLOOKUP($A579,Bat!$A$4:$BG$1500,L$1,FALSE),VLOOKUP($A579,Pit!$A$4:$BA$1686,L$2,FALSE))</f>
        <v>Normal</v>
      </c>
      <c r="M579" s="14">
        <f>IF($C579="B",VLOOKUP($A579,Bat!$A$4:$BG$1500,M$1,FALSE),VLOOKUP($A579,Pit!$A$4:$BA$1686,M$2,FALSE))</f>
        <v>3</v>
      </c>
      <c r="N579" s="14">
        <f>IF($C579="B",VLOOKUP($A579,Bat!$A$4:$BG$1500,N$1,FALSE),VLOOKUP($A579,Pit!$A$4:$BA$1686,N$2,FALSE))</f>
        <v>2</v>
      </c>
      <c r="O579" s="14">
        <f>IF($C579="B",VLOOKUP($A579,Bat!$A$4:$BG$1500,O$1,FALSE),VLOOKUP($A579,Pit!$A$4:$BA$1686,O$2,FALSE))</f>
        <v>2</v>
      </c>
      <c r="P579" s="14" t="str">
        <f>IF($C579="B",VLOOKUP($A579,Bat!$A$4:$BG$1500,P$1,FALSE),VLOOKUP($A579,Pit!$A$4:$BA$1686,P$2,FALSE))</f>
        <v>85-87 Mph</v>
      </c>
      <c r="Q579" s="15">
        <f>IF($C579="B",VLOOKUP($A579,Bat!$A$4:$BG$1500,Q$1,FALSE),VLOOKUP($A579,Pit!$A$4:$BA$1686,Q$2,FALSE))</f>
        <v>5</v>
      </c>
      <c r="R579" s="16">
        <f>IF($C579="B",VLOOKUP($A579,Bat!$A$4:$BG$1500,R$1,FALSE),VLOOKUP($A579,Pit!$A$4:$BA$1686,R$2,FALSE))</f>
        <v>95.455598125523721</v>
      </c>
      <c r="S579" s="17">
        <f>IF($C579="B",VLOOKUP($A579,Bat!$A$4:$BG$1500,S$1,FALSE),VLOOKUP($A579,Pit!$A$4:$BA$1686,S$2,FALSE))</f>
        <v>-0.5114147057863806</v>
      </c>
      <c r="T579" s="48" t="str">
        <f>IF($C579="B",VLOOKUP($A579,Bat!$A$4:$BG$1500,T$1,FALSE),VLOOKUP($A579,Pit!$A$4:$BA$1686,T$2,FALSE))</f>
        <v>$70k</v>
      </c>
      <c r="U579" s="19">
        <f>IF($C579="B",VLOOKUP($A579,Bat!$A$4:$AU$1464,46,FALSE),VLOOKUP($A579,Pit!$A$4:$BD$1664,55,FALSE))</f>
        <v>800</v>
      </c>
      <c r="V579" s="19">
        <f>IF($C579="B",VLOOKUP($A579,Bat!$A$4:$BA$1464,47,FALSE),VLOOKUP($A579,Pit!$A$4:$BF$1664,56,FALSE))</f>
        <v>800</v>
      </c>
      <c r="W579" s="19">
        <f>IF($C579="B",VLOOKUP($A579,Bat!$A$4:$BA$1464,48,FALSE),VLOOKUP($A579,Pit!$A$4:$BF$1664,57,FALSE))</f>
        <v>0</v>
      </c>
      <c r="X579" s="14">
        <f t="shared" si="38"/>
        <v>1621</v>
      </c>
      <c r="Y579" s="20">
        <f t="shared" si="39"/>
        <v>771</v>
      </c>
      <c r="Z579" s="14">
        <f>IFERROR(VLOOKUP($D579,Results37!$F$3:$L$1396,Z$1,FALSE),"")</f>
        <v>617</v>
      </c>
      <c r="AA579" s="43">
        <f>IF(ISERROR(VLOOKUP(D579,Results37!$F$3:$O$1399,AA$1,FALSE)),"",IF(VLOOKUP(D579,Results37!$F$3:$O$1399,AA$1+1,FALSE)=1,"S"&amp;VLOOKUP(D579,Results37!$F$3:$O$1399,AA$1,FALSE),VLOOKUP(D579,Results37!$F$3:$O$1399,AA$1,FALSE)))</f>
        <v>20</v>
      </c>
      <c r="AB579" s="14">
        <f>IFERROR(VLOOKUP($D579,Results37!$F$3:$L$1396,AB$1,FALSE),"")</f>
        <v>21</v>
      </c>
      <c r="AC579" s="14" t="str">
        <f>IFERROR(VLOOKUP($D579,Results37!$F$3:$L$1396,AC$1,FALSE),"")</f>
        <v>Florida Farstriders</v>
      </c>
      <c r="AD579" s="14">
        <f t="shared" si="40"/>
        <v>1004</v>
      </c>
      <c r="AE579" s="18" t="str">
        <f>IF(ISERROR(VLOOKUP($AC579&amp;"-"&amp;$F579&amp;" "&amp;G579,Bonuses!$B$1:$G$1006,4,FALSE)),"",INT(VLOOKUP($AC579&amp;"-"&amp;$F579&amp;" "&amp;$G579,Bonuses!$B$1:$G$1006,4,FALSE)))</f>
        <v/>
      </c>
      <c r="AF579" s="14" t="str">
        <f>AA579&amp;"."&amp;AB579&amp;" ("&amp;Z579&amp;") - "&amp;E579&amp;" "&amp;F579&amp;" "&amp;G579</f>
        <v>20.21 (617) - RP Kick van Dongen</v>
      </c>
    </row>
    <row r="580" spans="1:32" s="19" customFormat="1" hidden="1" x14ac:dyDescent="0.3">
      <c r="A580" s="19">
        <v>6225</v>
      </c>
      <c r="B580" s="19">
        <f t="shared" si="37"/>
        <v>1</v>
      </c>
      <c r="C580" s="14" t="str">
        <f>IF(ISNUMBER(IFERROR(VLOOKUP($A580,Pit!$A$4:$A$600,1,FALSE),"B")),"P","B")</f>
        <v>P</v>
      </c>
      <c r="D580" s="15">
        <f>IF($C580="B",VLOOKUP($A580,Bat!$A$4:$BG$1500,D$1,FALSE),VLOOKUP($A580,Pit!$A$4:$BA$1686,D$2,FALSE))</f>
        <v>6225</v>
      </c>
      <c r="E580" s="14" t="str">
        <f>IF($C580="B",VLOOKUP($A580,Bat!$A$4:$BG$1500,E$1,FALSE),VLOOKUP($A580,Pit!$A$4:$BA$1686,E$2,FALSE))</f>
        <v>RP</v>
      </c>
      <c r="F580" s="14" t="str">
        <f>IF($C580="B",VLOOKUP($A580,Bat!$A$4:$BG$1500,F$1,FALSE),VLOOKUP($A580,Pit!$A$4:$BA$1686,F$2,FALSE))</f>
        <v>Mitsukuni</v>
      </c>
      <c r="G580" s="14" t="str">
        <f>IF($C580="B",VLOOKUP($A580,Bat!$A$4:$BG$1500,G$1,FALSE),VLOOKUP($A580,Pit!$A$4:$BA$1686,G$2,FALSE))</f>
        <v>Morita</v>
      </c>
      <c r="H580" s="14">
        <f>IF($C580="B",VLOOKUP($A580,Bat!$A$4:$BG$1500,H$1,FALSE),VLOOKUP($A580,Pit!$A$4:$BA$1686,H$2,FALSE))</f>
        <v>18</v>
      </c>
      <c r="I580" s="14" t="str">
        <f>IF($C580="B",VLOOKUP($A580,Bat!$A$4:$BG$1500,I$1,FALSE),VLOOKUP($A580,Pit!$A$4:$BA$1686,I$2,FALSE))</f>
        <v>S</v>
      </c>
      <c r="J580" s="14" t="str">
        <f>IF($C580="B",VLOOKUP($A580,Bat!$A$4:$BG$1500,J$1,FALSE),VLOOKUP($A580,Pit!$A$4:$BA$1686,J$2,FALSE))</f>
        <v>R</v>
      </c>
      <c r="K580" s="14" t="str">
        <f>IF($C580="B",VLOOKUP($A580,Bat!$A$4:$BG$1500,K$1,FALSE),VLOOKUP($A580,Pit!$A$4:$BA$1686,K$2,FALSE))</f>
        <v>Normal</v>
      </c>
      <c r="L580" s="15" t="str">
        <f>IF($C580="B",VLOOKUP($A580,Bat!$A$4:$BG$1500,L$1,FALSE),VLOOKUP($A580,Pit!$A$4:$BA$1686,L$2,FALSE))</f>
        <v>Normal</v>
      </c>
      <c r="M580" s="14">
        <f>IF($C580="B",VLOOKUP($A580,Bat!$A$4:$BG$1500,M$1,FALSE),VLOOKUP($A580,Pit!$A$4:$BA$1686,M$2,FALSE))</f>
        <v>4</v>
      </c>
      <c r="N580" s="14">
        <f>IF($C580="B",VLOOKUP($A580,Bat!$A$4:$BG$1500,N$1,FALSE),VLOOKUP($A580,Pit!$A$4:$BA$1686,N$2,FALSE))</f>
        <v>2</v>
      </c>
      <c r="O580" s="14">
        <f>IF($C580="B",VLOOKUP($A580,Bat!$A$4:$BG$1500,O$1,FALSE),VLOOKUP($A580,Pit!$A$4:$BA$1686,O$2,FALSE))</f>
        <v>2</v>
      </c>
      <c r="P580" s="14" t="str">
        <f>IF($C580="B",VLOOKUP($A580,Bat!$A$4:$BG$1500,P$1,FALSE),VLOOKUP($A580,Pit!$A$4:$BA$1686,P$2,FALSE))</f>
        <v>87-89 Mph</v>
      </c>
      <c r="Q580" s="15">
        <f>IF($C580="B",VLOOKUP($A580,Bat!$A$4:$BG$1500,Q$1,FALSE),VLOOKUP($A580,Pit!$A$4:$BA$1686,Q$2,FALSE))</f>
        <v>5</v>
      </c>
      <c r="R580" s="16">
        <f>IF($C580="B",VLOOKUP($A580,Bat!$A$4:$BG$1500,R$1,FALSE),VLOOKUP($A580,Pit!$A$4:$BA$1686,R$2,FALSE))</f>
        <v>98.945601557812083</v>
      </c>
      <c r="S580" s="17">
        <f>IF($C580="B",VLOOKUP($A580,Bat!$A$4:$BG$1500,S$1,FALSE),VLOOKUP($A580,Pit!$A$4:$BA$1686,S$2,FALSE))</f>
        <v>-0.18943863034271632</v>
      </c>
      <c r="T580" s="48" t="str">
        <f>IF($C580="B",VLOOKUP($A580,Bat!$A$4:$BG$1500,T$1,FALSE),VLOOKUP($A580,Pit!$A$4:$BA$1686,T$2,FALSE))</f>
        <v>$75k</v>
      </c>
      <c r="U580" s="19">
        <f>IF($C580="B",VLOOKUP($A580,Bat!$A$4:$AU$1464,46,FALSE),VLOOKUP($A580,Pit!$A$4:$BD$1664,55,FALSE))</f>
        <v>800</v>
      </c>
      <c r="V580" s="19">
        <f>IF($C580="B",VLOOKUP($A580,Bat!$A$4:$BA$1464,47,FALSE),VLOOKUP($A580,Pit!$A$4:$BF$1664,56,FALSE))</f>
        <v>800</v>
      </c>
      <c r="W580" s="19">
        <f>IF($C580="B",VLOOKUP($A580,Bat!$A$4:$BA$1464,48,FALSE),VLOOKUP($A580,Pit!$A$4:$BF$1664,57,FALSE))</f>
        <v>0</v>
      </c>
      <c r="X580" s="14">
        <f t="shared" si="38"/>
        <v>1417</v>
      </c>
      <c r="Y580" s="20">
        <f t="shared" si="39"/>
        <v>567</v>
      </c>
      <c r="Z580" s="14" t="str">
        <f>IFERROR(VLOOKUP($D580,Results37!$F$3:$L$1396,Z$1,FALSE),"")</f>
        <v/>
      </c>
      <c r="AA580" s="43" t="str">
        <f>IF(ISERROR(VLOOKUP(D580,Results37!$F$3:$O$1399,AA$1,FALSE)),"",IF(VLOOKUP(D580,Results37!$F$3:$O$1399,AA$1+1,FALSE)=1,"S"&amp;VLOOKUP(D580,Results37!$F$3:$O$1399,AA$1,FALSE),VLOOKUP(D580,Results37!$F$3:$O$1399,AA$1,FALSE)))</f>
        <v/>
      </c>
      <c r="AB580" s="14" t="str">
        <f>IFERROR(VLOOKUP($D580,Results37!$F$3:$L$1396,AB$1,FALSE),"")</f>
        <v/>
      </c>
      <c r="AC580" s="14" t="str">
        <f>IFERROR(VLOOKUP($D580,Results37!$F$3:$L$1396,AC$1,FALSE),"")</f>
        <v/>
      </c>
      <c r="AD580" s="14" t="e">
        <f t="shared" si="40"/>
        <v>#VALUE!</v>
      </c>
      <c r="AE580" s="18" t="str">
        <f>IF(ISERROR(VLOOKUP($AC580&amp;"-"&amp;$F580&amp;" "&amp;G580,Bonuses!$B$1:$G$1006,4,FALSE)),"",INT(VLOOKUP($AC580&amp;"-"&amp;$F580&amp;" "&amp;$G580,Bonuses!$B$1:$G$1006,4,FALSE)))</f>
        <v/>
      </c>
      <c r="AF580" s="14" t="str">
        <f>IF(ISERROR(VLOOKUP($AC580&amp;"-"&amp;$F580,Bonuses!$B$1:$G$1006,5,FALSE)),"",IF(VLOOKUP($AC580&amp;"-"&amp;$F580,Bonuses!$B$1:$G$1006,5,FALSE)="","",VLOOKUP($AC580&amp;"-"&amp;$F580,Bonuses!$B$1:$G$1006,6,FALSE)&amp;" yrs, "&amp;VLOOKUP($AC580&amp;"-"&amp;$F580,Bonuses!$B$1:$G$1006,5,FALSE)))</f>
        <v/>
      </c>
    </row>
    <row r="581" spans="1:32" s="19" customFormat="1" hidden="1" x14ac:dyDescent="0.3">
      <c r="A581" s="19">
        <v>7465</v>
      </c>
      <c r="B581" s="19">
        <f t="shared" ref="B581:B644" si="42">COUNTIF($A$5:$A$598,A581)</f>
        <v>1</v>
      </c>
      <c r="C581" s="14" t="str">
        <f>IF(ISNUMBER(IFERROR(VLOOKUP($A581,Pit!$A$4:$A$600,1,FALSE),"B")),"P","B")</f>
        <v>P</v>
      </c>
      <c r="D581" s="15">
        <f>IF($C581="B",VLOOKUP($A581,Bat!$A$4:$BG$1500,D$1,FALSE),VLOOKUP($A581,Pit!$A$4:$BA$1686,D$2,FALSE))</f>
        <v>7465</v>
      </c>
      <c r="E581" s="14" t="str">
        <f>IF($C581="B",VLOOKUP($A581,Bat!$A$4:$BG$1500,E$1,FALSE),VLOOKUP($A581,Pit!$A$4:$BA$1686,E$2,FALSE))</f>
        <v>SP</v>
      </c>
      <c r="F581" s="14" t="str">
        <f>IF($C581="B",VLOOKUP($A581,Bat!$A$4:$BG$1500,F$1,FALSE),VLOOKUP($A581,Pit!$A$4:$BA$1686,F$2,FALSE))</f>
        <v>Bob</v>
      </c>
      <c r="G581" s="14" t="str">
        <f>IF($C581="B",VLOOKUP($A581,Bat!$A$4:$BG$1500,G$1,FALSE),VLOOKUP($A581,Pit!$A$4:$BA$1686,G$2,FALSE))</f>
        <v>Peters</v>
      </c>
      <c r="H581" s="14">
        <f>IF($C581="B",VLOOKUP($A581,Bat!$A$4:$BG$1500,H$1,FALSE),VLOOKUP($A581,Pit!$A$4:$BA$1686,H$2,FALSE))</f>
        <v>18</v>
      </c>
      <c r="I581" s="14" t="str">
        <f>IF($C581="B",VLOOKUP($A581,Bat!$A$4:$BG$1500,I$1,FALSE),VLOOKUP($A581,Pit!$A$4:$BA$1686,I$2,FALSE))</f>
        <v>S</v>
      </c>
      <c r="J581" s="14" t="str">
        <f>IF($C581="B",VLOOKUP($A581,Bat!$A$4:$BG$1500,J$1,FALSE),VLOOKUP($A581,Pit!$A$4:$BA$1686,J$2,FALSE))</f>
        <v>R</v>
      </c>
      <c r="K581" s="14" t="str">
        <f>IF($C581="B",VLOOKUP($A581,Bat!$A$4:$BG$1500,K$1,FALSE),VLOOKUP($A581,Pit!$A$4:$BA$1686,K$2,FALSE))</f>
        <v>Low</v>
      </c>
      <c r="L581" s="15" t="str">
        <f>IF($C581="B",VLOOKUP($A581,Bat!$A$4:$BG$1500,L$1,FALSE),VLOOKUP($A581,Pit!$A$4:$BA$1686,L$2,FALSE))</f>
        <v>Normal</v>
      </c>
      <c r="M581" s="14">
        <f>IF($C581="B",VLOOKUP($A581,Bat!$A$4:$BG$1500,M$1,FALSE),VLOOKUP($A581,Pit!$A$4:$BA$1686,M$2,FALSE))</f>
        <v>4</v>
      </c>
      <c r="N581" s="14">
        <f>IF($C581="B",VLOOKUP($A581,Bat!$A$4:$BG$1500,N$1,FALSE),VLOOKUP($A581,Pit!$A$4:$BA$1686,N$2,FALSE))</f>
        <v>1</v>
      </c>
      <c r="O581" s="14">
        <f>IF($C581="B",VLOOKUP($A581,Bat!$A$4:$BG$1500,O$1,FALSE),VLOOKUP($A581,Pit!$A$4:$BA$1686,O$2,FALSE))</f>
        <v>2</v>
      </c>
      <c r="P581" s="14" t="str">
        <f>IF($C581="B",VLOOKUP($A581,Bat!$A$4:$BG$1500,P$1,FALSE),VLOOKUP($A581,Pit!$A$4:$BA$1686,P$2,FALSE))</f>
        <v>88-90 Mph</v>
      </c>
      <c r="Q581" s="15">
        <f>IF($C581="B",VLOOKUP($A581,Bat!$A$4:$BG$1500,Q$1,FALSE),VLOOKUP($A581,Pit!$A$4:$BA$1686,Q$2,FALSE))</f>
        <v>6</v>
      </c>
      <c r="R581" s="16">
        <f>IF($C581="B",VLOOKUP($A581,Bat!$A$4:$BG$1500,R$1,FALSE),VLOOKUP($A581,Pit!$A$4:$BA$1686,R$2,FALSE))</f>
        <v>95.277359094442858</v>
      </c>
      <c r="S581" s="17">
        <f>IF($C581="B",VLOOKUP($A581,Bat!$A$4:$BG$1500,S$1,FALSE),VLOOKUP($A581,Pit!$A$4:$BA$1686,S$2,FALSE))</f>
        <v>-0.52785844426163719</v>
      </c>
      <c r="T581" s="48" t="str">
        <f>IF($C581="B",VLOOKUP($A581,Bat!$A$4:$BG$1500,T$1,FALSE),VLOOKUP($A581,Pit!$A$4:$BA$1686,T$2,FALSE))</f>
        <v>$65k</v>
      </c>
      <c r="U581" s="19">
        <f>IF($C581="B",VLOOKUP($A581,Bat!$A$4:$AU$1464,46,FALSE),VLOOKUP($A581,Pit!$A$4:$BD$1664,55,FALSE))</f>
        <v>800</v>
      </c>
      <c r="V581" s="19">
        <f>IF($C581="B",VLOOKUP($A581,Bat!$A$4:$BA$1464,47,FALSE),VLOOKUP($A581,Pit!$A$4:$BF$1664,56,FALSE))</f>
        <v>800</v>
      </c>
      <c r="W581" s="19">
        <f>IF($C581="B",VLOOKUP($A581,Bat!$A$4:$BA$1464,48,FALSE),VLOOKUP($A581,Pit!$A$4:$BF$1664,57,FALSE))</f>
        <v>0</v>
      </c>
      <c r="X581" s="14">
        <f t="shared" ref="X581:X644" si="43">U581+Y581+IF($X$3&lt;&gt;$C581,50,0)</f>
        <v>1631</v>
      </c>
      <c r="Y581" s="20">
        <f t="shared" ref="Y581:Y644" si="44">RANK(S581,$S$5:$S$1177)</f>
        <v>781</v>
      </c>
      <c r="Z581" s="14" t="str">
        <f>IFERROR(VLOOKUP($D581,Results37!$F$3:$L$1396,Z$1,FALSE),"")</f>
        <v/>
      </c>
      <c r="AA581" s="43" t="str">
        <f>IF(ISERROR(VLOOKUP(D581,Results37!$F$3:$O$1399,AA$1,FALSE)),"",IF(VLOOKUP(D581,Results37!$F$3:$O$1399,AA$1+1,FALSE)=1,"S"&amp;VLOOKUP(D581,Results37!$F$3:$O$1399,AA$1,FALSE),VLOOKUP(D581,Results37!$F$3:$O$1399,AA$1,FALSE)))</f>
        <v/>
      </c>
      <c r="AB581" s="14" t="str">
        <f>IFERROR(VLOOKUP($D581,Results37!$F$3:$L$1396,AB$1,FALSE),"")</f>
        <v/>
      </c>
      <c r="AC581" s="14" t="str">
        <f>IFERROR(VLOOKUP($D581,Results37!$F$3:$L$1396,AC$1,FALSE),"")</f>
        <v/>
      </c>
      <c r="AD581" s="14" t="e">
        <f t="shared" ref="AD581:AD644" si="45">IF(X581="","",X581-Z581)</f>
        <v>#VALUE!</v>
      </c>
      <c r="AE581" s="18" t="str">
        <f>IF(ISERROR(VLOOKUP($AC581&amp;"-"&amp;$F581&amp;" "&amp;G581,Bonuses!$B$1:$G$1006,4,FALSE)),"",INT(VLOOKUP($AC581&amp;"-"&amp;$F581&amp;" "&amp;$G581,Bonuses!$B$1:$G$1006,4,FALSE)))</f>
        <v/>
      </c>
      <c r="AF581" s="14" t="str">
        <f>IF(ISERROR(VLOOKUP($AC581&amp;"-"&amp;$F581,Bonuses!$B$1:$G$1006,5,FALSE)),"",IF(VLOOKUP($AC581&amp;"-"&amp;$F581,Bonuses!$B$1:$G$1006,5,FALSE)="","",VLOOKUP($AC581&amp;"-"&amp;$F581,Bonuses!$B$1:$G$1006,6,FALSE)&amp;" yrs, "&amp;VLOOKUP($AC581&amp;"-"&amp;$F581,Bonuses!$B$1:$G$1006,5,FALSE)))</f>
        <v/>
      </c>
    </row>
    <row r="582" spans="1:32" s="19" customFormat="1" hidden="1" x14ac:dyDescent="0.3">
      <c r="A582" s="19">
        <v>12916</v>
      </c>
      <c r="B582" s="19">
        <f t="shared" si="42"/>
        <v>1</v>
      </c>
      <c r="C582" s="14" t="str">
        <f>IF(ISNUMBER(IFERROR(VLOOKUP($A582,Pit!$A$4:$A$600,1,FALSE),"B")),"P","B")</f>
        <v>P</v>
      </c>
      <c r="D582" s="15">
        <f>IF($C582="B",VLOOKUP($A582,Bat!$A$4:$BG$1500,D$1,FALSE),VLOOKUP($A582,Pit!$A$4:$BA$1686,D$2,FALSE))</f>
        <v>12916</v>
      </c>
      <c r="E582" s="14" t="str">
        <f>IF($C582="B",VLOOKUP($A582,Bat!$A$4:$BG$1500,E$1,FALSE),VLOOKUP($A582,Pit!$A$4:$BA$1686,E$2,FALSE))</f>
        <v>RP</v>
      </c>
      <c r="F582" s="14" t="str">
        <f>IF($C582="B",VLOOKUP($A582,Bat!$A$4:$BG$1500,F$1,FALSE),VLOOKUP($A582,Pit!$A$4:$BA$1686,F$2,FALSE))</f>
        <v>Mokichi</v>
      </c>
      <c r="G582" s="14" t="str">
        <f>IF($C582="B",VLOOKUP($A582,Bat!$A$4:$BG$1500,G$1,FALSE),VLOOKUP($A582,Pit!$A$4:$BA$1686,G$2,FALSE))</f>
        <v>Kimura</v>
      </c>
      <c r="H582" s="14">
        <f>IF($C582="B",VLOOKUP($A582,Bat!$A$4:$BG$1500,H$1,FALSE),VLOOKUP($A582,Pit!$A$4:$BA$1686,H$2,FALSE))</f>
        <v>18</v>
      </c>
      <c r="I582" s="14" t="str">
        <f>IF($C582="B",VLOOKUP($A582,Bat!$A$4:$BG$1500,I$1,FALSE),VLOOKUP($A582,Pit!$A$4:$BA$1686,I$2,FALSE))</f>
        <v>R</v>
      </c>
      <c r="J582" s="14" t="str">
        <f>IF($C582="B",VLOOKUP($A582,Bat!$A$4:$BG$1500,J$1,FALSE),VLOOKUP($A582,Pit!$A$4:$BA$1686,J$2,FALSE))</f>
        <v>R</v>
      </c>
      <c r="K582" s="14" t="str">
        <f>IF($C582="B",VLOOKUP($A582,Bat!$A$4:$BG$1500,K$1,FALSE),VLOOKUP($A582,Pit!$A$4:$BA$1686,K$2,FALSE))</f>
        <v>Low</v>
      </c>
      <c r="L582" s="15" t="str">
        <f>IF($C582="B",VLOOKUP($A582,Bat!$A$4:$BG$1500,L$1,FALSE),VLOOKUP($A582,Pit!$A$4:$BA$1686,L$2,FALSE))</f>
        <v>Normal</v>
      </c>
      <c r="M582" s="14">
        <f>IF($C582="B",VLOOKUP($A582,Bat!$A$4:$BG$1500,M$1,FALSE),VLOOKUP($A582,Pit!$A$4:$BA$1686,M$2,FALSE))</f>
        <v>3</v>
      </c>
      <c r="N582" s="14">
        <f>IF($C582="B",VLOOKUP($A582,Bat!$A$4:$BG$1500,N$1,FALSE),VLOOKUP($A582,Pit!$A$4:$BA$1686,N$2,FALSE))</f>
        <v>2</v>
      </c>
      <c r="O582" s="14">
        <f>IF($C582="B",VLOOKUP($A582,Bat!$A$4:$BG$1500,O$1,FALSE),VLOOKUP($A582,Pit!$A$4:$BA$1686,O$2,FALSE))</f>
        <v>2</v>
      </c>
      <c r="P582" s="14" t="str">
        <f>IF($C582="B",VLOOKUP($A582,Bat!$A$4:$BG$1500,P$1,FALSE),VLOOKUP($A582,Pit!$A$4:$BA$1686,P$2,FALSE))</f>
        <v>85-87 Mph</v>
      </c>
      <c r="Q582" s="15">
        <f>IF($C582="B",VLOOKUP($A582,Bat!$A$4:$BG$1500,Q$1,FALSE),VLOOKUP($A582,Pit!$A$4:$BA$1686,Q$2,FALSE))</f>
        <v>10</v>
      </c>
      <c r="R582" s="16">
        <f>IF($C582="B",VLOOKUP($A582,Bat!$A$4:$BG$1500,R$1,FALSE),VLOOKUP($A582,Pit!$A$4:$BA$1686,R$2,FALSE))</f>
        <v>95.275613462075611</v>
      </c>
      <c r="S582" s="17">
        <f>IF($C582="B",VLOOKUP($A582,Bat!$A$4:$BG$1500,S$1,FALSE),VLOOKUP($A582,Pit!$A$4:$BA$1686,S$2,FALSE))</f>
        <v>-0.52801949048112606</v>
      </c>
      <c r="T582" s="48" t="str">
        <f>IF($C582="B",VLOOKUP($A582,Bat!$A$4:$BG$1500,T$1,FALSE),VLOOKUP($A582,Pit!$A$4:$BA$1686,T$2,FALSE))</f>
        <v>$38k</v>
      </c>
      <c r="U582" s="19">
        <f>IF($C582="B",VLOOKUP($A582,Bat!$A$4:$AU$1464,46,FALSE),VLOOKUP($A582,Pit!$A$4:$BD$1664,55,FALSE))</f>
        <v>800</v>
      </c>
      <c r="V582" s="19">
        <f>IF($C582="B",VLOOKUP($A582,Bat!$A$4:$BA$1464,47,FALSE),VLOOKUP($A582,Pit!$A$4:$BF$1664,56,FALSE))</f>
        <v>800</v>
      </c>
      <c r="W582" s="19">
        <f>IF($C582="B",VLOOKUP($A582,Bat!$A$4:$BA$1464,48,FALSE),VLOOKUP($A582,Pit!$A$4:$BF$1664,57,FALSE))</f>
        <v>0</v>
      </c>
      <c r="X582" s="14">
        <f t="shared" si="43"/>
        <v>1632</v>
      </c>
      <c r="Y582" s="20">
        <f t="shared" si="44"/>
        <v>782</v>
      </c>
      <c r="Z582" s="14" t="str">
        <f>IFERROR(VLOOKUP($D582,Results37!$F$3:$L$1396,Z$1,FALSE),"")</f>
        <v/>
      </c>
      <c r="AA582" s="43" t="str">
        <f>IF(ISERROR(VLOOKUP(D582,Results37!$F$3:$O$1399,AA$1,FALSE)),"",IF(VLOOKUP(D582,Results37!$F$3:$O$1399,AA$1+1,FALSE)=1,"S"&amp;VLOOKUP(D582,Results37!$F$3:$O$1399,AA$1,FALSE),VLOOKUP(D582,Results37!$F$3:$O$1399,AA$1,FALSE)))</f>
        <v/>
      </c>
      <c r="AB582" s="14" t="str">
        <f>IFERROR(VLOOKUP($D582,Results37!$F$3:$L$1396,AB$1,FALSE),"")</f>
        <v/>
      </c>
      <c r="AC582" s="14" t="str">
        <f>IFERROR(VLOOKUP($D582,Results37!$F$3:$L$1396,AC$1,FALSE),"")</f>
        <v/>
      </c>
      <c r="AD582" s="14" t="e">
        <f t="shared" si="45"/>
        <v>#VALUE!</v>
      </c>
      <c r="AE582" s="18" t="str">
        <f>IF(ISERROR(VLOOKUP($AC582&amp;"-"&amp;$F582&amp;" "&amp;G582,Bonuses!$B$1:$G$1006,4,FALSE)),"",INT(VLOOKUP($AC582&amp;"-"&amp;$F582&amp;" "&amp;$G582,Bonuses!$B$1:$G$1006,4,FALSE)))</f>
        <v/>
      </c>
      <c r="AF582" s="14" t="str">
        <f>AA582&amp;"."&amp;AB582&amp;" ("&amp;Z582&amp;") - "&amp;E582&amp;" "&amp;F582&amp;" "&amp;G582</f>
        <v>. () - RP Mokichi Kimura</v>
      </c>
    </row>
    <row r="583" spans="1:32" s="19" customFormat="1" hidden="1" x14ac:dyDescent="0.3">
      <c r="A583" s="19">
        <v>6584</v>
      </c>
      <c r="B583" s="19">
        <f t="shared" si="42"/>
        <v>1</v>
      </c>
      <c r="C583" s="14" t="str">
        <f>IF(ISNUMBER(IFERROR(VLOOKUP($A583,Pit!$A$4:$A$600,1,FALSE),"B")),"P","B")</f>
        <v>B</v>
      </c>
      <c r="D583" s="15">
        <f>IF($C583="B",VLOOKUP($A583,Bat!$A$4:$BG$1500,D$1,FALSE),VLOOKUP($A583,Pit!$A$4:$BA$1686,D$2,FALSE))</f>
        <v>6584</v>
      </c>
      <c r="E583" s="14" t="str">
        <f>IF($C583="B",VLOOKUP($A583,Bat!$A$4:$BG$1500,E$1,FALSE),VLOOKUP($A583,Pit!$A$4:$BA$1686,E$2,FALSE))</f>
        <v>1B</v>
      </c>
      <c r="F583" s="14" t="str">
        <f>IF($C583="B",VLOOKUP($A583,Bat!$A$4:$BG$1500,F$1,FALSE),VLOOKUP($A583,Pit!$A$4:$BA$1686,F$2,FALSE))</f>
        <v>Francisco</v>
      </c>
      <c r="G583" s="14" t="str">
        <f>IF($C583="B",VLOOKUP($A583,Bat!$A$4:$BG$1500,G$1,FALSE),VLOOKUP($A583,Pit!$A$4:$BA$1686,G$2,FALSE))</f>
        <v>Vázquez</v>
      </c>
      <c r="H583" s="14">
        <f>IF($C583="B",VLOOKUP($A583,Bat!$A$4:$BG$1500,H$1,FALSE),VLOOKUP($A583,Pit!$A$4:$BA$1686,H$2,FALSE))</f>
        <v>23</v>
      </c>
      <c r="I583" s="14" t="str">
        <f>IF($C583="B",VLOOKUP($A583,Bat!$A$4:$BG$1500,I$1,FALSE),VLOOKUP($A583,Pit!$A$4:$BA$1686,I$2,FALSE))</f>
        <v>L</v>
      </c>
      <c r="J583" s="14" t="str">
        <f>IF($C583="B",VLOOKUP($A583,Bat!$A$4:$BG$1500,J$1,FALSE),VLOOKUP($A583,Pit!$A$4:$BA$1686,J$2,FALSE))</f>
        <v>L</v>
      </c>
      <c r="K583" s="14" t="str">
        <f>IF($C583="B",VLOOKUP($A583,Bat!$A$4:$BG$1500,K$1,FALSE),VLOOKUP($A583,Pit!$A$4:$BA$1686,K$2,FALSE))</f>
        <v>High</v>
      </c>
      <c r="L583" s="15" t="str">
        <f>IF($C583="B",VLOOKUP($A583,Bat!$A$4:$BG$1500,L$1,FALSE),VLOOKUP($A583,Pit!$A$4:$BA$1686,L$2,FALSE))</f>
        <v>Normal</v>
      </c>
      <c r="M583" s="14">
        <f>IF($C583="B",VLOOKUP($A583,Bat!$A$4:$BG$1500,M$1,FALSE),VLOOKUP($A583,Pit!$A$4:$BA$1686,M$2,FALSE))</f>
        <v>3</v>
      </c>
      <c r="N583" s="14">
        <f>IF($C583="B",VLOOKUP($A583,Bat!$A$4:$BG$1500,N$1,FALSE),VLOOKUP($A583,Pit!$A$4:$BA$1686,N$2,FALSE))</f>
        <v>3</v>
      </c>
      <c r="O583" s="14">
        <f>IF($C583="B",VLOOKUP($A583,Bat!$A$4:$BG$1500,O$1,FALSE),VLOOKUP($A583,Pit!$A$4:$BA$1686,O$2,FALSE))</f>
        <v>3</v>
      </c>
      <c r="P583" s="14">
        <f>IF($C583="B",VLOOKUP($A583,Bat!$A$4:$BG$1500,P$1,FALSE),VLOOKUP($A583,Pit!$A$4:$BA$1686,P$2,FALSE))</f>
        <v>4</v>
      </c>
      <c r="Q583" s="15">
        <f>IF($C583="B",VLOOKUP($A583,Bat!$A$4:$BG$1500,Q$1,FALSE),VLOOKUP($A583,Pit!$A$4:$BA$1686,Q$2,FALSE))</f>
        <v>5</v>
      </c>
      <c r="R583" s="16">
        <f>IF($C583="B",VLOOKUP($A583,Bat!$A$4:$BG$1500,R$1,FALSE),VLOOKUP($A583,Pit!$A$4:$BA$1686,R$2,FALSE))</f>
        <v>107.19574713583145</v>
      </c>
      <c r="S583" s="17">
        <f>IF($C583="B",VLOOKUP($A583,Bat!$A$4:$BG$1500,S$1,FALSE),VLOOKUP($A583,Pit!$A$4:$BA$1686,S$2,FALSE))</f>
        <v>-0.19055717462719862</v>
      </c>
      <c r="T583" s="48" t="str">
        <f>IF($C583="B",VLOOKUP($A583,Bat!$A$4:$BG$1500,T$1,FALSE),VLOOKUP($A583,Pit!$A$4:$BA$1686,T$2,FALSE))</f>
        <v>-</v>
      </c>
      <c r="U583" s="19">
        <f>IF($C583="B",VLOOKUP($A583,Bat!$A$4:$AU$1464,46,FALSE),VLOOKUP($A583,Pit!$A$4:$BD$1664,55,FALSE))</f>
        <v>800</v>
      </c>
      <c r="V583" s="19">
        <f>IF($C583="B",VLOOKUP($A583,Bat!$A$4:$BA$1464,47,FALSE),VLOOKUP($A583,Pit!$A$4:$BF$1664,56,FALSE))</f>
        <v>800</v>
      </c>
      <c r="W583" s="19">
        <f>IF($C583="B",VLOOKUP($A583,Bat!$A$4:$BA$1464,48,FALSE),VLOOKUP($A583,Pit!$A$4:$BF$1664,57,FALSE))</f>
        <v>0</v>
      </c>
      <c r="X583" s="14">
        <f t="shared" si="43"/>
        <v>1420</v>
      </c>
      <c r="Y583" s="20">
        <f t="shared" si="44"/>
        <v>570</v>
      </c>
      <c r="Z583" s="14" t="str">
        <f>IFERROR(VLOOKUP($D583,Results37!$F$3:$L$1396,Z$1,FALSE),"")</f>
        <v/>
      </c>
      <c r="AA583" s="43" t="str">
        <f>IF(ISERROR(VLOOKUP(D583,Results37!$F$3:$O$1399,AA$1,FALSE)),"",IF(VLOOKUP(D583,Results37!$F$3:$O$1399,AA$1+1,FALSE)=1,"S"&amp;VLOOKUP(D583,Results37!$F$3:$O$1399,AA$1,FALSE),VLOOKUP(D583,Results37!$F$3:$O$1399,AA$1,FALSE)))</f>
        <v/>
      </c>
      <c r="AB583" s="14" t="str">
        <f>IFERROR(VLOOKUP($D583,Results37!$F$3:$L$1396,AB$1,FALSE),"")</f>
        <v/>
      </c>
      <c r="AC583" s="14" t="str">
        <f>IFERROR(VLOOKUP($D583,Results37!$F$3:$L$1396,AC$1,FALSE),"")</f>
        <v/>
      </c>
      <c r="AD583" s="14" t="e">
        <f t="shared" si="45"/>
        <v>#VALUE!</v>
      </c>
      <c r="AE583" s="18" t="str">
        <f>IF(ISERROR(VLOOKUP($AC583&amp;"-"&amp;$F583&amp;" "&amp;G583,Bonuses!$B$1:$G$1006,4,FALSE)),"",INT(VLOOKUP($AC583&amp;"-"&amp;$F583&amp;" "&amp;$G583,Bonuses!$B$1:$G$1006,4,FALSE)))</f>
        <v/>
      </c>
      <c r="AF583" s="14" t="str">
        <f>IF(ISERROR(VLOOKUP($AC583&amp;"-"&amp;$F583,Bonuses!$B$1:$G$1006,5,FALSE)),"",IF(VLOOKUP($AC583&amp;"-"&amp;$F583,Bonuses!$B$1:$G$1006,5,FALSE)="","",VLOOKUP($AC583&amp;"-"&amp;$F583,Bonuses!$B$1:$G$1006,6,FALSE)&amp;" yrs, "&amp;VLOOKUP($AC583&amp;"-"&amp;$F583,Bonuses!$B$1:$G$1006,5,FALSE)))</f>
        <v/>
      </c>
    </row>
    <row r="584" spans="1:32" s="19" customFormat="1" hidden="1" x14ac:dyDescent="0.3">
      <c r="A584" s="19">
        <v>15192</v>
      </c>
      <c r="B584" s="19">
        <f t="shared" si="42"/>
        <v>1</v>
      </c>
      <c r="C584" s="14" t="str">
        <f>IF(ISNUMBER(IFERROR(VLOOKUP($A584,Pit!$A$4:$A$600,1,FALSE),"B")),"P","B")</f>
        <v>P</v>
      </c>
      <c r="D584" s="15">
        <f>IF($C584="B",VLOOKUP($A584,Bat!$A$4:$BG$1500,D$1,FALSE),VLOOKUP($A584,Pit!$A$4:$BA$1686,D$2,FALSE))</f>
        <v>15192</v>
      </c>
      <c r="E584" s="14" t="str">
        <f>IF($C584="B",VLOOKUP($A584,Bat!$A$4:$BG$1500,E$1,FALSE),VLOOKUP($A584,Pit!$A$4:$BA$1686,E$2,FALSE))</f>
        <v>SP</v>
      </c>
      <c r="F584" s="14" t="str">
        <f>IF($C584="B",VLOOKUP($A584,Bat!$A$4:$BG$1500,F$1,FALSE),VLOOKUP($A584,Pit!$A$4:$BA$1686,F$2,FALSE))</f>
        <v>Luis</v>
      </c>
      <c r="G584" s="14" t="str">
        <f>IF($C584="B",VLOOKUP($A584,Bat!$A$4:$BG$1500,G$1,FALSE),VLOOKUP($A584,Pit!$A$4:$BA$1686,G$2,FALSE))</f>
        <v>Morán</v>
      </c>
      <c r="H584" s="14">
        <f>IF($C584="B",VLOOKUP($A584,Bat!$A$4:$BG$1500,H$1,FALSE),VLOOKUP($A584,Pit!$A$4:$BA$1686,H$2,FALSE))</f>
        <v>18</v>
      </c>
      <c r="I584" s="14" t="str">
        <f>IF($C584="B",VLOOKUP($A584,Bat!$A$4:$BG$1500,I$1,FALSE),VLOOKUP($A584,Pit!$A$4:$BA$1686,I$2,FALSE))</f>
        <v>L</v>
      </c>
      <c r="J584" s="14" t="str">
        <f>IF($C584="B",VLOOKUP($A584,Bat!$A$4:$BG$1500,J$1,FALSE),VLOOKUP($A584,Pit!$A$4:$BA$1686,J$2,FALSE))</f>
        <v>R</v>
      </c>
      <c r="K584" s="14" t="str">
        <f>IF($C584="B",VLOOKUP($A584,Bat!$A$4:$BG$1500,K$1,FALSE),VLOOKUP($A584,Pit!$A$4:$BA$1686,K$2,FALSE))</f>
        <v>Normal</v>
      </c>
      <c r="L584" s="15" t="str">
        <f>IF($C584="B",VLOOKUP($A584,Bat!$A$4:$BG$1500,L$1,FALSE),VLOOKUP($A584,Pit!$A$4:$BA$1686,L$2,FALSE))</f>
        <v>Normal</v>
      </c>
      <c r="M584" s="14">
        <f>IF($C584="B",VLOOKUP($A584,Bat!$A$4:$BG$1500,M$1,FALSE),VLOOKUP($A584,Pit!$A$4:$BA$1686,M$2,FALSE))</f>
        <v>4</v>
      </c>
      <c r="N584" s="14">
        <f>IF($C584="B",VLOOKUP($A584,Bat!$A$4:$BG$1500,N$1,FALSE),VLOOKUP($A584,Pit!$A$4:$BA$1686,N$2,FALSE))</f>
        <v>2</v>
      </c>
      <c r="O584" s="14">
        <f>IF($C584="B",VLOOKUP($A584,Bat!$A$4:$BG$1500,O$1,FALSE),VLOOKUP($A584,Pit!$A$4:$BA$1686,O$2,FALSE))</f>
        <v>2</v>
      </c>
      <c r="P584" s="14" t="str">
        <f>IF($C584="B",VLOOKUP($A584,Bat!$A$4:$BG$1500,P$1,FALSE),VLOOKUP($A584,Pit!$A$4:$BA$1686,P$2,FALSE))</f>
        <v>89-91 Mph</v>
      </c>
      <c r="Q584" s="15">
        <f>IF($C584="B",VLOOKUP($A584,Bat!$A$4:$BG$1500,Q$1,FALSE),VLOOKUP($A584,Pit!$A$4:$BA$1686,Q$2,FALSE))</f>
        <v>4</v>
      </c>
      <c r="R584" s="16">
        <f>IF($C584="B",VLOOKUP($A584,Bat!$A$4:$BG$1500,R$1,FALSE),VLOOKUP($A584,Pit!$A$4:$BA$1686,R$2,FALSE))</f>
        <v>98.912248627749904</v>
      </c>
      <c r="S584" s="17">
        <f>IF($C584="B",VLOOKUP($A584,Bat!$A$4:$BG$1500,S$1,FALSE),VLOOKUP($A584,Pit!$A$4:$BA$1686,S$2,FALSE))</f>
        <v>-0.1925156604185653</v>
      </c>
      <c r="T584" s="48" t="str">
        <f>IF($C584="B",VLOOKUP($A584,Bat!$A$4:$BG$1500,T$1,FALSE),VLOOKUP($A584,Pit!$A$4:$BA$1686,T$2,FALSE))</f>
        <v>$65k</v>
      </c>
      <c r="U584" s="19">
        <f>IF($C584="B",VLOOKUP($A584,Bat!$A$4:$AU$1464,46,FALSE),VLOOKUP($A584,Pit!$A$4:$BD$1664,55,FALSE))</f>
        <v>800</v>
      </c>
      <c r="V584" s="19">
        <f>IF($C584="B",VLOOKUP($A584,Bat!$A$4:$BA$1464,47,FALSE),VLOOKUP($A584,Pit!$A$4:$BF$1664,56,FALSE))</f>
        <v>800</v>
      </c>
      <c r="W584" s="19">
        <f>IF($C584="B",VLOOKUP($A584,Bat!$A$4:$BA$1464,48,FALSE),VLOOKUP($A584,Pit!$A$4:$BF$1664,57,FALSE))</f>
        <v>0</v>
      </c>
      <c r="X584" s="14">
        <f t="shared" si="43"/>
        <v>1421</v>
      </c>
      <c r="Y584" s="20">
        <f t="shared" si="44"/>
        <v>571</v>
      </c>
      <c r="Z584" s="14" t="str">
        <f>IFERROR(VLOOKUP($D584,Results37!$F$3:$L$1396,Z$1,FALSE),"")</f>
        <v/>
      </c>
      <c r="AA584" s="43" t="str">
        <f>IF(ISERROR(VLOOKUP(D584,Results37!$F$3:$O$1399,AA$1,FALSE)),"",IF(VLOOKUP(D584,Results37!$F$3:$O$1399,AA$1+1,FALSE)=1,"S"&amp;VLOOKUP(D584,Results37!$F$3:$O$1399,AA$1,FALSE),VLOOKUP(D584,Results37!$F$3:$O$1399,AA$1,FALSE)))</f>
        <v/>
      </c>
      <c r="AB584" s="14" t="str">
        <f>IFERROR(VLOOKUP($D584,Results37!$F$3:$L$1396,AB$1,FALSE),"")</f>
        <v/>
      </c>
      <c r="AC584" s="14" t="str">
        <f>IFERROR(VLOOKUP($D584,Results37!$F$3:$L$1396,AC$1,FALSE),"")</f>
        <v/>
      </c>
      <c r="AD584" s="14" t="e">
        <f t="shared" si="45"/>
        <v>#VALUE!</v>
      </c>
      <c r="AE584" s="18" t="str">
        <f>IF(ISERROR(VLOOKUP($AC584&amp;"-"&amp;$F584&amp;" "&amp;G584,Bonuses!$B$1:$G$1006,4,FALSE)),"",INT(VLOOKUP($AC584&amp;"-"&amp;$F584&amp;" "&amp;$G584,Bonuses!$B$1:$G$1006,4,FALSE)))</f>
        <v/>
      </c>
      <c r="AF584" s="14" t="str">
        <f>IF(ISERROR(VLOOKUP($AC584&amp;"-"&amp;$F584,Bonuses!$B$1:$G$1006,5,FALSE)),"",IF(VLOOKUP($AC584&amp;"-"&amp;$F584,Bonuses!$B$1:$G$1006,5,FALSE)="","",VLOOKUP($AC584&amp;"-"&amp;$F584,Bonuses!$B$1:$G$1006,6,FALSE)&amp;" yrs, "&amp;VLOOKUP($AC584&amp;"-"&amp;$F584,Bonuses!$B$1:$G$1006,5,FALSE)))</f>
        <v/>
      </c>
    </row>
    <row r="585" spans="1:32" s="19" customFormat="1" hidden="1" x14ac:dyDescent="0.3">
      <c r="A585" s="19">
        <v>5847</v>
      </c>
      <c r="B585" s="19">
        <f t="shared" si="42"/>
        <v>1</v>
      </c>
      <c r="C585" s="14" t="str">
        <f>IF(ISNUMBER(IFERROR(VLOOKUP($A585,Pit!$A$4:$A$600,1,FALSE),"B")),"P","B")</f>
        <v>P</v>
      </c>
      <c r="D585" s="15">
        <f>IF($C585="B",VLOOKUP($A585,Bat!$A$4:$BG$1500,D$1,FALSE),VLOOKUP($A585,Pit!$A$4:$BA$1686,D$2,FALSE))</f>
        <v>5847</v>
      </c>
      <c r="E585" s="14" t="str">
        <f>IF($C585="B",VLOOKUP($A585,Bat!$A$4:$BG$1500,E$1,FALSE),VLOOKUP($A585,Pit!$A$4:$BA$1686,E$2,FALSE))</f>
        <v>RP</v>
      </c>
      <c r="F585" s="14" t="str">
        <f>IF($C585="B",VLOOKUP($A585,Bat!$A$4:$BG$1500,F$1,FALSE),VLOOKUP($A585,Pit!$A$4:$BA$1686,F$2,FALSE))</f>
        <v>Dave</v>
      </c>
      <c r="G585" s="14" t="str">
        <f>IF($C585="B",VLOOKUP($A585,Bat!$A$4:$BG$1500,G$1,FALSE),VLOOKUP($A585,Pit!$A$4:$BA$1686,G$2,FALSE))</f>
        <v>Wallace</v>
      </c>
      <c r="H585" s="14">
        <f>IF($C585="B",VLOOKUP($A585,Bat!$A$4:$BG$1500,H$1,FALSE),VLOOKUP($A585,Pit!$A$4:$BA$1686,H$2,FALSE))</f>
        <v>18</v>
      </c>
      <c r="I585" s="14" t="str">
        <f>IF($C585="B",VLOOKUP($A585,Bat!$A$4:$BG$1500,I$1,FALSE),VLOOKUP($A585,Pit!$A$4:$BA$1686,I$2,FALSE))</f>
        <v>L</v>
      </c>
      <c r="J585" s="14" t="str">
        <f>IF($C585="B",VLOOKUP($A585,Bat!$A$4:$BG$1500,J$1,FALSE),VLOOKUP($A585,Pit!$A$4:$BA$1686,J$2,FALSE))</f>
        <v>L</v>
      </c>
      <c r="K585" s="14" t="str">
        <f>IF($C585="B",VLOOKUP($A585,Bat!$A$4:$BG$1500,K$1,FALSE),VLOOKUP($A585,Pit!$A$4:$BA$1686,K$2,FALSE))</f>
        <v>Low</v>
      </c>
      <c r="L585" s="15" t="str">
        <f>IF($C585="B",VLOOKUP($A585,Bat!$A$4:$BG$1500,L$1,FALSE),VLOOKUP($A585,Pit!$A$4:$BA$1686,L$2,FALSE))</f>
        <v>Normal</v>
      </c>
      <c r="M585" s="14">
        <f>IF($C585="B",VLOOKUP($A585,Bat!$A$4:$BG$1500,M$1,FALSE),VLOOKUP($A585,Pit!$A$4:$BA$1686,M$2,FALSE))</f>
        <v>4</v>
      </c>
      <c r="N585" s="14">
        <f>IF($C585="B",VLOOKUP($A585,Bat!$A$4:$BG$1500,N$1,FALSE),VLOOKUP($A585,Pit!$A$4:$BA$1686,N$2,FALSE))</f>
        <v>1</v>
      </c>
      <c r="O585" s="14">
        <f>IF($C585="B",VLOOKUP($A585,Bat!$A$4:$BG$1500,O$1,FALSE),VLOOKUP($A585,Pit!$A$4:$BA$1686,O$2,FALSE))</f>
        <v>2</v>
      </c>
      <c r="P585" s="14" t="str">
        <f>IF($C585="B",VLOOKUP($A585,Bat!$A$4:$BG$1500,P$1,FALSE),VLOOKUP($A585,Pit!$A$4:$BA$1686,P$2,FALSE))</f>
        <v>85-87 Mph</v>
      </c>
      <c r="Q585" s="15">
        <f>IF($C585="B",VLOOKUP($A585,Bat!$A$4:$BG$1500,Q$1,FALSE),VLOOKUP($A585,Pit!$A$4:$BA$1686,Q$2,FALSE))</f>
        <v>10</v>
      </c>
      <c r="R585" s="16">
        <f>IF($C585="B",VLOOKUP($A585,Bat!$A$4:$BG$1500,R$1,FALSE),VLOOKUP($A585,Pit!$A$4:$BA$1686,R$2,FALSE))</f>
        <v>95.224413989457133</v>
      </c>
      <c r="S585" s="17">
        <f>IF($C585="B",VLOOKUP($A585,Bat!$A$4:$BG$1500,S$1,FALSE),VLOOKUP($A585,Pit!$A$4:$BA$1686,S$2,FALSE))</f>
        <v>-0.53274298304447687</v>
      </c>
      <c r="T585" s="48" t="str">
        <f>IF($C585="B",VLOOKUP($A585,Bat!$A$4:$BG$1500,T$1,FALSE),VLOOKUP($A585,Pit!$A$4:$BA$1686,T$2,FALSE))</f>
        <v>$38k</v>
      </c>
      <c r="U585" s="19">
        <f>IF($C585="B",VLOOKUP($A585,Bat!$A$4:$AU$1464,46,FALSE),VLOOKUP($A585,Pit!$A$4:$BD$1664,55,FALSE))</f>
        <v>800</v>
      </c>
      <c r="V585" s="19">
        <f>IF($C585="B",VLOOKUP($A585,Bat!$A$4:$BA$1464,47,FALSE),VLOOKUP($A585,Pit!$A$4:$BF$1664,56,FALSE))</f>
        <v>800</v>
      </c>
      <c r="W585" s="19">
        <f>IF($C585="B",VLOOKUP($A585,Bat!$A$4:$BA$1464,48,FALSE),VLOOKUP($A585,Pit!$A$4:$BF$1664,57,FALSE))</f>
        <v>0</v>
      </c>
      <c r="X585" s="14">
        <f t="shared" si="43"/>
        <v>1635</v>
      </c>
      <c r="Y585" s="20">
        <f t="shared" si="44"/>
        <v>785</v>
      </c>
      <c r="Z585" s="14" t="str">
        <f>IFERROR(VLOOKUP($D585,Results37!$F$3:$L$1396,Z$1,FALSE),"")</f>
        <v/>
      </c>
      <c r="AA585" s="43" t="str">
        <f>IF(ISERROR(VLOOKUP(D585,Results37!$F$3:$O$1399,AA$1,FALSE)),"",IF(VLOOKUP(D585,Results37!$F$3:$O$1399,AA$1+1,FALSE)=1,"S"&amp;VLOOKUP(D585,Results37!$F$3:$O$1399,AA$1,FALSE),VLOOKUP(D585,Results37!$F$3:$O$1399,AA$1,FALSE)))</f>
        <v/>
      </c>
      <c r="AB585" s="14" t="str">
        <f>IFERROR(VLOOKUP($D585,Results37!$F$3:$L$1396,AB$1,FALSE),"")</f>
        <v/>
      </c>
      <c r="AC585" s="14" t="str">
        <f>IFERROR(VLOOKUP($D585,Results37!$F$3:$L$1396,AC$1,FALSE),"")</f>
        <v/>
      </c>
      <c r="AD585" s="14" t="e">
        <f t="shared" si="45"/>
        <v>#VALUE!</v>
      </c>
      <c r="AE585" s="18" t="str">
        <f>IF(ISERROR(VLOOKUP($AC585&amp;"-"&amp;$F585&amp;" "&amp;G585,Bonuses!$B$1:$G$1006,4,FALSE)),"",INT(VLOOKUP($AC585&amp;"-"&amp;$F585&amp;" "&amp;$G585,Bonuses!$B$1:$G$1006,4,FALSE)))</f>
        <v/>
      </c>
      <c r="AF585" s="14" t="str">
        <f>IF(ISERROR(VLOOKUP($AC585&amp;"-"&amp;$F585,Bonuses!$B$1:$G$1006,5,FALSE)),"",IF(VLOOKUP($AC585&amp;"-"&amp;$F585,Bonuses!$B$1:$G$1006,5,FALSE)="","",VLOOKUP($AC585&amp;"-"&amp;$F585,Bonuses!$B$1:$G$1006,6,FALSE)&amp;" yrs, "&amp;VLOOKUP($AC585&amp;"-"&amp;$F585,Bonuses!$B$1:$G$1006,5,FALSE)))</f>
        <v/>
      </c>
    </row>
    <row r="586" spans="1:32" s="19" customFormat="1" hidden="1" x14ac:dyDescent="0.3">
      <c r="A586" s="19">
        <v>11829</v>
      </c>
      <c r="B586" s="19">
        <f t="shared" si="42"/>
        <v>1</v>
      </c>
      <c r="C586" s="14" t="str">
        <f>IF(ISNUMBER(IFERROR(VLOOKUP($A586,Pit!$A$4:$A$600,1,FALSE),"B")),"P","B")</f>
        <v>P</v>
      </c>
      <c r="D586" s="15">
        <f>IF($C586="B",VLOOKUP($A586,Bat!$A$4:$BG$1500,D$1,FALSE),VLOOKUP($A586,Pit!$A$4:$BA$1686,D$2,FALSE))</f>
        <v>11829</v>
      </c>
      <c r="E586" s="14" t="str">
        <f>IF($C586="B",VLOOKUP($A586,Bat!$A$4:$BG$1500,E$1,FALSE),VLOOKUP($A586,Pit!$A$4:$BA$1686,E$2,FALSE))</f>
        <v>RP</v>
      </c>
      <c r="F586" s="14" t="str">
        <f>IF($C586="B",VLOOKUP($A586,Bat!$A$4:$BG$1500,F$1,FALSE),VLOOKUP($A586,Pit!$A$4:$BA$1686,F$2,FALSE))</f>
        <v>Cole</v>
      </c>
      <c r="G586" s="14" t="str">
        <f>IF($C586="B",VLOOKUP($A586,Bat!$A$4:$BG$1500,G$1,FALSE),VLOOKUP($A586,Pit!$A$4:$BA$1686,G$2,FALSE))</f>
        <v>Henry</v>
      </c>
      <c r="H586" s="14">
        <f>IF($C586="B",VLOOKUP($A586,Bat!$A$4:$BG$1500,H$1,FALSE),VLOOKUP($A586,Pit!$A$4:$BA$1686,H$2,FALSE))</f>
        <v>21</v>
      </c>
      <c r="I586" s="14" t="str">
        <f>IF($C586="B",VLOOKUP($A586,Bat!$A$4:$BG$1500,I$1,FALSE),VLOOKUP($A586,Pit!$A$4:$BA$1686,I$2,FALSE))</f>
        <v>R</v>
      </c>
      <c r="J586" s="14" t="str">
        <f>IF($C586="B",VLOOKUP($A586,Bat!$A$4:$BG$1500,J$1,FALSE),VLOOKUP($A586,Pit!$A$4:$BA$1686,J$2,FALSE))</f>
        <v>R</v>
      </c>
      <c r="K586" s="14" t="str">
        <f>IF($C586="B",VLOOKUP($A586,Bat!$A$4:$BG$1500,K$1,FALSE),VLOOKUP($A586,Pit!$A$4:$BA$1686,K$2,FALSE))</f>
        <v>Normal</v>
      </c>
      <c r="L586" s="15" t="str">
        <f>IF($C586="B",VLOOKUP($A586,Bat!$A$4:$BG$1500,L$1,FALSE),VLOOKUP($A586,Pit!$A$4:$BA$1686,L$2,FALSE))</f>
        <v>Normal</v>
      </c>
      <c r="M586" s="14">
        <f>IF($C586="B",VLOOKUP($A586,Bat!$A$4:$BG$1500,M$1,FALSE),VLOOKUP($A586,Pit!$A$4:$BA$1686,M$2,FALSE))</f>
        <v>4</v>
      </c>
      <c r="N586" s="14">
        <f>IF($C586="B",VLOOKUP($A586,Bat!$A$4:$BG$1500,N$1,FALSE),VLOOKUP($A586,Pit!$A$4:$BA$1686,N$2,FALSE))</f>
        <v>4</v>
      </c>
      <c r="O586" s="14">
        <f>IF($C586="B",VLOOKUP($A586,Bat!$A$4:$BG$1500,O$1,FALSE),VLOOKUP($A586,Pit!$A$4:$BA$1686,O$2,FALSE))</f>
        <v>4</v>
      </c>
      <c r="P586" s="14" t="str">
        <f>IF($C586="B",VLOOKUP($A586,Bat!$A$4:$BG$1500,P$1,FALSE),VLOOKUP($A586,Pit!$A$4:$BA$1686,P$2,FALSE))</f>
        <v>90-92 Mph</v>
      </c>
      <c r="Q586" s="15">
        <f>IF($C586="B",VLOOKUP($A586,Bat!$A$4:$BG$1500,Q$1,FALSE),VLOOKUP($A586,Pit!$A$4:$BA$1686,Q$2,FALSE))</f>
        <v>6</v>
      </c>
      <c r="R586" s="16">
        <f>IF($C586="B",VLOOKUP($A586,Bat!$A$4:$BG$1500,R$1,FALSE),VLOOKUP($A586,Pit!$A$4:$BA$1686,R$2,FALSE))</f>
        <v>112.40726958843881</v>
      </c>
      <c r="S586" s="17">
        <f>IF($C586="B",VLOOKUP($A586,Bat!$A$4:$BG$1500,S$1,FALSE),VLOOKUP($A586,Pit!$A$4:$BA$1686,S$2,FALSE))</f>
        <v>1.05248995956261</v>
      </c>
      <c r="T586" s="48" t="str">
        <f>IF($C586="B",VLOOKUP($A586,Bat!$A$4:$BG$1500,T$1,FALSE),VLOOKUP($A586,Pit!$A$4:$BA$1686,T$2,FALSE))</f>
        <v>-</v>
      </c>
      <c r="U586" s="19">
        <f>IF($C586="B",VLOOKUP($A586,Bat!$A$4:$AU$1464,46,FALSE),VLOOKUP($A586,Pit!$A$4:$BD$1664,55,FALSE))</f>
        <v>800</v>
      </c>
      <c r="V586" s="19">
        <f>IF($C586="B",VLOOKUP($A586,Bat!$A$4:$BA$1464,47,FALSE),VLOOKUP($A586,Pit!$A$4:$BF$1664,56,FALSE))</f>
        <v>800</v>
      </c>
      <c r="W586" s="19">
        <f>IF($C586="B",VLOOKUP($A586,Bat!$A$4:$BA$1464,48,FALSE),VLOOKUP($A586,Pit!$A$4:$BF$1664,57,FALSE))</f>
        <v>0</v>
      </c>
      <c r="X586" s="14">
        <f t="shared" si="43"/>
        <v>999</v>
      </c>
      <c r="Y586" s="20">
        <f t="shared" si="44"/>
        <v>149</v>
      </c>
      <c r="Z586" s="14">
        <f>IFERROR(VLOOKUP($D586,Results37!$F$3:$L$1396,Z$1,FALSE),"")</f>
        <v>301</v>
      </c>
      <c r="AA586" s="43">
        <f>IF(ISERROR(VLOOKUP(D586,Results37!$F$3:$O$1399,AA$1,FALSE)),"",IF(VLOOKUP(D586,Results37!$F$3:$O$1399,AA$1+1,FALSE)=1,"S"&amp;VLOOKUP(D586,Results37!$F$3:$O$1399,AA$1,FALSE),VLOOKUP(D586,Results37!$F$3:$O$1399,AA$1,FALSE)))</f>
        <v>10</v>
      </c>
      <c r="AB586" s="14">
        <f>IFERROR(VLOOKUP($D586,Results37!$F$3:$L$1396,AB$1,FALSE),"")</f>
        <v>25</v>
      </c>
      <c r="AC586" s="14" t="str">
        <f>IFERROR(VLOOKUP($D586,Results37!$F$3:$L$1396,AC$1,FALSE),"")</f>
        <v>Hartford Harpoon</v>
      </c>
      <c r="AD586" s="14">
        <f t="shared" si="45"/>
        <v>698</v>
      </c>
      <c r="AE586" s="18" t="str">
        <f>IF(ISERROR(VLOOKUP($AC586&amp;"-"&amp;$F586&amp;" "&amp;G586,Bonuses!$B$1:$G$1006,4,FALSE)),"",INT(VLOOKUP($AC586&amp;"-"&amp;$F586&amp;" "&amp;$G586,Bonuses!$B$1:$G$1006,4,FALSE)))</f>
        <v/>
      </c>
      <c r="AF586" s="14" t="str">
        <f>AA586&amp;"."&amp;AB586&amp;" ("&amp;Z586&amp;") - "&amp;E586&amp;" "&amp;F586&amp;" "&amp;G586</f>
        <v>10.25 (301) - RP Cole Henry</v>
      </c>
    </row>
    <row r="587" spans="1:32" s="19" customFormat="1" hidden="1" x14ac:dyDescent="0.3">
      <c r="A587" s="19">
        <v>12609</v>
      </c>
      <c r="B587" s="19">
        <f t="shared" si="42"/>
        <v>1</v>
      </c>
      <c r="C587" s="14" t="str">
        <f>IF(ISNUMBER(IFERROR(VLOOKUP($A587,Pit!$A$4:$A$600,1,FALSE),"B")),"P","B")</f>
        <v>P</v>
      </c>
      <c r="D587" s="15">
        <f>IF($C587="B",VLOOKUP($A587,Bat!$A$4:$BG$1500,D$1,FALSE),VLOOKUP($A587,Pit!$A$4:$BA$1686,D$2,FALSE))</f>
        <v>12609</v>
      </c>
      <c r="E587" s="14" t="str">
        <f>IF($C587="B",VLOOKUP($A587,Bat!$A$4:$BG$1500,E$1,FALSE),VLOOKUP($A587,Pit!$A$4:$BA$1686,E$2,FALSE))</f>
        <v>RP</v>
      </c>
      <c r="F587" s="14" t="str">
        <f>IF($C587="B",VLOOKUP($A587,Bat!$A$4:$BG$1500,F$1,FALSE),VLOOKUP($A587,Pit!$A$4:$BA$1686,F$2,FALSE))</f>
        <v>Taisuke</v>
      </c>
      <c r="G587" s="14" t="str">
        <f>IF($C587="B",VLOOKUP($A587,Bat!$A$4:$BG$1500,G$1,FALSE),VLOOKUP($A587,Pit!$A$4:$BA$1686,G$2,FALSE))</f>
        <v>Kawasaki</v>
      </c>
      <c r="H587" s="14">
        <f>IF($C587="B",VLOOKUP($A587,Bat!$A$4:$BG$1500,H$1,FALSE),VLOOKUP($A587,Pit!$A$4:$BA$1686,H$2,FALSE))</f>
        <v>18</v>
      </c>
      <c r="I587" s="14" t="str">
        <f>IF($C587="B",VLOOKUP($A587,Bat!$A$4:$BG$1500,I$1,FALSE),VLOOKUP($A587,Pit!$A$4:$BA$1686,I$2,FALSE))</f>
        <v>R</v>
      </c>
      <c r="J587" s="14" t="str">
        <f>IF($C587="B",VLOOKUP($A587,Bat!$A$4:$BG$1500,J$1,FALSE),VLOOKUP($A587,Pit!$A$4:$BA$1686,J$2,FALSE))</f>
        <v>R</v>
      </c>
      <c r="K587" s="14" t="str">
        <f>IF($C587="B",VLOOKUP($A587,Bat!$A$4:$BG$1500,K$1,FALSE),VLOOKUP($A587,Pit!$A$4:$BA$1686,K$2,FALSE))</f>
        <v>Low</v>
      </c>
      <c r="L587" s="15" t="str">
        <f>IF($C587="B",VLOOKUP($A587,Bat!$A$4:$BG$1500,L$1,FALSE),VLOOKUP($A587,Pit!$A$4:$BA$1686,L$2,FALSE))</f>
        <v>Low</v>
      </c>
      <c r="M587" s="14">
        <f>IF($C587="B",VLOOKUP($A587,Bat!$A$4:$BG$1500,M$1,FALSE),VLOOKUP($A587,Pit!$A$4:$BA$1686,M$2,FALSE))</f>
        <v>3</v>
      </c>
      <c r="N587" s="14">
        <f>IF($C587="B",VLOOKUP($A587,Bat!$A$4:$BG$1500,N$1,FALSE),VLOOKUP($A587,Pit!$A$4:$BA$1686,N$2,FALSE))</f>
        <v>2</v>
      </c>
      <c r="O587" s="14">
        <f>IF($C587="B",VLOOKUP($A587,Bat!$A$4:$BG$1500,O$1,FALSE),VLOOKUP($A587,Pit!$A$4:$BA$1686,O$2,FALSE))</f>
        <v>2</v>
      </c>
      <c r="P587" s="14" t="str">
        <f>IF($C587="B",VLOOKUP($A587,Bat!$A$4:$BG$1500,P$1,FALSE),VLOOKUP($A587,Pit!$A$4:$BA$1686,P$2,FALSE))</f>
        <v>84-86 Mph</v>
      </c>
      <c r="Q587" s="15">
        <f>IF($C587="B",VLOOKUP($A587,Bat!$A$4:$BG$1500,Q$1,FALSE),VLOOKUP($A587,Pit!$A$4:$BA$1686,Q$2,FALSE))</f>
        <v>8</v>
      </c>
      <c r="R587" s="16">
        <f>IF($C587="B",VLOOKUP($A587,Bat!$A$4:$BG$1500,R$1,FALSE),VLOOKUP($A587,Pit!$A$4:$BA$1686,R$2,FALSE))</f>
        <v>95.144350834061584</v>
      </c>
      <c r="S587" s="17">
        <f>IF($C587="B",VLOOKUP($A587,Bat!$A$4:$BG$1500,S$1,FALSE),VLOOKUP($A587,Pit!$A$4:$BA$1686,S$2,FALSE))</f>
        <v>-0.54012934270343937</v>
      </c>
      <c r="T587" s="48" t="str">
        <f>IF($C587="B",VLOOKUP($A587,Bat!$A$4:$BG$1500,T$1,FALSE),VLOOKUP($A587,Pit!$A$4:$BA$1686,T$2,FALSE))</f>
        <v>$65k</v>
      </c>
      <c r="U587" s="19">
        <f>IF($C587="B",VLOOKUP($A587,Bat!$A$4:$AU$1464,46,FALSE),VLOOKUP($A587,Pit!$A$4:$BD$1664,55,FALSE))</f>
        <v>800</v>
      </c>
      <c r="V587" s="19">
        <f>IF($C587="B",VLOOKUP($A587,Bat!$A$4:$BA$1464,47,FALSE),VLOOKUP($A587,Pit!$A$4:$BF$1664,56,FALSE))</f>
        <v>800</v>
      </c>
      <c r="W587" s="19">
        <f>IF($C587="B",VLOOKUP($A587,Bat!$A$4:$BA$1464,48,FALSE),VLOOKUP($A587,Pit!$A$4:$BF$1664,57,FALSE))</f>
        <v>0</v>
      </c>
      <c r="X587" s="14">
        <f t="shared" si="43"/>
        <v>1642</v>
      </c>
      <c r="Y587" s="20">
        <f t="shared" si="44"/>
        <v>792</v>
      </c>
      <c r="Z587" s="14" t="str">
        <f>IFERROR(VLOOKUP($D587,Results37!$F$3:$L$1396,Z$1,FALSE),"")</f>
        <v/>
      </c>
      <c r="AA587" s="43" t="str">
        <f>IF(ISERROR(VLOOKUP(D587,Results37!$F$3:$O$1399,AA$1,FALSE)),"",IF(VLOOKUP(D587,Results37!$F$3:$O$1399,AA$1+1,FALSE)=1,"S"&amp;VLOOKUP(D587,Results37!$F$3:$O$1399,AA$1,FALSE),VLOOKUP(D587,Results37!$F$3:$O$1399,AA$1,FALSE)))</f>
        <v/>
      </c>
      <c r="AB587" s="14" t="str">
        <f>IFERROR(VLOOKUP($D587,Results37!$F$3:$L$1396,AB$1,FALSE),"")</f>
        <v/>
      </c>
      <c r="AC587" s="14" t="str">
        <f>IFERROR(VLOOKUP($D587,Results37!$F$3:$L$1396,AC$1,FALSE),"")</f>
        <v/>
      </c>
      <c r="AD587" s="14" t="e">
        <f t="shared" si="45"/>
        <v>#VALUE!</v>
      </c>
      <c r="AE587" s="18" t="str">
        <f>IF(ISERROR(VLOOKUP($AC587&amp;"-"&amp;$F587&amp;" "&amp;G587,Bonuses!$B$1:$G$1006,4,FALSE)),"",INT(VLOOKUP($AC587&amp;"-"&amp;$F587&amp;" "&amp;$G587,Bonuses!$B$1:$G$1006,4,FALSE)))</f>
        <v/>
      </c>
      <c r="AF587" s="14" t="str">
        <f>IF(ISERROR(VLOOKUP($AC587&amp;"-"&amp;$F587,Bonuses!$B$1:$G$1006,5,FALSE)),"",IF(VLOOKUP($AC587&amp;"-"&amp;$F587,Bonuses!$B$1:$G$1006,5,FALSE)="","",VLOOKUP($AC587&amp;"-"&amp;$F587,Bonuses!$B$1:$G$1006,6,FALSE)&amp;" yrs, "&amp;VLOOKUP($AC587&amp;"-"&amp;$F587,Bonuses!$B$1:$G$1006,5,FALSE)))</f>
        <v/>
      </c>
    </row>
    <row r="588" spans="1:32" s="19" customFormat="1" hidden="1" x14ac:dyDescent="0.3">
      <c r="A588" s="19">
        <v>16868</v>
      </c>
      <c r="B588" s="19">
        <f t="shared" si="42"/>
        <v>1</v>
      </c>
      <c r="C588" s="14" t="str">
        <f>IF(ISNUMBER(IFERROR(VLOOKUP($A588,Pit!$A$4:$A$600,1,FALSE),"B")),"P","B")</f>
        <v>B</v>
      </c>
      <c r="D588" s="15">
        <f>IF($C588="B",VLOOKUP($A588,Bat!$A$4:$BG$1500,D$1,FALSE),VLOOKUP($A588,Pit!$A$4:$BA$1686,D$2,FALSE))</f>
        <v>16868</v>
      </c>
      <c r="E588" s="14" t="str">
        <f>IF($C588="B",VLOOKUP($A588,Bat!$A$4:$BG$1500,E$1,FALSE),VLOOKUP($A588,Pit!$A$4:$BA$1686,E$2,FALSE))</f>
        <v>1B</v>
      </c>
      <c r="F588" s="14" t="str">
        <f>IF($C588="B",VLOOKUP($A588,Bat!$A$4:$BG$1500,F$1,FALSE),VLOOKUP($A588,Pit!$A$4:$BA$1686,F$2,FALSE))</f>
        <v>Albert</v>
      </c>
      <c r="G588" s="14" t="str">
        <f>IF($C588="B",VLOOKUP($A588,Bat!$A$4:$BG$1500,G$1,FALSE),VLOOKUP($A588,Pit!$A$4:$BA$1686,G$2,FALSE))</f>
        <v>Mueller</v>
      </c>
      <c r="H588" s="14">
        <f>IF($C588="B",VLOOKUP($A588,Bat!$A$4:$BG$1500,H$1,FALSE),VLOOKUP($A588,Pit!$A$4:$BA$1686,H$2,FALSE))</f>
        <v>22</v>
      </c>
      <c r="I588" s="14" t="str">
        <f>IF($C588="B",VLOOKUP($A588,Bat!$A$4:$BG$1500,I$1,FALSE),VLOOKUP($A588,Pit!$A$4:$BA$1686,I$2,FALSE))</f>
        <v>L</v>
      </c>
      <c r="J588" s="14" t="str">
        <f>IF($C588="B",VLOOKUP($A588,Bat!$A$4:$BG$1500,J$1,FALSE),VLOOKUP($A588,Pit!$A$4:$BA$1686,J$2,FALSE))</f>
        <v>R</v>
      </c>
      <c r="K588" s="14" t="str">
        <f>IF($C588="B",VLOOKUP($A588,Bat!$A$4:$BG$1500,K$1,FALSE),VLOOKUP($A588,Pit!$A$4:$BA$1686,K$2,FALSE))</f>
        <v>Low</v>
      </c>
      <c r="L588" s="15" t="str">
        <f>IF($C588="B",VLOOKUP($A588,Bat!$A$4:$BG$1500,L$1,FALSE),VLOOKUP($A588,Pit!$A$4:$BA$1686,L$2,FALSE))</f>
        <v>High</v>
      </c>
      <c r="M588" s="14">
        <f>IF($C588="B",VLOOKUP($A588,Bat!$A$4:$BG$1500,M$1,FALSE),VLOOKUP($A588,Pit!$A$4:$BA$1686,M$2,FALSE))</f>
        <v>3</v>
      </c>
      <c r="N588" s="14">
        <f>IF($C588="B",VLOOKUP($A588,Bat!$A$4:$BG$1500,N$1,FALSE),VLOOKUP($A588,Pit!$A$4:$BA$1686,N$2,FALSE))</f>
        <v>2</v>
      </c>
      <c r="O588" s="14">
        <f>IF($C588="B",VLOOKUP($A588,Bat!$A$4:$BG$1500,O$1,FALSE),VLOOKUP($A588,Pit!$A$4:$BA$1686,O$2,FALSE))</f>
        <v>4</v>
      </c>
      <c r="P588" s="14">
        <f>IF($C588="B",VLOOKUP($A588,Bat!$A$4:$BG$1500,P$1,FALSE),VLOOKUP($A588,Pit!$A$4:$BA$1686,P$2,FALSE))</f>
        <v>7</v>
      </c>
      <c r="Q588" s="15">
        <f>IF($C588="B",VLOOKUP($A588,Bat!$A$4:$BG$1500,Q$1,FALSE),VLOOKUP($A588,Pit!$A$4:$BA$1686,Q$2,FALSE))</f>
        <v>3</v>
      </c>
      <c r="R588" s="16">
        <f>IF($C588="B",VLOOKUP($A588,Bat!$A$4:$BG$1500,R$1,FALSE),VLOOKUP($A588,Pit!$A$4:$BA$1686,R$2,FALSE))</f>
        <v>109.63305532292605</v>
      </c>
      <c r="S588" s="17">
        <f>IF($C588="B",VLOOKUP($A588,Bat!$A$4:$BG$1500,S$1,FALSE),VLOOKUP($A588,Pit!$A$4:$BA$1686,S$2,FALSE))</f>
        <v>0.31856914994391361</v>
      </c>
      <c r="T588" s="48" t="str">
        <f>IF($C588="B",VLOOKUP($A588,Bat!$A$4:$BG$1500,T$1,FALSE),VLOOKUP($A588,Pit!$A$4:$BA$1686,T$2,FALSE))</f>
        <v>-</v>
      </c>
      <c r="U588" s="19">
        <f>IF($C588="B",VLOOKUP($A588,Bat!$A$4:$AU$1464,46,FALSE),VLOOKUP($A588,Pit!$A$4:$BD$1664,55,FALSE))</f>
        <v>800</v>
      </c>
      <c r="V588" s="19">
        <f>IF($C588="B",VLOOKUP($A588,Bat!$A$4:$BA$1464,47,FALSE),VLOOKUP($A588,Pit!$A$4:$BF$1664,56,FALSE))</f>
        <v>800</v>
      </c>
      <c r="W588" s="19">
        <f>IF($C588="B",VLOOKUP($A588,Bat!$A$4:$BA$1464,48,FALSE),VLOOKUP($A588,Pit!$A$4:$BF$1664,57,FALSE))</f>
        <v>0</v>
      </c>
      <c r="X588" s="14">
        <f t="shared" si="43"/>
        <v>1190</v>
      </c>
      <c r="Y588" s="20">
        <f t="shared" si="44"/>
        <v>340</v>
      </c>
      <c r="Z588" s="14">
        <f>IFERROR(VLOOKUP($D588,Results37!$F$3:$L$1396,Z$1,FALSE),"")</f>
        <v>542</v>
      </c>
      <c r="AA588" s="43">
        <f>IF(ISERROR(VLOOKUP(D588,Results37!$F$3:$O$1399,AA$1,FALSE)),"",IF(VLOOKUP(D588,Results37!$F$3:$O$1399,AA$1+1,FALSE)=1,"S"&amp;VLOOKUP(D588,Results37!$F$3:$O$1399,AA$1,FALSE),VLOOKUP(D588,Results37!$F$3:$O$1399,AA$1,FALSE)))</f>
        <v>18</v>
      </c>
      <c r="AB588" s="14">
        <f>IFERROR(VLOOKUP($D588,Results37!$F$3:$L$1396,AB$1,FALSE),"")</f>
        <v>10</v>
      </c>
      <c r="AC588" s="14" t="str">
        <f>IFERROR(VLOOKUP($D588,Results37!$F$3:$L$1396,AC$1,FALSE),"")</f>
        <v>Tempe Knights</v>
      </c>
      <c r="AD588" s="14">
        <f t="shared" si="45"/>
        <v>648</v>
      </c>
      <c r="AE588" s="18" t="str">
        <f>IF(ISERROR(VLOOKUP($AC588&amp;"-"&amp;$F588&amp;" "&amp;G588,Bonuses!$B$1:$G$1006,4,FALSE)),"",INT(VLOOKUP($AC588&amp;"-"&amp;$F588&amp;" "&amp;$G588,Bonuses!$B$1:$G$1006,4,FALSE)))</f>
        <v/>
      </c>
      <c r="AF588" s="14" t="str">
        <f>AA588&amp;"."&amp;AB588&amp;" ("&amp;Z588&amp;") - "&amp;E588&amp;" "&amp;F588&amp;" "&amp;G588</f>
        <v>18.10 (542) - 1B Albert Mueller</v>
      </c>
    </row>
    <row r="589" spans="1:32" s="19" customFormat="1" hidden="1" x14ac:dyDescent="0.3">
      <c r="A589" s="19">
        <v>6341</v>
      </c>
      <c r="B589" s="19">
        <f t="shared" si="42"/>
        <v>1</v>
      </c>
      <c r="C589" s="14" t="str">
        <f>IF(ISNUMBER(IFERROR(VLOOKUP($A589,Pit!$A$4:$A$600,1,FALSE),"B")),"P","B")</f>
        <v>B</v>
      </c>
      <c r="D589" s="15">
        <f>IF($C589="B",VLOOKUP($A589,Bat!$A$4:$BG$1500,D$1,FALSE),VLOOKUP($A589,Pit!$A$4:$BA$1686,D$2,FALSE))</f>
        <v>6341</v>
      </c>
      <c r="E589" s="14" t="str">
        <f>IF($C589="B",VLOOKUP($A589,Bat!$A$4:$BG$1500,E$1,FALSE),VLOOKUP($A589,Pit!$A$4:$BA$1686,E$2,FALSE))</f>
        <v>C</v>
      </c>
      <c r="F589" s="14" t="str">
        <f>IF($C589="B",VLOOKUP($A589,Bat!$A$4:$BG$1500,F$1,FALSE),VLOOKUP($A589,Pit!$A$4:$BA$1686,F$2,FALSE))</f>
        <v>Manny</v>
      </c>
      <c r="G589" s="14" t="str">
        <f>IF($C589="B",VLOOKUP($A589,Bat!$A$4:$BG$1500,G$1,FALSE),VLOOKUP($A589,Pit!$A$4:$BA$1686,G$2,FALSE))</f>
        <v>Marín</v>
      </c>
      <c r="H589" s="14">
        <f>IF($C589="B",VLOOKUP($A589,Bat!$A$4:$BG$1500,H$1,FALSE),VLOOKUP($A589,Pit!$A$4:$BA$1686,H$2,FALSE))</f>
        <v>21</v>
      </c>
      <c r="I589" s="14" t="str">
        <f>IF($C589="B",VLOOKUP($A589,Bat!$A$4:$BG$1500,I$1,FALSE),VLOOKUP($A589,Pit!$A$4:$BA$1686,I$2,FALSE))</f>
        <v>R</v>
      </c>
      <c r="J589" s="14" t="str">
        <f>IF($C589="B",VLOOKUP($A589,Bat!$A$4:$BG$1500,J$1,FALSE),VLOOKUP($A589,Pit!$A$4:$BA$1686,J$2,FALSE))</f>
        <v>R</v>
      </c>
      <c r="K589" s="14" t="str">
        <f>IF($C589="B",VLOOKUP($A589,Bat!$A$4:$BG$1500,K$1,FALSE),VLOOKUP($A589,Pit!$A$4:$BA$1686,K$2,FALSE))</f>
        <v>Low</v>
      </c>
      <c r="L589" s="15" t="str">
        <f>IF($C589="B",VLOOKUP($A589,Bat!$A$4:$BG$1500,L$1,FALSE),VLOOKUP($A589,Pit!$A$4:$BA$1686,L$2,FALSE))</f>
        <v>Normal</v>
      </c>
      <c r="M589" s="14">
        <f>IF($C589="B",VLOOKUP($A589,Bat!$A$4:$BG$1500,M$1,FALSE),VLOOKUP($A589,Pit!$A$4:$BA$1686,M$2,FALSE))</f>
        <v>3</v>
      </c>
      <c r="N589" s="14">
        <f>IF($C589="B",VLOOKUP($A589,Bat!$A$4:$BG$1500,N$1,FALSE),VLOOKUP($A589,Pit!$A$4:$BA$1686,N$2,FALSE))</f>
        <v>6</v>
      </c>
      <c r="O589" s="14">
        <f>IF($C589="B",VLOOKUP($A589,Bat!$A$4:$BG$1500,O$1,FALSE),VLOOKUP($A589,Pit!$A$4:$BA$1686,O$2,FALSE))</f>
        <v>4</v>
      </c>
      <c r="P589" s="14">
        <f>IF($C589="B",VLOOKUP($A589,Bat!$A$4:$BG$1500,P$1,FALSE),VLOOKUP($A589,Pit!$A$4:$BA$1686,P$2,FALSE))</f>
        <v>7</v>
      </c>
      <c r="Q589" s="15">
        <f>IF($C589="B",VLOOKUP($A589,Bat!$A$4:$BG$1500,Q$1,FALSE),VLOOKUP($A589,Pit!$A$4:$BA$1686,Q$2,FALSE))</f>
        <v>2</v>
      </c>
      <c r="R589" s="16">
        <f>IF($C589="B",VLOOKUP($A589,Bat!$A$4:$BG$1500,R$1,FALSE),VLOOKUP($A589,Pit!$A$4:$BA$1686,R$2,FALSE))</f>
        <v>109.61905143070443</v>
      </c>
      <c r="S589" s="17">
        <f>IF($C589="B",VLOOKUP($A589,Bat!$A$4:$BG$1500,S$1,FALSE),VLOOKUP($A589,Pit!$A$4:$BA$1686,S$2,FALSE))</f>
        <v>0.31564389403485921</v>
      </c>
      <c r="T589" s="48" t="str">
        <f>IF($C589="B",VLOOKUP($A589,Bat!$A$4:$BG$1500,T$1,FALSE),VLOOKUP($A589,Pit!$A$4:$BA$1686,T$2,FALSE))</f>
        <v>$20k</v>
      </c>
      <c r="U589" s="19">
        <f>IF($C589="B",VLOOKUP($A589,Bat!$A$4:$AU$1464,46,FALSE),VLOOKUP($A589,Pit!$A$4:$BD$1664,55,FALSE))</f>
        <v>800</v>
      </c>
      <c r="V589" s="19">
        <f>IF($C589="B",VLOOKUP($A589,Bat!$A$4:$BA$1464,47,FALSE),VLOOKUP($A589,Pit!$A$4:$BF$1664,56,FALSE))</f>
        <v>800</v>
      </c>
      <c r="W589" s="19">
        <f>IF($C589="B",VLOOKUP($A589,Bat!$A$4:$BA$1464,48,FALSE),VLOOKUP($A589,Pit!$A$4:$BF$1664,57,FALSE))</f>
        <v>0</v>
      </c>
      <c r="X589" s="14">
        <f t="shared" si="43"/>
        <v>1191</v>
      </c>
      <c r="Y589" s="20">
        <f t="shared" si="44"/>
        <v>341</v>
      </c>
      <c r="Z589" s="14">
        <f>IFERROR(VLOOKUP($D589,Results37!$F$3:$L$1396,Z$1,FALSE),"")</f>
        <v>400</v>
      </c>
      <c r="AA589" s="43">
        <f>IF(ISERROR(VLOOKUP(D589,Results37!$F$3:$O$1399,AA$1,FALSE)),"",IF(VLOOKUP(D589,Results37!$F$3:$O$1399,AA$1+1,FALSE)=1,"S"&amp;VLOOKUP(D589,Results37!$F$3:$O$1399,AA$1,FALSE),VLOOKUP(D589,Results37!$F$3:$O$1399,AA$1,FALSE)))</f>
        <v>13</v>
      </c>
      <c r="AB589" s="14">
        <f>IFERROR(VLOOKUP($D589,Results37!$F$3:$L$1396,AB$1,FALSE),"")</f>
        <v>28</v>
      </c>
      <c r="AC589" s="14" t="str">
        <f>IFERROR(VLOOKUP($D589,Results37!$F$3:$L$1396,AC$1,FALSE),"")</f>
        <v>Shin Seiki Evas</v>
      </c>
      <c r="AD589" s="14">
        <f t="shared" si="45"/>
        <v>791</v>
      </c>
      <c r="AE589" s="18" t="str">
        <f>IF(ISERROR(VLOOKUP($AC589&amp;"-"&amp;$F589&amp;" "&amp;G589,Bonuses!$B$1:$G$1006,4,FALSE)),"",INT(VLOOKUP($AC589&amp;"-"&amp;$F589&amp;" "&amp;$G589,Bonuses!$B$1:$G$1006,4,FALSE)))</f>
        <v/>
      </c>
      <c r="AF589" s="14" t="str">
        <f>AA589&amp;"."&amp;AB589&amp;" ("&amp;Z589&amp;") - "&amp;E589&amp;" "&amp;F589&amp;" "&amp;G589</f>
        <v>13.28 (400) - C Manny Marín</v>
      </c>
    </row>
    <row r="590" spans="1:32" s="19" customFormat="1" hidden="1" x14ac:dyDescent="0.3">
      <c r="A590" s="19">
        <v>7670</v>
      </c>
      <c r="B590" s="19">
        <f t="shared" si="42"/>
        <v>1</v>
      </c>
      <c r="C590" s="14" t="str">
        <f>IF(ISNUMBER(IFERROR(VLOOKUP($A590,Pit!$A$4:$A$600,1,FALSE),"B")),"P","B")</f>
        <v>B</v>
      </c>
      <c r="D590" s="15">
        <f>IF($C590="B",VLOOKUP($A590,Bat!$A$4:$BG$1500,D$1,FALSE),VLOOKUP($A590,Pit!$A$4:$BA$1686,D$2,FALSE))</f>
        <v>7670</v>
      </c>
      <c r="E590" s="14" t="str">
        <f>IF($C590="B",VLOOKUP($A590,Bat!$A$4:$BG$1500,E$1,FALSE),VLOOKUP($A590,Pit!$A$4:$BA$1686,E$2,FALSE))</f>
        <v>1B</v>
      </c>
      <c r="F590" s="14" t="str">
        <f>IF($C590="B",VLOOKUP($A590,Bat!$A$4:$BG$1500,F$1,FALSE),VLOOKUP($A590,Pit!$A$4:$BA$1686,F$2,FALSE))</f>
        <v>Frank</v>
      </c>
      <c r="G590" s="14" t="str">
        <f>IF($C590="B",VLOOKUP($A590,Bat!$A$4:$BG$1500,G$1,FALSE),VLOOKUP($A590,Pit!$A$4:$BA$1686,G$2,FALSE))</f>
        <v>Stimpson</v>
      </c>
      <c r="H590" s="14">
        <f>IF($C590="B",VLOOKUP($A590,Bat!$A$4:$BG$1500,H$1,FALSE),VLOOKUP($A590,Pit!$A$4:$BA$1686,H$2,FALSE))</f>
        <v>22</v>
      </c>
      <c r="I590" s="14" t="str">
        <f>IF($C590="B",VLOOKUP($A590,Bat!$A$4:$BG$1500,I$1,FALSE),VLOOKUP($A590,Pit!$A$4:$BA$1686,I$2,FALSE))</f>
        <v>R</v>
      </c>
      <c r="J590" s="14" t="str">
        <f>IF($C590="B",VLOOKUP($A590,Bat!$A$4:$BG$1500,J$1,FALSE),VLOOKUP($A590,Pit!$A$4:$BA$1686,J$2,FALSE))</f>
        <v>R</v>
      </c>
      <c r="K590" s="14" t="str">
        <f>IF($C590="B",VLOOKUP($A590,Bat!$A$4:$BG$1500,K$1,FALSE),VLOOKUP($A590,Pit!$A$4:$BA$1686,K$2,FALSE))</f>
        <v>Normal</v>
      </c>
      <c r="L590" s="15" t="str">
        <f>IF($C590="B",VLOOKUP($A590,Bat!$A$4:$BG$1500,L$1,FALSE),VLOOKUP($A590,Pit!$A$4:$BA$1686,L$2,FALSE))</f>
        <v>Normal</v>
      </c>
      <c r="M590" s="14">
        <f>IF($C590="B",VLOOKUP($A590,Bat!$A$4:$BG$1500,M$1,FALSE),VLOOKUP($A590,Pit!$A$4:$BA$1686,M$2,FALSE))</f>
        <v>4</v>
      </c>
      <c r="N590" s="14">
        <f>IF($C590="B",VLOOKUP($A590,Bat!$A$4:$BG$1500,N$1,FALSE),VLOOKUP($A590,Pit!$A$4:$BA$1686,N$2,FALSE))</f>
        <v>3</v>
      </c>
      <c r="O590" s="14">
        <f>IF($C590="B",VLOOKUP($A590,Bat!$A$4:$BG$1500,O$1,FALSE),VLOOKUP($A590,Pit!$A$4:$BA$1686,O$2,FALSE))</f>
        <v>3</v>
      </c>
      <c r="P590" s="14">
        <f>IF($C590="B",VLOOKUP($A590,Bat!$A$4:$BG$1500,P$1,FALSE),VLOOKUP($A590,Pit!$A$4:$BA$1686,P$2,FALSE))</f>
        <v>2</v>
      </c>
      <c r="Q590" s="15">
        <f>IF($C590="B",VLOOKUP($A590,Bat!$A$4:$BG$1500,Q$1,FALSE),VLOOKUP($A590,Pit!$A$4:$BA$1686,Q$2,FALSE))</f>
        <v>4</v>
      </c>
      <c r="R590" s="16">
        <f>IF($C590="B",VLOOKUP($A590,Bat!$A$4:$BG$1500,R$1,FALSE),VLOOKUP($A590,Pit!$A$4:$BA$1686,R$2,FALSE))</f>
        <v>107.17824508028156</v>
      </c>
      <c r="S590" s="17">
        <f>IF($C590="B",VLOOKUP($A590,Bat!$A$4:$BG$1500,S$1,FALSE),VLOOKUP($A590,Pit!$A$4:$BA$1686,S$2,FALSE))</f>
        <v>-0.19421315759305444</v>
      </c>
      <c r="T590" s="48" t="str">
        <f>IF($C590="B",VLOOKUP($A590,Bat!$A$4:$BG$1500,T$1,FALSE),VLOOKUP($A590,Pit!$A$4:$BA$1686,T$2,FALSE))</f>
        <v>-</v>
      </c>
      <c r="U590" s="19">
        <f>IF($C590="B",VLOOKUP($A590,Bat!$A$4:$AU$1464,46,FALSE),VLOOKUP($A590,Pit!$A$4:$BD$1664,55,FALSE))</f>
        <v>800</v>
      </c>
      <c r="V590" s="19">
        <f>IF($C590="B",VLOOKUP($A590,Bat!$A$4:$BA$1464,47,FALSE),VLOOKUP($A590,Pit!$A$4:$BF$1664,56,FALSE))</f>
        <v>800</v>
      </c>
      <c r="W590" s="19">
        <f>IF($C590="B",VLOOKUP($A590,Bat!$A$4:$BA$1464,48,FALSE),VLOOKUP($A590,Pit!$A$4:$BF$1664,57,FALSE))</f>
        <v>0</v>
      </c>
      <c r="X590" s="14">
        <f t="shared" si="43"/>
        <v>1424</v>
      </c>
      <c r="Y590" s="20">
        <f t="shared" si="44"/>
        <v>574</v>
      </c>
      <c r="Z590" s="14">
        <f>IFERROR(VLOOKUP($D590,Results37!$F$3:$L$1396,Z$1,FALSE),"")</f>
        <v>407</v>
      </c>
      <c r="AA590" s="43">
        <f>IF(ISERROR(VLOOKUP(D590,Results37!$F$3:$O$1399,AA$1,FALSE)),"",IF(VLOOKUP(D590,Results37!$F$3:$O$1399,AA$1+1,FALSE)=1,"S"&amp;VLOOKUP(D590,Results37!$F$3:$O$1399,AA$1,FALSE),VLOOKUP(D590,Results37!$F$3:$O$1399,AA$1,FALSE)))</f>
        <v>14</v>
      </c>
      <c r="AB590" s="14">
        <f>IFERROR(VLOOKUP($D590,Results37!$F$3:$L$1396,AB$1,FALSE),"")</f>
        <v>3</v>
      </c>
      <c r="AC590" s="14" t="str">
        <f>IFERROR(VLOOKUP($D590,Results37!$F$3:$L$1396,AC$1,FALSE),"")</f>
        <v>Arlington Bureaucrats</v>
      </c>
      <c r="AD590" s="14">
        <f t="shared" si="45"/>
        <v>1017</v>
      </c>
      <c r="AE590" s="18" t="str">
        <f>IF(ISERROR(VLOOKUP($AC590&amp;"-"&amp;$F590&amp;" "&amp;G590,Bonuses!$B$1:$G$1006,4,FALSE)),"",INT(VLOOKUP($AC590&amp;"-"&amp;$F590&amp;" "&amp;$G590,Bonuses!$B$1:$G$1006,4,FALSE)))</f>
        <v/>
      </c>
      <c r="AF590" s="14" t="str">
        <f>IF(ISERROR(VLOOKUP($AC590&amp;"-"&amp;$F590,Bonuses!$B$1:$G$1006,5,FALSE)),"",IF(VLOOKUP($AC590&amp;"-"&amp;$F590,Bonuses!$B$1:$G$1006,5,FALSE)="","",VLOOKUP($AC590&amp;"-"&amp;$F590,Bonuses!$B$1:$G$1006,6,FALSE)&amp;" yrs, "&amp;VLOOKUP($AC590&amp;"-"&amp;$F590,Bonuses!$B$1:$G$1006,5,FALSE)))</f>
        <v/>
      </c>
    </row>
    <row r="591" spans="1:32" s="19" customFormat="1" hidden="1" x14ac:dyDescent="0.3">
      <c r="A591" s="19">
        <v>6173</v>
      </c>
      <c r="B591" s="19">
        <f t="shared" si="42"/>
        <v>1</v>
      </c>
      <c r="C591" s="14" t="str">
        <f>IF(ISNUMBER(IFERROR(VLOOKUP($A591,Pit!$A$4:$A$600,1,FALSE),"B")),"P","B")</f>
        <v>B</v>
      </c>
      <c r="D591" s="15">
        <f>IF($C591="B",VLOOKUP($A591,Bat!$A$4:$BG$1500,D$1,FALSE),VLOOKUP($A591,Pit!$A$4:$BA$1686,D$2,FALSE))</f>
        <v>6173</v>
      </c>
      <c r="E591" s="14" t="str">
        <f>IF($C591="B",VLOOKUP($A591,Bat!$A$4:$BG$1500,E$1,FALSE),VLOOKUP($A591,Pit!$A$4:$BA$1686,E$2,FALSE))</f>
        <v>1B</v>
      </c>
      <c r="F591" s="14" t="str">
        <f>IF($C591="B",VLOOKUP($A591,Bat!$A$4:$BG$1500,F$1,FALSE),VLOOKUP($A591,Pit!$A$4:$BA$1686,F$2,FALSE))</f>
        <v>Noritoshi</v>
      </c>
      <c r="G591" s="14" t="str">
        <f>IF($C591="B",VLOOKUP($A591,Bat!$A$4:$BG$1500,G$1,FALSE),VLOOKUP($A591,Pit!$A$4:$BA$1686,G$2,FALSE))</f>
        <v>Ishinomori</v>
      </c>
      <c r="H591" s="14">
        <f>IF($C591="B",VLOOKUP($A591,Bat!$A$4:$BG$1500,H$1,FALSE),VLOOKUP($A591,Pit!$A$4:$BA$1686,H$2,FALSE))</f>
        <v>18</v>
      </c>
      <c r="I591" s="14" t="str">
        <f>IF($C591="B",VLOOKUP($A591,Bat!$A$4:$BG$1500,I$1,FALSE),VLOOKUP($A591,Pit!$A$4:$BA$1686,I$2,FALSE))</f>
        <v>L</v>
      </c>
      <c r="J591" s="14" t="str">
        <f>IF($C591="B",VLOOKUP($A591,Bat!$A$4:$BG$1500,J$1,FALSE),VLOOKUP($A591,Pit!$A$4:$BA$1686,J$2,FALSE))</f>
        <v>R</v>
      </c>
      <c r="K591" s="14" t="str">
        <f>IF($C591="B",VLOOKUP($A591,Bat!$A$4:$BG$1500,K$1,FALSE),VLOOKUP($A591,Pit!$A$4:$BA$1686,K$2,FALSE))</f>
        <v>Normal</v>
      </c>
      <c r="L591" s="15" t="str">
        <f>IF($C591="B",VLOOKUP($A591,Bat!$A$4:$BG$1500,L$1,FALSE),VLOOKUP($A591,Pit!$A$4:$BA$1686,L$2,FALSE))</f>
        <v>Normal</v>
      </c>
      <c r="M591" s="14">
        <f>IF($C591="B",VLOOKUP($A591,Bat!$A$4:$BG$1500,M$1,FALSE),VLOOKUP($A591,Pit!$A$4:$BA$1686,M$2,FALSE))</f>
        <v>2</v>
      </c>
      <c r="N591" s="14">
        <f>IF($C591="B",VLOOKUP($A591,Bat!$A$4:$BG$1500,N$1,FALSE),VLOOKUP($A591,Pit!$A$4:$BA$1686,N$2,FALSE))</f>
        <v>3</v>
      </c>
      <c r="O591" s="14">
        <f>IF($C591="B",VLOOKUP($A591,Bat!$A$4:$BG$1500,O$1,FALSE),VLOOKUP($A591,Pit!$A$4:$BA$1686,O$2,FALSE))</f>
        <v>3</v>
      </c>
      <c r="P591" s="14">
        <f>IF($C591="B",VLOOKUP($A591,Bat!$A$4:$BG$1500,P$1,FALSE),VLOOKUP($A591,Pit!$A$4:$BA$1686,P$2,FALSE))</f>
        <v>5</v>
      </c>
      <c r="Q591" s="15">
        <f>IF($C591="B",VLOOKUP($A591,Bat!$A$4:$BG$1500,Q$1,FALSE),VLOOKUP($A591,Pit!$A$4:$BA$1686,Q$2,FALSE))</f>
        <v>3</v>
      </c>
      <c r="R591" s="16">
        <f>IF($C591="B",VLOOKUP($A591,Bat!$A$4:$BG$1500,R$1,FALSE),VLOOKUP($A591,Pit!$A$4:$BA$1686,R$2,FALSE))</f>
        <v>107.15786211737611</v>
      </c>
      <c r="S591" s="17">
        <f>IF($C591="B",VLOOKUP($A591,Bat!$A$4:$BG$1500,S$1,FALSE),VLOOKUP($A591,Pit!$A$4:$BA$1686,S$2,FALSE))</f>
        <v>-0.19847092977092928</v>
      </c>
      <c r="T591" s="48" t="str">
        <f>IF($C591="B",VLOOKUP($A591,Bat!$A$4:$BG$1500,T$1,FALSE),VLOOKUP($A591,Pit!$A$4:$BA$1686,T$2,FALSE))</f>
        <v>$38k</v>
      </c>
      <c r="U591" s="19">
        <f>IF($C591="B",VLOOKUP($A591,Bat!$A$4:$AU$1464,46,FALSE),VLOOKUP($A591,Pit!$A$4:$BD$1664,55,FALSE))</f>
        <v>800</v>
      </c>
      <c r="V591" s="19">
        <f>IF($C591="B",VLOOKUP($A591,Bat!$A$4:$BA$1464,47,FALSE),VLOOKUP($A591,Pit!$A$4:$BF$1664,56,FALSE))</f>
        <v>800</v>
      </c>
      <c r="W591" s="19">
        <f>IF($C591="B",VLOOKUP($A591,Bat!$A$4:$BA$1464,48,FALSE),VLOOKUP($A591,Pit!$A$4:$BF$1664,57,FALSE))</f>
        <v>0</v>
      </c>
      <c r="X591" s="14">
        <f t="shared" si="43"/>
        <v>1425</v>
      </c>
      <c r="Y591" s="20">
        <f t="shared" si="44"/>
        <v>575</v>
      </c>
      <c r="Z591" s="14" t="str">
        <f>IFERROR(VLOOKUP($D591,Results37!$F$3:$L$1396,Z$1,FALSE),"")</f>
        <v/>
      </c>
      <c r="AA591" s="43" t="str">
        <f>IF(ISERROR(VLOOKUP(D591,Results37!$F$3:$O$1399,AA$1,FALSE)),"",IF(VLOOKUP(D591,Results37!$F$3:$O$1399,AA$1+1,FALSE)=1,"S"&amp;VLOOKUP(D591,Results37!$F$3:$O$1399,AA$1,FALSE),VLOOKUP(D591,Results37!$F$3:$O$1399,AA$1,FALSE)))</f>
        <v/>
      </c>
      <c r="AB591" s="14" t="str">
        <f>IFERROR(VLOOKUP($D591,Results37!$F$3:$L$1396,AB$1,FALSE),"")</f>
        <v/>
      </c>
      <c r="AC591" s="14" t="str">
        <f>IFERROR(VLOOKUP($D591,Results37!$F$3:$L$1396,AC$1,FALSE),"")</f>
        <v/>
      </c>
      <c r="AD591" s="14" t="e">
        <f t="shared" si="45"/>
        <v>#VALUE!</v>
      </c>
      <c r="AE591" s="18" t="str">
        <f>IF(ISERROR(VLOOKUP($AC591&amp;"-"&amp;$F591&amp;" "&amp;G591,Bonuses!$B$1:$G$1006,4,FALSE)),"",INT(VLOOKUP($AC591&amp;"-"&amp;$F591&amp;" "&amp;$G591,Bonuses!$B$1:$G$1006,4,FALSE)))</f>
        <v/>
      </c>
      <c r="AF591" s="14" t="str">
        <f>IF(ISERROR(VLOOKUP($AC591&amp;"-"&amp;$F591,Bonuses!$B$1:$G$1006,5,FALSE)),"",IF(VLOOKUP($AC591&amp;"-"&amp;$F591,Bonuses!$B$1:$G$1006,5,FALSE)="","",VLOOKUP($AC591&amp;"-"&amp;$F591,Bonuses!$B$1:$G$1006,6,FALSE)&amp;" yrs, "&amp;VLOOKUP($AC591&amp;"-"&amp;$F591,Bonuses!$B$1:$G$1006,5,FALSE)))</f>
        <v/>
      </c>
    </row>
    <row r="592" spans="1:32" s="19" customFormat="1" hidden="1" x14ac:dyDescent="0.3">
      <c r="A592" s="19">
        <v>6826</v>
      </c>
      <c r="B592" s="19">
        <f t="shared" si="42"/>
        <v>1</v>
      </c>
      <c r="C592" s="14" t="str">
        <f>IF(ISNUMBER(IFERROR(VLOOKUP($A592,Pit!$A$4:$A$600,1,FALSE),"B")),"P","B")</f>
        <v>P</v>
      </c>
      <c r="D592" s="15">
        <f>IF($C592="B",VLOOKUP($A592,Bat!$A$4:$BG$1500,D$1,FALSE),VLOOKUP($A592,Pit!$A$4:$BA$1686,D$2,FALSE))</f>
        <v>6826</v>
      </c>
      <c r="E592" s="14" t="str">
        <f>IF($C592="B",VLOOKUP($A592,Bat!$A$4:$BG$1500,E$1,FALSE),VLOOKUP($A592,Pit!$A$4:$BA$1686,E$2,FALSE))</f>
        <v>RP</v>
      </c>
      <c r="F592" s="14" t="str">
        <f>IF($C592="B",VLOOKUP($A592,Bat!$A$4:$BG$1500,F$1,FALSE),VLOOKUP($A592,Pit!$A$4:$BA$1686,F$2,FALSE))</f>
        <v>Ricky</v>
      </c>
      <c r="G592" s="14" t="str">
        <f>IF($C592="B",VLOOKUP($A592,Bat!$A$4:$BG$1500,G$1,FALSE),VLOOKUP($A592,Pit!$A$4:$BA$1686,G$2,FALSE))</f>
        <v>Ewing</v>
      </c>
      <c r="H592" s="14">
        <f>IF($C592="B",VLOOKUP($A592,Bat!$A$4:$BG$1500,H$1,FALSE),VLOOKUP($A592,Pit!$A$4:$BA$1686,H$2,FALSE))</f>
        <v>18</v>
      </c>
      <c r="I592" s="14" t="str">
        <f>IF($C592="B",VLOOKUP($A592,Bat!$A$4:$BG$1500,I$1,FALSE),VLOOKUP($A592,Pit!$A$4:$BA$1686,I$2,FALSE))</f>
        <v>S</v>
      </c>
      <c r="J592" s="14" t="str">
        <f>IF($C592="B",VLOOKUP($A592,Bat!$A$4:$BG$1500,J$1,FALSE),VLOOKUP($A592,Pit!$A$4:$BA$1686,J$2,FALSE))</f>
        <v>R</v>
      </c>
      <c r="K592" s="14" t="str">
        <f>IF($C592="B",VLOOKUP($A592,Bat!$A$4:$BG$1500,K$1,FALSE),VLOOKUP($A592,Pit!$A$4:$BA$1686,K$2,FALSE))</f>
        <v>Normal</v>
      </c>
      <c r="L592" s="15" t="str">
        <f>IF($C592="B",VLOOKUP($A592,Bat!$A$4:$BG$1500,L$1,FALSE),VLOOKUP($A592,Pit!$A$4:$BA$1686,L$2,FALSE))</f>
        <v>Low</v>
      </c>
      <c r="M592" s="14">
        <f>IF($C592="B",VLOOKUP($A592,Bat!$A$4:$BG$1500,M$1,FALSE),VLOOKUP($A592,Pit!$A$4:$BA$1686,M$2,FALSE))</f>
        <v>4</v>
      </c>
      <c r="N592" s="14">
        <f>IF($C592="B",VLOOKUP($A592,Bat!$A$4:$BG$1500,N$1,FALSE),VLOOKUP($A592,Pit!$A$4:$BA$1686,N$2,FALSE))</f>
        <v>1</v>
      </c>
      <c r="O592" s="14">
        <f>IF($C592="B",VLOOKUP($A592,Bat!$A$4:$BG$1500,O$1,FALSE),VLOOKUP($A592,Pit!$A$4:$BA$1686,O$2,FALSE))</f>
        <v>2</v>
      </c>
      <c r="P592" s="14" t="str">
        <f>IF($C592="B",VLOOKUP($A592,Bat!$A$4:$BG$1500,P$1,FALSE),VLOOKUP($A592,Pit!$A$4:$BA$1686,P$2,FALSE))</f>
        <v>87-89 Mph</v>
      </c>
      <c r="Q592" s="15">
        <f>IF($C592="B",VLOOKUP($A592,Bat!$A$4:$BG$1500,Q$1,FALSE),VLOOKUP($A592,Pit!$A$4:$BA$1686,Q$2,FALSE))</f>
        <v>9</v>
      </c>
      <c r="R592" s="16">
        <f>IF($C592="B",VLOOKUP($A592,Bat!$A$4:$BG$1500,R$1,FALSE),VLOOKUP($A592,Pit!$A$4:$BA$1686,R$2,FALSE))</f>
        <v>94.842804199428571</v>
      </c>
      <c r="S592" s="17">
        <f>IF($C592="B",VLOOKUP($A592,Bat!$A$4:$BG$1500,S$1,FALSE),VLOOKUP($A592,Pit!$A$4:$BA$1686,S$2,FALSE))</f>
        <v>-0.5679490293788535</v>
      </c>
      <c r="T592" s="48" t="str">
        <f>IF($C592="B",VLOOKUP($A592,Bat!$A$4:$BG$1500,T$1,FALSE),VLOOKUP($A592,Pit!$A$4:$BA$1686,T$2,FALSE))</f>
        <v>$90k</v>
      </c>
      <c r="U592" s="19">
        <f>IF($C592="B",VLOOKUP($A592,Bat!$A$4:$AU$1464,46,FALSE),VLOOKUP($A592,Pit!$A$4:$BD$1664,55,FALSE))</f>
        <v>800</v>
      </c>
      <c r="V592" s="19">
        <f>IF($C592="B",VLOOKUP($A592,Bat!$A$4:$BA$1464,47,FALSE),VLOOKUP($A592,Pit!$A$4:$BF$1664,56,FALSE))</f>
        <v>800</v>
      </c>
      <c r="W592" s="19">
        <f>IF($C592="B",VLOOKUP($A592,Bat!$A$4:$BA$1464,48,FALSE),VLOOKUP($A592,Pit!$A$4:$BF$1664,57,FALSE))</f>
        <v>0</v>
      </c>
      <c r="X592" s="14">
        <f t="shared" si="43"/>
        <v>1658</v>
      </c>
      <c r="Y592" s="20">
        <f t="shared" si="44"/>
        <v>808</v>
      </c>
      <c r="Z592" s="14" t="str">
        <f>IFERROR(VLOOKUP($D592,Results37!$F$3:$L$1396,Z$1,FALSE),"")</f>
        <v/>
      </c>
      <c r="AA592" s="43" t="str">
        <f>IF(ISERROR(VLOOKUP(D592,Results37!$F$3:$O$1399,AA$1,FALSE)),"",IF(VLOOKUP(D592,Results37!$F$3:$O$1399,AA$1+1,FALSE)=1,"S"&amp;VLOOKUP(D592,Results37!$F$3:$O$1399,AA$1,FALSE),VLOOKUP(D592,Results37!$F$3:$O$1399,AA$1,FALSE)))</f>
        <v/>
      </c>
      <c r="AB592" s="14" t="str">
        <f>IFERROR(VLOOKUP($D592,Results37!$F$3:$L$1396,AB$1,FALSE),"")</f>
        <v/>
      </c>
      <c r="AC592" s="14" t="str">
        <f>IFERROR(VLOOKUP($D592,Results37!$F$3:$L$1396,AC$1,FALSE),"")</f>
        <v/>
      </c>
      <c r="AD592" s="14" t="e">
        <f t="shared" si="45"/>
        <v>#VALUE!</v>
      </c>
      <c r="AE592" s="18" t="str">
        <f>IF(ISERROR(VLOOKUP($AC592&amp;"-"&amp;$F592&amp;" "&amp;G592,Bonuses!$B$1:$G$1006,4,FALSE)),"",INT(VLOOKUP($AC592&amp;"-"&amp;$F592&amp;" "&amp;$G592,Bonuses!$B$1:$G$1006,4,FALSE)))</f>
        <v/>
      </c>
      <c r="AF592" s="14" t="str">
        <f>IF(ISERROR(VLOOKUP($AC592&amp;"-"&amp;$F592,Bonuses!$B$1:$G$1006,5,FALSE)),"",IF(VLOOKUP($AC592&amp;"-"&amp;$F592,Bonuses!$B$1:$G$1006,5,FALSE)="","",VLOOKUP($AC592&amp;"-"&amp;$F592,Bonuses!$B$1:$G$1006,6,FALSE)&amp;" yrs, "&amp;VLOOKUP($AC592&amp;"-"&amp;$F592,Bonuses!$B$1:$G$1006,5,FALSE)))</f>
        <v/>
      </c>
    </row>
    <row r="593" spans="1:32" s="19" customFormat="1" hidden="1" x14ac:dyDescent="0.3">
      <c r="A593" s="19">
        <v>13327</v>
      </c>
      <c r="B593" s="19">
        <f t="shared" si="42"/>
        <v>1</v>
      </c>
      <c r="C593" s="14" t="str">
        <f>IF(ISNUMBER(IFERROR(VLOOKUP($A593,Pit!$A$4:$A$600,1,FALSE),"B")),"P","B")</f>
        <v>P</v>
      </c>
      <c r="D593" s="15">
        <f>IF($C593="B",VLOOKUP($A593,Bat!$A$4:$BG$1500,D$1,FALSE),VLOOKUP($A593,Pit!$A$4:$BA$1686,D$2,FALSE))</f>
        <v>13327</v>
      </c>
      <c r="E593" s="14" t="str">
        <f>IF($C593="B",VLOOKUP($A593,Bat!$A$4:$BG$1500,E$1,FALSE),VLOOKUP($A593,Pit!$A$4:$BA$1686,E$2,FALSE))</f>
        <v>RP</v>
      </c>
      <c r="F593" s="14" t="str">
        <f>IF($C593="B",VLOOKUP($A593,Bat!$A$4:$BG$1500,F$1,FALSE),VLOOKUP($A593,Pit!$A$4:$BA$1686,F$2,FALSE))</f>
        <v>Ryoma</v>
      </c>
      <c r="G593" s="14" t="str">
        <f>IF($C593="B",VLOOKUP($A593,Bat!$A$4:$BG$1500,G$1,FALSE),VLOOKUP($A593,Pit!$A$4:$BA$1686,G$2,FALSE))</f>
        <v>Otsuka</v>
      </c>
      <c r="H593" s="14">
        <f>IF($C593="B",VLOOKUP($A593,Bat!$A$4:$BG$1500,H$1,FALSE),VLOOKUP($A593,Pit!$A$4:$BA$1686,H$2,FALSE))</f>
        <v>21</v>
      </c>
      <c r="I593" s="14" t="str">
        <f>IF($C593="B",VLOOKUP($A593,Bat!$A$4:$BG$1500,I$1,FALSE),VLOOKUP($A593,Pit!$A$4:$BA$1686,I$2,FALSE))</f>
        <v>R</v>
      </c>
      <c r="J593" s="14" t="str">
        <f>IF($C593="B",VLOOKUP($A593,Bat!$A$4:$BG$1500,J$1,FALSE),VLOOKUP($A593,Pit!$A$4:$BA$1686,J$2,FALSE))</f>
        <v>R</v>
      </c>
      <c r="K593" s="14" t="str">
        <f>IF($C593="B",VLOOKUP($A593,Bat!$A$4:$BG$1500,K$1,FALSE),VLOOKUP($A593,Pit!$A$4:$BA$1686,K$2,FALSE))</f>
        <v>Normal</v>
      </c>
      <c r="L593" s="15" t="str">
        <f>IF($C593="B",VLOOKUP($A593,Bat!$A$4:$BG$1500,L$1,FALSE),VLOOKUP($A593,Pit!$A$4:$BA$1686,L$2,FALSE))</f>
        <v>Normal</v>
      </c>
      <c r="M593" s="14">
        <f>IF($C593="B",VLOOKUP($A593,Bat!$A$4:$BG$1500,M$1,FALSE),VLOOKUP($A593,Pit!$A$4:$BA$1686,M$2,FALSE))</f>
        <v>4</v>
      </c>
      <c r="N593" s="14">
        <f>IF($C593="B",VLOOKUP($A593,Bat!$A$4:$BG$1500,N$1,FALSE),VLOOKUP($A593,Pit!$A$4:$BA$1686,N$2,FALSE))</f>
        <v>2</v>
      </c>
      <c r="O593" s="14">
        <f>IF($C593="B",VLOOKUP($A593,Bat!$A$4:$BG$1500,O$1,FALSE),VLOOKUP($A593,Pit!$A$4:$BA$1686,O$2,FALSE))</f>
        <v>3</v>
      </c>
      <c r="P593" s="14" t="str">
        <f>IF($C593="B",VLOOKUP($A593,Bat!$A$4:$BG$1500,P$1,FALSE),VLOOKUP($A593,Pit!$A$4:$BA$1686,P$2,FALSE))</f>
        <v>91-93 Mph</v>
      </c>
      <c r="Q593" s="15">
        <f>IF($C593="B",VLOOKUP($A593,Bat!$A$4:$BG$1500,Q$1,FALSE),VLOOKUP($A593,Pit!$A$4:$BA$1686,Q$2,FALSE))</f>
        <v>7</v>
      </c>
      <c r="R593" s="16">
        <f>IF($C593="B",VLOOKUP($A593,Bat!$A$4:$BG$1500,R$1,FALSE),VLOOKUP($A593,Pit!$A$4:$BA$1686,R$2,FALSE))</f>
        <v>98.78827683541239</v>
      </c>
      <c r="S593" s="17">
        <f>IF($C593="B",VLOOKUP($A593,Bat!$A$4:$BG$1500,S$1,FALSE),VLOOKUP($A593,Pit!$A$4:$BA$1686,S$2,FALSE))</f>
        <v>-0.20395288446059931</v>
      </c>
      <c r="T593" s="48" t="str">
        <f>IF($C593="B",VLOOKUP($A593,Bat!$A$4:$BG$1500,T$1,FALSE),VLOOKUP($A593,Pit!$A$4:$BA$1686,T$2,FALSE))</f>
        <v>$38k</v>
      </c>
      <c r="U593" s="19">
        <f>IF($C593="B",VLOOKUP($A593,Bat!$A$4:$AU$1464,46,FALSE),VLOOKUP($A593,Pit!$A$4:$BD$1664,55,FALSE))</f>
        <v>800</v>
      </c>
      <c r="V593" s="19">
        <f>IF($C593="B",VLOOKUP($A593,Bat!$A$4:$BA$1464,47,FALSE),VLOOKUP($A593,Pit!$A$4:$BF$1664,56,FALSE))</f>
        <v>800</v>
      </c>
      <c r="W593" s="19">
        <f>IF($C593="B",VLOOKUP($A593,Bat!$A$4:$BA$1464,48,FALSE),VLOOKUP($A593,Pit!$A$4:$BF$1664,57,FALSE))</f>
        <v>0</v>
      </c>
      <c r="X593" s="14">
        <f t="shared" si="43"/>
        <v>1430</v>
      </c>
      <c r="Y593" s="20">
        <f t="shared" si="44"/>
        <v>580</v>
      </c>
      <c r="Z593" s="14" t="str">
        <f>IFERROR(VLOOKUP($D593,Results37!$F$3:$L$1396,Z$1,FALSE),"")</f>
        <v/>
      </c>
      <c r="AA593" s="43" t="str">
        <f>IF(ISERROR(VLOOKUP(D593,Results37!$F$3:$O$1399,AA$1,FALSE)),"",IF(VLOOKUP(D593,Results37!$F$3:$O$1399,AA$1+1,FALSE)=1,"S"&amp;VLOOKUP(D593,Results37!$F$3:$O$1399,AA$1,FALSE),VLOOKUP(D593,Results37!$F$3:$O$1399,AA$1,FALSE)))</f>
        <v/>
      </c>
      <c r="AB593" s="14" t="str">
        <f>IFERROR(VLOOKUP($D593,Results37!$F$3:$L$1396,AB$1,FALSE),"")</f>
        <v/>
      </c>
      <c r="AC593" s="14" t="str">
        <f>IFERROR(VLOOKUP($D593,Results37!$F$3:$L$1396,AC$1,FALSE),"")</f>
        <v/>
      </c>
      <c r="AD593" s="14" t="e">
        <f t="shared" si="45"/>
        <v>#VALUE!</v>
      </c>
      <c r="AE593" s="18" t="str">
        <f>IF(ISERROR(VLOOKUP($AC593&amp;"-"&amp;$F593&amp;" "&amp;G593,Bonuses!$B$1:$G$1006,4,FALSE)),"",INT(VLOOKUP($AC593&amp;"-"&amp;$F593&amp;" "&amp;$G593,Bonuses!$B$1:$G$1006,4,FALSE)))</f>
        <v/>
      </c>
      <c r="AF593" s="14" t="str">
        <f>IF(ISERROR(VLOOKUP($AC593&amp;"-"&amp;$F593,Bonuses!$B$1:$G$1006,5,FALSE)),"",IF(VLOOKUP($AC593&amp;"-"&amp;$F593,Bonuses!$B$1:$G$1006,5,FALSE)="","",VLOOKUP($AC593&amp;"-"&amp;$F593,Bonuses!$B$1:$G$1006,6,FALSE)&amp;" yrs, "&amp;VLOOKUP($AC593&amp;"-"&amp;$F593,Bonuses!$B$1:$G$1006,5,FALSE)))</f>
        <v/>
      </c>
    </row>
    <row r="594" spans="1:32" s="19" customFormat="1" hidden="1" x14ac:dyDescent="0.3">
      <c r="A594" s="19">
        <v>15952</v>
      </c>
      <c r="B594" s="19">
        <f t="shared" si="42"/>
        <v>1</v>
      </c>
      <c r="C594" s="14" t="str">
        <f>IF(ISNUMBER(IFERROR(VLOOKUP($A594,Pit!$A$4:$A$600,1,FALSE),"B")),"P","B")</f>
        <v>P</v>
      </c>
      <c r="D594" s="15">
        <f>IF($C594="B",VLOOKUP($A594,Bat!$A$4:$BG$1500,D$1,FALSE),VLOOKUP($A594,Pit!$A$4:$BA$1686,D$2,FALSE))</f>
        <v>15952</v>
      </c>
      <c r="E594" s="14" t="str">
        <f>IF($C594="B",VLOOKUP($A594,Bat!$A$4:$BG$1500,E$1,FALSE),VLOOKUP($A594,Pit!$A$4:$BA$1686,E$2,FALSE))</f>
        <v>RP</v>
      </c>
      <c r="F594" s="14" t="str">
        <f>IF($C594="B",VLOOKUP($A594,Bat!$A$4:$BG$1500,F$1,FALSE),VLOOKUP($A594,Pit!$A$4:$BA$1686,F$2,FALSE))</f>
        <v>Kiyonori</v>
      </c>
      <c r="G594" s="14" t="str">
        <f>IF($C594="B",VLOOKUP($A594,Bat!$A$4:$BG$1500,G$1,FALSE),VLOOKUP($A594,Pit!$A$4:$BA$1686,G$2,FALSE))</f>
        <v>Fujimoto</v>
      </c>
      <c r="H594" s="14">
        <f>IF($C594="B",VLOOKUP($A594,Bat!$A$4:$BG$1500,H$1,FALSE),VLOOKUP($A594,Pit!$A$4:$BA$1686,H$2,FALSE))</f>
        <v>21</v>
      </c>
      <c r="I594" s="14" t="str">
        <f>IF($C594="B",VLOOKUP($A594,Bat!$A$4:$BG$1500,I$1,FALSE),VLOOKUP($A594,Pit!$A$4:$BA$1686,I$2,FALSE))</f>
        <v>R</v>
      </c>
      <c r="J594" s="14" t="str">
        <f>IF($C594="B",VLOOKUP($A594,Bat!$A$4:$BG$1500,J$1,FALSE),VLOOKUP($A594,Pit!$A$4:$BA$1686,J$2,FALSE))</f>
        <v>R</v>
      </c>
      <c r="K594" s="14" t="str">
        <f>IF($C594="B",VLOOKUP($A594,Bat!$A$4:$BG$1500,K$1,FALSE),VLOOKUP($A594,Pit!$A$4:$BA$1686,K$2,FALSE))</f>
        <v>Normal</v>
      </c>
      <c r="L594" s="15" t="str">
        <f>IF($C594="B",VLOOKUP($A594,Bat!$A$4:$BG$1500,L$1,FALSE),VLOOKUP($A594,Pit!$A$4:$BA$1686,L$2,FALSE))</f>
        <v>Normal</v>
      </c>
      <c r="M594" s="14">
        <f>IF($C594="B",VLOOKUP($A594,Bat!$A$4:$BG$1500,M$1,FALSE),VLOOKUP($A594,Pit!$A$4:$BA$1686,M$2,FALSE))</f>
        <v>4</v>
      </c>
      <c r="N594" s="14">
        <f>IF($C594="B",VLOOKUP($A594,Bat!$A$4:$BG$1500,N$1,FALSE),VLOOKUP($A594,Pit!$A$4:$BA$1686,N$2,FALSE))</f>
        <v>2</v>
      </c>
      <c r="O594" s="14">
        <f>IF($C594="B",VLOOKUP($A594,Bat!$A$4:$BG$1500,O$1,FALSE),VLOOKUP($A594,Pit!$A$4:$BA$1686,O$2,FALSE))</f>
        <v>4</v>
      </c>
      <c r="P594" s="14" t="str">
        <f>IF($C594="B",VLOOKUP($A594,Bat!$A$4:$BG$1500,P$1,FALSE),VLOOKUP($A594,Pit!$A$4:$BA$1686,P$2,FALSE))</f>
        <v>90-92 Mph</v>
      </c>
      <c r="Q594" s="15">
        <f>IF($C594="B",VLOOKUP($A594,Bat!$A$4:$BG$1500,Q$1,FALSE),VLOOKUP($A594,Pit!$A$4:$BA$1686,Q$2,FALSE))</f>
        <v>2</v>
      </c>
      <c r="R594" s="16">
        <f>IF($C594="B",VLOOKUP($A594,Bat!$A$4:$BG$1500,R$1,FALSE),VLOOKUP($A594,Pit!$A$4:$BA$1686,R$2,FALSE))</f>
        <v>98.773994656220154</v>
      </c>
      <c r="S594" s="17">
        <f>IF($C594="B",VLOOKUP($A594,Bat!$A$4:$BG$1500,S$1,FALSE),VLOOKUP($A594,Pit!$A$4:$BA$1686,S$2,FALSE))</f>
        <v>-0.20527051067338617</v>
      </c>
      <c r="T594" s="48" t="str">
        <f>IF($C594="B",VLOOKUP($A594,Bat!$A$4:$BG$1500,T$1,FALSE),VLOOKUP($A594,Pit!$A$4:$BA$1686,T$2,FALSE))</f>
        <v>-</v>
      </c>
      <c r="U594" s="19">
        <f>IF($C594="B",VLOOKUP($A594,Bat!$A$4:$AU$1464,46,FALSE),VLOOKUP($A594,Pit!$A$4:$BD$1664,55,FALSE))</f>
        <v>800</v>
      </c>
      <c r="V594" s="19">
        <f>IF($C594="B",VLOOKUP($A594,Bat!$A$4:$BA$1464,47,FALSE),VLOOKUP($A594,Pit!$A$4:$BF$1664,56,FALSE))</f>
        <v>800</v>
      </c>
      <c r="W594" s="19">
        <f>IF($C594="B",VLOOKUP($A594,Bat!$A$4:$BA$1464,48,FALSE),VLOOKUP($A594,Pit!$A$4:$BF$1664,57,FALSE))</f>
        <v>0</v>
      </c>
      <c r="X594" s="14">
        <f t="shared" si="43"/>
        <v>1431</v>
      </c>
      <c r="Y594" s="20">
        <f t="shared" si="44"/>
        <v>581</v>
      </c>
      <c r="Z594" s="14">
        <f>IFERROR(VLOOKUP($D594,Results37!$F$3:$L$1396,Z$1,FALSE),"")</f>
        <v>396</v>
      </c>
      <c r="AA594" s="43">
        <f>IF(ISERROR(VLOOKUP(D594,Results37!$F$3:$O$1399,AA$1,FALSE)),"",IF(VLOOKUP(D594,Results37!$F$3:$O$1399,AA$1+1,FALSE)=1,"S"&amp;VLOOKUP(D594,Results37!$F$3:$O$1399,AA$1,FALSE),VLOOKUP(D594,Results37!$F$3:$O$1399,AA$1,FALSE)))</f>
        <v>13</v>
      </c>
      <c r="AB594" s="14">
        <f>IFERROR(VLOOKUP($D594,Results37!$F$3:$L$1396,AB$1,FALSE),"")</f>
        <v>24</v>
      </c>
      <c r="AC594" s="14" t="str">
        <f>IFERROR(VLOOKUP($D594,Results37!$F$3:$L$1396,AC$1,FALSE),"")</f>
        <v>Hartford Harpoon</v>
      </c>
      <c r="AD594" s="14">
        <f t="shared" si="45"/>
        <v>1035</v>
      </c>
      <c r="AE594" s="18" t="str">
        <f>IF(ISERROR(VLOOKUP($AC594&amp;"-"&amp;$F594&amp;" "&amp;G594,Bonuses!$B$1:$G$1006,4,FALSE)),"",INT(VLOOKUP($AC594&amp;"-"&amp;$F594&amp;" "&amp;$G594,Bonuses!$B$1:$G$1006,4,FALSE)))</f>
        <v/>
      </c>
      <c r="AF594" s="14" t="str">
        <f>AA594&amp;"."&amp;AB594&amp;" ("&amp;Z594&amp;") - "&amp;E594&amp;" "&amp;F594&amp;" "&amp;G594</f>
        <v>13.24 (396) - RP Kiyonori Fujimoto</v>
      </c>
    </row>
    <row r="595" spans="1:32" s="19" customFormat="1" hidden="1" x14ac:dyDescent="0.3">
      <c r="A595" s="19">
        <v>5525</v>
      </c>
      <c r="B595" s="19">
        <f t="shared" si="42"/>
        <v>1</v>
      </c>
      <c r="C595" s="14" t="str">
        <f>IF(ISNUMBER(IFERROR(VLOOKUP($A595,Pit!$A$4:$A$600,1,FALSE),"B")),"P","B")</f>
        <v>P</v>
      </c>
      <c r="D595" s="15">
        <f>IF($C595="B",VLOOKUP($A595,Bat!$A$4:$BG$1500,D$1,FALSE),VLOOKUP($A595,Pit!$A$4:$BA$1686,D$2,FALSE))</f>
        <v>5525</v>
      </c>
      <c r="E595" s="14" t="str">
        <f>IF($C595="B",VLOOKUP($A595,Bat!$A$4:$BG$1500,E$1,FALSE),VLOOKUP($A595,Pit!$A$4:$BA$1686,E$2,FALSE))</f>
        <v>RP</v>
      </c>
      <c r="F595" s="14" t="str">
        <f>IF($C595="B",VLOOKUP($A595,Bat!$A$4:$BG$1500,F$1,FALSE),VLOOKUP($A595,Pit!$A$4:$BA$1686,F$2,FALSE))</f>
        <v>Waylon</v>
      </c>
      <c r="G595" s="14" t="str">
        <f>IF($C595="B",VLOOKUP($A595,Bat!$A$4:$BG$1500,G$1,FALSE),VLOOKUP($A595,Pit!$A$4:$BA$1686,G$2,FALSE))</f>
        <v>Parker</v>
      </c>
      <c r="H595" s="14">
        <f>IF($C595="B",VLOOKUP($A595,Bat!$A$4:$BG$1500,H$1,FALSE),VLOOKUP($A595,Pit!$A$4:$BA$1686,H$2,FALSE))</f>
        <v>21</v>
      </c>
      <c r="I595" s="14" t="str">
        <f>IF($C595="B",VLOOKUP($A595,Bat!$A$4:$BG$1500,I$1,FALSE),VLOOKUP($A595,Pit!$A$4:$BA$1686,I$2,FALSE))</f>
        <v>R</v>
      </c>
      <c r="J595" s="14" t="str">
        <f>IF($C595="B",VLOOKUP($A595,Bat!$A$4:$BG$1500,J$1,FALSE),VLOOKUP($A595,Pit!$A$4:$BA$1686,J$2,FALSE))</f>
        <v>R</v>
      </c>
      <c r="K595" s="14" t="str">
        <f>IF($C595="B",VLOOKUP($A595,Bat!$A$4:$BG$1500,K$1,FALSE),VLOOKUP($A595,Pit!$A$4:$BA$1686,K$2,FALSE))</f>
        <v>Low</v>
      </c>
      <c r="L595" s="15" t="str">
        <f>IF($C595="B",VLOOKUP($A595,Bat!$A$4:$BG$1500,L$1,FALSE),VLOOKUP($A595,Pit!$A$4:$BA$1686,L$2,FALSE))</f>
        <v>Normal</v>
      </c>
      <c r="M595" s="14">
        <f>IF($C595="B",VLOOKUP($A595,Bat!$A$4:$BG$1500,M$1,FALSE),VLOOKUP($A595,Pit!$A$4:$BA$1686,M$2,FALSE))</f>
        <v>6</v>
      </c>
      <c r="N595" s="14">
        <f>IF($C595="B",VLOOKUP($A595,Bat!$A$4:$BG$1500,N$1,FALSE),VLOOKUP($A595,Pit!$A$4:$BA$1686,N$2,FALSE))</f>
        <v>2</v>
      </c>
      <c r="O595" s="14">
        <f>IF($C595="B",VLOOKUP($A595,Bat!$A$4:$BG$1500,O$1,FALSE),VLOOKUP($A595,Pit!$A$4:$BA$1686,O$2,FALSE))</f>
        <v>2</v>
      </c>
      <c r="P595" s="14" t="str">
        <f>IF($C595="B",VLOOKUP($A595,Bat!$A$4:$BG$1500,P$1,FALSE),VLOOKUP($A595,Pit!$A$4:$BA$1686,P$2,FALSE))</f>
        <v>93-95 Mph</v>
      </c>
      <c r="Q595" s="15">
        <f>IF($C595="B",VLOOKUP($A595,Bat!$A$4:$BG$1500,Q$1,FALSE),VLOOKUP($A595,Pit!$A$4:$BA$1686,Q$2,FALSE))</f>
        <v>8</v>
      </c>
      <c r="R595" s="16">
        <f>IF($C595="B",VLOOKUP($A595,Bat!$A$4:$BG$1500,R$1,FALSE),VLOOKUP($A595,Pit!$A$4:$BA$1686,R$2,FALSE))</f>
        <v>102.23799246254784</v>
      </c>
      <c r="S595" s="17">
        <f>IF($C595="B",VLOOKUP($A595,Bat!$A$4:$BG$1500,S$1,FALSE),VLOOKUP($A595,Pit!$A$4:$BA$1686,S$2,FALSE))</f>
        <v>0.11430637246324217</v>
      </c>
      <c r="T595" s="48" t="str">
        <f>IF($C595="B",VLOOKUP($A595,Bat!$A$4:$BG$1500,T$1,FALSE),VLOOKUP($A595,Pit!$A$4:$BA$1686,T$2,FALSE))</f>
        <v>$20k</v>
      </c>
      <c r="U595" s="19">
        <f>IF($C595="B",VLOOKUP($A595,Bat!$A$4:$AU$1464,46,FALSE),VLOOKUP($A595,Pit!$A$4:$BD$1664,55,FALSE))</f>
        <v>800</v>
      </c>
      <c r="V595" s="19">
        <f>IF($C595="B",VLOOKUP($A595,Bat!$A$4:$BA$1464,47,FALSE),VLOOKUP($A595,Pit!$A$4:$BF$1664,56,FALSE))</f>
        <v>800</v>
      </c>
      <c r="W595" s="19">
        <f>IF($C595="B",VLOOKUP($A595,Bat!$A$4:$BA$1464,48,FALSE),VLOOKUP($A595,Pit!$A$4:$BF$1664,57,FALSE))</f>
        <v>0</v>
      </c>
      <c r="X595" s="14">
        <f t="shared" si="43"/>
        <v>1256</v>
      </c>
      <c r="Y595" s="20">
        <f t="shared" si="44"/>
        <v>406</v>
      </c>
      <c r="Z595" s="14">
        <f>IFERROR(VLOOKUP($D595,Results37!$F$3:$L$1396,Z$1,FALSE),"")</f>
        <v>404</v>
      </c>
      <c r="AA595" s="43">
        <f>IF(ISERROR(VLOOKUP(D595,Results37!$F$3:$O$1399,AA$1,FALSE)),"",IF(VLOOKUP(D595,Results37!$F$3:$O$1399,AA$1+1,FALSE)=1,"S"&amp;VLOOKUP(D595,Results37!$F$3:$O$1399,AA$1,FALSE),VLOOKUP(D595,Results37!$F$3:$O$1399,AA$1,FALSE)))</f>
        <v>13</v>
      </c>
      <c r="AB595" s="14">
        <f>IFERROR(VLOOKUP($D595,Results37!$F$3:$L$1396,AB$1,FALSE),"")</f>
        <v>32</v>
      </c>
      <c r="AC595" s="14" t="str">
        <f>IFERROR(VLOOKUP($D595,Results37!$F$3:$L$1396,AC$1,FALSE),"")</f>
        <v>Tempe Knights</v>
      </c>
      <c r="AD595" s="14">
        <f t="shared" si="45"/>
        <v>852</v>
      </c>
      <c r="AE595" s="18" t="str">
        <f>IF(ISERROR(VLOOKUP($AC595&amp;"-"&amp;$F595&amp;" "&amp;G595,Bonuses!$B$1:$G$1006,4,FALSE)),"",INT(VLOOKUP($AC595&amp;"-"&amp;$F595&amp;" "&amp;$G595,Bonuses!$B$1:$G$1006,4,FALSE)))</f>
        <v/>
      </c>
      <c r="AF595" s="14" t="str">
        <f>IF(ISERROR(VLOOKUP($AC595&amp;"-"&amp;$F595,Bonuses!$B$1:$G$1006,5,FALSE)),"",IF(VLOOKUP($AC595&amp;"-"&amp;$F595,Bonuses!$B$1:$G$1006,5,FALSE)="","",VLOOKUP($AC595&amp;"-"&amp;$F595,Bonuses!$B$1:$G$1006,6,FALSE)&amp;" yrs, "&amp;VLOOKUP($AC595&amp;"-"&amp;$F595,Bonuses!$B$1:$G$1006,5,FALSE)))</f>
        <v/>
      </c>
    </row>
    <row r="596" spans="1:32" s="19" customFormat="1" hidden="1" x14ac:dyDescent="0.3">
      <c r="A596" s="19">
        <v>16994</v>
      </c>
      <c r="B596" s="19">
        <f t="shared" si="42"/>
        <v>1</v>
      </c>
      <c r="C596" s="14" t="str">
        <f>IF(ISNUMBER(IFERROR(VLOOKUP($A596,Pit!$A$4:$A$600,1,FALSE),"B")),"P","B")</f>
        <v>B</v>
      </c>
      <c r="D596" s="15">
        <f>IF($C596="B",VLOOKUP($A596,Bat!$A$4:$BG$1500,D$1,FALSE),VLOOKUP($A596,Pit!$A$4:$BA$1686,D$2,FALSE))</f>
        <v>16994</v>
      </c>
      <c r="E596" s="14" t="str">
        <f>IF($C596="B",VLOOKUP($A596,Bat!$A$4:$BG$1500,E$1,FALSE),VLOOKUP($A596,Pit!$A$4:$BA$1686,E$2,FALSE))</f>
        <v>C</v>
      </c>
      <c r="F596" s="14" t="str">
        <f>IF($C596="B",VLOOKUP($A596,Bat!$A$4:$BG$1500,F$1,FALSE),VLOOKUP($A596,Pit!$A$4:$BA$1686,F$2,FALSE))</f>
        <v>Alistair</v>
      </c>
      <c r="G596" s="14" t="str">
        <f>IF($C596="B",VLOOKUP($A596,Bat!$A$4:$BG$1500,G$1,FALSE),VLOOKUP($A596,Pit!$A$4:$BA$1686,G$2,FALSE))</f>
        <v>Twain</v>
      </c>
      <c r="H596" s="14">
        <f>IF($C596="B",VLOOKUP($A596,Bat!$A$4:$BG$1500,H$1,FALSE),VLOOKUP($A596,Pit!$A$4:$BA$1686,H$2,FALSE))</f>
        <v>22</v>
      </c>
      <c r="I596" s="14" t="str">
        <f>IF($C596="B",VLOOKUP($A596,Bat!$A$4:$BG$1500,I$1,FALSE),VLOOKUP($A596,Pit!$A$4:$BA$1686,I$2,FALSE))</f>
        <v>L</v>
      </c>
      <c r="J596" s="14" t="str">
        <f>IF($C596="B",VLOOKUP($A596,Bat!$A$4:$BG$1500,J$1,FALSE),VLOOKUP($A596,Pit!$A$4:$BA$1686,J$2,FALSE))</f>
        <v>R</v>
      </c>
      <c r="K596" s="14" t="str">
        <f>IF($C596="B",VLOOKUP($A596,Bat!$A$4:$BG$1500,K$1,FALSE),VLOOKUP($A596,Pit!$A$4:$BA$1686,K$2,FALSE))</f>
        <v>Normal</v>
      </c>
      <c r="L596" s="15" t="str">
        <f>IF($C596="B",VLOOKUP($A596,Bat!$A$4:$BG$1500,L$1,FALSE),VLOOKUP($A596,Pit!$A$4:$BA$1686,L$2,FALSE))</f>
        <v>Normal</v>
      </c>
      <c r="M596" s="14">
        <f>IF($C596="B",VLOOKUP($A596,Bat!$A$4:$BG$1500,M$1,FALSE),VLOOKUP($A596,Pit!$A$4:$BA$1686,M$2,FALSE))</f>
        <v>3</v>
      </c>
      <c r="N596" s="14">
        <f>IF($C596="B",VLOOKUP($A596,Bat!$A$4:$BG$1500,N$1,FALSE),VLOOKUP($A596,Pit!$A$4:$BA$1686,N$2,FALSE))</f>
        <v>5</v>
      </c>
      <c r="O596" s="14">
        <f>IF($C596="B",VLOOKUP($A596,Bat!$A$4:$BG$1500,O$1,FALSE),VLOOKUP($A596,Pit!$A$4:$BA$1686,O$2,FALSE))</f>
        <v>4</v>
      </c>
      <c r="P596" s="14">
        <f>IF($C596="B",VLOOKUP($A596,Bat!$A$4:$BG$1500,P$1,FALSE),VLOOKUP($A596,Pit!$A$4:$BA$1686,P$2,FALSE))</f>
        <v>6</v>
      </c>
      <c r="Q596" s="15">
        <f>IF($C596="B",VLOOKUP($A596,Bat!$A$4:$BG$1500,Q$1,FALSE),VLOOKUP($A596,Pit!$A$4:$BA$1686,Q$2,FALSE))</f>
        <v>3</v>
      </c>
      <c r="R596" s="16">
        <f>IF($C596="B",VLOOKUP($A596,Bat!$A$4:$BG$1500,R$1,FALSE),VLOOKUP($A596,Pit!$A$4:$BA$1686,R$2,FALSE))</f>
        <v>109.41801762093344</v>
      </c>
      <c r="S596" s="17">
        <f>IF($C596="B",VLOOKUP($A596,Bat!$A$4:$BG$1500,S$1,FALSE),VLOOKUP($A596,Pit!$A$4:$BA$1686,S$2,FALSE))</f>
        <v>0.27365018752487491</v>
      </c>
      <c r="T596" s="48" t="str">
        <f>IF($C596="B",VLOOKUP($A596,Bat!$A$4:$BG$1500,T$1,FALSE),VLOOKUP($A596,Pit!$A$4:$BA$1686,T$2,FALSE))</f>
        <v>-</v>
      </c>
      <c r="U596" s="19">
        <f>IF($C596="B",VLOOKUP($A596,Bat!$A$4:$AU$1464,46,FALSE),VLOOKUP($A596,Pit!$A$4:$BD$1664,55,FALSE))</f>
        <v>800</v>
      </c>
      <c r="V596" s="19">
        <f>IF($C596="B",VLOOKUP($A596,Bat!$A$4:$BA$1464,47,FALSE),VLOOKUP($A596,Pit!$A$4:$BF$1664,56,FALSE))</f>
        <v>800</v>
      </c>
      <c r="W596" s="19">
        <f>IF($C596="B",VLOOKUP($A596,Bat!$A$4:$BA$1464,48,FALSE),VLOOKUP($A596,Pit!$A$4:$BF$1664,57,FALSE))</f>
        <v>0</v>
      </c>
      <c r="X596" s="14">
        <f t="shared" si="43"/>
        <v>1203</v>
      </c>
      <c r="Y596" s="20">
        <f t="shared" si="44"/>
        <v>353</v>
      </c>
      <c r="Z596" s="14">
        <f>IFERROR(VLOOKUP($D596,Results37!$F$3:$L$1396,Z$1,FALSE),"")</f>
        <v>478</v>
      </c>
      <c r="AA596" s="43">
        <f>IF(ISERROR(VLOOKUP(D596,Results37!$F$3:$O$1399,AA$1,FALSE)),"",IF(VLOOKUP(D596,Results37!$F$3:$O$1399,AA$1+1,FALSE)=1,"S"&amp;VLOOKUP(D596,Results37!$F$3:$O$1399,AA$1,FALSE),VLOOKUP(D596,Results37!$F$3:$O$1399,AA$1,FALSE)))</f>
        <v>16</v>
      </c>
      <c r="AB596" s="14">
        <f>IFERROR(VLOOKUP($D596,Results37!$F$3:$L$1396,AB$1,FALSE),"")</f>
        <v>10</v>
      </c>
      <c r="AC596" s="14" t="str">
        <f>IFERROR(VLOOKUP($D596,Results37!$F$3:$L$1396,AC$1,FALSE),"")</f>
        <v>Tempe Knights</v>
      </c>
      <c r="AD596" s="14">
        <f t="shared" si="45"/>
        <v>725</v>
      </c>
      <c r="AE596" s="18" t="str">
        <f>IF(ISERROR(VLOOKUP($AC596&amp;"-"&amp;$F596&amp;" "&amp;G596,Bonuses!$B$1:$G$1006,4,FALSE)),"",INT(VLOOKUP($AC596&amp;"-"&amp;$F596&amp;" "&amp;$G596,Bonuses!$B$1:$G$1006,4,FALSE)))</f>
        <v/>
      </c>
      <c r="AF596" s="14" t="str">
        <f>IF(ISERROR(VLOOKUP($AC596&amp;"-"&amp;$F596,Bonuses!$B$1:$G$1006,5,FALSE)),"",IF(VLOOKUP($AC596&amp;"-"&amp;$F596,Bonuses!$B$1:$G$1006,5,FALSE)="","",VLOOKUP($AC596&amp;"-"&amp;$F596,Bonuses!$B$1:$G$1006,6,FALSE)&amp;" yrs, "&amp;VLOOKUP($AC596&amp;"-"&amp;$F596,Bonuses!$B$1:$G$1006,5,FALSE)))</f>
        <v/>
      </c>
    </row>
    <row r="597" spans="1:32" s="19" customFormat="1" hidden="1" x14ac:dyDescent="0.3">
      <c r="A597" s="19">
        <v>12407</v>
      </c>
      <c r="B597" s="19">
        <f t="shared" si="42"/>
        <v>1</v>
      </c>
      <c r="C597" s="14" t="str">
        <f>IF(ISNUMBER(IFERROR(VLOOKUP($A597,Pit!$A$4:$A$600,1,FALSE),"B")),"P","B")</f>
        <v>P</v>
      </c>
      <c r="D597" s="15">
        <f>IF($C597="B",VLOOKUP($A597,Bat!$A$4:$BG$1500,D$1,FALSE),VLOOKUP($A597,Pit!$A$4:$BA$1686,D$2,FALSE))</f>
        <v>12407</v>
      </c>
      <c r="E597" s="14" t="str">
        <f>IF($C597="B",VLOOKUP($A597,Bat!$A$4:$BG$1500,E$1,FALSE),VLOOKUP($A597,Pit!$A$4:$BA$1686,E$2,FALSE))</f>
        <v>RP</v>
      </c>
      <c r="F597" s="14" t="str">
        <f>IF($C597="B",VLOOKUP($A597,Bat!$A$4:$BG$1500,F$1,FALSE),VLOOKUP($A597,Pit!$A$4:$BA$1686,F$2,FALSE))</f>
        <v>Tanzan</v>
      </c>
      <c r="G597" s="14" t="str">
        <f>IF($C597="B",VLOOKUP($A597,Bat!$A$4:$BG$1500,G$1,FALSE),VLOOKUP($A597,Pit!$A$4:$BA$1686,G$2,FALSE))</f>
        <v>Yoshida</v>
      </c>
      <c r="H597" s="14">
        <f>IF($C597="B",VLOOKUP($A597,Bat!$A$4:$BG$1500,H$1,FALSE),VLOOKUP($A597,Pit!$A$4:$BA$1686,H$2,FALSE))</f>
        <v>21</v>
      </c>
      <c r="I597" s="14" t="str">
        <f>IF($C597="B",VLOOKUP($A597,Bat!$A$4:$BG$1500,I$1,FALSE),VLOOKUP($A597,Pit!$A$4:$BA$1686,I$2,FALSE))</f>
        <v>L</v>
      </c>
      <c r="J597" s="14" t="str">
        <f>IF($C597="B",VLOOKUP($A597,Bat!$A$4:$BG$1500,J$1,FALSE),VLOOKUP($A597,Pit!$A$4:$BA$1686,J$2,FALSE))</f>
        <v>R</v>
      </c>
      <c r="K597" s="14" t="str">
        <f>IF($C597="B",VLOOKUP($A597,Bat!$A$4:$BG$1500,K$1,FALSE),VLOOKUP($A597,Pit!$A$4:$BA$1686,K$2,FALSE))</f>
        <v>Normal</v>
      </c>
      <c r="L597" s="15" t="str">
        <f>IF($C597="B",VLOOKUP($A597,Bat!$A$4:$BG$1500,L$1,FALSE),VLOOKUP($A597,Pit!$A$4:$BA$1686,L$2,FALSE))</f>
        <v>Normal</v>
      </c>
      <c r="M597" s="14">
        <f>IF($C597="B",VLOOKUP($A597,Bat!$A$4:$BG$1500,M$1,FALSE),VLOOKUP($A597,Pit!$A$4:$BA$1686,M$2,FALSE))</f>
        <v>4</v>
      </c>
      <c r="N597" s="14">
        <f>IF($C597="B",VLOOKUP($A597,Bat!$A$4:$BG$1500,N$1,FALSE),VLOOKUP($A597,Pit!$A$4:$BA$1686,N$2,FALSE))</f>
        <v>2</v>
      </c>
      <c r="O597" s="14">
        <f>IF($C597="B",VLOOKUP($A597,Bat!$A$4:$BG$1500,O$1,FALSE),VLOOKUP($A597,Pit!$A$4:$BA$1686,O$2,FALSE))</f>
        <v>3</v>
      </c>
      <c r="P597" s="14" t="str">
        <f>IF($C597="B",VLOOKUP($A597,Bat!$A$4:$BG$1500,P$1,FALSE),VLOOKUP($A597,Pit!$A$4:$BA$1686,P$2,FALSE))</f>
        <v>87-89 Mph</v>
      </c>
      <c r="Q597" s="15">
        <f>IF($C597="B",VLOOKUP($A597,Bat!$A$4:$BG$1500,Q$1,FALSE),VLOOKUP($A597,Pit!$A$4:$BA$1686,Q$2,FALSE))</f>
        <v>6</v>
      </c>
      <c r="R597" s="16">
        <f>IF($C597="B",VLOOKUP($A597,Bat!$A$4:$BG$1500,R$1,FALSE),VLOOKUP($A597,Pit!$A$4:$BA$1686,R$2,FALSE))</f>
        <v>98.756069914527075</v>
      </c>
      <c r="S597" s="17">
        <f>IF($C597="B",VLOOKUP($A597,Bat!$A$4:$BG$1500,S$1,FALSE),VLOOKUP($A597,Pit!$A$4:$BA$1686,S$2,FALSE))</f>
        <v>-0.20692418755240713</v>
      </c>
      <c r="T597" s="48" t="str">
        <f>IF($C597="B",VLOOKUP($A597,Bat!$A$4:$BG$1500,T$1,FALSE),VLOOKUP($A597,Pit!$A$4:$BA$1686,T$2,FALSE))</f>
        <v>-</v>
      </c>
      <c r="U597" s="19">
        <f>IF($C597="B",VLOOKUP($A597,Bat!$A$4:$AU$1464,46,FALSE),VLOOKUP($A597,Pit!$A$4:$BD$1664,55,FALSE))</f>
        <v>800</v>
      </c>
      <c r="V597" s="19">
        <f>IF($C597="B",VLOOKUP($A597,Bat!$A$4:$BA$1464,47,FALSE),VLOOKUP($A597,Pit!$A$4:$BF$1664,56,FALSE))</f>
        <v>800</v>
      </c>
      <c r="W597" s="19">
        <f>IF($C597="B",VLOOKUP($A597,Bat!$A$4:$BA$1464,48,FALSE),VLOOKUP($A597,Pit!$A$4:$BF$1664,57,FALSE))</f>
        <v>0</v>
      </c>
      <c r="X597" s="14">
        <f t="shared" si="43"/>
        <v>1432</v>
      </c>
      <c r="Y597" s="20">
        <f t="shared" si="44"/>
        <v>582</v>
      </c>
      <c r="Z597" s="14" t="str">
        <f>IFERROR(VLOOKUP($D597,Results37!$F$3:$L$1396,Z$1,FALSE),"")</f>
        <v/>
      </c>
      <c r="AA597" s="43" t="str">
        <f>IF(ISERROR(VLOOKUP(D597,Results37!$F$3:$O$1399,AA$1,FALSE)),"",IF(VLOOKUP(D597,Results37!$F$3:$O$1399,AA$1+1,FALSE)=1,"S"&amp;VLOOKUP(D597,Results37!$F$3:$O$1399,AA$1,FALSE),VLOOKUP(D597,Results37!$F$3:$O$1399,AA$1,FALSE)))</f>
        <v/>
      </c>
      <c r="AB597" s="14" t="str">
        <f>IFERROR(VLOOKUP($D597,Results37!$F$3:$L$1396,AB$1,FALSE),"")</f>
        <v/>
      </c>
      <c r="AC597" s="14" t="str">
        <f>IFERROR(VLOOKUP($D597,Results37!$F$3:$L$1396,AC$1,FALSE),"")</f>
        <v/>
      </c>
      <c r="AD597" s="14" t="e">
        <f t="shared" si="45"/>
        <v>#VALUE!</v>
      </c>
      <c r="AE597" s="18" t="str">
        <f>IF(ISERROR(VLOOKUP($AC597&amp;"-"&amp;$F597&amp;" "&amp;G597,Bonuses!$B$1:$G$1006,4,FALSE)),"",INT(VLOOKUP($AC597&amp;"-"&amp;$F597&amp;" "&amp;$G597,Bonuses!$B$1:$G$1006,4,FALSE)))</f>
        <v/>
      </c>
      <c r="AF597" s="14" t="str">
        <f>IF(ISERROR(VLOOKUP($AC597&amp;"-"&amp;$F597,Bonuses!$B$1:$G$1006,5,FALSE)),"",IF(VLOOKUP($AC597&amp;"-"&amp;$F597,Bonuses!$B$1:$G$1006,5,FALSE)="","",VLOOKUP($AC597&amp;"-"&amp;$F597,Bonuses!$B$1:$G$1006,6,FALSE)&amp;" yrs, "&amp;VLOOKUP($AC597&amp;"-"&amp;$F597,Bonuses!$B$1:$G$1006,5,FALSE)))</f>
        <v/>
      </c>
    </row>
    <row r="598" spans="1:32" s="19" customFormat="1" hidden="1" x14ac:dyDescent="0.3">
      <c r="A598" s="19">
        <v>15550</v>
      </c>
      <c r="B598" s="19">
        <f t="shared" si="42"/>
        <v>1</v>
      </c>
      <c r="C598" s="14" t="str">
        <f>IF(ISNUMBER(IFERROR(VLOOKUP($A598,Pit!$A$4:$A$600,1,FALSE),"B")),"P","B")</f>
        <v>B</v>
      </c>
      <c r="D598" s="15">
        <f>IF($C598="B",VLOOKUP($A598,Bat!$A$4:$BG$1500,D$1,FALSE),VLOOKUP($A598,Pit!$A$4:$BA$1686,D$2,FALSE))</f>
        <v>15550</v>
      </c>
      <c r="E598" s="14" t="str">
        <f>IF($C598="B",VLOOKUP($A598,Bat!$A$4:$BG$1500,E$1,FALSE),VLOOKUP($A598,Pit!$A$4:$BA$1686,E$2,FALSE))</f>
        <v>C</v>
      </c>
      <c r="F598" s="14" t="str">
        <f>IF($C598="B",VLOOKUP($A598,Bat!$A$4:$BG$1500,F$1,FALSE),VLOOKUP($A598,Pit!$A$4:$BA$1686,F$2,FALSE))</f>
        <v>Jim</v>
      </c>
      <c r="G598" s="14" t="str">
        <f>IF($C598="B",VLOOKUP($A598,Bat!$A$4:$BG$1500,G$1,FALSE),VLOOKUP($A598,Pit!$A$4:$BA$1686,G$2,FALSE))</f>
        <v>Wakeham</v>
      </c>
      <c r="H598" s="14">
        <f>IF($C598="B",VLOOKUP($A598,Bat!$A$4:$BG$1500,H$1,FALSE),VLOOKUP($A598,Pit!$A$4:$BA$1686,H$2,FALSE))</f>
        <v>18</v>
      </c>
      <c r="I598" s="14" t="str">
        <f>IF($C598="B",VLOOKUP($A598,Bat!$A$4:$BG$1500,I$1,FALSE),VLOOKUP($A598,Pit!$A$4:$BA$1686,I$2,FALSE))</f>
        <v>R</v>
      </c>
      <c r="J598" s="14" t="str">
        <f>IF($C598="B",VLOOKUP($A598,Bat!$A$4:$BG$1500,J$1,FALSE),VLOOKUP($A598,Pit!$A$4:$BA$1686,J$2,FALSE))</f>
        <v>R</v>
      </c>
      <c r="K598" s="14" t="str">
        <f>IF($C598="B",VLOOKUP($A598,Bat!$A$4:$BG$1500,K$1,FALSE),VLOOKUP($A598,Pit!$A$4:$BA$1686,K$2,FALSE))</f>
        <v>Low</v>
      </c>
      <c r="L598" s="15" t="str">
        <f>IF($C598="B",VLOOKUP($A598,Bat!$A$4:$BG$1500,L$1,FALSE),VLOOKUP($A598,Pit!$A$4:$BA$1686,L$2,FALSE))</f>
        <v>Normal</v>
      </c>
      <c r="M598" s="14">
        <f>IF($C598="B",VLOOKUP($A598,Bat!$A$4:$BG$1500,M$1,FALSE),VLOOKUP($A598,Pit!$A$4:$BA$1686,M$2,FALSE))</f>
        <v>2</v>
      </c>
      <c r="N598" s="14">
        <f>IF($C598="B",VLOOKUP($A598,Bat!$A$4:$BG$1500,N$1,FALSE),VLOOKUP($A598,Pit!$A$4:$BA$1686,N$2,FALSE))</f>
        <v>2</v>
      </c>
      <c r="O598" s="14">
        <f>IF($C598="B",VLOOKUP($A598,Bat!$A$4:$BG$1500,O$1,FALSE),VLOOKUP($A598,Pit!$A$4:$BA$1686,O$2,FALSE))</f>
        <v>2</v>
      </c>
      <c r="P598" s="14">
        <f>IF($C598="B",VLOOKUP($A598,Bat!$A$4:$BG$1500,P$1,FALSE),VLOOKUP($A598,Pit!$A$4:$BA$1686,P$2,FALSE))</f>
        <v>3</v>
      </c>
      <c r="Q598" s="15">
        <f>IF($C598="B",VLOOKUP($A598,Bat!$A$4:$BG$1500,Q$1,FALSE),VLOOKUP($A598,Pit!$A$4:$BA$1686,Q$2,FALSE))</f>
        <v>2</v>
      </c>
      <c r="R598" s="16">
        <f>IF($C598="B",VLOOKUP($A598,Bat!$A$4:$BG$1500,R$1,FALSE),VLOOKUP($A598,Pit!$A$4:$BA$1686,R$2,FALSE))</f>
        <v>101.90110341266707</v>
      </c>
      <c r="S598" s="17">
        <f>IF($C598="B",VLOOKUP($A598,Bat!$A$4:$BG$1500,S$1,FALSE),VLOOKUP($A598,Pit!$A$4:$BA$1686,S$2,FALSE))</f>
        <v>-1.2965488226926571</v>
      </c>
      <c r="T598" s="48" t="str">
        <f>IF($C598="B",VLOOKUP($A598,Bat!$A$4:$BG$1500,T$1,FALSE),VLOOKUP($A598,Pit!$A$4:$BA$1686,T$2,FALSE))</f>
        <v>$65k</v>
      </c>
      <c r="U598" s="19">
        <f>IF($C598="B",VLOOKUP($A598,Bat!$A$4:$AU$1464,46,FALSE),VLOOKUP($A598,Pit!$A$4:$BD$1664,55,FALSE))</f>
        <v>800</v>
      </c>
      <c r="V598" s="19">
        <f>IF($C598="B",VLOOKUP($A598,Bat!$A$4:$BA$1464,47,FALSE),VLOOKUP($A598,Pit!$A$4:$BF$1664,56,FALSE))</f>
        <v>800</v>
      </c>
      <c r="W598" s="19">
        <f>IF($C598="B",VLOOKUP($A598,Bat!$A$4:$BA$1464,48,FALSE),VLOOKUP($A598,Pit!$A$4:$BF$1664,57,FALSE))</f>
        <v>0</v>
      </c>
      <c r="X598" s="14">
        <f t="shared" si="43"/>
        <v>1899</v>
      </c>
      <c r="Y598" s="20">
        <f t="shared" si="44"/>
        <v>1049</v>
      </c>
      <c r="Z598" s="14" t="str">
        <f>IFERROR(VLOOKUP($D598,Results37!$F$3:$L$1396,Z$1,FALSE),"")</f>
        <v/>
      </c>
      <c r="AA598" s="43" t="str">
        <f>IF(ISERROR(VLOOKUP(D598,Results37!$F$3:$O$1399,AA$1,FALSE)),"",IF(VLOOKUP(D598,Results37!$F$3:$O$1399,AA$1+1,FALSE)=1,"S"&amp;VLOOKUP(D598,Results37!$F$3:$O$1399,AA$1,FALSE),VLOOKUP(D598,Results37!$F$3:$O$1399,AA$1,FALSE)))</f>
        <v/>
      </c>
      <c r="AB598" s="14" t="str">
        <f>IFERROR(VLOOKUP($D598,Results37!$F$3:$L$1396,AB$1,FALSE),"")</f>
        <v/>
      </c>
      <c r="AC598" s="14" t="str">
        <f>IFERROR(VLOOKUP($D598,Results37!$F$3:$L$1396,AC$1,FALSE),"")</f>
        <v/>
      </c>
      <c r="AD598" s="14" t="e">
        <f t="shared" si="45"/>
        <v>#VALUE!</v>
      </c>
      <c r="AE598" s="18" t="str">
        <f>IF(ISERROR(VLOOKUP($AC598&amp;"-"&amp;$F598&amp;" "&amp;G598,Bonuses!$B$1:$G$1006,4,FALSE)),"",INT(VLOOKUP($AC598&amp;"-"&amp;$F598&amp;" "&amp;$G598,Bonuses!$B$1:$G$1006,4,FALSE)))</f>
        <v/>
      </c>
      <c r="AF598" s="14" t="str">
        <f>IF(ISERROR(VLOOKUP($AC598&amp;"-"&amp;$F598,Bonuses!$B$1:$G$1006,5,FALSE)),"",IF(VLOOKUP($AC598&amp;"-"&amp;$F598,Bonuses!$B$1:$G$1006,5,FALSE)="","",VLOOKUP($AC598&amp;"-"&amp;$F598,Bonuses!$B$1:$G$1006,6,FALSE)&amp;" yrs, "&amp;VLOOKUP($AC598&amp;"-"&amp;$F598,Bonuses!$B$1:$G$1006,5,FALSE)))</f>
        <v/>
      </c>
    </row>
    <row r="599" spans="1:32" s="19" customFormat="1" hidden="1" x14ac:dyDescent="0.3">
      <c r="A599" s="19">
        <v>6150</v>
      </c>
      <c r="B599" s="19">
        <f t="shared" si="42"/>
        <v>0</v>
      </c>
      <c r="C599" s="14" t="str">
        <f>IF(ISNUMBER(IFERROR(VLOOKUP($A599,Pit!$A$4:$A$600,1,FALSE),"B")),"P","B")</f>
        <v>P</v>
      </c>
      <c r="D599" s="15">
        <f>IF($C599="B",VLOOKUP($A599,Bat!$A$4:$BG$1500,D$1,FALSE),VLOOKUP($A599,Pit!$A$4:$BA$1686,D$2,FALSE))</f>
        <v>6150</v>
      </c>
      <c r="E599" s="14" t="str">
        <f>IF($C599="B",VLOOKUP($A599,Bat!$A$4:$BG$1500,E$1,FALSE),VLOOKUP($A599,Pit!$A$4:$BA$1686,E$2,FALSE))</f>
        <v>RP</v>
      </c>
      <c r="F599" s="14" t="str">
        <f>IF($C599="B",VLOOKUP($A599,Bat!$A$4:$BG$1500,F$1,FALSE),VLOOKUP($A599,Pit!$A$4:$BA$1686,F$2,FALSE))</f>
        <v>Salvador</v>
      </c>
      <c r="G599" s="14" t="str">
        <f>IF($C599="B",VLOOKUP($A599,Bat!$A$4:$BG$1500,G$1,FALSE),VLOOKUP($A599,Pit!$A$4:$BA$1686,G$2,FALSE))</f>
        <v>Yánez</v>
      </c>
      <c r="H599" s="14">
        <f>IF($C599="B",VLOOKUP($A599,Bat!$A$4:$BG$1500,H$1,FALSE),VLOOKUP($A599,Pit!$A$4:$BA$1686,H$2,FALSE))</f>
        <v>18</v>
      </c>
      <c r="I599" s="14" t="str">
        <f>IF($C599="B",VLOOKUP($A599,Bat!$A$4:$BG$1500,I$1,FALSE),VLOOKUP($A599,Pit!$A$4:$BA$1686,I$2,FALSE))</f>
        <v>R</v>
      </c>
      <c r="J599" s="14" t="str">
        <f>IF($C599="B",VLOOKUP($A599,Bat!$A$4:$BG$1500,J$1,FALSE),VLOOKUP($A599,Pit!$A$4:$BA$1686,J$2,FALSE))</f>
        <v>R</v>
      </c>
      <c r="K599" s="14" t="str">
        <f>IF($C599="B",VLOOKUP($A599,Bat!$A$4:$BG$1500,K$1,FALSE),VLOOKUP($A599,Pit!$A$4:$BA$1686,K$2,FALSE))</f>
        <v>Low</v>
      </c>
      <c r="L599" s="15" t="str">
        <f>IF($C599="B",VLOOKUP($A599,Bat!$A$4:$BG$1500,L$1,FALSE),VLOOKUP($A599,Pit!$A$4:$BA$1686,L$2,FALSE))</f>
        <v>Low</v>
      </c>
      <c r="M599" s="14">
        <f>IF($C599="B",VLOOKUP($A599,Bat!$A$4:$BG$1500,M$1,FALSE),VLOOKUP($A599,Pit!$A$4:$BA$1686,M$2,FALSE))</f>
        <v>3</v>
      </c>
      <c r="N599" s="14">
        <f>IF($C599="B",VLOOKUP($A599,Bat!$A$4:$BG$1500,N$1,FALSE),VLOOKUP($A599,Pit!$A$4:$BA$1686,N$2,FALSE))</f>
        <v>1</v>
      </c>
      <c r="O599" s="14">
        <f>IF($C599="B",VLOOKUP($A599,Bat!$A$4:$BG$1500,O$1,FALSE),VLOOKUP($A599,Pit!$A$4:$BA$1686,O$2,FALSE))</f>
        <v>3</v>
      </c>
      <c r="P599" s="14" t="str">
        <f>IF($C599="B",VLOOKUP($A599,Bat!$A$4:$BG$1500,P$1,FALSE),VLOOKUP($A599,Pit!$A$4:$BA$1686,P$2,FALSE))</f>
        <v>86-88 Mph</v>
      </c>
      <c r="Q599" s="15">
        <f>IF($C599="B",VLOOKUP($A599,Bat!$A$4:$BG$1500,Q$1,FALSE),VLOOKUP($A599,Pit!$A$4:$BA$1686,Q$2,FALSE))</f>
        <v>7</v>
      </c>
      <c r="R599" s="16">
        <f>IF($C599="B",VLOOKUP($A599,Bat!$A$4:$BG$1500,R$1,FALSE),VLOOKUP($A599,Pit!$A$4:$BA$1686,R$2,FALSE))</f>
        <v>94.654369578810943</v>
      </c>
      <c r="S599" s="17">
        <f>IF($C599="B",VLOOKUP($A599,Bat!$A$4:$BG$1500,S$1,FALSE),VLOOKUP($A599,Pit!$A$4:$BA$1686,S$2,FALSE))</f>
        <v>-0.5853333789364692</v>
      </c>
      <c r="T599" s="48" t="str">
        <f>IF($C599="B",VLOOKUP($A599,Bat!$A$4:$BG$1500,T$1,FALSE),VLOOKUP($A599,Pit!$A$4:$BA$1686,T$2,FALSE))</f>
        <v>$65k</v>
      </c>
      <c r="U599" s="19">
        <f>IF($C599="B",VLOOKUP($A599,Bat!$A$4:$AU$1464,46,FALSE),VLOOKUP($A599,Pit!$A$4:$BD$1664,55,FALSE))</f>
        <v>800</v>
      </c>
      <c r="V599" s="19">
        <f>IF($C599="B",VLOOKUP($A599,Bat!$A$4:$BA$1464,47,FALSE),VLOOKUP($A599,Pit!$A$4:$BF$1664,56,FALSE))</f>
        <v>800</v>
      </c>
      <c r="W599" s="19">
        <f>IF($C599="B",VLOOKUP($A599,Bat!$A$4:$BA$1464,48,FALSE),VLOOKUP($A599,Pit!$A$4:$BF$1664,57,FALSE))</f>
        <v>0</v>
      </c>
      <c r="X599" s="14">
        <f t="shared" si="43"/>
        <v>1665</v>
      </c>
      <c r="Y599" s="20">
        <f t="shared" si="44"/>
        <v>815</v>
      </c>
      <c r="Z599" s="14" t="str">
        <f>IFERROR(VLOOKUP($D599,Results37!$F$3:$L$1396,Z$1,FALSE),"")</f>
        <v/>
      </c>
      <c r="AA599" s="43" t="str">
        <f>IF(ISERROR(VLOOKUP(D599,Results37!$F$3:$O$1399,AA$1,FALSE)),"",IF(VLOOKUP(D599,Results37!$F$3:$O$1399,AA$1+1,FALSE)=1,"S"&amp;VLOOKUP(D599,Results37!$F$3:$O$1399,AA$1,FALSE),VLOOKUP(D599,Results37!$F$3:$O$1399,AA$1,FALSE)))</f>
        <v/>
      </c>
      <c r="AB599" s="14" t="str">
        <f>IFERROR(VLOOKUP($D599,Results37!$F$3:$L$1396,AB$1,FALSE),"")</f>
        <v/>
      </c>
      <c r="AC599" s="14" t="str">
        <f>IFERROR(VLOOKUP($D599,Results37!$F$3:$L$1396,AC$1,FALSE),"")</f>
        <v/>
      </c>
      <c r="AD599" s="14" t="e">
        <f t="shared" si="45"/>
        <v>#VALUE!</v>
      </c>
      <c r="AE599" s="18" t="str">
        <f>IF(ISERROR(VLOOKUP($AC599&amp;"-"&amp;$F599&amp;" "&amp;G599,Bonuses!$B$1:$G$1006,4,FALSE)),"",INT(VLOOKUP($AC599&amp;"-"&amp;$F599&amp;" "&amp;$G599,Bonuses!$B$1:$G$1006,4,FALSE)))</f>
        <v/>
      </c>
      <c r="AF599" s="14" t="str">
        <f>IF(ISERROR(VLOOKUP($AC599&amp;"-"&amp;$F599,Bonuses!$B$1:$G$1006,5,FALSE)),"",IF(VLOOKUP($AC599&amp;"-"&amp;$F599,Bonuses!$B$1:$G$1006,5,FALSE)="","",VLOOKUP($AC599&amp;"-"&amp;$F599,Bonuses!$B$1:$G$1006,6,FALSE)&amp;" yrs, "&amp;VLOOKUP($AC599&amp;"-"&amp;$F599,Bonuses!$B$1:$G$1006,5,FALSE)))</f>
        <v/>
      </c>
    </row>
    <row r="600" spans="1:32" s="19" customFormat="1" hidden="1" x14ac:dyDescent="0.3">
      <c r="A600" s="19">
        <v>6300</v>
      </c>
      <c r="B600" s="19">
        <f t="shared" si="42"/>
        <v>0</v>
      </c>
      <c r="C600" s="14" t="str">
        <f>IF(ISNUMBER(IFERROR(VLOOKUP($A600,Pit!$A$4:$A$600,1,FALSE),"B")),"P","B")</f>
        <v>B</v>
      </c>
      <c r="D600" s="15">
        <f>IF($C600="B",VLOOKUP($A600,Bat!$A$4:$BG$1500,D$1,FALSE),VLOOKUP($A600,Pit!$A$4:$BA$1686,D$2,FALSE))</f>
        <v>6300</v>
      </c>
      <c r="E600" s="14" t="str">
        <f>IF($C600="B",VLOOKUP($A600,Bat!$A$4:$BG$1500,E$1,FALSE),VLOOKUP($A600,Pit!$A$4:$BA$1686,E$2,FALSE))</f>
        <v>C</v>
      </c>
      <c r="F600" s="14" t="str">
        <f>IF($C600="B",VLOOKUP($A600,Bat!$A$4:$BG$1500,F$1,FALSE),VLOOKUP($A600,Pit!$A$4:$BA$1686,F$2,FALSE))</f>
        <v>Samuel</v>
      </c>
      <c r="G600" s="14" t="str">
        <f>IF($C600="B",VLOOKUP($A600,Bat!$A$4:$BG$1500,G$1,FALSE),VLOOKUP($A600,Pit!$A$4:$BA$1686,G$2,FALSE))</f>
        <v>Fiddes</v>
      </c>
      <c r="H600" s="14">
        <f>IF($C600="B",VLOOKUP($A600,Bat!$A$4:$BG$1500,H$1,FALSE),VLOOKUP($A600,Pit!$A$4:$BA$1686,H$2,FALSE))</f>
        <v>21</v>
      </c>
      <c r="I600" s="14" t="str">
        <f>IF($C600="B",VLOOKUP($A600,Bat!$A$4:$BG$1500,I$1,FALSE),VLOOKUP($A600,Pit!$A$4:$BA$1686,I$2,FALSE))</f>
        <v>R</v>
      </c>
      <c r="J600" s="14" t="str">
        <f>IF($C600="B",VLOOKUP($A600,Bat!$A$4:$BG$1500,J$1,FALSE),VLOOKUP($A600,Pit!$A$4:$BA$1686,J$2,FALSE))</f>
        <v>R</v>
      </c>
      <c r="K600" s="14" t="str">
        <f>IF($C600="B",VLOOKUP($A600,Bat!$A$4:$BG$1500,K$1,FALSE),VLOOKUP($A600,Pit!$A$4:$BA$1686,K$2,FALSE))</f>
        <v>Normal</v>
      </c>
      <c r="L600" s="15" t="str">
        <f>IF($C600="B",VLOOKUP($A600,Bat!$A$4:$BG$1500,L$1,FALSE),VLOOKUP($A600,Pit!$A$4:$BA$1686,L$2,FALSE))</f>
        <v>Normal</v>
      </c>
      <c r="M600" s="14">
        <f>IF($C600="B",VLOOKUP($A600,Bat!$A$4:$BG$1500,M$1,FALSE),VLOOKUP($A600,Pit!$A$4:$BA$1686,M$2,FALSE))</f>
        <v>4</v>
      </c>
      <c r="N600" s="14">
        <f>IF($C600="B",VLOOKUP($A600,Bat!$A$4:$BG$1500,N$1,FALSE),VLOOKUP($A600,Pit!$A$4:$BA$1686,N$2,FALSE))</f>
        <v>5</v>
      </c>
      <c r="O600" s="14">
        <f>IF($C600="B",VLOOKUP($A600,Bat!$A$4:$BG$1500,O$1,FALSE),VLOOKUP($A600,Pit!$A$4:$BA$1686,O$2,FALSE))</f>
        <v>3</v>
      </c>
      <c r="P600" s="14">
        <f>IF($C600="B",VLOOKUP($A600,Bat!$A$4:$BG$1500,P$1,FALSE),VLOOKUP($A600,Pit!$A$4:$BA$1686,P$2,FALSE))</f>
        <v>5</v>
      </c>
      <c r="Q600" s="15">
        <f>IF($C600="B",VLOOKUP($A600,Bat!$A$4:$BG$1500,Q$1,FALSE),VLOOKUP($A600,Pit!$A$4:$BA$1686,Q$2,FALSE))</f>
        <v>4</v>
      </c>
      <c r="R600" s="16">
        <f>IF($C600="B",VLOOKUP($A600,Bat!$A$4:$BG$1500,R$1,FALSE),VLOOKUP($A600,Pit!$A$4:$BA$1686,R$2,FALSE))</f>
        <v>112.80053437500455</v>
      </c>
      <c r="S600" s="17">
        <f>IF($C600="B",VLOOKUP($A600,Bat!$A$4:$BG$1500,S$1,FALSE),VLOOKUP($A600,Pit!$A$4:$BA$1686,S$2,FALSE))</f>
        <v>0.98021997296234875</v>
      </c>
      <c r="T600" s="48" t="str">
        <f>IF($C600="B",VLOOKUP($A600,Bat!$A$4:$BG$1500,T$1,FALSE),VLOOKUP($A600,Pit!$A$4:$BA$1686,T$2,FALSE))</f>
        <v>-</v>
      </c>
      <c r="U600" s="19">
        <f>IF($C600="B",VLOOKUP($A600,Bat!$A$4:$AU$1464,46,FALSE),VLOOKUP($A600,Pit!$A$4:$BD$1664,55,FALSE))</f>
        <v>800</v>
      </c>
      <c r="V600" s="19">
        <f>IF($C600="B",VLOOKUP($A600,Bat!$A$4:$BA$1464,47,FALSE),VLOOKUP($A600,Pit!$A$4:$BF$1664,56,FALSE))</f>
        <v>800</v>
      </c>
      <c r="W600" s="19">
        <f>IF($C600="B",VLOOKUP($A600,Bat!$A$4:$BA$1464,48,FALSE),VLOOKUP($A600,Pit!$A$4:$BF$1664,57,FALSE))</f>
        <v>0</v>
      </c>
      <c r="X600" s="14">
        <f t="shared" si="43"/>
        <v>1011</v>
      </c>
      <c r="Y600" s="20">
        <f t="shared" si="44"/>
        <v>161</v>
      </c>
      <c r="Z600" s="14">
        <f>IFERROR(VLOOKUP($D600,Results37!$F$3:$L$1396,Z$1,FALSE),"")</f>
        <v>264</v>
      </c>
      <c r="AA600" s="43">
        <f>IF(ISERROR(VLOOKUP(D600,Results37!$F$3:$O$1399,AA$1,FALSE)),"",IF(VLOOKUP(D600,Results37!$F$3:$O$1399,AA$1+1,FALSE)=1,"S"&amp;VLOOKUP(D600,Results37!$F$3:$O$1399,AA$1,FALSE),VLOOKUP(D600,Results37!$F$3:$O$1399,AA$1,FALSE)))</f>
        <v>9</v>
      </c>
      <c r="AB600" s="14">
        <f>IFERROR(VLOOKUP($D600,Results37!$F$3:$L$1396,AB$1,FALSE),"")</f>
        <v>18</v>
      </c>
      <c r="AC600" s="14" t="str">
        <f>IFERROR(VLOOKUP($D600,Results37!$F$3:$L$1396,AC$1,FALSE),"")</f>
        <v>Crystal Lake Sandgnats</v>
      </c>
      <c r="AD600" s="14">
        <f t="shared" si="45"/>
        <v>747</v>
      </c>
      <c r="AE600" s="18" t="str">
        <f>IF(ISERROR(VLOOKUP($AC600&amp;"-"&amp;$F600&amp;" "&amp;G600,Bonuses!$B$1:$G$1006,4,FALSE)),"",INT(VLOOKUP($AC600&amp;"-"&amp;$F600&amp;" "&amp;$G600,Bonuses!$B$1:$G$1006,4,FALSE)))</f>
        <v/>
      </c>
      <c r="AF600" s="14" t="str">
        <f>AA600&amp;"."&amp;AB600&amp;" ("&amp;Z600&amp;") - "&amp;E600&amp;" "&amp;F600&amp;" "&amp;G600</f>
        <v>9.18 (264) - C Samuel Fiddes</v>
      </c>
    </row>
    <row r="601" spans="1:32" s="19" customFormat="1" hidden="1" x14ac:dyDescent="0.3">
      <c r="A601" s="19">
        <v>5209</v>
      </c>
      <c r="B601" s="19">
        <f t="shared" si="42"/>
        <v>0</v>
      </c>
      <c r="C601" s="14" t="str">
        <f>IF(ISNUMBER(IFERROR(VLOOKUP($A601,Pit!$A$4:$A$600,1,FALSE),"B")),"P","B")</f>
        <v>P</v>
      </c>
      <c r="D601" s="15">
        <f>IF($C601="B",VLOOKUP($A601,Bat!$A$4:$BG$1500,D$1,FALSE),VLOOKUP($A601,Pit!$A$4:$BA$1686,D$2,FALSE))</f>
        <v>5209</v>
      </c>
      <c r="E601" s="14" t="str">
        <f>IF($C601="B",VLOOKUP($A601,Bat!$A$4:$BG$1500,E$1,FALSE),VLOOKUP($A601,Pit!$A$4:$BA$1686,E$2,FALSE))</f>
        <v>RP</v>
      </c>
      <c r="F601" s="14" t="str">
        <f>IF($C601="B",VLOOKUP($A601,Bat!$A$4:$BG$1500,F$1,FALSE),VLOOKUP($A601,Pit!$A$4:$BA$1686,F$2,FALSE))</f>
        <v>Mark</v>
      </c>
      <c r="G601" s="14" t="str">
        <f>IF($C601="B",VLOOKUP($A601,Bat!$A$4:$BG$1500,G$1,FALSE),VLOOKUP($A601,Pit!$A$4:$BA$1686,G$2,FALSE))</f>
        <v>Sanders</v>
      </c>
      <c r="H601" s="14">
        <f>IF($C601="B",VLOOKUP($A601,Bat!$A$4:$BG$1500,H$1,FALSE),VLOOKUP($A601,Pit!$A$4:$BA$1686,H$2,FALSE))</f>
        <v>18</v>
      </c>
      <c r="I601" s="14" t="str">
        <f>IF($C601="B",VLOOKUP($A601,Bat!$A$4:$BG$1500,I$1,FALSE),VLOOKUP($A601,Pit!$A$4:$BA$1686,I$2,FALSE))</f>
        <v>R</v>
      </c>
      <c r="J601" s="14" t="str">
        <f>IF($C601="B",VLOOKUP($A601,Bat!$A$4:$BG$1500,J$1,FALSE),VLOOKUP($A601,Pit!$A$4:$BA$1686,J$2,FALSE))</f>
        <v>R</v>
      </c>
      <c r="K601" s="14" t="str">
        <f>IF($C601="B",VLOOKUP($A601,Bat!$A$4:$BG$1500,K$1,FALSE),VLOOKUP($A601,Pit!$A$4:$BA$1686,K$2,FALSE))</f>
        <v>Low</v>
      </c>
      <c r="L601" s="15" t="str">
        <f>IF($C601="B",VLOOKUP($A601,Bat!$A$4:$BG$1500,L$1,FALSE),VLOOKUP($A601,Pit!$A$4:$BA$1686,L$2,FALSE))</f>
        <v>Normal</v>
      </c>
      <c r="M601" s="14">
        <f>IF($C601="B",VLOOKUP($A601,Bat!$A$4:$BG$1500,M$1,FALSE),VLOOKUP($A601,Pit!$A$4:$BA$1686,M$2,FALSE))</f>
        <v>4</v>
      </c>
      <c r="N601" s="14">
        <f>IF($C601="B",VLOOKUP($A601,Bat!$A$4:$BG$1500,N$1,FALSE),VLOOKUP($A601,Pit!$A$4:$BA$1686,N$2,FALSE))</f>
        <v>1</v>
      </c>
      <c r="O601" s="14">
        <f>IF($C601="B",VLOOKUP($A601,Bat!$A$4:$BG$1500,O$1,FALSE),VLOOKUP($A601,Pit!$A$4:$BA$1686,O$2,FALSE))</f>
        <v>2</v>
      </c>
      <c r="P601" s="14" t="str">
        <f>IF($C601="B",VLOOKUP($A601,Bat!$A$4:$BG$1500,P$1,FALSE),VLOOKUP($A601,Pit!$A$4:$BA$1686,P$2,FALSE))</f>
        <v>89-91 Mph</v>
      </c>
      <c r="Q601" s="15">
        <f>IF($C601="B",VLOOKUP($A601,Bat!$A$4:$BG$1500,Q$1,FALSE),VLOOKUP($A601,Pit!$A$4:$BA$1686,Q$2,FALSE))</f>
        <v>6</v>
      </c>
      <c r="R601" s="16">
        <f>IF($C601="B",VLOOKUP($A601,Bat!$A$4:$BG$1500,R$1,FALSE),VLOOKUP($A601,Pit!$A$4:$BA$1686,R$2,FALSE))</f>
        <v>94.584073902722139</v>
      </c>
      <c r="S601" s="17">
        <f>IF($C601="B",VLOOKUP($A601,Bat!$A$4:$BG$1500,S$1,FALSE),VLOOKUP($A601,Pit!$A$4:$BA$1686,S$2,FALSE))</f>
        <v>-0.59181862353489401</v>
      </c>
      <c r="T601" s="48" t="str">
        <f>IF($C601="B",VLOOKUP($A601,Bat!$A$4:$BG$1500,T$1,FALSE),VLOOKUP($A601,Pit!$A$4:$BA$1686,T$2,FALSE))</f>
        <v>$70k</v>
      </c>
      <c r="U601" s="19">
        <f>IF($C601="B",VLOOKUP($A601,Bat!$A$4:$AU$1464,46,FALSE),VLOOKUP($A601,Pit!$A$4:$BD$1664,55,FALSE))</f>
        <v>800</v>
      </c>
      <c r="V601" s="19">
        <f>IF($C601="B",VLOOKUP($A601,Bat!$A$4:$BA$1464,47,FALSE),VLOOKUP($A601,Pit!$A$4:$BF$1664,56,FALSE))</f>
        <v>800</v>
      </c>
      <c r="W601" s="19">
        <f>IF($C601="B",VLOOKUP($A601,Bat!$A$4:$BA$1464,48,FALSE),VLOOKUP($A601,Pit!$A$4:$BF$1664,57,FALSE))</f>
        <v>0</v>
      </c>
      <c r="X601" s="14">
        <f t="shared" si="43"/>
        <v>1666</v>
      </c>
      <c r="Y601" s="20">
        <f t="shared" si="44"/>
        <v>816</v>
      </c>
      <c r="Z601" s="14" t="str">
        <f>IFERROR(VLOOKUP($D601,Results37!$F$3:$L$1396,Z$1,FALSE),"")</f>
        <v/>
      </c>
      <c r="AA601" s="43" t="str">
        <f>IF(ISERROR(VLOOKUP(D601,Results37!$F$3:$O$1399,AA$1,FALSE)),"",IF(VLOOKUP(D601,Results37!$F$3:$O$1399,AA$1+1,FALSE)=1,"S"&amp;VLOOKUP(D601,Results37!$F$3:$O$1399,AA$1,FALSE),VLOOKUP(D601,Results37!$F$3:$O$1399,AA$1,FALSE)))</f>
        <v/>
      </c>
      <c r="AB601" s="14" t="str">
        <f>IFERROR(VLOOKUP($D601,Results37!$F$3:$L$1396,AB$1,FALSE),"")</f>
        <v/>
      </c>
      <c r="AC601" s="14" t="str">
        <f>IFERROR(VLOOKUP($D601,Results37!$F$3:$L$1396,AC$1,FALSE),"")</f>
        <v/>
      </c>
      <c r="AD601" s="14" t="e">
        <f t="shared" si="45"/>
        <v>#VALUE!</v>
      </c>
      <c r="AE601" s="18" t="str">
        <f>IF(ISERROR(VLOOKUP($AC601&amp;"-"&amp;$F601&amp;" "&amp;G601,Bonuses!$B$1:$G$1006,4,FALSE)),"",INT(VLOOKUP($AC601&amp;"-"&amp;$F601&amp;" "&amp;$G601,Bonuses!$B$1:$G$1006,4,FALSE)))</f>
        <v/>
      </c>
      <c r="AF601" s="14" t="str">
        <f>IF(ISERROR(VLOOKUP($AC601&amp;"-"&amp;$F601,Bonuses!$B$1:$G$1006,5,FALSE)),"",IF(VLOOKUP($AC601&amp;"-"&amp;$F601,Bonuses!$B$1:$G$1006,5,FALSE)="","",VLOOKUP($AC601&amp;"-"&amp;$F601,Bonuses!$B$1:$G$1006,6,FALSE)&amp;" yrs, "&amp;VLOOKUP($AC601&amp;"-"&amp;$F601,Bonuses!$B$1:$G$1006,5,FALSE)))</f>
        <v/>
      </c>
    </row>
    <row r="602" spans="1:32" s="19" customFormat="1" hidden="1" x14ac:dyDescent="0.3">
      <c r="A602" s="19">
        <v>4996</v>
      </c>
      <c r="B602" s="19">
        <f t="shared" si="42"/>
        <v>0</v>
      </c>
      <c r="C602" s="14" t="str">
        <f>IF(ISNUMBER(IFERROR(VLOOKUP($A602,Pit!$A$4:$A$600,1,FALSE),"B")),"P","B")</f>
        <v>P</v>
      </c>
      <c r="D602" s="15">
        <f>IF($C602="B",VLOOKUP($A602,Bat!$A$4:$BG$1500,D$1,FALSE),VLOOKUP($A602,Pit!$A$4:$BA$1686,D$2,FALSE))</f>
        <v>4996</v>
      </c>
      <c r="E602" s="14" t="str">
        <f>IF($C602="B",VLOOKUP($A602,Bat!$A$4:$BG$1500,E$1,FALSE),VLOOKUP($A602,Pit!$A$4:$BA$1686,E$2,FALSE))</f>
        <v>SP</v>
      </c>
      <c r="F602" s="14" t="str">
        <f>IF($C602="B",VLOOKUP($A602,Bat!$A$4:$BG$1500,F$1,FALSE),VLOOKUP($A602,Pit!$A$4:$BA$1686,F$2,FALSE))</f>
        <v>Mark</v>
      </c>
      <c r="G602" s="14" t="str">
        <f>IF($C602="B",VLOOKUP($A602,Bat!$A$4:$BG$1500,G$1,FALSE),VLOOKUP($A602,Pit!$A$4:$BA$1686,G$2,FALSE))</f>
        <v>Cruz</v>
      </c>
      <c r="H602" s="14">
        <f>IF($C602="B",VLOOKUP($A602,Bat!$A$4:$BG$1500,H$1,FALSE),VLOOKUP($A602,Pit!$A$4:$BA$1686,H$2,FALSE))</f>
        <v>21</v>
      </c>
      <c r="I602" s="14" t="str">
        <f>IF($C602="B",VLOOKUP($A602,Bat!$A$4:$BG$1500,I$1,FALSE),VLOOKUP($A602,Pit!$A$4:$BA$1686,I$2,FALSE))</f>
        <v>L</v>
      </c>
      <c r="J602" s="14" t="str">
        <f>IF($C602="B",VLOOKUP($A602,Bat!$A$4:$BG$1500,J$1,FALSE),VLOOKUP($A602,Pit!$A$4:$BA$1686,J$2,FALSE))</f>
        <v>L</v>
      </c>
      <c r="K602" s="14" t="str">
        <f>IF($C602="B",VLOOKUP($A602,Bat!$A$4:$BG$1500,K$1,FALSE),VLOOKUP($A602,Pit!$A$4:$BA$1686,K$2,FALSE))</f>
        <v>Normal</v>
      </c>
      <c r="L602" s="15" t="str">
        <f>IF($C602="B",VLOOKUP($A602,Bat!$A$4:$BG$1500,L$1,FALSE),VLOOKUP($A602,Pit!$A$4:$BA$1686,L$2,FALSE))</f>
        <v>Normal</v>
      </c>
      <c r="M602" s="14">
        <f>IF($C602="B",VLOOKUP($A602,Bat!$A$4:$BG$1500,M$1,FALSE),VLOOKUP($A602,Pit!$A$4:$BA$1686,M$2,FALSE))</f>
        <v>4</v>
      </c>
      <c r="N602" s="14">
        <f>IF($C602="B",VLOOKUP($A602,Bat!$A$4:$BG$1500,N$1,FALSE),VLOOKUP($A602,Pit!$A$4:$BA$1686,N$2,FALSE))</f>
        <v>3</v>
      </c>
      <c r="O602" s="14">
        <f>IF($C602="B",VLOOKUP($A602,Bat!$A$4:$BG$1500,O$1,FALSE),VLOOKUP($A602,Pit!$A$4:$BA$1686,O$2,FALSE))</f>
        <v>2</v>
      </c>
      <c r="P602" s="14" t="str">
        <f>IF($C602="B",VLOOKUP($A602,Bat!$A$4:$BG$1500,P$1,FALSE),VLOOKUP($A602,Pit!$A$4:$BA$1686,P$2,FALSE))</f>
        <v>88-90 Mph</v>
      </c>
      <c r="Q602" s="15">
        <f>IF($C602="B",VLOOKUP($A602,Bat!$A$4:$BG$1500,Q$1,FALSE),VLOOKUP($A602,Pit!$A$4:$BA$1686,Q$2,FALSE))</f>
        <v>6</v>
      </c>
      <c r="R602" s="16">
        <f>IF($C602="B",VLOOKUP($A602,Bat!$A$4:$BG$1500,R$1,FALSE),VLOOKUP($A602,Pit!$A$4:$BA$1686,R$2,FALSE))</f>
        <v>98.731520028198162</v>
      </c>
      <c r="S602" s="17">
        <f>IF($C602="B",VLOOKUP($A602,Bat!$A$4:$BG$1500,S$1,FALSE),VLOOKUP($A602,Pit!$A$4:$BA$1686,S$2,FALSE))</f>
        <v>-0.20918907817676635</v>
      </c>
      <c r="T602" s="48" t="str">
        <f>IF($C602="B",VLOOKUP($A602,Bat!$A$4:$BG$1500,T$1,FALSE),VLOOKUP($A602,Pit!$A$4:$BA$1686,T$2,FALSE))</f>
        <v>-</v>
      </c>
      <c r="U602" s="19">
        <f>IF($C602="B",VLOOKUP($A602,Bat!$A$4:$AU$1464,46,FALSE),VLOOKUP($A602,Pit!$A$4:$BD$1664,55,FALSE))</f>
        <v>800</v>
      </c>
      <c r="V602" s="19">
        <f>IF($C602="B",VLOOKUP($A602,Bat!$A$4:$BA$1464,47,FALSE),VLOOKUP($A602,Pit!$A$4:$BF$1664,56,FALSE))</f>
        <v>800</v>
      </c>
      <c r="W602" s="19">
        <f>IF($C602="B",VLOOKUP($A602,Bat!$A$4:$BA$1464,48,FALSE),VLOOKUP($A602,Pit!$A$4:$BF$1664,57,FALSE))</f>
        <v>0</v>
      </c>
      <c r="X602" s="14">
        <f t="shared" si="43"/>
        <v>1433</v>
      </c>
      <c r="Y602" s="20">
        <f t="shared" si="44"/>
        <v>583</v>
      </c>
      <c r="Z602" s="14" t="str">
        <f>IFERROR(VLOOKUP($D602,Results37!$F$3:$L$1396,Z$1,FALSE),"")</f>
        <v/>
      </c>
      <c r="AA602" s="43" t="str">
        <f>IF(ISERROR(VLOOKUP(D602,Results37!$F$3:$O$1399,AA$1,FALSE)),"",IF(VLOOKUP(D602,Results37!$F$3:$O$1399,AA$1+1,FALSE)=1,"S"&amp;VLOOKUP(D602,Results37!$F$3:$O$1399,AA$1,FALSE),VLOOKUP(D602,Results37!$F$3:$O$1399,AA$1,FALSE)))</f>
        <v/>
      </c>
      <c r="AB602" s="14" t="str">
        <f>IFERROR(VLOOKUP($D602,Results37!$F$3:$L$1396,AB$1,FALSE),"")</f>
        <v/>
      </c>
      <c r="AC602" s="14" t="str">
        <f>IFERROR(VLOOKUP($D602,Results37!$F$3:$L$1396,AC$1,FALSE),"")</f>
        <v/>
      </c>
      <c r="AD602" s="14" t="e">
        <f t="shared" si="45"/>
        <v>#VALUE!</v>
      </c>
      <c r="AE602" s="18" t="str">
        <f>IF(ISERROR(VLOOKUP($AC602&amp;"-"&amp;$F602&amp;" "&amp;G602,Bonuses!$B$1:$G$1006,4,FALSE)),"",INT(VLOOKUP($AC602&amp;"-"&amp;$F602&amp;" "&amp;$G602,Bonuses!$B$1:$G$1006,4,FALSE)))</f>
        <v/>
      </c>
      <c r="AF602" s="14" t="str">
        <f>AA602&amp;"."&amp;AB602&amp;" ("&amp;Z602&amp;") - "&amp;E602&amp;" "&amp;F602&amp;" "&amp;G602</f>
        <v>. () - SP Mark Cruz</v>
      </c>
    </row>
    <row r="603" spans="1:32" s="19" customFormat="1" hidden="1" x14ac:dyDescent="0.3">
      <c r="A603" s="19">
        <v>10952</v>
      </c>
      <c r="B603" s="19">
        <f t="shared" si="42"/>
        <v>0</v>
      </c>
      <c r="C603" s="14" t="str">
        <f>IF(ISNUMBER(IFERROR(VLOOKUP($A603,Pit!$A$4:$A$600,1,FALSE),"B")),"P","B")</f>
        <v>P</v>
      </c>
      <c r="D603" s="15">
        <f>IF($C603="B",VLOOKUP($A603,Bat!$A$4:$BG$1500,D$1,FALSE),VLOOKUP($A603,Pit!$A$4:$BA$1686,D$2,FALSE))</f>
        <v>10952</v>
      </c>
      <c r="E603" s="14" t="str">
        <f>IF($C603="B",VLOOKUP($A603,Bat!$A$4:$BG$1500,E$1,FALSE),VLOOKUP($A603,Pit!$A$4:$BA$1686,E$2,FALSE))</f>
        <v>RP</v>
      </c>
      <c r="F603" s="14" t="str">
        <f>IF($C603="B",VLOOKUP($A603,Bat!$A$4:$BG$1500,F$1,FALSE),VLOOKUP($A603,Pit!$A$4:$BA$1686,F$2,FALSE))</f>
        <v>Mitchell</v>
      </c>
      <c r="G603" s="14" t="str">
        <f>IF($C603="B",VLOOKUP($A603,Bat!$A$4:$BG$1500,G$1,FALSE),VLOOKUP($A603,Pit!$A$4:$BA$1686,G$2,FALSE))</f>
        <v>Chiesman</v>
      </c>
      <c r="H603" s="14">
        <f>IF($C603="B",VLOOKUP($A603,Bat!$A$4:$BG$1500,H$1,FALSE),VLOOKUP($A603,Pit!$A$4:$BA$1686,H$2,FALSE))</f>
        <v>18</v>
      </c>
      <c r="I603" s="14" t="str">
        <f>IF($C603="B",VLOOKUP($A603,Bat!$A$4:$BG$1500,I$1,FALSE),VLOOKUP($A603,Pit!$A$4:$BA$1686,I$2,FALSE))</f>
        <v>R</v>
      </c>
      <c r="J603" s="14" t="str">
        <f>IF($C603="B",VLOOKUP($A603,Bat!$A$4:$BG$1500,J$1,FALSE),VLOOKUP($A603,Pit!$A$4:$BA$1686,J$2,FALSE))</f>
        <v>R</v>
      </c>
      <c r="K603" s="14" t="str">
        <f>IF($C603="B",VLOOKUP($A603,Bat!$A$4:$BG$1500,K$1,FALSE),VLOOKUP($A603,Pit!$A$4:$BA$1686,K$2,FALSE))</f>
        <v>High</v>
      </c>
      <c r="L603" s="15" t="str">
        <f>IF($C603="B",VLOOKUP($A603,Bat!$A$4:$BG$1500,L$1,FALSE),VLOOKUP($A603,Pit!$A$4:$BA$1686,L$2,FALSE))</f>
        <v>Normal</v>
      </c>
      <c r="M603" s="14">
        <f>IF($C603="B",VLOOKUP($A603,Bat!$A$4:$BG$1500,M$1,FALSE),VLOOKUP($A603,Pit!$A$4:$BA$1686,M$2,FALSE))</f>
        <v>3</v>
      </c>
      <c r="N603" s="14">
        <f>IF($C603="B",VLOOKUP($A603,Bat!$A$4:$BG$1500,N$1,FALSE),VLOOKUP($A603,Pit!$A$4:$BA$1686,N$2,FALSE))</f>
        <v>2</v>
      </c>
      <c r="O603" s="14">
        <f>IF($C603="B",VLOOKUP($A603,Bat!$A$4:$BG$1500,O$1,FALSE),VLOOKUP($A603,Pit!$A$4:$BA$1686,O$2,FALSE))</f>
        <v>2</v>
      </c>
      <c r="P603" s="14" t="str">
        <f>IF($C603="B",VLOOKUP($A603,Bat!$A$4:$BG$1500,P$1,FALSE),VLOOKUP($A603,Pit!$A$4:$BA$1686,P$2,FALSE))</f>
        <v>86-88 Mph</v>
      </c>
      <c r="Q603" s="15">
        <f>IF($C603="B",VLOOKUP($A603,Bat!$A$4:$BG$1500,Q$1,FALSE),VLOOKUP($A603,Pit!$A$4:$BA$1686,Q$2,FALSE))</f>
        <v>6</v>
      </c>
      <c r="R603" s="16">
        <f>IF($C603="B",VLOOKUP($A603,Bat!$A$4:$BG$1500,R$1,FALSE),VLOOKUP($A603,Pit!$A$4:$BA$1686,R$2,FALSE))</f>
        <v>98.694973125523717</v>
      </c>
      <c r="S603" s="17">
        <f>IF($C603="B",VLOOKUP($A603,Bat!$A$4:$BG$1500,S$1,FALSE),VLOOKUP($A603,Pit!$A$4:$BA$1686,S$2,FALSE))</f>
        <v>-0.21256077351204103</v>
      </c>
      <c r="T603" s="48" t="str">
        <f>IF($C603="B",VLOOKUP($A603,Bat!$A$4:$BG$1500,T$1,FALSE),VLOOKUP($A603,Pit!$A$4:$BA$1686,T$2,FALSE))</f>
        <v>$65k</v>
      </c>
      <c r="U603" s="19">
        <f>IF($C603="B",VLOOKUP($A603,Bat!$A$4:$AU$1464,46,FALSE),VLOOKUP($A603,Pit!$A$4:$BD$1664,55,FALSE))</f>
        <v>800</v>
      </c>
      <c r="V603" s="19">
        <f>IF($C603="B",VLOOKUP($A603,Bat!$A$4:$BA$1464,47,FALSE),VLOOKUP($A603,Pit!$A$4:$BF$1664,56,FALSE))</f>
        <v>800</v>
      </c>
      <c r="W603" s="19">
        <f>IF($C603="B",VLOOKUP($A603,Bat!$A$4:$BA$1464,48,FALSE),VLOOKUP($A603,Pit!$A$4:$BF$1664,57,FALSE))</f>
        <v>0</v>
      </c>
      <c r="X603" s="14">
        <f t="shared" si="43"/>
        <v>1435</v>
      </c>
      <c r="Y603" s="20">
        <f t="shared" si="44"/>
        <v>585</v>
      </c>
      <c r="Z603" s="14">
        <f>IFERROR(VLOOKUP($D603,Results37!$F$3:$L$1396,Z$1,FALSE),"")</f>
        <v>513</v>
      </c>
      <c r="AA603" s="43">
        <f>IF(ISERROR(VLOOKUP(D603,Results37!$F$3:$O$1399,AA$1,FALSE)),"",IF(VLOOKUP(D603,Results37!$F$3:$O$1399,AA$1+1,FALSE)=1,"S"&amp;VLOOKUP(D603,Results37!$F$3:$O$1399,AA$1,FALSE),VLOOKUP(D603,Results37!$F$3:$O$1399,AA$1,FALSE)))</f>
        <v>17</v>
      </c>
      <c r="AB603" s="14">
        <f>IFERROR(VLOOKUP($D603,Results37!$F$3:$L$1396,AB$1,FALSE),"")</f>
        <v>13</v>
      </c>
      <c r="AC603" s="14" t="str">
        <f>IFERROR(VLOOKUP($D603,Results37!$F$3:$L$1396,AC$1,FALSE),"")</f>
        <v>Toyama Wind Dancers</v>
      </c>
      <c r="AD603" s="14">
        <f t="shared" si="45"/>
        <v>922</v>
      </c>
      <c r="AE603" s="18" t="str">
        <f>IF(ISERROR(VLOOKUP($AC603&amp;"-"&amp;$F603&amp;" "&amp;G603,Bonuses!$B$1:$G$1006,4,FALSE)),"",INT(VLOOKUP($AC603&amp;"-"&amp;$F603&amp;" "&amp;$G603,Bonuses!$B$1:$G$1006,4,FALSE)))</f>
        <v/>
      </c>
      <c r="AF603" s="14" t="str">
        <f>IF(ISERROR(VLOOKUP($AC603&amp;"-"&amp;$F603,Bonuses!$B$1:$G$1006,5,FALSE)),"",IF(VLOOKUP($AC603&amp;"-"&amp;$F603,Bonuses!$B$1:$G$1006,5,FALSE)="","",VLOOKUP($AC603&amp;"-"&amp;$F603,Bonuses!$B$1:$G$1006,6,FALSE)&amp;" yrs, "&amp;VLOOKUP($AC603&amp;"-"&amp;$F603,Bonuses!$B$1:$G$1006,5,FALSE)))</f>
        <v/>
      </c>
    </row>
    <row r="604" spans="1:32" s="19" customFormat="1" hidden="1" x14ac:dyDescent="0.3">
      <c r="A604" s="19">
        <v>4791</v>
      </c>
      <c r="B604" s="19">
        <f t="shared" si="42"/>
        <v>0</v>
      </c>
      <c r="C604" s="14" t="str">
        <f>IF(ISNUMBER(IFERROR(VLOOKUP($A604,Pit!$A$4:$A$600,1,FALSE),"B")),"P","B")</f>
        <v>P</v>
      </c>
      <c r="D604" s="15">
        <f>IF($C604="B",VLOOKUP($A604,Bat!$A$4:$BG$1500,D$1,FALSE),VLOOKUP($A604,Pit!$A$4:$BA$1686,D$2,FALSE))</f>
        <v>4791</v>
      </c>
      <c r="E604" s="14" t="str">
        <f>IF($C604="B",VLOOKUP($A604,Bat!$A$4:$BG$1500,E$1,FALSE),VLOOKUP($A604,Pit!$A$4:$BA$1686,E$2,FALSE))</f>
        <v>RP</v>
      </c>
      <c r="F604" s="14" t="str">
        <f>IF($C604="B",VLOOKUP($A604,Bat!$A$4:$BG$1500,F$1,FALSE),VLOOKUP($A604,Pit!$A$4:$BA$1686,F$2,FALSE))</f>
        <v>Mike</v>
      </c>
      <c r="G604" s="14" t="str">
        <f>IF($C604="B",VLOOKUP($A604,Bat!$A$4:$BG$1500,G$1,FALSE),VLOOKUP($A604,Pit!$A$4:$BA$1686,G$2,FALSE))</f>
        <v>Scott</v>
      </c>
      <c r="H604" s="14">
        <f>IF($C604="B",VLOOKUP($A604,Bat!$A$4:$BG$1500,H$1,FALSE),VLOOKUP($A604,Pit!$A$4:$BA$1686,H$2,FALSE))</f>
        <v>21</v>
      </c>
      <c r="I604" s="14" t="str">
        <f>IF($C604="B",VLOOKUP($A604,Bat!$A$4:$BG$1500,I$1,FALSE),VLOOKUP($A604,Pit!$A$4:$BA$1686,I$2,FALSE))</f>
        <v>L</v>
      </c>
      <c r="J604" s="14" t="str">
        <f>IF($C604="B",VLOOKUP($A604,Bat!$A$4:$BG$1500,J$1,FALSE),VLOOKUP($A604,Pit!$A$4:$BA$1686,J$2,FALSE))</f>
        <v>L</v>
      </c>
      <c r="K604" s="14" t="str">
        <f>IF($C604="B",VLOOKUP($A604,Bat!$A$4:$BG$1500,K$1,FALSE),VLOOKUP($A604,Pit!$A$4:$BA$1686,K$2,FALSE))</f>
        <v>Normal</v>
      </c>
      <c r="L604" s="15" t="str">
        <f>IF($C604="B",VLOOKUP($A604,Bat!$A$4:$BG$1500,L$1,FALSE),VLOOKUP($A604,Pit!$A$4:$BA$1686,L$2,FALSE))</f>
        <v>Normal</v>
      </c>
      <c r="M604" s="14">
        <f>IF($C604="B",VLOOKUP($A604,Bat!$A$4:$BG$1500,M$1,FALSE),VLOOKUP($A604,Pit!$A$4:$BA$1686,M$2,FALSE))</f>
        <v>4</v>
      </c>
      <c r="N604" s="14">
        <f>IF($C604="B",VLOOKUP($A604,Bat!$A$4:$BG$1500,N$1,FALSE),VLOOKUP($A604,Pit!$A$4:$BA$1686,N$2,FALSE))</f>
        <v>2</v>
      </c>
      <c r="O604" s="14">
        <f>IF($C604="B",VLOOKUP($A604,Bat!$A$4:$BG$1500,O$1,FALSE),VLOOKUP($A604,Pit!$A$4:$BA$1686,O$2,FALSE))</f>
        <v>2</v>
      </c>
      <c r="P604" s="14" t="str">
        <f>IF($C604="B",VLOOKUP($A604,Bat!$A$4:$BG$1500,P$1,FALSE),VLOOKUP($A604,Pit!$A$4:$BA$1686,P$2,FALSE))</f>
        <v>84-86 Mph</v>
      </c>
      <c r="Q604" s="15">
        <f>IF($C604="B",VLOOKUP($A604,Bat!$A$4:$BG$1500,Q$1,FALSE),VLOOKUP($A604,Pit!$A$4:$BA$1686,Q$2,FALSE))</f>
        <v>6</v>
      </c>
      <c r="R604" s="16">
        <f>IF($C604="B",VLOOKUP($A604,Bat!$A$4:$BG$1500,R$1,FALSE),VLOOKUP($A604,Pit!$A$4:$BA$1686,R$2,FALSE))</f>
        <v>98.678150333922019</v>
      </c>
      <c r="S604" s="17">
        <f>IF($C604="B",VLOOKUP($A604,Bat!$A$4:$BG$1500,S$1,FALSE),VLOOKUP($A604,Pit!$A$4:$BA$1686,S$2,FALSE))</f>
        <v>-0.21411278815128443</v>
      </c>
      <c r="T604" s="48" t="str">
        <f>IF($C604="B",VLOOKUP($A604,Bat!$A$4:$BG$1500,T$1,FALSE),VLOOKUP($A604,Pit!$A$4:$BA$1686,T$2,FALSE))</f>
        <v>-</v>
      </c>
      <c r="U604" s="19">
        <f>IF($C604="B",VLOOKUP($A604,Bat!$A$4:$AU$1464,46,FALSE),VLOOKUP($A604,Pit!$A$4:$BD$1664,55,FALSE))</f>
        <v>800</v>
      </c>
      <c r="V604" s="19">
        <f>IF($C604="B",VLOOKUP($A604,Bat!$A$4:$BA$1464,47,FALSE),VLOOKUP($A604,Pit!$A$4:$BF$1664,56,FALSE))</f>
        <v>800</v>
      </c>
      <c r="W604" s="19">
        <f>IF($C604="B",VLOOKUP($A604,Bat!$A$4:$BA$1464,48,FALSE),VLOOKUP($A604,Pit!$A$4:$BF$1664,57,FALSE))</f>
        <v>0</v>
      </c>
      <c r="X604" s="14">
        <f t="shared" si="43"/>
        <v>1438</v>
      </c>
      <c r="Y604" s="20">
        <f t="shared" si="44"/>
        <v>588</v>
      </c>
      <c r="Z604" s="14" t="str">
        <f>IFERROR(VLOOKUP($D604,Results37!$F$3:$L$1396,Z$1,FALSE),"")</f>
        <v/>
      </c>
      <c r="AA604" s="43" t="str">
        <f>IF(ISERROR(VLOOKUP(D604,Results37!$F$3:$O$1399,AA$1,FALSE)),"",IF(VLOOKUP(D604,Results37!$F$3:$O$1399,AA$1+1,FALSE)=1,"S"&amp;VLOOKUP(D604,Results37!$F$3:$O$1399,AA$1,FALSE),VLOOKUP(D604,Results37!$F$3:$O$1399,AA$1,FALSE)))</f>
        <v/>
      </c>
      <c r="AB604" s="14" t="str">
        <f>IFERROR(VLOOKUP($D604,Results37!$F$3:$L$1396,AB$1,FALSE),"")</f>
        <v/>
      </c>
      <c r="AC604" s="14" t="str">
        <f>IFERROR(VLOOKUP($D604,Results37!$F$3:$L$1396,AC$1,FALSE),"")</f>
        <v/>
      </c>
      <c r="AD604" s="14" t="e">
        <f t="shared" si="45"/>
        <v>#VALUE!</v>
      </c>
      <c r="AE604" s="18" t="str">
        <f>IF(ISERROR(VLOOKUP($AC604&amp;"-"&amp;$F604&amp;" "&amp;G604,Bonuses!$B$1:$G$1006,4,FALSE)),"",INT(VLOOKUP($AC604&amp;"-"&amp;$F604&amp;" "&amp;$G604,Bonuses!$B$1:$G$1006,4,FALSE)))</f>
        <v/>
      </c>
      <c r="AF604" s="14" t="str">
        <f>IF(ISERROR(VLOOKUP($AC604&amp;"-"&amp;$F604,Bonuses!$B$1:$G$1006,5,FALSE)),"",IF(VLOOKUP($AC604&amp;"-"&amp;$F604,Bonuses!$B$1:$G$1006,5,FALSE)="","",VLOOKUP($AC604&amp;"-"&amp;$F604,Bonuses!$B$1:$G$1006,6,FALSE)&amp;" yrs, "&amp;VLOOKUP($AC604&amp;"-"&amp;$F604,Bonuses!$B$1:$G$1006,5,FALSE)))</f>
        <v/>
      </c>
    </row>
    <row r="605" spans="1:32" s="19" customFormat="1" hidden="1" x14ac:dyDescent="0.3">
      <c r="A605" s="19">
        <v>7246</v>
      </c>
      <c r="B605" s="19">
        <f t="shared" si="42"/>
        <v>0</v>
      </c>
      <c r="C605" s="14" t="str">
        <f>IF(ISNUMBER(IFERROR(VLOOKUP($A605,Pit!$A$4:$A$600,1,FALSE),"B")),"P","B")</f>
        <v>P</v>
      </c>
      <c r="D605" s="15">
        <f>IF($C605="B",VLOOKUP($A605,Bat!$A$4:$BG$1500,D$1,FALSE),VLOOKUP($A605,Pit!$A$4:$BA$1686,D$2,FALSE))</f>
        <v>7246</v>
      </c>
      <c r="E605" s="14" t="str">
        <f>IF($C605="B",VLOOKUP($A605,Bat!$A$4:$BG$1500,E$1,FALSE),VLOOKUP($A605,Pit!$A$4:$BA$1686,E$2,FALSE))</f>
        <v>RP</v>
      </c>
      <c r="F605" s="14" t="str">
        <f>IF($C605="B",VLOOKUP($A605,Bat!$A$4:$BG$1500,F$1,FALSE),VLOOKUP($A605,Pit!$A$4:$BA$1686,F$2,FALSE))</f>
        <v>Travis</v>
      </c>
      <c r="G605" s="14" t="str">
        <f>IF($C605="B",VLOOKUP($A605,Bat!$A$4:$BG$1500,G$1,FALSE),VLOOKUP($A605,Pit!$A$4:$BA$1686,G$2,FALSE))</f>
        <v>Richardson</v>
      </c>
      <c r="H605" s="14">
        <f>IF($C605="B",VLOOKUP($A605,Bat!$A$4:$BG$1500,H$1,FALSE),VLOOKUP($A605,Pit!$A$4:$BA$1686,H$2,FALSE))</f>
        <v>18</v>
      </c>
      <c r="I605" s="14" t="str">
        <f>IF($C605="B",VLOOKUP($A605,Bat!$A$4:$BG$1500,I$1,FALSE),VLOOKUP($A605,Pit!$A$4:$BA$1686,I$2,FALSE))</f>
        <v>R</v>
      </c>
      <c r="J605" s="14" t="str">
        <f>IF($C605="B",VLOOKUP($A605,Bat!$A$4:$BG$1500,J$1,FALSE),VLOOKUP($A605,Pit!$A$4:$BA$1686,J$2,FALSE))</f>
        <v>R</v>
      </c>
      <c r="K605" s="14" t="str">
        <f>IF($C605="B",VLOOKUP($A605,Bat!$A$4:$BG$1500,K$1,FALSE),VLOOKUP($A605,Pit!$A$4:$BA$1686,K$2,FALSE))</f>
        <v>Low</v>
      </c>
      <c r="L605" s="15" t="str">
        <f>IF($C605="B",VLOOKUP($A605,Bat!$A$4:$BG$1500,L$1,FALSE),VLOOKUP($A605,Pit!$A$4:$BA$1686,L$2,FALSE))</f>
        <v>Normal</v>
      </c>
      <c r="M605" s="14">
        <f>IF($C605="B",VLOOKUP($A605,Bat!$A$4:$BG$1500,M$1,FALSE),VLOOKUP($A605,Pit!$A$4:$BA$1686,M$2,FALSE))</f>
        <v>5</v>
      </c>
      <c r="N605" s="14">
        <f>IF($C605="B",VLOOKUP($A605,Bat!$A$4:$BG$1500,N$1,FALSE),VLOOKUP($A605,Pit!$A$4:$BA$1686,N$2,FALSE))</f>
        <v>1</v>
      </c>
      <c r="O605" s="14">
        <f>IF($C605="B",VLOOKUP($A605,Bat!$A$4:$BG$1500,O$1,FALSE),VLOOKUP($A605,Pit!$A$4:$BA$1686,O$2,FALSE))</f>
        <v>1</v>
      </c>
      <c r="P605" s="14" t="str">
        <f>IF($C605="B",VLOOKUP($A605,Bat!$A$4:$BG$1500,P$1,FALSE),VLOOKUP($A605,Pit!$A$4:$BA$1686,P$2,FALSE))</f>
        <v>91-93 Mph</v>
      </c>
      <c r="Q605" s="15">
        <f>IF($C605="B",VLOOKUP($A605,Bat!$A$4:$BG$1500,Q$1,FALSE),VLOOKUP($A605,Pit!$A$4:$BA$1686,Q$2,FALSE))</f>
        <v>4</v>
      </c>
      <c r="R605" s="16">
        <f>IF($C605="B",VLOOKUP($A605,Bat!$A$4:$BG$1500,R$1,FALSE),VLOOKUP($A605,Pit!$A$4:$BA$1686,R$2,FALSE))</f>
        <v>94.256449751760087</v>
      </c>
      <c r="S605" s="17">
        <f>IF($C605="B",VLOOKUP($A605,Bat!$A$4:$BG$1500,S$1,FALSE),VLOOKUP($A605,Pit!$A$4:$BA$1686,S$2,FALSE))</f>
        <v>-0.6220441348829322</v>
      </c>
      <c r="T605" s="48" t="str">
        <f>IF($C605="B",VLOOKUP($A605,Bat!$A$4:$BG$1500,T$1,FALSE),VLOOKUP($A605,Pit!$A$4:$BA$1686,T$2,FALSE))</f>
        <v>$65k</v>
      </c>
      <c r="U605" s="19">
        <f>IF($C605="B",VLOOKUP($A605,Bat!$A$4:$AU$1464,46,FALSE),VLOOKUP($A605,Pit!$A$4:$BD$1664,55,FALSE))</f>
        <v>800</v>
      </c>
      <c r="V605" s="19">
        <f>IF($C605="B",VLOOKUP($A605,Bat!$A$4:$BA$1464,47,FALSE),VLOOKUP($A605,Pit!$A$4:$BF$1664,56,FALSE))</f>
        <v>800</v>
      </c>
      <c r="W605" s="19">
        <f>IF($C605="B",VLOOKUP($A605,Bat!$A$4:$BA$1464,48,FALSE),VLOOKUP($A605,Pit!$A$4:$BF$1664,57,FALSE))</f>
        <v>0</v>
      </c>
      <c r="X605" s="14">
        <f t="shared" si="43"/>
        <v>1676</v>
      </c>
      <c r="Y605" s="20">
        <f t="shared" si="44"/>
        <v>826</v>
      </c>
      <c r="Z605" s="14" t="str">
        <f>IFERROR(VLOOKUP($D605,Results37!$F$3:$L$1396,Z$1,FALSE),"")</f>
        <v/>
      </c>
      <c r="AA605" s="43" t="str">
        <f>IF(ISERROR(VLOOKUP(D605,Results37!$F$3:$O$1399,AA$1,FALSE)),"",IF(VLOOKUP(D605,Results37!$F$3:$O$1399,AA$1+1,FALSE)=1,"S"&amp;VLOOKUP(D605,Results37!$F$3:$O$1399,AA$1,FALSE),VLOOKUP(D605,Results37!$F$3:$O$1399,AA$1,FALSE)))</f>
        <v/>
      </c>
      <c r="AB605" s="14" t="str">
        <f>IFERROR(VLOOKUP($D605,Results37!$F$3:$L$1396,AB$1,FALSE),"")</f>
        <v/>
      </c>
      <c r="AC605" s="14" t="str">
        <f>IFERROR(VLOOKUP($D605,Results37!$F$3:$L$1396,AC$1,FALSE),"")</f>
        <v/>
      </c>
      <c r="AD605" s="14" t="e">
        <f t="shared" si="45"/>
        <v>#VALUE!</v>
      </c>
      <c r="AE605" s="18" t="str">
        <f>IF(ISERROR(VLOOKUP($AC605&amp;"-"&amp;$F605&amp;" "&amp;G605,Bonuses!$B$1:$G$1006,4,FALSE)),"",INT(VLOOKUP($AC605&amp;"-"&amp;$F605&amp;" "&amp;$G605,Bonuses!$B$1:$G$1006,4,FALSE)))</f>
        <v/>
      </c>
      <c r="AF605" s="14" t="str">
        <f>IF(ISERROR(VLOOKUP($AC605&amp;"-"&amp;$F605,Bonuses!$B$1:$G$1006,5,FALSE)),"",IF(VLOOKUP($AC605&amp;"-"&amp;$F605,Bonuses!$B$1:$G$1006,5,FALSE)="","",VLOOKUP($AC605&amp;"-"&amp;$F605,Bonuses!$B$1:$G$1006,6,FALSE)&amp;" yrs, "&amp;VLOOKUP($AC605&amp;"-"&amp;$F605,Bonuses!$B$1:$G$1006,5,FALSE)))</f>
        <v/>
      </c>
    </row>
    <row r="606" spans="1:32" s="19" customFormat="1" hidden="1" x14ac:dyDescent="0.3">
      <c r="A606" s="19">
        <v>5139</v>
      </c>
      <c r="B606" s="19">
        <f t="shared" si="42"/>
        <v>0</v>
      </c>
      <c r="C606" s="14" t="str">
        <f>IF(ISNUMBER(IFERROR(VLOOKUP($A606,Pit!$A$4:$A$600,1,FALSE),"B")),"P","B")</f>
        <v>P</v>
      </c>
      <c r="D606" s="15">
        <f>IF($C606="B",VLOOKUP($A606,Bat!$A$4:$BG$1500,D$1,FALSE),VLOOKUP($A606,Pit!$A$4:$BA$1686,D$2,FALSE))</f>
        <v>5139</v>
      </c>
      <c r="E606" s="14" t="str">
        <f>IF($C606="B",VLOOKUP($A606,Bat!$A$4:$BG$1500,E$1,FALSE),VLOOKUP($A606,Pit!$A$4:$BA$1686,E$2,FALSE))</f>
        <v>RP</v>
      </c>
      <c r="F606" s="14" t="str">
        <f>IF($C606="B",VLOOKUP($A606,Bat!$A$4:$BG$1500,F$1,FALSE),VLOOKUP($A606,Pit!$A$4:$BA$1686,F$2,FALSE))</f>
        <v>Miguel</v>
      </c>
      <c r="G606" s="14" t="str">
        <f>IF($C606="B",VLOOKUP($A606,Bat!$A$4:$BG$1500,G$1,FALSE),VLOOKUP($A606,Pit!$A$4:$BA$1686,G$2,FALSE))</f>
        <v>Pérez</v>
      </c>
      <c r="H606" s="14">
        <f>IF($C606="B",VLOOKUP($A606,Bat!$A$4:$BG$1500,H$1,FALSE),VLOOKUP($A606,Pit!$A$4:$BA$1686,H$2,FALSE))</f>
        <v>18</v>
      </c>
      <c r="I606" s="14" t="str">
        <f>IF($C606="B",VLOOKUP($A606,Bat!$A$4:$BG$1500,I$1,FALSE),VLOOKUP($A606,Pit!$A$4:$BA$1686,I$2,FALSE))</f>
        <v>S</v>
      </c>
      <c r="J606" s="14" t="str">
        <f>IF($C606="B",VLOOKUP($A606,Bat!$A$4:$BG$1500,J$1,FALSE),VLOOKUP($A606,Pit!$A$4:$BA$1686,J$2,FALSE))</f>
        <v>R</v>
      </c>
      <c r="K606" s="14" t="str">
        <f>IF($C606="B",VLOOKUP($A606,Bat!$A$4:$BG$1500,K$1,FALSE),VLOOKUP($A606,Pit!$A$4:$BA$1686,K$2,FALSE))</f>
        <v>Low</v>
      </c>
      <c r="L606" s="15" t="str">
        <f>IF($C606="B",VLOOKUP($A606,Bat!$A$4:$BG$1500,L$1,FALSE),VLOOKUP($A606,Pit!$A$4:$BA$1686,L$2,FALSE))</f>
        <v>Normal</v>
      </c>
      <c r="M606" s="14">
        <f>IF($C606="B",VLOOKUP($A606,Bat!$A$4:$BG$1500,M$1,FALSE),VLOOKUP($A606,Pit!$A$4:$BA$1686,M$2,FALSE))</f>
        <v>2</v>
      </c>
      <c r="N606" s="14">
        <f>IF($C606="B",VLOOKUP($A606,Bat!$A$4:$BG$1500,N$1,FALSE),VLOOKUP($A606,Pit!$A$4:$BA$1686,N$2,FALSE))</f>
        <v>1</v>
      </c>
      <c r="O606" s="14">
        <f>IF($C606="B",VLOOKUP($A606,Bat!$A$4:$BG$1500,O$1,FALSE),VLOOKUP($A606,Pit!$A$4:$BA$1686,O$2,FALSE))</f>
        <v>3</v>
      </c>
      <c r="P606" s="14" t="str">
        <f>IF($C606="B",VLOOKUP($A606,Bat!$A$4:$BG$1500,P$1,FALSE),VLOOKUP($A606,Pit!$A$4:$BA$1686,P$2,FALSE))</f>
        <v>83-85 Mph</v>
      </c>
      <c r="Q606" s="15">
        <f>IF($C606="B",VLOOKUP($A606,Bat!$A$4:$BG$1500,Q$1,FALSE),VLOOKUP($A606,Pit!$A$4:$BA$1686,Q$2,FALSE))</f>
        <v>6</v>
      </c>
      <c r="R606" s="16">
        <f>IF($C606="B",VLOOKUP($A606,Bat!$A$4:$BG$1500,R$1,FALSE),VLOOKUP($A606,Pit!$A$4:$BA$1686,R$2,FALSE))</f>
        <v>94.171808628976208</v>
      </c>
      <c r="S606" s="17">
        <f>IF($C606="B",VLOOKUP($A606,Bat!$A$4:$BG$1500,S$1,FALSE),VLOOKUP($A606,Pit!$A$4:$BA$1686,S$2,FALSE))</f>
        <v>-0.6298528425429214</v>
      </c>
      <c r="T606" s="48" t="str">
        <f>IF($C606="B",VLOOKUP($A606,Bat!$A$4:$BG$1500,T$1,FALSE),VLOOKUP($A606,Pit!$A$4:$BA$1686,T$2,FALSE))</f>
        <v>$70k</v>
      </c>
      <c r="U606" s="19">
        <f>IF($C606="B",VLOOKUP($A606,Bat!$A$4:$AU$1464,46,FALSE),VLOOKUP($A606,Pit!$A$4:$BD$1664,55,FALSE))</f>
        <v>800</v>
      </c>
      <c r="V606" s="19">
        <f>IF($C606="B",VLOOKUP($A606,Bat!$A$4:$BA$1464,47,FALSE),VLOOKUP($A606,Pit!$A$4:$BF$1664,56,FALSE))</f>
        <v>800</v>
      </c>
      <c r="W606" s="19">
        <f>IF($C606="B",VLOOKUP($A606,Bat!$A$4:$BA$1464,48,FALSE),VLOOKUP($A606,Pit!$A$4:$BF$1664,57,FALSE))</f>
        <v>0</v>
      </c>
      <c r="X606" s="14">
        <f t="shared" si="43"/>
        <v>1681</v>
      </c>
      <c r="Y606" s="20">
        <f t="shared" si="44"/>
        <v>831</v>
      </c>
      <c r="Z606" s="14" t="str">
        <f>IFERROR(VLOOKUP($D606,Results37!$F$3:$L$1396,Z$1,FALSE),"")</f>
        <v/>
      </c>
      <c r="AA606" s="43" t="str">
        <f>IF(ISERROR(VLOOKUP(D606,Results37!$F$3:$O$1399,AA$1,FALSE)),"",IF(VLOOKUP(D606,Results37!$F$3:$O$1399,AA$1+1,FALSE)=1,"S"&amp;VLOOKUP(D606,Results37!$F$3:$O$1399,AA$1,FALSE),VLOOKUP(D606,Results37!$F$3:$O$1399,AA$1,FALSE)))</f>
        <v/>
      </c>
      <c r="AB606" s="14" t="str">
        <f>IFERROR(VLOOKUP($D606,Results37!$F$3:$L$1396,AB$1,FALSE),"")</f>
        <v/>
      </c>
      <c r="AC606" s="14" t="str">
        <f>IFERROR(VLOOKUP($D606,Results37!$F$3:$L$1396,AC$1,FALSE),"")</f>
        <v/>
      </c>
      <c r="AD606" s="14" t="e">
        <f t="shared" si="45"/>
        <v>#VALUE!</v>
      </c>
      <c r="AE606" s="18" t="str">
        <f>IF(ISERROR(VLOOKUP($AC606&amp;"-"&amp;$F606&amp;" "&amp;G606,Bonuses!$B$1:$G$1006,4,FALSE)),"",INT(VLOOKUP($AC606&amp;"-"&amp;$F606&amp;" "&amp;$G606,Bonuses!$B$1:$G$1006,4,FALSE)))</f>
        <v/>
      </c>
      <c r="AF606" s="14" t="str">
        <f>IF(ISERROR(VLOOKUP($AC606&amp;"-"&amp;$F606,Bonuses!$B$1:$G$1006,5,FALSE)),"",IF(VLOOKUP($AC606&amp;"-"&amp;$F606,Bonuses!$B$1:$G$1006,5,FALSE)="","",VLOOKUP($AC606&amp;"-"&amp;$F606,Bonuses!$B$1:$G$1006,6,FALSE)&amp;" yrs, "&amp;VLOOKUP($AC606&amp;"-"&amp;$F606,Bonuses!$B$1:$G$1006,5,FALSE)))</f>
        <v/>
      </c>
    </row>
    <row r="607" spans="1:32" s="19" customFormat="1" hidden="1" x14ac:dyDescent="0.3">
      <c r="A607" s="19">
        <v>12674</v>
      </c>
      <c r="B607" s="19">
        <f t="shared" si="42"/>
        <v>0</v>
      </c>
      <c r="C607" s="14" t="str">
        <f>IF(ISNUMBER(IFERROR(VLOOKUP($A607,Pit!$A$4:$A$600,1,FALSE),"B")),"P","B")</f>
        <v>P</v>
      </c>
      <c r="D607" s="15">
        <f>IF($C607="B",VLOOKUP($A607,Bat!$A$4:$BG$1500,D$1,FALSE),VLOOKUP($A607,Pit!$A$4:$BA$1686,D$2,FALSE))</f>
        <v>12674</v>
      </c>
      <c r="E607" s="14" t="str">
        <f>IF($C607="B",VLOOKUP($A607,Bat!$A$4:$BG$1500,E$1,FALSE),VLOOKUP($A607,Pit!$A$4:$BA$1686,E$2,FALSE))</f>
        <v>RP</v>
      </c>
      <c r="F607" s="14" t="str">
        <f>IF($C607="B",VLOOKUP($A607,Bat!$A$4:$BG$1500,F$1,FALSE),VLOOKUP($A607,Pit!$A$4:$BA$1686,F$2,FALSE))</f>
        <v>Isaac</v>
      </c>
      <c r="G607" s="14" t="str">
        <f>IF($C607="B",VLOOKUP($A607,Bat!$A$4:$BG$1500,G$1,FALSE),VLOOKUP($A607,Pit!$A$4:$BA$1686,G$2,FALSE))</f>
        <v>Isaacs</v>
      </c>
      <c r="H607" s="14">
        <f>IF($C607="B",VLOOKUP($A607,Bat!$A$4:$BG$1500,H$1,FALSE),VLOOKUP($A607,Pit!$A$4:$BA$1686,H$2,FALSE))</f>
        <v>18</v>
      </c>
      <c r="I607" s="14" t="str">
        <f>IF($C607="B",VLOOKUP($A607,Bat!$A$4:$BG$1500,I$1,FALSE),VLOOKUP($A607,Pit!$A$4:$BA$1686,I$2,FALSE))</f>
        <v>L</v>
      </c>
      <c r="J607" s="14" t="str">
        <f>IF($C607="B",VLOOKUP($A607,Bat!$A$4:$BG$1500,J$1,FALSE),VLOOKUP($A607,Pit!$A$4:$BA$1686,J$2,FALSE))</f>
        <v>L</v>
      </c>
      <c r="K607" s="14" t="str">
        <f>IF($C607="B",VLOOKUP($A607,Bat!$A$4:$BG$1500,K$1,FALSE),VLOOKUP($A607,Pit!$A$4:$BA$1686,K$2,FALSE))</f>
        <v>Low</v>
      </c>
      <c r="L607" s="15" t="str">
        <f>IF($C607="B",VLOOKUP($A607,Bat!$A$4:$BG$1500,L$1,FALSE),VLOOKUP($A607,Pit!$A$4:$BA$1686,L$2,FALSE))</f>
        <v>Normal</v>
      </c>
      <c r="M607" s="14">
        <f>IF($C607="B",VLOOKUP($A607,Bat!$A$4:$BG$1500,M$1,FALSE),VLOOKUP($A607,Pit!$A$4:$BA$1686,M$2,FALSE))</f>
        <v>3</v>
      </c>
      <c r="N607" s="14">
        <f>IF($C607="B",VLOOKUP($A607,Bat!$A$4:$BG$1500,N$1,FALSE),VLOOKUP($A607,Pit!$A$4:$BA$1686,N$2,FALSE))</f>
        <v>2</v>
      </c>
      <c r="O607" s="14">
        <f>IF($C607="B",VLOOKUP($A607,Bat!$A$4:$BG$1500,O$1,FALSE),VLOOKUP($A607,Pit!$A$4:$BA$1686,O$2,FALSE))</f>
        <v>2</v>
      </c>
      <c r="P607" s="14" t="str">
        <f>IF($C607="B",VLOOKUP($A607,Bat!$A$4:$BG$1500,P$1,FALSE),VLOOKUP($A607,Pit!$A$4:$BA$1686,P$2,FALSE))</f>
        <v>86-88 Mph</v>
      </c>
      <c r="Q607" s="15">
        <f>IF($C607="B",VLOOKUP($A607,Bat!$A$4:$BG$1500,Q$1,FALSE),VLOOKUP($A607,Pit!$A$4:$BA$1686,Q$2,FALSE))</f>
        <v>2</v>
      </c>
      <c r="R607" s="16">
        <f>IF($C607="B",VLOOKUP($A607,Bat!$A$4:$BG$1500,R$1,FALSE),VLOOKUP($A607,Pit!$A$4:$BA$1686,R$2,FALSE))</f>
        <v>94.11058278897184</v>
      </c>
      <c r="S607" s="17">
        <f>IF($C607="B",VLOOKUP($A607,Bat!$A$4:$BG$1500,S$1,FALSE),VLOOKUP($A607,Pit!$A$4:$BA$1686,S$2,FALSE))</f>
        <v>-0.63550133431744737</v>
      </c>
      <c r="T607" s="48" t="str">
        <f>IF($C607="B",VLOOKUP($A607,Bat!$A$4:$BG$1500,T$1,FALSE),VLOOKUP($A607,Pit!$A$4:$BA$1686,T$2,FALSE))</f>
        <v>$75k</v>
      </c>
      <c r="U607" s="19">
        <f>IF($C607="B",VLOOKUP($A607,Bat!$A$4:$AU$1464,46,FALSE),VLOOKUP($A607,Pit!$A$4:$BD$1664,55,FALSE))</f>
        <v>800</v>
      </c>
      <c r="V607" s="19">
        <f>IF($C607="B",VLOOKUP($A607,Bat!$A$4:$BA$1464,47,FALSE),VLOOKUP($A607,Pit!$A$4:$BF$1664,56,FALSE))</f>
        <v>800</v>
      </c>
      <c r="W607" s="19">
        <f>IF($C607="B",VLOOKUP($A607,Bat!$A$4:$BA$1464,48,FALSE),VLOOKUP($A607,Pit!$A$4:$BF$1664,57,FALSE))</f>
        <v>0</v>
      </c>
      <c r="X607" s="14">
        <f t="shared" si="43"/>
        <v>1687</v>
      </c>
      <c r="Y607" s="20">
        <f t="shared" si="44"/>
        <v>837</v>
      </c>
      <c r="Z607" s="14" t="str">
        <f>IFERROR(VLOOKUP($D607,Results37!$F$3:$L$1396,Z$1,FALSE),"")</f>
        <v/>
      </c>
      <c r="AA607" s="43" t="str">
        <f>IF(ISERROR(VLOOKUP(D607,Results37!$F$3:$O$1399,AA$1,FALSE)),"",IF(VLOOKUP(D607,Results37!$F$3:$O$1399,AA$1+1,FALSE)=1,"S"&amp;VLOOKUP(D607,Results37!$F$3:$O$1399,AA$1,FALSE),VLOOKUP(D607,Results37!$F$3:$O$1399,AA$1,FALSE)))</f>
        <v/>
      </c>
      <c r="AB607" s="14" t="str">
        <f>IFERROR(VLOOKUP($D607,Results37!$F$3:$L$1396,AB$1,FALSE),"")</f>
        <v/>
      </c>
      <c r="AC607" s="14" t="str">
        <f>IFERROR(VLOOKUP($D607,Results37!$F$3:$L$1396,AC$1,FALSE),"")</f>
        <v/>
      </c>
      <c r="AD607" s="14" t="e">
        <f t="shared" si="45"/>
        <v>#VALUE!</v>
      </c>
      <c r="AE607" s="18" t="str">
        <f>IF(ISERROR(VLOOKUP($AC607&amp;"-"&amp;$F607&amp;" "&amp;G607,Bonuses!$B$1:$G$1006,4,FALSE)),"",INT(VLOOKUP($AC607&amp;"-"&amp;$F607&amp;" "&amp;$G607,Bonuses!$B$1:$G$1006,4,FALSE)))</f>
        <v/>
      </c>
      <c r="AF607" s="14" t="str">
        <f>IF(ISERROR(VLOOKUP($AC607&amp;"-"&amp;$F607,Bonuses!$B$1:$G$1006,5,FALSE)),"",IF(VLOOKUP($AC607&amp;"-"&amp;$F607,Bonuses!$B$1:$G$1006,5,FALSE)="","",VLOOKUP($AC607&amp;"-"&amp;$F607,Bonuses!$B$1:$G$1006,6,FALSE)&amp;" yrs, "&amp;VLOOKUP($AC607&amp;"-"&amp;$F607,Bonuses!$B$1:$G$1006,5,FALSE)))</f>
        <v/>
      </c>
    </row>
    <row r="608" spans="1:32" s="19" customFormat="1" hidden="1" x14ac:dyDescent="0.3">
      <c r="A608" s="19">
        <v>10927</v>
      </c>
      <c r="B608" s="19">
        <f t="shared" si="42"/>
        <v>0</v>
      </c>
      <c r="C608" s="14" t="str">
        <f>IF(ISNUMBER(IFERROR(VLOOKUP($A608,Pit!$A$4:$A$600,1,FALSE),"B")),"P","B")</f>
        <v>P</v>
      </c>
      <c r="D608" s="15">
        <f>IF($C608="B",VLOOKUP($A608,Bat!$A$4:$BG$1500,D$1,FALSE),VLOOKUP($A608,Pit!$A$4:$BA$1686,D$2,FALSE))</f>
        <v>10927</v>
      </c>
      <c r="E608" s="14" t="str">
        <f>IF($C608="B",VLOOKUP($A608,Bat!$A$4:$BG$1500,E$1,FALSE),VLOOKUP($A608,Pit!$A$4:$BA$1686,E$2,FALSE))</f>
        <v>RP</v>
      </c>
      <c r="F608" s="14" t="str">
        <f>IF($C608="B",VLOOKUP($A608,Bat!$A$4:$BG$1500,F$1,FALSE),VLOOKUP($A608,Pit!$A$4:$BA$1686,F$2,FALSE))</f>
        <v>Takanori</v>
      </c>
      <c r="G608" s="14" t="str">
        <f>IF($C608="B",VLOOKUP($A608,Bat!$A$4:$BG$1500,G$1,FALSE),VLOOKUP($A608,Pit!$A$4:$BA$1686,G$2,FALSE))</f>
        <v>Miyamoto</v>
      </c>
      <c r="H608" s="14">
        <f>IF($C608="B",VLOOKUP($A608,Bat!$A$4:$BG$1500,H$1,FALSE),VLOOKUP($A608,Pit!$A$4:$BA$1686,H$2,FALSE))</f>
        <v>18</v>
      </c>
      <c r="I608" s="14" t="str">
        <f>IF($C608="B",VLOOKUP($A608,Bat!$A$4:$BG$1500,I$1,FALSE),VLOOKUP($A608,Pit!$A$4:$BA$1686,I$2,FALSE))</f>
        <v>S</v>
      </c>
      <c r="J608" s="14" t="str">
        <f>IF($C608="B",VLOOKUP($A608,Bat!$A$4:$BG$1500,J$1,FALSE),VLOOKUP($A608,Pit!$A$4:$BA$1686,J$2,FALSE))</f>
        <v>R</v>
      </c>
      <c r="K608" s="14" t="str">
        <f>IF($C608="B",VLOOKUP($A608,Bat!$A$4:$BG$1500,K$1,FALSE),VLOOKUP($A608,Pit!$A$4:$BA$1686,K$2,FALSE))</f>
        <v>Low</v>
      </c>
      <c r="L608" s="15" t="str">
        <f>IF($C608="B",VLOOKUP($A608,Bat!$A$4:$BG$1500,L$1,FALSE),VLOOKUP($A608,Pit!$A$4:$BA$1686,L$2,FALSE))</f>
        <v>Normal</v>
      </c>
      <c r="M608" s="14">
        <f>IF($C608="B",VLOOKUP($A608,Bat!$A$4:$BG$1500,M$1,FALSE),VLOOKUP($A608,Pit!$A$4:$BA$1686,M$2,FALSE))</f>
        <v>4</v>
      </c>
      <c r="N608" s="14">
        <f>IF($C608="B",VLOOKUP($A608,Bat!$A$4:$BG$1500,N$1,FALSE),VLOOKUP($A608,Pit!$A$4:$BA$1686,N$2,FALSE))</f>
        <v>1</v>
      </c>
      <c r="O608" s="14">
        <f>IF($C608="B",VLOOKUP($A608,Bat!$A$4:$BG$1500,O$1,FALSE),VLOOKUP($A608,Pit!$A$4:$BA$1686,O$2,FALSE))</f>
        <v>2</v>
      </c>
      <c r="P608" s="14" t="str">
        <f>IF($C608="B",VLOOKUP($A608,Bat!$A$4:$BG$1500,P$1,FALSE),VLOOKUP($A608,Pit!$A$4:$BA$1686,P$2,FALSE))</f>
        <v>88-90 Mph</v>
      </c>
      <c r="Q608" s="15">
        <f>IF($C608="B",VLOOKUP($A608,Bat!$A$4:$BG$1500,Q$1,FALSE),VLOOKUP($A608,Pit!$A$4:$BA$1686,Q$2,FALSE))</f>
        <v>6</v>
      </c>
      <c r="R608" s="16">
        <f>IF($C608="B",VLOOKUP($A608,Bat!$A$4:$BG$1500,R$1,FALSE),VLOOKUP($A608,Pit!$A$4:$BA$1686,R$2,FALSE))</f>
        <v>94.096573902722142</v>
      </c>
      <c r="S608" s="17">
        <f>IF($C608="B",VLOOKUP($A608,Bat!$A$4:$BG$1500,S$1,FALSE),VLOOKUP($A608,Pit!$A$4:$BA$1686,S$2,FALSE))</f>
        <v>-0.63679374743494876</v>
      </c>
      <c r="T608" s="48" t="str">
        <f>IF($C608="B",VLOOKUP($A608,Bat!$A$4:$BG$1500,T$1,FALSE),VLOOKUP($A608,Pit!$A$4:$BA$1686,T$2,FALSE))</f>
        <v>$65k</v>
      </c>
      <c r="U608" s="19">
        <f>IF($C608="B",VLOOKUP($A608,Bat!$A$4:$AU$1464,46,FALSE),VLOOKUP($A608,Pit!$A$4:$BD$1664,55,FALSE))</f>
        <v>800</v>
      </c>
      <c r="V608" s="19">
        <f>IF($C608="B",VLOOKUP($A608,Bat!$A$4:$BA$1464,47,FALSE),VLOOKUP($A608,Pit!$A$4:$BF$1664,56,FALSE))</f>
        <v>800</v>
      </c>
      <c r="W608" s="19">
        <f>IF($C608="B",VLOOKUP($A608,Bat!$A$4:$BA$1464,48,FALSE),VLOOKUP($A608,Pit!$A$4:$BF$1664,57,FALSE))</f>
        <v>0</v>
      </c>
      <c r="X608" s="14">
        <f t="shared" si="43"/>
        <v>1688</v>
      </c>
      <c r="Y608" s="20">
        <f t="shared" si="44"/>
        <v>838</v>
      </c>
      <c r="Z608" s="14" t="str">
        <f>IFERROR(VLOOKUP($D608,Results37!$F$3:$L$1396,Z$1,FALSE),"")</f>
        <v/>
      </c>
      <c r="AA608" s="43" t="str">
        <f>IF(ISERROR(VLOOKUP(D608,Results37!$F$3:$O$1399,AA$1,FALSE)),"",IF(VLOOKUP(D608,Results37!$F$3:$O$1399,AA$1+1,FALSE)=1,"S"&amp;VLOOKUP(D608,Results37!$F$3:$O$1399,AA$1,FALSE),VLOOKUP(D608,Results37!$F$3:$O$1399,AA$1,FALSE)))</f>
        <v/>
      </c>
      <c r="AB608" s="14" t="str">
        <f>IFERROR(VLOOKUP($D608,Results37!$F$3:$L$1396,AB$1,FALSE),"")</f>
        <v/>
      </c>
      <c r="AC608" s="14" t="str">
        <f>IFERROR(VLOOKUP($D608,Results37!$F$3:$L$1396,AC$1,FALSE),"")</f>
        <v/>
      </c>
      <c r="AD608" s="14" t="e">
        <f t="shared" si="45"/>
        <v>#VALUE!</v>
      </c>
      <c r="AE608" s="18" t="str">
        <f>IF(ISERROR(VLOOKUP($AC608&amp;"-"&amp;$F608&amp;" "&amp;G608,Bonuses!$B$1:$G$1006,4,FALSE)),"",INT(VLOOKUP($AC608&amp;"-"&amp;$F608&amp;" "&amp;$G608,Bonuses!$B$1:$G$1006,4,FALSE)))</f>
        <v/>
      </c>
      <c r="AF608" s="14" t="str">
        <f>IF(ISERROR(VLOOKUP($AC608&amp;"-"&amp;$F608,Bonuses!$B$1:$G$1006,5,FALSE)),"",IF(VLOOKUP($AC608&amp;"-"&amp;$F608,Bonuses!$B$1:$G$1006,5,FALSE)="","",VLOOKUP($AC608&amp;"-"&amp;$F608,Bonuses!$B$1:$G$1006,6,FALSE)&amp;" yrs, "&amp;VLOOKUP($AC608&amp;"-"&amp;$F608,Bonuses!$B$1:$G$1006,5,FALSE)))</f>
        <v/>
      </c>
    </row>
    <row r="609" spans="1:32" s="19" customFormat="1" hidden="1" x14ac:dyDescent="0.3">
      <c r="A609" s="19">
        <v>8494</v>
      </c>
      <c r="B609" s="19">
        <f t="shared" si="42"/>
        <v>0</v>
      </c>
      <c r="C609" s="14" t="str">
        <f>IF(ISNUMBER(IFERROR(VLOOKUP($A609,Pit!$A$4:$A$600,1,FALSE),"B")),"P","B")</f>
        <v>P</v>
      </c>
      <c r="D609" s="15">
        <f>IF($C609="B",VLOOKUP($A609,Bat!$A$4:$BG$1500,D$1,FALSE),VLOOKUP($A609,Pit!$A$4:$BA$1686,D$2,FALSE))</f>
        <v>8494</v>
      </c>
      <c r="E609" s="14" t="str">
        <f>IF($C609="B",VLOOKUP($A609,Bat!$A$4:$BG$1500,E$1,FALSE),VLOOKUP($A609,Pit!$A$4:$BA$1686,E$2,FALSE))</f>
        <v>RP</v>
      </c>
      <c r="F609" s="14" t="str">
        <f>IF($C609="B",VLOOKUP($A609,Bat!$A$4:$BG$1500,F$1,FALSE),VLOOKUP($A609,Pit!$A$4:$BA$1686,F$2,FALSE))</f>
        <v>Roy</v>
      </c>
      <c r="G609" s="14" t="str">
        <f>IF($C609="B",VLOOKUP($A609,Bat!$A$4:$BG$1500,G$1,FALSE),VLOOKUP($A609,Pit!$A$4:$BA$1686,G$2,FALSE))</f>
        <v>Stewart</v>
      </c>
      <c r="H609" s="14">
        <f>IF($C609="B",VLOOKUP($A609,Bat!$A$4:$BG$1500,H$1,FALSE),VLOOKUP($A609,Pit!$A$4:$BA$1686,H$2,FALSE))</f>
        <v>21</v>
      </c>
      <c r="I609" s="14" t="str">
        <f>IF($C609="B",VLOOKUP($A609,Bat!$A$4:$BG$1500,I$1,FALSE),VLOOKUP($A609,Pit!$A$4:$BA$1686,I$2,FALSE))</f>
        <v>R</v>
      </c>
      <c r="J609" s="14" t="str">
        <f>IF($C609="B",VLOOKUP($A609,Bat!$A$4:$BG$1500,J$1,FALSE),VLOOKUP($A609,Pit!$A$4:$BA$1686,J$2,FALSE))</f>
        <v>R</v>
      </c>
      <c r="K609" s="14" t="str">
        <f>IF($C609="B",VLOOKUP($A609,Bat!$A$4:$BG$1500,K$1,FALSE),VLOOKUP($A609,Pit!$A$4:$BA$1686,K$2,FALSE))</f>
        <v>Normal</v>
      </c>
      <c r="L609" s="15" t="str">
        <f>IF($C609="B",VLOOKUP($A609,Bat!$A$4:$BG$1500,L$1,FALSE),VLOOKUP($A609,Pit!$A$4:$BA$1686,L$2,FALSE))</f>
        <v>Normal</v>
      </c>
      <c r="M609" s="14">
        <f>IF($C609="B",VLOOKUP($A609,Bat!$A$4:$BG$1500,M$1,FALSE),VLOOKUP($A609,Pit!$A$4:$BA$1686,M$2,FALSE))</f>
        <v>4</v>
      </c>
      <c r="N609" s="14">
        <f>IF($C609="B",VLOOKUP($A609,Bat!$A$4:$BG$1500,N$1,FALSE),VLOOKUP($A609,Pit!$A$4:$BA$1686,N$2,FALSE))</f>
        <v>2</v>
      </c>
      <c r="O609" s="14">
        <f>IF($C609="B",VLOOKUP($A609,Bat!$A$4:$BG$1500,O$1,FALSE),VLOOKUP($A609,Pit!$A$4:$BA$1686,O$2,FALSE))</f>
        <v>3</v>
      </c>
      <c r="P609" s="14" t="str">
        <f>IF($C609="B",VLOOKUP($A609,Bat!$A$4:$BG$1500,P$1,FALSE),VLOOKUP($A609,Pit!$A$4:$BA$1686,P$2,FALSE))</f>
        <v>92-94 Mph</v>
      </c>
      <c r="Q609" s="15">
        <f>IF($C609="B",VLOOKUP($A609,Bat!$A$4:$BG$1500,Q$1,FALSE),VLOOKUP($A609,Pit!$A$4:$BA$1686,Q$2,FALSE))</f>
        <v>6</v>
      </c>
      <c r="R609" s="16">
        <f>IF($C609="B",VLOOKUP($A609,Bat!$A$4:$BG$1500,R$1,FALSE),VLOOKUP($A609,Pit!$A$4:$BA$1686,R$2,FALSE))</f>
        <v>98.670852595867245</v>
      </c>
      <c r="S609" s="17">
        <f>IF($C609="B",VLOOKUP($A609,Bat!$A$4:$BG$1500,S$1,FALSE),VLOOKUP($A609,Pit!$A$4:$BA$1686,S$2,FALSE))</f>
        <v>-0.2147860531219585</v>
      </c>
      <c r="T609" s="48" t="str">
        <f>IF($C609="B",VLOOKUP($A609,Bat!$A$4:$BG$1500,T$1,FALSE),VLOOKUP($A609,Pit!$A$4:$BA$1686,T$2,FALSE))</f>
        <v>$39k</v>
      </c>
      <c r="U609" s="19">
        <f>IF($C609="B",VLOOKUP($A609,Bat!$A$4:$AU$1464,46,FALSE),VLOOKUP($A609,Pit!$A$4:$BD$1664,55,FALSE))</f>
        <v>800</v>
      </c>
      <c r="V609" s="19">
        <f>IF($C609="B",VLOOKUP($A609,Bat!$A$4:$BA$1464,47,FALSE),VLOOKUP($A609,Pit!$A$4:$BF$1664,56,FALSE))</f>
        <v>800</v>
      </c>
      <c r="W609" s="19">
        <f>IF($C609="B",VLOOKUP($A609,Bat!$A$4:$BA$1464,48,FALSE),VLOOKUP($A609,Pit!$A$4:$BF$1664,57,FALSE))</f>
        <v>0</v>
      </c>
      <c r="X609" s="14">
        <f t="shared" si="43"/>
        <v>1439</v>
      </c>
      <c r="Y609" s="20">
        <f t="shared" si="44"/>
        <v>589</v>
      </c>
      <c r="Z609" s="14" t="str">
        <f>IFERROR(VLOOKUP($D609,Results37!$F$3:$L$1396,Z$1,FALSE),"")</f>
        <v/>
      </c>
      <c r="AA609" s="43" t="str">
        <f>IF(ISERROR(VLOOKUP(D609,Results37!$F$3:$O$1399,AA$1,FALSE)),"",IF(VLOOKUP(D609,Results37!$F$3:$O$1399,AA$1+1,FALSE)=1,"S"&amp;VLOOKUP(D609,Results37!$F$3:$O$1399,AA$1,FALSE),VLOOKUP(D609,Results37!$F$3:$O$1399,AA$1,FALSE)))</f>
        <v/>
      </c>
      <c r="AB609" s="14" t="str">
        <f>IFERROR(VLOOKUP($D609,Results37!$F$3:$L$1396,AB$1,FALSE),"")</f>
        <v/>
      </c>
      <c r="AC609" s="14" t="str">
        <f>IFERROR(VLOOKUP($D609,Results37!$F$3:$L$1396,AC$1,FALSE),"")</f>
        <v/>
      </c>
      <c r="AD609" s="14" t="e">
        <f t="shared" si="45"/>
        <v>#VALUE!</v>
      </c>
      <c r="AE609" s="18" t="str">
        <f>IF(ISERROR(VLOOKUP($AC609&amp;"-"&amp;$F609&amp;" "&amp;G609,Bonuses!$B$1:$G$1006,4,FALSE)),"",INT(VLOOKUP($AC609&amp;"-"&amp;$F609&amp;" "&amp;$G609,Bonuses!$B$1:$G$1006,4,FALSE)))</f>
        <v/>
      </c>
      <c r="AF609" s="14" t="str">
        <f>IF(ISERROR(VLOOKUP($AC609&amp;"-"&amp;$F609,Bonuses!$B$1:$G$1006,5,FALSE)),"",IF(VLOOKUP($AC609&amp;"-"&amp;$F609,Bonuses!$B$1:$G$1006,5,FALSE)="","",VLOOKUP($AC609&amp;"-"&amp;$F609,Bonuses!$B$1:$G$1006,6,FALSE)&amp;" yrs, "&amp;VLOOKUP($AC609&amp;"-"&amp;$F609,Bonuses!$B$1:$G$1006,5,FALSE)))</f>
        <v/>
      </c>
    </row>
    <row r="610" spans="1:32" s="19" customFormat="1" hidden="1" x14ac:dyDescent="0.3">
      <c r="A610" s="19">
        <v>9243</v>
      </c>
      <c r="B610" s="19">
        <f t="shared" si="42"/>
        <v>0</v>
      </c>
      <c r="C610" s="14" t="str">
        <f>IF(ISNUMBER(IFERROR(VLOOKUP($A610,Pit!$A$4:$A$600,1,FALSE),"B")),"P","B")</f>
        <v>B</v>
      </c>
      <c r="D610" s="15">
        <f>IF($C610="B",VLOOKUP($A610,Bat!$A$4:$BG$1500,D$1,FALSE),VLOOKUP($A610,Pit!$A$4:$BA$1686,D$2,FALSE))</f>
        <v>9243</v>
      </c>
      <c r="E610" s="14" t="str">
        <f>IF($C610="B",VLOOKUP($A610,Bat!$A$4:$BG$1500,E$1,FALSE),VLOOKUP($A610,Pit!$A$4:$BA$1686,E$2,FALSE))</f>
        <v>SS</v>
      </c>
      <c r="F610" s="14" t="str">
        <f>IF($C610="B",VLOOKUP($A610,Bat!$A$4:$BG$1500,F$1,FALSE),VLOOKUP($A610,Pit!$A$4:$BA$1686,F$2,FALSE))</f>
        <v>John</v>
      </c>
      <c r="G610" s="14" t="str">
        <f>IF($C610="B",VLOOKUP($A610,Bat!$A$4:$BG$1500,G$1,FALSE),VLOOKUP($A610,Pit!$A$4:$BA$1686,G$2,FALSE))</f>
        <v>Brewer</v>
      </c>
      <c r="H610" s="14">
        <f>IF($C610="B",VLOOKUP($A610,Bat!$A$4:$BG$1500,H$1,FALSE),VLOOKUP($A610,Pit!$A$4:$BA$1686,H$2,FALSE))</f>
        <v>21</v>
      </c>
      <c r="I610" s="14" t="str">
        <f>IF($C610="B",VLOOKUP($A610,Bat!$A$4:$BG$1500,I$1,FALSE),VLOOKUP($A610,Pit!$A$4:$BA$1686,I$2,FALSE))</f>
        <v>S</v>
      </c>
      <c r="J610" s="14" t="str">
        <f>IF($C610="B",VLOOKUP($A610,Bat!$A$4:$BG$1500,J$1,FALSE),VLOOKUP($A610,Pit!$A$4:$BA$1686,J$2,FALSE))</f>
        <v>R</v>
      </c>
      <c r="K610" s="14" t="str">
        <f>IF($C610="B",VLOOKUP($A610,Bat!$A$4:$BG$1500,K$1,FALSE),VLOOKUP($A610,Pit!$A$4:$BA$1686,K$2,FALSE))</f>
        <v>Low</v>
      </c>
      <c r="L610" s="15" t="str">
        <f>IF($C610="B",VLOOKUP($A610,Bat!$A$4:$BG$1500,L$1,FALSE),VLOOKUP($A610,Pit!$A$4:$BA$1686,L$2,FALSE))</f>
        <v>High</v>
      </c>
      <c r="M610" s="14">
        <f>IF($C610="B",VLOOKUP($A610,Bat!$A$4:$BG$1500,M$1,FALSE),VLOOKUP($A610,Pit!$A$4:$BA$1686,M$2,FALSE))</f>
        <v>3</v>
      </c>
      <c r="N610" s="14">
        <f>IF($C610="B",VLOOKUP($A610,Bat!$A$4:$BG$1500,N$1,FALSE),VLOOKUP($A610,Pit!$A$4:$BA$1686,N$2,FALSE))</f>
        <v>5</v>
      </c>
      <c r="O610" s="14">
        <f>IF($C610="B",VLOOKUP($A610,Bat!$A$4:$BG$1500,O$1,FALSE),VLOOKUP($A610,Pit!$A$4:$BA$1686,O$2,FALSE))</f>
        <v>2</v>
      </c>
      <c r="P610" s="14">
        <f>IF($C610="B",VLOOKUP($A610,Bat!$A$4:$BG$1500,P$1,FALSE),VLOOKUP($A610,Pit!$A$4:$BA$1686,P$2,FALSE))</f>
        <v>6</v>
      </c>
      <c r="Q610" s="15">
        <f>IF($C610="B",VLOOKUP($A610,Bat!$A$4:$BG$1500,Q$1,FALSE),VLOOKUP($A610,Pit!$A$4:$BA$1686,Q$2,FALSE))</f>
        <v>4</v>
      </c>
      <c r="R610" s="16">
        <f>IF($C610="B",VLOOKUP($A610,Bat!$A$4:$BG$1500,R$1,FALSE),VLOOKUP($A610,Pit!$A$4:$BA$1686,R$2,FALSE))</f>
        <v>109.05768481516949</v>
      </c>
      <c r="S610" s="17">
        <f>IF($C610="B",VLOOKUP($A610,Bat!$A$4:$BG$1500,S$1,FALSE),VLOOKUP($A610,Pit!$A$4:$BA$1686,S$2,FALSE))</f>
        <v>0.19838070868244667</v>
      </c>
      <c r="T610" s="48" t="str">
        <f>IF($C610="B",VLOOKUP($A610,Bat!$A$4:$BG$1500,T$1,FALSE),VLOOKUP($A610,Pit!$A$4:$BA$1686,T$2,FALSE))</f>
        <v>-</v>
      </c>
      <c r="U610" s="19">
        <f>IF($C610="B",VLOOKUP($A610,Bat!$A$4:$AU$1464,46,FALSE),VLOOKUP($A610,Pit!$A$4:$BD$1664,55,FALSE))</f>
        <v>800</v>
      </c>
      <c r="V610" s="19">
        <f>IF($C610="B",VLOOKUP($A610,Bat!$A$4:$BA$1464,47,FALSE),VLOOKUP($A610,Pit!$A$4:$BF$1664,56,FALSE))</f>
        <v>800</v>
      </c>
      <c r="W610" s="19">
        <f>IF($C610="B",VLOOKUP($A610,Bat!$A$4:$BA$1464,48,FALSE),VLOOKUP($A610,Pit!$A$4:$BF$1664,57,FALSE))</f>
        <v>0</v>
      </c>
      <c r="X610" s="14">
        <f t="shared" si="43"/>
        <v>1227</v>
      </c>
      <c r="Y610" s="20">
        <f t="shared" si="44"/>
        <v>377</v>
      </c>
      <c r="Z610" s="14">
        <f>IFERROR(VLOOKUP($D610,Results37!$F$3:$L$1396,Z$1,FALSE),"")</f>
        <v>456</v>
      </c>
      <c r="AA610" s="43">
        <f>IF(ISERROR(VLOOKUP(D610,Results37!$F$3:$O$1399,AA$1,FALSE)),"",IF(VLOOKUP(D610,Results37!$F$3:$O$1399,AA$1+1,FALSE)=1,"S"&amp;VLOOKUP(D610,Results37!$F$3:$O$1399,AA$1,FALSE),VLOOKUP(D610,Results37!$F$3:$O$1399,AA$1,FALSE)))</f>
        <v>15</v>
      </c>
      <c r="AB610" s="14">
        <f>IFERROR(VLOOKUP($D610,Results37!$F$3:$L$1396,AB$1,FALSE),"")</f>
        <v>20</v>
      </c>
      <c r="AC610" s="14" t="str">
        <f>IFERROR(VLOOKUP($D610,Results37!$F$3:$L$1396,AC$1,FALSE),"")</f>
        <v>New Orleans Trendsetters</v>
      </c>
      <c r="AD610" s="14">
        <f t="shared" si="45"/>
        <v>771</v>
      </c>
      <c r="AE610" s="18" t="str">
        <f>IF(ISERROR(VLOOKUP($AC610&amp;"-"&amp;$F610&amp;" "&amp;G610,Bonuses!$B$1:$G$1006,4,FALSE)),"",INT(VLOOKUP($AC610&amp;"-"&amp;$F610&amp;" "&amp;$G610,Bonuses!$B$1:$G$1006,4,FALSE)))</f>
        <v/>
      </c>
      <c r="AF610" s="14" t="str">
        <f>AA610&amp;"."&amp;AB610&amp;" ("&amp;Z610&amp;") - "&amp;E610&amp;" "&amp;F610&amp;" "&amp;G610</f>
        <v>15.20 (456) - SS John Brewer</v>
      </c>
    </row>
    <row r="611" spans="1:32" s="19" customFormat="1" hidden="1" x14ac:dyDescent="0.3">
      <c r="A611" s="19">
        <v>8243</v>
      </c>
      <c r="B611" s="19">
        <f t="shared" si="42"/>
        <v>0</v>
      </c>
      <c r="C611" s="14" t="str">
        <f>IF(ISNUMBER(IFERROR(VLOOKUP($A611,Pit!$A$4:$A$600,1,FALSE),"B")),"P","B")</f>
        <v>B</v>
      </c>
      <c r="D611" s="15">
        <f>IF($C611="B",VLOOKUP($A611,Bat!$A$4:$BG$1500,D$1,FALSE),VLOOKUP($A611,Pit!$A$4:$BA$1686,D$2,FALSE))</f>
        <v>8243</v>
      </c>
      <c r="E611" s="14" t="str">
        <f>IF($C611="B",VLOOKUP($A611,Bat!$A$4:$BG$1500,E$1,FALSE),VLOOKUP($A611,Pit!$A$4:$BA$1686,E$2,FALSE))</f>
        <v>CF</v>
      </c>
      <c r="F611" s="14" t="str">
        <f>IF($C611="B",VLOOKUP($A611,Bat!$A$4:$BG$1500,F$1,FALSE),VLOOKUP($A611,Pit!$A$4:$BA$1686,F$2,FALSE))</f>
        <v>Roy</v>
      </c>
      <c r="G611" s="14" t="str">
        <f>IF($C611="B",VLOOKUP($A611,Bat!$A$4:$BG$1500,G$1,FALSE),VLOOKUP($A611,Pit!$A$4:$BA$1686,G$2,FALSE))</f>
        <v>Ingram</v>
      </c>
      <c r="H611" s="14">
        <f>IF($C611="B",VLOOKUP($A611,Bat!$A$4:$BG$1500,H$1,FALSE),VLOOKUP($A611,Pit!$A$4:$BA$1686,H$2,FALSE))</f>
        <v>21</v>
      </c>
      <c r="I611" s="14" t="str">
        <f>IF($C611="B",VLOOKUP($A611,Bat!$A$4:$BG$1500,I$1,FALSE),VLOOKUP($A611,Pit!$A$4:$BA$1686,I$2,FALSE))</f>
        <v>R</v>
      </c>
      <c r="J611" s="14" t="str">
        <f>IF($C611="B",VLOOKUP($A611,Bat!$A$4:$BG$1500,J$1,FALSE),VLOOKUP($A611,Pit!$A$4:$BA$1686,J$2,FALSE))</f>
        <v>R</v>
      </c>
      <c r="K611" s="14" t="str">
        <f>IF($C611="B",VLOOKUP($A611,Bat!$A$4:$BG$1500,K$1,FALSE),VLOOKUP($A611,Pit!$A$4:$BA$1686,K$2,FALSE))</f>
        <v>Normal</v>
      </c>
      <c r="L611" s="15" t="str">
        <f>IF($C611="B",VLOOKUP($A611,Bat!$A$4:$BG$1500,L$1,FALSE),VLOOKUP($A611,Pit!$A$4:$BA$1686,L$2,FALSE))</f>
        <v>Normal</v>
      </c>
      <c r="M611" s="14">
        <f>IF($C611="B",VLOOKUP($A611,Bat!$A$4:$BG$1500,M$1,FALSE),VLOOKUP($A611,Pit!$A$4:$BA$1686,M$2,FALSE))</f>
        <v>4</v>
      </c>
      <c r="N611" s="14">
        <f>IF($C611="B",VLOOKUP($A611,Bat!$A$4:$BG$1500,N$1,FALSE),VLOOKUP($A611,Pit!$A$4:$BA$1686,N$2,FALSE))</f>
        <v>4</v>
      </c>
      <c r="O611" s="14">
        <f>IF($C611="B",VLOOKUP($A611,Bat!$A$4:$BG$1500,O$1,FALSE),VLOOKUP($A611,Pit!$A$4:$BA$1686,O$2,FALSE))</f>
        <v>3</v>
      </c>
      <c r="P611" s="14">
        <f>IF($C611="B",VLOOKUP($A611,Bat!$A$4:$BG$1500,P$1,FALSE),VLOOKUP($A611,Pit!$A$4:$BA$1686,P$2,FALSE))</f>
        <v>6</v>
      </c>
      <c r="Q611" s="15">
        <f>IF($C611="B",VLOOKUP($A611,Bat!$A$4:$BG$1500,Q$1,FALSE),VLOOKUP($A611,Pit!$A$4:$BA$1686,Q$2,FALSE))</f>
        <v>3</v>
      </c>
      <c r="R611" s="16">
        <f>IF($C611="B",VLOOKUP($A611,Bat!$A$4:$BG$1500,R$1,FALSE),VLOOKUP($A611,Pit!$A$4:$BA$1686,R$2,FALSE))</f>
        <v>111.85976786836281</v>
      </c>
      <c r="S611" s="17">
        <f>IF($C611="B",VLOOKUP($A611,Bat!$A$4:$BG$1500,S$1,FALSE),VLOOKUP($A611,Pit!$A$4:$BA$1686,S$2,FALSE))</f>
        <v>0.78370440864339064</v>
      </c>
      <c r="T611" s="48" t="str">
        <f>IF($C611="B",VLOOKUP($A611,Bat!$A$4:$BG$1500,T$1,FALSE),VLOOKUP($A611,Pit!$A$4:$BA$1686,T$2,FALSE))</f>
        <v>-</v>
      </c>
      <c r="U611" s="19">
        <f>IF($C611="B",VLOOKUP($A611,Bat!$A$4:$AU$1464,46,FALSE),VLOOKUP($A611,Pit!$A$4:$BD$1664,55,FALSE))</f>
        <v>800</v>
      </c>
      <c r="V611" s="19">
        <f>IF($C611="B",VLOOKUP($A611,Bat!$A$4:$BA$1464,47,FALSE),VLOOKUP($A611,Pit!$A$4:$BF$1664,56,FALSE))</f>
        <v>800</v>
      </c>
      <c r="W611" s="19">
        <f>IF($C611="B",VLOOKUP($A611,Bat!$A$4:$BA$1464,48,FALSE),VLOOKUP($A611,Pit!$A$4:$BF$1664,57,FALSE))</f>
        <v>0</v>
      </c>
      <c r="X611" s="14">
        <f t="shared" si="43"/>
        <v>1060</v>
      </c>
      <c r="Y611" s="20">
        <f t="shared" si="44"/>
        <v>210</v>
      </c>
      <c r="Z611" s="14">
        <f>IFERROR(VLOOKUP($D611,Results37!$F$3:$L$1396,Z$1,FALSE),"")</f>
        <v>276</v>
      </c>
      <c r="AA611" s="43">
        <f>IF(ISERROR(VLOOKUP(D611,Results37!$F$3:$O$1399,AA$1,FALSE)),"",IF(VLOOKUP(D611,Results37!$F$3:$O$1399,AA$1+1,FALSE)=1,"S"&amp;VLOOKUP(D611,Results37!$F$3:$O$1399,AA$1,FALSE),VLOOKUP(D611,Results37!$F$3:$O$1399,AA$1,FALSE)))</f>
        <v>9</v>
      </c>
      <c r="AB611" s="14">
        <f>IFERROR(VLOOKUP($D611,Results37!$F$3:$L$1396,AB$1,FALSE),"")</f>
        <v>30</v>
      </c>
      <c r="AC611" s="14" t="str">
        <f>IFERROR(VLOOKUP($D611,Results37!$F$3:$L$1396,AC$1,FALSE),"")</f>
        <v>Yuma Arroyos</v>
      </c>
      <c r="AD611" s="14">
        <f t="shared" si="45"/>
        <v>784</v>
      </c>
      <c r="AE611" s="18" t="str">
        <f>IF(ISERROR(VLOOKUP($AC611&amp;"-"&amp;$F611&amp;" "&amp;G611,Bonuses!$B$1:$G$1006,4,FALSE)),"",INT(VLOOKUP($AC611&amp;"-"&amp;$F611&amp;" "&amp;$G611,Bonuses!$B$1:$G$1006,4,FALSE)))</f>
        <v/>
      </c>
      <c r="AF611" s="14" t="str">
        <f>IF(ISERROR(VLOOKUP($AC611&amp;"-"&amp;$F611,Bonuses!$B$1:$G$1006,5,FALSE)),"",IF(VLOOKUP($AC611&amp;"-"&amp;$F611,Bonuses!$B$1:$G$1006,5,FALSE)="","",VLOOKUP($AC611&amp;"-"&amp;$F611,Bonuses!$B$1:$G$1006,6,FALSE)&amp;" yrs, "&amp;VLOOKUP($AC611&amp;"-"&amp;$F611,Bonuses!$B$1:$G$1006,5,FALSE)))</f>
        <v/>
      </c>
    </row>
    <row r="612" spans="1:32" s="19" customFormat="1" hidden="1" x14ac:dyDescent="0.3">
      <c r="A612" s="19">
        <v>6040</v>
      </c>
      <c r="B612" s="19">
        <f t="shared" si="42"/>
        <v>0</v>
      </c>
      <c r="C612" s="14" t="str">
        <f>IF(ISNUMBER(IFERROR(VLOOKUP($A612,Pit!$A$4:$A$600,1,FALSE),"B")),"P","B")</f>
        <v>P</v>
      </c>
      <c r="D612" s="15">
        <f>IF($C612="B",VLOOKUP($A612,Bat!$A$4:$BG$1500,D$1,FALSE),VLOOKUP($A612,Pit!$A$4:$BA$1686,D$2,FALSE))</f>
        <v>6040</v>
      </c>
      <c r="E612" s="14" t="str">
        <f>IF($C612="B",VLOOKUP($A612,Bat!$A$4:$BG$1500,E$1,FALSE),VLOOKUP($A612,Pit!$A$4:$BA$1686,E$2,FALSE))</f>
        <v>RP</v>
      </c>
      <c r="F612" s="14" t="str">
        <f>IF($C612="B",VLOOKUP($A612,Bat!$A$4:$BG$1500,F$1,FALSE),VLOOKUP($A612,Pit!$A$4:$BA$1686,F$2,FALSE))</f>
        <v>Pedro</v>
      </c>
      <c r="G612" s="14" t="str">
        <f>IF($C612="B",VLOOKUP($A612,Bat!$A$4:$BG$1500,G$1,FALSE),VLOOKUP($A612,Pit!$A$4:$BA$1686,G$2,FALSE))</f>
        <v>Rivera</v>
      </c>
      <c r="H612" s="14">
        <f>IF($C612="B",VLOOKUP($A612,Bat!$A$4:$BG$1500,H$1,FALSE),VLOOKUP($A612,Pit!$A$4:$BA$1686,H$2,FALSE))</f>
        <v>18</v>
      </c>
      <c r="I612" s="14" t="str">
        <f>IF($C612="B",VLOOKUP($A612,Bat!$A$4:$BG$1500,I$1,FALSE),VLOOKUP($A612,Pit!$A$4:$BA$1686,I$2,FALSE))</f>
        <v>S</v>
      </c>
      <c r="J612" s="14" t="str">
        <f>IF($C612="B",VLOOKUP($A612,Bat!$A$4:$BG$1500,J$1,FALSE),VLOOKUP($A612,Pit!$A$4:$BA$1686,J$2,FALSE))</f>
        <v>R</v>
      </c>
      <c r="K612" s="14" t="str">
        <f>IF($C612="B",VLOOKUP($A612,Bat!$A$4:$BG$1500,K$1,FALSE),VLOOKUP($A612,Pit!$A$4:$BA$1686,K$2,FALSE))</f>
        <v>Normal</v>
      </c>
      <c r="L612" s="15" t="str">
        <f>IF($C612="B",VLOOKUP($A612,Bat!$A$4:$BG$1500,L$1,FALSE),VLOOKUP($A612,Pit!$A$4:$BA$1686,L$2,FALSE))</f>
        <v>Normal</v>
      </c>
      <c r="M612" s="14">
        <f>IF($C612="B",VLOOKUP($A612,Bat!$A$4:$BG$1500,M$1,FALSE),VLOOKUP($A612,Pit!$A$4:$BA$1686,M$2,FALSE))</f>
        <v>4</v>
      </c>
      <c r="N612" s="14">
        <f>IF($C612="B",VLOOKUP($A612,Bat!$A$4:$BG$1500,N$1,FALSE),VLOOKUP($A612,Pit!$A$4:$BA$1686,N$2,FALSE))</f>
        <v>2</v>
      </c>
      <c r="O612" s="14">
        <f>IF($C612="B",VLOOKUP($A612,Bat!$A$4:$BG$1500,O$1,FALSE),VLOOKUP($A612,Pit!$A$4:$BA$1686,O$2,FALSE))</f>
        <v>2</v>
      </c>
      <c r="P612" s="14" t="str">
        <f>IF($C612="B",VLOOKUP($A612,Bat!$A$4:$BG$1500,P$1,FALSE),VLOOKUP($A612,Pit!$A$4:$BA$1686,P$2,FALSE))</f>
        <v>86-88 Mph</v>
      </c>
      <c r="Q612" s="15">
        <f>IF($C612="B",VLOOKUP($A612,Bat!$A$4:$BG$1500,Q$1,FALSE),VLOOKUP($A612,Pit!$A$4:$BA$1686,Q$2,FALSE))</f>
        <v>3</v>
      </c>
      <c r="R612" s="16">
        <f>IF($C612="B",VLOOKUP($A612,Bat!$A$4:$BG$1500,R$1,FALSE),VLOOKUP($A612,Pit!$A$4:$BA$1686,R$2,FALSE))</f>
        <v>98.624627555620691</v>
      </c>
      <c r="S612" s="17">
        <f>IF($C612="B",VLOOKUP($A612,Bat!$A$4:$BG$1500,S$1,FALSE),VLOOKUP($A612,Pit!$A$4:$BA$1686,S$2,FALSE))</f>
        <v>-0.21905062114734067</v>
      </c>
      <c r="T612" s="48" t="str">
        <f>IF($C612="B",VLOOKUP($A612,Bat!$A$4:$BG$1500,T$1,FALSE),VLOOKUP($A612,Pit!$A$4:$BA$1686,T$2,FALSE))</f>
        <v>$80k</v>
      </c>
      <c r="U612" s="19">
        <f>IF($C612="B",VLOOKUP($A612,Bat!$A$4:$AU$1464,46,FALSE),VLOOKUP($A612,Pit!$A$4:$BD$1664,55,FALSE))</f>
        <v>800</v>
      </c>
      <c r="V612" s="19">
        <f>IF($C612="B",VLOOKUP($A612,Bat!$A$4:$BA$1464,47,FALSE),VLOOKUP($A612,Pit!$A$4:$BF$1664,56,FALSE))</f>
        <v>800</v>
      </c>
      <c r="W612" s="19">
        <f>IF($C612="B",VLOOKUP($A612,Bat!$A$4:$BA$1464,48,FALSE),VLOOKUP($A612,Pit!$A$4:$BF$1664,57,FALSE))</f>
        <v>0</v>
      </c>
      <c r="X612" s="14">
        <f t="shared" si="43"/>
        <v>1442</v>
      </c>
      <c r="Y612" s="20">
        <f t="shared" si="44"/>
        <v>592</v>
      </c>
      <c r="Z612" s="14" t="str">
        <f>IFERROR(VLOOKUP($D612,Results37!$F$3:$L$1396,Z$1,FALSE),"")</f>
        <v/>
      </c>
      <c r="AA612" s="43" t="str">
        <f>IF(ISERROR(VLOOKUP(D612,Results37!$F$3:$O$1399,AA$1,FALSE)),"",IF(VLOOKUP(D612,Results37!$F$3:$O$1399,AA$1+1,FALSE)=1,"S"&amp;VLOOKUP(D612,Results37!$F$3:$O$1399,AA$1,FALSE),VLOOKUP(D612,Results37!$F$3:$O$1399,AA$1,FALSE)))</f>
        <v/>
      </c>
      <c r="AB612" s="14" t="str">
        <f>IFERROR(VLOOKUP($D612,Results37!$F$3:$L$1396,AB$1,FALSE),"")</f>
        <v/>
      </c>
      <c r="AC612" s="14" t="str">
        <f>IFERROR(VLOOKUP($D612,Results37!$F$3:$L$1396,AC$1,FALSE),"")</f>
        <v/>
      </c>
      <c r="AD612" s="14" t="e">
        <f t="shared" si="45"/>
        <v>#VALUE!</v>
      </c>
      <c r="AE612" s="18" t="str">
        <f>IF(ISERROR(VLOOKUP($AC612&amp;"-"&amp;$F612&amp;" "&amp;G612,Bonuses!$B$1:$G$1006,4,FALSE)),"",INT(VLOOKUP($AC612&amp;"-"&amp;$F612&amp;" "&amp;$G612,Bonuses!$B$1:$G$1006,4,FALSE)))</f>
        <v/>
      </c>
      <c r="AF612" s="14" t="str">
        <f>IF(ISERROR(VLOOKUP($AC612&amp;"-"&amp;$F612,Bonuses!$B$1:$G$1006,5,FALSE)),"",IF(VLOOKUP($AC612&amp;"-"&amp;$F612,Bonuses!$B$1:$G$1006,5,FALSE)="","",VLOOKUP($AC612&amp;"-"&amp;$F612,Bonuses!$B$1:$G$1006,6,FALSE)&amp;" yrs, "&amp;VLOOKUP($AC612&amp;"-"&amp;$F612,Bonuses!$B$1:$G$1006,5,FALSE)))</f>
        <v/>
      </c>
    </row>
    <row r="613" spans="1:32" s="19" customFormat="1" hidden="1" x14ac:dyDescent="0.3">
      <c r="A613" s="19">
        <v>5255</v>
      </c>
      <c r="B613" s="19">
        <f t="shared" si="42"/>
        <v>0</v>
      </c>
      <c r="C613" s="14" t="str">
        <f>IF(ISNUMBER(IFERROR(VLOOKUP($A613,Pit!$A$4:$A$600,1,FALSE),"B")),"P","B")</f>
        <v>P</v>
      </c>
      <c r="D613" s="15">
        <f>IF($C613="B",VLOOKUP($A613,Bat!$A$4:$BG$1500,D$1,FALSE),VLOOKUP($A613,Pit!$A$4:$BA$1686,D$2,FALSE))</f>
        <v>5255</v>
      </c>
      <c r="E613" s="14" t="str">
        <f>IF($C613="B",VLOOKUP($A613,Bat!$A$4:$BG$1500,E$1,FALSE),VLOOKUP($A613,Pit!$A$4:$BA$1686,E$2,FALSE))</f>
        <v>CL</v>
      </c>
      <c r="F613" s="14" t="str">
        <f>IF($C613="B",VLOOKUP($A613,Bat!$A$4:$BG$1500,F$1,FALSE),VLOOKUP($A613,Pit!$A$4:$BA$1686,F$2,FALSE))</f>
        <v>Luis</v>
      </c>
      <c r="G613" s="14" t="str">
        <f>IF($C613="B",VLOOKUP($A613,Bat!$A$4:$BG$1500,G$1,FALSE),VLOOKUP($A613,Pit!$A$4:$BA$1686,G$2,FALSE))</f>
        <v>Díaz</v>
      </c>
      <c r="H613" s="14">
        <f>IF($C613="B",VLOOKUP($A613,Bat!$A$4:$BG$1500,H$1,FALSE),VLOOKUP($A613,Pit!$A$4:$BA$1686,H$2,FALSE))</f>
        <v>21</v>
      </c>
      <c r="I613" s="14" t="str">
        <f>IF($C613="B",VLOOKUP($A613,Bat!$A$4:$BG$1500,I$1,FALSE),VLOOKUP($A613,Pit!$A$4:$BA$1686,I$2,FALSE))</f>
        <v>R</v>
      </c>
      <c r="J613" s="14" t="str">
        <f>IF($C613="B",VLOOKUP($A613,Bat!$A$4:$BG$1500,J$1,FALSE),VLOOKUP($A613,Pit!$A$4:$BA$1686,J$2,FALSE))</f>
        <v>R</v>
      </c>
      <c r="K613" s="14" t="str">
        <f>IF($C613="B",VLOOKUP($A613,Bat!$A$4:$BG$1500,K$1,FALSE),VLOOKUP($A613,Pit!$A$4:$BA$1686,K$2,FALSE))</f>
        <v>High</v>
      </c>
      <c r="L613" s="15" t="str">
        <f>IF($C613="B",VLOOKUP($A613,Bat!$A$4:$BG$1500,L$1,FALSE),VLOOKUP($A613,Pit!$A$4:$BA$1686,L$2,FALSE))</f>
        <v>Normal</v>
      </c>
      <c r="M613" s="14">
        <f>IF($C613="B",VLOOKUP($A613,Bat!$A$4:$BG$1500,M$1,FALSE),VLOOKUP($A613,Pit!$A$4:$BA$1686,M$2,FALSE))</f>
        <v>6</v>
      </c>
      <c r="N613" s="14">
        <f>IF($C613="B",VLOOKUP($A613,Bat!$A$4:$BG$1500,N$1,FALSE),VLOOKUP($A613,Pit!$A$4:$BA$1686,N$2,FALSE))</f>
        <v>2</v>
      </c>
      <c r="O613" s="14">
        <f>IF($C613="B",VLOOKUP($A613,Bat!$A$4:$BG$1500,O$1,FALSE),VLOOKUP($A613,Pit!$A$4:$BA$1686,O$2,FALSE))</f>
        <v>3</v>
      </c>
      <c r="P613" s="14" t="str">
        <f>IF($C613="B",VLOOKUP($A613,Bat!$A$4:$BG$1500,P$1,FALSE),VLOOKUP($A613,Pit!$A$4:$BA$1686,P$2,FALSE))</f>
        <v>94-96 Mph</v>
      </c>
      <c r="Q613" s="15">
        <f>IF($C613="B",VLOOKUP($A613,Bat!$A$4:$BG$1500,Q$1,FALSE),VLOOKUP($A613,Pit!$A$4:$BA$1686,Q$2,FALSE))</f>
        <v>2</v>
      </c>
      <c r="R613" s="16">
        <f>IF($C613="B",VLOOKUP($A613,Bat!$A$4:$BG$1500,R$1,FALSE),VLOOKUP($A613,Pit!$A$4:$BA$1686,R$2,FALSE))</f>
        <v>108.90216529356329</v>
      </c>
      <c r="S613" s="17">
        <f>IF($C613="B",VLOOKUP($A613,Bat!$A$4:$BG$1500,S$1,FALSE),VLOOKUP($A613,Pit!$A$4:$BA$1686,S$2,FALSE))</f>
        <v>0.72912072890693491</v>
      </c>
      <c r="T613" s="48" t="str">
        <f>IF($C613="B",VLOOKUP($A613,Bat!$A$4:$BG$1500,T$1,FALSE),VLOOKUP($A613,Pit!$A$4:$BA$1686,T$2,FALSE))</f>
        <v>-</v>
      </c>
      <c r="U613" s="19">
        <f>IF($C613="B",VLOOKUP($A613,Bat!$A$4:$AU$1464,46,FALSE),VLOOKUP($A613,Pit!$A$4:$BD$1664,55,FALSE))</f>
        <v>800</v>
      </c>
      <c r="V613" s="19">
        <f>IF($C613="B",VLOOKUP($A613,Bat!$A$4:$BA$1464,47,FALSE),VLOOKUP($A613,Pit!$A$4:$BF$1664,56,FALSE))</f>
        <v>800</v>
      </c>
      <c r="W613" s="19">
        <f>IF($C613="B",VLOOKUP($A613,Bat!$A$4:$BA$1464,48,FALSE),VLOOKUP($A613,Pit!$A$4:$BF$1664,57,FALSE))</f>
        <v>0</v>
      </c>
      <c r="X613" s="14">
        <f t="shared" si="43"/>
        <v>1070</v>
      </c>
      <c r="Y613" s="20">
        <f t="shared" si="44"/>
        <v>220</v>
      </c>
      <c r="Z613" s="14">
        <f>IFERROR(VLOOKUP($D613,Results37!$F$3:$L$1396,Z$1,FALSE),"")</f>
        <v>294</v>
      </c>
      <c r="AA613" s="43">
        <f>IF(ISERROR(VLOOKUP(D613,Results37!$F$3:$O$1399,AA$1,FALSE)),"",IF(VLOOKUP(D613,Results37!$F$3:$O$1399,AA$1+1,FALSE)=1,"S"&amp;VLOOKUP(D613,Results37!$F$3:$O$1399,AA$1,FALSE),VLOOKUP(D613,Results37!$F$3:$O$1399,AA$1,FALSE)))</f>
        <v>10</v>
      </c>
      <c r="AB613" s="14">
        <f>IFERROR(VLOOKUP($D613,Results37!$F$3:$L$1396,AB$1,FALSE),"")</f>
        <v>18</v>
      </c>
      <c r="AC613" s="14" t="str">
        <f>IFERROR(VLOOKUP($D613,Results37!$F$3:$L$1396,AC$1,FALSE),"")</f>
        <v>Crystal Lake Sandgnats</v>
      </c>
      <c r="AD613" s="14">
        <f t="shared" si="45"/>
        <v>776</v>
      </c>
      <c r="AE613" s="18" t="str">
        <f>IF(ISERROR(VLOOKUP($AC613&amp;"-"&amp;$F613&amp;" "&amp;G613,Bonuses!$B$1:$G$1006,4,FALSE)),"",INT(VLOOKUP($AC613&amp;"-"&amp;$F613&amp;" "&amp;$G613,Bonuses!$B$1:$G$1006,4,FALSE)))</f>
        <v/>
      </c>
      <c r="AF613" s="14" t="str">
        <f>IF(ISERROR(VLOOKUP($AC613&amp;"-"&amp;$F613,Bonuses!$B$1:$G$1006,5,FALSE)),"",IF(VLOOKUP($AC613&amp;"-"&amp;$F613,Bonuses!$B$1:$G$1006,5,FALSE)="","",VLOOKUP($AC613&amp;"-"&amp;$F613,Bonuses!$B$1:$G$1006,6,FALSE)&amp;" yrs, "&amp;VLOOKUP($AC613&amp;"-"&amp;$F613,Bonuses!$B$1:$G$1006,5,FALSE)))</f>
        <v/>
      </c>
    </row>
    <row r="614" spans="1:32" s="19" customFormat="1" hidden="1" x14ac:dyDescent="0.3">
      <c r="A614" s="19">
        <v>5557</v>
      </c>
      <c r="B614" s="19">
        <f t="shared" si="42"/>
        <v>0</v>
      </c>
      <c r="C614" s="14" t="str">
        <f>IF(ISNUMBER(IFERROR(VLOOKUP($A614,Pit!$A$4:$A$600,1,FALSE),"B")),"P","B")</f>
        <v>P</v>
      </c>
      <c r="D614" s="15">
        <f>IF($C614="B",VLOOKUP($A614,Bat!$A$4:$BG$1500,D$1,FALSE),VLOOKUP($A614,Pit!$A$4:$BA$1686,D$2,FALSE))</f>
        <v>5557</v>
      </c>
      <c r="E614" s="14" t="str">
        <f>IF($C614="B",VLOOKUP($A614,Bat!$A$4:$BG$1500,E$1,FALSE),VLOOKUP($A614,Pit!$A$4:$BA$1686,E$2,FALSE))</f>
        <v>RP</v>
      </c>
      <c r="F614" s="14" t="str">
        <f>IF($C614="B",VLOOKUP($A614,Bat!$A$4:$BG$1500,F$1,FALSE),VLOOKUP($A614,Pit!$A$4:$BA$1686,F$2,FALSE))</f>
        <v>Nathan</v>
      </c>
      <c r="G614" s="14" t="str">
        <f>IF($C614="B",VLOOKUP($A614,Bat!$A$4:$BG$1500,G$1,FALSE),VLOOKUP($A614,Pit!$A$4:$BA$1686,G$2,FALSE))</f>
        <v>Cook</v>
      </c>
      <c r="H614" s="14">
        <f>IF($C614="B",VLOOKUP($A614,Bat!$A$4:$BG$1500,H$1,FALSE),VLOOKUP($A614,Pit!$A$4:$BA$1686,H$2,FALSE))</f>
        <v>18</v>
      </c>
      <c r="I614" s="14" t="str">
        <f>IF($C614="B",VLOOKUP($A614,Bat!$A$4:$BG$1500,I$1,FALSE),VLOOKUP($A614,Pit!$A$4:$BA$1686,I$2,FALSE))</f>
        <v>R</v>
      </c>
      <c r="J614" s="14" t="str">
        <f>IF($C614="B",VLOOKUP($A614,Bat!$A$4:$BG$1500,J$1,FALSE),VLOOKUP($A614,Pit!$A$4:$BA$1686,J$2,FALSE))</f>
        <v>R</v>
      </c>
      <c r="K614" s="14" t="str">
        <f>IF($C614="B",VLOOKUP($A614,Bat!$A$4:$BG$1500,K$1,FALSE),VLOOKUP($A614,Pit!$A$4:$BA$1686,K$2,FALSE))</f>
        <v>Low</v>
      </c>
      <c r="L614" s="15" t="str">
        <f>IF($C614="B",VLOOKUP($A614,Bat!$A$4:$BG$1500,L$1,FALSE),VLOOKUP($A614,Pit!$A$4:$BA$1686,L$2,FALSE))</f>
        <v>High</v>
      </c>
      <c r="M614" s="14">
        <f>IF($C614="B",VLOOKUP($A614,Bat!$A$4:$BG$1500,M$1,FALSE),VLOOKUP($A614,Pit!$A$4:$BA$1686,M$2,FALSE))</f>
        <v>2</v>
      </c>
      <c r="N614" s="14">
        <f>IF($C614="B",VLOOKUP($A614,Bat!$A$4:$BG$1500,N$1,FALSE),VLOOKUP($A614,Pit!$A$4:$BA$1686,N$2,FALSE))</f>
        <v>2</v>
      </c>
      <c r="O614" s="14">
        <f>IF($C614="B",VLOOKUP($A614,Bat!$A$4:$BG$1500,O$1,FALSE),VLOOKUP($A614,Pit!$A$4:$BA$1686,O$2,FALSE))</f>
        <v>2</v>
      </c>
      <c r="P614" s="14" t="str">
        <f>IF($C614="B",VLOOKUP($A614,Bat!$A$4:$BG$1500,P$1,FALSE),VLOOKUP($A614,Pit!$A$4:$BA$1686,P$2,FALSE))</f>
        <v>83-85 Mph</v>
      </c>
      <c r="Q614" s="15">
        <f>IF($C614="B",VLOOKUP($A614,Bat!$A$4:$BG$1500,Q$1,FALSE),VLOOKUP($A614,Pit!$A$4:$BA$1686,Q$2,FALSE))</f>
        <v>7</v>
      </c>
      <c r="R614" s="16">
        <f>IF($C614="B",VLOOKUP($A614,Bat!$A$4:$BG$1500,R$1,FALSE),VLOOKUP($A614,Pit!$A$4:$BA$1686,R$2,FALSE))</f>
        <v>93.975084701853874</v>
      </c>
      <c r="S614" s="17">
        <f>IF($C614="B",VLOOKUP($A614,Bat!$A$4:$BG$1500,S$1,FALSE),VLOOKUP($A614,Pit!$A$4:$BA$1686,S$2,FALSE))</f>
        <v>-0.64800193586893651</v>
      </c>
      <c r="T614" s="48" t="str">
        <f>IF($C614="B",VLOOKUP($A614,Bat!$A$4:$BG$1500,T$1,FALSE),VLOOKUP($A614,Pit!$A$4:$BA$1686,T$2,FALSE))</f>
        <v>$95k</v>
      </c>
      <c r="U614" s="19">
        <f>IF($C614="B",VLOOKUP($A614,Bat!$A$4:$AU$1464,46,FALSE),VLOOKUP($A614,Pit!$A$4:$BD$1664,55,FALSE))</f>
        <v>800</v>
      </c>
      <c r="V614" s="19">
        <f>IF($C614="B",VLOOKUP($A614,Bat!$A$4:$BA$1464,47,FALSE),VLOOKUP($A614,Pit!$A$4:$BF$1664,56,FALSE))</f>
        <v>800</v>
      </c>
      <c r="W614" s="19">
        <f>IF($C614="B",VLOOKUP($A614,Bat!$A$4:$BA$1464,48,FALSE),VLOOKUP($A614,Pit!$A$4:$BF$1664,57,FALSE))</f>
        <v>0</v>
      </c>
      <c r="X614" s="14">
        <f t="shared" si="43"/>
        <v>1693</v>
      </c>
      <c r="Y614" s="20">
        <f t="shared" si="44"/>
        <v>843</v>
      </c>
      <c r="Z614" s="14" t="str">
        <f>IFERROR(VLOOKUP($D614,Results37!$F$3:$L$1396,Z$1,FALSE),"")</f>
        <v/>
      </c>
      <c r="AA614" s="43" t="str">
        <f>IF(ISERROR(VLOOKUP(D614,Results37!$F$3:$O$1399,AA$1,FALSE)),"",IF(VLOOKUP(D614,Results37!$F$3:$O$1399,AA$1+1,FALSE)=1,"S"&amp;VLOOKUP(D614,Results37!$F$3:$O$1399,AA$1,FALSE),VLOOKUP(D614,Results37!$F$3:$O$1399,AA$1,FALSE)))</f>
        <v/>
      </c>
      <c r="AB614" s="14" t="str">
        <f>IFERROR(VLOOKUP($D614,Results37!$F$3:$L$1396,AB$1,FALSE),"")</f>
        <v/>
      </c>
      <c r="AC614" s="14" t="str">
        <f>IFERROR(VLOOKUP($D614,Results37!$F$3:$L$1396,AC$1,FALSE),"")</f>
        <v/>
      </c>
      <c r="AD614" s="14" t="e">
        <f t="shared" si="45"/>
        <v>#VALUE!</v>
      </c>
      <c r="AE614" s="18" t="str">
        <f>IF(ISERROR(VLOOKUP($AC614&amp;"-"&amp;$F614&amp;" "&amp;G614,Bonuses!$B$1:$G$1006,4,FALSE)),"",INT(VLOOKUP($AC614&amp;"-"&amp;$F614&amp;" "&amp;$G614,Bonuses!$B$1:$G$1006,4,FALSE)))</f>
        <v/>
      </c>
      <c r="AF614" s="14" t="str">
        <f>IF(ISERROR(VLOOKUP($AC614&amp;"-"&amp;$F614,Bonuses!$B$1:$G$1006,5,FALSE)),"",IF(VLOOKUP($AC614&amp;"-"&amp;$F614,Bonuses!$B$1:$G$1006,5,FALSE)="","",VLOOKUP($AC614&amp;"-"&amp;$F614,Bonuses!$B$1:$G$1006,6,FALSE)&amp;" yrs, "&amp;VLOOKUP($AC614&amp;"-"&amp;$F614,Bonuses!$B$1:$G$1006,5,FALSE)))</f>
        <v/>
      </c>
    </row>
    <row r="615" spans="1:32" s="19" customFormat="1" hidden="1" x14ac:dyDescent="0.3">
      <c r="A615" s="19">
        <v>8830</v>
      </c>
      <c r="B615" s="19">
        <f t="shared" si="42"/>
        <v>0</v>
      </c>
      <c r="C615" s="14" t="str">
        <f>IF(ISNUMBER(IFERROR(VLOOKUP($A615,Pit!$A$4:$A$600,1,FALSE),"B")),"P","B")</f>
        <v>B</v>
      </c>
      <c r="D615" s="15">
        <f>IF($C615="B",VLOOKUP($A615,Bat!$A$4:$BG$1500,D$1,FALSE),VLOOKUP($A615,Pit!$A$4:$BA$1686,D$2,FALSE))</f>
        <v>8830</v>
      </c>
      <c r="E615" s="14" t="str">
        <f>IF($C615="B",VLOOKUP($A615,Bat!$A$4:$BG$1500,E$1,FALSE),VLOOKUP($A615,Pit!$A$4:$BA$1686,E$2,FALSE))</f>
        <v>LF</v>
      </c>
      <c r="F615" s="14" t="str">
        <f>IF($C615="B",VLOOKUP($A615,Bat!$A$4:$BG$1500,F$1,FALSE),VLOOKUP($A615,Pit!$A$4:$BA$1686,F$2,FALSE))</f>
        <v>Steve</v>
      </c>
      <c r="G615" s="14" t="str">
        <f>IF($C615="B",VLOOKUP($A615,Bat!$A$4:$BG$1500,G$1,FALSE),VLOOKUP($A615,Pit!$A$4:$BA$1686,G$2,FALSE))</f>
        <v>Thronsen</v>
      </c>
      <c r="H615" s="14">
        <f>IF($C615="B",VLOOKUP($A615,Bat!$A$4:$BG$1500,H$1,FALSE),VLOOKUP($A615,Pit!$A$4:$BA$1686,H$2,FALSE))</f>
        <v>20</v>
      </c>
      <c r="I615" s="14" t="str">
        <f>IF($C615="B",VLOOKUP($A615,Bat!$A$4:$BG$1500,I$1,FALSE),VLOOKUP($A615,Pit!$A$4:$BA$1686,I$2,FALSE))</f>
        <v>R</v>
      </c>
      <c r="J615" s="14" t="str">
        <f>IF($C615="B",VLOOKUP($A615,Bat!$A$4:$BG$1500,J$1,FALSE),VLOOKUP($A615,Pit!$A$4:$BA$1686,J$2,FALSE))</f>
        <v>R</v>
      </c>
      <c r="K615" s="14" t="str">
        <f>IF($C615="B",VLOOKUP($A615,Bat!$A$4:$BG$1500,K$1,FALSE),VLOOKUP($A615,Pit!$A$4:$BA$1686,K$2,FALSE))</f>
        <v>Normal</v>
      </c>
      <c r="L615" s="15" t="str">
        <f>IF($C615="B",VLOOKUP($A615,Bat!$A$4:$BG$1500,L$1,FALSE),VLOOKUP($A615,Pit!$A$4:$BA$1686,L$2,FALSE))</f>
        <v>Low</v>
      </c>
      <c r="M615" s="14">
        <f>IF($C615="B",VLOOKUP($A615,Bat!$A$4:$BG$1500,M$1,FALSE),VLOOKUP($A615,Pit!$A$4:$BA$1686,M$2,FALSE))</f>
        <v>3</v>
      </c>
      <c r="N615" s="14">
        <f>IF($C615="B",VLOOKUP($A615,Bat!$A$4:$BG$1500,N$1,FALSE),VLOOKUP($A615,Pit!$A$4:$BA$1686,N$2,FALSE))</f>
        <v>6</v>
      </c>
      <c r="O615" s="14">
        <f>IF($C615="B",VLOOKUP($A615,Bat!$A$4:$BG$1500,O$1,FALSE),VLOOKUP($A615,Pit!$A$4:$BA$1686,O$2,FALSE))</f>
        <v>4</v>
      </c>
      <c r="P615" s="14">
        <f>IF($C615="B",VLOOKUP($A615,Bat!$A$4:$BG$1500,P$1,FALSE),VLOOKUP($A615,Pit!$A$4:$BA$1686,P$2,FALSE))</f>
        <v>6</v>
      </c>
      <c r="Q615" s="15">
        <f>IF($C615="B",VLOOKUP($A615,Bat!$A$4:$BG$1500,Q$1,FALSE),VLOOKUP($A615,Pit!$A$4:$BA$1686,Q$2,FALSE))</f>
        <v>3</v>
      </c>
      <c r="R615" s="16">
        <f>IF($C615="B",VLOOKUP($A615,Bat!$A$4:$BG$1500,R$1,FALSE),VLOOKUP($A615,Pit!$A$4:$BA$1686,R$2,FALSE))</f>
        <v>108.99137886102829</v>
      </c>
      <c r="S615" s="17">
        <f>IF($C615="B",VLOOKUP($A615,Bat!$A$4:$BG$1500,S$1,FALSE),VLOOKUP($A615,Pit!$A$4:$BA$1686,S$2,FALSE))</f>
        <v>0.18453013906312776</v>
      </c>
      <c r="T615" s="48" t="str">
        <f>IF($C615="B",VLOOKUP($A615,Bat!$A$4:$BG$1500,T$1,FALSE),VLOOKUP($A615,Pit!$A$4:$BA$1686,T$2,FALSE))</f>
        <v>$110k</v>
      </c>
      <c r="U615" s="19">
        <f>IF($C615="B",VLOOKUP($A615,Bat!$A$4:$AU$1464,46,FALSE),VLOOKUP($A615,Pit!$A$4:$BD$1664,55,FALSE))</f>
        <v>800</v>
      </c>
      <c r="V615" s="19">
        <f>IF($C615="B",VLOOKUP($A615,Bat!$A$4:$BA$1464,47,FALSE),VLOOKUP($A615,Pit!$A$4:$BF$1664,56,FALSE))</f>
        <v>800</v>
      </c>
      <c r="W615" s="19">
        <f>IF($C615="B",VLOOKUP($A615,Bat!$A$4:$BA$1464,48,FALSE),VLOOKUP($A615,Pit!$A$4:$BF$1664,57,FALSE))</f>
        <v>0</v>
      </c>
      <c r="X615" s="14">
        <f t="shared" si="43"/>
        <v>1233</v>
      </c>
      <c r="Y615" s="20">
        <f t="shared" si="44"/>
        <v>383</v>
      </c>
      <c r="Z615" s="14">
        <f>IFERROR(VLOOKUP($D615,Results37!$F$3:$L$1396,Z$1,FALSE),"")</f>
        <v>532</v>
      </c>
      <c r="AA615" s="43">
        <f>IF(ISERROR(VLOOKUP(D615,Results37!$F$3:$O$1399,AA$1,FALSE)),"",IF(VLOOKUP(D615,Results37!$F$3:$O$1399,AA$1+1,FALSE)=1,"S"&amp;VLOOKUP(D615,Results37!$F$3:$O$1399,AA$1,FALSE),VLOOKUP(D615,Results37!$F$3:$O$1399,AA$1,FALSE)))</f>
        <v>17</v>
      </c>
      <c r="AB615" s="14">
        <f>IFERROR(VLOOKUP($D615,Results37!$F$3:$L$1396,AB$1,FALSE),"")</f>
        <v>32</v>
      </c>
      <c r="AC615" s="14" t="str">
        <f>IFERROR(VLOOKUP($D615,Results37!$F$3:$L$1396,AC$1,FALSE),"")</f>
        <v>Tempe Knights</v>
      </c>
      <c r="AD615" s="14">
        <f t="shared" si="45"/>
        <v>701</v>
      </c>
      <c r="AE615" s="18" t="str">
        <f>IF(ISERROR(VLOOKUP($AC615&amp;"-"&amp;$F615&amp;" "&amp;G615,Bonuses!$B$1:$G$1006,4,FALSE)),"",INT(VLOOKUP($AC615&amp;"-"&amp;$F615&amp;" "&amp;$G615,Bonuses!$B$1:$G$1006,4,FALSE)))</f>
        <v/>
      </c>
      <c r="AF615" s="14" t="str">
        <f>IF(ISERROR(VLOOKUP($AC615&amp;"-"&amp;$F615,Bonuses!$B$1:$G$1006,5,FALSE)),"",IF(VLOOKUP($AC615&amp;"-"&amp;$F615,Bonuses!$B$1:$G$1006,5,FALSE)="","",VLOOKUP($AC615&amp;"-"&amp;$F615,Bonuses!$B$1:$G$1006,6,FALSE)&amp;" yrs, "&amp;VLOOKUP($AC615&amp;"-"&amp;$F615,Bonuses!$B$1:$G$1006,5,FALSE)))</f>
        <v/>
      </c>
    </row>
    <row r="616" spans="1:32" s="19" customFormat="1" hidden="1" x14ac:dyDescent="0.3">
      <c r="A616" s="19">
        <v>12976</v>
      </c>
      <c r="B616" s="19">
        <f t="shared" si="42"/>
        <v>0</v>
      </c>
      <c r="C616" s="14" t="str">
        <f>IF(ISNUMBER(IFERROR(VLOOKUP($A616,Pit!$A$4:$A$600,1,FALSE),"B")),"P","B")</f>
        <v>P</v>
      </c>
      <c r="D616" s="15">
        <f>IF($C616="B",VLOOKUP($A616,Bat!$A$4:$BG$1500,D$1,FALSE),VLOOKUP($A616,Pit!$A$4:$BA$1686,D$2,FALSE))</f>
        <v>12976</v>
      </c>
      <c r="E616" s="14" t="str">
        <f>IF($C616="B",VLOOKUP($A616,Bat!$A$4:$BG$1500,E$1,FALSE),VLOOKUP($A616,Pit!$A$4:$BA$1686,E$2,FALSE))</f>
        <v>RP</v>
      </c>
      <c r="F616" s="14" t="str">
        <f>IF($C616="B",VLOOKUP($A616,Bat!$A$4:$BG$1500,F$1,FALSE),VLOOKUP($A616,Pit!$A$4:$BA$1686,F$2,FALSE))</f>
        <v>Naganori</v>
      </c>
      <c r="G616" s="14" t="str">
        <f>IF($C616="B",VLOOKUP($A616,Bat!$A$4:$BG$1500,G$1,FALSE),VLOOKUP($A616,Pit!$A$4:$BA$1686,G$2,FALSE))</f>
        <v>Yamane</v>
      </c>
      <c r="H616" s="14">
        <f>IF($C616="B",VLOOKUP($A616,Bat!$A$4:$BG$1500,H$1,FALSE),VLOOKUP($A616,Pit!$A$4:$BA$1686,H$2,FALSE))</f>
        <v>18</v>
      </c>
      <c r="I616" s="14" t="str">
        <f>IF($C616="B",VLOOKUP($A616,Bat!$A$4:$BG$1500,I$1,FALSE),VLOOKUP($A616,Pit!$A$4:$BA$1686,I$2,FALSE))</f>
        <v>R</v>
      </c>
      <c r="J616" s="14" t="str">
        <f>IF($C616="B",VLOOKUP($A616,Bat!$A$4:$BG$1500,J$1,FALSE),VLOOKUP($A616,Pit!$A$4:$BA$1686,J$2,FALSE))</f>
        <v>R</v>
      </c>
      <c r="K616" s="14" t="str">
        <f>IF($C616="B",VLOOKUP($A616,Bat!$A$4:$BG$1500,K$1,FALSE),VLOOKUP($A616,Pit!$A$4:$BA$1686,K$2,FALSE))</f>
        <v>Low</v>
      </c>
      <c r="L616" s="15" t="str">
        <f>IF($C616="B",VLOOKUP($A616,Bat!$A$4:$BG$1500,L$1,FALSE),VLOOKUP($A616,Pit!$A$4:$BA$1686,L$2,FALSE))</f>
        <v>Normal</v>
      </c>
      <c r="M616" s="14">
        <f>IF($C616="B",VLOOKUP($A616,Bat!$A$4:$BG$1500,M$1,FALSE),VLOOKUP($A616,Pit!$A$4:$BA$1686,M$2,FALSE))</f>
        <v>3</v>
      </c>
      <c r="N616" s="14">
        <f>IF($C616="B",VLOOKUP($A616,Bat!$A$4:$BG$1500,N$1,FALSE),VLOOKUP($A616,Pit!$A$4:$BA$1686,N$2,FALSE))</f>
        <v>2</v>
      </c>
      <c r="O616" s="14">
        <f>IF($C616="B",VLOOKUP($A616,Bat!$A$4:$BG$1500,O$1,FALSE),VLOOKUP($A616,Pit!$A$4:$BA$1686,O$2,FALSE))</f>
        <v>2</v>
      </c>
      <c r="P616" s="14" t="str">
        <f>IF($C616="B",VLOOKUP($A616,Bat!$A$4:$BG$1500,P$1,FALSE),VLOOKUP($A616,Pit!$A$4:$BA$1686,P$2,FALSE))</f>
        <v>89-91 Mph</v>
      </c>
      <c r="Q616" s="15">
        <f>IF($C616="B",VLOOKUP($A616,Bat!$A$4:$BG$1500,Q$1,FALSE),VLOOKUP($A616,Pit!$A$4:$BA$1686,Q$2,FALSE))</f>
        <v>10</v>
      </c>
      <c r="R616" s="16">
        <f>IF($C616="B",VLOOKUP($A616,Bat!$A$4:$BG$1500,R$1,FALSE),VLOOKUP($A616,Pit!$A$4:$BA$1686,R$2,FALSE))</f>
        <v>93.921550302748045</v>
      </c>
      <c r="S616" s="17">
        <f>IF($C616="B",VLOOKUP($A616,Bat!$A$4:$BG$1500,S$1,FALSE),VLOOKUP($A616,Pit!$A$4:$BA$1686,S$2,FALSE))</f>
        <v>-0.65294084096165372</v>
      </c>
      <c r="T616" s="48" t="str">
        <f>IF($C616="B",VLOOKUP($A616,Bat!$A$4:$BG$1500,T$1,FALSE),VLOOKUP($A616,Pit!$A$4:$BA$1686,T$2,FALSE))</f>
        <v>$75k</v>
      </c>
      <c r="U616" s="19">
        <f>IF($C616="B",VLOOKUP($A616,Bat!$A$4:$AU$1464,46,FALSE),VLOOKUP($A616,Pit!$A$4:$BD$1664,55,FALSE))</f>
        <v>800</v>
      </c>
      <c r="V616" s="19">
        <f>IF($C616="B",VLOOKUP($A616,Bat!$A$4:$BA$1464,47,FALSE),VLOOKUP($A616,Pit!$A$4:$BF$1664,56,FALSE))</f>
        <v>800</v>
      </c>
      <c r="W616" s="19">
        <f>IF($C616="B",VLOOKUP($A616,Bat!$A$4:$BA$1464,48,FALSE),VLOOKUP($A616,Pit!$A$4:$BF$1664,57,FALSE))</f>
        <v>0</v>
      </c>
      <c r="X616" s="14">
        <f t="shared" si="43"/>
        <v>1695</v>
      </c>
      <c r="Y616" s="20">
        <f t="shared" si="44"/>
        <v>845</v>
      </c>
      <c r="Z616" s="14" t="str">
        <f>IFERROR(VLOOKUP($D616,Results37!$F$3:$L$1396,Z$1,FALSE),"")</f>
        <v/>
      </c>
      <c r="AA616" s="43" t="str">
        <f>IF(ISERROR(VLOOKUP(D616,Results37!$F$3:$O$1399,AA$1,FALSE)),"",IF(VLOOKUP(D616,Results37!$F$3:$O$1399,AA$1+1,FALSE)=1,"S"&amp;VLOOKUP(D616,Results37!$F$3:$O$1399,AA$1,FALSE),VLOOKUP(D616,Results37!$F$3:$O$1399,AA$1,FALSE)))</f>
        <v/>
      </c>
      <c r="AB616" s="14" t="str">
        <f>IFERROR(VLOOKUP($D616,Results37!$F$3:$L$1396,AB$1,FALSE),"")</f>
        <v/>
      </c>
      <c r="AC616" s="14" t="str">
        <f>IFERROR(VLOOKUP($D616,Results37!$F$3:$L$1396,AC$1,FALSE),"")</f>
        <v/>
      </c>
      <c r="AD616" s="14" t="e">
        <f t="shared" si="45"/>
        <v>#VALUE!</v>
      </c>
      <c r="AE616" s="18" t="str">
        <f>IF(ISERROR(VLOOKUP($AC616&amp;"-"&amp;$F616&amp;" "&amp;G616,Bonuses!$B$1:$G$1006,4,FALSE)),"",INT(VLOOKUP($AC616&amp;"-"&amp;$F616&amp;" "&amp;$G616,Bonuses!$B$1:$G$1006,4,FALSE)))</f>
        <v/>
      </c>
      <c r="AF616" s="14" t="str">
        <f>IF(ISERROR(VLOOKUP($AC616&amp;"-"&amp;$F616,Bonuses!$B$1:$G$1006,5,FALSE)),"",IF(VLOOKUP($AC616&amp;"-"&amp;$F616,Bonuses!$B$1:$G$1006,5,FALSE)="","",VLOOKUP($AC616&amp;"-"&amp;$F616,Bonuses!$B$1:$G$1006,6,FALSE)&amp;" yrs, "&amp;VLOOKUP($AC616&amp;"-"&amp;$F616,Bonuses!$B$1:$G$1006,5,FALSE)))</f>
        <v/>
      </c>
    </row>
    <row r="617" spans="1:32" s="19" customFormat="1" hidden="1" x14ac:dyDescent="0.3">
      <c r="A617" s="19">
        <v>8456</v>
      </c>
      <c r="B617" s="19">
        <f t="shared" si="42"/>
        <v>0</v>
      </c>
      <c r="C617" s="14" t="str">
        <f>IF(ISNUMBER(IFERROR(VLOOKUP($A617,Pit!$A$4:$A$600,1,FALSE),"B")),"P","B")</f>
        <v>P</v>
      </c>
      <c r="D617" s="15">
        <f>IF($C617="B",VLOOKUP($A617,Bat!$A$4:$BG$1500,D$1,FALSE),VLOOKUP($A617,Pit!$A$4:$BA$1686,D$2,FALSE))</f>
        <v>8456</v>
      </c>
      <c r="E617" s="14" t="str">
        <f>IF($C617="B",VLOOKUP($A617,Bat!$A$4:$BG$1500,E$1,FALSE),VLOOKUP($A617,Pit!$A$4:$BA$1686,E$2,FALSE))</f>
        <v>RP</v>
      </c>
      <c r="F617" s="14" t="str">
        <f>IF($C617="B",VLOOKUP($A617,Bat!$A$4:$BG$1500,F$1,FALSE),VLOOKUP($A617,Pit!$A$4:$BA$1686,F$2,FALSE))</f>
        <v>Mike</v>
      </c>
      <c r="G617" s="14" t="str">
        <f>IF($C617="B",VLOOKUP($A617,Bat!$A$4:$BG$1500,G$1,FALSE),VLOOKUP($A617,Pit!$A$4:$BA$1686,G$2,FALSE))</f>
        <v>Wooten</v>
      </c>
      <c r="H617" s="14">
        <f>IF($C617="B",VLOOKUP($A617,Bat!$A$4:$BG$1500,H$1,FALSE),VLOOKUP($A617,Pit!$A$4:$BA$1686,H$2,FALSE))</f>
        <v>18</v>
      </c>
      <c r="I617" s="14" t="str">
        <f>IF($C617="B",VLOOKUP($A617,Bat!$A$4:$BG$1500,I$1,FALSE),VLOOKUP($A617,Pit!$A$4:$BA$1686,I$2,FALSE))</f>
        <v>R</v>
      </c>
      <c r="J617" s="14" t="str">
        <f>IF($C617="B",VLOOKUP($A617,Bat!$A$4:$BG$1500,J$1,FALSE),VLOOKUP($A617,Pit!$A$4:$BA$1686,J$2,FALSE))</f>
        <v>R</v>
      </c>
      <c r="K617" s="14" t="str">
        <f>IF($C617="B",VLOOKUP($A617,Bat!$A$4:$BG$1500,K$1,FALSE),VLOOKUP($A617,Pit!$A$4:$BA$1686,K$2,FALSE))</f>
        <v>Low</v>
      </c>
      <c r="L617" s="15" t="str">
        <f>IF($C617="B",VLOOKUP($A617,Bat!$A$4:$BG$1500,L$1,FALSE),VLOOKUP($A617,Pit!$A$4:$BA$1686,L$2,FALSE))</f>
        <v>Normal</v>
      </c>
      <c r="M617" s="14">
        <f>IF($C617="B",VLOOKUP($A617,Bat!$A$4:$BG$1500,M$1,FALSE),VLOOKUP($A617,Pit!$A$4:$BA$1686,M$2,FALSE))</f>
        <v>4</v>
      </c>
      <c r="N617" s="14">
        <f>IF($C617="B",VLOOKUP($A617,Bat!$A$4:$BG$1500,N$1,FALSE),VLOOKUP($A617,Pit!$A$4:$BA$1686,N$2,FALSE))</f>
        <v>1</v>
      </c>
      <c r="O617" s="14">
        <f>IF($C617="B",VLOOKUP($A617,Bat!$A$4:$BG$1500,O$1,FALSE),VLOOKUP($A617,Pit!$A$4:$BA$1686,O$2,FALSE))</f>
        <v>2</v>
      </c>
      <c r="P617" s="14" t="str">
        <f>IF($C617="B",VLOOKUP($A617,Bat!$A$4:$BG$1500,P$1,FALSE),VLOOKUP($A617,Pit!$A$4:$BA$1686,P$2,FALSE))</f>
        <v>87-89 Mph</v>
      </c>
      <c r="Q617" s="15">
        <f>IF($C617="B",VLOOKUP($A617,Bat!$A$4:$BG$1500,Q$1,FALSE),VLOOKUP($A617,Pit!$A$4:$BA$1686,Q$2,FALSE))</f>
        <v>8</v>
      </c>
      <c r="R617" s="16">
        <f>IF($C617="B",VLOOKUP($A617,Bat!$A$4:$BG$1500,R$1,FALSE),VLOOKUP($A617,Pit!$A$4:$BA$1686,R$2,FALSE))</f>
        <v>93.756742464330401</v>
      </c>
      <c r="S617" s="17">
        <f>IF($C617="B",VLOOKUP($A617,Bat!$A$4:$BG$1500,S$1,FALSE),VLOOKUP($A617,Pit!$A$4:$BA$1686,S$2,FALSE))</f>
        <v>-0.66814546240274875</v>
      </c>
      <c r="T617" s="48" t="str">
        <f>IF($C617="B",VLOOKUP($A617,Bat!$A$4:$BG$1500,T$1,FALSE),VLOOKUP($A617,Pit!$A$4:$BA$1686,T$2,FALSE))</f>
        <v>$70k</v>
      </c>
      <c r="U617" s="19">
        <f>IF($C617="B",VLOOKUP($A617,Bat!$A$4:$AU$1464,46,FALSE),VLOOKUP($A617,Pit!$A$4:$BD$1664,55,FALSE))</f>
        <v>800</v>
      </c>
      <c r="V617" s="19">
        <f>IF($C617="B",VLOOKUP($A617,Bat!$A$4:$BA$1464,47,FALSE),VLOOKUP($A617,Pit!$A$4:$BF$1664,56,FALSE))</f>
        <v>800</v>
      </c>
      <c r="W617" s="19">
        <f>IF($C617="B",VLOOKUP($A617,Bat!$A$4:$BA$1464,48,FALSE),VLOOKUP($A617,Pit!$A$4:$BF$1664,57,FALSE))</f>
        <v>0</v>
      </c>
      <c r="X617" s="14">
        <f t="shared" si="43"/>
        <v>1708</v>
      </c>
      <c r="Y617" s="20">
        <f t="shared" si="44"/>
        <v>858</v>
      </c>
      <c r="Z617" s="14" t="str">
        <f>IFERROR(VLOOKUP($D617,Results37!$F$3:$L$1396,Z$1,FALSE),"")</f>
        <v/>
      </c>
      <c r="AA617" s="43" t="str">
        <f>IF(ISERROR(VLOOKUP(D617,Results37!$F$3:$O$1399,AA$1,FALSE)),"",IF(VLOOKUP(D617,Results37!$F$3:$O$1399,AA$1+1,FALSE)=1,"S"&amp;VLOOKUP(D617,Results37!$F$3:$O$1399,AA$1,FALSE),VLOOKUP(D617,Results37!$F$3:$O$1399,AA$1,FALSE)))</f>
        <v/>
      </c>
      <c r="AB617" s="14" t="str">
        <f>IFERROR(VLOOKUP($D617,Results37!$F$3:$L$1396,AB$1,FALSE),"")</f>
        <v/>
      </c>
      <c r="AC617" s="14" t="str">
        <f>IFERROR(VLOOKUP($D617,Results37!$F$3:$L$1396,AC$1,FALSE),"")</f>
        <v/>
      </c>
      <c r="AD617" s="14" t="e">
        <f t="shared" si="45"/>
        <v>#VALUE!</v>
      </c>
      <c r="AE617" s="18" t="str">
        <f>IF(ISERROR(VLOOKUP($AC617&amp;"-"&amp;$F617&amp;" "&amp;G617,Bonuses!$B$1:$G$1006,4,FALSE)),"",INT(VLOOKUP($AC617&amp;"-"&amp;$F617&amp;" "&amp;$G617,Bonuses!$B$1:$G$1006,4,FALSE)))</f>
        <v/>
      </c>
      <c r="AF617" s="14" t="str">
        <f>IF(ISERROR(VLOOKUP($AC617&amp;"-"&amp;$F617,Bonuses!$B$1:$G$1006,5,FALSE)),"",IF(VLOOKUP($AC617&amp;"-"&amp;$F617,Bonuses!$B$1:$G$1006,5,FALSE)="","",VLOOKUP($AC617&amp;"-"&amp;$F617,Bonuses!$B$1:$G$1006,6,FALSE)&amp;" yrs, "&amp;VLOOKUP($AC617&amp;"-"&amp;$F617,Bonuses!$B$1:$G$1006,5,FALSE)))</f>
        <v/>
      </c>
    </row>
    <row r="618" spans="1:32" s="19" customFormat="1" hidden="1" x14ac:dyDescent="0.3">
      <c r="A618" s="19">
        <v>7219</v>
      </c>
      <c r="B618" s="19">
        <f t="shared" si="42"/>
        <v>0</v>
      </c>
      <c r="C618" s="14" t="str">
        <f>IF(ISNUMBER(IFERROR(VLOOKUP($A618,Pit!$A$4:$A$600,1,FALSE),"B")),"P","B")</f>
        <v>B</v>
      </c>
      <c r="D618" s="15">
        <f>IF($C618="B",VLOOKUP($A618,Bat!$A$4:$BG$1500,D$1,FALSE),VLOOKUP($A618,Pit!$A$4:$BA$1686,D$2,FALSE))</f>
        <v>7219</v>
      </c>
      <c r="E618" s="14" t="str">
        <f>IF($C618="B",VLOOKUP($A618,Bat!$A$4:$BG$1500,E$1,FALSE),VLOOKUP($A618,Pit!$A$4:$BA$1686,E$2,FALSE))</f>
        <v>LF</v>
      </c>
      <c r="F618" s="14" t="str">
        <f>IF($C618="B",VLOOKUP($A618,Bat!$A$4:$BG$1500,F$1,FALSE),VLOOKUP($A618,Pit!$A$4:$BA$1686,F$2,FALSE))</f>
        <v>Ken</v>
      </c>
      <c r="G618" s="14" t="str">
        <f>IF($C618="B",VLOOKUP($A618,Bat!$A$4:$BG$1500,G$1,FALSE),VLOOKUP($A618,Pit!$A$4:$BA$1686,G$2,FALSE))</f>
        <v>Bray</v>
      </c>
      <c r="H618" s="14">
        <f>IF($C618="B",VLOOKUP($A618,Bat!$A$4:$BG$1500,H$1,FALSE),VLOOKUP($A618,Pit!$A$4:$BA$1686,H$2,FALSE))</f>
        <v>18</v>
      </c>
      <c r="I618" s="14" t="str">
        <f>IF($C618="B",VLOOKUP($A618,Bat!$A$4:$BG$1500,I$1,FALSE),VLOOKUP($A618,Pit!$A$4:$BA$1686,I$2,FALSE))</f>
        <v>L</v>
      </c>
      <c r="J618" s="14" t="str">
        <f>IF($C618="B",VLOOKUP($A618,Bat!$A$4:$BG$1500,J$1,FALSE),VLOOKUP($A618,Pit!$A$4:$BA$1686,J$2,FALSE))</f>
        <v>L</v>
      </c>
      <c r="K618" s="14" t="str">
        <f>IF($C618="B",VLOOKUP($A618,Bat!$A$4:$BG$1500,K$1,FALSE),VLOOKUP($A618,Pit!$A$4:$BA$1686,K$2,FALSE))</f>
        <v>High</v>
      </c>
      <c r="L618" s="15" t="str">
        <f>IF($C618="B",VLOOKUP($A618,Bat!$A$4:$BG$1500,L$1,FALSE),VLOOKUP($A618,Pit!$A$4:$BA$1686,L$2,FALSE))</f>
        <v>Normal</v>
      </c>
      <c r="M618" s="14">
        <f>IF($C618="B",VLOOKUP($A618,Bat!$A$4:$BG$1500,M$1,FALSE),VLOOKUP($A618,Pit!$A$4:$BA$1686,M$2,FALSE))</f>
        <v>2</v>
      </c>
      <c r="N618" s="14">
        <f>IF($C618="B",VLOOKUP($A618,Bat!$A$4:$BG$1500,N$1,FALSE),VLOOKUP($A618,Pit!$A$4:$BA$1686,N$2,FALSE))</f>
        <v>2</v>
      </c>
      <c r="O618" s="14">
        <f>IF($C618="B",VLOOKUP($A618,Bat!$A$4:$BG$1500,O$1,FALSE),VLOOKUP($A618,Pit!$A$4:$BA$1686,O$2,FALSE))</f>
        <v>3</v>
      </c>
      <c r="P618" s="14">
        <f>IF($C618="B",VLOOKUP($A618,Bat!$A$4:$BG$1500,P$1,FALSE),VLOOKUP($A618,Pit!$A$4:$BA$1686,P$2,FALSE))</f>
        <v>5</v>
      </c>
      <c r="Q618" s="15">
        <f>IF($C618="B",VLOOKUP($A618,Bat!$A$4:$BG$1500,Q$1,FALSE),VLOOKUP($A618,Pit!$A$4:$BA$1686,Q$2,FALSE))</f>
        <v>2</v>
      </c>
      <c r="R618" s="16">
        <f>IF($C618="B",VLOOKUP($A618,Bat!$A$4:$BG$1500,R$1,FALSE),VLOOKUP($A618,Pit!$A$4:$BA$1686,R$2,FALSE))</f>
        <v>107.05087054118383</v>
      </c>
      <c r="S618" s="17">
        <f>IF($C618="B",VLOOKUP($A618,Bat!$A$4:$BG$1500,S$1,FALSE),VLOOKUP($A618,Pit!$A$4:$BA$1686,S$2,FALSE))</f>
        <v>-0.2208202691918838</v>
      </c>
      <c r="T618" s="48" t="str">
        <f>IF($C618="B",VLOOKUP($A618,Bat!$A$4:$BG$1500,T$1,FALSE),VLOOKUP($A618,Pit!$A$4:$BA$1686,T$2,FALSE))</f>
        <v>$65k</v>
      </c>
      <c r="U618" s="19">
        <f>IF($C618="B",VLOOKUP($A618,Bat!$A$4:$AU$1464,46,FALSE),VLOOKUP($A618,Pit!$A$4:$BD$1664,55,FALSE))</f>
        <v>800</v>
      </c>
      <c r="V618" s="19">
        <f>IF($C618="B",VLOOKUP($A618,Bat!$A$4:$BA$1464,47,FALSE),VLOOKUP($A618,Pit!$A$4:$BF$1664,56,FALSE))</f>
        <v>800</v>
      </c>
      <c r="W618" s="19">
        <f>IF($C618="B",VLOOKUP($A618,Bat!$A$4:$BA$1464,48,FALSE),VLOOKUP($A618,Pit!$A$4:$BF$1664,57,FALSE))</f>
        <v>0</v>
      </c>
      <c r="X618" s="14">
        <f t="shared" si="43"/>
        <v>1444</v>
      </c>
      <c r="Y618" s="20">
        <f t="shared" si="44"/>
        <v>594</v>
      </c>
      <c r="Z618" s="14" t="str">
        <f>IFERROR(VLOOKUP($D618,Results37!$F$3:$L$1396,Z$1,FALSE),"")</f>
        <v/>
      </c>
      <c r="AA618" s="43" t="str">
        <f>IF(ISERROR(VLOOKUP(D618,Results37!$F$3:$O$1399,AA$1,FALSE)),"",IF(VLOOKUP(D618,Results37!$F$3:$O$1399,AA$1+1,FALSE)=1,"S"&amp;VLOOKUP(D618,Results37!$F$3:$O$1399,AA$1,FALSE),VLOOKUP(D618,Results37!$F$3:$O$1399,AA$1,FALSE)))</f>
        <v/>
      </c>
      <c r="AB618" s="14" t="str">
        <f>IFERROR(VLOOKUP($D618,Results37!$F$3:$L$1396,AB$1,FALSE),"")</f>
        <v/>
      </c>
      <c r="AC618" s="14" t="str">
        <f>IFERROR(VLOOKUP($D618,Results37!$F$3:$L$1396,AC$1,FALSE),"")</f>
        <v/>
      </c>
      <c r="AD618" s="14" t="e">
        <f t="shared" si="45"/>
        <v>#VALUE!</v>
      </c>
      <c r="AE618" s="18" t="str">
        <f>IF(ISERROR(VLOOKUP($AC618&amp;"-"&amp;$F618&amp;" "&amp;G618,Bonuses!$B$1:$G$1006,4,FALSE)),"",INT(VLOOKUP($AC618&amp;"-"&amp;$F618&amp;" "&amp;$G618,Bonuses!$B$1:$G$1006,4,FALSE)))</f>
        <v/>
      </c>
      <c r="AF618" s="14" t="str">
        <f>AA618&amp;"."&amp;AB618&amp;" ("&amp;Z618&amp;") - "&amp;E618&amp;" "&amp;F618&amp;" "&amp;G618</f>
        <v>. () - LF Ken Bray</v>
      </c>
    </row>
    <row r="619" spans="1:32" s="19" customFormat="1" hidden="1" x14ac:dyDescent="0.3">
      <c r="A619" s="19">
        <v>11691</v>
      </c>
      <c r="B619" s="19">
        <f t="shared" si="42"/>
        <v>0</v>
      </c>
      <c r="C619" s="14" t="str">
        <f>IF(ISNUMBER(IFERROR(VLOOKUP($A619,Pit!$A$4:$A$600,1,FALSE),"B")),"P","B")</f>
        <v>P</v>
      </c>
      <c r="D619" s="15">
        <f>IF($C619="B",VLOOKUP($A619,Bat!$A$4:$BG$1500,D$1,FALSE),VLOOKUP($A619,Pit!$A$4:$BA$1686,D$2,FALSE))</f>
        <v>11691</v>
      </c>
      <c r="E619" s="14" t="str">
        <f>IF($C619="B",VLOOKUP($A619,Bat!$A$4:$BG$1500,E$1,FALSE),VLOOKUP($A619,Pit!$A$4:$BA$1686,E$2,FALSE))</f>
        <v>RP</v>
      </c>
      <c r="F619" s="14" t="str">
        <f>IF($C619="B",VLOOKUP($A619,Bat!$A$4:$BG$1500,F$1,FALSE),VLOOKUP($A619,Pit!$A$4:$BA$1686,F$2,FALSE))</f>
        <v>Alistair</v>
      </c>
      <c r="G619" s="14" t="str">
        <f>IF($C619="B",VLOOKUP($A619,Bat!$A$4:$BG$1500,G$1,FALSE),VLOOKUP($A619,Pit!$A$4:$BA$1686,G$2,FALSE))</f>
        <v>Coulton</v>
      </c>
      <c r="H619" s="14">
        <f>IF($C619="B",VLOOKUP($A619,Bat!$A$4:$BG$1500,H$1,FALSE),VLOOKUP($A619,Pit!$A$4:$BA$1686,H$2,FALSE))</f>
        <v>18</v>
      </c>
      <c r="I619" s="14" t="str">
        <f>IF($C619="B",VLOOKUP($A619,Bat!$A$4:$BG$1500,I$1,FALSE),VLOOKUP($A619,Pit!$A$4:$BA$1686,I$2,FALSE))</f>
        <v>R</v>
      </c>
      <c r="J619" s="14" t="str">
        <f>IF($C619="B",VLOOKUP($A619,Bat!$A$4:$BG$1500,J$1,FALSE),VLOOKUP($A619,Pit!$A$4:$BA$1686,J$2,FALSE))</f>
        <v>R</v>
      </c>
      <c r="K619" s="14" t="str">
        <f>IF($C619="B",VLOOKUP($A619,Bat!$A$4:$BG$1500,K$1,FALSE),VLOOKUP($A619,Pit!$A$4:$BA$1686,K$2,FALSE))</f>
        <v>Low</v>
      </c>
      <c r="L619" s="15" t="str">
        <f>IF($C619="B",VLOOKUP($A619,Bat!$A$4:$BG$1500,L$1,FALSE),VLOOKUP($A619,Pit!$A$4:$BA$1686,L$2,FALSE))</f>
        <v>Low</v>
      </c>
      <c r="M619" s="14">
        <f>IF($C619="B",VLOOKUP($A619,Bat!$A$4:$BG$1500,M$1,FALSE),VLOOKUP($A619,Pit!$A$4:$BA$1686,M$2,FALSE))</f>
        <v>3</v>
      </c>
      <c r="N619" s="14">
        <f>IF($C619="B",VLOOKUP($A619,Bat!$A$4:$BG$1500,N$1,FALSE),VLOOKUP($A619,Pit!$A$4:$BA$1686,N$2,FALSE))</f>
        <v>2</v>
      </c>
      <c r="O619" s="14">
        <f>IF($C619="B",VLOOKUP($A619,Bat!$A$4:$BG$1500,O$1,FALSE),VLOOKUP($A619,Pit!$A$4:$BA$1686,O$2,FALSE))</f>
        <v>2</v>
      </c>
      <c r="P619" s="14" t="str">
        <f>IF($C619="B",VLOOKUP($A619,Bat!$A$4:$BG$1500,P$1,FALSE),VLOOKUP($A619,Pit!$A$4:$BA$1686,P$2,FALSE))</f>
        <v>85-87 Mph</v>
      </c>
      <c r="Q619" s="15">
        <f>IF($C619="B",VLOOKUP($A619,Bat!$A$4:$BG$1500,Q$1,FALSE),VLOOKUP($A619,Pit!$A$4:$BA$1686,Q$2,FALSE))</f>
        <v>9</v>
      </c>
      <c r="R619" s="16">
        <f>IF($C619="B",VLOOKUP($A619,Bat!$A$4:$BG$1500,R$1,FALSE),VLOOKUP($A619,Pit!$A$4:$BA$1686,R$2,FALSE))</f>
        <v>93.650613462075611</v>
      </c>
      <c r="S619" s="17">
        <f>IF($C619="B",VLOOKUP($A619,Bat!$A$4:$BG$1500,S$1,FALSE),VLOOKUP($A619,Pit!$A$4:$BA$1686,S$2,FALSE))</f>
        <v>-0.67793657014797615</v>
      </c>
      <c r="T619" s="48" t="str">
        <f>IF($C619="B",VLOOKUP($A619,Bat!$A$4:$BG$1500,T$1,FALSE),VLOOKUP($A619,Pit!$A$4:$BA$1686,T$2,FALSE))</f>
        <v>$80k</v>
      </c>
      <c r="U619" s="19">
        <f>IF($C619="B",VLOOKUP($A619,Bat!$A$4:$AU$1464,46,FALSE),VLOOKUP($A619,Pit!$A$4:$BD$1664,55,FALSE))</f>
        <v>800</v>
      </c>
      <c r="V619" s="19">
        <f>IF($C619="B",VLOOKUP($A619,Bat!$A$4:$BA$1464,47,FALSE),VLOOKUP($A619,Pit!$A$4:$BF$1664,56,FALSE))</f>
        <v>800</v>
      </c>
      <c r="W619" s="19">
        <f>IF($C619="B",VLOOKUP($A619,Bat!$A$4:$BA$1464,48,FALSE),VLOOKUP($A619,Pit!$A$4:$BF$1664,57,FALSE))</f>
        <v>0</v>
      </c>
      <c r="X619" s="14">
        <f t="shared" si="43"/>
        <v>1714</v>
      </c>
      <c r="Y619" s="20">
        <f t="shared" si="44"/>
        <v>864</v>
      </c>
      <c r="Z619" s="14" t="str">
        <f>IFERROR(VLOOKUP($D619,Results37!$F$3:$L$1396,Z$1,FALSE),"")</f>
        <v/>
      </c>
      <c r="AA619" s="43" t="str">
        <f>IF(ISERROR(VLOOKUP(D619,Results37!$F$3:$O$1399,AA$1,FALSE)),"",IF(VLOOKUP(D619,Results37!$F$3:$O$1399,AA$1+1,FALSE)=1,"S"&amp;VLOOKUP(D619,Results37!$F$3:$O$1399,AA$1,FALSE),VLOOKUP(D619,Results37!$F$3:$O$1399,AA$1,FALSE)))</f>
        <v/>
      </c>
      <c r="AB619" s="14" t="str">
        <f>IFERROR(VLOOKUP($D619,Results37!$F$3:$L$1396,AB$1,FALSE),"")</f>
        <v/>
      </c>
      <c r="AC619" s="14" t="str">
        <f>IFERROR(VLOOKUP($D619,Results37!$F$3:$L$1396,AC$1,FALSE),"")</f>
        <v/>
      </c>
      <c r="AD619" s="14" t="e">
        <f t="shared" si="45"/>
        <v>#VALUE!</v>
      </c>
      <c r="AE619" s="18" t="str">
        <f>IF(ISERROR(VLOOKUP($AC619&amp;"-"&amp;$F619&amp;" "&amp;G619,Bonuses!$B$1:$G$1006,4,FALSE)),"",INT(VLOOKUP($AC619&amp;"-"&amp;$F619&amp;" "&amp;$G619,Bonuses!$B$1:$G$1006,4,FALSE)))</f>
        <v/>
      </c>
      <c r="AF619" s="14" t="str">
        <f>AA619&amp;"."&amp;AB619&amp;" ("&amp;Z619&amp;") - "&amp;E619&amp;" "&amp;F619&amp;" "&amp;G619</f>
        <v>. () - RP Alistair Coulton</v>
      </c>
    </row>
    <row r="620" spans="1:32" s="19" customFormat="1" hidden="1" x14ac:dyDescent="0.3">
      <c r="A620" s="19">
        <v>10502</v>
      </c>
      <c r="B620" s="19">
        <f t="shared" si="42"/>
        <v>0</v>
      </c>
      <c r="C620" s="14" t="str">
        <f>IF(ISNUMBER(IFERROR(VLOOKUP($A620,Pit!$A$4:$A$600,1,FALSE),"B")),"P","B")</f>
        <v>B</v>
      </c>
      <c r="D620" s="15">
        <f>IF($C620="B",VLOOKUP($A620,Bat!$A$4:$BG$1500,D$1,FALSE),VLOOKUP($A620,Pit!$A$4:$BA$1686,D$2,FALSE))</f>
        <v>10502</v>
      </c>
      <c r="E620" s="14" t="str">
        <f>IF($C620="B",VLOOKUP($A620,Bat!$A$4:$BG$1500,E$1,FALSE),VLOOKUP($A620,Pit!$A$4:$BA$1686,E$2,FALSE))</f>
        <v>RF</v>
      </c>
      <c r="F620" s="14" t="str">
        <f>IF($C620="B",VLOOKUP($A620,Bat!$A$4:$BG$1500,F$1,FALSE),VLOOKUP($A620,Pit!$A$4:$BA$1686,F$2,FALSE))</f>
        <v>Paul</v>
      </c>
      <c r="G620" s="14" t="str">
        <f>IF($C620="B",VLOOKUP($A620,Bat!$A$4:$BG$1500,G$1,FALSE),VLOOKUP($A620,Pit!$A$4:$BA$1686,G$2,FALSE))</f>
        <v>Hicks</v>
      </c>
      <c r="H620" s="14">
        <f>IF($C620="B",VLOOKUP($A620,Bat!$A$4:$BG$1500,H$1,FALSE),VLOOKUP($A620,Pit!$A$4:$BA$1686,H$2,FALSE))</f>
        <v>21</v>
      </c>
      <c r="I620" s="14" t="str">
        <f>IF($C620="B",VLOOKUP($A620,Bat!$A$4:$BG$1500,I$1,FALSE),VLOOKUP($A620,Pit!$A$4:$BA$1686,I$2,FALSE))</f>
        <v>L</v>
      </c>
      <c r="J620" s="14" t="str">
        <f>IF($C620="B",VLOOKUP($A620,Bat!$A$4:$BG$1500,J$1,FALSE),VLOOKUP($A620,Pit!$A$4:$BA$1686,J$2,FALSE))</f>
        <v>L</v>
      </c>
      <c r="K620" s="14" t="str">
        <f>IF($C620="B",VLOOKUP($A620,Bat!$A$4:$BG$1500,K$1,FALSE),VLOOKUP($A620,Pit!$A$4:$BA$1686,K$2,FALSE))</f>
        <v>Normal</v>
      </c>
      <c r="L620" s="15" t="str">
        <f>IF($C620="B",VLOOKUP($A620,Bat!$A$4:$BG$1500,L$1,FALSE),VLOOKUP($A620,Pit!$A$4:$BA$1686,L$2,FALSE))</f>
        <v>Normal</v>
      </c>
      <c r="M620" s="14">
        <f>IF($C620="B",VLOOKUP($A620,Bat!$A$4:$BG$1500,M$1,FALSE),VLOOKUP($A620,Pit!$A$4:$BA$1686,M$2,FALSE))</f>
        <v>4</v>
      </c>
      <c r="N620" s="14">
        <f>IF($C620="B",VLOOKUP($A620,Bat!$A$4:$BG$1500,N$1,FALSE),VLOOKUP($A620,Pit!$A$4:$BA$1686,N$2,FALSE))</f>
        <v>5</v>
      </c>
      <c r="O620" s="14">
        <f>IF($C620="B",VLOOKUP($A620,Bat!$A$4:$BG$1500,O$1,FALSE),VLOOKUP($A620,Pit!$A$4:$BA$1686,O$2,FALSE))</f>
        <v>2</v>
      </c>
      <c r="P620" s="14">
        <f>IF($C620="B",VLOOKUP($A620,Bat!$A$4:$BG$1500,P$1,FALSE),VLOOKUP($A620,Pit!$A$4:$BA$1686,P$2,FALSE))</f>
        <v>4</v>
      </c>
      <c r="Q620" s="15">
        <f>IF($C620="B",VLOOKUP($A620,Bat!$A$4:$BG$1500,Q$1,FALSE),VLOOKUP($A620,Pit!$A$4:$BA$1686,Q$2,FALSE))</f>
        <v>4</v>
      </c>
      <c r="R620" s="16">
        <f>IF($C620="B",VLOOKUP($A620,Bat!$A$4:$BG$1500,R$1,FALSE),VLOOKUP($A620,Pit!$A$4:$BA$1686,R$2,FALSE))</f>
        <v>111.11061108474119</v>
      </c>
      <c r="S620" s="17">
        <f>IF($C620="B",VLOOKUP($A620,Bat!$A$4:$BG$1500,S$1,FALSE),VLOOKUP($A620,Pit!$A$4:$BA$1686,S$2,FALSE))</f>
        <v>0.62721396488565806</v>
      </c>
      <c r="T620" s="48" t="str">
        <f>IF($C620="B",VLOOKUP($A620,Bat!$A$4:$BG$1500,T$1,FALSE),VLOOKUP($A620,Pit!$A$4:$BA$1686,T$2,FALSE))</f>
        <v>$110k</v>
      </c>
      <c r="U620" s="19">
        <f>IF($C620="B",VLOOKUP($A620,Bat!$A$4:$AU$1464,46,FALSE),VLOOKUP($A620,Pit!$A$4:$BD$1664,55,FALSE))</f>
        <v>800</v>
      </c>
      <c r="V620" s="19">
        <f>IF($C620="B",VLOOKUP($A620,Bat!$A$4:$BA$1464,47,FALSE),VLOOKUP($A620,Pit!$A$4:$BF$1664,56,FALSE))</f>
        <v>800</v>
      </c>
      <c r="W620" s="19">
        <f>IF($C620="B",VLOOKUP($A620,Bat!$A$4:$BA$1464,48,FALSE),VLOOKUP($A620,Pit!$A$4:$BF$1664,57,FALSE))</f>
        <v>0</v>
      </c>
      <c r="X620" s="14">
        <f t="shared" si="43"/>
        <v>1093</v>
      </c>
      <c r="Y620" s="20">
        <f t="shared" si="44"/>
        <v>243</v>
      </c>
      <c r="Z620" s="14">
        <f>IFERROR(VLOOKUP($D620,Results37!$F$3:$L$1396,Z$1,FALSE),"")</f>
        <v>360</v>
      </c>
      <c r="AA620" s="43">
        <f>IF(ISERROR(VLOOKUP(D620,Results37!$F$3:$O$1399,AA$1,FALSE)),"",IF(VLOOKUP(D620,Results37!$F$3:$O$1399,AA$1+1,FALSE)=1,"S"&amp;VLOOKUP(D620,Results37!$F$3:$O$1399,AA$1,FALSE),VLOOKUP(D620,Results37!$F$3:$O$1399,AA$1,FALSE)))</f>
        <v>12</v>
      </c>
      <c r="AB620" s="14">
        <f>IFERROR(VLOOKUP($D620,Results37!$F$3:$L$1396,AB$1,FALSE),"")</f>
        <v>20</v>
      </c>
      <c r="AC620" s="14" t="str">
        <f>IFERROR(VLOOKUP($D620,Results37!$F$3:$L$1396,AC$1,FALSE),"")</f>
        <v>New Orleans Trendsetters</v>
      </c>
      <c r="AD620" s="14">
        <f t="shared" si="45"/>
        <v>733</v>
      </c>
      <c r="AE620" s="18" t="str">
        <f>IF(ISERROR(VLOOKUP($AC620&amp;"-"&amp;$F620&amp;" "&amp;G620,Bonuses!$B$1:$G$1006,4,FALSE)),"",INT(VLOOKUP($AC620&amp;"-"&amp;$F620&amp;" "&amp;$G620,Bonuses!$B$1:$G$1006,4,FALSE)))</f>
        <v/>
      </c>
      <c r="AF620" s="14" t="str">
        <f>AA620&amp;"."&amp;AB620&amp;" ("&amp;Z620&amp;") - "&amp;E620&amp;" "&amp;F620&amp;" "&amp;G620</f>
        <v>12.20 (360) - RF Paul Hicks</v>
      </c>
    </row>
    <row r="621" spans="1:32" s="19" customFormat="1" hidden="1" x14ac:dyDescent="0.3">
      <c r="A621" s="19">
        <v>5275</v>
      </c>
      <c r="B621" s="19">
        <f t="shared" si="42"/>
        <v>0</v>
      </c>
      <c r="C621" s="14" t="str">
        <f>IF(ISNUMBER(IFERROR(VLOOKUP($A621,Pit!$A$4:$A$600,1,FALSE),"B")),"P","B")</f>
        <v>B</v>
      </c>
      <c r="D621" s="15">
        <f>IF($C621="B",VLOOKUP($A621,Bat!$A$4:$BG$1500,D$1,FALSE),VLOOKUP($A621,Pit!$A$4:$BA$1686,D$2,FALSE))</f>
        <v>5275</v>
      </c>
      <c r="E621" s="14" t="str">
        <f>IF($C621="B",VLOOKUP($A621,Bat!$A$4:$BG$1500,E$1,FALSE),VLOOKUP($A621,Pit!$A$4:$BA$1686,E$2,FALSE))</f>
        <v>RF</v>
      </c>
      <c r="F621" s="14" t="str">
        <f>IF($C621="B",VLOOKUP($A621,Bat!$A$4:$BG$1500,F$1,FALSE),VLOOKUP($A621,Pit!$A$4:$BA$1686,F$2,FALSE))</f>
        <v>José</v>
      </c>
      <c r="G621" s="14" t="str">
        <f>IF($C621="B",VLOOKUP($A621,Bat!$A$4:$BG$1500,G$1,FALSE),VLOOKUP($A621,Pit!$A$4:$BA$1686,G$2,FALSE))</f>
        <v>Guzmán</v>
      </c>
      <c r="H621" s="14">
        <f>IF($C621="B",VLOOKUP($A621,Bat!$A$4:$BG$1500,H$1,FALSE),VLOOKUP($A621,Pit!$A$4:$BA$1686,H$2,FALSE))</f>
        <v>21</v>
      </c>
      <c r="I621" s="14" t="str">
        <f>IF($C621="B",VLOOKUP($A621,Bat!$A$4:$BG$1500,I$1,FALSE),VLOOKUP($A621,Pit!$A$4:$BA$1686,I$2,FALSE))</f>
        <v>L</v>
      </c>
      <c r="J621" s="14" t="str">
        <f>IF($C621="B",VLOOKUP($A621,Bat!$A$4:$BG$1500,J$1,FALSE),VLOOKUP($A621,Pit!$A$4:$BA$1686,J$2,FALSE))</f>
        <v>L</v>
      </c>
      <c r="K621" s="14" t="str">
        <f>IF($C621="B",VLOOKUP($A621,Bat!$A$4:$BG$1500,K$1,FALSE),VLOOKUP($A621,Pit!$A$4:$BA$1686,K$2,FALSE))</f>
        <v>Low</v>
      </c>
      <c r="L621" s="15" t="str">
        <f>IF($C621="B",VLOOKUP($A621,Bat!$A$4:$BG$1500,L$1,FALSE),VLOOKUP($A621,Pit!$A$4:$BA$1686,L$2,FALSE))</f>
        <v>Normal</v>
      </c>
      <c r="M621" s="14">
        <f>IF($C621="B",VLOOKUP($A621,Bat!$A$4:$BG$1500,M$1,FALSE),VLOOKUP($A621,Pit!$A$4:$BA$1686,M$2,FALSE))</f>
        <v>4</v>
      </c>
      <c r="N621" s="14">
        <f>IF($C621="B",VLOOKUP($A621,Bat!$A$4:$BG$1500,N$1,FALSE),VLOOKUP($A621,Pit!$A$4:$BA$1686,N$2,FALSE))</f>
        <v>4</v>
      </c>
      <c r="O621" s="14">
        <f>IF($C621="B",VLOOKUP($A621,Bat!$A$4:$BG$1500,O$1,FALSE),VLOOKUP($A621,Pit!$A$4:$BA$1686,O$2,FALSE))</f>
        <v>3</v>
      </c>
      <c r="P621" s="14">
        <f>IF($C621="B",VLOOKUP($A621,Bat!$A$4:$BG$1500,P$1,FALSE),VLOOKUP($A621,Pit!$A$4:$BA$1686,P$2,FALSE))</f>
        <v>5</v>
      </c>
      <c r="Q621" s="15">
        <f>IF($C621="B",VLOOKUP($A621,Bat!$A$4:$BG$1500,Q$1,FALSE),VLOOKUP($A621,Pit!$A$4:$BA$1686,Q$2,FALSE))</f>
        <v>3</v>
      </c>
      <c r="R621" s="16">
        <f>IF($C621="B",VLOOKUP($A621,Bat!$A$4:$BG$1500,R$1,FALSE),VLOOKUP($A621,Pit!$A$4:$BA$1686,R$2,FALSE))</f>
        <v>111.0364806136193</v>
      </c>
      <c r="S621" s="17">
        <f>IF($C621="B",VLOOKUP($A621,Bat!$A$4:$BG$1500,S$1,FALSE),VLOOKUP($A621,Pit!$A$4:$BA$1686,S$2,FALSE))</f>
        <v>0.6117289414894157</v>
      </c>
      <c r="T621" s="48" t="str">
        <f>IF($C621="B",VLOOKUP($A621,Bat!$A$4:$BG$1500,T$1,FALSE),VLOOKUP($A621,Pit!$A$4:$BA$1686,T$2,FALSE))</f>
        <v>-</v>
      </c>
      <c r="U621" s="19">
        <f>IF($C621="B",VLOOKUP($A621,Bat!$A$4:$AU$1464,46,FALSE),VLOOKUP($A621,Pit!$A$4:$BD$1664,55,FALSE))</f>
        <v>800</v>
      </c>
      <c r="V621" s="19">
        <f>IF($C621="B",VLOOKUP($A621,Bat!$A$4:$BA$1464,47,FALSE),VLOOKUP($A621,Pit!$A$4:$BF$1664,56,FALSE))</f>
        <v>800</v>
      </c>
      <c r="W621" s="19">
        <f>IF($C621="B",VLOOKUP($A621,Bat!$A$4:$BA$1464,48,FALSE),VLOOKUP($A621,Pit!$A$4:$BF$1664,57,FALSE))</f>
        <v>0</v>
      </c>
      <c r="X621" s="14">
        <f t="shared" si="43"/>
        <v>1098</v>
      </c>
      <c r="Y621" s="20">
        <f t="shared" si="44"/>
        <v>248</v>
      </c>
      <c r="Z621" s="14">
        <f>IFERROR(VLOOKUP($D621,Results37!$F$3:$L$1396,Z$1,FALSE),"")</f>
        <v>296</v>
      </c>
      <c r="AA621" s="43">
        <f>IF(ISERROR(VLOOKUP(D621,Results37!$F$3:$O$1399,AA$1,FALSE)),"",IF(VLOOKUP(D621,Results37!$F$3:$O$1399,AA$1+1,FALSE)=1,"S"&amp;VLOOKUP(D621,Results37!$F$3:$O$1399,AA$1,FALSE),VLOOKUP(D621,Results37!$F$3:$O$1399,AA$1,FALSE)))</f>
        <v>10</v>
      </c>
      <c r="AB621" s="14">
        <f>IFERROR(VLOOKUP($D621,Results37!$F$3:$L$1396,AB$1,FALSE),"")</f>
        <v>20</v>
      </c>
      <c r="AC621" s="14" t="str">
        <f>IFERROR(VLOOKUP($D621,Results37!$F$3:$L$1396,AC$1,FALSE),"")</f>
        <v>New Orleans Trendsetters</v>
      </c>
      <c r="AD621" s="14">
        <f t="shared" si="45"/>
        <v>802</v>
      </c>
      <c r="AE621" s="18" t="str">
        <f>IF(ISERROR(VLOOKUP($AC621&amp;"-"&amp;$F621&amp;" "&amp;G621,Bonuses!$B$1:$G$1006,4,FALSE)),"",INT(VLOOKUP($AC621&amp;"-"&amp;$F621&amp;" "&amp;$G621,Bonuses!$B$1:$G$1006,4,FALSE)))</f>
        <v/>
      </c>
      <c r="AF621" s="14" t="str">
        <f>AA621&amp;"."&amp;AB621&amp;" ("&amp;Z621&amp;") - "&amp;E621&amp;" "&amp;F621&amp;" "&amp;G621</f>
        <v>10.20 (296) - RF José Guzmán</v>
      </c>
    </row>
    <row r="622" spans="1:32" s="19" customFormat="1" hidden="1" x14ac:dyDescent="0.3">
      <c r="A622" s="19">
        <v>16974</v>
      </c>
      <c r="B622" s="19">
        <f t="shared" si="42"/>
        <v>0</v>
      </c>
      <c r="C622" s="14" t="str">
        <f>IF(ISNUMBER(IFERROR(VLOOKUP($A622,Pit!$A$4:$A$600,1,FALSE),"B")),"P","B")</f>
        <v>B</v>
      </c>
      <c r="D622" s="15">
        <f>IF($C622="B",VLOOKUP($A622,Bat!$A$4:$BG$1500,D$1,FALSE),VLOOKUP($A622,Pit!$A$4:$BA$1686,D$2,FALSE))</f>
        <v>16974</v>
      </c>
      <c r="E622" s="14" t="str">
        <f>IF($C622="B",VLOOKUP($A622,Bat!$A$4:$BG$1500,E$1,FALSE),VLOOKUP($A622,Pit!$A$4:$BA$1686,E$2,FALSE))</f>
        <v>1B</v>
      </c>
      <c r="F622" s="14" t="str">
        <f>IF($C622="B",VLOOKUP($A622,Bat!$A$4:$BG$1500,F$1,FALSE),VLOOKUP($A622,Pit!$A$4:$BA$1686,F$2,FALSE))</f>
        <v>Koshiro</v>
      </c>
      <c r="G622" s="14" t="str">
        <f>IF($C622="B",VLOOKUP($A622,Bat!$A$4:$BG$1500,G$1,FALSE),VLOOKUP($A622,Pit!$A$4:$BA$1686,G$2,FALSE))</f>
        <v>Sakurai</v>
      </c>
      <c r="H622" s="14">
        <f>IF($C622="B",VLOOKUP($A622,Bat!$A$4:$BG$1500,H$1,FALSE),VLOOKUP($A622,Pit!$A$4:$BA$1686,H$2,FALSE))</f>
        <v>22</v>
      </c>
      <c r="I622" s="14" t="str">
        <f>IF($C622="B",VLOOKUP($A622,Bat!$A$4:$BG$1500,I$1,FALSE),VLOOKUP($A622,Pit!$A$4:$BA$1686,I$2,FALSE))</f>
        <v>S</v>
      </c>
      <c r="J622" s="14" t="str">
        <f>IF($C622="B",VLOOKUP($A622,Bat!$A$4:$BG$1500,J$1,FALSE),VLOOKUP($A622,Pit!$A$4:$BA$1686,J$2,FALSE))</f>
        <v>R</v>
      </c>
      <c r="K622" s="14" t="str">
        <f>IF($C622="B",VLOOKUP($A622,Bat!$A$4:$BG$1500,K$1,FALSE),VLOOKUP($A622,Pit!$A$4:$BA$1686,K$2,FALSE))</f>
        <v>Low</v>
      </c>
      <c r="L622" s="15" t="str">
        <f>IF($C622="B",VLOOKUP($A622,Bat!$A$4:$BG$1500,L$1,FALSE),VLOOKUP($A622,Pit!$A$4:$BA$1686,L$2,FALSE))</f>
        <v>Normal</v>
      </c>
      <c r="M622" s="14">
        <f>IF($C622="B",VLOOKUP($A622,Bat!$A$4:$BG$1500,M$1,FALSE),VLOOKUP($A622,Pit!$A$4:$BA$1686,M$2,FALSE))</f>
        <v>4</v>
      </c>
      <c r="N622" s="14">
        <f>IF($C622="B",VLOOKUP($A622,Bat!$A$4:$BG$1500,N$1,FALSE),VLOOKUP($A622,Pit!$A$4:$BA$1686,N$2,FALSE))</f>
        <v>3</v>
      </c>
      <c r="O622" s="14">
        <f>IF($C622="B",VLOOKUP($A622,Bat!$A$4:$BG$1500,O$1,FALSE),VLOOKUP($A622,Pit!$A$4:$BA$1686,O$2,FALSE))</f>
        <v>2</v>
      </c>
      <c r="P622" s="14">
        <f>IF($C622="B",VLOOKUP($A622,Bat!$A$4:$BG$1500,P$1,FALSE),VLOOKUP($A622,Pit!$A$4:$BA$1686,P$2,FALSE))</f>
        <v>5</v>
      </c>
      <c r="Q622" s="15">
        <f>IF($C622="B",VLOOKUP($A622,Bat!$A$4:$BG$1500,Q$1,FALSE),VLOOKUP($A622,Pit!$A$4:$BA$1686,Q$2,FALSE))</f>
        <v>5</v>
      </c>
      <c r="R622" s="16">
        <f>IF($C622="B",VLOOKUP($A622,Bat!$A$4:$BG$1500,R$1,FALSE),VLOOKUP($A622,Pit!$A$4:$BA$1686,R$2,FALSE))</f>
        <v>108.81242038071294</v>
      </c>
      <c r="S622" s="17">
        <f>IF($C622="B",VLOOKUP($A622,Bat!$A$4:$BG$1500,S$1,FALSE),VLOOKUP($A622,Pit!$A$4:$BA$1686,S$2,FALSE))</f>
        <v>0.14714772110867072</v>
      </c>
      <c r="T622" s="48" t="str">
        <f>IF($C622="B",VLOOKUP($A622,Bat!$A$4:$BG$1500,T$1,FALSE),VLOOKUP($A622,Pit!$A$4:$BA$1686,T$2,FALSE))</f>
        <v>-</v>
      </c>
      <c r="U622" s="19">
        <f>IF($C622="B",VLOOKUP($A622,Bat!$A$4:$AU$1464,46,FALSE),VLOOKUP($A622,Pit!$A$4:$BD$1664,55,FALSE))</f>
        <v>800</v>
      </c>
      <c r="V622" s="19">
        <f>IF($C622="B",VLOOKUP($A622,Bat!$A$4:$BA$1464,47,FALSE),VLOOKUP($A622,Pit!$A$4:$BF$1664,56,FALSE))</f>
        <v>800</v>
      </c>
      <c r="W622" s="19">
        <f>IF($C622="B",VLOOKUP($A622,Bat!$A$4:$BA$1464,48,FALSE),VLOOKUP($A622,Pit!$A$4:$BF$1664,57,FALSE))</f>
        <v>0</v>
      </c>
      <c r="X622" s="14">
        <f t="shared" si="43"/>
        <v>1243</v>
      </c>
      <c r="Y622" s="20">
        <f t="shared" si="44"/>
        <v>393</v>
      </c>
      <c r="Z622" s="14" t="str">
        <f>IFERROR(VLOOKUP($D622,Results37!$F$3:$L$1396,Z$1,FALSE),"")</f>
        <v/>
      </c>
      <c r="AA622" s="43" t="str">
        <f>IF(ISERROR(VLOOKUP(D622,Results37!$F$3:$O$1399,AA$1,FALSE)),"",IF(VLOOKUP(D622,Results37!$F$3:$O$1399,AA$1+1,FALSE)=1,"S"&amp;VLOOKUP(D622,Results37!$F$3:$O$1399,AA$1,FALSE),VLOOKUP(D622,Results37!$F$3:$O$1399,AA$1,FALSE)))</f>
        <v/>
      </c>
      <c r="AB622" s="14" t="str">
        <f>IFERROR(VLOOKUP($D622,Results37!$F$3:$L$1396,AB$1,FALSE),"")</f>
        <v/>
      </c>
      <c r="AC622" s="14" t="str">
        <f>IFERROR(VLOOKUP($D622,Results37!$F$3:$L$1396,AC$1,FALSE),"")</f>
        <v/>
      </c>
      <c r="AD622" s="14" t="e">
        <f t="shared" si="45"/>
        <v>#VALUE!</v>
      </c>
      <c r="AE622" s="18" t="str">
        <f>IF(ISERROR(VLOOKUP($AC622&amp;"-"&amp;$F622&amp;" "&amp;G622,Bonuses!$B$1:$G$1006,4,FALSE)),"",INT(VLOOKUP($AC622&amp;"-"&amp;$F622&amp;" "&amp;$G622,Bonuses!$B$1:$G$1006,4,FALSE)))</f>
        <v/>
      </c>
      <c r="AF622" s="14" t="str">
        <f>AA622&amp;"."&amp;AB622&amp;" ("&amp;Z622&amp;") - "&amp;E622&amp;" "&amp;F622&amp;" "&amp;G622</f>
        <v>. () - 1B Koshiro Sakurai</v>
      </c>
    </row>
    <row r="623" spans="1:32" s="19" customFormat="1" hidden="1" x14ac:dyDescent="0.3">
      <c r="A623" s="19">
        <v>8561</v>
      </c>
      <c r="B623" s="19">
        <f t="shared" si="42"/>
        <v>0</v>
      </c>
      <c r="C623" s="14" t="str">
        <f>IF(ISNUMBER(IFERROR(VLOOKUP($A623,Pit!$A$4:$A$600,1,FALSE),"B")),"P","B")</f>
        <v>B</v>
      </c>
      <c r="D623" s="15">
        <f>IF($C623="B",VLOOKUP($A623,Bat!$A$4:$BG$1500,D$1,FALSE),VLOOKUP($A623,Pit!$A$4:$BA$1686,D$2,FALSE))</f>
        <v>8561</v>
      </c>
      <c r="E623" s="14" t="str">
        <f>IF($C623="B",VLOOKUP($A623,Bat!$A$4:$BG$1500,E$1,FALSE),VLOOKUP($A623,Pit!$A$4:$BA$1686,E$2,FALSE))</f>
        <v>RF</v>
      </c>
      <c r="F623" s="14" t="str">
        <f>IF($C623="B",VLOOKUP($A623,Bat!$A$4:$BG$1500,F$1,FALSE),VLOOKUP($A623,Pit!$A$4:$BA$1686,F$2,FALSE))</f>
        <v>Dan</v>
      </c>
      <c r="G623" s="14" t="str">
        <f>IF($C623="B",VLOOKUP($A623,Bat!$A$4:$BG$1500,G$1,FALSE),VLOOKUP($A623,Pit!$A$4:$BA$1686,G$2,FALSE))</f>
        <v>Armstrong</v>
      </c>
      <c r="H623" s="14">
        <f>IF($C623="B",VLOOKUP($A623,Bat!$A$4:$BG$1500,H$1,FALSE),VLOOKUP($A623,Pit!$A$4:$BA$1686,H$2,FALSE))</f>
        <v>21</v>
      </c>
      <c r="I623" s="14" t="str">
        <f>IF($C623="B",VLOOKUP($A623,Bat!$A$4:$BG$1500,I$1,FALSE),VLOOKUP($A623,Pit!$A$4:$BA$1686,I$2,FALSE))</f>
        <v>L</v>
      </c>
      <c r="J623" s="14" t="str">
        <f>IF($C623="B",VLOOKUP($A623,Bat!$A$4:$BG$1500,J$1,FALSE),VLOOKUP($A623,Pit!$A$4:$BA$1686,J$2,FALSE))</f>
        <v>L</v>
      </c>
      <c r="K623" s="14" t="str">
        <f>IF($C623="B",VLOOKUP($A623,Bat!$A$4:$BG$1500,K$1,FALSE),VLOOKUP($A623,Pit!$A$4:$BA$1686,K$2,FALSE))</f>
        <v>Normal</v>
      </c>
      <c r="L623" s="15" t="str">
        <f>IF($C623="B",VLOOKUP($A623,Bat!$A$4:$BG$1500,L$1,FALSE),VLOOKUP($A623,Pit!$A$4:$BA$1686,L$2,FALSE))</f>
        <v>Normal</v>
      </c>
      <c r="M623" s="14">
        <f>IF($C623="B",VLOOKUP($A623,Bat!$A$4:$BG$1500,M$1,FALSE),VLOOKUP($A623,Pit!$A$4:$BA$1686,M$2,FALSE))</f>
        <v>4</v>
      </c>
      <c r="N623" s="14">
        <f>IF($C623="B",VLOOKUP($A623,Bat!$A$4:$BG$1500,N$1,FALSE),VLOOKUP($A623,Pit!$A$4:$BA$1686,N$2,FALSE))</f>
        <v>4</v>
      </c>
      <c r="O623" s="14">
        <f>IF($C623="B",VLOOKUP($A623,Bat!$A$4:$BG$1500,O$1,FALSE),VLOOKUP($A623,Pit!$A$4:$BA$1686,O$2,FALSE))</f>
        <v>2</v>
      </c>
      <c r="P623" s="14">
        <f>IF($C623="B",VLOOKUP($A623,Bat!$A$4:$BG$1500,P$1,FALSE),VLOOKUP($A623,Pit!$A$4:$BA$1686,P$2,FALSE))</f>
        <v>5</v>
      </c>
      <c r="Q623" s="15">
        <f>IF($C623="B",VLOOKUP($A623,Bat!$A$4:$BG$1500,Q$1,FALSE),VLOOKUP($A623,Pit!$A$4:$BA$1686,Q$2,FALSE))</f>
        <v>4</v>
      </c>
      <c r="R623" s="16">
        <f>IF($C623="B",VLOOKUP($A623,Bat!$A$4:$BG$1500,R$1,FALSE),VLOOKUP($A623,Pit!$A$4:$BA$1686,R$2,FALSE))</f>
        <v>110.87504475109935</v>
      </c>
      <c r="S623" s="17">
        <f>IF($C623="B",VLOOKUP($A623,Bat!$A$4:$BG$1500,S$1,FALSE),VLOOKUP($A623,Pit!$A$4:$BA$1686,S$2,FALSE))</f>
        <v>0.57800680172311614</v>
      </c>
      <c r="T623" s="48" t="str">
        <f>IF($C623="B",VLOOKUP($A623,Bat!$A$4:$BG$1500,T$1,FALSE),VLOOKUP($A623,Pit!$A$4:$BA$1686,T$2,FALSE))</f>
        <v>-</v>
      </c>
      <c r="U623" s="19">
        <f>IF($C623="B",VLOOKUP($A623,Bat!$A$4:$AU$1464,46,FALSE),VLOOKUP($A623,Pit!$A$4:$BD$1664,55,FALSE))</f>
        <v>800</v>
      </c>
      <c r="V623" s="19">
        <f>IF($C623="B",VLOOKUP($A623,Bat!$A$4:$BA$1464,47,FALSE),VLOOKUP($A623,Pit!$A$4:$BF$1664,56,FALSE))</f>
        <v>800</v>
      </c>
      <c r="W623" s="19">
        <f>IF($C623="B",VLOOKUP($A623,Bat!$A$4:$BA$1464,48,FALSE),VLOOKUP($A623,Pit!$A$4:$BF$1664,57,FALSE))</f>
        <v>0</v>
      </c>
      <c r="X623" s="14">
        <f t="shared" si="43"/>
        <v>1109</v>
      </c>
      <c r="Y623" s="20">
        <f t="shared" si="44"/>
        <v>259</v>
      </c>
      <c r="Z623" s="14">
        <f>IFERROR(VLOOKUP($D623,Results37!$F$3:$L$1396,Z$1,FALSE),"")</f>
        <v>266</v>
      </c>
      <c r="AA623" s="43">
        <f>IF(ISERROR(VLOOKUP(D623,Results37!$F$3:$O$1399,AA$1,FALSE)),"",IF(VLOOKUP(D623,Results37!$F$3:$O$1399,AA$1+1,FALSE)=1,"S"&amp;VLOOKUP(D623,Results37!$F$3:$O$1399,AA$1,FALSE),VLOOKUP(D623,Results37!$F$3:$O$1399,AA$1,FALSE)))</f>
        <v>9</v>
      </c>
      <c r="AB623" s="14">
        <f>IFERROR(VLOOKUP($D623,Results37!$F$3:$L$1396,AB$1,FALSE),"")</f>
        <v>20</v>
      </c>
      <c r="AC623" s="14" t="str">
        <f>IFERROR(VLOOKUP($D623,Results37!$F$3:$L$1396,AC$1,FALSE),"")</f>
        <v>New Orleans Trendsetters</v>
      </c>
      <c r="AD623" s="14">
        <f t="shared" si="45"/>
        <v>843</v>
      </c>
      <c r="AE623" s="18" t="str">
        <f>IF(ISERROR(VLOOKUP($AC623&amp;"-"&amp;$F623&amp;" "&amp;G623,Bonuses!$B$1:$G$1006,4,FALSE)),"",INT(VLOOKUP($AC623&amp;"-"&amp;$F623&amp;" "&amp;$G623,Bonuses!$B$1:$G$1006,4,FALSE)))</f>
        <v/>
      </c>
      <c r="AF623" s="14" t="str">
        <f>IF(ISERROR(VLOOKUP($AC623&amp;"-"&amp;$F623,Bonuses!$B$1:$G$1006,5,FALSE)),"",IF(VLOOKUP($AC623&amp;"-"&amp;$F623,Bonuses!$B$1:$G$1006,5,FALSE)="","",VLOOKUP($AC623&amp;"-"&amp;$F623,Bonuses!$B$1:$G$1006,6,FALSE)&amp;" yrs, "&amp;VLOOKUP($AC623&amp;"-"&amp;$F623,Bonuses!$B$1:$G$1006,5,FALSE)))</f>
        <v/>
      </c>
    </row>
    <row r="624" spans="1:32" s="19" customFormat="1" hidden="1" x14ac:dyDescent="0.3">
      <c r="A624" s="19">
        <v>6623</v>
      </c>
      <c r="B624" s="19">
        <f t="shared" si="42"/>
        <v>0</v>
      </c>
      <c r="C624" s="14" t="str">
        <f>IF(ISNUMBER(IFERROR(VLOOKUP($A624,Pit!$A$4:$A$600,1,FALSE),"B")),"P","B")</f>
        <v>P</v>
      </c>
      <c r="D624" s="15">
        <f>IF($C624="B",VLOOKUP($A624,Bat!$A$4:$BG$1500,D$1,FALSE),VLOOKUP($A624,Pit!$A$4:$BA$1686,D$2,FALSE))</f>
        <v>6623</v>
      </c>
      <c r="E624" s="14" t="str">
        <f>IF($C624="B",VLOOKUP($A624,Bat!$A$4:$BG$1500,E$1,FALSE),VLOOKUP($A624,Pit!$A$4:$BA$1686,E$2,FALSE))</f>
        <v>RP</v>
      </c>
      <c r="F624" s="14" t="str">
        <f>IF($C624="B",VLOOKUP($A624,Bat!$A$4:$BG$1500,F$1,FALSE),VLOOKUP($A624,Pit!$A$4:$BA$1686,F$2,FALSE))</f>
        <v>Kevin</v>
      </c>
      <c r="G624" s="14" t="str">
        <f>IF($C624="B",VLOOKUP($A624,Bat!$A$4:$BG$1500,G$1,FALSE),VLOOKUP($A624,Pit!$A$4:$BA$1686,G$2,FALSE))</f>
        <v>Buchanan</v>
      </c>
      <c r="H624" s="14">
        <f>IF($C624="B",VLOOKUP($A624,Bat!$A$4:$BG$1500,H$1,FALSE),VLOOKUP($A624,Pit!$A$4:$BA$1686,H$2,FALSE))</f>
        <v>22</v>
      </c>
      <c r="I624" s="14" t="str">
        <f>IF($C624="B",VLOOKUP($A624,Bat!$A$4:$BG$1500,I$1,FALSE),VLOOKUP($A624,Pit!$A$4:$BA$1686,I$2,FALSE))</f>
        <v>L</v>
      </c>
      <c r="J624" s="14" t="str">
        <f>IF($C624="B",VLOOKUP($A624,Bat!$A$4:$BG$1500,J$1,FALSE),VLOOKUP($A624,Pit!$A$4:$BA$1686,J$2,FALSE))</f>
        <v>L</v>
      </c>
      <c r="K624" s="14" t="str">
        <f>IF($C624="B",VLOOKUP($A624,Bat!$A$4:$BG$1500,K$1,FALSE),VLOOKUP($A624,Pit!$A$4:$BA$1686,K$2,FALSE))</f>
        <v>Normal</v>
      </c>
      <c r="L624" s="15" t="str">
        <f>IF($C624="B",VLOOKUP($A624,Bat!$A$4:$BG$1500,L$1,FALSE),VLOOKUP($A624,Pit!$A$4:$BA$1686,L$2,FALSE))</f>
        <v>Normal</v>
      </c>
      <c r="M624" s="14">
        <f>IF($C624="B",VLOOKUP($A624,Bat!$A$4:$BG$1500,M$1,FALSE),VLOOKUP($A624,Pit!$A$4:$BA$1686,M$2,FALSE))</f>
        <v>4</v>
      </c>
      <c r="N624" s="14">
        <f>IF($C624="B",VLOOKUP($A624,Bat!$A$4:$BG$1500,N$1,FALSE),VLOOKUP($A624,Pit!$A$4:$BA$1686,N$2,FALSE))</f>
        <v>2</v>
      </c>
      <c r="O624" s="14">
        <f>IF($C624="B",VLOOKUP($A624,Bat!$A$4:$BG$1500,O$1,FALSE),VLOOKUP($A624,Pit!$A$4:$BA$1686,O$2,FALSE))</f>
        <v>3</v>
      </c>
      <c r="P624" s="14" t="str">
        <f>IF($C624="B",VLOOKUP($A624,Bat!$A$4:$BG$1500,P$1,FALSE),VLOOKUP($A624,Pit!$A$4:$BA$1686,P$2,FALSE))</f>
        <v>88-90 Mph</v>
      </c>
      <c r="Q624" s="15">
        <f>IF($C624="B",VLOOKUP($A624,Bat!$A$4:$BG$1500,Q$1,FALSE),VLOOKUP($A624,Pit!$A$4:$BA$1686,Q$2,FALSE))</f>
        <v>7</v>
      </c>
      <c r="R624" s="16">
        <f>IF($C624="B",VLOOKUP($A624,Bat!$A$4:$BG$1500,R$1,FALSE),VLOOKUP($A624,Pit!$A$4:$BA$1686,R$2,FALSE))</f>
        <v>98.599338570510554</v>
      </c>
      <c r="S624" s="17">
        <f>IF($C624="B",VLOOKUP($A624,Bat!$A$4:$BG$1500,S$1,FALSE),VLOOKUP($A624,Pit!$A$4:$BA$1686,S$2,FALSE))</f>
        <v>-0.22138369855992543</v>
      </c>
      <c r="T624" s="48" t="str">
        <f>IF($C624="B",VLOOKUP($A624,Bat!$A$4:$BG$1500,T$1,FALSE),VLOOKUP($A624,Pit!$A$4:$BA$1686,T$2,FALSE))</f>
        <v>-</v>
      </c>
      <c r="U624" s="19">
        <f>IF($C624="B",VLOOKUP($A624,Bat!$A$4:$AU$1464,46,FALSE),VLOOKUP($A624,Pit!$A$4:$BD$1664,55,FALSE))</f>
        <v>800</v>
      </c>
      <c r="V624" s="19">
        <f>IF($C624="B",VLOOKUP($A624,Bat!$A$4:$BA$1464,47,FALSE),VLOOKUP($A624,Pit!$A$4:$BF$1664,56,FALSE))</f>
        <v>800</v>
      </c>
      <c r="W624" s="19">
        <f>IF($C624="B",VLOOKUP($A624,Bat!$A$4:$BA$1464,48,FALSE),VLOOKUP($A624,Pit!$A$4:$BF$1664,57,FALSE))</f>
        <v>0</v>
      </c>
      <c r="X624" s="14">
        <f t="shared" si="43"/>
        <v>1445</v>
      </c>
      <c r="Y624" s="20">
        <f t="shared" si="44"/>
        <v>595</v>
      </c>
      <c r="Z624" s="14" t="str">
        <f>IFERROR(VLOOKUP($D624,Results37!$F$3:$L$1396,Z$1,FALSE),"")</f>
        <v/>
      </c>
      <c r="AA624" s="43" t="str">
        <f>IF(ISERROR(VLOOKUP(D624,Results37!$F$3:$O$1399,AA$1,FALSE)),"",IF(VLOOKUP(D624,Results37!$F$3:$O$1399,AA$1+1,FALSE)=1,"S"&amp;VLOOKUP(D624,Results37!$F$3:$O$1399,AA$1,FALSE),VLOOKUP(D624,Results37!$F$3:$O$1399,AA$1,FALSE)))</f>
        <v/>
      </c>
      <c r="AB624" s="14" t="str">
        <f>IFERROR(VLOOKUP($D624,Results37!$F$3:$L$1396,AB$1,FALSE),"")</f>
        <v/>
      </c>
      <c r="AC624" s="14" t="str">
        <f>IFERROR(VLOOKUP($D624,Results37!$F$3:$L$1396,AC$1,FALSE),"")</f>
        <v/>
      </c>
      <c r="AD624" s="14" t="e">
        <f t="shared" si="45"/>
        <v>#VALUE!</v>
      </c>
      <c r="AE624" s="18" t="str">
        <f>IF(ISERROR(VLOOKUP($AC624&amp;"-"&amp;$F624&amp;" "&amp;G624,Bonuses!$B$1:$G$1006,4,FALSE)),"",INT(VLOOKUP($AC624&amp;"-"&amp;$F624&amp;" "&amp;$G624,Bonuses!$B$1:$G$1006,4,FALSE)))</f>
        <v/>
      </c>
      <c r="AF624" s="14" t="str">
        <f>IF(ISERROR(VLOOKUP($AC624&amp;"-"&amp;$F624,Bonuses!$B$1:$G$1006,5,FALSE)),"",IF(VLOOKUP($AC624&amp;"-"&amp;$F624,Bonuses!$B$1:$G$1006,5,FALSE)="","",VLOOKUP($AC624&amp;"-"&amp;$F624,Bonuses!$B$1:$G$1006,6,FALSE)&amp;" yrs, "&amp;VLOOKUP($AC624&amp;"-"&amp;$F624,Bonuses!$B$1:$G$1006,5,FALSE)))</f>
        <v/>
      </c>
    </row>
    <row r="625" spans="1:32" s="19" customFormat="1" hidden="1" x14ac:dyDescent="0.3">
      <c r="A625" s="19">
        <v>8678</v>
      </c>
      <c r="B625" s="19">
        <f t="shared" si="42"/>
        <v>0</v>
      </c>
      <c r="C625" s="14" t="str">
        <f>IF(ISNUMBER(IFERROR(VLOOKUP($A625,Pit!$A$4:$A$600,1,FALSE),"B")),"P","B")</f>
        <v>B</v>
      </c>
      <c r="D625" s="15">
        <f>IF($C625="B",VLOOKUP($A625,Bat!$A$4:$BG$1500,D$1,FALSE),VLOOKUP($A625,Pit!$A$4:$BA$1686,D$2,FALSE))</f>
        <v>8678</v>
      </c>
      <c r="E625" s="14" t="str">
        <f>IF($C625="B",VLOOKUP($A625,Bat!$A$4:$BG$1500,E$1,FALSE),VLOOKUP($A625,Pit!$A$4:$BA$1686,E$2,FALSE))</f>
        <v>1B</v>
      </c>
      <c r="F625" s="14" t="str">
        <f>IF($C625="B",VLOOKUP($A625,Bat!$A$4:$BG$1500,F$1,FALSE),VLOOKUP($A625,Pit!$A$4:$BA$1686,F$2,FALSE))</f>
        <v>Danny</v>
      </c>
      <c r="G625" s="14" t="str">
        <f>IF($C625="B",VLOOKUP($A625,Bat!$A$4:$BG$1500,G$1,FALSE),VLOOKUP($A625,Pit!$A$4:$BA$1686,G$2,FALSE))</f>
        <v>Lewis</v>
      </c>
      <c r="H625" s="14">
        <f>IF($C625="B",VLOOKUP($A625,Bat!$A$4:$BG$1500,H$1,FALSE),VLOOKUP($A625,Pit!$A$4:$BA$1686,H$2,FALSE))</f>
        <v>21</v>
      </c>
      <c r="I625" s="14" t="str">
        <f>IF($C625="B",VLOOKUP($A625,Bat!$A$4:$BG$1500,I$1,FALSE),VLOOKUP($A625,Pit!$A$4:$BA$1686,I$2,FALSE))</f>
        <v>L</v>
      </c>
      <c r="J625" s="14" t="str">
        <f>IF($C625="B",VLOOKUP($A625,Bat!$A$4:$BG$1500,J$1,FALSE),VLOOKUP($A625,Pit!$A$4:$BA$1686,J$2,FALSE))</f>
        <v>L</v>
      </c>
      <c r="K625" s="14" t="str">
        <f>IF($C625="B",VLOOKUP($A625,Bat!$A$4:$BG$1500,K$1,FALSE),VLOOKUP($A625,Pit!$A$4:$BA$1686,K$2,FALSE))</f>
        <v>Normal</v>
      </c>
      <c r="L625" s="15" t="str">
        <f>IF($C625="B",VLOOKUP($A625,Bat!$A$4:$BG$1500,L$1,FALSE),VLOOKUP($A625,Pit!$A$4:$BA$1686,L$2,FALSE))</f>
        <v>Normal</v>
      </c>
      <c r="M625" s="14">
        <f>IF($C625="B",VLOOKUP($A625,Bat!$A$4:$BG$1500,M$1,FALSE),VLOOKUP($A625,Pit!$A$4:$BA$1686,M$2,FALSE))</f>
        <v>3</v>
      </c>
      <c r="N625" s="14">
        <f>IF($C625="B",VLOOKUP($A625,Bat!$A$4:$BG$1500,N$1,FALSE),VLOOKUP($A625,Pit!$A$4:$BA$1686,N$2,FALSE))</f>
        <v>3</v>
      </c>
      <c r="O625" s="14">
        <f>IF($C625="B",VLOOKUP($A625,Bat!$A$4:$BG$1500,O$1,FALSE),VLOOKUP($A625,Pit!$A$4:$BA$1686,O$2,FALSE))</f>
        <v>4</v>
      </c>
      <c r="P625" s="14">
        <f>IF($C625="B",VLOOKUP($A625,Bat!$A$4:$BG$1500,P$1,FALSE),VLOOKUP($A625,Pit!$A$4:$BA$1686,P$2,FALSE))</f>
        <v>5</v>
      </c>
      <c r="Q625" s="15">
        <f>IF($C625="B",VLOOKUP($A625,Bat!$A$4:$BG$1500,Q$1,FALSE),VLOOKUP($A625,Pit!$A$4:$BA$1686,Q$2,FALSE))</f>
        <v>3</v>
      </c>
      <c r="R625" s="16">
        <f>IF($C625="B",VLOOKUP($A625,Bat!$A$4:$BG$1500,R$1,FALSE),VLOOKUP($A625,Pit!$A$4:$BA$1686,R$2,FALSE))</f>
        <v>107.02847024153554</v>
      </c>
      <c r="S625" s="17">
        <f>IF($C625="B",VLOOKUP($A625,Bat!$A$4:$BG$1500,S$1,FALSE),VLOOKUP($A625,Pit!$A$4:$BA$1686,S$2,FALSE))</f>
        <v>-0.22549944037327488</v>
      </c>
      <c r="T625" s="48" t="str">
        <f>IF($C625="B",VLOOKUP($A625,Bat!$A$4:$BG$1500,T$1,FALSE),VLOOKUP($A625,Pit!$A$4:$BA$1686,T$2,FALSE))</f>
        <v>$110k</v>
      </c>
      <c r="U625" s="19">
        <f>IF($C625="B",VLOOKUP($A625,Bat!$A$4:$AU$1464,46,FALSE),VLOOKUP($A625,Pit!$A$4:$BD$1664,55,FALSE))</f>
        <v>800</v>
      </c>
      <c r="V625" s="19">
        <f>IF($C625="B",VLOOKUP($A625,Bat!$A$4:$BA$1464,47,FALSE),VLOOKUP($A625,Pit!$A$4:$BF$1664,56,FALSE))</f>
        <v>800</v>
      </c>
      <c r="W625" s="19">
        <f>IF($C625="B",VLOOKUP($A625,Bat!$A$4:$BA$1464,48,FALSE),VLOOKUP($A625,Pit!$A$4:$BF$1664,57,FALSE))</f>
        <v>0</v>
      </c>
      <c r="X625" s="14">
        <f t="shared" si="43"/>
        <v>1450</v>
      </c>
      <c r="Y625" s="20">
        <f t="shared" si="44"/>
        <v>600</v>
      </c>
      <c r="Z625" s="14">
        <f>IFERROR(VLOOKUP($D625,Results37!$F$3:$L$1396,Z$1,FALSE),"")</f>
        <v>439</v>
      </c>
      <c r="AA625" s="43">
        <f>IF(ISERROR(VLOOKUP(D625,Results37!$F$3:$O$1399,AA$1,FALSE)),"",IF(VLOOKUP(D625,Results37!$F$3:$O$1399,AA$1+1,FALSE)=1,"S"&amp;VLOOKUP(D625,Results37!$F$3:$O$1399,AA$1,FALSE),VLOOKUP(D625,Results37!$F$3:$O$1399,AA$1,FALSE)))</f>
        <v>15</v>
      </c>
      <c r="AB625" s="14">
        <f>IFERROR(VLOOKUP($D625,Results37!$F$3:$L$1396,AB$1,FALSE),"")</f>
        <v>3</v>
      </c>
      <c r="AC625" s="14" t="str">
        <f>IFERROR(VLOOKUP($D625,Results37!$F$3:$L$1396,AC$1,FALSE),"")</f>
        <v>Arlington Bureaucrats</v>
      </c>
      <c r="AD625" s="14">
        <f t="shared" si="45"/>
        <v>1011</v>
      </c>
      <c r="AE625" s="18" t="str">
        <f>IF(ISERROR(VLOOKUP($AC625&amp;"-"&amp;$F625&amp;" "&amp;G625,Bonuses!$B$1:$G$1006,4,FALSE)),"",INT(VLOOKUP($AC625&amp;"-"&amp;$F625&amp;" "&amp;$G625,Bonuses!$B$1:$G$1006,4,FALSE)))</f>
        <v/>
      </c>
      <c r="AF625" s="14" t="str">
        <f>AA625&amp;"."&amp;AB625&amp;" ("&amp;Z625&amp;") - "&amp;E625&amp;" "&amp;F625&amp;" "&amp;G625</f>
        <v>15.3 (439) - 1B Danny Lewis</v>
      </c>
    </row>
    <row r="626" spans="1:32" s="19" customFormat="1" hidden="1" x14ac:dyDescent="0.3">
      <c r="A626" s="19">
        <v>5325</v>
      </c>
      <c r="B626" s="19">
        <f t="shared" si="42"/>
        <v>0</v>
      </c>
      <c r="C626" s="14" t="str">
        <f>IF(ISNUMBER(IFERROR(VLOOKUP($A626,Pit!$A$4:$A$600,1,FALSE),"B")),"P","B")</f>
        <v>P</v>
      </c>
      <c r="D626" s="15">
        <f>IF($C626="B",VLOOKUP($A626,Bat!$A$4:$BG$1500,D$1,FALSE),VLOOKUP($A626,Pit!$A$4:$BA$1686,D$2,FALSE))</f>
        <v>5325</v>
      </c>
      <c r="E626" s="14" t="str">
        <f>IF($C626="B",VLOOKUP($A626,Bat!$A$4:$BG$1500,E$1,FALSE),VLOOKUP($A626,Pit!$A$4:$BA$1686,E$2,FALSE))</f>
        <v>RP</v>
      </c>
      <c r="F626" s="14" t="str">
        <f>IF($C626="B",VLOOKUP($A626,Bat!$A$4:$BG$1500,F$1,FALSE),VLOOKUP($A626,Pit!$A$4:$BA$1686,F$2,FALSE))</f>
        <v>Dexter</v>
      </c>
      <c r="G626" s="14" t="str">
        <f>IF($C626="B",VLOOKUP($A626,Bat!$A$4:$BG$1500,G$1,FALSE),VLOOKUP($A626,Pit!$A$4:$BA$1686,G$2,FALSE))</f>
        <v>Dennis</v>
      </c>
      <c r="H626" s="14">
        <f>IF($C626="B",VLOOKUP($A626,Bat!$A$4:$BG$1500,H$1,FALSE),VLOOKUP($A626,Pit!$A$4:$BA$1686,H$2,FALSE))</f>
        <v>21</v>
      </c>
      <c r="I626" s="14" t="str">
        <f>IF($C626="B",VLOOKUP($A626,Bat!$A$4:$BG$1500,I$1,FALSE),VLOOKUP($A626,Pit!$A$4:$BA$1686,I$2,FALSE))</f>
        <v>R</v>
      </c>
      <c r="J626" s="14" t="str">
        <f>IF($C626="B",VLOOKUP($A626,Bat!$A$4:$BG$1500,J$1,FALSE),VLOOKUP($A626,Pit!$A$4:$BA$1686,J$2,FALSE))</f>
        <v>R</v>
      </c>
      <c r="K626" s="14" t="str">
        <f>IF($C626="B",VLOOKUP($A626,Bat!$A$4:$BG$1500,K$1,FALSE),VLOOKUP($A626,Pit!$A$4:$BA$1686,K$2,FALSE))</f>
        <v>Normal</v>
      </c>
      <c r="L626" s="15" t="str">
        <f>IF($C626="B",VLOOKUP($A626,Bat!$A$4:$BG$1500,L$1,FALSE),VLOOKUP($A626,Pit!$A$4:$BA$1686,L$2,FALSE))</f>
        <v>Normal</v>
      </c>
      <c r="M626" s="14">
        <f>IF($C626="B",VLOOKUP($A626,Bat!$A$4:$BG$1500,M$1,FALSE),VLOOKUP($A626,Pit!$A$4:$BA$1686,M$2,FALSE))</f>
        <v>5</v>
      </c>
      <c r="N626" s="14">
        <f>IF($C626="B",VLOOKUP($A626,Bat!$A$4:$BG$1500,N$1,FALSE),VLOOKUP($A626,Pit!$A$4:$BA$1686,N$2,FALSE))</f>
        <v>2</v>
      </c>
      <c r="O626" s="14">
        <f>IF($C626="B",VLOOKUP($A626,Bat!$A$4:$BG$1500,O$1,FALSE),VLOOKUP($A626,Pit!$A$4:$BA$1686,O$2,FALSE))</f>
        <v>2</v>
      </c>
      <c r="P626" s="14" t="str">
        <f>IF($C626="B",VLOOKUP($A626,Bat!$A$4:$BG$1500,P$1,FALSE),VLOOKUP($A626,Pit!$A$4:$BA$1686,P$2,FALSE))</f>
        <v>93-95 Mph</v>
      </c>
      <c r="Q626" s="15">
        <f>IF($C626="B",VLOOKUP($A626,Bat!$A$4:$BG$1500,Q$1,FALSE),VLOOKUP($A626,Pit!$A$4:$BA$1686,Q$2,FALSE))</f>
        <v>9</v>
      </c>
      <c r="R626" s="16">
        <f>IF($C626="B",VLOOKUP($A626,Bat!$A$4:$BG$1500,R$1,FALSE),VLOOKUP($A626,Pit!$A$4:$BA$1686,R$2,FALSE))</f>
        <v>98.54809508671724</v>
      </c>
      <c r="S626" s="17">
        <f>IF($C626="B",VLOOKUP($A626,Bat!$A$4:$BG$1500,S$1,FALSE),VLOOKUP($A626,Pit!$A$4:$BA$1686,S$2,FALSE))</f>
        <v>-0.22611125144746341</v>
      </c>
      <c r="T626" s="48" t="str">
        <f>IF($C626="B",VLOOKUP($A626,Bat!$A$4:$BG$1500,T$1,FALSE),VLOOKUP($A626,Pit!$A$4:$BA$1686,T$2,FALSE))</f>
        <v>$43k</v>
      </c>
      <c r="U626" s="19">
        <f>IF($C626="B",VLOOKUP($A626,Bat!$A$4:$AU$1464,46,FALSE),VLOOKUP($A626,Pit!$A$4:$BD$1664,55,FALSE))</f>
        <v>800</v>
      </c>
      <c r="V626" s="19">
        <f>IF($C626="B",VLOOKUP($A626,Bat!$A$4:$BA$1464,47,FALSE),VLOOKUP($A626,Pit!$A$4:$BF$1664,56,FALSE))</f>
        <v>800</v>
      </c>
      <c r="W626" s="19">
        <f>IF($C626="B",VLOOKUP($A626,Bat!$A$4:$BA$1464,48,FALSE),VLOOKUP($A626,Pit!$A$4:$BF$1664,57,FALSE))</f>
        <v>0</v>
      </c>
      <c r="X626" s="14">
        <f t="shared" si="43"/>
        <v>1451</v>
      </c>
      <c r="Y626" s="20">
        <f t="shared" si="44"/>
        <v>601</v>
      </c>
      <c r="Z626" s="14" t="str">
        <f>IFERROR(VLOOKUP($D626,Results37!$F$3:$L$1396,Z$1,FALSE),"")</f>
        <v/>
      </c>
      <c r="AA626" s="43" t="str">
        <f>IF(ISERROR(VLOOKUP(D626,Results37!$F$3:$O$1399,AA$1,FALSE)),"",IF(VLOOKUP(D626,Results37!$F$3:$O$1399,AA$1+1,FALSE)=1,"S"&amp;VLOOKUP(D626,Results37!$F$3:$O$1399,AA$1,FALSE),VLOOKUP(D626,Results37!$F$3:$O$1399,AA$1,FALSE)))</f>
        <v/>
      </c>
      <c r="AB626" s="14" t="str">
        <f>IFERROR(VLOOKUP($D626,Results37!$F$3:$L$1396,AB$1,FALSE),"")</f>
        <v/>
      </c>
      <c r="AC626" s="14" t="str">
        <f>IFERROR(VLOOKUP($D626,Results37!$F$3:$L$1396,AC$1,FALSE),"")</f>
        <v/>
      </c>
      <c r="AD626" s="14" t="e">
        <f t="shared" si="45"/>
        <v>#VALUE!</v>
      </c>
      <c r="AE626" s="18" t="str">
        <f>IF(ISERROR(VLOOKUP($AC626&amp;"-"&amp;$F626&amp;" "&amp;G626,Bonuses!$B$1:$G$1006,4,FALSE)),"",INT(VLOOKUP($AC626&amp;"-"&amp;$F626&amp;" "&amp;$G626,Bonuses!$B$1:$G$1006,4,FALSE)))</f>
        <v/>
      </c>
      <c r="AF626" s="14" t="str">
        <f>IF(ISERROR(VLOOKUP($AC626&amp;"-"&amp;$F626,Bonuses!$B$1:$G$1006,5,FALSE)),"",IF(VLOOKUP($AC626&amp;"-"&amp;$F626,Bonuses!$B$1:$G$1006,5,FALSE)="","",VLOOKUP($AC626&amp;"-"&amp;$F626,Bonuses!$B$1:$G$1006,6,FALSE)&amp;" yrs, "&amp;VLOOKUP($AC626&amp;"-"&amp;$F626,Bonuses!$B$1:$G$1006,5,FALSE)))</f>
        <v/>
      </c>
    </row>
    <row r="627" spans="1:32" s="19" customFormat="1" hidden="1" x14ac:dyDescent="0.3">
      <c r="A627" s="19">
        <v>9082</v>
      </c>
      <c r="B627" s="19">
        <f t="shared" si="42"/>
        <v>0</v>
      </c>
      <c r="C627" s="14" t="str">
        <f>IF(ISNUMBER(IFERROR(VLOOKUP($A627,Pit!$A$4:$A$600,1,FALSE),"B")),"P","B")</f>
        <v>P</v>
      </c>
      <c r="D627" s="15">
        <f>IF($C627="B",VLOOKUP($A627,Bat!$A$4:$BG$1500,D$1,FALSE),VLOOKUP($A627,Pit!$A$4:$BA$1686,D$2,FALSE))</f>
        <v>9082</v>
      </c>
      <c r="E627" s="14" t="str">
        <f>IF($C627="B",VLOOKUP($A627,Bat!$A$4:$BG$1500,E$1,FALSE),VLOOKUP($A627,Pit!$A$4:$BA$1686,E$2,FALSE))</f>
        <v>RP</v>
      </c>
      <c r="F627" s="14" t="str">
        <f>IF($C627="B",VLOOKUP($A627,Bat!$A$4:$BG$1500,F$1,FALSE),VLOOKUP($A627,Pit!$A$4:$BA$1686,F$2,FALSE))</f>
        <v>Alan</v>
      </c>
      <c r="G627" s="14" t="str">
        <f>IF($C627="B",VLOOKUP($A627,Bat!$A$4:$BG$1500,G$1,FALSE),VLOOKUP($A627,Pit!$A$4:$BA$1686,G$2,FALSE))</f>
        <v>Carpenter</v>
      </c>
      <c r="H627" s="14">
        <f>IF($C627="B",VLOOKUP($A627,Bat!$A$4:$BG$1500,H$1,FALSE),VLOOKUP($A627,Pit!$A$4:$BA$1686,H$2,FALSE))</f>
        <v>21</v>
      </c>
      <c r="I627" s="14" t="str">
        <f>IF($C627="B",VLOOKUP($A627,Bat!$A$4:$BG$1500,I$1,FALSE),VLOOKUP($A627,Pit!$A$4:$BA$1686,I$2,FALSE))</f>
        <v>L</v>
      </c>
      <c r="J627" s="14" t="str">
        <f>IF($C627="B",VLOOKUP($A627,Bat!$A$4:$BG$1500,J$1,FALSE),VLOOKUP($A627,Pit!$A$4:$BA$1686,J$2,FALSE))</f>
        <v>L</v>
      </c>
      <c r="K627" s="14" t="str">
        <f>IF($C627="B",VLOOKUP($A627,Bat!$A$4:$BG$1500,K$1,FALSE),VLOOKUP($A627,Pit!$A$4:$BA$1686,K$2,FALSE))</f>
        <v>Normal</v>
      </c>
      <c r="L627" s="15" t="str">
        <f>IF($C627="B",VLOOKUP($A627,Bat!$A$4:$BG$1500,L$1,FALSE),VLOOKUP($A627,Pit!$A$4:$BA$1686,L$2,FALSE))</f>
        <v>Low</v>
      </c>
      <c r="M627" s="14">
        <f>IF($C627="B",VLOOKUP($A627,Bat!$A$4:$BG$1500,M$1,FALSE),VLOOKUP($A627,Pit!$A$4:$BA$1686,M$2,FALSE))</f>
        <v>5</v>
      </c>
      <c r="N627" s="14">
        <f>IF($C627="B",VLOOKUP($A627,Bat!$A$4:$BG$1500,N$1,FALSE),VLOOKUP($A627,Pit!$A$4:$BA$1686,N$2,FALSE))</f>
        <v>2</v>
      </c>
      <c r="O627" s="14">
        <f>IF($C627="B",VLOOKUP($A627,Bat!$A$4:$BG$1500,O$1,FALSE),VLOOKUP($A627,Pit!$A$4:$BA$1686,O$2,FALSE))</f>
        <v>3</v>
      </c>
      <c r="P627" s="14" t="str">
        <f>IF($C627="B",VLOOKUP($A627,Bat!$A$4:$BG$1500,P$1,FALSE),VLOOKUP($A627,Pit!$A$4:$BA$1686,P$2,FALSE))</f>
        <v>92-94 Mph</v>
      </c>
      <c r="Q627" s="15">
        <f>IF($C627="B",VLOOKUP($A627,Bat!$A$4:$BG$1500,Q$1,FALSE),VLOOKUP($A627,Pit!$A$4:$BA$1686,Q$2,FALSE))</f>
        <v>4</v>
      </c>
      <c r="R627" s="16">
        <f>IF($C627="B",VLOOKUP($A627,Bat!$A$4:$BG$1500,R$1,FALSE),VLOOKUP($A627,Pit!$A$4:$BA$1686,R$2,FALSE))</f>
        <v>101.06445725176579</v>
      </c>
      <c r="S627" s="17">
        <f>IF($C627="B",VLOOKUP($A627,Bat!$A$4:$BG$1500,S$1,FALSE),VLOOKUP($A627,Pit!$A$4:$BA$1686,S$2,FALSE))</f>
        <v>6.0399283483707272E-3</v>
      </c>
      <c r="T627" s="48" t="str">
        <f>IF($C627="B",VLOOKUP($A627,Bat!$A$4:$BG$1500,T$1,FALSE),VLOOKUP($A627,Pit!$A$4:$BA$1686,T$2,FALSE))</f>
        <v>$20k</v>
      </c>
      <c r="U627" s="19">
        <f>IF($C627="B",VLOOKUP($A627,Bat!$A$4:$AU$1464,46,FALSE),VLOOKUP($A627,Pit!$A$4:$BD$1664,55,FALSE))</f>
        <v>800</v>
      </c>
      <c r="V627" s="19">
        <f>IF($C627="B",VLOOKUP($A627,Bat!$A$4:$BA$1464,47,FALSE),VLOOKUP($A627,Pit!$A$4:$BF$1664,56,FALSE))</f>
        <v>800</v>
      </c>
      <c r="W627" s="19">
        <f>IF($C627="B",VLOOKUP($A627,Bat!$A$4:$BA$1464,48,FALSE),VLOOKUP($A627,Pit!$A$4:$BF$1664,57,FALSE))</f>
        <v>0</v>
      </c>
      <c r="X627" s="14">
        <f t="shared" si="43"/>
        <v>1298</v>
      </c>
      <c r="Y627" s="20">
        <f t="shared" si="44"/>
        <v>448</v>
      </c>
      <c r="Z627" s="14">
        <f>IFERROR(VLOOKUP($D627,Results37!$F$3:$L$1396,Z$1,FALSE),"")</f>
        <v>495</v>
      </c>
      <c r="AA627" s="43">
        <f>IF(ISERROR(VLOOKUP(D627,Results37!$F$3:$O$1399,AA$1,FALSE)),"",IF(VLOOKUP(D627,Results37!$F$3:$O$1399,AA$1+1,FALSE)=1,"S"&amp;VLOOKUP(D627,Results37!$F$3:$O$1399,AA$1,FALSE),VLOOKUP(D627,Results37!$F$3:$O$1399,AA$1,FALSE)))</f>
        <v>16</v>
      </c>
      <c r="AB627" s="14">
        <f>IFERROR(VLOOKUP($D627,Results37!$F$3:$L$1396,AB$1,FALSE),"")</f>
        <v>27</v>
      </c>
      <c r="AC627" s="14" t="str">
        <f>IFERROR(VLOOKUP($D627,Results37!$F$3:$L$1396,AC$1,FALSE),"")</f>
        <v>Neo-Tokyo Akira</v>
      </c>
      <c r="AD627" s="14">
        <f t="shared" si="45"/>
        <v>803</v>
      </c>
      <c r="AE627" s="18" t="str">
        <f>IF(ISERROR(VLOOKUP($AC627&amp;"-"&amp;$F627&amp;" "&amp;G627,Bonuses!$B$1:$G$1006,4,FALSE)),"",INT(VLOOKUP($AC627&amp;"-"&amp;$F627&amp;" "&amp;$G627,Bonuses!$B$1:$G$1006,4,FALSE)))</f>
        <v/>
      </c>
      <c r="AF627" s="14" t="str">
        <f>IF(ISERROR(VLOOKUP($AC627&amp;"-"&amp;$F627,Bonuses!$B$1:$G$1006,5,FALSE)),"",IF(VLOOKUP($AC627&amp;"-"&amp;$F627,Bonuses!$B$1:$G$1006,5,FALSE)="","",VLOOKUP($AC627&amp;"-"&amp;$F627,Bonuses!$B$1:$G$1006,6,FALSE)&amp;" yrs, "&amp;VLOOKUP($AC627&amp;"-"&amp;$F627,Bonuses!$B$1:$G$1006,5,FALSE)))</f>
        <v/>
      </c>
    </row>
    <row r="628" spans="1:32" s="19" customFormat="1" hidden="1" x14ac:dyDescent="0.3">
      <c r="A628" s="19">
        <v>6404</v>
      </c>
      <c r="B628" s="19">
        <f t="shared" si="42"/>
        <v>0</v>
      </c>
      <c r="C628" s="14" t="str">
        <f>IF(ISNUMBER(IFERROR(VLOOKUP($A628,Pit!$A$4:$A$600,1,FALSE),"B")),"P","B")</f>
        <v>B</v>
      </c>
      <c r="D628" s="15">
        <f>IF($C628="B",VLOOKUP($A628,Bat!$A$4:$BG$1500,D$1,FALSE),VLOOKUP($A628,Pit!$A$4:$BA$1686,D$2,FALSE))</f>
        <v>6404</v>
      </c>
      <c r="E628" s="14" t="str">
        <f>IF($C628="B",VLOOKUP($A628,Bat!$A$4:$BG$1500,E$1,FALSE),VLOOKUP($A628,Pit!$A$4:$BA$1686,E$2,FALSE))</f>
        <v>1B</v>
      </c>
      <c r="F628" s="14" t="str">
        <f>IF($C628="B",VLOOKUP($A628,Bat!$A$4:$BG$1500,F$1,FALSE),VLOOKUP($A628,Pit!$A$4:$BA$1686,F$2,FALSE))</f>
        <v>Kawanari</v>
      </c>
      <c r="G628" s="14" t="str">
        <f>IF($C628="B",VLOOKUP($A628,Bat!$A$4:$BG$1500,G$1,FALSE),VLOOKUP($A628,Pit!$A$4:$BA$1686,G$2,FALSE))</f>
        <v>Iitsuka</v>
      </c>
      <c r="H628" s="14">
        <f>IF($C628="B",VLOOKUP($A628,Bat!$A$4:$BG$1500,H$1,FALSE),VLOOKUP($A628,Pit!$A$4:$BA$1686,H$2,FALSE))</f>
        <v>21</v>
      </c>
      <c r="I628" s="14" t="str">
        <f>IF($C628="B",VLOOKUP($A628,Bat!$A$4:$BG$1500,I$1,FALSE),VLOOKUP($A628,Pit!$A$4:$BA$1686,I$2,FALSE))</f>
        <v>R</v>
      </c>
      <c r="J628" s="14" t="str">
        <f>IF($C628="B",VLOOKUP($A628,Bat!$A$4:$BG$1500,J$1,FALSE),VLOOKUP($A628,Pit!$A$4:$BA$1686,J$2,FALSE))</f>
        <v>R</v>
      </c>
      <c r="K628" s="14" t="str">
        <f>IF($C628="B",VLOOKUP($A628,Bat!$A$4:$BG$1500,K$1,FALSE),VLOOKUP($A628,Pit!$A$4:$BA$1686,K$2,FALSE))</f>
        <v>Low</v>
      </c>
      <c r="L628" s="15" t="str">
        <f>IF($C628="B",VLOOKUP($A628,Bat!$A$4:$BG$1500,L$1,FALSE),VLOOKUP($A628,Pit!$A$4:$BA$1686,L$2,FALSE))</f>
        <v>High</v>
      </c>
      <c r="M628" s="14">
        <f>IF($C628="B",VLOOKUP($A628,Bat!$A$4:$BG$1500,M$1,FALSE),VLOOKUP($A628,Pit!$A$4:$BA$1686,M$2,FALSE))</f>
        <v>3</v>
      </c>
      <c r="N628" s="14">
        <f>IF($C628="B",VLOOKUP($A628,Bat!$A$4:$BG$1500,N$1,FALSE),VLOOKUP($A628,Pit!$A$4:$BA$1686,N$2,FALSE))</f>
        <v>3</v>
      </c>
      <c r="O628" s="14">
        <f>IF($C628="B",VLOOKUP($A628,Bat!$A$4:$BG$1500,O$1,FALSE),VLOOKUP($A628,Pit!$A$4:$BA$1686,O$2,FALSE))</f>
        <v>4</v>
      </c>
      <c r="P628" s="14">
        <f>IF($C628="B",VLOOKUP($A628,Bat!$A$4:$BG$1500,P$1,FALSE),VLOOKUP($A628,Pit!$A$4:$BA$1686,P$2,FALSE))</f>
        <v>7</v>
      </c>
      <c r="Q628" s="15">
        <f>IF($C628="B",VLOOKUP($A628,Bat!$A$4:$BG$1500,Q$1,FALSE),VLOOKUP($A628,Pit!$A$4:$BA$1686,Q$2,FALSE))</f>
        <v>2</v>
      </c>
      <c r="R628" s="16">
        <f>IF($C628="B",VLOOKUP($A628,Bat!$A$4:$BG$1500,R$1,FALSE),VLOOKUP($A628,Pit!$A$4:$BA$1686,R$2,FALSE))</f>
        <v>108.75660684554454</v>
      </c>
      <c r="S628" s="17">
        <f>IF($C628="B",VLOOKUP($A628,Bat!$A$4:$BG$1500,S$1,FALSE),VLOOKUP($A628,Pit!$A$4:$BA$1686,S$2,FALSE))</f>
        <v>0.13548890004858963</v>
      </c>
      <c r="T628" s="48" t="str">
        <f>IF($C628="B",VLOOKUP($A628,Bat!$A$4:$BG$1500,T$1,FALSE),VLOOKUP($A628,Pit!$A$4:$BA$1686,T$2,FALSE))</f>
        <v>-</v>
      </c>
      <c r="U628" s="19">
        <f>IF($C628="B",VLOOKUP($A628,Bat!$A$4:$AU$1464,46,FALSE),VLOOKUP($A628,Pit!$A$4:$BD$1664,55,FALSE))</f>
        <v>800</v>
      </c>
      <c r="V628" s="19">
        <f>IF($C628="B",VLOOKUP($A628,Bat!$A$4:$BA$1464,47,FALSE),VLOOKUP($A628,Pit!$A$4:$BF$1664,56,FALSE))</f>
        <v>800</v>
      </c>
      <c r="W628" s="19">
        <f>IF($C628="B",VLOOKUP($A628,Bat!$A$4:$BA$1464,48,FALSE),VLOOKUP($A628,Pit!$A$4:$BF$1664,57,FALSE))</f>
        <v>0</v>
      </c>
      <c r="X628" s="14">
        <f t="shared" si="43"/>
        <v>1250</v>
      </c>
      <c r="Y628" s="20">
        <f t="shared" si="44"/>
        <v>400</v>
      </c>
      <c r="Z628" s="14" t="str">
        <f>IFERROR(VLOOKUP($D628,Results37!$F$3:$L$1396,Z$1,FALSE),"")</f>
        <v/>
      </c>
      <c r="AA628" s="43" t="str">
        <f>IF(ISERROR(VLOOKUP(D628,Results37!$F$3:$O$1399,AA$1,FALSE)),"",IF(VLOOKUP(D628,Results37!$F$3:$O$1399,AA$1+1,FALSE)=1,"S"&amp;VLOOKUP(D628,Results37!$F$3:$O$1399,AA$1,FALSE),VLOOKUP(D628,Results37!$F$3:$O$1399,AA$1,FALSE)))</f>
        <v/>
      </c>
      <c r="AB628" s="14" t="str">
        <f>IFERROR(VLOOKUP($D628,Results37!$F$3:$L$1396,AB$1,FALSE),"")</f>
        <v/>
      </c>
      <c r="AC628" s="14" t="str">
        <f>IFERROR(VLOOKUP($D628,Results37!$F$3:$L$1396,AC$1,FALSE),"")</f>
        <v/>
      </c>
      <c r="AD628" s="14" t="e">
        <f t="shared" si="45"/>
        <v>#VALUE!</v>
      </c>
      <c r="AE628" s="18" t="str">
        <f>IF(ISERROR(VLOOKUP($AC628&amp;"-"&amp;$F628&amp;" "&amp;G628,Bonuses!$B$1:$G$1006,4,FALSE)),"",INT(VLOOKUP($AC628&amp;"-"&amp;$F628&amp;" "&amp;$G628,Bonuses!$B$1:$G$1006,4,FALSE)))</f>
        <v/>
      </c>
      <c r="AF628" s="14" t="str">
        <f>AA628&amp;"."&amp;AB628&amp;" ("&amp;Z628&amp;") - "&amp;E628&amp;" "&amp;F628&amp;" "&amp;G628</f>
        <v>. () - 1B Kawanari Iitsuka</v>
      </c>
    </row>
    <row r="629" spans="1:32" s="19" customFormat="1" hidden="1" x14ac:dyDescent="0.3">
      <c r="A629" s="19">
        <v>12644</v>
      </c>
      <c r="B629" s="19">
        <f t="shared" si="42"/>
        <v>0</v>
      </c>
      <c r="C629" s="14" t="str">
        <f>IF(ISNUMBER(IFERROR(VLOOKUP($A629,Pit!$A$4:$A$600,1,FALSE),"B")),"P","B")</f>
        <v>P</v>
      </c>
      <c r="D629" s="15">
        <f>IF($C629="B",VLOOKUP($A629,Bat!$A$4:$BG$1500,D$1,FALSE),VLOOKUP($A629,Pit!$A$4:$BA$1686,D$2,FALSE))</f>
        <v>12644</v>
      </c>
      <c r="E629" s="14" t="str">
        <f>IF($C629="B",VLOOKUP($A629,Bat!$A$4:$BG$1500,E$1,FALSE),VLOOKUP($A629,Pit!$A$4:$BA$1686,E$2,FALSE))</f>
        <v>RP</v>
      </c>
      <c r="F629" s="14" t="str">
        <f>IF($C629="B",VLOOKUP($A629,Bat!$A$4:$BG$1500,F$1,FALSE),VLOOKUP($A629,Pit!$A$4:$BA$1686,F$2,FALSE))</f>
        <v>Lenny</v>
      </c>
      <c r="G629" s="14" t="str">
        <f>IF($C629="B",VLOOKUP($A629,Bat!$A$4:$BG$1500,G$1,FALSE),VLOOKUP($A629,Pit!$A$4:$BA$1686,G$2,FALSE))</f>
        <v>Harris</v>
      </c>
      <c r="H629" s="14">
        <f>IF($C629="B",VLOOKUP($A629,Bat!$A$4:$BG$1500,H$1,FALSE),VLOOKUP($A629,Pit!$A$4:$BA$1686,H$2,FALSE))</f>
        <v>18</v>
      </c>
      <c r="I629" s="14" t="str">
        <f>IF($C629="B",VLOOKUP($A629,Bat!$A$4:$BG$1500,I$1,FALSE),VLOOKUP($A629,Pit!$A$4:$BA$1686,I$2,FALSE))</f>
        <v>R</v>
      </c>
      <c r="J629" s="14" t="str">
        <f>IF($C629="B",VLOOKUP($A629,Bat!$A$4:$BG$1500,J$1,FALSE),VLOOKUP($A629,Pit!$A$4:$BA$1686,J$2,FALSE))</f>
        <v>R</v>
      </c>
      <c r="K629" s="14" t="str">
        <f>IF($C629="B",VLOOKUP($A629,Bat!$A$4:$BG$1500,K$1,FALSE),VLOOKUP($A629,Pit!$A$4:$BA$1686,K$2,FALSE))</f>
        <v>Low</v>
      </c>
      <c r="L629" s="15" t="str">
        <f>IF($C629="B",VLOOKUP($A629,Bat!$A$4:$BG$1500,L$1,FALSE),VLOOKUP($A629,Pit!$A$4:$BA$1686,L$2,FALSE))</f>
        <v>Normal</v>
      </c>
      <c r="M629" s="14">
        <f>IF($C629="B",VLOOKUP($A629,Bat!$A$4:$BG$1500,M$1,FALSE),VLOOKUP($A629,Pit!$A$4:$BA$1686,M$2,FALSE))</f>
        <v>3</v>
      </c>
      <c r="N629" s="14">
        <f>IF($C629="B",VLOOKUP($A629,Bat!$A$4:$BG$1500,N$1,FALSE),VLOOKUP($A629,Pit!$A$4:$BA$1686,N$2,FALSE))</f>
        <v>2</v>
      </c>
      <c r="O629" s="14">
        <f>IF($C629="B",VLOOKUP($A629,Bat!$A$4:$BG$1500,O$1,FALSE),VLOOKUP($A629,Pit!$A$4:$BA$1686,O$2,FALSE))</f>
        <v>2</v>
      </c>
      <c r="P629" s="14" t="str">
        <f>IF($C629="B",VLOOKUP($A629,Bat!$A$4:$BG$1500,P$1,FALSE),VLOOKUP($A629,Pit!$A$4:$BA$1686,P$2,FALSE))</f>
        <v>88-90 Mph</v>
      </c>
      <c r="Q629" s="15">
        <f>IF($C629="B",VLOOKUP($A629,Bat!$A$4:$BG$1500,Q$1,FALSE),VLOOKUP($A629,Pit!$A$4:$BA$1686,Q$2,FALSE))</f>
        <v>7</v>
      </c>
      <c r="R629" s="16">
        <f>IF($C629="B",VLOOKUP($A629,Bat!$A$4:$BG$1500,R$1,FALSE),VLOOKUP($A629,Pit!$A$4:$BA$1686,R$2,FALSE))</f>
        <v>93.421698381132217</v>
      </c>
      <c r="S629" s="17">
        <f>IF($C629="B",VLOOKUP($A629,Bat!$A$4:$BG$1500,S$1,FALSE),VLOOKUP($A629,Pit!$A$4:$BA$1686,S$2,FALSE))</f>
        <v>-0.69905551194904336</v>
      </c>
      <c r="T629" s="48" t="str">
        <f>IF($C629="B",VLOOKUP($A629,Bat!$A$4:$BG$1500,T$1,FALSE),VLOOKUP($A629,Pit!$A$4:$BA$1686,T$2,FALSE))</f>
        <v>$85k</v>
      </c>
      <c r="U629" s="19">
        <f>IF($C629="B",VLOOKUP($A629,Bat!$A$4:$AU$1464,46,FALSE),VLOOKUP($A629,Pit!$A$4:$BD$1664,55,FALSE))</f>
        <v>800</v>
      </c>
      <c r="V629" s="19">
        <f>IF($C629="B",VLOOKUP($A629,Bat!$A$4:$BA$1464,47,FALSE),VLOOKUP($A629,Pit!$A$4:$BF$1664,56,FALSE))</f>
        <v>800</v>
      </c>
      <c r="W629" s="19">
        <f>IF($C629="B",VLOOKUP($A629,Bat!$A$4:$BA$1464,48,FALSE),VLOOKUP($A629,Pit!$A$4:$BF$1664,57,FALSE))</f>
        <v>0</v>
      </c>
      <c r="X629" s="14">
        <f t="shared" si="43"/>
        <v>1726</v>
      </c>
      <c r="Y629" s="20">
        <f t="shared" si="44"/>
        <v>876</v>
      </c>
      <c r="Z629" s="14" t="str">
        <f>IFERROR(VLOOKUP($D629,Results37!$F$3:$L$1396,Z$1,FALSE),"")</f>
        <v/>
      </c>
      <c r="AA629" s="43" t="str">
        <f>IF(ISERROR(VLOOKUP(D629,Results37!$F$3:$O$1399,AA$1,FALSE)),"",IF(VLOOKUP(D629,Results37!$F$3:$O$1399,AA$1+1,FALSE)=1,"S"&amp;VLOOKUP(D629,Results37!$F$3:$O$1399,AA$1,FALSE),VLOOKUP(D629,Results37!$F$3:$O$1399,AA$1,FALSE)))</f>
        <v/>
      </c>
      <c r="AB629" s="14" t="str">
        <f>IFERROR(VLOOKUP($D629,Results37!$F$3:$L$1396,AB$1,FALSE),"")</f>
        <v/>
      </c>
      <c r="AC629" s="14" t="str">
        <f>IFERROR(VLOOKUP($D629,Results37!$F$3:$L$1396,AC$1,FALSE),"")</f>
        <v/>
      </c>
      <c r="AD629" s="14" t="e">
        <f t="shared" si="45"/>
        <v>#VALUE!</v>
      </c>
      <c r="AE629" s="18" t="str">
        <f>IF(ISERROR(VLOOKUP($AC629&amp;"-"&amp;$F629&amp;" "&amp;G629,Bonuses!$B$1:$G$1006,4,FALSE)),"",INT(VLOOKUP($AC629&amp;"-"&amp;$F629&amp;" "&amp;$G629,Bonuses!$B$1:$G$1006,4,FALSE)))</f>
        <v/>
      </c>
      <c r="AF629" s="14" t="str">
        <f>IF(ISERROR(VLOOKUP($AC629&amp;"-"&amp;$F629,Bonuses!$B$1:$G$1006,5,FALSE)),"",IF(VLOOKUP($AC629&amp;"-"&amp;$F629,Bonuses!$B$1:$G$1006,5,FALSE)="","",VLOOKUP($AC629&amp;"-"&amp;$F629,Bonuses!$B$1:$G$1006,6,FALSE)&amp;" yrs, "&amp;VLOOKUP($AC629&amp;"-"&amp;$F629,Bonuses!$B$1:$G$1006,5,FALSE)))</f>
        <v/>
      </c>
    </row>
    <row r="630" spans="1:32" s="19" customFormat="1" hidden="1" x14ac:dyDescent="0.3">
      <c r="A630" s="19">
        <v>16410</v>
      </c>
      <c r="B630" s="19">
        <f t="shared" si="42"/>
        <v>0</v>
      </c>
      <c r="C630" s="14" t="str">
        <f>IF(ISNUMBER(IFERROR(VLOOKUP($A630,Pit!$A$4:$A$600,1,FALSE),"B")),"P","B")</f>
        <v>P</v>
      </c>
      <c r="D630" s="15">
        <f>IF($C630="B",VLOOKUP($A630,Bat!$A$4:$BG$1500,D$1,FALSE),VLOOKUP($A630,Pit!$A$4:$BA$1686,D$2,FALSE))</f>
        <v>16410</v>
      </c>
      <c r="E630" s="14" t="str">
        <f>IF($C630="B",VLOOKUP($A630,Bat!$A$4:$BG$1500,E$1,FALSE),VLOOKUP($A630,Pit!$A$4:$BA$1686,E$2,FALSE))</f>
        <v>RP</v>
      </c>
      <c r="F630" s="14" t="str">
        <f>IF($C630="B",VLOOKUP($A630,Bat!$A$4:$BG$1500,F$1,FALSE),VLOOKUP($A630,Pit!$A$4:$BA$1686,F$2,FALSE))</f>
        <v>Katsuyuki</v>
      </c>
      <c r="G630" s="14" t="str">
        <f>IF($C630="B",VLOOKUP($A630,Bat!$A$4:$BG$1500,G$1,FALSE),VLOOKUP($A630,Pit!$A$4:$BA$1686,G$2,FALSE))</f>
        <v>Takahashi</v>
      </c>
      <c r="H630" s="14">
        <f>IF($C630="B",VLOOKUP($A630,Bat!$A$4:$BG$1500,H$1,FALSE),VLOOKUP($A630,Pit!$A$4:$BA$1686,H$2,FALSE))</f>
        <v>18</v>
      </c>
      <c r="I630" s="14" t="str">
        <f>IF($C630="B",VLOOKUP($A630,Bat!$A$4:$BG$1500,I$1,FALSE),VLOOKUP($A630,Pit!$A$4:$BA$1686,I$2,FALSE))</f>
        <v>R</v>
      </c>
      <c r="J630" s="14" t="str">
        <f>IF($C630="B",VLOOKUP($A630,Bat!$A$4:$BG$1500,J$1,FALSE),VLOOKUP($A630,Pit!$A$4:$BA$1686,J$2,FALSE))</f>
        <v>R</v>
      </c>
      <c r="K630" s="14" t="str">
        <f>IF($C630="B",VLOOKUP($A630,Bat!$A$4:$BG$1500,K$1,FALSE),VLOOKUP($A630,Pit!$A$4:$BA$1686,K$2,FALSE))</f>
        <v>Normal</v>
      </c>
      <c r="L630" s="15" t="str">
        <f>IF($C630="B",VLOOKUP($A630,Bat!$A$4:$BG$1500,L$1,FALSE),VLOOKUP($A630,Pit!$A$4:$BA$1686,L$2,FALSE))</f>
        <v>Low</v>
      </c>
      <c r="M630" s="14">
        <f>IF($C630="B",VLOOKUP($A630,Bat!$A$4:$BG$1500,M$1,FALSE),VLOOKUP($A630,Pit!$A$4:$BA$1686,M$2,FALSE))</f>
        <v>4</v>
      </c>
      <c r="N630" s="14">
        <f>IF($C630="B",VLOOKUP($A630,Bat!$A$4:$BG$1500,N$1,FALSE),VLOOKUP($A630,Pit!$A$4:$BA$1686,N$2,FALSE))</f>
        <v>1</v>
      </c>
      <c r="O630" s="14">
        <f>IF($C630="B",VLOOKUP($A630,Bat!$A$4:$BG$1500,O$1,FALSE),VLOOKUP($A630,Pit!$A$4:$BA$1686,O$2,FALSE))</f>
        <v>2</v>
      </c>
      <c r="P630" s="14" t="str">
        <f>IF($C630="B",VLOOKUP($A630,Bat!$A$4:$BG$1500,P$1,FALSE),VLOOKUP($A630,Pit!$A$4:$BA$1686,P$2,FALSE))</f>
        <v>87-89 Mph</v>
      </c>
      <c r="Q630" s="15">
        <f>IF($C630="B",VLOOKUP($A630,Bat!$A$4:$BG$1500,Q$1,FALSE),VLOOKUP($A630,Pit!$A$4:$BA$1686,Q$2,FALSE))</f>
        <v>8</v>
      </c>
      <c r="R630" s="16">
        <f>IF($C630="B",VLOOKUP($A630,Bat!$A$4:$BG$1500,R$1,FALSE),VLOOKUP($A630,Pit!$A$4:$BA$1686,R$2,FALSE))</f>
        <v>93.406742464330392</v>
      </c>
      <c r="S630" s="17">
        <f>IF($C630="B",VLOOKUP($A630,Bat!$A$4:$BG$1500,S$1,FALSE),VLOOKUP($A630,Pit!$A$4:$BA$1686,S$2,FALSE))</f>
        <v>-0.70043529494637868</v>
      </c>
      <c r="T630" s="48" t="str">
        <f>IF($C630="B",VLOOKUP($A630,Bat!$A$4:$BG$1500,T$1,FALSE),VLOOKUP($A630,Pit!$A$4:$BA$1686,T$2,FALSE))</f>
        <v>$65k</v>
      </c>
      <c r="U630" s="19">
        <f>IF($C630="B",VLOOKUP($A630,Bat!$A$4:$AU$1464,46,FALSE),VLOOKUP($A630,Pit!$A$4:$BD$1664,55,FALSE))</f>
        <v>800</v>
      </c>
      <c r="V630" s="19">
        <f>IF($C630="B",VLOOKUP($A630,Bat!$A$4:$BA$1464,47,FALSE),VLOOKUP($A630,Pit!$A$4:$BF$1664,56,FALSE))</f>
        <v>800</v>
      </c>
      <c r="W630" s="19">
        <f>IF($C630="B",VLOOKUP($A630,Bat!$A$4:$BA$1464,48,FALSE),VLOOKUP($A630,Pit!$A$4:$BF$1664,57,FALSE))</f>
        <v>0</v>
      </c>
      <c r="X630" s="14">
        <f t="shared" si="43"/>
        <v>1727</v>
      </c>
      <c r="Y630" s="20">
        <f t="shared" si="44"/>
        <v>877</v>
      </c>
      <c r="Z630" s="14" t="str">
        <f>IFERROR(VLOOKUP($D630,Results37!$F$3:$L$1396,Z$1,FALSE),"")</f>
        <v/>
      </c>
      <c r="AA630" s="43" t="str">
        <f>IF(ISERROR(VLOOKUP(D630,Results37!$F$3:$O$1399,AA$1,FALSE)),"",IF(VLOOKUP(D630,Results37!$F$3:$O$1399,AA$1+1,FALSE)=1,"S"&amp;VLOOKUP(D630,Results37!$F$3:$O$1399,AA$1,FALSE),VLOOKUP(D630,Results37!$F$3:$O$1399,AA$1,FALSE)))</f>
        <v/>
      </c>
      <c r="AB630" s="14" t="str">
        <f>IFERROR(VLOOKUP($D630,Results37!$F$3:$L$1396,AB$1,FALSE),"")</f>
        <v/>
      </c>
      <c r="AC630" s="14" t="str">
        <f>IFERROR(VLOOKUP($D630,Results37!$F$3:$L$1396,AC$1,FALSE),"")</f>
        <v/>
      </c>
      <c r="AD630" s="14" t="e">
        <f t="shared" si="45"/>
        <v>#VALUE!</v>
      </c>
      <c r="AE630" s="18" t="str">
        <f>IF(ISERROR(VLOOKUP($AC630&amp;"-"&amp;$F630&amp;" "&amp;G630,Bonuses!$B$1:$G$1006,4,FALSE)),"",INT(VLOOKUP($AC630&amp;"-"&amp;$F630&amp;" "&amp;$G630,Bonuses!$B$1:$G$1006,4,FALSE)))</f>
        <v/>
      </c>
      <c r="AF630" s="14" t="str">
        <f>AA630&amp;"."&amp;AB630&amp;" ("&amp;Z630&amp;") - "&amp;E630&amp;" "&amp;F630&amp;" "&amp;G630</f>
        <v>. () - RP Katsuyuki Takahashi</v>
      </c>
    </row>
    <row r="631" spans="1:32" s="19" customFormat="1" hidden="1" x14ac:dyDescent="0.3">
      <c r="A631" s="19">
        <v>11916</v>
      </c>
      <c r="B631" s="19">
        <f t="shared" si="42"/>
        <v>0</v>
      </c>
      <c r="C631" s="14" t="str">
        <f>IF(ISNUMBER(IFERROR(VLOOKUP($A631,Pit!$A$4:$A$600,1,FALSE),"B")),"P","B")</f>
        <v>P</v>
      </c>
      <c r="D631" s="15">
        <f>IF($C631="B",VLOOKUP($A631,Bat!$A$4:$BG$1500,D$1,FALSE),VLOOKUP($A631,Pit!$A$4:$BA$1686,D$2,FALSE))</f>
        <v>11916</v>
      </c>
      <c r="E631" s="14" t="str">
        <f>IF($C631="B",VLOOKUP($A631,Bat!$A$4:$BG$1500,E$1,FALSE),VLOOKUP($A631,Pit!$A$4:$BA$1686,E$2,FALSE))</f>
        <v>RP</v>
      </c>
      <c r="F631" s="14" t="str">
        <f>IF($C631="B",VLOOKUP($A631,Bat!$A$4:$BG$1500,F$1,FALSE),VLOOKUP($A631,Pit!$A$4:$BA$1686,F$2,FALSE))</f>
        <v>Hank</v>
      </c>
      <c r="G631" s="14" t="str">
        <f>IF($C631="B",VLOOKUP($A631,Bat!$A$4:$BG$1500,G$1,FALSE),VLOOKUP($A631,Pit!$A$4:$BA$1686,G$2,FALSE))</f>
        <v>Vásquez</v>
      </c>
      <c r="H631" s="14">
        <f>IF($C631="B",VLOOKUP($A631,Bat!$A$4:$BG$1500,H$1,FALSE),VLOOKUP($A631,Pit!$A$4:$BA$1686,H$2,FALSE))</f>
        <v>18</v>
      </c>
      <c r="I631" s="14" t="str">
        <f>IF($C631="B",VLOOKUP($A631,Bat!$A$4:$BG$1500,I$1,FALSE),VLOOKUP($A631,Pit!$A$4:$BA$1686,I$2,FALSE))</f>
        <v>R</v>
      </c>
      <c r="J631" s="14" t="str">
        <f>IF($C631="B",VLOOKUP($A631,Bat!$A$4:$BG$1500,J$1,FALSE),VLOOKUP($A631,Pit!$A$4:$BA$1686,J$2,FALSE))</f>
        <v>R</v>
      </c>
      <c r="K631" s="14" t="str">
        <f>IF($C631="B",VLOOKUP($A631,Bat!$A$4:$BG$1500,K$1,FALSE),VLOOKUP($A631,Pit!$A$4:$BA$1686,K$2,FALSE))</f>
        <v>Low</v>
      </c>
      <c r="L631" s="15" t="str">
        <f>IF($C631="B",VLOOKUP($A631,Bat!$A$4:$BG$1500,L$1,FALSE),VLOOKUP($A631,Pit!$A$4:$BA$1686,L$2,FALSE))</f>
        <v>Normal</v>
      </c>
      <c r="M631" s="14">
        <f>IF($C631="B",VLOOKUP($A631,Bat!$A$4:$BG$1500,M$1,FALSE),VLOOKUP($A631,Pit!$A$4:$BA$1686,M$2,FALSE))</f>
        <v>4</v>
      </c>
      <c r="N631" s="14">
        <f>IF($C631="B",VLOOKUP($A631,Bat!$A$4:$BG$1500,N$1,FALSE),VLOOKUP($A631,Pit!$A$4:$BA$1686,N$2,FALSE))</f>
        <v>1</v>
      </c>
      <c r="O631" s="14">
        <f>IF($C631="B",VLOOKUP($A631,Bat!$A$4:$BG$1500,O$1,FALSE),VLOOKUP($A631,Pit!$A$4:$BA$1686,O$2,FALSE))</f>
        <v>2</v>
      </c>
      <c r="P631" s="14" t="str">
        <f>IF($C631="B",VLOOKUP($A631,Bat!$A$4:$BG$1500,P$1,FALSE),VLOOKUP($A631,Pit!$A$4:$BA$1686,P$2,FALSE))</f>
        <v>88-90 Mph</v>
      </c>
      <c r="Q631" s="15">
        <f>IF($C631="B",VLOOKUP($A631,Bat!$A$4:$BG$1500,Q$1,FALSE),VLOOKUP($A631,Pit!$A$4:$BA$1686,Q$2,FALSE))</f>
        <v>8</v>
      </c>
      <c r="R631" s="16">
        <f>IF($C631="B",VLOOKUP($A631,Bat!$A$4:$BG$1500,R$1,FALSE),VLOOKUP($A631,Pit!$A$4:$BA$1686,R$2,FALSE))</f>
        <v>93.406742464330392</v>
      </c>
      <c r="S631" s="17">
        <f>IF($C631="B",VLOOKUP($A631,Bat!$A$4:$BG$1500,S$1,FALSE),VLOOKUP($A631,Pit!$A$4:$BA$1686,S$2,FALSE))</f>
        <v>-0.70043529494637868</v>
      </c>
      <c r="T631" s="48" t="str">
        <f>IF($C631="B",VLOOKUP($A631,Bat!$A$4:$BG$1500,T$1,FALSE),VLOOKUP($A631,Pit!$A$4:$BA$1686,T$2,FALSE))</f>
        <v>-</v>
      </c>
      <c r="U631" s="19">
        <f>IF($C631="B",VLOOKUP($A631,Bat!$A$4:$AU$1464,46,FALSE),VLOOKUP($A631,Pit!$A$4:$BD$1664,55,FALSE))</f>
        <v>800</v>
      </c>
      <c r="V631" s="19">
        <f>IF($C631="B",VLOOKUP($A631,Bat!$A$4:$BA$1464,47,FALSE),VLOOKUP($A631,Pit!$A$4:$BF$1664,56,FALSE))</f>
        <v>800</v>
      </c>
      <c r="W631" s="19">
        <f>IF($C631="B",VLOOKUP($A631,Bat!$A$4:$BA$1464,48,FALSE),VLOOKUP($A631,Pit!$A$4:$BF$1664,57,FALSE))</f>
        <v>0</v>
      </c>
      <c r="X631" s="14">
        <f t="shared" si="43"/>
        <v>1727</v>
      </c>
      <c r="Y631" s="20">
        <f t="shared" si="44"/>
        <v>877</v>
      </c>
      <c r="Z631" s="14">
        <f>IFERROR(VLOOKUP($D631,Results37!$F$3:$L$1396,Z$1,FALSE),"")</f>
        <v>598</v>
      </c>
      <c r="AA631" s="43">
        <f>IF(ISERROR(VLOOKUP(D631,Results37!$F$3:$O$1399,AA$1,FALSE)),"",IF(VLOOKUP(D631,Results37!$F$3:$O$1399,AA$1+1,FALSE)=1,"S"&amp;VLOOKUP(D631,Results37!$F$3:$O$1399,AA$1,FALSE),VLOOKUP(D631,Results37!$F$3:$O$1399,AA$1,FALSE)))</f>
        <v>20</v>
      </c>
      <c r="AB631" s="14">
        <f>IFERROR(VLOOKUP($D631,Results37!$F$3:$L$1396,AB$1,FALSE),"")</f>
        <v>2</v>
      </c>
      <c r="AC631" s="14" t="str">
        <f>IFERROR(VLOOKUP($D631,Results37!$F$3:$L$1396,AC$1,FALSE),"")</f>
        <v>Duluth Warriors</v>
      </c>
      <c r="AD631" s="14">
        <f t="shared" si="45"/>
        <v>1129</v>
      </c>
      <c r="AE631" s="18" t="str">
        <f>IF(ISERROR(VLOOKUP($AC631&amp;"-"&amp;$F631&amp;" "&amp;G631,Bonuses!$B$1:$G$1006,4,FALSE)),"",INT(VLOOKUP($AC631&amp;"-"&amp;$F631&amp;" "&amp;$G631,Bonuses!$B$1:$G$1006,4,FALSE)))</f>
        <v/>
      </c>
      <c r="AF631" s="14" t="str">
        <f>IF(ISERROR(VLOOKUP($AC631&amp;"-"&amp;$F631,Bonuses!$B$1:$G$1006,5,FALSE)),"",IF(VLOOKUP($AC631&amp;"-"&amp;$F631,Bonuses!$B$1:$G$1006,5,FALSE)="","",VLOOKUP($AC631&amp;"-"&amp;$F631,Bonuses!$B$1:$G$1006,6,FALSE)&amp;" yrs, "&amp;VLOOKUP($AC631&amp;"-"&amp;$F631,Bonuses!$B$1:$G$1006,5,FALSE)))</f>
        <v/>
      </c>
    </row>
    <row r="632" spans="1:32" s="19" customFormat="1" hidden="1" x14ac:dyDescent="0.3">
      <c r="A632" s="19">
        <v>6949</v>
      </c>
      <c r="B632" s="19">
        <f t="shared" si="42"/>
        <v>0</v>
      </c>
      <c r="C632" s="14" t="str">
        <f>IF(ISNUMBER(IFERROR(VLOOKUP($A632,Pit!$A$4:$A$600,1,FALSE),"B")),"P","B")</f>
        <v>B</v>
      </c>
      <c r="D632" s="15">
        <f>IF($C632="B",VLOOKUP($A632,Bat!$A$4:$BG$1500,D$1,FALSE),VLOOKUP($A632,Pit!$A$4:$BA$1686,D$2,FALSE))</f>
        <v>6949</v>
      </c>
      <c r="E632" s="14" t="str">
        <f>IF($C632="B",VLOOKUP($A632,Bat!$A$4:$BG$1500,E$1,FALSE),VLOOKUP($A632,Pit!$A$4:$BA$1686,E$2,FALSE))</f>
        <v>3B</v>
      </c>
      <c r="F632" s="14" t="str">
        <f>IF($C632="B",VLOOKUP($A632,Bat!$A$4:$BG$1500,F$1,FALSE),VLOOKUP($A632,Pit!$A$4:$BA$1686,F$2,FALSE))</f>
        <v>Bruce</v>
      </c>
      <c r="G632" s="14" t="str">
        <f>IF($C632="B",VLOOKUP($A632,Bat!$A$4:$BG$1500,G$1,FALSE),VLOOKUP($A632,Pit!$A$4:$BA$1686,G$2,FALSE))</f>
        <v>Mueller</v>
      </c>
      <c r="H632" s="14">
        <f>IF($C632="B",VLOOKUP($A632,Bat!$A$4:$BG$1500,H$1,FALSE),VLOOKUP($A632,Pit!$A$4:$BA$1686,H$2,FALSE))</f>
        <v>22</v>
      </c>
      <c r="I632" s="14" t="str">
        <f>IF($C632="B",VLOOKUP($A632,Bat!$A$4:$BG$1500,I$1,FALSE),VLOOKUP($A632,Pit!$A$4:$BA$1686,I$2,FALSE))</f>
        <v>R</v>
      </c>
      <c r="J632" s="14" t="str">
        <f>IF($C632="B",VLOOKUP($A632,Bat!$A$4:$BG$1500,J$1,FALSE),VLOOKUP($A632,Pit!$A$4:$BA$1686,J$2,FALSE))</f>
        <v>R</v>
      </c>
      <c r="K632" s="14" t="str">
        <f>IF($C632="B",VLOOKUP($A632,Bat!$A$4:$BG$1500,K$1,FALSE),VLOOKUP($A632,Pit!$A$4:$BA$1686,K$2,FALSE))</f>
        <v>Normal</v>
      </c>
      <c r="L632" s="15" t="str">
        <f>IF($C632="B",VLOOKUP($A632,Bat!$A$4:$BG$1500,L$1,FALSE),VLOOKUP($A632,Pit!$A$4:$BA$1686,L$2,FALSE))</f>
        <v>Normal</v>
      </c>
      <c r="M632" s="14">
        <f>IF($C632="B",VLOOKUP($A632,Bat!$A$4:$BG$1500,M$1,FALSE),VLOOKUP($A632,Pit!$A$4:$BA$1686,M$2,FALSE))</f>
        <v>3</v>
      </c>
      <c r="N632" s="14">
        <f>IF($C632="B",VLOOKUP($A632,Bat!$A$4:$BG$1500,N$1,FALSE),VLOOKUP($A632,Pit!$A$4:$BA$1686,N$2,FALSE))</f>
        <v>5</v>
      </c>
      <c r="O632" s="14">
        <f>IF($C632="B",VLOOKUP($A632,Bat!$A$4:$BG$1500,O$1,FALSE),VLOOKUP($A632,Pit!$A$4:$BA$1686,O$2,FALSE))</f>
        <v>5</v>
      </c>
      <c r="P632" s="14">
        <f>IF($C632="B",VLOOKUP($A632,Bat!$A$4:$BG$1500,P$1,FALSE),VLOOKUP($A632,Pit!$A$4:$BA$1686,P$2,FALSE))</f>
        <v>5</v>
      </c>
      <c r="Q632" s="15">
        <f>IF($C632="B",VLOOKUP($A632,Bat!$A$4:$BG$1500,Q$1,FALSE),VLOOKUP($A632,Pit!$A$4:$BA$1686,Q$2,FALSE))</f>
        <v>3</v>
      </c>
      <c r="R632" s="16">
        <f>IF($C632="B",VLOOKUP($A632,Bat!$A$4:$BG$1500,R$1,FALSE),VLOOKUP($A632,Pit!$A$4:$BA$1686,R$2,FALSE))</f>
        <v>110.04711447419696</v>
      </c>
      <c r="S632" s="17">
        <f>IF($C632="B",VLOOKUP($A632,Bat!$A$4:$BG$1500,S$1,FALSE),VLOOKUP($A632,Pit!$A$4:$BA$1686,S$2,FALSE))</f>
        <v>0.40506145935222226</v>
      </c>
      <c r="T632" s="48" t="str">
        <f>IF($C632="B",VLOOKUP($A632,Bat!$A$4:$BG$1500,T$1,FALSE),VLOOKUP($A632,Pit!$A$4:$BA$1686,T$2,FALSE))</f>
        <v>-</v>
      </c>
      <c r="U632" s="19">
        <f>IF($C632="B",VLOOKUP($A632,Bat!$A$4:$AU$1464,46,FALSE),VLOOKUP($A632,Pit!$A$4:$BD$1664,55,FALSE))</f>
        <v>800</v>
      </c>
      <c r="V632" s="19">
        <f>IF($C632="B",VLOOKUP($A632,Bat!$A$4:$BA$1464,47,FALSE),VLOOKUP($A632,Pit!$A$4:$BF$1664,56,FALSE))</f>
        <v>800</v>
      </c>
      <c r="W632" s="19">
        <f>IF($C632="B",VLOOKUP($A632,Bat!$A$4:$BA$1464,48,FALSE),VLOOKUP($A632,Pit!$A$4:$BF$1664,57,FALSE))</f>
        <v>0</v>
      </c>
      <c r="X632" s="14">
        <f t="shared" si="43"/>
        <v>1160</v>
      </c>
      <c r="Y632" s="20">
        <f t="shared" si="44"/>
        <v>310</v>
      </c>
      <c r="Z632" s="14">
        <f>IFERROR(VLOOKUP($D632,Results37!$F$3:$L$1396,Z$1,FALSE),"")</f>
        <v>326</v>
      </c>
      <c r="AA632" s="43">
        <f>IF(ISERROR(VLOOKUP(D632,Results37!$F$3:$O$1399,AA$1,FALSE)),"",IF(VLOOKUP(D632,Results37!$F$3:$O$1399,AA$1+1,FALSE)=1,"S"&amp;VLOOKUP(D632,Results37!$F$3:$O$1399,AA$1,FALSE),VLOOKUP(D632,Results37!$F$3:$O$1399,AA$1,FALSE)))</f>
        <v>11</v>
      </c>
      <c r="AB632" s="14">
        <f>IFERROR(VLOOKUP($D632,Results37!$F$3:$L$1396,AB$1,FALSE),"")</f>
        <v>18</v>
      </c>
      <c r="AC632" s="14" t="str">
        <f>IFERROR(VLOOKUP($D632,Results37!$F$3:$L$1396,AC$1,FALSE),"")</f>
        <v>Crystal Lake Sandgnats</v>
      </c>
      <c r="AD632" s="14">
        <f t="shared" si="45"/>
        <v>834</v>
      </c>
      <c r="AE632" s="18" t="str">
        <f>IF(ISERROR(VLOOKUP($AC632&amp;"-"&amp;$F632&amp;" "&amp;G632,Bonuses!$B$1:$G$1006,4,FALSE)),"",INT(VLOOKUP($AC632&amp;"-"&amp;$F632&amp;" "&amp;$G632,Bonuses!$B$1:$G$1006,4,FALSE)))</f>
        <v/>
      </c>
      <c r="AF632" s="14" t="str">
        <f>IF(ISERROR(VLOOKUP($AC632&amp;"-"&amp;$F632,Bonuses!$B$1:$G$1006,5,FALSE)),"",IF(VLOOKUP($AC632&amp;"-"&amp;$F632,Bonuses!$B$1:$G$1006,5,FALSE)="","",VLOOKUP($AC632&amp;"-"&amp;$F632,Bonuses!$B$1:$G$1006,6,FALSE)&amp;" yrs, "&amp;VLOOKUP($AC632&amp;"-"&amp;$F632,Bonuses!$B$1:$G$1006,5,FALSE)))</f>
        <v/>
      </c>
    </row>
    <row r="633" spans="1:32" s="19" customFormat="1" hidden="1" x14ac:dyDescent="0.3">
      <c r="A633" s="19">
        <v>6712</v>
      </c>
      <c r="B633" s="19">
        <f t="shared" si="42"/>
        <v>0</v>
      </c>
      <c r="C633" s="14" t="str">
        <f>IF(ISNUMBER(IFERROR(VLOOKUP($A633,Pit!$A$4:$A$600,1,FALSE),"B")),"P","B")</f>
        <v>B</v>
      </c>
      <c r="D633" s="15">
        <f>IF($C633="B",VLOOKUP($A633,Bat!$A$4:$BG$1500,D$1,FALSE),VLOOKUP($A633,Pit!$A$4:$BA$1686,D$2,FALSE))</f>
        <v>6712</v>
      </c>
      <c r="E633" s="14" t="str">
        <f>IF($C633="B",VLOOKUP($A633,Bat!$A$4:$BG$1500,E$1,FALSE),VLOOKUP($A633,Pit!$A$4:$BA$1686,E$2,FALSE))</f>
        <v>2B</v>
      </c>
      <c r="F633" s="14" t="str">
        <f>IF($C633="B",VLOOKUP($A633,Bat!$A$4:$BG$1500,F$1,FALSE),VLOOKUP($A633,Pit!$A$4:$BA$1686,F$2,FALSE))</f>
        <v>Albert</v>
      </c>
      <c r="G633" s="14" t="str">
        <f>IF($C633="B",VLOOKUP($A633,Bat!$A$4:$BG$1500,G$1,FALSE),VLOOKUP($A633,Pit!$A$4:$BA$1686,G$2,FALSE))</f>
        <v>Fuller</v>
      </c>
      <c r="H633" s="14">
        <f>IF($C633="B",VLOOKUP($A633,Bat!$A$4:$BG$1500,H$1,FALSE),VLOOKUP($A633,Pit!$A$4:$BA$1686,H$2,FALSE))</f>
        <v>22</v>
      </c>
      <c r="I633" s="14" t="str">
        <f>IF($C633="B",VLOOKUP($A633,Bat!$A$4:$BG$1500,I$1,FALSE),VLOOKUP($A633,Pit!$A$4:$BA$1686,I$2,FALSE))</f>
        <v>R</v>
      </c>
      <c r="J633" s="14" t="str">
        <f>IF($C633="B",VLOOKUP($A633,Bat!$A$4:$BG$1500,J$1,FALSE),VLOOKUP($A633,Pit!$A$4:$BA$1686,J$2,FALSE))</f>
        <v>R</v>
      </c>
      <c r="K633" s="14" t="str">
        <f>IF($C633="B",VLOOKUP($A633,Bat!$A$4:$BG$1500,K$1,FALSE),VLOOKUP($A633,Pit!$A$4:$BA$1686,K$2,FALSE))</f>
        <v>Low</v>
      </c>
      <c r="L633" s="15" t="str">
        <f>IF($C633="B",VLOOKUP($A633,Bat!$A$4:$BG$1500,L$1,FALSE),VLOOKUP($A633,Pit!$A$4:$BA$1686,L$2,FALSE))</f>
        <v>Normal</v>
      </c>
      <c r="M633" s="14">
        <f>IF($C633="B",VLOOKUP($A633,Bat!$A$4:$BG$1500,M$1,FALSE),VLOOKUP($A633,Pit!$A$4:$BA$1686,M$2,FALSE))</f>
        <v>4</v>
      </c>
      <c r="N633" s="14">
        <f>IF($C633="B",VLOOKUP($A633,Bat!$A$4:$BG$1500,N$1,FALSE),VLOOKUP($A633,Pit!$A$4:$BA$1686,N$2,FALSE))</f>
        <v>4</v>
      </c>
      <c r="O633" s="14">
        <f>IF($C633="B",VLOOKUP($A633,Bat!$A$4:$BG$1500,O$1,FALSE),VLOOKUP($A633,Pit!$A$4:$BA$1686,O$2,FALSE))</f>
        <v>2</v>
      </c>
      <c r="P633" s="14">
        <f>IF($C633="B",VLOOKUP($A633,Bat!$A$4:$BG$1500,P$1,FALSE),VLOOKUP($A633,Pit!$A$4:$BA$1686,P$2,FALSE))</f>
        <v>5</v>
      </c>
      <c r="Q633" s="15">
        <f>IF($C633="B",VLOOKUP($A633,Bat!$A$4:$BG$1500,Q$1,FALSE),VLOOKUP($A633,Pit!$A$4:$BA$1686,Q$2,FALSE))</f>
        <v>4</v>
      </c>
      <c r="R633" s="16">
        <f>IF($C633="B",VLOOKUP($A633,Bat!$A$4:$BG$1500,R$1,FALSE),VLOOKUP($A633,Pit!$A$4:$BA$1686,R$2,FALSE))</f>
        <v>109.98304801906278</v>
      </c>
      <c r="S633" s="17">
        <f>IF($C633="B",VLOOKUP($A633,Bat!$A$4:$BG$1500,S$1,FALSE),VLOOKUP($A633,Pit!$A$4:$BA$1686,S$2,FALSE))</f>
        <v>0.39167869593991533</v>
      </c>
      <c r="T633" s="48" t="str">
        <f>IF($C633="B",VLOOKUP($A633,Bat!$A$4:$BG$1500,T$1,FALSE),VLOOKUP($A633,Pit!$A$4:$BA$1686,T$2,FALSE))</f>
        <v>-</v>
      </c>
      <c r="U633" s="19">
        <f>IF($C633="B",VLOOKUP($A633,Bat!$A$4:$AU$1464,46,FALSE),VLOOKUP($A633,Pit!$A$4:$BD$1664,55,FALSE))</f>
        <v>800</v>
      </c>
      <c r="V633" s="19">
        <f>IF($C633="B",VLOOKUP($A633,Bat!$A$4:$BA$1464,47,FALSE),VLOOKUP($A633,Pit!$A$4:$BF$1664,56,FALSE))</f>
        <v>800</v>
      </c>
      <c r="W633" s="19">
        <f>IF($C633="B",VLOOKUP($A633,Bat!$A$4:$BA$1464,48,FALSE),VLOOKUP($A633,Pit!$A$4:$BF$1664,57,FALSE))</f>
        <v>0</v>
      </c>
      <c r="X633" s="14">
        <f t="shared" si="43"/>
        <v>1163</v>
      </c>
      <c r="Y633" s="20">
        <f t="shared" si="44"/>
        <v>313</v>
      </c>
      <c r="Z633" s="14">
        <f>IFERROR(VLOOKUP($D633,Results37!$F$3:$L$1396,Z$1,FALSE),"")</f>
        <v>328</v>
      </c>
      <c r="AA633" s="43">
        <f>IF(ISERROR(VLOOKUP(D633,Results37!$F$3:$O$1399,AA$1,FALSE)),"",IF(VLOOKUP(D633,Results37!$F$3:$O$1399,AA$1+1,FALSE)=1,"S"&amp;VLOOKUP(D633,Results37!$F$3:$O$1399,AA$1,FALSE),VLOOKUP(D633,Results37!$F$3:$O$1399,AA$1,FALSE)))</f>
        <v>11</v>
      </c>
      <c r="AB633" s="14">
        <f>IFERROR(VLOOKUP($D633,Results37!$F$3:$L$1396,AB$1,FALSE),"")</f>
        <v>20</v>
      </c>
      <c r="AC633" s="14" t="str">
        <f>IFERROR(VLOOKUP($D633,Results37!$F$3:$L$1396,AC$1,FALSE),"")</f>
        <v>New Orleans Trendsetters</v>
      </c>
      <c r="AD633" s="14">
        <f t="shared" si="45"/>
        <v>835</v>
      </c>
      <c r="AE633" s="18" t="str">
        <f>IF(ISERROR(VLOOKUP($AC633&amp;"-"&amp;$F633&amp;" "&amp;G633,Bonuses!$B$1:$G$1006,4,FALSE)),"",INT(VLOOKUP($AC633&amp;"-"&amp;$F633&amp;" "&amp;$G633,Bonuses!$B$1:$G$1006,4,FALSE)))</f>
        <v/>
      </c>
      <c r="AF633" s="14" t="str">
        <f>IF(ISERROR(VLOOKUP($AC633&amp;"-"&amp;$F633,Bonuses!$B$1:$G$1006,5,FALSE)),"",IF(VLOOKUP($AC633&amp;"-"&amp;$F633,Bonuses!$B$1:$G$1006,5,FALSE)="","",VLOOKUP($AC633&amp;"-"&amp;$F633,Bonuses!$B$1:$G$1006,6,FALSE)&amp;" yrs, "&amp;VLOOKUP($AC633&amp;"-"&amp;$F633,Bonuses!$B$1:$G$1006,5,FALSE)))</f>
        <v/>
      </c>
    </row>
    <row r="634" spans="1:32" s="19" customFormat="1" hidden="1" x14ac:dyDescent="0.3">
      <c r="A634" s="19">
        <v>8502</v>
      </c>
      <c r="B634" s="19">
        <f t="shared" si="42"/>
        <v>0</v>
      </c>
      <c r="C634" s="14" t="str">
        <f>IF(ISNUMBER(IFERROR(VLOOKUP($A634,Pit!$A$4:$A$600,1,FALSE),"B")),"P","B")</f>
        <v>B</v>
      </c>
      <c r="D634" s="15">
        <f>IF($C634="B",VLOOKUP($A634,Bat!$A$4:$BG$1500,D$1,FALSE),VLOOKUP($A634,Pit!$A$4:$BA$1686,D$2,FALSE))</f>
        <v>8502</v>
      </c>
      <c r="E634" s="14" t="str">
        <f>IF($C634="B",VLOOKUP($A634,Bat!$A$4:$BG$1500,E$1,FALSE),VLOOKUP($A634,Pit!$A$4:$BA$1686,E$2,FALSE))</f>
        <v>RF</v>
      </c>
      <c r="F634" s="14" t="str">
        <f>IF($C634="B",VLOOKUP($A634,Bat!$A$4:$BG$1500,F$1,FALSE),VLOOKUP($A634,Pit!$A$4:$BA$1686,F$2,FALSE))</f>
        <v>Vincent</v>
      </c>
      <c r="G634" s="14" t="str">
        <f>IF($C634="B",VLOOKUP($A634,Bat!$A$4:$BG$1500,G$1,FALSE),VLOOKUP($A634,Pit!$A$4:$BA$1686,G$2,FALSE))</f>
        <v>King</v>
      </c>
      <c r="H634" s="14">
        <f>IF($C634="B",VLOOKUP($A634,Bat!$A$4:$BG$1500,H$1,FALSE),VLOOKUP($A634,Pit!$A$4:$BA$1686,H$2,FALSE))</f>
        <v>21</v>
      </c>
      <c r="I634" s="14" t="str">
        <f>IF($C634="B",VLOOKUP($A634,Bat!$A$4:$BG$1500,I$1,FALSE),VLOOKUP($A634,Pit!$A$4:$BA$1686,I$2,FALSE))</f>
        <v>S</v>
      </c>
      <c r="J634" s="14" t="str">
        <f>IF($C634="B",VLOOKUP($A634,Bat!$A$4:$BG$1500,J$1,FALSE),VLOOKUP($A634,Pit!$A$4:$BA$1686,J$2,FALSE))</f>
        <v>L</v>
      </c>
      <c r="K634" s="14" t="str">
        <f>IF($C634="B",VLOOKUP($A634,Bat!$A$4:$BG$1500,K$1,FALSE),VLOOKUP($A634,Pit!$A$4:$BA$1686,K$2,FALSE))</f>
        <v>Normal</v>
      </c>
      <c r="L634" s="15" t="str">
        <f>IF($C634="B",VLOOKUP($A634,Bat!$A$4:$BG$1500,L$1,FALSE),VLOOKUP($A634,Pit!$A$4:$BA$1686,L$2,FALSE))</f>
        <v>High</v>
      </c>
      <c r="M634" s="14">
        <f>IF($C634="B",VLOOKUP($A634,Bat!$A$4:$BG$1500,M$1,FALSE),VLOOKUP($A634,Pit!$A$4:$BA$1686,M$2,FALSE))</f>
        <v>3</v>
      </c>
      <c r="N634" s="14">
        <f>IF($C634="B",VLOOKUP($A634,Bat!$A$4:$BG$1500,N$1,FALSE),VLOOKUP($A634,Pit!$A$4:$BA$1686,N$2,FALSE))</f>
        <v>3</v>
      </c>
      <c r="O634" s="14">
        <f>IF($C634="B",VLOOKUP($A634,Bat!$A$4:$BG$1500,O$1,FALSE),VLOOKUP($A634,Pit!$A$4:$BA$1686,O$2,FALSE))</f>
        <v>2</v>
      </c>
      <c r="P634" s="14">
        <f>IF($C634="B",VLOOKUP($A634,Bat!$A$4:$BG$1500,P$1,FALSE),VLOOKUP($A634,Pit!$A$4:$BA$1686,P$2,FALSE))</f>
        <v>4</v>
      </c>
      <c r="Q634" s="15">
        <f>IF($C634="B",VLOOKUP($A634,Bat!$A$4:$BG$1500,Q$1,FALSE),VLOOKUP($A634,Pit!$A$4:$BA$1686,Q$2,FALSE))</f>
        <v>4</v>
      </c>
      <c r="R634" s="16">
        <f>IF($C634="B",VLOOKUP($A634,Bat!$A$4:$BG$1500,R$1,FALSE),VLOOKUP($A634,Pit!$A$4:$BA$1686,R$2,FALSE))</f>
        <v>107.01740121946176</v>
      </c>
      <c r="S634" s="17">
        <f>IF($C634="B",VLOOKUP($A634,Bat!$A$4:$BG$1500,S$1,FALSE),VLOOKUP($A634,Pit!$A$4:$BA$1686,S$2,FALSE))</f>
        <v>-0.22781163484866448</v>
      </c>
      <c r="T634" s="48" t="str">
        <f>IF($C634="B",VLOOKUP($A634,Bat!$A$4:$BG$1500,T$1,FALSE),VLOOKUP($A634,Pit!$A$4:$BA$1686,T$2,FALSE))</f>
        <v>-</v>
      </c>
      <c r="U634" s="19">
        <f>IF($C634="B",VLOOKUP($A634,Bat!$A$4:$AU$1464,46,FALSE),VLOOKUP($A634,Pit!$A$4:$BD$1664,55,FALSE))</f>
        <v>800</v>
      </c>
      <c r="V634" s="19">
        <f>IF($C634="B",VLOOKUP($A634,Bat!$A$4:$BA$1464,47,FALSE),VLOOKUP($A634,Pit!$A$4:$BF$1664,56,FALSE))</f>
        <v>800</v>
      </c>
      <c r="W634" s="19">
        <f>IF($C634="B",VLOOKUP($A634,Bat!$A$4:$BA$1464,48,FALSE),VLOOKUP($A634,Pit!$A$4:$BF$1664,57,FALSE))</f>
        <v>0</v>
      </c>
      <c r="X634" s="14">
        <f t="shared" si="43"/>
        <v>1454</v>
      </c>
      <c r="Y634" s="20">
        <f t="shared" si="44"/>
        <v>604</v>
      </c>
      <c r="Z634" s="14">
        <f>IFERROR(VLOOKUP($D634,Results37!$F$3:$L$1396,Z$1,FALSE),"")</f>
        <v>524</v>
      </c>
      <c r="AA634" s="43">
        <f>IF(ISERROR(VLOOKUP(D634,Results37!$F$3:$O$1399,AA$1,FALSE)),"",IF(VLOOKUP(D634,Results37!$F$3:$O$1399,AA$1+1,FALSE)=1,"S"&amp;VLOOKUP(D634,Results37!$F$3:$O$1399,AA$1,FALSE),VLOOKUP(D634,Results37!$F$3:$O$1399,AA$1,FALSE)))</f>
        <v>17</v>
      </c>
      <c r="AB634" s="14">
        <f>IFERROR(VLOOKUP($D634,Results37!$F$3:$L$1396,AB$1,FALSE),"")</f>
        <v>24</v>
      </c>
      <c r="AC634" s="14" t="str">
        <f>IFERROR(VLOOKUP($D634,Results37!$F$3:$L$1396,AC$1,FALSE),"")</f>
        <v>Hartford Harpoon</v>
      </c>
      <c r="AD634" s="14">
        <f t="shared" si="45"/>
        <v>930</v>
      </c>
      <c r="AE634" s="18" t="str">
        <f>IF(ISERROR(VLOOKUP($AC634&amp;"-"&amp;$F634&amp;" "&amp;G634,Bonuses!$B$1:$G$1006,4,FALSE)),"",INT(VLOOKUP($AC634&amp;"-"&amp;$F634&amp;" "&amp;$G634,Bonuses!$B$1:$G$1006,4,FALSE)))</f>
        <v/>
      </c>
      <c r="AF634" s="14" t="str">
        <f>AA634&amp;"."&amp;AB634&amp;" ("&amp;Z634&amp;") - "&amp;E634&amp;" "&amp;F634&amp;" "&amp;G634</f>
        <v>17.24 (524) - RF Vincent King</v>
      </c>
    </row>
    <row r="635" spans="1:32" s="19" customFormat="1" hidden="1" x14ac:dyDescent="0.3">
      <c r="A635" s="19">
        <v>18059</v>
      </c>
      <c r="B635" s="19">
        <f t="shared" si="42"/>
        <v>0</v>
      </c>
      <c r="C635" s="14" t="str">
        <f>IF(ISNUMBER(IFERROR(VLOOKUP($A635,Pit!$A$4:$A$600,1,FALSE),"B")),"P","B")</f>
        <v>P</v>
      </c>
      <c r="D635" s="15">
        <f>IF($C635="B",VLOOKUP($A635,Bat!$A$4:$BG$1500,D$1,FALSE),VLOOKUP($A635,Pit!$A$4:$BA$1686,D$2,FALSE))</f>
        <v>18059</v>
      </c>
      <c r="E635" s="14" t="str">
        <f>IF($C635="B",VLOOKUP($A635,Bat!$A$4:$BG$1500,E$1,FALSE),VLOOKUP($A635,Pit!$A$4:$BA$1686,E$2,FALSE))</f>
        <v>SP</v>
      </c>
      <c r="F635" s="14" t="str">
        <f>IF($C635="B",VLOOKUP($A635,Bat!$A$4:$BG$1500,F$1,FALSE),VLOOKUP($A635,Pit!$A$4:$BA$1686,F$2,FALSE))</f>
        <v>Larry</v>
      </c>
      <c r="G635" s="14" t="str">
        <f>IF($C635="B",VLOOKUP($A635,Bat!$A$4:$BG$1500,G$1,FALSE),VLOOKUP($A635,Pit!$A$4:$BA$1686,G$2,FALSE))</f>
        <v>Árias</v>
      </c>
      <c r="H635" s="14">
        <f>IF($C635="B",VLOOKUP($A635,Bat!$A$4:$BG$1500,H$1,FALSE),VLOOKUP($A635,Pit!$A$4:$BA$1686,H$2,FALSE))</f>
        <v>21</v>
      </c>
      <c r="I635" s="14" t="str">
        <f>IF($C635="B",VLOOKUP($A635,Bat!$A$4:$BG$1500,I$1,FALSE),VLOOKUP($A635,Pit!$A$4:$BA$1686,I$2,FALSE))</f>
        <v>L</v>
      </c>
      <c r="J635" s="14" t="str">
        <f>IF($C635="B",VLOOKUP($A635,Bat!$A$4:$BG$1500,J$1,FALSE),VLOOKUP($A635,Pit!$A$4:$BA$1686,J$2,FALSE))</f>
        <v>L</v>
      </c>
      <c r="K635" s="14" t="str">
        <f>IF($C635="B",VLOOKUP($A635,Bat!$A$4:$BG$1500,K$1,FALSE),VLOOKUP($A635,Pit!$A$4:$BA$1686,K$2,FALSE))</f>
        <v>High</v>
      </c>
      <c r="L635" s="15" t="str">
        <f>IF($C635="B",VLOOKUP($A635,Bat!$A$4:$BG$1500,L$1,FALSE),VLOOKUP($A635,Pit!$A$4:$BA$1686,L$2,FALSE))</f>
        <v>High</v>
      </c>
      <c r="M635" s="14">
        <f>IF($C635="B",VLOOKUP($A635,Bat!$A$4:$BG$1500,M$1,FALSE),VLOOKUP($A635,Pit!$A$4:$BA$1686,M$2,FALSE))</f>
        <v>5</v>
      </c>
      <c r="N635" s="14">
        <f>IF($C635="B",VLOOKUP($A635,Bat!$A$4:$BG$1500,N$1,FALSE),VLOOKUP($A635,Pit!$A$4:$BA$1686,N$2,FALSE))</f>
        <v>1</v>
      </c>
      <c r="O635" s="14">
        <f>IF($C635="B",VLOOKUP($A635,Bat!$A$4:$BG$1500,O$1,FALSE),VLOOKUP($A635,Pit!$A$4:$BA$1686,O$2,FALSE))</f>
        <v>2</v>
      </c>
      <c r="P635" s="14" t="str">
        <f>IF($C635="B",VLOOKUP($A635,Bat!$A$4:$BG$1500,P$1,FALSE),VLOOKUP($A635,Pit!$A$4:$BA$1686,P$2,FALSE))</f>
        <v>90-92 Mph</v>
      </c>
      <c r="Q635" s="15">
        <f>IF($C635="B",VLOOKUP($A635,Bat!$A$4:$BG$1500,Q$1,FALSE),VLOOKUP($A635,Pit!$A$4:$BA$1686,Q$2,FALSE))</f>
        <v>8</v>
      </c>
      <c r="R635" s="16">
        <f>IF($C635="B",VLOOKUP($A635,Bat!$A$4:$BG$1500,R$1,FALSE),VLOOKUP($A635,Pit!$A$4:$BA$1686,R$2,FALSE))</f>
        <v>98.525568954513872</v>
      </c>
      <c r="S635" s="17">
        <f>IF($C635="B",VLOOKUP($A635,Bat!$A$4:$BG$1500,S$1,FALSE),VLOOKUP($A635,Pit!$A$4:$BA$1686,S$2,FALSE))</f>
        <v>-0.22818943726661309</v>
      </c>
      <c r="T635" s="48" t="str">
        <f>IF($C635="B",VLOOKUP($A635,Bat!$A$4:$BG$1500,T$1,FALSE),VLOOKUP($A635,Pit!$A$4:$BA$1686,T$2,FALSE))</f>
        <v>-</v>
      </c>
      <c r="U635" s="19">
        <f>IF($C635="B",VLOOKUP($A635,Bat!$A$4:$AU$1464,46,FALSE),VLOOKUP($A635,Pit!$A$4:$BD$1664,55,FALSE))</f>
        <v>800</v>
      </c>
      <c r="V635" s="19">
        <f>IF($C635="B",VLOOKUP($A635,Bat!$A$4:$BA$1464,47,FALSE),VLOOKUP($A635,Pit!$A$4:$BF$1664,56,FALSE))</f>
        <v>800</v>
      </c>
      <c r="W635" s="19">
        <f>IF($C635="B",VLOOKUP($A635,Bat!$A$4:$BA$1464,48,FALSE),VLOOKUP($A635,Pit!$A$4:$BF$1664,57,FALSE))</f>
        <v>0</v>
      </c>
      <c r="X635" s="14">
        <f t="shared" si="43"/>
        <v>1455</v>
      </c>
      <c r="Y635" s="20">
        <f t="shared" si="44"/>
        <v>605</v>
      </c>
      <c r="Z635" s="14" t="str">
        <f>IFERROR(VLOOKUP($D635,Results37!$F$3:$L$1396,Z$1,FALSE),"")</f>
        <v/>
      </c>
      <c r="AA635" s="43" t="str">
        <f>IF(ISERROR(VLOOKUP(D635,Results37!$F$3:$O$1399,AA$1,FALSE)),"",IF(VLOOKUP(D635,Results37!$F$3:$O$1399,AA$1+1,FALSE)=1,"S"&amp;VLOOKUP(D635,Results37!$F$3:$O$1399,AA$1,FALSE),VLOOKUP(D635,Results37!$F$3:$O$1399,AA$1,FALSE)))</f>
        <v/>
      </c>
      <c r="AB635" s="14" t="str">
        <f>IFERROR(VLOOKUP($D635,Results37!$F$3:$L$1396,AB$1,FALSE),"")</f>
        <v/>
      </c>
      <c r="AC635" s="14" t="str">
        <f>IFERROR(VLOOKUP($D635,Results37!$F$3:$L$1396,AC$1,FALSE),"")</f>
        <v/>
      </c>
      <c r="AD635" s="14" t="e">
        <f t="shared" si="45"/>
        <v>#VALUE!</v>
      </c>
      <c r="AE635" s="18" t="str">
        <f>IF(ISERROR(VLOOKUP($AC635&amp;"-"&amp;$F635&amp;" "&amp;G635,Bonuses!$B$1:$G$1006,4,FALSE)),"",INT(VLOOKUP($AC635&amp;"-"&amp;$F635&amp;" "&amp;$G635,Bonuses!$B$1:$G$1006,4,FALSE)))</f>
        <v/>
      </c>
      <c r="AF635" s="14" t="str">
        <f>IF(ISERROR(VLOOKUP($AC635&amp;"-"&amp;$F635,Bonuses!$B$1:$G$1006,5,FALSE)),"",IF(VLOOKUP($AC635&amp;"-"&amp;$F635,Bonuses!$B$1:$G$1006,5,FALSE)="","",VLOOKUP($AC635&amp;"-"&amp;$F635,Bonuses!$B$1:$G$1006,6,FALSE)&amp;" yrs, "&amp;VLOOKUP($AC635&amp;"-"&amp;$F635,Bonuses!$B$1:$G$1006,5,FALSE)))</f>
        <v/>
      </c>
    </row>
    <row r="636" spans="1:32" s="19" customFormat="1" hidden="1" x14ac:dyDescent="0.3">
      <c r="A636" s="19">
        <v>11889</v>
      </c>
      <c r="B636" s="19">
        <f t="shared" si="42"/>
        <v>0</v>
      </c>
      <c r="C636" s="14" t="str">
        <f>IF(ISNUMBER(IFERROR(VLOOKUP($A636,Pit!$A$4:$A$600,1,FALSE),"B")),"P","B")</f>
        <v>B</v>
      </c>
      <c r="D636" s="15">
        <f>IF($C636="B",VLOOKUP($A636,Bat!$A$4:$BG$1500,D$1,FALSE),VLOOKUP($A636,Pit!$A$4:$BA$1686,D$2,FALSE))</f>
        <v>11889</v>
      </c>
      <c r="E636" s="14" t="str">
        <f>IF($C636="B",VLOOKUP($A636,Bat!$A$4:$BG$1500,E$1,FALSE),VLOOKUP($A636,Pit!$A$4:$BA$1686,E$2,FALSE))</f>
        <v>LF</v>
      </c>
      <c r="F636" s="14" t="str">
        <f>IF($C636="B",VLOOKUP($A636,Bat!$A$4:$BG$1500,F$1,FALSE),VLOOKUP($A636,Pit!$A$4:$BA$1686,F$2,FALSE))</f>
        <v>Jamie</v>
      </c>
      <c r="G636" s="14" t="str">
        <f>IF($C636="B",VLOOKUP($A636,Bat!$A$4:$BG$1500,G$1,FALSE),VLOOKUP($A636,Pit!$A$4:$BA$1686,G$2,FALSE))</f>
        <v>MacClacher</v>
      </c>
      <c r="H636" s="14">
        <f>IF($C636="B",VLOOKUP($A636,Bat!$A$4:$BG$1500,H$1,FALSE),VLOOKUP($A636,Pit!$A$4:$BA$1686,H$2,FALSE))</f>
        <v>18</v>
      </c>
      <c r="I636" s="14" t="str">
        <f>IF($C636="B",VLOOKUP($A636,Bat!$A$4:$BG$1500,I$1,FALSE),VLOOKUP($A636,Pit!$A$4:$BA$1686,I$2,FALSE))</f>
        <v>L</v>
      </c>
      <c r="J636" s="14" t="str">
        <f>IF($C636="B",VLOOKUP($A636,Bat!$A$4:$BG$1500,J$1,FALSE),VLOOKUP($A636,Pit!$A$4:$BA$1686,J$2,FALSE))</f>
        <v>L</v>
      </c>
      <c r="K636" s="14" t="str">
        <f>IF($C636="B",VLOOKUP($A636,Bat!$A$4:$BG$1500,K$1,FALSE),VLOOKUP($A636,Pit!$A$4:$BA$1686,K$2,FALSE))</f>
        <v>Normal</v>
      </c>
      <c r="L636" s="15" t="str">
        <f>IF($C636="B",VLOOKUP($A636,Bat!$A$4:$BG$1500,L$1,FALSE),VLOOKUP($A636,Pit!$A$4:$BA$1686,L$2,FALSE))</f>
        <v>Normal</v>
      </c>
      <c r="M636" s="14">
        <f>IF($C636="B",VLOOKUP($A636,Bat!$A$4:$BG$1500,M$1,FALSE),VLOOKUP($A636,Pit!$A$4:$BA$1686,M$2,FALSE))</f>
        <v>2</v>
      </c>
      <c r="N636" s="14">
        <f>IF($C636="B",VLOOKUP($A636,Bat!$A$4:$BG$1500,N$1,FALSE),VLOOKUP($A636,Pit!$A$4:$BA$1686,N$2,FALSE))</f>
        <v>3</v>
      </c>
      <c r="O636" s="14">
        <f>IF($C636="B",VLOOKUP($A636,Bat!$A$4:$BG$1500,O$1,FALSE),VLOOKUP($A636,Pit!$A$4:$BA$1686,O$2,FALSE))</f>
        <v>3</v>
      </c>
      <c r="P636" s="14">
        <f>IF($C636="B",VLOOKUP($A636,Bat!$A$4:$BG$1500,P$1,FALSE),VLOOKUP($A636,Pit!$A$4:$BA$1686,P$2,FALSE))</f>
        <v>5</v>
      </c>
      <c r="Q636" s="15">
        <f>IF($C636="B",VLOOKUP($A636,Bat!$A$4:$BG$1500,Q$1,FALSE),VLOOKUP($A636,Pit!$A$4:$BA$1686,Q$2,FALSE))</f>
        <v>2</v>
      </c>
      <c r="R636" s="16">
        <f>IF($C636="B",VLOOKUP($A636,Bat!$A$4:$BG$1500,R$1,FALSE),VLOOKUP($A636,Pit!$A$4:$BA$1686,R$2,FALSE))</f>
        <v>107.00589338494257</v>
      </c>
      <c r="S636" s="17">
        <f>IF($C636="B",VLOOKUP($A636,Bat!$A$4:$BG$1500,S$1,FALSE),VLOOKUP($A636,Pit!$A$4:$BA$1686,S$2,FALSE))</f>
        <v>-0.23021549231878344</v>
      </c>
      <c r="T636" s="48" t="str">
        <f>IF($C636="B",VLOOKUP($A636,Bat!$A$4:$BG$1500,T$1,FALSE),VLOOKUP($A636,Pit!$A$4:$BA$1686,T$2,FALSE))</f>
        <v>$65k</v>
      </c>
      <c r="U636" s="19">
        <f>IF($C636="B",VLOOKUP($A636,Bat!$A$4:$AU$1464,46,FALSE),VLOOKUP($A636,Pit!$A$4:$BD$1664,55,FALSE))</f>
        <v>800</v>
      </c>
      <c r="V636" s="19">
        <f>IF($C636="B",VLOOKUP($A636,Bat!$A$4:$BA$1464,47,FALSE),VLOOKUP($A636,Pit!$A$4:$BF$1664,56,FALSE))</f>
        <v>800</v>
      </c>
      <c r="W636" s="19">
        <f>IF($C636="B",VLOOKUP($A636,Bat!$A$4:$BA$1464,48,FALSE),VLOOKUP($A636,Pit!$A$4:$BF$1664,57,FALSE))</f>
        <v>0</v>
      </c>
      <c r="X636" s="14">
        <f t="shared" si="43"/>
        <v>1456</v>
      </c>
      <c r="Y636" s="20">
        <f t="shared" si="44"/>
        <v>606</v>
      </c>
      <c r="Z636" s="14" t="str">
        <f>IFERROR(VLOOKUP($D636,Results37!$F$3:$L$1396,Z$1,FALSE),"")</f>
        <v/>
      </c>
      <c r="AA636" s="43" t="str">
        <f>IF(ISERROR(VLOOKUP(D636,Results37!$F$3:$O$1399,AA$1,FALSE)),"",IF(VLOOKUP(D636,Results37!$F$3:$O$1399,AA$1+1,FALSE)=1,"S"&amp;VLOOKUP(D636,Results37!$F$3:$O$1399,AA$1,FALSE),VLOOKUP(D636,Results37!$F$3:$O$1399,AA$1,FALSE)))</f>
        <v/>
      </c>
      <c r="AB636" s="14" t="str">
        <f>IFERROR(VLOOKUP($D636,Results37!$F$3:$L$1396,AB$1,FALSE),"")</f>
        <v/>
      </c>
      <c r="AC636" s="14" t="str">
        <f>IFERROR(VLOOKUP($D636,Results37!$F$3:$L$1396,AC$1,FALSE),"")</f>
        <v/>
      </c>
      <c r="AD636" s="14" t="e">
        <f t="shared" si="45"/>
        <v>#VALUE!</v>
      </c>
      <c r="AE636" s="18" t="str">
        <f>IF(ISERROR(VLOOKUP($AC636&amp;"-"&amp;$F636&amp;" "&amp;G636,Bonuses!$B$1:$G$1006,4,FALSE)),"",INT(VLOOKUP($AC636&amp;"-"&amp;$F636&amp;" "&amp;$G636,Bonuses!$B$1:$G$1006,4,FALSE)))</f>
        <v/>
      </c>
      <c r="AF636" s="14" t="str">
        <f>AA636&amp;"."&amp;AB636&amp;" ("&amp;Z636&amp;") - "&amp;E636&amp;" "&amp;F636&amp;" "&amp;G636</f>
        <v>. () - LF Jamie MacClacher</v>
      </c>
    </row>
    <row r="637" spans="1:32" s="19" customFormat="1" hidden="1" x14ac:dyDescent="0.3">
      <c r="A637" s="19">
        <v>10022</v>
      </c>
      <c r="B637" s="19">
        <f t="shared" si="42"/>
        <v>0</v>
      </c>
      <c r="C637" s="14" t="str">
        <f>IF(ISNUMBER(IFERROR(VLOOKUP($A637,Pit!$A$4:$A$600,1,FALSE),"B")),"P","B")</f>
        <v>P</v>
      </c>
      <c r="D637" s="15">
        <f>IF($C637="B",VLOOKUP($A637,Bat!$A$4:$BG$1500,D$1,FALSE),VLOOKUP($A637,Pit!$A$4:$BA$1686,D$2,FALSE))</f>
        <v>10022</v>
      </c>
      <c r="E637" s="14" t="str">
        <f>IF($C637="B",VLOOKUP($A637,Bat!$A$4:$BG$1500,E$1,FALSE),VLOOKUP($A637,Pit!$A$4:$BA$1686,E$2,FALSE))</f>
        <v>SP</v>
      </c>
      <c r="F637" s="14" t="str">
        <f>IF($C637="B",VLOOKUP($A637,Bat!$A$4:$BG$1500,F$1,FALSE),VLOOKUP($A637,Pit!$A$4:$BA$1686,F$2,FALSE))</f>
        <v>Sozen</v>
      </c>
      <c r="G637" s="14" t="str">
        <f>IF($C637="B",VLOOKUP($A637,Bat!$A$4:$BG$1500,G$1,FALSE),VLOOKUP($A637,Pit!$A$4:$BA$1686,G$2,FALSE))</f>
        <v>Kato</v>
      </c>
      <c r="H637" s="14">
        <f>IF($C637="B",VLOOKUP($A637,Bat!$A$4:$BG$1500,H$1,FALSE),VLOOKUP($A637,Pit!$A$4:$BA$1686,H$2,FALSE))</f>
        <v>18</v>
      </c>
      <c r="I637" s="14" t="str">
        <f>IF($C637="B",VLOOKUP($A637,Bat!$A$4:$BG$1500,I$1,FALSE),VLOOKUP($A637,Pit!$A$4:$BA$1686,I$2,FALSE))</f>
        <v>R</v>
      </c>
      <c r="J637" s="14" t="str">
        <f>IF($C637="B",VLOOKUP($A637,Bat!$A$4:$BG$1500,J$1,FALSE),VLOOKUP($A637,Pit!$A$4:$BA$1686,J$2,FALSE))</f>
        <v>R</v>
      </c>
      <c r="K637" s="14" t="str">
        <f>IF($C637="B",VLOOKUP($A637,Bat!$A$4:$BG$1500,K$1,FALSE),VLOOKUP($A637,Pit!$A$4:$BA$1686,K$2,FALSE))</f>
        <v>High</v>
      </c>
      <c r="L637" s="15" t="str">
        <f>IF($C637="B",VLOOKUP($A637,Bat!$A$4:$BG$1500,L$1,FALSE),VLOOKUP($A637,Pit!$A$4:$BA$1686,L$2,FALSE))</f>
        <v>Normal</v>
      </c>
      <c r="M637" s="14">
        <f>IF($C637="B",VLOOKUP($A637,Bat!$A$4:$BG$1500,M$1,FALSE),VLOOKUP($A637,Pit!$A$4:$BA$1686,M$2,FALSE))</f>
        <v>4</v>
      </c>
      <c r="N637" s="14">
        <f>IF($C637="B",VLOOKUP($A637,Bat!$A$4:$BG$1500,N$1,FALSE),VLOOKUP($A637,Pit!$A$4:$BA$1686,N$2,FALSE))</f>
        <v>1</v>
      </c>
      <c r="O637" s="14">
        <f>IF($C637="B",VLOOKUP($A637,Bat!$A$4:$BG$1500,O$1,FALSE),VLOOKUP($A637,Pit!$A$4:$BA$1686,O$2,FALSE))</f>
        <v>1</v>
      </c>
      <c r="P637" s="14" t="str">
        <f>IF($C637="B",VLOOKUP($A637,Bat!$A$4:$BG$1500,P$1,FALSE),VLOOKUP($A637,Pit!$A$4:$BA$1686,P$2,FALSE))</f>
        <v>91-93 Mph</v>
      </c>
      <c r="Q637" s="15">
        <f>IF($C637="B",VLOOKUP($A637,Bat!$A$4:$BG$1500,Q$1,FALSE),VLOOKUP($A637,Pit!$A$4:$BA$1686,Q$2,FALSE))</f>
        <v>5</v>
      </c>
      <c r="R637" s="16">
        <f>IF($C637="B",VLOOKUP($A637,Bat!$A$4:$BG$1500,R$1,FALSE),VLOOKUP($A637,Pit!$A$4:$BA$1686,R$2,FALSE))</f>
        <v>93.302572864666985</v>
      </c>
      <c r="S637" s="17">
        <f>IF($C637="B",VLOOKUP($A637,Bat!$A$4:$BG$1500,S$1,FALSE),VLOOKUP($A637,Pit!$A$4:$BA$1686,S$2,FALSE))</f>
        <v>-0.71004563474428828</v>
      </c>
      <c r="T637" s="48" t="str">
        <f>IF($C637="B",VLOOKUP($A637,Bat!$A$4:$BG$1500,T$1,FALSE),VLOOKUP($A637,Pit!$A$4:$BA$1686,T$2,FALSE))</f>
        <v>$65k</v>
      </c>
      <c r="U637" s="19">
        <f>IF($C637="B",VLOOKUP($A637,Bat!$A$4:$AU$1464,46,FALSE),VLOOKUP($A637,Pit!$A$4:$BD$1664,55,FALSE))</f>
        <v>800</v>
      </c>
      <c r="V637" s="19">
        <f>IF($C637="B",VLOOKUP($A637,Bat!$A$4:$BA$1464,47,FALSE),VLOOKUP($A637,Pit!$A$4:$BF$1664,56,FALSE))</f>
        <v>800</v>
      </c>
      <c r="W637" s="19">
        <f>IF($C637="B",VLOOKUP($A637,Bat!$A$4:$BA$1464,48,FALSE),VLOOKUP($A637,Pit!$A$4:$BF$1664,57,FALSE))</f>
        <v>0</v>
      </c>
      <c r="X637" s="14">
        <f t="shared" si="43"/>
        <v>1735</v>
      </c>
      <c r="Y637" s="20">
        <f t="shared" si="44"/>
        <v>885</v>
      </c>
      <c r="Z637" s="14">
        <f>IFERROR(VLOOKUP($D637,Results37!$F$3:$L$1396,Z$1,FALSE),"")</f>
        <v>367</v>
      </c>
      <c r="AA637" s="43">
        <f>IF(ISERROR(VLOOKUP(D637,Results37!$F$3:$O$1399,AA$1,FALSE)),"",IF(VLOOKUP(D637,Results37!$F$3:$O$1399,AA$1+1,FALSE)=1,"S"&amp;VLOOKUP(D637,Results37!$F$3:$O$1399,AA$1,FALSE),VLOOKUP(D637,Results37!$F$3:$O$1399,AA$1,FALSE)))</f>
        <v>12</v>
      </c>
      <c r="AB637" s="14">
        <f>IFERROR(VLOOKUP($D637,Results37!$F$3:$L$1396,AB$1,FALSE),"")</f>
        <v>27</v>
      </c>
      <c r="AC637" s="14" t="str">
        <f>IFERROR(VLOOKUP($D637,Results37!$F$3:$L$1396,AC$1,FALSE),"")</f>
        <v>Neo-Tokyo Akira</v>
      </c>
      <c r="AD637" s="14">
        <f t="shared" si="45"/>
        <v>1368</v>
      </c>
      <c r="AE637" s="18" t="str">
        <f>IF(ISERROR(VLOOKUP($AC637&amp;"-"&amp;$F637&amp;" "&amp;G637,Bonuses!$B$1:$G$1006,4,FALSE)),"",INT(VLOOKUP($AC637&amp;"-"&amp;$F637&amp;" "&amp;$G637,Bonuses!$B$1:$G$1006,4,FALSE)))</f>
        <v/>
      </c>
      <c r="AF637" s="14" t="str">
        <f>IF(ISERROR(VLOOKUP($AC637&amp;"-"&amp;$F637,Bonuses!$B$1:$G$1006,5,FALSE)),"",IF(VLOOKUP($AC637&amp;"-"&amp;$F637,Bonuses!$B$1:$G$1006,5,FALSE)="","",VLOOKUP($AC637&amp;"-"&amp;$F637,Bonuses!$B$1:$G$1006,6,FALSE)&amp;" yrs, "&amp;VLOOKUP($AC637&amp;"-"&amp;$F637,Bonuses!$B$1:$G$1006,5,FALSE)))</f>
        <v/>
      </c>
    </row>
    <row r="638" spans="1:32" s="19" customFormat="1" hidden="1" x14ac:dyDescent="0.3">
      <c r="A638" s="19">
        <v>5104</v>
      </c>
      <c r="B638" s="19">
        <f t="shared" si="42"/>
        <v>0</v>
      </c>
      <c r="C638" s="14" t="str">
        <f>IF(ISNUMBER(IFERROR(VLOOKUP($A638,Pit!$A$4:$A$600,1,FALSE),"B")),"P","B")</f>
        <v>P</v>
      </c>
      <c r="D638" s="15">
        <f>IF($C638="B",VLOOKUP($A638,Bat!$A$4:$BG$1500,D$1,FALSE),VLOOKUP($A638,Pit!$A$4:$BA$1686,D$2,FALSE))</f>
        <v>5104</v>
      </c>
      <c r="E638" s="14" t="str">
        <f>IF($C638="B",VLOOKUP($A638,Bat!$A$4:$BG$1500,E$1,FALSE),VLOOKUP($A638,Pit!$A$4:$BA$1686,E$2,FALSE))</f>
        <v>RP</v>
      </c>
      <c r="F638" s="14" t="str">
        <f>IF($C638="B",VLOOKUP($A638,Bat!$A$4:$BG$1500,F$1,FALSE),VLOOKUP($A638,Pit!$A$4:$BA$1686,F$2,FALSE))</f>
        <v>Stanley</v>
      </c>
      <c r="G638" s="14" t="str">
        <f>IF($C638="B",VLOOKUP($A638,Bat!$A$4:$BG$1500,G$1,FALSE),VLOOKUP($A638,Pit!$A$4:$BA$1686,G$2,FALSE))</f>
        <v>Shorland</v>
      </c>
      <c r="H638" s="14">
        <f>IF($C638="B",VLOOKUP($A638,Bat!$A$4:$BG$1500,H$1,FALSE),VLOOKUP($A638,Pit!$A$4:$BA$1686,H$2,FALSE))</f>
        <v>18</v>
      </c>
      <c r="I638" s="14" t="str">
        <f>IF($C638="B",VLOOKUP($A638,Bat!$A$4:$BG$1500,I$1,FALSE),VLOOKUP($A638,Pit!$A$4:$BA$1686,I$2,FALSE))</f>
        <v>L</v>
      </c>
      <c r="J638" s="14" t="str">
        <f>IF($C638="B",VLOOKUP($A638,Bat!$A$4:$BG$1500,J$1,FALSE),VLOOKUP($A638,Pit!$A$4:$BA$1686,J$2,FALSE))</f>
        <v>L</v>
      </c>
      <c r="K638" s="14" t="str">
        <f>IF($C638="B",VLOOKUP($A638,Bat!$A$4:$BG$1500,K$1,FALSE),VLOOKUP($A638,Pit!$A$4:$BA$1686,K$2,FALSE))</f>
        <v>Normal</v>
      </c>
      <c r="L638" s="15" t="str">
        <f>IF($C638="B",VLOOKUP($A638,Bat!$A$4:$BG$1500,L$1,FALSE),VLOOKUP($A638,Pit!$A$4:$BA$1686,L$2,FALSE))</f>
        <v>Normal</v>
      </c>
      <c r="M638" s="14">
        <f>IF($C638="B",VLOOKUP($A638,Bat!$A$4:$BG$1500,M$1,FALSE),VLOOKUP($A638,Pit!$A$4:$BA$1686,M$2,FALSE))</f>
        <v>4</v>
      </c>
      <c r="N638" s="14">
        <f>IF($C638="B",VLOOKUP($A638,Bat!$A$4:$BG$1500,N$1,FALSE),VLOOKUP($A638,Pit!$A$4:$BA$1686,N$2,FALSE))</f>
        <v>2</v>
      </c>
      <c r="O638" s="14">
        <f>IF($C638="B",VLOOKUP($A638,Bat!$A$4:$BG$1500,O$1,FALSE),VLOOKUP($A638,Pit!$A$4:$BA$1686,O$2,FALSE))</f>
        <v>1</v>
      </c>
      <c r="P638" s="14" t="str">
        <f>IF($C638="B",VLOOKUP($A638,Bat!$A$4:$BG$1500,P$1,FALSE),VLOOKUP($A638,Pit!$A$4:$BA$1686,P$2,FALSE))</f>
        <v>84-86 Mph</v>
      </c>
      <c r="Q638" s="15">
        <f>IF($C638="B",VLOOKUP($A638,Bat!$A$4:$BG$1500,Q$1,FALSE),VLOOKUP($A638,Pit!$A$4:$BA$1686,Q$2,FALSE))</f>
        <v>5</v>
      </c>
      <c r="R638" s="16">
        <f>IF($C638="B",VLOOKUP($A638,Bat!$A$4:$BG$1500,R$1,FALSE),VLOOKUP($A638,Pit!$A$4:$BA$1686,R$2,FALSE))</f>
        <v>98.499772140329881</v>
      </c>
      <c r="S638" s="17">
        <f>IF($C638="B",VLOOKUP($A638,Bat!$A$4:$BG$1500,S$1,FALSE),VLOOKUP($A638,Pit!$A$4:$BA$1686,S$2,FALSE))</f>
        <v>-0.2305693652956422</v>
      </c>
      <c r="T638" s="48" t="str">
        <f>IF($C638="B",VLOOKUP($A638,Bat!$A$4:$BG$1500,T$1,FALSE),VLOOKUP($A638,Pit!$A$4:$BA$1686,T$2,FALSE))</f>
        <v>$65k</v>
      </c>
      <c r="U638" s="19">
        <f>IF($C638="B",VLOOKUP($A638,Bat!$A$4:$AU$1464,46,FALSE),VLOOKUP($A638,Pit!$A$4:$BD$1664,55,FALSE))</f>
        <v>800</v>
      </c>
      <c r="V638" s="19">
        <f>IF($C638="B",VLOOKUP($A638,Bat!$A$4:$BA$1464,47,FALSE),VLOOKUP($A638,Pit!$A$4:$BF$1664,56,FALSE))</f>
        <v>800</v>
      </c>
      <c r="W638" s="19">
        <f>IF($C638="B",VLOOKUP($A638,Bat!$A$4:$BA$1464,48,FALSE),VLOOKUP($A638,Pit!$A$4:$BF$1664,57,FALSE))</f>
        <v>0</v>
      </c>
      <c r="X638" s="14">
        <f t="shared" si="43"/>
        <v>1457</v>
      </c>
      <c r="Y638" s="20">
        <f t="shared" si="44"/>
        <v>607</v>
      </c>
      <c r="Z638" s="14" t="str">
        <f>IFERROR(VLOOKUP($D638,Results37!$F$3:$L$1396,Z$1,FALSE),"")</f>
        <v/>
      </c>
      <c r="AA638" s="43" t="str">
        <f>IF(ISERROR(VLOOKUP(D638,Results37!$F$3:$O$1399,AA$1,FALSE)),"",IF(VLOOKUP(D638,Results37!$F$3:$O$1399,AA$1+1,FALSE)=1,"S"&amp;VLOOKUP(D638,Results37!$F$3:$O$1399,AA$1,FALSE),VLOOKUP(D638,Results37!$F$3:$O$1399,AA$1,FALSE)))</f>
        <v/>
      </c>
      <c r="AB638" s="14" t="str">
        <f>IFERROR(VLOOKUP($D638,Results37!$F$3:$L$1396,AB$1,FALSE),"")</f>
        <v/>
      </c>
      <c r="AC638" s="14" t="str">
        <f>IFERROR(VLOOKUP($D638,Results37!$F$3:$L$1396,AC$1,FALSE),"")</f>
        <v/>
      </c>
      <c r="AD638" s="14" t="e">
        <f t="shared" si="45"/>
        <v>#VALUE!</v>
      </c>
      <c r="AE638" s="18" t="str">
        <f>IF(ISERROR(VLOOKUP($AC638&amp;"-"&amp;$F638&amp;" "&amp;G638,Bonuses!$B$1:$G$1006,4,FALSE)),"",INT(VLOOKUP($AC638&amp;"-"&amp;$F638&amp;" "&amp;$G638,Bonuses!$B$1:$G$1006,4,FALSE)))</f>
        <v/>
      </c>
      <c r="AF638" s="14" t="str">
        <f>IF(ISERROR(VLOOKUP($AC638&amp;"-"&amp;$F638,Bonuses!$B$1:$G$1006,5,FALSE)),"",IF(VLOOKUP($AC638&amp;"-"&amp;$F638,Bonuses!$B$1:$G$1006,5,FALSE)="","",VLOOKUP($AC638&amp;"-"&amp;$F638,Bonuses!$B$1:$G$1006,6,FALSE)&amp;" yrs, "&amp;VLOOKUP($AC638&amp;"-"&amp;$F638,Bonuses!$B$1:$G$1006,5,FALSE)))</f>
        <v/>
      </c>
    </row>
    <row r="639" spans="1:32" s="19" customFormat="1" hidden="1" x14ac:dyDescent="0.3">
      <c r="A639" s="19">
        <v>15580</v>
      </c>
      <c r="B639" s="19">
        <f t="shared" si="42"/>
        <v>0</v>
      </c>
      <c r="C639" s="14" t="str">
        <f>IF(ISNUMBER(IFERROR(VLOOKUP($A639,Pit!$A$4:$A$600,1,FALSE),"B")),"P","B")</f>
        <v>P</v>
      </c>
      <c r="D639" s="15">
        <f>IF($C639="B",VLOOKUP($A639,Bat!$A$4:$BG$1500,D$1,FALSE),VLOOKUP($A639,Pit!$A$4:$BA$1686,D$2,FALSE))</f>
        <v>15580</v>
      </c>
      <c r="E639" s="14" t="str">
        <f>IF($C639="B",VLOOKUP($A639,Bat!$A$4:$BG$1500,E$1,FALSE),VLOOKUP($A639,Pit!$A$4:$BA$1686,E$2,FALSE))</f>
        <v>RP</v>
      </c>
      <c r="F639" s="14" t="str">
        <f>IF($C639="B",VLOOKUP($A639,Bat!$A$4:$BG$1500,F$1,FALSE),VLOOKUP($A639,Pit!$A$4:$BA$1686,F$2,FALSE))</f>
        <v>Yoshiteru</v>
      </c>
      <c r="G639" s="14" t="str">
        <f>IF($C639="B",VLOOKUP($A639,Bat!$A$4:$BG$1500,G$1,FALSE),VLOOKUP($A639,Pit!$A$4:$BA$1686,G$2,FALSE))</f>
        <v>Goto</v>
      </c>
      <c r="H639" s="14">
        <f>IF($C639="B",VLOOKUP($A639,Bat!$A$4:$BG$1500,H$1,FALSE),VLOOKUP($A639,Pit!$A$4:$BA$1686,H$2,FALSE))</f>
        <v>18</v>
      </c>
      <c r="I639" s="14" t="str">
        <f>IF($C639="B",VLOOKUP($A639,Bat!$A$4:$BG$1500,I$1,FALSE),VLOOKUP($A639,Pit!$A$4:$BA$1686,I$2,FALSE))</f>
        <v>L</v>
      </c>
      <c r="J639" s="14" t="str">
        <f>IF($C639="B",VLOOKUP($A639,Bat!$A$4:$BG$1500,J$1,FALSE),VLOOKUP($A639,Pit!$A$4:$BA$1686,J$2,FALSE))</f>
        <v>R</v>
      </c>
      <c r="K639" s="14" t="str">
        <f>IF($C639="B",VLOOKUP($A639,Bat!$A$4:$BG$1500,K$1,FALSE),VLOOKUP($A639,Pit!$A$4:$BA$1686,K$2,FALSE))</f>
        <v>High</v>
      </c>
      <c r="L639" s="15" t="str">
        <f>IF($C639="B",VLOOKUP($A639,Bat!$A$4:$BG$1500,L$1,FALSE),VLOOKUP($A639,Pit!$A$4:$BA$1686,L$2,FALSE))</f>
        <v>Normal</v>
      </c>
      <c r="M639" s="14">
        <f>IF($C639="B",VLOOKUP($A639,Bat!$A$4:$BG$1500,M$1,FALSE),VLOOKUP($A639,Pit!$A$4:$BA$1686,M$2,FALSE))</f>
        <v>3</v>
      </c>
      <c r="N639" s="14">
        <f>IF($C639="B",VLOOKUP($A639,Bat!$A$4:$BG$1500,N$1,FALSE),VLOOKUP($A639,Pit!$A$4:$BA$1686,N$2,FALSE))</f>
        <v>2</v>
      </c>
      <c r="O639" s="14">
        <f>IF($C639="B",VLOOKUP($A639,Bat!$A$4:$BG$1500,O$1,FALSE),VLOOKUP($A639,Pit!$A$4:$BA$1686,O$2,FALSE))</f>
        <v>2</v>
      </c>
      <c r="P639" s="14" t="str">
        <f>IF($C639="B",VLOOKUP($A639,Bat!$A$4:$BG$1500,P$1,FALSE),VLOOKUP($A639,Pit!$A$4:$BA$1686,P$2,FALSE))</f>
        <v>84-86 Mph</v>
      </c>
      <c r="Q639" s="15">
        <f>IF($C639="B",VLOOKUP($A639,Bat!$A$4:$BG$1500,Q$1,FALSE),VLOOKUP($A639,Pit!$A$4:$BA$1686,Q$2,FALSE))</f>
        <v>8</v>
      </c>
      <c r="R639" s="16">
        <f>IF($C639="B",VLOOKUP($A639,Bat!$A$4:$BG$1500,R$1,FALSE),VLOOKUP($A639,Pit!$A$4:$BA$1686,R$2,FALSE))</f>
        <v>98.479528543019001</v>
      </c>
      <c r="S639" s="17">
        <f>IF($C639="B",VLOOKUP($A639,Bat!$A$4:$BG$1500,S$1,FALSE),VLOOKUP($A639,Pit!$A$4:$BA$1686,S$2,FALSE))</f>
        <v>-0.23243697205921077</v>
      </c>
      <c r="T639" s="48" t="str">
        <f>IF($C639="B",VLOOKUP($A639,Bat!$A$4:$BG$1500,T$1,FALSE),VLOOKUP($A639,Pit!$A$4:$BA$1686,T$2,FALSE))</f>
        <v>$65k</v>
      </c>
      <c r="U639" s="19">
        <f>IF($C639="B",VLOOKUP($A639,Bat!$A$4:$AU$1464,46,FALSE),VLOOKUP($A639,Pit!$A$4:$BD$1664,55,FALSE))</f>
        <v>800</v>
      </c>
      <c r="V639" s="19">
        <f>IF($C639="B",VLOOKUP($A639,Bat!$A$4:$BA$1464,47,FALSE),VLOOKUP($A639,Pit!$A$4:$BF$1664,56,FALSE))</f>
        <v>800</v>
      </c>
      <c r="W639" s="19">
        <f>IF($C639="B",VLOOKUP($A639,Bat!$A$4:$BA$1464,48,FALSE),VLOOKUP($A639,Pit!$A$4:$BF$1664,57,FALSE))</f>
        <v>0</v>
      </c>
      <c r="X639" s="14">
        <f t="shared" si="43"/>
        <v>1461</v>
      </c>
      <c r="Y639" s="20">
        <f t="shared" si="44"/>
        <v>611</v>
      </c>
      <c r="Z639" s="14" t="str">
        <f>IFERROR(VLOOKUP($D639,Results37!$F$3:$L$1396,Z$1,FALSE),"")</f>
        <v/>
      </c>
      <c r="AA639" s="43" t="str">
        <f>IF(ISERROR(VLOOKUP(D639,Results37!$F$3:$O$1399,AA$1,FALSE)),"",IF(VLOOKUP(D639,Results37!$F$3:$O$1399,AA$1+1,FALSE)=1,"S"&amp;VLOOKUP(D639,Results37!$F$3:$O$1399,AA$1,FALSE),VLOOKUP(D639,Results37!$F$3:$O$1399,AA$1,FALSE)))</f>
        <v/>
      </c>
      <c r="AB639" s="14" t="str">
        <f>IFERROR(VLOOKUP($D639,Results37!$F$3:$L$1396,AB$1,FALSE),"")</f>
        <v/>
      </c>
      <c r="AC639" s="14" t="str">
        <f>IFERROR(VLOOKUP($D639,Results37!$F$3:$L$1396,AC$1,FALSE),"")</f>
        <v/>
      </c>
      <c r="AD639" s="14" t="e">
        <f t="shared" si="45"/>
        <v>#VALUE!</v>
      </c>
      <c r="AE639" s="18" t="str">
        <f>IF(ISERROR(VLOOKUP($AC639&amp;"-"&amp;$F639&amp;" "&amp;G639,Bonuses!$B$1:$G$1006,4,FALSE)),"",INT(VLOOKUP($AC639&amp;"-"&amp;$F639&amp;" "&amp;$G639,Bonuses!$B$1:$G$1006,4,FALSE)))</f>
        <v/>
      </c>
      <c r="AF639" s="14" t="str">
        <f>IF(ISERROR(VLOOKUP($AC639&amp;"-"&amp;$F639,Bonuses!$B$1:$G$1006,5,FALSE)),"",IF(VLOOKUP($AC639&amp;"-"&amp;$F639,Bonuses!$B$1:$G$1006,5,FALSE)="","",VLOOKUP($AC639&amp;"-"&amp;$F639,Bonuses!$B$1:$G$1006,6,FALSE)&amp;" yrs, "&amp;VLOOKUP($AC639&amp;"-"&amp;$F639,Bonuses!$B$1:$G$1006,5,FALSE)))</f>
        <v/>
      </c>
    </row>
    <row r="640" spans="1:32" s="19" customFormat="1" hidden="1" x14ac:dyDescent="0.3">
      <c r="A640" s="19">
        <v>9680</v>
      </c>
      <c r="B640" s="19">
        <f t="shared" si="42"/>
        <v>0</v>
      </c>
      <c r="C640" s="14" t="str">
        <f>IF(ISNUMBER(IFERROR(VLOOKUP($A640,Pit!$A$4:$A$600,1,FALSE),"B")),"P","B")</f>
        <v>P</v>
      </c>
      <c r="D640" s="15">
        <f>IF($C640="B",VLOOKUP($A640,Bat!$A$4:$BG$1500,D$1,FALSE),VLOOKUP($A640,Pit!$A$4:$BA$1686,D$2,FALSE))</f>
        <v>9680</v>
      </c>
      <c r="E640" s="14" t="str">
        <f>IF($C640="B",VLOOKUP($A640,Bat!$A$4:$BG$1500,E$1,FALSE),VLOOKUP($A640,Pit!$A$4:$BA$1686,E$2,FALSE))</f>
        <v>SP</v>
      </c>
      <c r="F640" s="14" t="str">
        <f>IF($C640="B",VLOOKUP($A640,Bat!$A$4:$BG$1500,F$1,FALSE),VLOOKUP($A640,Pit!$A$4:$BA$1686,F$2,FALSE))</f>
        <v>Keith</v>
      </c>
      <c r="G640" s="14" t="str">
        <f>IF($C640="B",VLOOKUP($A640,Bat!$A$4:$BG$1500,G$1,FALSE),VLOOKUP($A640,Pit!$A$4:$BA$1686,G$2,FALSE))</f>
        <v>Day</v>
      </c>
      <c r="H640" s="14">
        <f>IF($C640="B",VLOOKUP($A640,Bat!$A$4:$BG$1500,H$1,FALSE),VLOOKUP($A640,Pit!$A$4:$BA$1686,H$2,FALSE))</f>
        <v>21</v>
      </c>
      <c r="I640" s="14" t="str">
        <f>IF($C640="B",VLOOKUP($A640,Bat!$A$4:$BG$1500,I$1,FALSE),VLOOKUP($A640,Pit!$A$4:$BA$1686,I$2,FALSE))</f>
        <v>R</v>
      </c>
      <c r="J640" s="14" t="str">
        <f>IF($C640="B",VLOOKUP($A640,Bat!$A$4:$BG$1500,J$1,FALSE),VLOOKUP($A640,Pit!$A$4:$BA$1686,J$2,FALSE))</f>
        <v>R</v>
      </c>
      <c r="K640" s="14" t="str">
        <f>IF($C640="B",VLOOKUP($A640,Bat!$A$4:$BG$1500,K$1,FALSE),VLOOKUP($A640,Pit!$A$4:$BA$1686,K$2,FALSE))</f>
        <v>Normal</v>
      </c>
      <c r="L640" s="15" t="str">
        <f>IF($C640="B",VLOOKUP($A640,Bat!$A$4:$BG$1500,L$1,FALSE),VLOOKUP($A640,Pit!$A$4:$BA$1686,L$2,FALSE))</f>
        <v>Normal</v>
      </c>
      <c r="M640" s="14">
        <f>IF($C640="B",VLOOKUP($A640,Bat!$A$4:$BG$1500,M$1,FALSE),VLOOKUP($A640,Pit!$A$4:$BA$1686,M$2,FALSE))</f>
        <v>5</v>
      </c>
      <c r="N640" s="14">
        <f>IF($C640="B",VLOOKUP($A640,Bat!$A$4:$BG$1500,N$1,FALSE),VLOOKUP($A640,Pit!$A$4:$BA$1686,N$2,FALSE))</f>
        <v>2</v>
      </c>
      <c r="O640" s="14">
        <f>IF($C640="B",VLOOKUP($A640,Bat!$A$4:$BG$1500,O$1,FALSE),VLOOKUP($A640,Pit!$A$4:$BA$1686,O$2,FALSE))</f>
        <v>3</v>
      </c>
      <c r="P640" s="14" t="str">
        <f>IF($C640="B",VLOOKUP($A640,Bat!$A$4:$BG$1500,P$1,FALSE),VLOOKUP($A640,Pit!$A$4:$BA$1686,P$2,FALSE))</f>
        <v>91-93 Mph</v>
      </c>
      <c r="Q640" s="15">
        <f>IF($C640="B",VLOOKUP($A640,Bat!$A$4:$BG$1500,Q$1,FALSE),VLOOKUP($A640,Pit!$A$4:$BA$1686,Q$2,FALSE))</f>
        <v>7</v>
      </c>
      <c r="R640" s="16">
        <f>IF($C640="B",VLOOKUP($A640,Bat!$A$4:$BG$1500,R$1,FALSE),VLOOKUP($A640,Pit!$A$4:$BA$1686,R$2,FALSE))</f>
        <v>105.93210332559586</v>
      </c>
      <c r="S640" s="17">
        <f>IF($C640="B",VLOOKUP($A640,Bat!$A$4:$BG$1500,S$1,FALSE),VLOOKUP($A640,Pit!$A$4:$BA$1686,S$2,FALSE))</f>
        <v>0.45511271865016328</v>
      </c>
      <c r="T640" s="48" t="str">
        <f>IF($C640="B",VLOOKUP($A640,Bat!$A$4:$BG$1500,T$1,FALSE),VLOOKUP($A640,Pit!$A$4:$BA$1686,T$2,FALSE))</f>
        <v>$210k</v>
      </c>
      <c r="U640" s="19">
        <f>IF($C640="B",VLOOKUP($A640,Bat!$A$4:$AU$1464,46,FALSE),VLOOKUP($A640,Pit!$A$4:$BD$1664,55,FALSE))</f>
        <v>800</v>
      </c>
      <c r="V640" s="19">
        <f>IF($C640="B",VLOOKUP($A640,Bat!$A$4:$BA$1464,47,FALSE),VLOOKUP($A640,Pit!$A$4:$BF$1664,56,FALSE))</f>
        <v>800</v>
      </c>
      <c r="W640" s="19">
        <f>IF($C640="B",VLOOKUP($A640,Bat!$A$4:$BA$1464,48,FALSE),VLOOKUP($A640,Pit!$A$4:$BF$1664,57,FALSE))</f>
        <v>0</v>
      </c>
      <c r="X640" s="14">
        <f t="shared" si="43"/>
        <v>1151</v>
      </c>
      <c r="Y640" s="20">
        <f t="shared" si="44"/>
        <v>301</v>
      </c>
      <c r="Z640" s="14">
        <f>IFERROR(VLOOKUP($D640,Results37!$F$3:$L$1396,Z$1,FALSE),"")</f>
        <v>302</v>
      </c>
      <c r="AA640" s="43">
        <f>IF(ISERROR(VLOOKUP(D640,Results37!$F$3:$O$1399,AA$1,FALSE)),"",IF(VLOOKUP(D640,Results37!$F$3:$O$1399,AA$1+1,FALSE)=1,"S"&amp;VLOOKUP(D640,Results37!$F$3:$O$1399,AA$1,FALSE),VLOOKUP(D640,Results37!$F$3:$O$1399,AA$1,FALSE)))</f>
        <v>10</v>
      </c>
      <c r="AB640" s="14">
        <f>IFERROR(VLOOKUP($D640,Results37!$F$3:$L$1396,AB$1,FALSE),"")</f>
        <v>26</v>
      </c>
      <c r="AC640" s="14" t="str">
        <f>IFERROR(VLOOKUP($D640,Results37!$F$3:$L$1396,AC$1,FALSE),"")</f>
        <v>Havana Leones</v>
      </c>
      <c r="AD640" s="14">
        <f t="shared" si="45"/>
        <v>849</v>
      </c>
      <c r="AE640" s="18" t="str">
        <f>IF(ISERROR(VLOOKUP($AC640&amp;"-"&amp;$F640&amp;" "&amp;G640,Bonuses!$B$1:$G$1006,4,FALSE)),"",INT(VLOOKUP($AC640&amp;"-"&amp;$F640&amp;" "&amp;$G640,Bonuses!$B$1:$G$1006,4,FALSE)))</f>
        <v/>
      </c>
      <c r="AF640" s="14" t="str">
        <f>IF(ISERROR(VLOOKUP($AC640&amp;"-"&amp;$F640,Bonuses!$B$1:$G$1006,5,FALSE)),"",IF(VLOOKUP($AC640&amp;"-"&amp;$F640,Bonuses!$B$1:$G$1006,5,FALSE)="","",VLOOKUP($AC640&amp;"-"&amp;$F640,Bonuses!$B$1:$G$1006,6,FALSE)&amp;" yrs, "&amp;VLOOKUP($AC640&amp;"-"&amp;$F640,Bonuses!$B$1:$G$1006,5,FALSE)))</f>
        <v/>
      </c>
    </row>
    <row r="641" spans="1:32" s="19" customFormat="1" hidden="1" x14ac:dyDescent="0.3">
      <c r="A641" s="19">
        <v>12244</v>
      </c>
      <c r="B641" s="19">
        <f t="shared" si="42"/>
        <v>0</v>
      </c>
      <c r="C641" s="14" t="str">
        <f>IF(ISNUMBER(IFERROR(VLOOKUP($A641,Pit!$A$4:$A$600,1,FALSE),"B")),"P","B")</f>
        <v>P</v>
      </c>
      <c r="D641" s="15">
        <f>IF($C641="B",VLOOKUP($A641,Bat!$A$4:$BG$1500,D$1,FALSE),VLOOKUP($A641,Pit!$A$4:$BA$1686,D$2,FALSE))</f>
        <v>12244</v>
      </c>
      <c r="E641" s="14" t="str">
        <f>IF($C641="B",VLOOKUP($A641,Bat!$A$4:$BG$1500,E$1,FALSE),VLOOKUP($A641,Pit!$A$4:$BA$1686,E$2,FALSE))</f>
        <v>RP</v>
      </c>
      <c r="F641" s="14" t="str">
        <f>IF($C641="B",VLOOKUP($A641,Bat!$A$4:$BG$1500,F$1,FALSE),VLOOKUP($A641,Pit!$A$4:$BA$1686,F$2,FALSE))</f>
        <v>Shuncho</v>
      </c>
      <c r="G641" s="14" t="str">
        <f>IF($C641="B",VLOOKUP($A641,Bat!$A$4:$BG$1500,G$1,FALSE),VLOOKUP($A641,Pit!$A$4:$BA$1686,G$2,FALSE))</f>
        <v>Nakagawa</v>
      </c>
      <c r="H641" s="14">
        <f>IF($C641="B",VLOOKUP($A641,Bat!$A$4:$BG$1500,H$1,FALSE),VLOOKUP($A641,Pit!$A$4:$BA$1686,H$2,FALSE))</f>
        <v>21</v>
      </c>
      <c r="I641" s="14" t="str">
        <f>IF($C641="B",VLOOKUP($A641,Bat!$A$4:$BG$1500,I$1,FALSE),VLOOKUP($A641,Pit!$A$4:$BA$1686,I$2,FALSE))</f>
        <v>S</v>
      </c>
      <c r="J641" s="14" t="str">
        <f>IF($C641="B",VLOOKUP($A641,Bat!$A$4:$BG$1500,J$1,FALSE),VLOOKUP($A641,Pit!$A$4:$BA$1686,J$2,FALSE))</f>
        <v>R</v>
      </c>
      <c r="K641" s="14" t="str">
        <f>IF($C641="B",VLOOKUP($A641,Bat!$A$4:$BG$1500,K$1,FALSE),VLOOKUP($A641,Pit!$A$4:$BA$1686,K$2,FALSE))</f>
        <v>Normal</v>
      </c>
      <c r="L641" s="15" t="str">
        <f>IF($C641="B",VLOOKUP($A641,Bat!$A$4:$BG$1500,L$1,FALSE),VLOOKUP($A641,Pit!$A$4:$BA$1686,L$2,FALSE))</f>
        <v>Normal</v>
      </c>
      <c r="M641" s="14">
        <f>IF($C641="B",VLOOKUP($A641,Bat!$A$4:$BG$1500,M$1,FALSE),VLOOKUP($A641,Pit!$A$4:$BA$1686,M$2,FALSE))</f>
        <v>4</v>
      </c>
      <c r="N641" s="14">
        <f>IF($C641="B",VLOOKUP($A641,Bat!$A$4:$BG$1500,N$1,FALSE),VLOOKUP($A641,Pit!$A$4:$BA$1686,N$2,FALSE))</f>
        <v>1</v>
      </c>
      <c r="O641" s="14">
        <f>IF($C641="B",VLOOKUP($A641,Bat!$A$4:$BG$1500,O$1,FALSE),VLOOKUP($A641,Pit!$A$4:$BA$1686,O$2,FALSE))</f>
        <v>3</v>
      </c>
      <c r="P641" s="14" t="str">
        <f>IF($C641="B",VLOOKUP($A641,Bat!$A$4:$BG$1500,P$1,FALSE),VLOOKUP($A641,Pit!$A$4:$BA$1686,P$2,FALSE))</f>
        <v>90-92 Mph</v>
      </c>
      <c r="Q641" s="15">
        <f>IF($C641="B",VLOOKUP($A641,Bat!$A$4:$BG$1500,Q$1,FALSE),VLOOKUP($A641,Pit!$A$4:$BA$1686,Q$2,FALSE))</f>
        <v>6</v>
      </c>
      <c r="R641" s="16">
        <f>IF($C641="B",VLOOKUP($A641,Bat!$A$4:$BG$1500,R$1,FALSE),VLOOKUP($A641,Pit!$A$4:$BA$1686,R$2,FALSE))</f>
        <v>98.451257067716426</v>
      </c>
      <c r="S641" s="17">
        <f>IF($C641="B",VLOOKUP($A641,Bat!$A$4:$BG$1500,S$1,FALSE),VLOOKUP($A641,Pit!$A$4:$BA$1686,S$2,FALSE))</f>
        <v>-0.23504520406858639</v>
      </c>
      <c r="T641" s="48" t="str">
        <f>IF($C641="B",VLOOKUP($A641,Bat!$A$4:$BG$1500,T$1,FALSE),VLOOKUP($A641,Pit!$A$4:$BA$1686,T$2,FALSE))</f>
        <v>$20k</v>
      </c>
      <c r="U641" s="19">
        <f>IF($C641="B",VLOOKUP($A641,Bat!$A$4:$AU$1464,46,FALSE),VLOOKUP($A641,Pit!$A$4:$BD$1664,55,FALSE))</f>
        <v>800</v>
      </c>
      <c r="V641" s="19">
        <f>IF($C641="B",VLOOKUP($A641,Bat!$A$4:$BA$1464,47,FALSE),VLOOKUP($A641,Pit!$A$4:$BF$1664,56,FALSE))</f>
        <v>800</v>
      </c>
      <c r="W641" s="19">
        <f>IF($C641="B",VLOOKUP($A641,Bat!$A$4:$BA$1464,48,FALSE),VLOOKUP($A641,Pit!$A$4:$BF$1664,57,FALSE))</f>
        <v>0</v>
      </c>
      <c r="X641" s="14">
        <f t="shared" si="43"/>
        <v>1463</v>
      </c>
      <c r="Y641" s="20">
        <f t="shared" si="44"/>
        <v>613</v>
      </c>
      <c r="Z641" s="14" t="str">
        <f>IFERROR(VLOOKUP($D641,Results37!$F$3:$L$1396,Z$1,FALSE),"")</f>
        <v/>
      </c>
      <c r="AA641" s="43" t="str">
        <f>IF(ISERROR(VLOOKUP(D641,Results37!$F$3:$O$1399,AA$1,FALSE)),"",IF(VLOOKUP(D641,Results37!$F$3:$O$1399,AA$1+1,FALSE)=1,"S"&amp;VLOOKUP(D641,Results37!$F$3:$O$1399,AA$1,FALSE),VLOOKUP(D641,Results37!$F$3:$O$1399,AA$1,FALSE)))</f>
        <v/>
      </c>
      <c r="AB641" s="14" t="str">
        <f>IFERROR(VLOOKUP($D641,Results37!$F$3:$L$1396,AB$1,FALSE),"")</f>
        <v/>
      </c>
      <c r="AC641" s="14" t="str">
        <f>IFERROR(VLOOKUP($D641,Results37!$F$3:$L$1396,AC$1,FALSE),"")</f>
        <v/>
      </c>
      <c r="AD641" s="14" t="e">
        <f t="shared" si="45"/>
        <v>#VALUE!</v>
      </c>
      <c r="AE641" s="18" t="str">
        <f>IF(ISERROR(VLOOKUP($AC641&amp;"-"&amp;$F641&amp;" "&amp;G641,Bonuses!$B$1:$G$1006,4,FALSE)),"",INT(VLOOKUP($AC641&amp;"-"&amp;$F641&amp;" "&amp;$G641,Bonuses!$B$1:$G$1006,4,FALSE)))</f>
        <v/>
      </c>
      <c r="AF641" s="14" t="str">
        <f>IF(ISERROR(VLOOKUP($AC641&amp;"-"&amp;$F641,Bonuses!$B$1:$G$1006,5,FALSE)),"",IF(VLOOKUP($AC641&amp;"-"&amp;$F641,Bonuses!$B$1:$G$1006,5,FALSE)="","",VLOOKUP($AC641&amp;"-"&amp;$F641,Bonuses!$B$1:$G$1006,6,FALSE)&amp;" yrs, "&amp;VLOOKUP($AC641&amp;"-"&amp;$F641,Bonuses!$B$1:$G$1006,5,FALSE)))</f>
        <v/>
      </c>
    </row>
    <row r="642" spans="1:32" s="19" customFormat="1" hidden="1" x14ac:dyDescent="0.3">
      <c r="A642" s="19">
        <v>10701</v>
      </c>
      <c r="B642" s="19">
        <f t="shared" si="42"/>
        <v>0</v>
      </c>
      <c r="C642" s="14" t="str">
        <f>IF(ISNUMBER(IFERROR(VLOOKUP($A642,Pit!$A$4:$A$600,1,FALSE),"B")),"P","B")</f>
        <v>P</v>
      </c>
      <c r="D642" s="15">
        <f>IF($C642="B",VLOOKUP($A642,Bat!$A$4:$BG$1500,D$1,FALSE),VLOOKUP($A642,Pit!$A$4:$BA$1686,D$2,FALSE))</f>
        <v>10701</v>
      </c>
      <c r="E642" s="14" t="str">
        <f>IF($C642="B",VLOOKUP($A642,Bat!$A$4:$BG$1500,E$1,FALSE),VLOOKUP($A642,Pit!$A$4:$BA$1686,E$2,FALSE))</f>
        <v>RP</v>
      </c>
      <c r="F642" s="14" t="str">
        <f>IF($C642="B",VLOOKUP($A642,Bat!$A$4:$BG$1500,F$1,FALSE),VLOOKUP($A642,Pit!$A$4:$BA$1686,F$2,FALSE))</f>
        <v>Jay</v>
      </c>
      <c r="G642" s="14" t="str">
        <f>IF($C642="B",VLOOKUP($A642,Bat!$A$4:$BG$1500,G$1,FALSE),VLOOKUP($A642,Pit!$A$4:$BA$1686,G$2,FALSE))</f>
        <v>Beales</v>
      </c>
      <c r="H642" s="14">
        <f>IF($C642="B",VLOOKUP($A642,Bat!$A$4:$BG$1500,H$1,FALSE),VLOOKUP($A642,Pit!$A$4:$BA$1686,H$2,FALSE))</f>
        <v>18</v>
      </c>
      <c r="I642" s="14" t="str">
        <f>IF($C642="B",VLOOKUP($A642,Bat!$A$4:$BG$1500,I$1,FALSE),VLOOKUP($A642,Pit!$A$4:$BA$1686,I$2,FALSE))</f>
        <v>L</v>
      </c>
      <c r="J642" s="14" t="str">
        <f>IF($C642="B",VLOOKUP($A642,Bat!$A$4:$BG$1500,J$1,FALSE),VLOOKUP($A642,Pit!$A$4:$BA$1686,J$2,FALSE))</f>
        <v>R</v>
      </c>
      <c r="K642" s="14" t="str">
        <f>IF($C642="B",VLOOKUP($A642,Bat!$A$4:$BG$1500,K$1,FALSE),VLOOKUP($A642,Pit!$A$4:$BA$1686,K$2,FALSE))</f>
        <v>Normal</v>
      </c>
      <c r="L642" s="15" t="str">
        <f>IF($C642="B",VLOOKUP($A642,Bat!$A$4:$BG$1500,L$1,FALSE),VLOOKUP($A642,Pit!$A$4:$BA$1686,L$2,FALSE))</f>
        <v>Normal</v>
      </c>
      <c r="M642" s="14">
        <f>IF($C642="B",VLOOKUP($A642,Bat!$A$4:$BG$1500,M$1,FALSE),VLOOKUP($A642,Pit!$A$4:$BA$1686,M$2,FALSE))</f>
        <v>3</v>
      </c>
      <c r="N642" s="14">
        <f>IF($C642="B",VLOOKUP($A642,Bat!$A$4:$BG$1500,N$1,FALSE),VLOOKUP($A642,Pit!$A$4:$BA$1686,N$2,FALSE))</f>
        <v>1</v>
      </c>
      <c r="O642" s="14">
        <f>IF($C642="B",VLOOKUP($A642,Bat!$A$4:$BG$1500,O$1,FALSE),VLOOKUP($A642,Pit!$A$4:$BA$1686,O$2,FALSE))</f>
        <v>3</v>
      </c>
      <c r="P642" s="14" t="str">
        <f>IF($C642="B",VLOOKUP($A642,Bat!$A$4:$BG$1500,P$1,FALSE),VLOOKUP($A642,Pit!$A$4:$BA$1686,P$2,FALSE))</f>
        <v>84-86 Mph</v>
      </c>
      <c r="Q642" s="15">
        <f>IF($C642="B",VLOOKUP($A642,Bat!$A$4:$BG$1500,Q$1,FALSE),VLOOKUP($A642,Pit!$A$4:$BA$1686,Q$2,FALSE))</f>
        <v>8</v>
      </c>
      <c r="R642" s="16">
        <f>IF($C642="B",VLOOKUP($A642,Bat!$A$4:$BG$1500,R$1,FALSE),VLOOKUP($A642,Pit!$A$4:$BA$1686,R$2,FALSE))</f>
        <v>98.438350127294569</v>
      </c>
      <c r="S642" s="17">
        <f>IF($C642="B",VLOOKUP($A642,Bat!$A$4:$BG$1500,S$1,FALSE),VLOOKUP($A642,Pit!$A$4:$BA$1686,S$2,FALSE))</f>
        <v>-0.23623595533965028</v>
      </c>
      <c r="T642" s="48" t="str">
        <f>IF($C642="B",VLOOKUP($A642,Bat!$A$4:$BG$1500,T$1,FALSE),VLOOKUP($A642,Pit!$A$4:$BA$1686,T$2,FALSE))</f>
        <v>$65k</v>
      </c>
      <c r="U642" s="19">
        <f>IF($C642="B",VLOOKUP($A642,Bat!$A$4:$AU$1464,46,FALSE),VLOOKUP($A642,Pit!$A$4:$BD$1664,55,FALSE))</f>
        <v>800</v>
      </c>
      <c r="V642" s="19">
        <f>IF($C642="B",VLOOKUP($A642,Bat!$A$4:$BA$1464,47,FALSE),VLOOKUP($A642,Pit!$A$4:$BF$1664,56,FALSE))</f>
        <v>800</v>
      </c>
      <c r="W642" s="19">
        <f>IF($C642="B",VLOOKUP($A642,Bat!$A$4:$BA$1464,48,FALSE),VLOOKUP($A642,Pit!$A$4:$BF$1664,57,FALSE))</f>
        <v>0</v>
      </c>
      <c r="X642" s="14">
        <f t="shared" si="43"/>
        <v>1465</v>
      </c>
      <c r="Y642" s="20">
        <f t="shared" si="44"/>
        <v>615</v>
      </c>
      <c r="Z642" s="14" t="str">
        <f>IFERROR(VLOOKUP($D642,Results37!$F$3:$L$1396,Z$1,FALSE),"")</f>
        <v/>
      </c>
      <c r="AA642" s="43" t="str">
        <f>IF(ISERROR(VLOOKUP(D642,Results37!$F$3:$O$1399,AA$1,FALSE)),"",IF(VLOOKUP(D642,Results37!$F$3:$O$1399,AA$1+1,FALSE)=1,"S"&amp;VLOOKUP(D642,Results37!$F$3:$O$1399,AA$1,FALSE),VLOOKUP(D642,Results37!$F$3:$O$1399,AA$1,FALSE)))</f>
        <v/>
      </c>
      <c r="AB642" s="14" t="str">
        <f>IFERROR(VLOOKUP($D642,Results37!$F$3:$L$1396,AB$1,FALSE),"")</f>
        <v/>
      </c>
      <c r="AC642" s="14" t="str">
        <f>IFERROR(VLOOKUP($D642,Results37!$F$3:$L$1396,AC$1,FALSE),"")</f>
        <v/>
      </c>
      <c r="AD642" s="14" t="e">
        <f t="shared" si="45"/>
        <v>#VALUE!</v>
      </c>
      <c r="AE642" s="18" t="str">
        <f>IF(ISERROR(VLOOKUP($AC642&amp;"-"&amp;$F642&amp;" "&amp;G642,Bonuses!$B$1:$G$1006,4,FALSE)),"",INT(VLOOKUP($AC642&amp;"-"&amp;$F642&amp;" "&amp;$G642,Bonuses!$B$1:$G$1006,4,FALSE)))</f>
        <v/>
      </c>
      <c r="AF642" s="14" t="str">
        <f>IF(ISERROR(VLOOKUP($AC642&amp;"-"&amp;$F642,Bonuses!$B$1:$G$1006,5,FALSE)),"",IF(VLOOKUP($AC642&amp;"-"&amp;$F642,Bonuses!$B$1:$G$1006,5,FALSE)="","",VLOOKUP($AC642&amp;"-"&amp;$F642,Bonuses!$B$1:$G$1006,6,FALSE)&amp;" yrs, "&amp;VLOOKUP($AC642&amp;"-"&amp;$F642,Bonuses!$B$1:$G$1006,5,FALSE)))</f>
        <v/>
      </c>
    </row>
    <row r="643" spans="1:32" s="19" customFormat="1" hidden="1" x14ac:dyDescent="0.3">
      <c r="A643" s="19">
        <v>9032</v>
      </c>
      <c r="B643" s="19">
        <f t="shared" si="42"/>
        <v>0</v>
      </c>
      <c r="C643" s="14" t="str">
        <f>IF(ISNUMBER(IFERROR(VLOOKUP($A643,Pit!$A$4:$A$600,1,FALSE),"B")),"P","B")</f>
        <v>P</v>
      </c>
      <c r="D643" s="15">
        <f>IF($C643="B",VLOOKUP($A643,Bat!$A$4:$BG$1500,D$1,FALSE),VLOOKUP($A643,Pit!$A$4:$BA$1686,D$2,FALSE))</f>
        <v>9032</v>
      </c>
      <c r="E643" s="14" t="str">
        <f>IF($C643="B",VLOOKUP($A643,Bat!$A$4:$BG$1500,E$1,FALSE),VLOOKUP($A643,Pit!$A$4:$BA$1686,E$2,FALSE))</f>
        <v>SP</v>
      </c>
      <c r="F643" s="14" t="str">
        <f>IF($C643="B",VLOOKUP($A643,Bat!$A$4:$BG$1500,F$1,FALSE),VLOOKUP($A643,Pit!$A$4:$BA$1686,F$2,FALSE))</f>
        <v>Chris</v>
      </c>
      <c r="G643" s="14" t="str">
        <f>IF($C643="B",VLOOKUP($A643,Bat!$A$4:$BG$1500,G$1,FALSE),VLOOKUP($A643,Pit!$A$4:$BA$1686,G$2,FALSE))</f>
        <v>Morgan</v>
      </c>
      <c r="H643" s="14">
        <f>IF($C643="B",VLOOKUP($A643,Bat!$A$4:$BG$1500,H$1,FALSE),VLOOKUP($A643,Pit!$A$4:$BA$1686,H$2,FALSE))</f>
        <v>21</v>
      </c>
      <c r="I643" s="14" t="str">
        <f>IF($C643="B",VLOOKUP($A643,Bat!$A$4:$BG$1500,I$1,FALSE),VLOOKUP($A643,Pit!$A$4:$BA$1686,I$2,FALSE))</f>
        <v>R</v>
      </c>
      <c r="J643" s="14" t="str">
        <f>IF($C643="B",VLOOKUP($A643,Bat!$A$4:$BG$1500,J$1,FALSE),VLOOKUP($A643,Pit!$A$4:$BA$1686,J$2,FALSE))</f>
        <v>R</v>
      </c>
      <c r="K643" s="14" t="str">
        <f>IF($C643="B",VLOOKUP($A643,Bat!$A$4:$BG$1500,K$1,FALSE),VLOOKUP($A643,Pit!$A$4:$BA$1686,K$2,FALSE))</f>
        <v>Normal</v>
      </c>
      <c r="L643" s="15" t="str">
        <f>IF($C643="B",VLOOKUP($A643,Bat!$A$4:$BG$1500,L$1,FALSE),VLOOKUP($A643,Pit!$A$4:$BA$1686,L$2,FALSE))</f>
        <v>Normal</v>
      </c>
      <c r="M643" s="14">
        <f>IF($C643="B",VLOOKUP($A643,Bat!$A$4:$BG$1500,M$1,FALSE),VLOOKUP($A643,Pit!$A$4:$BA$1686,M$2,FALSE))</f>
        <v>5</v>
      </c>
      <c r="N643" s="14">
        <f>IF($C643="B",VLOOKUP($A643,Bat!$A$4:$BG$1500,N$1,FALSE),VLOOKUP($A643,Pit!$A$4:$BA$1686,N$2,FALSE))</f>
        <v>2</v>
      </c>
      <c r="O643" s="14">
        <f>IF($C643="B",VLOOKUP($A643,Bat!$A$4:$BG$1500,O$1,FALSE),VLOOKUP($A643,Pit!$A$4:$BA$1686,O$2,FALSE))</f>
        <v>3</v>
      </c>
      <c r="P643" s="14" t="str">
        <f>IF($C643="B",VLOOKUP($A643,Bat!$A$4:$BG$1500,P$1,FALSE),VLOOKUP($A643,Pit!$A$4:$BA$1686,P$2,FALSE))</f>
        <v>90-92 Mph</v>
      </c>
      <c r="Q643" s="15">
        <f>IF($C643="B",VLOOKUP($A643,Bat!$A$4:$BG$1500,Q$1,FALSE),VLOOKUP($A643,Pit!$A$4:$BA$1686,Q$2,FALSE))</f>
        <v>7</v>
      </c>
      <c r="R643" s="16">
        <f>IF($C643="B",VLOOKUP($A643,Bat!$A$4:$BG$1500,R$1,FALSE),VLOOKUP($A643,Pit!$A$4:$BA$1686,R$2,FALSE))</f>
        <v>105.89316506069403</v>
      </c>
      <c r="S643" s="17">
        <f>IF($C643="B",VLOOKUP($A643,Bat!$A$4:$BG$1500,S$1,FALSE),VLOOKUP($A643,Pit!$A$4:$BA$1686,S$2,FALSE))</f>
        <v>0.45152040421239309</v>
      </c>
      <c r="T643" s="48" t="str">
        <f>IF($C643="B",VLOOKUP($A643,Bat!$A$4:$BG$1500,T$1,FALSE),VLOOKUP($A643,Pit!$A$4:$BA$1686,T$2,FALSE))</f>
        <v>$36k</v>
      </c>
      <c r="U643" s="19">
        <f>IF($C643="B",VLOOKUP($A643,Bat!$A$4:$AU$1464,46,FALSE),VLOOKUP($A643,Pit!$A$4:$BD$1664,55,FALSE))</f>
        <v>800</v>
      </c>
      <c r="V643" s="19">
        <f>IF($C643="B",VLOOKUP($A643,Bat!$A$4:$BA$1464,47,FALSE),VLOOKUP($A643,Pit!$A$4:$BF$1664,56,FALSE))</f>
        <v>800</v>
      </c>
      <c r="W643" s="19">
        <f>IF($C643="B",VLOOKUP($A643,Bat!$A$4:$BA$1464,48,FALSE),VLOOKUP($A643,Pit!$A$4:$BF$1664,57,FALSE))</f>
        <v>0</v>
      </c>
      <c r="X643" s="14">
        <f t="shared" si="43"/>
        <v>1153</v>
      </c>
      <c r="Y643" s="20">
        <f t="shared" si="44"/>
        <v>303</v>
      </c>
      <c r="Z643" s="14">
        <f>IFERROR(VLOOKUP($D643,Results37!$F$3:$L$1396,Z$1,FALSE),"")</f>
        <v>337</v>
      </c>
      <c r="AA643" s="43">
        <f>IF(ISERROR(VLOOKUP(D643,Results37!$F$3:$O$1399,AA$1,FALSE)),"",IF(VLOOKUP(D643,Results37!$F$3:$O$1399,AA$1+1,FALSE)=1,"S"&amp;VLOOKUP(D643,Results37!$F$3:$O$1399,AA$1,FALSE),VLOOKUP(D643,Results37!$F$3:$O$1399,AA$1,FALSE)))</f>
        <v>11</v>
      </c>
      <c r="AB643" s="14">
        <f>IFERROR(VLOOKUP($D643,Results37!$F$3:$L$1396,AB$1,FALSE),"")</f>
        <v>29</v>
      </c>
      <c r="AC643" s="14" t="str">
        <f>IFERROR(VLOOKUP($D643,Results37!$F$3:$L$1396,AC$1,FALSE),"")</f>
        <v>Kentucky Thoroughbreds</v>
      </c>
      <c r="AD643" s="14">
        <f t="shared" si="45"/>
        <v>816</v>
      </c>
      <c r="AE643" s="18" t="str">
        <f>IF(ISERROR(VLOOKUP($AC643&amp;"-"&amp;$F643&amp;" "&amp;G643,Bonuses!$B$1:$G$1006,4,FALSE)),"",INT(VLOOKUP($AC643&amp;"-"&amp;$F643&amp;" "&amp;$G643,Bonuses!$B$1:$G$1006,4,FALSE)))</f>
        <v/>
      </c>
      <c r="AF643" s="14" t="str">
        <f>IF(ISERROR(VLOOKUP($AC643&amp;"-"&amp;$F643,Bonuses!$B$1:$G$1006,5,FALSE)),"",IF(VLOOKUP($AC643&amp;"-"&amp;$F643,Bonuses!$B$1:$G$1006,5,FALSE)="","",VLOOKUP($AC643&amp;"-"&amp;$F643,Bonuses!$B$1:$G$1006,6,FALSE)&amp;" yrs, "&amp;VLOOKUP($AC643&amp;"-"&amp;$F643,Bonuses!$B$1:$G$1006,5,FALSE)))</f>
        <v/>
      </c>
    </row>
    <row r="644" spans="1:32" s="19" customFormat="1" hidden="1" x14ac:dyDescent="0.3">
      <c r="A644" s="19">
        <v>6589</v>
      </c>
      <c r="B644" s="19">
        <f t="shared" si="42"/>
        <v>0</v>
      </c>
      <c r="C644" s="14" t="str">
        <f>IF(ISNUMBER(IFERROR(VLOOKUP($A644,Pit!$A$4:$A$600,1,FALSE),"B")),"P","B")</f>
        <v>P</v>
      </c>
      <c r="D644" s="15">
        <f>IF($C644="B",VLOOKUP($A644,Bat!$A$4:$BG$1500,D$1,FALSE),VLOOKUP($A644,Pit!$A$4:$BA$1686,D$2,FALSE))</f>
        <v>6589</v>
      </c>
      <c r="E644" s="14" t="str">
        <f>IF($C644="B",VLOOKUP($A644,Bat!$A$4:$BG$1500,E$1,FALSE),VLOOKUP($A644,Pit!$A$4:$BA$1686,E$2,FALSE))</f>
        <v>SP</v>
      </c>
      <c r="F644" s="14" t="str">
        <f>IF($C644="B",VLOOKUP($A644,Bat!$A$4:$BG$1500,F$1,FALSE),VLOOKUP($A644,Pit!$A$4:$BA$1686,F$2,FALSE))</f>
        <v>Fletcher</v>
      </c>
      <c r="G644" s="14" t="str">
        <f>IF($C644="B",VLOOKUP($A644,Bat!$A$4:$BG$1500,G$1,FALSE),VLOOKUP($A644,Pit!$A$4:$BA$1686,G$2,FALSE))</f>
        <v>Bell</v>
      </c>
      <c r="H644" s="14">
        <f>IF($C644="B",VLOOKUP($A644,Bat!$A$4:$BG$1500,H$1,FALSE),VLOOKUP($A644,Pit!$A$4:$BA$1686,H$2,FALSE))</f>
        <v>22</v>
      </c>
      <c r="I644" s="14" t="str">
        <f>IF($C644="B",VLOOKUP($A644,Bat!$A$4:$BG$1500,I$1,FALSE),VLOOKUP($A644,Pit!$A$4:$BA$1686,I$2,FALSE))</f>
        <v>R</v>
      </c>
      <c r="J644" s="14" t="str">
        <f>IF($C644="B",VLOOKUP($A644,Bat!$A$4:$BG$1500,J$1,FALSE),VLOOKUP($A644,Pit!$A$4:$BA$1686,J$2,FALSE))</f>
        <v>R</v>
      </c>
      <c r="K644" s="14" t="str">
        <f>IF($C644="B",VLOOKUP($A644,Bat!$A$4:$BG$1500,K$1,FALSE),VLOOKUP($A644,Pit!$A$4:$BA$1686,K$2,FALSE))</f>
        <v>High</v>
      </c>
      <c r="L644" s="15" t="str">
        <f>IF($C644="B",VLOOKUP($A644,Bat!$A$4:$BG$1500,L$1,FALSE),VLOOKUP($A644,Pit!$A$4:$BA$1686,L$2,FALSE))</f>
        <v>Normal</v>
      </c>
      <c r="M644" s="14">
        <f>IF($C644="B",VLOOKUP($A644,Bat!$A$4:$BG$1500,M$1,FALSE),VLOOKUP($A644,Pit!$A$4:$BA$1686,M$2,FALSE))</f>
        <v>4</v>
      </c>
      <c r="N644" s="14">
        <f>IF($C644="B",VLOOKUP($A644,Bat!$A$4:$BG$1500,N$1,FALSE),VLOOKUP($A644,Pit!$A$4:$BA$1686,N$2,FALSE))</f>
        <v>1</v>
      </c>
      <c r="O644" s="14">
        <f>IF($C644="B",VLOOKUP($A644,Bat!$A$4:$BG$1500,O$1,FALSE),VLOOKUP($A644,Pit!$A$4:$BA$1686,O$2,FALSE))</f>
        <v>3</v>
      </c>
      <c r="P644" s="14" t="str">
        <f>IF($C644="B",VLOOKUP($A644,Bat!$A$4:$BG$1500,P$1,FALSE),VLOOKUP($A644,Pit!$A$4:$BA$1686,P$2,FALSE))</f>
        <v>94-96 Mph</v>
      </c>
      <c r="Q644" s="15">
        <f>IF($C644="B",VLOOKUP($A644,Bat!$A$4:$BG$1500,Q$1,FALSE),VLOOKUP($A644,Pit!$A$4:$BA$1686,Q$2,FALSE))</f>
        <v>6</v>
      </c>
      <c r="R644" s="16">
        <f>IF($C644="B",VLOOKUP($A644,Bat!$A$4:$BG$1500,R$1,FALSE),VLOOKUP($A644,Pit!$A$4:$BA$1686,R$2,FALSE))</f>
        <v>98.352843315923067</v>
      </c>
      <c r="S644" s="17">
        <f>IF($C644="B",VLOOKUP($A644,Bat!$A$4:$BG$1500,S$1,FALSE),VLOOKUP($A644,Pit!$A$4:$BA$1686,S$2,FALSE))</f>
        <v>-0.24412452854115169</v>
      </c>
      <c r="T644" s="48" t="str">
        <f>IF($C644="B",VLOOKUP($A644,Bat!$A$4:$BG$1500,T$1,FALSE),VLOOKUP($A644,Pit!$A$4:$BA$1686,T$2,FALSE))</f>
        <v>-</v>
      </c>
      <c r="U644" s="19">
        <f>IF($C644="B",VLOOKUP($A644,Bat!$A$4:$AU$1464,46,FALSE),VLOOKUP($A644,Pit!$A$4:$BD$1664,55,FALSE))</f>
        <v>800</v>
      </c>
      <c r="V644" s="19">
        <f>IF($C644="B",VLOOKUP($A644,Bat!$A$4:$BA$1464,47,FALSE),VLOOKUP($A644,Pit!$A$4:$BF$1664,56,FALSE))</f>
        <v>800</v>
      </c>
      <c r="W644" s="19">
        <f>IF($C644="B",VLOOKUP($A644,Bat!$A$4:$BA$1464,48,FALSE),VLOOKUP($A644,Pit!$A$4:$BF$1664,57,FALSE))</f>
        <v>0</v>
      </c>
      <c r="X644" s="14">
        <f t="shared" si="43"/>
        <v>1468</v>
      </c>
      <c r="Y644" s="20">
        <f t="shared" si="44"/>
        <v>618</v>
      </c>
      <c r="Z644" s="14">
        <f>IFERROR(VLOOKUP($D644,Results37!$F$3:$L$1396,Z$1,FALSE),"")</f>
        <v>609</v>
      </c>
      <c r="AA644" s="43">
        <f>IF(ISERROR(VLOOKUP(D644,Results37!$F$3:$O$1399,AA$1,FALSE)),"",IF(VLOOKUP(D644,Results37!$F$3:$O$1399,AA$1+1,FALSE)=1,"S"&amp;VLOOKUP(D644,Results37!$F$3:$O$1399,AA$1,FALSE),VLOOKUP(D644,Results37!$F$3:$O$1399,AA$1,FALSE)))</f>
        <v>20</v>
      </c>
      <c r="AB644" s="14">
        <f>IFERROR(VLOOKUP($D644,Results37!$F$3:$L$1396,AB$1,FALSE),"")</f>
        <v>13</v>
      </c>
      <c r="AC644" s="14" t="str">
        <f>IFERROR(VLOOKUP($D644,Results37!$F$3:$L$1396,AC$1,FALSE),"")</f>
        <v>Toyama Wind Dancers</v>
      </c>
      <c r="AD644" s="14">
        <f t="shared" si="45"/>
        <v>859</v>
      </c>
      <c r="AE644" s="18" t="str">
        <f>IF(ISERROR(VLOOKUP($AC644&amp;"-"&amp;$F644&amp;" "&amp;G644,Bonuses!$B$1:$G$1006,4,FALSE)),"",INT(VLOOKUP($AC644&amp;"-"&amp;$F644&amp;" "&amp;$G644,Bonuses!$B$1:$G$1006,4,FALSE)))</f>
        <v/>
      </c>
      <c r="AF644" s="14" t="str">
        <f>IF(ISERROR(VLOOKUP($AC644&amp;"-"&amp;$F644,Bonuses!$B$1:$G$1006,5,FALSE)),"",IF(VLOOKUP($AC644&amp;"-"&amp;$F644,Bonuses!$B$1:$G$1006,5,FALSE)="","",VLOOKUP($AC644&amp;"-"&amp;$F644,Bonuses!$B$1:$G$1006,6,FALSE)&amp;" yrs, "&amp;VLOOKUP($AC644&amp;"-"&amp;$F644,Bonuses!$B$1:$G$1006,5,FALSE)))</f>
        <v/>
      </c>
    </row>
    <row r="645" spans="1:32" s="19" customFormat="1" hidden="1" x14ac:dyDescent="0.3">
      <c r="A645" s="19">
        <v>12704</v>
      </c>
      <c r="B645" s="19">
        <f t="shared" ref="B645:B708" si="46">COUNTIF($A$5:$A$598,A645)</f>
        <v>0</v>
      </c>
      <c r="C645" s="14" t="str">
        <f>IF(ISNUMBER(IFERROR(VLOOKUP($A645,Pit!$A$4:$A$600,1,FALSE),"B")),"P","B")</f>
        <v>B</v>
      </c>
      <c r="D645" s="15">
        <f>IF($C645="B",VLOOKUP($A645,Bat!$A$4:$BG$1500,D$1,FALSE),VLOOKUP($A645,Pit!$A$4:$BA$1686,D$2,FALSE))</f>
        <v>12704</v>
      </c>
      <c r="E645" s="14" t="str">
        <f>IF($C645="B",VLOOKUP($A645,Bat!$A$4:$BG$1500,E$1,FALSE),VLOOKUP($A645,Pit!$A$4:$BA$1686,E$2,FALSE))</f>
        <v>2B</v>
      </c>
      <c r="F645" s="14" t="str">
        <f>IF($C645="B",VLOOKUP($A645,Bat!$A$4:$BG$1500,F$1,FALSE),VLOOKUP($A645,Pit!$A$4:$BA$1686,F$2,FALSE))</f>
        <v>Manabu</v>
      </c>
      <c r="G645" s="14" t="str">
        <f>IF($C645="B",VLOOKUP($A645,Bat!$A$4:$BG$1500,G$1,FALSE),VLOOKUP($A645,Pit!$A$4:$BA$1686,G$2,FALSE))</f>
        <v>Kiyomizu</v>
      </c>
      <c r="H645" s="14">
        <f>IF($C645="B",VLOOKUP($A645,Bat!$A$4:$BG$1500,H$1,FALSE),VLOOKUP($A645,Pit!$A$4:$BA$1686,H$2,FALSE))</f>
        <v>21</v>
      </c>
      <c r="I645" s="14" t="str">
        <f>IF($C645="B",VLOOKUP($A645,Bat!$A$4:$BG$1500,I$1,FALSE),VLOOKUP($A645,Pit!$A$4:$BA$1686,I$2,FALSE))</f>
        <v>R</v>
      </c>
      <c r="J645" s="14" t="str">
        <f>IF($C645="B",VLOOKUP($A645,Bat!$A$4:$BG$1500,J$1,FALSE),VLOOKUP($A645,Pit!$A$4:$BA$1686,J$2,FALSE))</f>
        <v>R</v>
      </c>
      <c r="K645" s="14" t="str">
        <f>IF($C645="B",VLOOKUP($A645,Bat!$A$4:$BG$1500,K$1,FALSE),VLOOKUP($A645,Pit!$A$4:$BA$1686,K$2,FALSE))</f>
        <v>Low</v>
      </c>
      <c r="L645" s="15" t="str">
        <f>IF($C645="B",VLOOKUP($A645,Bat!$A$4:$BG$1500,L$1,FALSE),VLOOKUP($A645,Pit!$A$4:$BA$1686,L$2,FALSE))</f>
        <v>High</v>
      </c>
      <c r="M645" s="14">
        <f>IF($C645="B",VLOOKUP($A645,Bat!$A$4:$BG$1500,M$1,FALSE),VLOOKUP($A645,Pit!$A$4:$BA$1686,M$2,FALSE))</f>
        <v>3</v>
      </c>
      <c r="N645" s="14">
        <f>IF($C645="B",VLOOKUP($A645,Bat!$A$4:$BG$1500,N$1,FALSE),VLOOKUP($A645,Pit!$A$4:$BA$1686,N$2,FALSE))</f>
        <v>5</v>
      </c>
      <c r="O645" s="14">
        <f>IF($C645="B",VLOOKUP($A645,Bat!$A$4:$BG$1500,O$1,FALSE),VLOOKUP($A645,Pit!$A$4:$BA$1686,O$2,FALSE))</f>
        <v>3</v>
      </c>
      <c r="P645" s="14">
        <f>IF($C645="B",VLOOKUP($A645,Bat!$A$4:$BG$1500,P$1,FALSE),VLOOKUP($A645,Pit!$A$4:$BA$1686,P$2,FALSE))</f>
        <v>5</v>
      </c>
      <c r="Q645" s="15">
        <f>IF($C645="B",VLOOKUP($A645,Bat!$A$4:$BG$1500,Q$1,FALSE),VLOOKUP($A645,Pit!$A$4:$BA$1686,Q$2,FALSE))</f>
        <v>3</v>
      </c>
      <c r="R645" s="16">
        <f>IF($C645="B",VLOOKUP($A645,Bat!$A$4:$BG$1500,R$1,FALSE),VLOOKUP($A645,Pit!$A$4:$BA$1686,R$2,FALSE))</f>
        <v>108.52574191728563</v>
      </c>
      <c r="S645" s="17">
        <f>IF($C645="B",VLOOKUP($A645,Bat!$A$4:$BG$1500,S$1,FALSE),VLOOKUP($A645,Pit!$A$4:$BA$1686,S$2,FALSE))</f>
        <v>8.7263807703191337E-2</v>
      </c>
      <c r="T645" s="48" t="str">
        <f>IF($C645="B",VLOOKUP($A645,Bat!$A$4:$BG$1500,T$1,FALSE),VLOOKUP($A645,Pit!$A$4:$BA$1686,T$2,FALSE))</f>
        <v>$100k</v>
      </c>
      <c r="U645" s="19">
        <f>IF($C645="B",VLOOKUP($A645,Bat!$A$4:$AU$1464,46,FALSE),VLOOKUP($A645,Pit!$A$4:$BD$1664,55,FALSE))</f>
        <v>800</v>
      </c>
      <c r="V645" s="19">
        <f>IF($C645="B",VLOOKUP($A645,Bat!$A$4:$BA$1464,47,FALSE),VLOOKUP($A645,Pit!$A$4:$BF$1664,56,FALSE))</f>
        <v>800</v>
      </c>
      <c r="W645" s="19">
        <f>IF($C645="B",VLOOKUP($A645,Bat!$A$4:$BA$1464,48,FALSE),VLOOKUP($A645,Pit!$A$4:$BF$1664,57,FALSE))</f>
        <v>0</v>
      </c>
      <c r="X645" s="14">
        <f t="shared" ref="X645:X708" si="47">U645+Y645+IF($X$3&lt;&gt;$C645,50,0)</f>
        <v>1262</v>
      </c>
      <c r="Y645" s="20">
        <f t="shared" ref="Y645:Y708" si="48">RANK(S645,$S$5:$S$1177)</f>
        <v>412</v>
      </c>
      <c r="Z645" s="14">
        <f>IFERROR(VLOOKUP($D645,Results37!$F$3:$L$1396,Z$1,FALSE),"")</f>
        <v>399</v>
      </c>
      <c r="AA645" s="43">
        <f>IF(ISERROR(VLOOKUP(D645,Results37!$F$3:$O$1399,AA$1,FALSE)),"",IF(VLOOKUP(D645,Results37!$F$3:$O$1399,AA$1+1,FALSE)=1,"S"&amp;VLOOKUP(D645,Results37!$F$3:$O$1399,AA$1,FALSE),VLOOKUP(D645,Results37!$F$3:$O$1399,AA$1,FALSE)))</f>
        <v>13</v>
      </c>
      <c r="AB645" s="14">
        <f>IFERROR(VLOOKUP($D645,Results37!$F$3:$L$1396,AB$1,FALSE),"")</f>
        <v>27</v>
      </c>
      <c r="AC645" s="14" t="str">
        <f>IFERROR(VLOOKUP($D645,Results37!$F$3:$L$1396,AC$1,FALSE),"")</f>
        <v>Neo-Tokyo Akira</v>
      </c>
      <c r="AD645" s="14">
        <f t="shared" ref="AD645:AD708" si="49">IF(X645="","",X645-Z645)</f>
        <v>863</v>
      </c>
      <c r="AE645" s="18" t="str">
        <f>IF(ISERROR(VLOOKUP($AC645&amp;"-"&amp;$F645&amp;" "&amp;G645,Bonuses!$B$1:$G$1006,4,FALSE)),"",INT(VLOOKUP($AC645&amp;"-"&amp;$F645&amp;" "&amp;$G645,Bonuses!$B$1:$G$1006,4,FALSE)))</f>
        <v/>
      </c>
      <c r="AF645" s="14" t="str">
        <f>AA645&amp;"."&amp;AB645&amp;" ("&amp;Z645&amp;") - "&amp;E645&amp;" "&amp;F645&amp;" "&amp;G645</f>
        <v>13.27 (399) - 2B Manabu Kiyomizu</v>
      </c>
    </row>
    <row r="646" spans="1:32" s="19" customFormat="1" hidden="1" x14ac:dyDescent="0.3">
      <c r="A646" s="19">
        <v>5240</v>
      </c>
      <c r="B646" s="19">
        <f t="shared" si="46"/>
        <v>0</v>
      </c>
      <c r="C646" s="14" t="str">
        <f>IF(ISNUMBER(IFERROR(VLOOKUP($A646,Pit!$A$4:$A$600,1,FALSE),"B")),"P","B")</f>
        <v>B</v>
      </c>
      <c r="D646" s="15">
        <f>IF($C646="B",VLOOKUP($A646,Bat!$A$4:$BG$1500,D$1,FALSE),VLOOKUP($A646,Pit!$A$4:$BA$1686,D$2,FALSE))</f>
        <v>5240</v>
      </c>
      <c r="E646" s="14" t="str">
        <f>IF($C646="B",VLOOKUP($A646,Bat!$A$4:$BG$1500,E$1,FALSE),VLOOKUP($A646,Pit!$A$4:$BA$1686,E$2,FALSE))</f>
        <v>CF</v>
      </c>
      <c r="F646" s="14" t="str">
        <f>IF($C646="B",VLOOKUP($A646,Bat!$A$4:$BG$1500,F$1,FALSE),VLOOKUP($A646,Pit!$A$4:$BA$1686,F$2,FALSE))</f>
        <v>Corbin</v>
      </c>
      <c r="G646" s="14" t="str">
        <f>IF($C646="B",VLOOKUP($A646,Bat!$A$4:$BG$1500,G$1,FALSE),VLOOKUP($A646,Pit!$A$4:$BA$1686,G$2,FALSE))</f>
        <v>Russell</v>
      </c>
      <c r="H646" s="14">
        <f>IF($C646="B",VLOOKUP($A646,Bat!$A$4:$BG$1500,H$1,FALSE),VLOOKUP($A646,Pit!$A$4:$BA$1686,H$2,FALSE))</f>
        <v>21</v>
      </c>
      <c r="I646" s="14" t="str">
        <f>IF($C646="B",VLOOKUP($A646,Bat!$A$4:$BG$1500,I$1,FALSE),VLOOKUP($A646,Pit!$A$4:$BA$1686,I$2,FALSE))</f>
        <v>R</v>
      </c>
      <c r="J646" s="14" t="str">
        <f>IF($C646="B",VLOOKUP($A646,Bat!$A$4:$BG$1500,J$1,FALSE),VLOOKUP($A646,Pit!$A$4:$BA$1686,J$2,FALSE))</f>
        <v>R</v>
      </c>
      <c r="K646" s="14" t="str">
        <f>IF($C646="B",VLOOKUP($A646,Bat!$A$4:$BG$1500,K$1,FALSE),VLOOKUP($A646,Pit!$A$4:$BA$1686,K$2,FALSE))</f>
        <v>High</v>
      </c>
      <c r="L646" s="15" t="str">
        <f>IF($C646="B",VLOOKUP($A646,Bat!$A$4:$BG$1500,L$1,FALSE),VLOOKUP($A646,Pit!$A$4:$BA$1686,L$2,FALSE))</f>
        <v>Normal</v>
      </c>
      <c r="M646" s="14">
        <f>IF($C646="B",VLOOKUP($A646,Bat!$A$4:$BG$1500,M$1,FALSE),VLOOKUP($A646,Pit!$A$4:$BA$1686,M$2,FALSE))</f>
        <v>3</v>
      </c>
      <c r="N646" s="14">
        <f>IF($C646="B",VLOOKUP($A646,Bat!$A$4:$BG$1500,N$1,FALSE),VLOOKUP($A646,Pit!$A$4:$BA$1686,N$2,FALSE))</f>
        <v>4</v>
      </c>
      <c r="O646" s="14">
        <f>IF($C646="B",VLOOKUP($A646,Bat!$A$4:$BG$1500,O$1,FALSE),VLOOKUP($A646,Pit!$A$4:$BA$1686,O$2,FALSE))</f>
        <v>4</v>
      </c>
      <c r="P646" s="14">
        <f>IF($C646="B",VLOOKUP($A646,Bat!$A$4:$BG$1500,P$1,FALSE),VLOOKUP($A646,Pit!$A$4:$BA$1686,P$2,FALSE))</f>
        <v>5</v>
      </c>
      <c r="Q646" s="15">
        <f>IF($C646="B",VLOOKUP($A646,Bat!$A$4:$BG$1500,Q$1,FALSE),VLOOKUP($A646,Pit!$A$4:$BA$1686,Q$2,FALSE))</f>
        <v>2</v>
      </c>
      <c r="R646" s="16">
        <f>IF($C646="B",VLOOKUP($A646,Bat!$A$4:$BG$1500,R$1,FALSE),VLOOKUP($A646,Pit!$A$4:$BA$1686,R$2,FALSE))</f>
        <v>109.2718695006773</v>
      </c>
      <c r="S646" s="17">
        <f>IF($C646="B",VLOOKUP($A646,Bat!$A$4:$BG$1500,S$1,FALSE),VLOOKUP($A646,Pit!$A$4:$BA$1686,S$2,FALSE))</f>
        <v>0.2431214855318434</v>
      </c>
      <c r="T646" s="48" t="str">
        <f>IF($C646="B",VLOOKUP($A646,Bat!$A$4:$BG$1500,T$1,FALSE),VLOOKUP($A646,Pit!$A$4:$BA$1686,T$2,FALSE))</f>
        <v>$90k</v>
      </c>
      <c r="U646" s="19">
        <f>IF($C646="B",VLOOKUP($A646,Bat!$A$4:$AU$1464,46,FALSE),VLOOKUP($A646,Pit!$A$4:$BD$1664,55,FALSE))</f>
        <v>800</v>
      </c>
      <c r="V646" s="19">
        <f>IF($C646="B",VLOOKUP($A646,Bat!$A$4:$BA$1464,47,FALSE),VLOOKUP($A646,Pit!$A$4:$BF$1664,56,FALSE))</f>
        <v>800</v>
      </c>
      <c r="W646" s="19">
        <f>IF($C646="B",VLOOKUP($A646,Bat!$A$4:$BA$1464,48,FALSE),VLOOKUP($A646,Pit!$A$4:$BF$1664,57,FALSE))</f>
        <v>0</v>
      </c>
      <c r="X646" s="14">
        <f t="shared" si="47"/>
        <v>1216</v>
      </c>
      <c r="Y646" s="20">
        <f t="shared" si="48"/>
        <v>366</v>
      </c>
      <c r="Z646" s="14">
        <f>IFERROR(VLOOKUP($D646,Results37!$F$3:$L$1396,Z$1,FALSE),"")</f>
        <v>277</v>
      </c>
      <c r="AA646" s="43">
        <f>IF(ISERROR(VLOOKUP(D646,Results37!$F$3:$O$1399,AA$1,FALSE)),"",IF(VLOOKUP(D646,Results37!$F$3:$O$1399,AA$1+1,FALSE)=1,"S"&amp;VLOOKUP(D646,Results37!$F$3:$O$1399,AA$1,FALSE),VLOOKUP(D646,Results37!$F$3:$O$1399,AA$1,FALSE)))</f>
        <v>10</v>
      </c>
      <c r="AB646" s="14">
        <f>IFERROR(VLOOKUP($D646,Results37!$F$3:$L$1396,AB$1,FALSE),"")</f>
        <v>1</v>
      </c>
      <c r="AC646" s="14" t="str">
        <f>IFERROR(VLOOKUP($D646,Results37!$F$3:$L$1396,AC$1,FALSE),"")</f>
        <v>Yuma Arroyos</v>
      </c>
      <c r="AD646" s="14">
        <f t="shared" si="49"/>
        <v>939</v>
      </c>
      <c r="AE646" s="18" t="str">
        <f>IF(ISERROR(VLOOKUP($AC646&amp;"-"&amp;$F646&amp;" "&amp;G646,Bonuses!$B$1:$G$1006,4,FALSE)),"",INT(VLOOKUP($AC646&amp;"-"&amp;$F646&amp;" "&amp;$G646,Bonuses!$B$1:$G$1006,4,FALSE)))</f>
        <v/>
      </c>
      <c r="AF646" s="14" t="str">
        <f>IF(ISERROR(VLOOKUP($AC646&amp;"-"&amp;$F646,Bonuses!$B$1:$G$1006,5,FALSE)),"",IF(VLOOKUP($AC646&amp;"-"&amp;$F646,Bonuses!$B$1:$G$1006,5,FALSE)="","",VLOOKUP($AC646&amp;"-"&amp;$F646,Bonuses!$B$1:$G$1006,6,FALSE)&amp;" yrs, "&amp;VLOOKUP($AC646&amp;"-"&amp;$F646,Bonuses!$B$1:$G$1006,5,FALSE)))</f>
        <v/>
      </c>
    </row>
    <row r="647" spans="1:32" s="19" customFormat="1" hidden="1" x14ac:dyDescent="0.3">
      <c r="A647" s="19">
        <v>10941</v>
      </c>
      <c r="B647" s="19">
        <f t="shared" si="46"/>
        <v>0</v>
      </c>
      <c r="C647" s="14" t="str">
        <f>IF(ISNUMBER(IFERROR(VLOOKUP($A647,Pit!$A$4:$A$600,1,FALSE),"B")),"P","B")</f>
        <v>P</v>
      </c>
      <c r="D647" s="15">
        <f>IF($C647="B",VLOOKUP($A647,Bat!$A$4:$BG$1500,D$1,FALSE),VLOOKUP($A647,Pit!$A$4:$BA$1686,D$2,FALSE))</f>
        <v>10941</v>
      </c>
      <c r="E647" s="14" t="str">
        <f>IF($C647="B",VLOOKUP($A647,Bat!$A$4:$BG$1500,E$1,FALSE),VLOOKUP($A647,Pit!$A$4:$BA$1686,E$2,FALSE))</f>
        <v>SP</v>
      </c>
      <c r="F647" s="14" t="str">
        <f>IF($C647="B",VLOOKUP($A647,Bat!$A$4:$BG$1500,F$1,FALSE),VLOOKUP($A647,Pit!$A$4:$BA$1686,F$2,FALSE))</f>
        <v>Ted</v>
      </c>
      <c r="G647" s="14" t="str">
        <f>IF($C647="B",VLOOKUP($A647,Bat!$A$4:$BG$1500,G$1,FALSE),VLOOKUP($A647,Pit!$A$4:$BA$1686,G$2,FALSE))</f>
        <v>Price</v>
      </c>
      <c r="H647" s="14">
        <f>IF($C647="B",VLOOKUP($A647,Bat!$A$4:$BG$1500,H$1,FALSE),VLOOKUP($A647,Pit!$A$4:$BA$1686,H$2,FALSE))</f>
        <v>21</v>
      </c>
      <c r="I647" s="14" t="str">
        <f>IF($C647="B",VLOOKUP($A647,Bat!$A$4:$BG$1500,I$1,FALSE),VLOOKUP($A647,Pit!$A$4:$BA$1686,I$2,FALSE))</f>
        <v>R</v>
      </c>
      <c r="J647" s="14" t="str">
        <f>IF($C647="B",VLOOKUP($A647,Bat!$A$4:$BG$1500,J$1,FALSE),VLOOKUP($A647,Pit!$A$4:$BA$1686,J$2,FALSE))</f>
        <v>R</v>
      </c>
      <c r="K647" s="14" t="str">
        <f>IF($C647="B",VLOOKUP($A647,Bat!$A$4:$BG$1500,K$1,FALSE),VLOOKUP($A647,Pit!$A$4:$BA$1686,K$2,FALSE))</f>
        <v>Low</v>
      </c>
      <c r="L647" s="15" t="str">
        <f>IF($C647="B",VLOOKUP($A647,Bat!$A$4:$BG$1500,L$1,FALSE),VLOOKUP($A647,Pit!$A$4:$BA$1686,L$2,FALSE))</f>
        <v>Normal</v>
      </c>
      <c r="M647" s="14">
        <f>IF($C647="B",VLOOKUP($A647,Bat!$A$4:$BG$1500,M$1,FALSE),VLOOKUP($A647,Pit!$A$4:$BA$1686,M$2,FALSE))</f>
        <v>4</v>
      </c>
      <c r="N647" s="14">
        <f>IF($C647="B",VLOOKUP($A647,Bat!$A$4:$BG$1500,N$1,FALSE),VLOOKUP($A647,Pit!$A$4:$BA$1686,N$2,FALSE))</f>
        <v>2</v>
      </c>
      <c r="O647" s="14">
        <f>IF($C647="B",VLOOKUP($A647,Bat!$A$4:$BG$1500,O$1,FALSE),VLOOKUP($A647,Pit!$A$4:$BA$1686,O$2,FALSE))</f>
        <v>3</v>
      </c>
      <c r="P647" s="14" t="str">
        <f>IF($C647="B",VLOOKUP($A647,Bat!$A$4:$BG$1500,P$1,FALSE),VLOOKUP($A647,Pit!$A$4:$BA$1686,P$2,FALSE))</f>
        <v>94-96 Mph</v>
      </c>
      <c r="Q647" s="15">
        <f>IF($C647="B",VLOOKUP($A647,Bat!$A$4:$BG$1500,Q$1,FALSE),VLOOKUP($A647,Pit!$A$4:$BA$1686,Q$2,FALSE))</f>
        <v>7</v>
      </c>
      <c r="R647" s="16">
        <f>IF($C647="B",VLOOKUP($A647,Bat!$A$4:$BG$1500,R$1,FALSE),VLOOKUP($A647,Pit!$A$4:$BA$1686,R$2,FALSE))</f>
        <v>100.62432203477331</v>
      </c>
      <c r="S647" s="17">
        <f>IF($C647="B",VLOOKUP($A647,Bat!$A$4:$BG$1500,S$1,FALSE),VLOOKUP($A647,Pit!$A$4:$BA$1686,S$2,FALSE))</f>
        <v>-3.4565478660888951E-2</v>
      </c>
      <c r="T647" s="48" t="str">
        <f>IF($C647="B",VLOOKUP($A647,Bat!$A$4:$BG$1500,T$1,FALSE),VLOOKUP($A647,Pit!$A$4:$BA$1686,T$2,FALSE))</f>
        <v>-</v>
      </c>
      <c r="U647" s="19">
        <f>IF($C647="B",VLOOKUP($A647,Bat!$A$4:$AU$1464,46,FALSE),VLOOKUP($A647,Pit!$A$4:$BD$1664,55,FALSE))</f>
        <v>800</v>
      </c>
      <c r="V647" s="19">
        <f>IF($C647="B",VLOOKUP($A647,Bat!$A$4:$BA$1464,47,FALSE),VLOOKUP($A647,Pit!$A$4:$BF$1664,56,FALSE))</f>
        <v>800</v>
      </c>
      <c r="W647" s="19">
        <f>IF($C647="B",VLOOKUP($A647,Bat!$A$4:$BA$1464,48,FALSE),VLOOKUP($A647,Pit!$A$4:$BF$1664,57,FALSE))</f>
        <v>0</v>
      </c>
      <c r="X647" s="14">
        <f t="shared" si="47"/>
        <v>1320</v>
      </c>
      <c r="Y647" s="20">
        <f t="shared" si="48"/>
        <v>470</v>
      </c>
      <c r="Z647" s="14">
        <f>IFERROR(VLOOKUP($D647,Results37!$F$3:$L$1396,Z$1,FALSE),"")</f>
        <v>487</v>
      </c>
      <c r="AA647" s="43">
        <f>IF(ISERROR(VLOOKUP(D647,Results37!$F$3:$O$1399,AA$1,FALSE)),"",IF(VLOOKUP(D647,Results37!$F$3:$O$1399,AA$1+1,FALSE)=1,"S"&amp;VLOOKUP(D647,Results37!$F$3:$O$1399,AA$1,FALSE),VLOOKUP(D647,Results37!$F$3:$O$1399,AA$1,FALSE)))</f>
        <v>16</v>
      </c>
      <c r="AB647" s="14">
        <f>IFERROR(VLOOKUP($D647,Results37!$F$3:$L$1396,AB$1,FALSE),"")</f>
        <v>19</v>
      </c>
      <c r="AC647" s="14" t="str">
        <f>IFERROR(VLOOKUP($D647,Results37!$F$3:$L$1396,AC$1,FALSE),"")</f>
        <v>Kalamazoo Badgers</v>
      </c>
      <c r="AD647" s="14">
        <f t="shared" si="49"/>
        <v>833</v>
      </c>
      <c r="AE647" s="18" t="str">
        <f>IF(ISERROR(VLOOKUP($AC647&amp;"-"&amp;$F647&amp;" "&amp;G647,Bonuses!$B$1:$G$1006,4,FALSE)),"",INT(VLOOKUP($AC647&amp;"-"&amp;$F647&amp;" "&amp;$G647,Bonuses!$B$1:$G$1006,4,FALSE)))</f>
        <v/>
      </c>
      <c r="AF647" s="14" t="str">
        <f>IF(ISERROR(VLOOKUP($AC647&amp;"-"&amp;$F647,Bonuses!$B$1:$G$1006,5,FALSE)),"",IF(VLOOKUP($AC647&amp;"-"&amp;$F647,Bonuses!$B$1:$G$1006,5,FALSE)="","",VLOOKUP($AC647&amp;"-"&amp;$F647,Bonuses!$B$1:$G$1006,6,FALSE)&amp;" yrs, "&amp;VLOOKUP($AC647&amp;"-"&amp;$F647,Bonuses!$B$1:$G$1006,5,FALSE)))</f>
        <v/>
      </c>
    </row>
    <row r="648" spans="1:32" s="19" customFormat="1" hidden="1" x14ac:dyDescent="0.3">
      <c r="A648" s="19">
        <v>15299</v>
      </c>
      <c r="B648" s="19">
        <f t="shared" si="46"/>
        <v>0</v>
      </c>
      <c r="C648" s="14" t="str">
        <f>IF(ISNUMBER(IFERROR(VLOOKUP($A648,Pit!$A$4:$A$600,1,FALSE),"B")),"P","B")</f>
        <v>P</v>
      </c>
      <c r="D648" s="15">
        <f>IF($C648="B",VLOOKUP($A648,Bat!$A$4:$BG$1500,D$1,FALSE),VLOOKUP($A648,Pit!$A$4:$BA$1686,D$2,FALSE))</f>
        <v>15299</v>
      </c>
      <c r="E648" s="14" t="str">
        <f>IF($C648="B",VLOOKUP($A648,Bat!$A$4:$BG$1500,E$1,FALSE),VLOOKUP($A648,Pit!$A$4:$BA$1686,E$2,FALSE))</f>
        <v>SP</v>
      </c>
      <c r="F648" s="14" t="str">
        <f>IF($C648="B",VLOOKUP($A648,Bat!$A$4:$BG$1500,F$1,FALSE),VLOOKUP($A648,Pit!$A$4:$BA$1686,F$2,FALSE))</f>
        <v>Chris</v>
      </c>
      <c r="G648" s="14" t="str">
        <f>IF($C648="B",VLOOKUP($A648,Bat!$A$4:$BG$1500,G$1,FALSE),VLOOKUP($A648,Pit!$A$4:$BA$1686,G$2,FALSE))</f>
        <v>Welson</v>
      </c>
      <c r="H648" s="14">
        <f>IF($C648="B",VLOOKUP($A648,Bat!$A$4:$BG$1500,H$1,FALSE),VLOOKUP($A648,Pit!$A$4:$BA$1686,H$2,FALSE))</f>
        <v>21</v>
      </c>
      <c r="I648" s="14" t="str">
        <f>IF($C648="B",VLOOKUP($A648,Bat!$A$4:$BG$1500,I$1,FALSE),VLOOKUP($A648,Pit!$A$4:$BA$1686,I$2,FALSE))</f>
        <v>L</v>
      </c>
      <c r="J648" s="14" t="str">
        <f>IF($C648="B",VLOOKUP($A648,Bat!$A$4:$BG$1500,J$1,FALSE),VLOOKUP($A648,Pit!$A$4:$BA$1686,J$2,FALSE))</f>
        <v>L</v>
      </c>
      <c r="K648" s="14" t="str">
        <f>IF($C648="B",VLOOKUP($A648,Bat!$A$4:$BG$1500,K$1,FALSE),VLOOKUP($A648,Pit!$A$4:$BA$1686,K$2,FALSE))</f>
        <v>Normal</v>
      </c>
      <c r="L648" s="15" t="str">
        <f>IF($C648="B",VLOOKUP($A648,Bat!$A$4:$BG$1500,L$1,FALSE),VLOOKUP($A648,Pit!$A$4:$BA$1686,L$2,FALSE))</f>
        <v>Normal</v>
      </c>
      <c r="M648" s="14">
        <f>IF($C648="B",VLOOKUP($A648,Bat!$A$4:$BG$1500,M$1,FALSE),VLOOKUP($A648,Pit!$A$4:$BA$1686,M$2,FALSE))</f>
        <v>4</v>
      </c>
      <c r="N648" s="14">
        <f>IF($C648="B",VLOOKUP($A648,Bat!$A$4:$BG$1500,N$1,FALSE),VLOOKUP($A648,Pit!$A$4:$BA$1686,N$2,FALSE))</f>
        <v>2</v>
      </c>
      <c r="O648" s="14">
        <f>IF($C648="B",VLOOKUP($A648,Bat!$A$4:$BG$1500,O$1,FALSE),VLOOKUP($A648,Pit!$A$4:$BA$1686,O$2,FALSE))</f>
        <v>4</v>
      </c>
      <c r="P648" s="14" t="str">
        <f>IF($C648="B",VLOOKUP($A648,Bat!$A$4:$BG$1500,P$1,FALSE),VLOOKUP($A648,Pit!$A$4:$BA$1686,P$2,FALSE))</f>
        <v>89-91 Mph</v>
      </c>
      <c r="Q648" s="15">
        <f>IF($C648="B",VLOOKUP($A648,Bat!$A$4:$BG$1500,Q$1,FALSE),VLOOKUP($A648,Pit!$A$4:$BA$1686,Q$2,FALSE))</f>
        <v>5</v>
      </c>
      <c r="R648" s="16">
        <f>IF($C648="B",VLOOKUP($A648,Bat!$A$4:$BG$1500,R$1,FALSE),VLOOKUP($A648,Pit!$A$4:$BA$1686,R$2,FALSE))</f>
        <v>105.23482346296279</v>
      </c>
      <c r="S648" s="17">
        <f>IF($C648="B",VLOOKUP($A648,Bat!$A$4:$BG$1500,S$1,FALSE),VLOOKUP($A648,Pit!$A$4:$BA$1686,S$2,FALSE))</f>
        <v>0.39078400436311606</v>
      </c>
      <c r="T648" s="48" t="str">
        <f>IF($C648="B",VLOOKUP($A648,Bat!$A$4:$BG$1500,T$1,FALSE),VLOOKUP($A648,Pit!$A$4:$BA$1686,T$2,FALSE))</f>
        <v>$20k</v>
      </c>
      <c r="U648" s="19">
        <f>IF($C648="B",VLOOKUP($A648,Bat!$A$4:$AU$1464,46,FALSE),VLOOKUP($A648,Pit!$A$4:$BD$1664,55,FALSE))</f>
        <v>800</v>
      </c>
      <c r="V648" s="19">
        <f>IF($C648="B",VLOOKUP($A648,Bat!$A$4:$BA$1464,47,FALSE),VLOOKUP($A648,Pit!$A$4:$BF$1664,56,FALSE))</f>
        <v>800</v>
      </c>
      <c r="W648" s="19">
        <f>IF($C648="B",VLOOKUP($A648,Bat!$A$4:$BA$1464,48,FALSE),VLOOKUP($A648,Pit!$A$4:$BF$1664,57,FALSE))</f>
        <v>0</v>
      </c>
      <c r="X648" s="14">
        <f t="shared" si="47"/>
        <v>1164</v>
      </c>
      <c r="Y648" s="20">
        <f t="shared" si="48"/>
        <v>314</v>
      </c>
      <c r="Z648" s="14">
        <f>IFERROR(VLOOKUP($D648,Results37!$F$3:$L$1396,Z$1,FALSE),"")</f>
        <v>334</v>
      </c>
      <c r="AA648" s="43">
        <f>IF(ISERROR(VLOOKUP(D648,Results37!$F$3:$O$1399,AA$1,FALSE)),"",IF(VLOOKUP(D648,Results37!$F$3:$O$1399,AA$1+1,FALSE)=1,"S"&amp;VLOOKUP(D648,Results37!$F$3:$O$1399,AA$1,FALSE),VLOOKUP(D648,Results37!$F$3:$O$1399,AA$1,FALSE)))</f>
        <v>11</v>
      </c>
      <c r="AB648" s="14">
        <f>IFERROR(VLOOKUP($D648,Results37!$F$3:$L$1396,AB$1,FALSE),"")</f>
        <v>26</v>
      </c>
      <c r="AC648" s="14" t="str">
        <f>IFERROR(VLOOKUP($D648,Results37!$F$3:$L$1396,AC$1,FALSE),"")</f>
        <v>Havana Leones</v>
      </c>
      <c r="AD648" s="14">
        <f t="shared" si="49"/>
        <v>830</v>
      </c>
      <c r="AE648" s="18" t="str">
        <f>IF(ISERROR(VLOOKUP($AC648&amp;"-"&amp;$F648&amp;" "&amp;G648,Bonuses!$B$1:$G$1006,4,FALSE)),"",INT(VLOOKUP($AC648&amp;"-"&amp;$F648&amp;" "&amp;$G648,Bonuses!$B$1:$G$1006,4,FALSE)))</f>
        <v/>
      </c>
      <c r="AF648" s="14" t="str">
        <f>IF(ISERROR(VLOOKUP($AC648&amp;"-"&amp;$F648,Bonuses!$B$1:$G$1006,5,FALSE)),"",IF(VLOOKUP($AC648&amp;"-"&amp;$F648,Bonuses!$B$1:$G$1006,5,FALSE)="","",VLOOKUP($AC648&amp;"-"&amp;$F648,Bonuses!$B$1:$G$1006,6,FALSE)&amp;" yrs, "&amp;VLOOKUP($AC648&amp;"-"&amp;$F648,Bonuses!$B$1:$G$1006,5,FALSE)))</f>
        <v/>
      </c>
    </row>
    <row r="649" spans="1:32" s="19" customFormat="1" hidden="1" x14ac:dyDescent="0.3">
      <c r="A649" s="19">
        <v>8931</v>
      </c>
      <c r="B649" s="19">
        <f t="shared" si="46"/>
        <v>0</v>
      </c>
      <c r="C649" s="14" t="str">
        <f>IF(ISNUMBER(IFERROR(VLOOKUP($A649,Pit!$A$4:$A$600,1,FALSE),"B")),"P","B")</f>
        <v>P</v>
      </c>
      <c r="D649" s="15">
        <f>IF($C649="B",VLOOKUP($A649,Bat!$A$4:$BG$1500,D$1,FALSE),VLOOKUP($A649,Pit!$A$4:$BA$1686,D$2,FALSE))</f>
        <v>8931</v>
      </c>
      <c r="E649" s="14" t="str">
        <f>IF($C649="B",VLOOKUP($A649,Bat!$A$4:$BG$1500,E$1,FALSE),VLOOKUP($A649,Pit!$A$4:$BA$1686,E$2,FALSE))</f>
        <v>SP</v>
      </c>
      <c r="F649" s="14" t="str">
        <f>IF($C649="B",VLOOKUP($A649,Bat!$A$4:$BG$1500,F$1,FALSE),VLOOKUP($A649,Pit!$A$4:$BA$1686,F$2,FALSE))</f>
        <v>Fred</v>
      </c>
      <c r="G649" s="14" t="str">
        <f>IF($C649="B",VLOOKUP($A649,Bat!$A$4:$BG$1500,G$1,FALSE),VLOOKUP($A649,Pit!$A$4:$BA$1686,G$2,FALSE))</f>
        <v>Walker</v>
      </c>
      <c r="H649" s="14">
        <f>IF($C649="B",VLOOKUP($A649,Bat!$A$4:$BG$1500,H$1,FALSE),VLOOKUP($A649,Pit!$A$4:$BA$1686,H$2,FALSE))</f>
        <v>21</v>
      </c>
      <c r="I649" s="14" t="str">
        <f>IF($C649="B",VLOOKUP($A649,Bat!$A$4:$BG$1500,I$1,FALSE),VLOOKUP($A649,Pit!$A$4:$BA$1686,I$2,FALSE))</f>
        <v>L</v>
      </c>
      <c r="J649" s="14" t="str">
        <f>IF($C649="B",VLOOKUP($A649,Bat!$A$4:$BG$1500,J$1,FALSE),VLOOKUP($A649,Pit!$A$4:$BA$1686,J$2,FALSE))</f>
        <v>L</v>
      </c>
      <c r="K649" s="14" t="str">
        <f>IF($C649="B",VLOOKUP($A649,Bat!$A$4:$BG$1500,K$1,FALSE),VLOOKUP($A649,Pit!$A$4:$BA$1686,K$2,FALSE))</f>
        <v>Normal</v>
      </c>
      <c r="L649" s="15" t="str">
        <f>IF($C649="B",VLOOKUP($A649,Bat!$A$4:$BG$1500,L$1,FALSE),VLOOKUP($A649,Pit!$A$4:$BA$1686,L$2,FALSE))</f>
        <v>Normal</v>
      </c>
      <c r="M649" s="14">
        <f>IF($C649="B",VLOOKUP($A649,Bat!$A$4:$BG$1500,M$1,FALSE),VLOOKUP($A649,Pit!$A$4:$BA$1686,M$2,FALSE))</f>
        <v>4</v>
      </c>
      <c r="N649" s="14">
        <f>IF($C649="B",VLOOKUP($A649,Bat!$A$4:$BG$1500,N$1,FALSE),VLOOKUP($A649,Pit!$A$4:$BA$1686,N$2,FALSE))</f>
        <v>1</v>
      </c>
      <c r="O649" s="14">
        <f>IF($C649="B",VLOOKUP($A649,Bat!$A$4:$BG$1500,O$1,FALSE),VLOOKUP($A649,Pit!$A$4:$BA$1686,O$2,FALSE))</f>
        <v>4</v>
      </c>
      <c r="P649" s="14" t="str">
        <f>IF($C649="B",VLOOKUP($A649,Bat!$A$4:$BG$1500,P$1,FALSE),VLOOKUP($A649,Pit!$A$4:$BA$1686,P$2,FALSE))</f>
        <v>93-95 Mph</v>
      </c>
      <c r="Q649" s="15">
        <f>IF($C649="B",VLOOKUP($A649,Bat!$A$4:$BG$1500,Q$1,FALSE),VLOOKUP($A649,Pit!$A$4:$BA$1686,Q$2,FALSE))</f>
        <v>8</v>
      </c>
      <c r="R649" s="16">
        <f>IF($C649="B",VLOOKUP($A649,Bat!$A$4:$BG$1500,R$1,FALSE),VLOOKUP($A649,Pit!$A$4:$BA$1686,R$2,FALSE))</f>
        <v>100.58506738776376</v>
      </c>
      <c r="S649" s="17">
        <f>IF($C649="B",VLOOKUP($A649,Bat!$A$4:$BG$1500,S$1,FALSE),VLOOKUP($A649,Pit!$A$4:$BA$1686,S$2,FALSE))</f>
        <v>-3.818698145659713E-2</v>
      </c>
      <c r="T649" s="48" t="str">
        <f>IF($C649="B",VLOOKUP($A649,Bat!$A$4:$BG$1500,T$1,FALSE),VLOOKUP($A649,Pit!$A$4:$BA$1686,T$2,FALSE))</f>
        <v>$20k</v>
      </c>
      <c r="U649" s="19">
        <f>IF($C649="B",VLOOKUP($A649,Bat!$A$4:$AU$1464,46,FALSE),VLOOKUP($A649,Pit!$A$4:$BD$1664,55,FALSE))</f>
        <v>800</v>
      </c>
      <c r="V649" s="19">
        <f>IF($C649="B",VLOOKUP($A649,Bat!$A$4:$BA$1464,47,FALSE),VLOOKUP($A649,Pit!$A$4:$BF$1664,56,FALSE))</f>
        <v>800</v>
      </c>
      <c r="W649" s="19">
        <f>IF($C649="B",VLOOKUP($A649,Bat!$A$4:$BA$1464,48,FALSE),VLOOKUP($A649,Pit!$A$4:$BF$1664,57,FALSE))</f>
        <v>0</v>
      </c>
      <c r="X649" s="14">
        <f t="shared" si="47"/>
        <v>1321</v>
      </c>
      <c r="Y649" s="20">
        <f t="shared" si="48"/>
        <v>471</v>
      </c>
      <c r="Z649" s="14">
        <f>IFERROR(VLOOKUP($D649,Results37!$F$3:$L$1396,Z$1,FALSE),"")</f>
        <v>369</v>
      </c>
      <c r="AA649" s="43">
        <f>IF(ISERROR(VLOOKUP(D649,Results37!$F$3:$O$1399,AA$1,FALSE)),"",IF(VLOOKUP(D649,Results37!$F$3:$O$1399,AA$1+1,FALSE)=1,"S"&amp;VLOOKUP(D649,Results37!$F$3:$O$1399,AA$1,FALSE),VLOOKUP(D649,Results37!$F$3:$O$1399,AA$1,FALSE)))</f>
        <v>12</v>
      </c>
      <c r="AB649" s="14">
        <f>IFERROR(VLOOKUP($D649,Results37!$F$3:$L$1396,AB$1,FALSE),"")</f>
        <v>29</v>
      </c>
      <c r="AC649" s="14" t="str">
        <f>IFERROR(VLOOKUP($D649,Results37!$F$3:$L$1396,AC$1,FALSE),"")</f>
        <v>Kentucky Thoroughbreds</v>
      </c>
      <c r="AD649" s="14">
        <f t="shared" si="49"/>
        <v>952</v>
      </c>
      <c r="AE649" s="18" t="str">
        <f>IF(ISERROR(VLOOKUP($AC649&amp;"-"&amp;$F649&amp;" "&amp;G649,Bonuses!$B$1:$G$1006,4,FALSE)),"",INT(VLOOKUP($AC649&amp;"-"&amp;$F649&amp;" "&amp;$G649,Bonuses!$B$1:$G$1006,4,FALSE)))</f>
        <v/>
      </c>
      <c r="AF649" s="14" t="str">
        <f>AA649&amp;"."&amp;AB649&amp;" ("&amp;Z649&amp;") - "&amp;E649&amp;" "&amp;F649&amp;" "&amp;G649</f>
        <v>12.29 (369) - SP Fred Walker</v>
      </c>
    </row>
    <row r="650" spans="1:32" s="19" customFormat="1" hidden="1" x14ac:dyDescent="0.3">
      <c r="A650" s="19">
        <v>10965</v>
      </c>
      <c r="B650" s="19">
        <f t="shared" si="46"/>
        <v>0</v>
      </c>
      <c r="C650" s="14" t="str">
        <f>IF(ISNUMBER(IFERROR(VLOOKUP($A650,Pit!$A$4:$A$600,1,FALSE),"B")),"P","B")</f>
        <v>P</v>
      </c>
      <c r="D650" s="15">
        <f>IF($C650="B",VLOOKUP($A650,Bat!$A$4:$BG$1500,D$1,FALSE),VLOOKUP($A650,Pit!$A$4:$BA$1686,D$2,FALSE))</f>
        <v>10965</v>
      </c>
      <c r="E650" s="14" t="str">
        <f>IF($C650="B",VLOOKUP($A650,Bat!$A$4:$BG$1500,E$1,FALSE),VLOOKUP($A650,Pit!$A$4:$BA$1686,E$2,FALSE))</f>
        <v>RP</v>
      </c>
      <c r="F650" s="14" t="str">
        <f>IF($C650="B",VLOOKUP($A650,Bat!$A$4:$BG$1500,F$1,FALSE),VLOOKUP($A650,Pit!$A$4:$BA$1686,F$2,FALSE))</f>
        <v>Rubén</v>
      </c>
      <c r="G650" s="14" t="str">
        <f>IF($C650="B",VLOOKUP($A650,Bat!$A$4:$BG$1500,G$1,FALSE),VLOOKUP($A650,Pit!$A$4:$BA$1686,G$2,FALSE))</f>
        <v>Hernández</v>
      </c>
      <c r="H650" s="14">
        <f>IF($C650="B",VLOOKUP($A650,Bat!$A$4:$BG$1500,H$1,FALSE),VLOOKUP($A650,Pit!$A$4:$BA$1686,H$2,FALSE))</f>
        <v>18</v>
      </c>
      <c r="I650" s="14" t="str">
        <f>IF($C650="B",VLOOKUP($A650,Bat!$A$4:$BG$1500,I$1,FALSE),VLOOKUP($A650,Pit!$A$4:$BA$1686,I$2,FALSE))</f>
        <v>L</v>
      </c>
      <c r="J650" s="14" t="str">
        <f>IF($C650="B",VLOOKUP($A650,Bat!$A$4:$BG$1500,J$1,FALSE),VLOOKUP($A650,Pit!$A$4:$BA$1686,J$2,FALSE))</f>
        <v>L</v>
      </c>
      <c r="K650" s="14" t="str">
        <f>IF($C650="B",VLOOKUP($A650,Bat!$A$4:$BG$1500,K$1,FALSE),VLOOKUP($A650,Pit!$A$4:$BA$1686,K$2,FALSE))</f>
        <v>Low</v>
      </c>
      <c r="L650" s="15" t="str">
        <f>IF($C650="B",VLOOKUP($A650,Bat!$A$4:$BG$1500,L$1,FALSE),VLOOKUP($A650,Pit!$A$4:$BA$1686,L$2,FALSE))</f>
        <v>Normal</v>
      </c>
      <c r="M650" s="14">
        <f>IF($C650="B",VLOOKUP($A650,Bat!$A$4:$BG$1500,M$1,FALSE),VLOOKUP($A650,Pit!$A$4:$BA$1686,M$2,FALSE))</f>
        <v>3</v>
      </c>
      <c r="N650" s="14">
        <f>IF($C650="B",VLOOKUP($A650,Bat!$A$4:$BG$1500,N$1,FALSE),VLOOKUP($A650,Pit!$A$4:$BA$1686,N$2,FALSE))</f>
        <v>1</v>
      </c>
      <c r="O650" s="14">
        <f>IF($C650="B",VLOOKUP($A650,Bat!$A$4:$BG$1500,O$1,FALSE),VLOOKUP($A650,Pit!$A$4:$BA$1686,O$2,FALSE))</f>
        <v>2</v>
      </c>
      <c r="P650" s="14" t="str">
        <f>IF($C650="B",VLOOKUP($A650,Bat!$A$4:$BG$1500,P$1,FALSE),VLOOKUP($A650,Pit!$A$4:$BA$1686,P$2,FALSE))</f>
        <v>84-86 Mph</v>
      </c>
      <c r="Q650" s="15">
        <f>IF($C650="B",VLOOKUP($A650,Bat!$A$4:$BG$1500,Q$1,FALSE),VLOOKUP($A650,Pit!$A$4:$BA$1686,Q$2,FALSE))</f>
        <v>9</v>
      </c>
      <c r="R650" s="16">
        <f>IF($C650="B",VLOOKUP($A650,Bat!$A$4:$BG$1500,R$1,FALSE),VLOOKUP($A650,Pit!$A$4:$BA$1686,R$2,FALSE))</f>
        <v>93.076579938320592</v>
      </c>
      <c r="S650" s="17">
        <f>IF($C650="B",VLOOKUP($A650,Bat!$A$4:$BG$1500,S$1,FALSE),VLOOKUP($A650,Pit!$A$4:$BA$1686,S$2,FALSE))</f>
        <v>-0.73089498830934474</v>
      </c>
      <c r="T650" s="48" t="str">
        <f>IF($C650="B",VLOOKUP($A650,Bat!$A$4:$BG$1500,T$1,FALSE),VLOOKUP($A650,Pit!$A$4:$BA$1686,T$2,FALSE))</f>
        <v>$70k</v>
      </c>
      <c r="U650" s="19">
        <f>IF($C650="B",VLOOKUP($A650,Bat!$A$4:$AU$1464,46,FALSE),VLOOKUP($A650,Pit!$A$4:$BD$1664,55,FALSE))</f>
        <v>800</v>
      </c>
      <c r="V650" s="19">
        <f>IF($C650="B",VLOOKUP($A650,Bat!$A$4:$BA$1464,47,FALSE),VLOOKUP($A650,Pit!$A$4:$BF$1664,56,FALSE))</f>
        <v>800</v>
      </c>
      <c r="W650" s="19">
        <f>IF($C650="B",VLOOKUP($A650,Bat!$A$4:$BA$1464,48,FALSE),VLOOKUP($A650,Pit!$A$4:$BF$1664,57,FALSE))</f>
        <v>0</v>
      </c>
      <c r="X650" s="14">
        <f t="shared" si="47"/>
        <v>1745</v>
      </c>
      <c r="Y650" s="20">
        <f t="shared" si="48"/>
        <v>895</v>
      </c>
      <c r="Z650" s="14" t="str">
        <f>IFERROR(VLOOKUP($D650,Results37!$F$3:$L$1396,Z$1,FALSE),"")</f>
        <v/>
      </c>
      <c r="AA650" s="43" t="str">
        <f>IF(ISERROR(VLOOKUP(D650,Results37!$F$3:$O$1399,AA$1,FALSE)),"",IF(VLOOKUP(D650,Results37!$F$3:$O$1399,AA$1+1,FALSE)=1,"S"&amp;VLOOKUP(D650,Results37!$F$3:$O$1399,AA$1,FALSE),VLOOKUP(D650,Results37!$F$3:$O$1399,AA$1,FALSE)))</f>
        <v/>
      </c>
      <c r="AB650" s="14" t="str">
        <f>IFERROR(VLOOKUP($D650,Results37!$F$3:$L$1396,AB$1,FALSE),"")</f>
        <v/>
      </c>
      <c r="AC650" s="14" t="str">
        <f>IFERROR(VLOOKUP($D650,Results37!$F$3:$L$1396,AC$1,FALSE),"")</f>
        <v/>
      </c>
      <c r="AD650" s="14" t="e">
        <f t="shared" si="49"/>
        <v>#VALUE!</v>
      </c>
      <c r="AE650" s="18" t="str">
        <f>IF(ISERROR(VLOOKUP($AC650&amp;"-"&amp;$F650&amp;" "&amp;G650,Bonuses!$B$1:$G$1006,4,FALSE)),"",INT(VLOOKUP($AC650&amp;"-"&amp;$F650&amp;" "&amp;$G650,Bonuses!$B$1:$G$1006,4,FALSE)))</f>
        <v/>
      </c>
      <c r="AF650" s="14" t="str">
        <f>IF(ISERROR(VLOOKUP($AC650&amp;"-"&amp;$F650,Bonuses!$B$1:$G$1006,5,FALSE)),"",IF(VLOOKUP($AC650&amp;"-"&amp;$F650,Bonuses!$B$1:$G$1006,5,FALSE)="","",VLOOKUP($AC650&amp;"-"&amp;$F650,Bonuses!$B$1:$G$1006,6,FALSE)&amp;" yrs, "&amp;VLOOKUP($AC650&amp;"-"&amp;$F650,Bonuses!$B$1:$G$1006,5,FALSE)))</f>
        <v/>
      </c>
    </row>
    <row r="651" spans="1:32" s="19" customFormat="1" hidden="1" x14ac:dyDescent="0.3">
      <c r="A651" s="19">
        <v>4911</v>
      </c>
      <c r="B651" s="19">
        <f t="shared" si="46"/>
        <v>0</v>
      </c>
      <c r="C651" s="14" t="str">
        <f>IF(ISNUMBER(IFERROR(VLOOKUP($A651,Pit!$A$4:$A$600,1,FALSE),"B")),"P","B")</f>
        <v>B</v>
      </c>
      <c r="D651" s="15">
        <f>IF($C651="B",VLOOKUP($A651,Bat!$A$4:$BG$1500,D$1,FALSE),VLOOKUP($A651,Pit!$A$4:$BA$1686,D$2,FALSE))</f>
        <v>4911</v>
      </c>
      <c r="E651" s="14" t="str">
        <f>IF($C651="B",VLOOKUP($A651,Bat!$A$4:$BG$1500,E$1,FALSE),VLOOKUP($A651,Pit!$A$4:$BA$1686,E$2,FALSE))</f>
        <v>RF</v>
      </c>
      <c r="F651" s="14" t="str">
        <f>IF($C651="B",VLOOKUP($A651,Bat!$A$4:$BG$1500,F$1,FALSE),VLOOKUP($A651,Pit!$A$4:$BA$1686,F$2,FALSE))</f>
        <v>Allen</v>
      </c>
      <c r="G651" s="14" t="str">
        <f>IF($C651="B",VLOOKUP($A651,Bat!$A$4:$BG$1500,G$1,FALSE),VLOOKUP($A651,Pit!$A$4:$BA$1686,G$2,FALSE))</f>
        <v>Heighway</v>
      </c>
      <c r="H651" s="14">
        <f>IF($C651="B",VLOOKUP($A651,Bat!$A$4:$BG$1500,H$1,FALSE),VLOOKUP($A651,Pit!$A$4:$BA$1686,H$2,FALSE))</f>
        <v>21</v>
      </c>
      <c r="I651" s="14" t="str">
        <f>IF($C651="B",VLOOKUP($A651,Bat!$A$4:$BG$1500,I$1,FALSE),VLOOKUP($A651,Pit!$A$4:$BA$1686,I$2,FALSE))</f>
        <v>S</v>
      </c>
      <c r="J651" s="14" t="str">
        <f>IF($C651="B",VLOOKUP($A651,Bat!$A$4:$BG$1500,J$1,FALSE),VLOOKUP($A651,Pit!$A$4:$BA$1686,J$2,FALSE))</f>
        <v>R</v>
      </c>
      <c r="K651" s="14" t="str">
        <f>IF($C651="B",VLOOKUP($A651,Bat!$A$4:$BG$1500,K$1,FALSE),VLOOKUP($A651,Pit!$A$4:$BA$1686,K$2,FALSE))</f>
        <v>High</v>
      </c>
      <c r="L651" s="15" t="str">
        <f>IF($C651="B",VLOOKUP($A651,Bat!$A$4:$BG$1500,L$1,FALSE),VLOOKUP($A651,Pit!$A$4:$BA$1686,L$2,FALSE))</f>
        <v>Normal</v>
      </c>
      <c r="M651" s="14">
        <f>IF($C651="B",VLOOKUP($A651,Bat!$A$4:$BG$1500,M$1,FALSE),VLOOKUP($A651,Pit!$A$4:$BA$1686,M$2,FALSE))</f>
        <v>3</v>
      </c>
      <c r="N651" s="14">
        <f>IF($C651="B",VLOOKUP($A651,Bat!$A$4:$BG$1500,N$1,FALSE),VLOOKUP($A651,Pit!$A$4:$BA$1686,N$2,FALSE))</f>
        <v>3</v>
      </c>
      <c r="O651" s="14">
        <f>IF($C651="B",VLOOKUP($A651,Bat!$A$4:$BG$1500,O$1,FALSE),VLOOKUP($A651,Pit!$A$4:$BA$1686,O$2,FALSE))</f>
        <v>2</v>
      </c>
      <c r="P651" s="14">
        <f>IF($C651="B",VLOOKUP($A651,Bat!$A$4:$BG$1500,P$1,FALSE),VLOOKUP($A651,Pit!$A$4:$BA$1686,P$2,FALSE))</f>
        <v>4</v>
      </c>
      <c r="Q651" s="15">
        <f>IF($C651="B",VLOOKUP($A651,Bat!$A$4:$BG$1500,Q$1,FALSE),VLOOKUP($A651,Pit!$A$4:$BA$1686,Q$2,FALSE))</f>
        <v>3</v>
      </c>
      <c r="R651" s="16">
        <f>IF($C651="B",VLOOKUP($A651,Bat!$A$4:$BG$1500,R$1,FALSE),VLOOKUP($A651,Pit!$A$4:$BA$1686,R$2,FALSE))</f>
        <v>106.93861295673975</v>
      </c>
      <c r="S651" s="17">
        <f>IF($C651="B",VLOOKUP($A651,Bat!$A$4:$BG$1500,S$1,FALSE),VLOOKUP($A651,Pit!$A$4:$BA$1686,S$2,FALSE))</f>
        <v>-0.24426961863233171</v>
      </c>
      <c r="T651" s="48" t="str">
        <f>IF($C651="B",VLOOKUP($A651,Bat!$A$4:$BG$1500,T$1,FALSE),VLOOKUP($A651,Pit!$A$4:$BA$1686,T$2,FALSE))</f>
        <v>$34k</v>
      </c>
      <c r="U651" s="19">
        <f>IF($C651="B",VLOOKUP($A651,Bat!$A$4:$AU$1464,46,FALSE),VLOOKUP($A651,Pit!$A$4:$BD$1664,55,FALSE))</f>
        <v>800</v>
      </c>
      <c r="V651" s="19">
        <f>IF($C651="B",VLOOKUP($A651,Bat!$A$4:$BA$1464,47,FALSE),VLOOKUP($A651,Pit!$A$4:$BF$1664,56,FALSE))</f>
        <v>800</v>
      </c>
      <c r="W651" s="19">
        <f>IF($C651="B",VLOOKUP($A651,Bat!$A$4:$BA$1464,48,FALSE),VLOOKUP($A651,Pit!$A$4:$BF$1664,57,FALSE))</f>
        <v>0</v>
      </c>
      <c r="X651" s="14">
        <f t="shared" si="47"/>
        <v>1470</v>
      </c>
      <c r="Y651" s="20">
        <f t="shared" si="48"/>
        <v>620</v>
      </c>
      <c r="Z651" s="14" t="str">
        <f>IFERROR(VLOOKUP($D651,Results37!$F$3:$L$1396,Z$1,FALSE),"")</f>
        <v/>
      </c>
      <c r="AA651" s="43" t="str">
        <f>IF(ISERROR(VLOOKUP(D651,Results37!$F$3:$O$1399,AA$1,FALSE)),"",IF(VLOOKUP(D651,Results37!$F$3:$O$1399,AA$1+1,FALSE)=1,"S"&amp;VLOOKUP(D651,Results37!$F$3:$O$1399,AA$1,FALSE),VLOOKUP(D651,Results37!$F$3:$O$1399,AA$1,FALSE)))</f>
        <v/>
      </c>
      <c r="AB651" s="14" t="str">
        <f>IFERROR(VLOOKUP($D651,Results37!$F$3:$L$1396,AB$1,FALSE),"")</f>
        <v/>
      </c>
      <c r="AC651" s="14" t="str">
        <f>IFERROR(VLOOKUP($D651,Results37!$F$3:$L$1396,AC$1,FALSE),"")</f>
        <v/>
      </c>
      <c r="AD651" s="14" t="e">
        <f t="shared" si="49"/>
        <v>#VALUE!</v>
      </c>
      <c r="AE651" s="18" t="str">
        <f>IF(ISERROR(VLOOKUP($AC651&amp;"-"&amp;$F651&amp;" "&amp;G651,Bonuses!$B$1:$G$1006,4,FALSE)),"",INT(VLOOKUP($AC651&amp;"-"&amp;$F651&amp;" "&amp;$G651,Bonuses!$B$1:$G$1006,4,FALSE)))</f>
        <v/>
      </c>
      <c r="AF651" s="14" t="str">
        <f>IF(ISERROR(VLOOKUP($AC651&amp;"-"&amp;$F651,Bonuses!$B$1:$G$1006,5,FALSE)),"",IF(VLOOKUP($AC651&amp;"-"&amp;$F651,Bonuses!$B$1:$G$1006,5,FALSE)="","",VLOOKUP($AC651&amp;"-"&amp;$F651,Bonuses!$B$1:$G$1006,6,FALSE)&amp;" yrs, "&amp;VLOOKUP($AC651&amp;"-"&amp;$F651,Bonuses!$B$1:$G$1006,5,FALSE)))</f>
        <v/>
      </c>
    </row>
    <row r="652" spans="1:32" s="19" customFormat="1" hidden="1" x14ac:dyDescent="0.3">
      <c r="A652" s="19">
        <v>12918</v>
      </c>
      <c r="B652" s="19">
        <f t="shared" si="46"/>
        <v>0</v>
      </c>
      <c r="C652" s="14" t="str">
        <f>IF(ISNUMBER(IFERROR(VLOOKUP($A652,Pit!$A$4:$A$600,1,FALSE),"B")),"P","B")</f>
        <v>B</v>
      </c>
      <c r="D652" s="15">
        <f>IF($C652="B",VLOOKUP($A652,Bat!$A$4:$BG$1500,D$1,FALSE),VLOOKUP($A652,Pit!$A$4:$BA$1686,D$2,FALSE))</f>
        <v>12918</v>
      </c>
      <c r="E652" s="14" t="str">
        <f>IF($C652="B",VLOOKUP($A652,Bat!$A$4:$BG$1500,E$1,FALSE),VLOOKUP($A652,Pit!$A$4:$BA$1686,E$2,FALSE))</f>
        <v>RF</v>
      </c>
      <c r="F652" s="14" t="str">
        <f>IF($C652="B",VLOOKUP($A652,Bat!$A$4:$BG$1500,F$1,FALSE),VLOOKUP($A652,Pit!$A$4:$BA$1686,F$2,FALSE))</f>
        <v>Yusuke</v>
      </c>
      <c r="G652" s="14" t="str">
        <f>IF($C652="B",VLOOKUP($A652,Bat!$A$4:$BG$1500,G$1,FALSE),VLOOKUP($A652,Pit!$A$4:$BA$1686,G$2,FALSE))</f>
        <v>Maeda</v>
      </c>
      <c r="H652" s="14">
        <f>IF($C652="B",VLOOKUP($A652,Bat!$A$4:$BG$1500,H$1,FALSE),VLOOKUP($A652,Pit!$A$4:$BA$1686,H$2,FALSE))</f>
        <v>18</v>
      </c>
      <c r="I652" s="14" t="str">
        <f>IF($C652="B",VLOOKUP($A652,Bat!$A$4:$BG$1500,I$1,FALSE),VLOOKUP($A652,Pit!$A$4:$BA$1686,I$2,FALSE))</f>
        <v>R</v>
      </c>
      <c r="J652" s="14" t="str">
        <f>IF($C652="B",VLOOKUP($A652,Bat!$A$4:$BG$1500,J$1,FALSE),VLOOKUP($A652,Pit!$A$4:$BA$1686,J$2,FALSE))</f>
        <v>R</v>
      </c>
      <c r="K652" s="14" t="str">
        <f>IF($C652="B",VLOOKUP($A652,Bat!$A$4:$BG$1500,K$1,FALSE),VLOOKUP($A652,Pit!$A$4:$BA$1686,K$2,FALSE))</f>
        <v>Normal</v>
      </c>
      <c r="L652" s="15" t="str">
        <f>IF($C652="B",VLOOKUP($A652,Bat!$A$4:$BG$1500,L$1,FALSE),VLOOKUP($A652,Pit!$A$4:$BA$1686,L$2,FALSE))</f>
        <v>Normal</v>
      </c>
      <c r="M652" s="14">
        <f>IF($C652="B",VLOOKUP($A652,Bat!$A$4:$BG$1500,M$1,FALSE),VLOOKUP($A652,Pit!$A$4:$BA$1686,M$2,FALSE))</f>
        <v>2</v>
      </c>
      <c r="N652" s="14">
        <f>IF($C652="B",VLOOKUP($A652,Bat!$A$4:$BG$1500,N$1,FALSE),VLOOKUP($A652,Pit!$A$4:$BA$1686,N$2,FALSE))</f>
        <v>3</v>
      </c>
      <c r="O652" s="14">
        <f>IF($C652="B",VLOOKUP($A652,Bat!$A$4:$BG$1500,O$1,FALSE),VLOOKUP($A652,Pit!$A$4:$BA$1686,O$2,FALSE))</f>
        <v>3</v>
      </c>
      <c r="P652" s="14">
        <f>IF($C652="B",VLOOKUP($A652,Bat!$A$4:$BG$1500,P$1,FALSE),VLOOKUP($A652,Pit!$A$4:$BA$1686,P$2,FALSE))</f>
        <v>4</v>
      </c>
      <c r="Q652" s="15">
        <f>IF($C652="B",VLOOKUP($A652,Bat!$A$4:$BG$1500,Q$1,FALSE),VLOOKUP($A652,Pit!$A$4:$BA$1686,Q$2,FALSE))</f>
        <v>3</v>
      </c>
      <c r="R652" s="16">
        <f>IF($C652="B",VLOOKUP($A652,Bat!$A$4:$BG$1500,R$1,FALSE),VLOOKUP($A652,Pit!$A$4:$BA$1686,R$2,FALSE))</f>
        <v>106.90060390763165</v>
      </c>
      <c r="S652" s="17">
        <f>IF($C652="B",VLOOKUP($A652,Bat!$A$4:$BG$1500,S$1,FALSE),VLOOKUP($A652,Pit!$A$4:$BA$1686,S$2,FALSE))</f>
        <v>-0.25220928238733537</v>
      </c>
      <c r="T652" s="48" t="str">
        <f>IF($C652="B",VLOOKUP($A652,Bat!$A$4:$BG$1500,T$1,FALSE),VLOOKUP($A652,Pit!$A$4:$BA$1686,T$2,FALSE))</f>
        <v>$65k</v>
      </c>
      <c r="U652" s="19">
        <f>IF($C652="B",VLOOKUP($A652,Bat!$A$4:$AU$1464,46,FALSE),VLOOKUP($A652,Pit!$A$4:$BD$1664,55,FALSE))</f>
        <v>800</v>
      </c>
      <c r="V652" s="19">
        <f>IF($C652="B",VLOOKUP($A652,Bat!$A$4:$BA$1464,47,FALSE),VLOOKUP($A652,Pit!$A$4:$BF$1664,56,FALSE))</f>
        <v>800</v>
      </c>
      <c r="W652" s="19">
        <f>IF($C652="B",VLOOKUP($A652,Bat!$A$4:$BA$1464,48,FALSE),VLOOKUP($A652,Pit!$A$4:$BF$1664,57,FALSE))</f>
        <v>0</v>
      </c>
      <c r="X652" s="14">
        <f t="shared" si="47"/>
        <v>1471</v>
      </c>
      <c r="Y652" s="20">
        <f t="shared" si="48"/>
        <v>621</v>
      </c>
      <c r="Z652" s="14">
        <f>IFERROR(VLOOKUP($D652,Results37!$F$3:$L$1396,Z$1,FALSE),"")</f>
        <v>591</v>
      </c>
      <c r="AA652" s="43">
        <f>IF(ISERROR(VLOOKUP(D652,Results37!$F$3:$O$1399,AA$1,FALSE)),"",IF(VLOOKUP(D652,Results37!$F$3:$O$1399,AA$1+1,FALSE)=1,"S"&amp;VLOOKUP(D652,Results37!$F$3:$O$1399,AA$1,FALSE),VLOOKUP(D652,Results37!$F$3:$O$1399,AA$1,FALSE)))</f>
        <v>19</v>
      </c>
      <c r="AB652" s="14">
        <f>IFERROR(VLOOKUP($D652,Results37!$F$3:$L$1396,AB$1,FALSE),"")</f>
        <v>27</v>
      </c>
      <c r="AC652" s="14" t="str">
        <f>IFERROR(VLOOKUP($D652,Results37!$F$3:$L$1396,AC$1,FALSE),"")</f>
        <v>Neo-Tokyo Akira</v>
      </c>
      <c r="AD652" s="14">
        <f t="shared" si="49"/>
        <v>880</v>
      </c>
      <c r="AE652" s="18" t="str">
        <f>IF(ISERROR(VLOOKUP($AC652&amp;"-"&amp;$F652&amp;" "&amp;G652,Bonuses!$B$1:$G$1006,4,FALSE)),"",INT(VLOOKUP($AC652&amp;"-"&amp;$F652&amp;" "&amp;$G652,Bonuses!$B$1:$G$1006,4,FALSE)))</f>
        <v/>
      </c>
      <c r="AF652" s="14" t="str">
        <f>IF(ISERROR(VLOOKUP($AC652&amp;"-"&amp;$F652,Bonuses!$B$1:$G$1006,5,FALSE)),"",IF(VLOOKUP($AC652&amp;"-"&amp;$F652,Bonuses!$B$1:$G$1006,5,FALSE)="","",VLOOKUP($AC652&amp;"-"&amp;$F652,Bonuses!$B$1:$G$1006,6,FALSE)&amp;" yrs, "&amp;VLOOKUP($AC652&amp;"-"&amp;$F652,Bonuses!$B$1:$G$1006,5,FALSE)))</f>
        <v/>
      </c>
    </row>
    <row r="653" spans="1:32" s="19" customFormat="1" hidden="1" x14ac:dyDescent="0.3">
      <c r="A653" s="19">
        <v>9176</v>
      </c>
      <c r="B653" s="19">
        <f t="shared" si="46"/>
        <v>0</v>
      </c>
      <c r="C653" s="14" t="str">
        <f>IF(ISNUMBER(IFERROR(VLOOKUP($A653,Pit!$A$4:$A$600,1,FALSE),"B")),"P","B")</f>
        <v>P</v>
      </c>
      <c r="D653" s="15">
        <f>IF($C653="B",VLOOKUP($A653,Bat!$A$4:$BG$1500,D$1,FALSE),VLOOKUP($A653,Pit!$A$4:$BA$1686,D$2,FALSE))</f>
        <v>9176</v>
      </c>
      <c r="E653" s="14" t="str">
        <f>IF($C653="B",VLOOKUP($A653,Bat!$A$4:$BG$1500,E$1,FALSE),VLOOKUP($A653,Pit!$A$4:$BA$1686,E$2,FALSE))</f>
        <v>SP</v>
      </c>
      <c r="F653" s="14" t="str">
        <f>IF($C653="B",VLOOKUP($A653,Bat!$A$4:$BG$1500,F$1,FALSE),VLOOKUP($A653,Pit!$A$4:$BA$1686,F$2,FALSE))</f>
        <v>Gil</v>
      </c>
      <c r="G653" s="14" t="str">
        <f>IF($C653="B",VLOOKUP($A653,Bat!$A$4:$BG$1500,G$1,FALSE),VLOOKUP($A653,Pit!$A$4:$BA$1686,G$2,FALSE))</f>
        <v>Miller</v>
      </c>
      <c r="H653" s="14">
        <f>IF($C653="B",VLOOKUP($A653,Bat!$A$4:$BG$1500,H$1,FALSE),VLOOKUP($A653,Pit!$A$4:$BA$1686,H$2,FALSE))</f>
        <v>21</v>
      </c>
      <c r="I653" s="14" t="str">
        <f>IF($C653="B",VLOOKUP($A653,Bat!$A$4:$BG$1500,I$1,FALSE),VLOOKUP($A653,Pit!$A$4:$BA$1686,I$2,FALSE))</f>
        <v>R</v>
      </c>
      <c r="J653" s="14" t="str">
        <f>IF($C653="B",VLOOKUP($A653,Bat!$A$4:$BG$1500,J$1,FALSE),VLOOKUP($A653,Pit!$A$4:$BA$1686,J$2,FALSE))</f>
        <v>R</v>
      </c>
      <c r="K653" s="14" t="str">
        <f>IF($C653="B",VLOOKUP($A653,Bat!$A$4:$BG$1500,K$1,FALSE),VLOOKUP($A653,Pit!$A$4:$BA$1686,K$2,FALSE))</f>
        <v>Normal</v>
      </c>
      <c r="L653" s="15" t="str">
        <f>IF($C653="B",VLOOKUP($A653,Bat!$A$4:$BG$1500,L$1,FALSE),VLOOKUP($A653,Pit!$A$4:$BA$1686,L$2,FALSE))</f>
        <v>Normal</v>
      </c>
      <c r="M653" s="14">
        <f>IF($C653="B",VLOOKUP($A653,Bat!$A$4:$BG$1500,M$1,FALSE),VLOOKUP($A653,Pit!$A$4:$BA$1686,M$2,FALSE))</f>
        <v>5</v>
      </c>
      <c r="N653" s="14">
        <f>IF($C653="B",VLOOKUP($A653,Bat!$A$4:$BG$1500,N$1,FALSE),VLOOKUP($A653,Pit!$A$4:$BA$1686,N$2,FALSE))</f>
        <v>2</v>
      </c>
      <c r="O653" s="14">
        <f>IF($C653="B",VLOOKUP($A653,Bat!$A$4:$BG$1500,O$1,FALSE),VLOOKUP($A653,Pit!$A$4:$BA$1686,O$2,FALSE))</f>
        <v>3</v>
      </c>
      <c r="P653" s="14" t="str">
        <f>IF($C653="B",VLOOKUP($A653,Bat!$A$4:$BG$1500,P$1,FALSE),VLOOKUP($A653,Pit!$A$4:$BA$1686,P$2,FALSE))</f>
        <v>94-96 Mph</v>
      </c>
      <c r="Q653" s="15">
        <f>IF($C653="B",VLOOKUP($A653,Bat!$A$4:$BG$1500,Q$1,FALSE),VLOOKUP($A653,Pit!$A$4:$BA$1686,Q$2,FALSE))</f>
        <v>6</v>
      </c>
      <c r="R653" s="16">
        <f>IF($C653="B",VLOOKUP($A653,Bat!$A$4:$BG$1500,R$1,FALSE),VLOOKUP($A653,Pit!$A$4:$BA$1686,R$2,FALSE))</f>
        <v>104.68980201101736</v>
      </c>
      <c r="S653" s="17">
        <f>IF($C653="B",VLOOKUP($A653,Bat!$A$4:$BG$1500,S$1,FALSE),VLOOKUP($A653,Pit!$A$4:$BA$1686,S$2,FALSE))</f>
        <v>0.34050214317453426</v>
      </c>
      <c r="T653" s="48" t="str">
        <f>IF($C653="B",VLOOKUP($A653,Bat!$A$4:$BG$1500,T$1,FALSE),VLOOKUP($A653,Pit!$A$4:$BA$1686,T$2,FALSE))</f>
        <v>-</v>
      </c>
      <c r="U653" s="19">
        <f>IF($C653="B",VLOOKUP($A653,Bat!$A$4:$AU$1464,46,FALSE),VLOOKUP($A653,Pit!$A$4:$BD$1664,55,FALSE))</f>
        <v>800</v>
      </c>
      <c r="V653" s="19">
        <f>IF($C653="B",VLOOKUP($A653,Bat!$A$4:$BA$1464,47,FALSE),VLOOKUP($A653,Pit!$A$4:$BF$1664,56,FALSE))</f>
        <v>800</v>
      </c>
      <c r="W653" s="19">
        <f>IF($C653="B",VLOOKUP($A653,Bat!$A$4:$BA$1464,48,FALSE),VLOOKUP($A653,Pit!$A$4:$BF$1664,57,FALSE))</f>
        <v>0</v>
      </c>
      <c r="X653" s="14">
        <f t="shared" si="47"/>
        <v>1178</v>
      </c>
      <c r="Y653" s="20">
        <f t="shared" si="48"/>
        <v>328</v>
      </c>
      <c r="Z653" s="14">
        <f>IFERROR(VLOOKUP($D653,Results37!$F$3:$L$1396,Z$1,FALSE),"")</f>
        <v>275</v>
      </c>
      <c r="AA653" s="43">
        <f>IF(ISERROR(VLOOKUP(D653,Results37!$F$3:$O$1399,AA$1,FALSE)),"",IF(VLOOKUP(D653,Results37!$F$3:$O$1399,AA$1+1,FALSE)=1,"S"&amp;VLOOKUP(D653,Results37!$F$3:$O$1399,AA$1,FALSE),VLOOKUP(D653,Results37!$F$3:$O$1399,AA$1,FALSE)))</f>
        <v>9</v>
      </c>
      <c r="AB653" s="14">
        <f>IFERROR(VLOOKUP($D653,Results37!$F$3:$L$1396,AB$1,FALSE),"")</f>
        <v>29</v>
      </c>
      <c r="AC653" s="14" t="str">
        <f>IFERROR(VLOOKUP($D653,Results37!$F$3:$L$1396,AC$1,FALSE),"")</f>
        <v>Kentucky Thoroughbreds</v>
      </c>
      <c r="AD653" s="14">
        <f t="shared" si="49"/>
        <v>903</v>
      </c>
      <c r="AE653" s="18" t="str">
        <f>IF(ISERROR(VLOOKUP($AC653&amp;"-"&amp;$F653&amp;" "&amp;G653,Bonuses!$B$1:$G$1006,4,FALSE)),"",INT(VLOOKUP($AC653&amp;"-"&amp;$F653&amp;" "&amp;$G653,Bonuses!$B$1:$G$1006,4,FALSE)))</f>
        <v/>
      </c>
      <c r="AF653" s="14" t="str">
        <f>IF(ISERROR(VLOOKUP($AC653&amp;"-"&amp;$F653,Bonuses!$B$1:$G$1006,5,FALSE)),"",IF(VLOOKUP($AC653&amp;"-"&amp;$F653,Bonuses!$B$1:$G$1006,5,FALSE)="","",VLOOKUP($AC653&amp;"-"&amp;$F653,Bonuses!$B$1:$G$1006,6,FALSE)&amp;" yrs, "&amp;VLOOKUP($AC653&amp;"-"&amp;$F653,Bonuses!$B$1:$G$1006,5,FALSE)))</f>
        <v/>
      </c>
    </row>
    <row r="654" spans="1:32" s="19" customFormat="1" hidden="1" x14ac:dyDescent="0.3">
      <c r="A654" s="19">
        <v>5288</v>
      </c>
      <c r="B654" s="19">
        <f t="shared" si="46"/>
        <v>0</v>
      </c>
      <c r="C654" s="14" t="str">
        <f>IF(ISNUMBER(IFERROR(VLOOKUP($A654,Pit!$A$4:$A$600,1,FALSE),"B")),"P","B")</f>
        <v>B</v>
      </c>
      <c r="D654" s="15">
        <f>IF($C654="B",VLOOKUP($A654,Bat!$A$4:$BG$1500,D$1,FALSE),VLOOKUP($A654,Pit!$A$4:$BA$1686,D$2,FALSE))</f>
        <v>5288</v>
      </c>
      <c r="E654" s="14" t="str">
        <f>IF($C654="B",VLOOKUP($A654,Bat!$A$4:$BG$1500,E$1,FALSE),VLOOKUP($A654,Pit!$A$4:$BA$1686,E$2,FALSE))</f>
        <v>RF</v>
      </c>
      <c r="F654" s="14" t="str">
        <f>IF($C654="B",VLOOKUP($A654,Bat!$A$4:$BG$1500,F$1,FALSE),VLOOKUP($A654,Pit!$A$4:$BA$1686,F$2,FALSE))</f>
        <v>Jim</v>
      </c>
      <c r="G654" s="14" t="str">
        <f>IF($C654="B",VLOOKUP($A654,Bat!$A$4:$BG$1500,G$1,FALSE),VLOOKUP($A654,Pit!$A$4:$BA$1686,G$2,FALSE))</f>
        <v>Sam</v>
      </c>
      <c r="H654" s="14">
        <f>IF($C654="B",VLOOKUP($A654,Bat!$A$4:$BG$1500,H$1,FALSE),VLOOKUP($A654,Pit!$A$4:$BA$1686,H$2,FALSE))</f>
        <v>21</v>
      </c>
      <c r="I654" s="14" t="str">
        <f>IF($C654="B",VLOOKUP($A654,Bat!$A$4:$BG$1500,I$1,FALSE),VLOOKUP($A654,Pit!$A$4:$BA$1686,I$2,FALSE))</f>
        <v>L</v>
      </c>
      <c r="J654" s="14" t="str">
        <f>IF($C654="B",VLOOKUP($A654,Bat!$A$4:$BG$1500,J$1,FALSE),VLOOKUP($A654,Pit!$A$4:$BA$1686,J$2,FALSE))</f>
        <v>R</v>
      </c>
      <c r="K654" s="14" t="str">
        <f>IF($C654="B",VLOOKUP($A654,Bat!$A$4:$BG$1500,K$1,FALSE),VLOOKUP($A654,Pit!$A$4:$BA$1686,K$2,FALSE))</f>
        <v>Low</v>
      </c>
      <c r="L654" s="15" t="str">
        <f>IF($C654="B",VLOOKUP($A654,Bat!$A$4:$BG$1500,L$1,FALSE),VLOOKUP($A654,Pit!$A$4:$BA$1686,L$2,FALSE))</f>
        <v>Normal</v>
      </c>
      <c r="M654" s="14">
        <f>IF($C654="B",VLOOKUP($A654,Bat!$A$4:$BG$1500,M$1,FALSE),VLOOKUP($A654,Pit!$A$4:$BA$1686,M$2,FALSE))</f>
        <v>4</v>
      </c>
      <c r="N654" s="14">
        <f>IF($C654="B",VLOOKUP($A654,Bat!$A$4:$BG$1500,N$1,FALSE),VLOOKUP($A654,Pit!$A$4:$BA$1686,N$2,FALSE))</f>
        <v>4</v>
      </c>
      <c r="O654" s="14">
        <f>IF($C654="B",VLOOKUP($A654,Bat!$A$4:$BG$1500,O$1,FALSE),VLOOKUP($A654,Pit!$A$4:$BA$1686,O$2,FALSE))</f>
        <v>3</v>
      </c>
      <c r="P654" s="14">
        <f>IF($C654="B",VLOOKUP($A654,Bat!$A$4:$BG$1500,P$1,FALSE),VLOOKUP($A654,Pit!$A$4:$BA$1686,P$2,FALSE))</f>
        <v>4</v>
      </c>
      <c r="Q654" s="15">
        <f>IF($C654="B",VLOOKUP($A654,Bat!$A$4:$BG$1500,Q$1,FALSE),VLOOKUP($A654,Pit!$A$4:$BA$1686,Q$2,FALSE))</f>
        <v>4</v>
      </c>
      <c r="R654" s="16">
        <f>IF($C654="B",VLOOKUP($A654,Bat!$A$4:$BG$1500,R$1,FALSE),VLOOKUP($A654,Pit!$A$4:$BA$1686,R$2,FALSE))</f>
        <v>108.96207141288049</v>
      </c>
      <c r="S654" s="17">
        <f>IF($C654="B",VLOOKUP($A654,Bat!$A$4:$BG$1500,S$1,FALSE),VLOOKUP($A654,Pit!$A$4:$BA$1686,S$2,FALSE))</f>
        <v>0.17840814208422417</v>
      </c>
      <c r="T654" s="48" t="str">
        <f>IF($C654="B",VLOOKUP($A654,Bat!$A$4:$BG$1500,T$1,FALSE),VLOOKUP($A654,Pit!$A$4:$BA$1686,T$2,FALSE))</f>
        <v>-</v>
      </c>
      <c r="U654" s="19">
        <f>IF($C654="B",VLOOKUP($A654,Bat!$A$4:$AU$1464,46,FALSE),VLOOKUP($A654,Pit!$A$4:$BD$1664,55,FALSE))</f>
        <v>800</v>
      </c>
      <c r="V654" s="19">
        <f>IF($C654="B",VLOOKUP($A654,Bat!$A$4:$BA$1464,47,FALSE),VLOOKUP($A654,Pit!$A$4:$BF$1664,56,FALSE))</f>
        <v>800</v>
      </c>
      <c r="W654" s="19">
        <f>IF($C654="B",VLOOKUP($A654,Bat!$A$4:$BA$1464,48,FALSE),VLOOKUP($A654,Pit!$A$4:$BF$1664,57,FALSE))</f>
        <v>0</v>
      </c>
      <c r="X654" s="14">
        <f t="shared" si="47"/>
        <v>1238</v>
      </c>
      <c r="Y654" s="20">
        <f t="shared" si="48"/>
        <v>388</v>
      </c>
      <c r="Z654" s="14">
        <f>IFERROR(VLOOKUP($D654,Results37!$F$3:$L$1396,Z$1,FALSE),"")</f>
        <v>343</v>
      </c>
      <c r="AA654" s="43">
        <f>IF(ISERROR(VLOOKUP(D654,Results37!$F$3:$O$1399,AA$1,FALSE)),"",IF(VLOOKUP(D654,Results37!$F$3:$O$1399,AA$1+1,FALSE)=1,"S"&amp;VLOOKUP(D654,Results37!$F$3:$O$1399,AA$1,FALSE),VLOOKUP(D654,Results37!$F$3:$O$1399,AA$1,FALSE)))</f>
        <v>12</v>
      </c>
      <c r="AB654" s="14">
        <f>IFERROR(VLOOKUP($D654,Results37!$F$3:$L$1396,AB$1,FALSE),"")</f>
        <v>3</v>
      </c>
      <c r="AC654" s="14" t="str">
        <f>IFERROR(VLOOKUP($D654,Results37!$F$3:$L$1396,AC$1,FALSE),"")</f>
        <v>Arlington Bureaucrats</v>
      </c>
      <c r="AD654" s="14">
        <f t="shared" si="49"/>
        <v>895</v>
      </c>
      <c r="AE654" s="18" t="str">
        <f>IF(ISERROR(VLOOKUP($AC654&amp;"-"&amp;$F654&amp;" "&amp;G654,Bonuses!$B$1:$G$1006,4,FALSE)),"",INT(VLOOKUP($AC654&amp;"-"&amp;$F654&amp;" "&amp;$G654,Bonuses!$B$1:$G$1006,4,FALSE)))</f>
        <v/>
      </c>
      <c r="AF654" s="14" t="str">
        <f>IF(ISERROR(VLOOKUP($AC654&amp;"-"&amp;$F654,Bonuses!$B$1:$G$1006,5,FALSE)),"",IF(VLOOKUP($AC654&amp;"-"&amp;$F654,Bonuses!$B$1:$G$1006,5,FALSE)="","",VLOOKUP($AC654&amp;"-"&amp;$F654,Bonuses!$B$1:$G$1006,6,FALSE)&amp;" yrs, "&amp;VLOOKUP($AC654&amp;"-"&amp;$F654,Bonuses!$B$1:$G$1006,5,FALSE)))</f>
        <v/>
      </c>
    </row>
    <row r="655" spans="1:32" s="19" customFormat="1" hidden="1" x14ac:dyDescent="0.3">
      <c r="A655" s="19">
        <v>11552</v>
      </c>
      <c r="B655" s="19">
        <f t="shared" si="46"/>
        <v>0</v>
      </c>
      <c r="C655" s="14" t="str">
        <f>IF(ISNUMBER(IFERROR(VLOOKUP($A655,Pit!$A$4:$A$600,1,FALSE),"B")),"P","B")</f>
        <v>P</v>
      </c>
      <c r="D655" s="15">
        <f>IF($C655="B",VLOOKUP($A655,Bat!$A$4:$BG$1500,D$1,FALSE),VLOOKUP($A655,Pit!$A$4:$BA$1686,D$2,FALSE))</f>
        <v>11552</v>
      </c>
      <c r="E655" s="14" t="str">
        <f>IF($C655="B",VLOOKUP($A655,Bat!$A$4:$BG$1500,E$1,FALSE),VLOOKUP($A655,Pit!$A$4:$BA$1686,E$2,FALSE))</f>
        <v>SP</v>
      </c>
      <c r="F655" s="14" t="str">
        <f>IF($C655="B",VLOOKUP($A655,Bat!$A$4:$BG$1500,F$1,FALSE),VLOOKUP($A655,Pit!$A$4:$BA$1686,F$2,FALSE))</f>
        <v>Manuel</v>
      </c>
      <c r="G655" s="14" t="str">
        <f>IF($C655="B",VLOOKUP($A655,Bat!$A$4:$BG$1500,G$1,FALSE),VLOOKUP($A655,Pit!$A$4:$BA$1686,G$2,FALSE))</f>
        <v>Santana</v>
      </c>
      <c r="H655" s="14">
        <f>IF($C655="B",VLOOKUP($A655,Bat!$A$4:$BG$1500,H$1,FALSE),VLOOKUP($A655,Pit!$A$4:$BA$1686,H$2,FALSE))</f>
        <v>21</v>
      </c>
      <c r="I655" s="14" t="str">
        <f>IF($C655="B",VLOOKUP($A655,Bat!$A$4:$BG$1500,I$1,FALSE),VLOOKUP($A655,Pit!$A$4:$BA$1686,I$2,FALSE))</f>
        <v>L</v>
      </c>
      <c r="J655" s="14" t="str">
        <f>IF($C655="B",VLOOKUP($A655,Bat!$A$4:$BG$1500,J$1,FALSE),VLOOKUP($A655,Pit!$A$4:$BA$1686,J$2,FALSE))</f>
        <v>R</v>
      </c>
      <c r="K655" s="14" t="str">
        <f>IF($C655="B",VLOOKUP($A655,Bat!$A$4:$BG$1500,K$1,FALSE),VLOOKUP($A655,Pit!$A$4:$BA$1686,K$2,FALSE))</f>
        <v>Normal</v>
      </c>
      <c r="L655" s="15" t="str">
        <f>IF($C655="B",VLOOKUP($A655,Bat!$A$4:$BG$1500,L$1,FALSE),VLOOKUP($A655,Pit!$A$4:$BA$1686,L$2,FALSE))</f>
        <v>Normal</v>
      </c>
      <c r="M655" s="14">
        <f>IF($C655="B",VLOOKUP($A655,Bat!$A$4:$BG$1500,M$1,FALSE),VLOOKUP($A655,Pit!$A$4:$BA$1686,M$2,FALSE))</f>
        <v>4</v>
      </c>
      <c r="N655" s="14">
        <f>IF($C655="B",VLOOKUP($A655,Bat!$A$4:$BG$1500,N$1,FALSE),VLOOKUP($A655,Pit!$A$4:$BA$1686,N$2,FALSE))</f>
        <v>3</v>
      </c>
      <c r="O655" s="14">
        <f>IF($C655="B",VLOOKUP($A655,Bat!$A$4:$BG$1500,O$1,FALSE),VLOOKUP($A655,Pit!$A$4:$BA$1686,O$2,FALSE))</f>
        <v>3</v>
      </c>
      <c r="P655" s="14" t="str">
        <f>IF($C655="B",VLOOKUP($A655,Bat!$A$4:$BG$1500,P$1,FALSE),VLOOKUP($A655,Pit!$A$4:$BA$1686,P$2,FALSE))</f>
        <v>92-94 Mph</v>
      </c>
      <c r="Q655" s="15">
        <f>IF($C655="B",VLOOKUP($A655,Bat!$A$4:$BG$1500,Q$1,FALSE),VLOOKUP($A655,Pit!$A$4:$BA$1686,Q$2,FALSE))</f>
        <v>8</v>
      </c>
      <c r="R655" s="16">
        <f>IF($C655="B",VLOOKUP($A655,Bat!$A$4:$BG$1500,R$1,FALSE),VLOOKUP($A655,Pit!$A$4:$BA$1686,R$2,FALSE))</f>
        <v>104.65797289911166</v>
      </c>
      <c r="S655" s="17">
        <f>IF($C655="B",VLOOKUP($A655,Bat!$A$4:$BG$1500,S$1,FALSE),VLOOKUP($A655,Pit!$A$4:$BA$1686,S$2,FALSE))</f>
        <v>0.33756569547896931</v>
      </c>
      <c r="T655" s="48" t="str">
        <f>IF($C655="B",VLOOKUP($A655,Bat!$A$4:$BG$1500,T$1,FALSE),VLOOKUP($A655,Pit!$A$4:$BA$1686,T$2,FALSE))</f>
        <v>-</v>
      </c>
      <c r="U655" s="19">
        <f>IF($C655="B",VLOOKUP($A655,Bat!$A$4:$AU$1464,46,FALSE),VLOOKUP($A655,Pit!$A$4:$BD$1664,55,FALSE))</f>
        <v>800</v>
      </c>
      <c r="V655" s="19">
        <f>IF($C655="B",VLOOKUP($A655,Bat!$A$4:$BA$1464,47,FALSE),VLOOKUP($A655,Pit!$A$4:$BF$1664,56,FALSE))</f>
        <v>800</v>
      </c>
      <c r="W655" s="19">
        <f>IF($C655="B",VLOOKUP($A655,Bat!$A$4:$BA$1464,48,FALSE),VLOOKUP($A655,Pit!$A$4:$BF$1664,57,FALSE))</f>
        <v>0</v>
      </c>
      <c r="X655" s="14">
        <f t="shared" si="47"/>
        <v>1180</v>
      </c>
      <c r="Y655" s="20">
        <f t="shared" si="48"/>
        <v>330</v>
      </c>
      <c r="Z655" s="14">
        <f>IFERROR(VLOOKUP($D655,Results37!$F$3:$L$1396,Z$1,FALSE),"")</f>
        <v>349</v>
      </c>
      <c r="AA655" s="43">
        <f>IF(ISERROR(VLOOKUP(D655,Results37!$F$3:$O$1399,AA$1,FALSE)),"",IF(VLOOKUP(D655,Results37!$F$3:$O$1399,AA$1+1,FALSE)=1,"S"&amp;VLOOKUP(D655,Results37!$F$3:$O$1399,AA$1,FALSE),VLOOKUP(D655,Results37!$F$3:$O$1399,AA$1,FALSE)))</f>
        <v>12</v>
      </c>
      <c r="AB655" s="14">
        <f>IFERROR(VLOOKUP($D655,Results37!$F$3:$L$1396,AB$1,FALSE),"")</f>
        <v>9</v>
      </c>
      <c r="AC655" s="14" t="str">
        <f>IFERROR(VLOOKUP($D655,Results37!$F$3:$L$1396,AC$1,FALSE),"")</f>
        <v>Niihama-shi Ghosts</v>
      </c>
      <c r="AD655" s="14">
        <f t="shared" si="49"/>
        <v>831</v>
      </c>
      <c r="AE655" s="18" t="str">
        <f>IF(ISERROR(VLOOKUP($AC655&amp;"-"&amp;$F655&amp;" "&amp;G655,Bonuses!$B$1:$G$1006,4,FALSE)),"",INT(VLOOKUP($AC655&amp;"-"&amp;$F655&amp;" "&amp;$G655,Bonuses!$B$1:$G$1006,4,FALSE)))</f>
        <v/>
      </c>
      <c r="AF655" s="14" t="str">
        <f>AA655&amp;"."&amp;AB655&amp;" ("&amp;Z655&amp;") - "&amp;E655&amp;" "&amp;F655&amp;" "&amp;G655</f>
        <v>12.9 (349) - SP Manuel Santana</v>
      </c>
    </row>
    <row r="656" spans="1:32" s="19" customFormat="1" hidden="1" x14ac:dyDescent="0.3">
      <c r="A656" s="19">
        <v>13222</v>
      </c>
      <c r="B656" s="19">
        <f t="shared" si="46"/>
        <v>0</v>
      </c>
      <c r="C656" s="14" t="str">
        <f>IF(ISNUMBER(IFERROR(VLOOKUP($A656,Pit!$A$4:$A$600,1,FALSE),"B")),"P","B")</f>
        <v>P</v>
      </c>
      <c r="D656" s="15">
        <f>IF($C656="B",VLOOKUP($A656,Bat!$A$4:$BG$1500,D$1,FALSE),VLOOKUP($A656,Pit!$A$4:$BA$1686,D$2,FALSE))</f>
        <v>13222</v>
      </c>
      <c r="E656" s="14" t="str">
        <f>IF($C656="B",VLOOKUP($A656,Bat!$A$4:$BG$1500,E$1,FALSE),VLOOKUP($A656,Pit!$A$4:$BA$1686,E$2,FALSE))</f>
        <v>SP</v>
      </c>
      <c r="F656" s="14" t="str">
        <f>IF($C656="B",VLOOKUP($A656,Bat!$A$4:$BG$1500,F$1,FALSE),VLOOKUP($A656,Pit!$A$4:$BA$1686,F$2,FALSE))</f>
        <v>Lewis</v>
      </c>
      <c r="G656" s="14" t="str">
        <f>IF($C656="B",VLOOKUP($A656,Bat!$A$4:$BG$1500,G$1,FALSE),VLOOKUP($A656,Pit!$A$4:$BA$1686,G$2,FALSE))</f>
        <v>Myers</v>
      </c>
      <c r="H656" s="14">
        <f>IF($C656="B",VLOOKUP($A656,Bat!$A$4:$BG$1500,H$1,FALSE),VLOOKUP($A656,Pit!$A$4:$BA$1686,H$2,FALSE))</f>
        <v>21</v>
      </c>
      <c r="I656" s="14" t="str">
        <f>IF($C656="B",VLOOKUP($A656,Bat!$A$4:$BG$1500,I$1,FALSE),VLOOKUP($A656,Pit!$A$4:$BA$1686,I$2,FALSE))</f>
        <v>R</v>
      </c>
      <c r="J656" s="14" t="str">
        <f>IF($C656="B",VLOOKUP($A656,Bat!$A$4:$BG$1500,J$1,FALSE),VLOOKUP($A656,Pit!$A$4:$BA$1686,J$2,FALSE))</f>
        <v>R</v>
      </c>
      <c r="K656" s="14" t="str">
        <f>IF($C656="B",VLOOKUP($A656,Bat!$A$4:$BG$1500,K$1,FALSE),VLOOKUP($A656,Pit!$A$4:$BA$1686,K$2,FALSE))</f>
        <v>Normal</v>
      </c>
      <c r="L656" s="15" t="str">
        <f>IF($C656="B",VLOOKUP($A656,Bat!$A$4:$BG$1500,L$1,FALSE),VLOOKUP($A656,Pit!$A$4:$BA$1686,L$2,FALSE))</f>
        <v>Normal</v>
      </c>
      <c r="M656" s="14">
        <f>IF($C656="B",VLOOKUP($A656,Bat!$A$4:$BG$1500,M$1,FALSE),VLOOKUP($A656,Pit!$A$4:$BA$1686,M$2,FALSE))</f>
        <v>5</v>
      </c>
      <c r="N656" s="14">
        <f>IF($C656="B",VLOOKUP($A656,Bat!$A$4:$BG$1500,N$1,FALSE),VLOOKUP($A656,Pit!$A$4:$BA$1686,N$2,FALSE))</f>
        <v>2</v>
      </c>
      <c r="O656" s="14">
        <f>IF($C656="B",VLOOKUP($A656,Bat!$A$4:$BG$1500,O$1,FALSE),VLOOKUP($A656,Pit!$A$4:$BA$1686,O$2,FALSE))</f>
        <v>3</v>
      </c>
      <c r="P656" s="14" t="str">
        <f>IF($C656="B",VLOOKUP($A656,Bat!$A$4:$BG$1500,P$1,FALSE),VLOOKUP($A656,Pit!$A$4:$BA$1686,P$2,FALSE))</f>
        <v>95-97 Mph</v>
      </c>
      <c r="Q656" s="15">
        <f>IF($C656="B",VLOOKUP($A656,Bat!$A$4:$BG$1500,Q$1,FALSE),VLOOKUP($A656,Pit!$A$4:$BA$1686,Q$2,FALSE))</f>
        <v>10</v>
      </c>
      <c r="R656" s="16">
        <f>IF($C656="B",VLOOKUP($A656,Bat!$A$4:$BG$1500,R$1,FALSE),VLOOKUP($A656,Pit!$A$4:$BA$1686,R$2,FALSE))</f>
        <v>104.59120849187565</v>
      </c>
      <c r="S656" s="17">
        <f>IF($C656="B",VLOOKUP($A656,Bat!$A$4:$BG$1500,S$1,FALSE),VLOOKUP($A656,Pit!$A$4:$BA$1686,S$2,FALSE))</f>
        <v>0.33140623396603969</v>
      </c>
      <c r="T656" s="48" t="str">
        <f>IF($C656="B",VLOOKUP($A656,Bat!$A$4:$BG$1500,T$1,FALSE),VLOOKUP($A656,Pit!$A$4:$BA$1686,T$2,FALSE))</f>
        <v>$20k</v>
      </c>
      <c r="U656" s="19">
        <f>IF($C656="B",VLOOKUP($A656,Bat!$A$4:$AU$1464,46,FALSE),VLOOKUP($A656,Pit!$A$4:$BD$1664,55,FALSE))</f>
        <v>800</v>
      </c>
      <c r="V656" s="19">
        <f>IF($C656="B",VLOOKUP($A656,Bat!$A$4:$BA$1464,47,FALSE),VLOOKUP($A656,Pit!$A$4:$BF$1664,56,FALSE))</f>
        <v>800</v>
      </c>
      <c r="W656" s="19">
        <f>IF($C656="B",VLOOKUP($A656,Bat!$A$4:$BA$1464,48,FALSE),VLOOKUP($A656,Pit!$A$4:$BF$1664,57,FALSE))</f>
        <v>0</v>
      </c>
      <c r="X656" s="14">
        <f t="shared" si="47"/>
        <v>1182</v>
      </c>
      <c r="Y656" s="20">
        <f t="shared" si="48"/>
        <v>332</v>
      </c>
      <c r="Z656" s="14">
        <f>IFERROR(VLOOKUP($D656,Results37!$F$3:$L$1396,Z$1,FALSE),"")</f>
        <v>298</v>
      </c>
      <c r="AA656" s="43">
        <f>IF(ISERROR(VLOOKUP(D656,Results37!$F$3:$O$1399,AA$1,FALSE)),"",IF(VLOOKUP(D656,Results37!$F$3:$O$1399,AA$1+1,FALSE)=1,"S"&amp;VLOOKUP(D656,Results37!$F$3:$O$1399,AA$1,FALSE),VLOOKUP(D656,Results37!$F$3:$O$1399,AA$1,FALSE)))</f>
        <v>10</v>
      </c>
      <c r="AB656" s="14">
        <f>IFERROR(VLOOKUP($D656,Results37!$F$3:$L$1396,AB$1,FALSE),"")</f>
        <v>22</v>
      </c>
      <c r="AC656" s="14" t="str">
        <f>IFERROR(VLOOKUP($D656,Results37!$F$3:$L$1396,AC$1,FALSE),"")</f>
        <v>Bakersfield Bears</v>
      </c>
      <c r="AD656" s="14">
        <f t="shared" si="49"/>
        <v>884</v>
      </c>
      <c r="AE656" s="18" t="str">
        <f>IF(ISERROR(VLOOKUP($AC656&amp;"-"&amp;$F656&amp;" "&amp;G656,Bonuses!$B$1:$G$1006,4,FALSE)),"",INT(VLOOKUP($AC656&amp;"-"&amp;$F656&amp;" "&amp;$G656,Bonuses!$B$1:$G$1006,4,FALSE)))</f>
        <v/>
      </c>
      <c r="AF656" s="14" t="str">
        <f>IF(ISERROR(VLOOKUP($AC656&amp;"-"&amp;$F656,Bonuses!$B$1:$G$1006,5,FALSE)),"",IF(VLOOKUP($AC656&amp;"-"&amp;$F656,Bonuses!$B$1:$G$1006,5,FALSE)="","",VLOOKUP($AC656&amp;"-"&amp;$F656,Bonuses!$B$1:$G$1006,6,FALSE)&amp;" yrs, "&amp;VLOOKUP($AC656&amp;"-"&amp;$F656,Bonuses!$B$1:$G$1006,5,FALSE)))</f>
        <v/>
      </c>
    </row>
    <row r="657" spans="1:32" s="19" customFormat="1" hidden="1" x14ac:dyDescent="0.3">
      <c r="A657" s="19">
        <v>11018</v>
      </c>
      <c r="B657" s="19">
        <f t="shared" si="46"/>
        <v>0</v>
      </c>
      <c r="C657" s="14" t="str">
        <f>IF(ISNUMBER(IFERROR(VLOOKUP($A657,Pit!$A$4:$A$600,1,FALSE),"B")),"P","B")</f>
        <v>P</v>
      </c>
      <c r="D657" s="15">
        <f>IF($C657="B",VLOOKUP($A657,Bat!$A$4:$BG$1500,D$1,FALSE),VLOOKUP($A657,Pit!$A$4:$BA$1686,D$2,FALSE))</f>
        <v>11018</v>
      </c>
      <c r="E657" s="14" t="str">
        <f>IF($C657="B",VLOOKUP($A657,Bat!$A$4:$BG$1500,E$1,FALSE),VLOOKUP($A657,Pit!$A$4:$BA$1686,E$2,FALSE))</f>
        <v>SP</v>
      </c>
      <c r="F657" s="14" t="str">
        <f>IF($C657="B",VLOOKUP($A657,Bat!$A$4:$BG$1500,F$1,FALSE),VLOOKUP($A657,Pit!$A$4:$BA$1686,F$2,FALSE))</f>
        <v>Takane</v>
      </c>
      <c r="G657" s="14" t="str">
        <f>IF($C657="B",VLOOKUP($A657,Bat!$A$4:$BG$1500,G$1,FALSE),VLOOKUP($A657,Pit!$A$4:$BA$1686,G$2,FALSE))</f>
        <v>Kawano</v>
      </c>
      <c r="H657" s="14">
        <f>IF($C657="B",VLOOKUP($A657,Bat!$A$4:$BG$1500,H$1,FALSE),VLOOKUP($A657,Pit!$A$4:$BA$1686,H$2,FALSE))</f>
        <v>22</v>
      </c>
      <c r="I657" s="14" t="str">
        <f>IF($C657="B",VLOOKUP($A657,Bat!$A$4:$BG$1500,I$1,FALSE),VLOOKUP($A657,Pit!$A$4:$BA$1686,I$2,FALSE))</f>
        <v>R</v>
      </c>
      <c r="J657" s="14" t="str">
        <f>IF($C657="B",VLOOKUP($A657,Bat!$A$4:$BG$1500,J$1,FALSE),VLOOKUP($A657,Pit!$A$4:$BA$1686,J$2,FALSE))</f>
        <v>L</v>
      </c>
      <c r="K657" s="14" t="str">
        <f>IF($C657="B",VLOOKUP($A657,Bat!$A$4:$BG$1500,K$1,FALSE),VLOOKUP($A657,Pit!$A$4:$BA$1686,K$2,FALSE))</f>
        <v>Normal</v>
      </c>
      <c r="L657" s="15" t="str">
        <f>IF($C657="B",VLOOKUP($A657,Bat!$A$4:$BG$1500,L$1,FALSE),VLOOKUP($A657,Pit!$A$4:$BA$1686,L$2,FALSE))</f>
        <v>Low</v>
      </c>
      <c r="M657" s="14">
        <f>IF($C657="B",VLOOKUP($A657,Bat!$A$4:$BG$1500,M$1,FALSE),VLOOKUP($A657,Pit!$A$4:$BA$1686,M$2,FALSE))</f>
        <v>4</v>
      </c>
      <c r="N657" s="14">
        <f>IF($C657="B",VLOOKUP($A657,Bat!$A$4:$BG$1500,N$1,FALSE),VLOOKUP($A657,Pit!$A$4:$BA$1686,N$2,FALSE))</f>
        <v>2</v>
      </c>
      <c r="O657" s="14">
        <f>IF($C657="B",VLOOKUP($A657,Bat!$A$4:$BG$1500,O$1,FALSE),VLOOKUP($A657,Pit!$A$4:$BA$1686,O$2,FALSE))</f>
        <v>3</v>
      </c>
      <c r="P657" s="14" t="str">
        <f>IF($C657="B",VLOOKUP($A657,Bat!$A$4:$BG$1500,P$1,FALSE),VLOOKUP($A657,Pit!$A$4:$BA$1686,P$2,FALSE))</f>
        <v>93-95 Mph</v>
      </c>
      <c r="Q657" s="15">
        <f>IF($C657="B",VLOOKUP($A657,Bat!$A$4:$BG$1500,Q$1,FALSE),VLOOKUP($A657,Pit!$A$4:$BA$1686,Q$2,FALSE))</f>
        <v>5</v>
      </c>
      <c r="R657" s="16">
        <f>IF($C657="B",VLOOKUP($A657,Bat!$A$4:$BG$1500,R$1,FALSE),VLOOKUP($A657,Pit!$A$4:$BA$1686,R$2,FALSE))</f>
        <v>100.48403474806879</v>
      </c>
      <c r="S657" s="17">
        <f>IF($C657="B",VLOOKUP($A657,Bat!$A$4:$BG$1500,S$1,FALSE),VLOOKUP($A657,Pit!$A$4:$BA$1686,S$2,FALSE))</f>
        <v>-4.7507915791429149E-2</v>
      </c>
      <c r="T657" s="48" t="str">
        <f>IF($C657="B",VLOOKUP($A657,Bat!$A$4:$BG$1500,T$1,FALSE),VLOOKUP($A657,Pit!$A$4:$BA$1686,T$2,FALSE))</f>
        <v>-</v>
      </c>
      <c r="U657" s="19">
        <f>IF($C657="B",VLOOKUP($A657,Bat!$A$4:$AU$1464,46,FALSE),VLOOKUP($A657,Pit!$A$4:$BD$1664,55,FALSE))</f>
        <v>800</v>
      </c>
      <c r="V657" s="19">
        <f>IF($C657="B",VLOOKUP($A657,Bat!$A$4:$BA$1464,47,FALSE),VLOOKUP($A657,Pit!$A$4:$BF$1664,56,FALSE))</f>
        <v>800</v>
      </c>
      <c r="W657" s="19">
        <f>IF($C657="B",VLOOKUP($A657,Bat!$A$4:$BA$1464,48,FALSE),VLOOKUP($A657,Pit!$A$4:$BF$1664,57,FALSE))</f>
        <v>0</v>
      </c>
      <c r="X657" s="14">
        <f t="shared" si="47"/>
        <v>1333</v>
      </c>
      <c r="Y657" s="20">
        <f t="shared" si="48"/>
        <v>483</v>
      </c>
      <c r="Z657" s="14" t="str">
        <f>IFERROR(VLOOKUP($D657,Results37!$F$3:$L$1396,Z$1,FALSE),"")</f>
        <v/>
      </c>
      <c r="AA657" s="43" t="str">
        <f>IF(ISERROR(VLOOKUP(D657,Results37!$F$3:$O$1399,AA$1,FALSE)),"",IF(VLOOKUP(D657,Results37!$F$3:$O$1399,AA$1+1,FALSE)=1,"S"&amp;VLOOKUP(D657,Results37!$F$3:$O$1399,AA$1,FALSE),VLOOKUP(D657,Results37!$F$3:$O$1399,AA$1,FALSE)))</f>
        <v/>
      </c>
      <c r="AB657" s="14" t="str">
        <f>IFERROR(VLOOKUP($D657,Results37!$F$3:$L$1396,AB$1,FALSE),"")</f>
        <v/>
      </c>
      <c r="AC657" s="14" t="str">
        <f>IFERROR(VLOOKUP($D657,Results37!$F$3:$L$1396,AC$1,FALSE),"")</f>
        <v/>
      </c>
      <c r="AD657" s="14" t="e">
        <f t="shared" si="49"/>
        <v>#VALUE!</v>
      </c>
      <c r="AE657" s="18" t="str">
        <f>IF(ISERROR(VLOOKUP($AC657&amp;"-"&amp;$F657&amp;" "&amp;G657,Bonuses!$B$1:$G$1006,4,FALSE)),"",INT(VLOOKUP($AC657&amp;"-"&amp;$F657&amp;" "&amp;$G657,Bonuses!$B$1:$G$1006,4,FALSE)))</f>
        <v/>
      </c>
      <c r="AF657" s="14" t="str">
        <f>AA657&amp;"."&amp;AB657&amp;" ("&amp;Z657&amp;") - "&amp;E657&amp;" "&amp;F657&amp;" "&amp;G657</f>
        <v>. () - SP Takane Kawano</v>
      </c>
    </row>
    <row r="658" spans="1:32" s="19" customFormat="1" hidden="1" x14ac:dyDescent="0.3">
      <c r="A658" s="19">
        <v>9972</v>
      </c>
      <c r="B658" s="19">
        <f t="shared" si="46"/>
        <v>0</v>
      </c>
      <c r="C658" s="14" t="str">
        <f>IF(ISNUMBER(IFERROR(VLOOKUP($A658,Pit!$A$4:$A$600,1,FALSE),"B")),"P","B")</f>
        <v>P</v>
      </c>
      <c r="D658" s="15">
        <f>IF($C658="B",VLOOKUP($A658,Bat!$A$4:$BG$1500,D$1,FALSE),VLOOKUP($A658,Pit!$A$4:$BA$1686,D$2,FALSE))</f>
        <v>9972</v>
      </c>
      <c r="E658" s="14" t="str">
        <f>IF($C658="B",VLOOKUP($A658,Bat!$A$4:$BG$1500,E$1,FALSE),VLOOKUP($A658,Pit!$A$4:$BA$1686,E$2,FALSE))</f>
        <v>RP</v>
      </c>
      <c r="F658" s="14" t="str">
        <f>IF($C658="B",VLOOKUP($A658,Bat!$A$4:$BG$1500,F$1,FALSE),VLOOKUP($A658,Pit!$A$4:$BA$1686,F$2,FALSE))</f>
        <v>Alfonso</v>
      </c>
      <c r="G658" s="14" t="str">
        <f>IF($C658="B",VLOOKUP($A658,Bat!$A$4:$BG$1500,G$1,FALSE),VLOOKUP($A658,Pit!$A$4:$BA$1686,G$2,FALSE))</f>
        <v>Hurtado</v>
      </c>
      <c r="H658" s="14">
        <f>IF($C658="B",VLOOKUP($A658,Bat!$A$4:$BG$1500,H$1,FALSE),VLOOKUP($A658,Pit!$A$4:$BA$1686,H$2,FALSE))</f>
        <v>21</v>
      </c>
      <c r="I658" s="14" t="str">
        <f>IF($C658="B",VLOOKUP($A658,Bat!$A$4:$BG$1500,I$1,FALSE),VLOOKUP($A658,Pit!$A$4:$BA$1686,I$2,FALSE))</f>
        <v>R</v>
      </c>
      <c r="J658" s="14" t="str">
        <f>IF($C658="B",VLOOKUP($A658,Bat!$A$4:$BG$1500,J$1,FALSE),VLOOKUP($A658,Pit!$A$4:$BA$1686,J$2,FALSE))</f>
        <v>R</v>
      </c>
      <c r="K658" s="14" t="str">
        <f>IF($C658="B",VLOOKUP($A658,Bat!$A$4:$BG$1500,K$1,FALSE),VLOOKUP($A658,Pit!$A$4:$BA$1686,K$2,FALSE))</f>
        <v>Normal</v>
      </c>
      <c r="L658" s="15" t="str">
        <f>IF($C658="B",VLOOKUP($A658,Bat!$A$4:$BG$1500,L$1,FALSE),VLOOKUP($A658,Pit!$A$4:$BA$1686,L$2,FALSE))</f>
        <v>Normal</v>
      </c>
      <c r="M658" s="14">
        <f>IF($C658="B",VLOOKUP($A658,Bat!$A$4:$BG$1500,M$1,FALSE),VLOOKUP($A658,Pit!$A$4:$BA$1686,M$2,FALSE))</f>
        <v>4</v>
      </c>
      <c r="N658" s="14">
        <f>IF($C658="B",VLOOKUP($A658,Bat!$A$4:$BG$1500,N$1,FALSE),VLOOKUP($A658,Pit!$A$4:$BA$1686,N$2,FALSE))</f>
        <v>2</v>
      </c>
      <c r="O658" s="14">
        <f>IF($C658="B",VLOOKUP($A658,Bat!$A$4:$BG$1500,O$1,FALSE),VLOOKUP($A658,Pit!$A$4:$BA$1686,O$2,FALSE))</f>
        <v>3</v>
      </c>
      <c r="P658" s="14" t="str">
        <f>IF($C658="B",VLOOKUP($A658,Bat!$A$4:$BG$1500,P$1,FALSE),VLOOKUP($A658,Pit!$A$4:$BA$1686,P$2,FALSE))</f>
        <v>90-92 Mph</v>
      </c>
      <c r="Q658" s="15">
        <f>IF($C658="B",VLOOKUP($A658,Bat!$A$4:$BG$1500,Q$1,FALSE),VLOOKUP($A658,Pit!$A$4:$BA$1686,Q$2,FALSE))</f>
        <v>7</v>
      </c>
      <c r="R658" s="16">
        <f>IF($C658="B",VLOOKUP($A658,Bat!$A$4:$BG$1500,R$1,FALSE),VLOOKUP($A658,Pit!$A$4:$BA$1686,R$2,FALSE))</f>
        <v>98.239812722201563</v>
      </c>
      <c r="S658" s="17">
        <f>IF($C658="B",VLOOKUP($A658,Bat!$A$4:$BG$1500,S$1,FALSE),VLOOKUP($A658,Pit!$A$4:$BA$1686,S$2,FALSE))</f>
        <v>-0.25455235409422128</v>
      </c>
      <c r="T658" s="48" t="str">
        <f>IF($C658="B",VLOOKUP($A658,Bat!$A$4:$BG$1500,T$1,FALSE),VLOOKUP($A658,Pit!$A$4:$BA$1686,T$2,FALSE))</f>
        <v>$20k</v>
      </c>
      <c r="U658" s="19">
        <f>IF($C658="B",VLOOKUP($A658,Bat!$A$4:$AU$1464,46,FALSE),VLOOKUP($A658,Pit!$A$4:$BD$1664,55,FALSE))</f>
        <v>800</v>
      </c>
      <c r="V658" s="19">
        <f>IF($C658="B",VLOOKUP($A658,Bat!$A$4:$BA$1464,47,FALSE),VLOOKUP($A658,Pit!$A$4:$BF$1664,56,FALSE))</f>
        <v>800</v>
      </c>
      <c r="W658" s="19">
        <f>IF($C658="B",VLOOKUP($A658,Bat!$A$4:$BA$1464,48,FALSE),VLOOKUP($A658,Pit!$A$4:$BF$1664,57,FALSE))</f>
        <v>0</v>
      </c>
      <c r="X658" s="14">
        <f t="shared" si="47"/>
        <v>1474</v>
      </c>
      <c r="Y658" s="20">
        <f t="shared" si="48"/>
        <v>624</v>
      </c>
      <c r="Z658" s="14" t="str">
        <f>IFERROR(VLOOKUP($D658,Results37!$F$3:$L$1396,Z$1,FALSE),"")</f>
        <v/>
      </c>
      <c r="AA658" s="43" t="str">
        <f>IF(ISERROR(VLOOKUP(D658,Results37!$F$3:$O$1399,AA$1,FALSE)),"",IF(VLOOKUP(D658,Results37!$F$3:$O$1399,AA$1+1,FALSE)=1,"S"&amp;VLOOKUP(D658,Results37!$F$3:$O$1399,AA$1,FALSE),VLOOKUP(D658,Results37!$F$3:$O$1399,AA$1,FALSE)))</f>
        <v/>
      </c>
      <c r="AB658" s="14" t="str">
        <f>IFERROR(VLOOKUP($D658,Results37!$F$3:$L$1396,AB$1,FALSE),"")</f>
        <v/>
      </c>
      <c r="AC658" s="14" t="str">
        <f>IFERROR(VLOOKUP($D658,Results37!$F$3:$L$1396,AC$1,FALSE),"")</f>
        <v/>
      </c>
      <c r="AD658" s="14" t="e">
        <f t="shared" si="49"/>
        <v>#VALUE!</v>
      </c>
      <c r="AE658" s="18" t="str">
        <f>IF(ISERROR(VLOOKUP($AC658&amp;"-"&amp;$F658&amp;" "&amp;G658,Bonuses!$B$1:$G$1006,4,FALSE)),"",INT(VLOOKUP($AC658&amp;"-"&amp;$F658&amp;" "&amp;$G658,Bonuses!$B$1:$G$1006,4,FALSE)))</f>
        <v/>
      </c>
      <c r="AF658" s="14" t="str">
        <f>AA658&amp;"."&amp;AB658&amp;" ("&amp;Z658&amp;") - "&amp;E658&amp;" "&amp;F658&amp;" "&amp;G658</f>
        <v>. () - RP Alfonso Hurtado</v>
      </c>
    </row>
    <row r="659" spans="1:32" s="19" customFormat="1" hidden="1" x14ac:dyDescent="0.3">
      <c r="A659" s="19">
        <v>6311</v>
      </c>
      <c r="B659" s="19">
        <f t="shared" si="46"/>
        <v>0</v>
      </c>
      <c r="C659" s="14" t="str">
        <f>IF(ISNUMBER(IFERROR(VLOOKUP($A659,Pit!$A$4:$A$600,1,FALSE),"B")),"P","B")</f>
        <v>B</v>
      </c>
      <c r="D659" s="15">
        <f>IF($C659="B",VLOOKUP($A659,Bat!$A$4:$BG$1500,D$1,FALSE),VLOOKUP($A659,Pit!$A$4:$BA$1686,D$2,FALSE))</f>
        <v>6311</v>
      </c>
      <c r="E659" s="14" t="str">
        <f>IF($C659="B",VLOOKUP($A659,Bat!$A$4:$BG$1500,E$1,FALSE),VLOOKUP($A659,Pit!$A$4:$BA$1686,E$2,FALSE))</f>
        <v>C</v>
      </c>
      <c r="F659" s="14" t="str">
        <f>IF($C659="B",VLOOKUP($A659,Bat!$A$4:$BG$1500,F$1,FALSE),VLOOKUP($A659,Pit!$A$4:$BA$1686,F$2,FALSE))</f>
        <v>Juan</v>
      </c>
      <c r="G659" s="14" t="str">
        <f>IF($C659="B",VLOOKUP($A659,Bat!$A$4:$BG$1500,G$1,FALSE),VLOOKUP($A659,Pit!$A$4:$BA$1686,G$2,FALSE))</f>
        <v>Guerra</v>
      </c>
      <c r="H659" s="14">
        <f>IF($C659="B",VLOOKUP($A659,Bat!$A$4:$BG$1500,H$1,FALSE),VLOOKUP($A659,Pit!$A$4:$BA$1686,H$2,FALSE))</f>
        <v>21</v>
      </c>
      <c r="I659" s="14" t="str">
        <f>IF($C659="B",VLOOKUP($A659,Bat!$A$4:$BG$1500,I$1,FALSE),VLOOKUP($A659,Pit!$A$4:$BA$1686,I$2,FALSE))</f>
        <v>S</v>
      </c>
      <c r="J659" s="14" t="str">
        <f>IF($C659="B",VLOOKUP($A659,Bat!$A$4:$BG$1500,J$1,FALSE),VLOOKUP($A659,Pit!$A$4:$BA$1686,J$2,FALSE))</f>
        <v>R</v>
      </c>
      <c r="K659" s="14" t="str">
        <f>IF($C659="B",VLOOKUP($A659,Bat!$A$4:$BG$1500,K$1,FALSE),VLOOKUP($A659,Pit!$A$4:$BA$1686,K$2,FALSE))</f>
        <v>Low</v>
      </c>
      <c r="L659" s="15" t="str">
        <f>IF($C659="B",VLOOKUP($A659,Bat!$A$4:$BG$1500,L$1,FALSE),VLOOKUP($A659,Pit!$A$4:$BA$1686,L$2,FALSE))</f>
        <v>High</v>
      </c>
      <c r="M659" s="14">
        <f>IF($C659="B",VLOOKUP($A659,Bat!$A$4:$BG$1500,M$1,FALSE),VLOOKUP($A659,Pit!$A$4:$BA$1686,M$2,FALSE))</f>
        <v>3</v>
      </c>
      <c r="N659" s="14">
        <f>IF($C659="B",VLOOKUP($A659,Bat!$A$4:$BG$1500,N$1,FALSE),VLOOKUP($A659,Pit!$A$4:$BA$1686,N$2,FALSE))</f>
        <v>4</v>
      </c>
      <c r="O659" s="14">
        <f>IF($C659="B",VLOOKUP($A659,Bat!$A$4:$BG$1500,O$1,FALSE),VLOOKUP($A659,Pit!$A$4:$BA$1686,O$2,FALSE))</f>
        <v>3</v>
      </c>
      <c r="P659" s="14">
        <f>IF($C659="B",VLOOKUP($A659,Bat!$A$4:$BG$1500,P$1,FALSE),VLOOKUP($A659,Pit!$A$4:$BA$1686,P$2,FALSE))</f>
        <v>6</v>
      </c>
      <c r="Q659" s="15">
        <f>IF($C659="B",VLOOKUP($A659,Bat!$A$4:$BG$1500,Q$1,FALSE),VLOOKUP($A659,Pit!$A$4:$BA$1686,Q$2,FALSE))</f>
        <v>2</v>
      </c>
      <c r="R659" s="16">
        <f>IF($C659="B",VLOOKUP($A659,Bat!$A$4:$BG$1500,R$1,FALSE),VLOOKUP($A659,Pit!$A$4:$BA$1686,R$2,FALSE))</f>
        <v>108.40117886052906</v>
      </c>
      <c r="S659" s="17">
        <f>IF($C659="B",VLOOKUP($A659,Bat!$A$4:$BG$1500,S$1,FALSE),VLOOKUP($A659,Pit!$A$4:$BA$1686,S$2,FALSE))</f>
        <v>6.1243983210083661E-2</v>
      </c>
      <c r="T659" s="48" t="str">
        <f>IF($C659="B",VLOOKUP($A659,Bat!$A$4:$BG$1500,T$1,FALSE),VLOOKUP($A659,Pit!$A$4:$BA$1686,T$2,FALSE))</f>
        <v>-</v>
      </c>
      <c r="U659" s="19">
        <f>IF($C659="B",VLOOKUP($A659,Bat!$A$4:$AU$1464,46,FALSE),VLOOKUP($A659,Pit!$A$4:$BD$1664,55,FALSE))</f>
        <v>800</v>
      </c>
      <c r="V659" s="19">
        <f>IF($C659="B",VLOOKUP($A659,Bat!$A$4:$BA$1464,47,FALSE),VLOOKUP($A659,Pit!$A$4:$BF$1664,56,FALSE))</f>
        <v>800</v>
      </c>
      <c r="W659" s="19">
        <f>IF($C659="B",VLOOKUP($A659,Bat!$A$4:$BA$1464,48,FALSE),VLOOKUP($A659,Pit!$A$4:$BF$1664,57,FALSE))</f>
        <v>0</v>
      </c>
      <c r="X659" s="14">
        <f t="shared" si="47"/>
        <v>1272</v>
      </c>
      <c r="Y659" s="20">
        <f t="shared" si="48"/>
        <v>422</v>
      </c>
      <c r="Z659" s="14">
        <f>IFERROR(VLOOKUP($D659,Results37!$F$3:$L$1396,Z$1,FALSE),"")</f>
        <v>368</v>
      </c>
      <c r="AA659" s="43">
        <f>IF(ISERROR(VLOOKUP(D659,Results37!$F$3:$O$1399,AA$1,FALSE)),"",IF(VLOOKUP(D659,Results37!$F$3:$O$1399,AA$1+1,FALSE)=1,"S"&amp;VLOOKUP(D659,Results37!$F$3:$O$1399,AA$1,FALSE),VLOOKUP(D659,Results37!$F$3:$O$1399,AA$1,FALSE)))</f>
        <v>12</v>
      </c>
      <c r="AB659" s="14">
        <f>IFERROR(VLOOKUP($D659,Results37!$F$3:$L$1396,AB$1,FALSE),"")</f>
        <v>28</v>
      </c>
      <c r="AC659" s="14" t="str">
        <f>IFERROR(VLOOKUP($D659,Results37!$F$3:$L$1396,AC$1,FALSE),"")</f>
        <v>Shin Seiki Evas</v>
      </c>
      <c r="AD659" s="14">
        <f t="shared" si="49"/>
        <v>904</v>
      </c>
      <c r="AE659" s="18" t="str">
        <f>IF(ISERROR(VLOOKUP($AC659&amp;"-"&amp;$F659&amp;" "&amp;G659,Bonuses!$B$1:$G$1006,4,FALSE)),"",INT(VLOOKUP($AC659&amp;"-"&amp;$F659&amp;" "&amp;$G659,Bonuses!$B$1:$G$1006,4,FALSE)))</f>
        <v/>
      </c>
      <c r="AF659" s="14" t="str">
        <f>AA659&amp;"."&amp;AB659&amp;" ("&amp;Z659&amp;") - "&amp;E659&amp;" "&amp;F659&amp;" "&amp;G659</f>
        <v>12.28 (368) - C Juan Guerra</v>
      </c>
    </row>
    <row r="660" spans="1:32" s="19" customFormat="1" hidden="1" x14ac:dyDescent="0.3">
      <c r="A660" s="19">
        <v>6443</v>
      </c>
      <c r="B660" s="19">
        <f t="shared" si="46"/>
        <v>0</v>
      </c>
      <c r="C660" s="14" t="str">
        <f>IF(ISNUMBER(IFERROR(VLOOKUP($A660,Pit!$A$4:$A$600,1,FALSE),"B")),"P","B")</f>
        <v>P</v>
      </c>
      <c r="D660" s="15">
        <f>IF($C660="B",VLOOKUP($A660,Bat!$A$4:$BG$1500,D$1,FALSE),VLOOKUP($A660,Pit!$A$4:$BA$1686,D$2,FALSE))</f>
        <v>6443</v>
      </c>
      <c r="E660" s="14" t="str">
        <f>IF($C660="B",VLOOKUP($A660,Bat!$A$4:$BG$1500,E$1,FALSE),VLOOKUP($A660,Pit!$A$4:$BA$1686,E$2,FALSE))</f>
        <v>RP</v>
      </c>
      <c r="F660" s="14" t="str">
        <f>IF($C660="B",VLOOKUP($A660,Bat!$A$4:$BG$1500,F$1,FALSE),VLOOKUP($A660,Pit!$A$4:$BA$1686,F$2,FALSE))</f>
        <v>Dana</v>
      </c>
      <c r="G660" s="14" t="str">
        <f>IF($C660="B",VLOOKUP($A660,Bat!$A$4:$BG$1500,G$1,FALSE),VLOOKUP($A660,Pit!$A$4:$BA$1686,G$2,FALSE))</f>
        <v>Holt</v>
      </c>
      <c r="H660" s="14">
        <f>IF($C660="B",VLOOKUP($A660,Bat!$A$4:$BG$1500,H$1,FALSE),VLOOKUP($A660,Pit!$A$4:$BA$1686,H$2,FALSE))</f>
        <v>18</v>
      </c>
      <c r="I660" s="14" t="str">
        <f>IF($C660="B",VLOOKUP($A660,Bat!$A$4:$BG$1500,I$1,FALSE),VLOOKUP($A660,Pit!$A$4:$BA$1686,I$2,FALSE))</f>
        <v>R</v>
      </c>
      <c r="J660" s="14" t="str">
        <f>IF($C660="B",VLOOKUP($A660,Bat!$A$4:$BG$1500,J$1,FALSE),VLOOKUP($A660,Pit!$A$4:$BA$1686,J$2,FALSE))</f>
        <v>R</v>
      </c>
      <c r="K660" s="14" t="str">
        <f>IF($C660="B",VLOOKUP($A660,Bat!$A$4:$BG$1500,K$1,FALSE),VLOOKUP($A660,Pit!$A$4:$BA$1686,K$2,FALSE))</f>
        <v>Low</v>
      </c>
      <c r="L660" s="15" t="str">
        <f>IF($C660="B",VLOOKUP($A660,Bat!$A$4:$BG$1500,L$1,FALSE),VLOOKUP($A660,Pit!$A$4:$BA$1686,L$2,FALSE))</f>
        <v>Low</v>
      </c>
      <c r="M660" s="14">
        <f>IF($C660="B",VLOOKUP($A660,Bat!$A$4:$BG$1500,M$1,FALSE),VLOOKUP($A660,Pit!$A$4:$BA$1686,M$2,FALSE))</f>
        <v>4</v>
      </c>
      <c r="N660" s="14">
        <f>IF($C660="B",VLOOKUP($A660,Bat!$A$4:$BG$1500,N$1,FALSE),VLOOKUP($A660,Pit!$A$4:$BA$1686,N$2,FALSE))</f>
        <v>1</v>
      </c>
      <c r="O660" s="14">
        <f>IF($C660="B",VLOOKUP($A660,Bat!$A$4:$BG$1500,O$1,FALSE),VLOOKUP($A660,Pit!$A$4:$BA$1686,O$2,FALSE))</f>
        <v>2</v>
      </c>
      <c r="P660" s="14" t="str">
        <f>IF($C660="B",VLOOKUP($A660,Bat!$A$4:$BG$1500,P$1,FALSE),VLOOKUP($A660,Pit!$A$4:$BA$1686,P$2,FALSE))</f>
        <v>90-92 Mph</v>
      </c>
      <c r="Q660" s="15">
        <f>IF($C660="B",VLOOKUP($A660,Bat!$A$4:$BG$1500,Q$1,FALSE),VLOOKUP($A660,Pit!$A$4:$BA$1686,Q$2,FALSE))</f>
        <v>9</v>
      </c>
      <c r="R660" s="16">
        <f>IF($C660="B",VLOOKUP($A660,Bat!$A$4:$BG$1500,R$1,FALSE),VLOOKUP($A660,Pit!$A$4:$BA$1686,R$2,FALSE))</f>
        <v>92.906742464330392</v>
      </c>
      <c r="S660" s="17">
        <f>IF($C660="B",VLOOKUP($A660,Bat!$A$4:$BG$1500,S$1,FALSE),VLOOKUP($A660,Pit!$A$4:$BA$1686,S$2,FALSE))</f>
        <v>-0.74656362715156332</v>
      </c>
      <c r="T660" s="48" t="str">
        <f>IF($C660="B",VLOOKUP($A660,Bat!$A$4:$BG$1500,T$1,FALSE),VLOOKUP($A660,Pit!$A$4:$BA$1686,T$2,FALSE))</f>
        <v>$75k</v>
      </c>
      <c r="U660" s="19">
        <f>IF($C660="B",VLOOKUP($A660,Bat!$A$4:$AU$1464,46,FALSE),VLOOKUP($A660,Pit!$A$4:$BD$1664,55,FALSE))</f>
        <v>800</v>
      </c>
      <c r="V660" s="19">
        <f>IF($C660="B",VLOOKUP($A660,Bat!$A$4:$BA$1464,47,FALSE),VLOOKUP($A660,Pit!$A$4:$BF$1664,56,FALSE))</f>
        <v>800</v>
      </c>
      <c r="W660" s="19">
        <f>IF($C660="B",VLOOKUP($A660,Bat!$A$4:$BA$1464,48,FALSE),VLOOKUP($A660,Pit!$A$4:$BF$1664,57,FALSE))</f>
        <v>0</v>
      </c>
      <c r="X660" s="14">
        <f t="shared" si="47"/>
        <v>1751</v>
      </c>
      <c r="Y660" s="20">
        <f t="shared" si="48"/>
        <v>901</v>
      </c>
      <c r="Z660" s="14">
        <f>IFERROR(VLOOKUP($D660,Results37!$F$3:$L$1396,Z$1,FALSE),"")</f>
        <v>600</v>
      </c>
      <c r="AA660" s="43">
        <f>IF(ISERROR(VLOOKUP(D660,Results37!$F$3:$O$1399,AA$1,FALSE)),"",IF(VLOOKUP(D660,Results37!$F$3:$O$1399,AA$1+1,FALSE)=1,"S"&amp;VLOOKUP(D660,Results37!$F$3:$O$1399,AA$1,FALSE),VLOOKUP(D660,Results37!$F$3:$O$1399,AA$1,FALSE)))</f>
        <v>20</v>
      </c>
      <c r="AB660" s="14">
        <f>IFERROR(VLOOKUP($D660,Results37!$F$3:$L$1396,AB$1,FALSE),"")</f>
        <v>4</v>
      </c>
      <c r="AC660" s="14" t="str">
        <f>IFERROR(VLOOKUP($D660,Results37!$F$3:$L$1396,AC$1,FALSE),"")</f>
        <v>Manchester Maulers</v>
      </c>
      <c r="AD660" s="14">
        <f t="shared" si="49"/>
        <v>1151</v>
      </c>
      <c r="AE660" s="18" t="str">
        <f>IF(ISERROR(VLOOKUP($AC660&amp;"-"&amp;$F660&amp;" "&amp;G660,Bonuses!$B$1:$G$1006,4,FALSE)),"",INT(VLOOKUP($AC660&amp;"-"&amp;$F660&amp;" "&amp;$G660,Bonuses!$B$1:$G$1006,4,FALSE)))</f>
        <v/>
      </c>
      <c r="AF660" s="14" t="str">
        <f>IF(ISERROR(VLOOKUP($AC660&amp;"-"&amp;$F660,Bonuses!$B$1:$G$1006,5,FALSE)),"",IF(VLOOKUP($AC660&amp;"-"&amp;$F660,Bonuses!$B$1:$G$1006,5,FALSE)="","",VLOOKUP($AC660&amp;"-"&amp;$F660,Bonuses!$B$1:$G$1006,6,FALSE)&amp;" yrs, "&amp;VLOOKUP($AC660&amp;"-"&amp;$F660,Bonuses!$B$1:$G$1006,5,FALSE)))</f>
        <v/>
      </c>
    </row>
    <row r="661" spans="1:32" s="19" customFormat="1" hidden="1" x14ac:dyDescent="0.3">
      <c r="A661" s="19">
        <v>11783</v>
      </c>
      <c r="B661" s="19">
        <f t="shared" si="46"/>
        <v>0</v>
      </c>
      <c r="C661" s="14" t="str">
        <f>IF(ISNUMBER(IFERROR(VLOOKUP($A661,Pit!$A$4:$A$600,1,FALSE),"B")),"P","B")</f>
        <v>P</v>
      </c>
      <c r="D661" s="15">
        <f>IF($C661="B",VLOOKUP($A661,Bat!$A$4:$BG$1500,D$1,FALSE),VLOOKUP($A661,Pit!$A$4:$BA$1686,D$2,FALSE))</f>
        <v>11783</v>
      </c>
      <c r="E661" s="14" t="str">
        <f>IF($C661="B",VLOOKUP($A661,Bat!$A$4:$BG$1500,E$1,FALSE),VLOOKUP($A661,Pit!$A$4:$BA$1686,E$2,FALSE))</f>
        <v>RP</v>
      </c>
      <c r="F661" s="14" t="str">
        <f>IF($C661="B",VLOOKUP($A661,Bat!$A$4:$BG$1500,F$1,FALSE),VLOOKUP($A661,Pit!$A$4:$BA$1686,F$2,FALSE))</f>
        <v>Hendrikjan</v>
      </c>
      <c r="G661" s="14" t="str">
        <f>IF($C661="B",VLOOKUP($A661,Bat!$A$4:$BG$1500,G$1,FALSE),VLOOKUP($A661,Pit!$A$4:$BA$1686,G$2,FALSE))</f>
        <v>Coninck</v>
      </c>
      <c r="H661" s="14">
        <f>IF($C661="B",VLOOKUP($A661,Bat!$A$4:$BG$1500,H$1,FALSE),VLOOKUP($A661,Pit!$A$4:$BA$1686,H$2,FALSE))</f>
        <v>18</v>
      </c>
      <c r="I661" s="14" t="str">
        <f>IF($C661="B",VLOOKUP($A661,Bat!$A$4:$BG$1500,I$1,FALSE),VLOOKUP($A661,Pit!$A$4:$BA$1686,I$2,FALSE))</f>
        <v>R</v>
      </c>
      <c r="J661" s="14" t="str">
        <f>IF($C661="B",VLOOKUP($A661,Bat!$A$4:$BG$1500,J$1,FALSE),VLOOKUP($A661,Pit!$A$4:$BA$1686,J$2,FALSE))</f>
        <v>R</v>
      </c>
      <c r="K661" s="14" t="str">
        <f>IF($C661="B",VLOOKUP($A661,Bat!$A$4:$BG$1500,K$1,FALSE),VLOOKUP($A661,Pit!$A$4:$BA$1686,K$2,FALSE))</f>
        <v>High</v>
      </c>
      <c r="L661" s="15" t="str">
        <f>IF($C661="B",VLOOKUP($A661,Bat!$A$4:$BG$1500,L$1,FALSE),VLOOKUP($A661,Pit!$A$4:$BA$1686,L$2,FALSE))</f>
        <v>High</v>
      </c>
      <c r="M661" s="14">
        <f>IF($C661="B",VLOOKUP($A661,Bat!$A$4:$BG$1500,M$1,FALSE),VLOOKUP($A661,Pit!$A$4:$BA$1686,M$2,FALSE))</f>
        <v>4</v>
      </c>
      <c r="N661" s="14">
        <f>IF($C661="B",VLOOKUP($A661,Bat!$A$4:$BG$1500,N$1,FALSE),VLOOKUP($A661,Pit!$A$4:$BA$1686,N$2,FALSE))</f>
        <v>1</v>
      </c>
      <c r="O661" s="14">
        <f>IF($C661="B",VLOOKUP($A661,Bat!$A$4:$BG$1500,O$1,FALSE),VLOOKUP($A661,Pit!$A$4:$BA$1686,O$2,FALSE))</f>
        <v>2</v>
      </c>
      <c r="P661" s="14" t="str">
        <f>IF($C661="B",VLOOKUP($A661,Bat!$A$4:$BG$1500,P$1,FALSE),VLOOKUP($A661,Pit!$A$4:$BA$1686,P$2,FALSE))</f>
        <v>86-88 Mph</v>
      </c>
      <c r="Q661" s="15">
        <f>IF($C661="B",VLOOKUP($A661,Bat!$A$4:$BG$1500,Q$1,FALSE),VLOOKUP($A661,Pit!$A$4:$BA$1686,Q$2,FALSE))</f>
        <v>7</v>
      </c>
      <c r="R661" s="16">
        <f>IF($C661="B",VLOOKUP($A661,Bat!$A$4:$BG$1500,R$1,FALSE),VLOOKUP($A661,Pit!$A$4:$BA$1686,R$2,FALSE))</f>
        <v>98.224413989457133</v>
      </c>
      <c r="S661" s="17">
        <f>IF($C661="B",VLOOKUP($A661,Bat!$A$4:$BG$1500,S$1,FALSE),VLOOKUP($A661,Pit!$A$4:$BA$1686,S$2,FALSE))</f>
        <v>-0.25597298981336913</v>
      </c>
      <c r="T661" s="48" t="str">
        <f>IF($C661="B",VLOOKUP($A661,Bat!$A$4:$BG$1500,T$1,FALSE),VLOOKUP($A661,Pit!$A$4:$BA$1686,T$2,FALSE))</f>
        <v>$38k</v>
      </c>
      <c r="U661" s="19">
        <f>IF($C661="B",VLOOKUP($A661,Bat!$A$4:$AU$1464,46,FALSE),VLOOKUP($A661,Pit!$A$4:$BD$1664,55,FALSE))</f>
        <v>800</v>
      </c>
      <c r="V661" s="19">
        <f>IF($C661="B",VLOOKUP($A661,Bat!$A$4:$BA$1464,47,FALSE),VLOOKUP($A661,Pit!$A$4:$BF$1664,56,FALSE))</f>
        <v>800</v>
      </c>
      <c r="W661" s="19">
        <f>IF($C661="B",VLOOKUP($A661,Bat!$A$4:$BA$1464,48,FALSE),VLOOKUP($A661,Pit!$A$4:$BF$1664,57,FALSE))</f>
        <v>0</v>
      </c>
      <c r="X661" s="14">
        <f t="shared" si="47"/>
        <v>1475</v>
      </c>
      <c r="Y661" s="20">
        <f t="shared" si="48"/>
        <v>625</v>
      </c>
      <c r="Z661" s="14">
        <f>IFERROR(VLOOKUP($D661,Results37!$F$3:$L$1396,Z$1,FALSE),"")</f>
        <v>577</v>
      </c>
      <c r="AA661" s="43">
        <f>IF(ISERROR(VLOOKUP(D661,Results37!$F$3:$O$1399,AA$1,FALSE)),"",IF(VLOOKUP(D661,Results37!$F$3:$O$1399,AA$1+1,FALSE)=1,"S"&amp;VLOOKUP(D661,Results37!$F$3:$O$1399,AA$1,FALSE),VLOOKUP(D661,Results37!$F$3:$O$1399,AA$1,FALSE)))</f>
        <v>19</v>
      </c>
      <c r="AB661" s="14">
        <f>IFERROR(VLOOKUP($D661,Results37!$F$3:$L$1396,AB$1,FALSE),"")</f>
        <v>13</v>
      </c>
      <c r="AC661" s="14" t="str">
        <f>IFERROR(VLOOKUP($D661,Results37!$F$3:$L$1396,AC$1,FALSE),"")</f>
        <v>Toyama Wind Dancers</v>
      </c>
      <c r="AD661" s="14">
        <f t="shared" si="49"/>
        <v>898</v>
      </c>
      <c r="AE661" s="18" t="str">
        <f>IF(ISERROR(VLOOKUP($AC661&amp;"-"&amp;$F661&amp;" "&amp;G661,Bonuses!$B$1:$G$1006,4,FALSE)),"",INT(VLOOKUP($AC661&amp;"-"&amp;$F661&amp;" "&amp;$G661,Bonuses!$B$1:$G$1006,4,FALSE)))</f>
        <v/>
      </c>
      <c r="AF661" s="14" t="str">
        <f>AA661&amp;"."&amp;AB661&amp;" ("&amp;Z661&amp;") - "&amp;E661&amp;" "&amp;F661&amp;" "&amp;G661</f>
        <v>19.13 (577) - RP Hendrikjan Coninck</v>
      </c>
    </row>
    <row r="662" spans="1:32" s="19" customFormat="1" hidden="1" x14ac:dyDescent="0.3">
      <c r="A662" s="19">
        <v>8563</v>
      </c>
      <c r="B662" s="19">
        <f t="shared" si="46"/>
        <v>0</v>
      </c>
      <c r="C662" s="14" t="str">
        <f>IF(ISNUMBER(IFERROR(VLOOKUP($A662,Pit!$A$4:$A$600,1,FALSE),"B")),"P","B")</f>
        <v>B</v>
      </c>
      <c r="D662" s="15">
        <f>IF($C662="B",VLOOKUP($A662,Bat!$A$4:$BG$1500,D$1,FALSE),VLOOKUP($A662,Pit!$A$4:$BA$1686,D$2,FALSE))</f>
        <v>8563</v>
      </c>
      <c r="E662" s="14" t="str">
        <f>IF($C662="B",VLOOKUP($A662,Bat!$A$4:$BG$1500,E$1,FALSE),VLOOKUP($A662,Pit!$A$4:$BA$1686,E$2,FALSE))</f>
        <v>2B</v>
      </c>
      <c r="F662" s="14" t="str">
        <f>IF($C662="B",VLOOKUP($A662,Bat!$A$4:$BG$1500,F$1,FALSE),VLOOKUP($A662,Pit!$A$4:$BA$1686,F$2,FALSE))</f>
        <v>Zack</v>
      </c>
      <c r="G662" s="14" t="str">
        <f>IF($C662="B",VLOOKUP($A662,Bat!$A$4:$BG$1500,G$1,FALSE),VLOOKUP($A662,Pit!$A$4:$BA$1686,G$2,FALSE))</f>
        <v>Schmitt</v>
      </c>
      <c r="H662" s="14">
        <f>IF($C662="B",VLOOKUP($A662,Bat!$A$4:$BG$1500,H$1,FALSE),VLOOKUP($A662,Pit!$A$4:$BA$1686,H$2,FALSE))</f>
        <v>21</v>
      </c>
      <c r="I662" s="14" t="str">
        <f>IF($C662="B",VLOOKUP($A662,Bat!$A$4:$BG$1500,I$1,FALSE),VLOOKUP($A662,Pit!$A$4:$BA$1686,I$2,FALSE))</f>
        <v>R</v>
      </c>
      <c r="J662" s="14" t="str">
        <f>IF($C662="B",VLOOKUP($A662,Bat!$A$4:$BG$1500,J$1,FALSE),VLOOKUP($A662,Pit!$A$4:$BA$1686,J$2,FALSE))</f>
        <v>R</v>
      </c>
      <c r="K662" s="14" t="str">
        <f>IF($C662="B",VLOOKUP($A662,Bat!$A$4:$BG$1500,K$1,FALSE),VLOOKUP($A662,Pit!$A$4:$BA$1686,K$2,FALSE))</f>
        <v>Normal</v>
      </c>
      <c r="L662" s="15" t="str">
        <f>IF($C662="B",VLOOKUP($A662,Bat!$A$4:$BG$1500,L$1,FALSE),VLOOKUP($A662,Pit!$A$4:$BA$1686,L$2,FALSE))</f>
        <v>High</v>
      </c>
      <c r="M662" s="14">
        <f>IF($C662="B",VLOOKUP($A662,Bat!$A$4:$BG$1500,M$1,FALSE),VLOOKUP($A662,Pit!$A$4:$BA$1686,M$2,FALSE))</f>
        <v>3</v>
      </c>
      <c r="N662" s="14">
        <f>IF($C662="B",VLOOKUP($A662,Bat!$A$4:$BG$1500,N$1,FALSE),VLOOKUP($A662,Pit!$A$4:$BA$1686,N$2,FALSE))</f>
        <v>3</v>
      </c>
      <c r="O662" s="14">
        <f>IF($C662="B",VLOOKUP($A662,Bat!$A$4:$BG$1500,O$1,FALSE),VLOOKUP($A662,Pit!$A$4:$BA$1686,O$2,FALSE))</f>
        <v>2</v>
      </c>
      <c r="P662" s="14">
        <f>IF($C662="B",VLOOKUP($A662,Bat!$A$4:$BG$1500,P$1,FALSE),VLOOKUP($A662,Pit!$A$4:$BA$1686,P$2,FALSE))</f>
        <v>5</v>
      </c>
      <c r="Q662" s="15">
        <f>IF($C662="B",VLOOKUP($A662,Bat!$A$4:$BG$1500,Q$1,FALSE),VLOOKUP($A662,Pit!$A$4:$BA$1686,Q$2,FALSE))</f>
        <v>5</v>
      </c>
      <c r="R662" s="16">
        <f>IF($C662="B",VLOOKUP($A662,Bat!$A$4:$BG$1500,R$1,FALSE),VLOOKUP($A662,Pit!$A$4:$BA$1686,R$2,FALSE))</f>
        <v>106.88244523071506</v>
      </c>
      <c r="S662" s="17">
        <f>IF($C662="B",VLOOKUP($A662,Bat!$A$4:$BG$1500,S$1,FALSE),VLOOKUP($A662,Pit!$A$4:$BA$1686,S$2,FALSE))</f>
        <v>-0.25600242618694474</v>
      </c>
      <c r="T662" s="48" t="str">
        <f>IF($C662="B",VLOOKUP($A662,Bat!$A$4:$BG$1500,T$1,FALSE),VLOOKUP($A662,Pit!$A$4:$BA$1686,T$2,FALSE))</f>
        <v>$20k</v>
      </c>
      <c r="U662" s="19">
        <f>IF($C662="B",VLOOKUP($A662,Bat!$A$4:$AU$1464,46,FALSE),VLOOKUP($A662,Pit!$A$4:$BD$1664,55,FALSE))</f>
        <v>800</v>
      </c>
      <c r="V662" s="19">
        <f>IF($C662="B",VLOOKUP($A662,Bat!$A$4:$BA$1464,47,FALSE),VLOOKUP($A662,Pit!$A$4:$BF$1664,56,FALSE))</f>
        <v>800</v>
      </c>
      <c r="W662" s="19">
        <f>IF($C662="B",VLOOKUP($A662,Bat!$A$4:$BA$1464,48,FALSE),VLOOKUP($A662,Pit!$A$4:$BF$1664,57,FALSE))</f>
        <v>0</v>
      </c>
      <c r="X662" s="14">
        <f t="shared" si="47"/>
        <v>1476</v>
      </c>
      <c r="Y662" s="20">
        <f t="shared" si="48"/>
        <v>626</v>
      </c>
      <c r="Z662" s="14" t="str">
        <f>IFERROR(VLOOKUP($D662,Results37!$F$3:$L$1396,Z$1,FALSE),"")</f>
        <v/>
      </c>
      <c r="AA662" s="43" t="str">
        <f>IF(ISERROR(VLOOKUP(D662,Results37!$F$3:$O$1399,AA$1,FALSE)),"",IF(VLOOKUP(D662,Results37!$F$3:$O$1399,AA$1+1,FALSE)=1,"S"&amp;VLOOKUP(D662,Results37!$F$3:$O$1399,AA$1,FALSE),VLOOKUP(D662,Results37!$F$3:$O$1399,AA$1,FALSE)))</f>
        <v/>
      </c>
      <c r="AB662" s="14" t="str">
        <f>IFERROR(VLOOKUP($D662,Results37!$F$3:$L$1396,AB$1,FALSE),"")</f>
        <v/>
      </c>
      <c r="AC662" s="14" t="str">
        <f>IFERROR(VLOOKUP($D662,Results37!$F$3:$L$1396,AC$1,FALSE),"")</f>
        <v/>
      </c>
      <c r="AD662" s="14" t="e">
        <f t="shared" si="49"/>
        <v>#VALUE!</v>
      </c>
      <c r="AE662" s="18" t="str">
        <f>IF(ISERROR(VLOOKUP($AC662&amp;"-"&amp;$F662&amp;" "&amp;G662,Bonuses!$B$1:$G$1006,4,FALSE)),"",INT(VLOOKUP($AC662&amp;"-"&amp;$F662&amp;" "&amp;$G662,Bonuses!$B$1:$G$1006,4,FALSE)))</f>
        <v/>
      </c>
      <c r="AF662" s="14" t="str">
        <f>IF(ISERROR(VLOOKUP($AC662&amp;"-"&amp;$F662,Bonuses!$B$1:$G$1006,5,FALSE)),"",IF(VLOOKUP($AC662&amp;"-"&amp;$F662,Bonuses!$B$1:$G$1006,5,FALSE)="","",VLOOKUP($AC662&amp;"-"&amp;$F662,Bonuses!$B$1:$G$1006,6,FALSE)&amp;" yrs, "&amp;VLOOKUP($AC662&amp;"-"&amp;$F662,Bonuses!$B$1:$G$1006,5,FALSE)))</f>
        <v/>
      </c>
    </row>
    <row r="663" spans="1:32" s="19" customFormat="1" hidden="1" x14ac:dyDescent="0.3">
      <c r="A663" s="19">
        <v>16882</v>
      </c>
      <c r="B663" s="19">
        <f t="shared" si="46"/>
        <v>0</v>
      </c>
      <c r="C663" s="14" t="str">
        <f>IF(ISNUMBER(IFERROR(VLOOKUP($A663,Pit!$A$4:$A$600,1,FALSE),"B")),"P","B")</f>
        <v>B</v>
      </c>
      <c r="D663" s="15">
        <f>IF($C663="B",VLOOKUP($A663,Bat!$A$4:$BG$1500,D$1,FALSE),VLOOKUP($A663,Pit!$A$4:$BA$1686,D$2,FALSE))</f>
        <v>16882</v>
      </c>
      <c r="E663" s="14" t="str">
        <f>IF($C663="B",VLOOKUP($A663,Bat!$A$4:$BG$1500,E$1,FALSE),VLOOKUP($A663,Pit!$A$4:$BA$1686,E$2,FALSE))</f>
        <v>C</v>
      </c>
      <c r="F663" s="14" t="str">
        <f>IF($C663="B",VLOOKUP($A663,Bat!$A$4:$BG$1500,F$1,FALSE),VLOOKUP($A663,Pit!$A$4:$BA$1686,F$2,FALSE))</f>
        <v>Irwin</v>
      </c>
      <c r="G663" s="14" t="str">
        <f>IF($C663="B",VLOOKUP($A663,Bat!$A$4:$BG$1500,G$1,FALSE),VLOOKUP($A663,Pit!$A$4:$BA$1686,G$2,FALSE))</f>
        <v>Quigley</v>
      </c>
      <c r="H663" s="14">
        <f>IF($C663="B",VLOOKUP($A663,Bat!$A$4:$BG$1500,H$1,FALSE),VLOOKUP($A663,Pit!$A$4:$BA$1686,H$2,FALSE))</f>
        <v>22</v>
      </c>
      <c r="I663" s="14" t="str">
        <f>IF($C663="B",VLOOKUP($A663,Bat!$A$4:$BG$1500,I$1,FALSE),VLOOKUP($A663,Pit!$A$4:$BA$1686,I$2,FALSE))</f>
        <v>S</v>
      </c>
      <c r="J663" s="14" t="str">
        <f>IF($C663="B",VLOOKUP($A663,Bat!$A$4:$BG$1500,J$1,FALSE),VLOOKUP($A663,Pit!$A$4:$BA$1686,J$2,FALSE))</f>
        <v>R</v>
      </c>
      <c r="K663" s="14" t="str">
        <f>IF($C663="B",VLOOKUP($A663,Bat!$A$4:$BG$1500,K$1,FALSE),VLOOKUP($A663,Pit!$A$4:$BA$1686,K$2,FALSE))</f>
        <v>High</v>
      </c>
      <c r="L663" s="15" t="str">
        <f>IF($C663="B",VLOOKUP($A663,Bat!$A$4:$BG$1500,L$1,FALSE),VLOOKUP($A663,Pit!$A$4:$BA$1686,L$2,FALSE))</f>
        <v>Normal</v>
      </c>
      <c r="M663" s="14">
        <f>IF($C663="B",VLOOKUP($A663,Bat!$A$4:$BG$1500,M$1,FALSE),VLOOKUP($A663,Pit!$A$4:$BA$1686,M$2,FALSE))</f>
        <v>3</v>
      </c>
      <c r="N663" s="14">
        <f>IF($C663="B",VLOOKUP($A663,Bat!$A$4:$BG$1500,N$1,FALSE),VLOOKUP($A663,Pit!$A$4:$BA$1686,N$2,FALSE))</f>
        <v>4</v>
      </c>
      <c r="O663" s="14">
        <f>IF($C663="B",VLOOKUP($A663,Bat!$A$4:$BG$1500,O$1,FALSE),VLOOKUP($A663,Pit!$A$4:$BA$1686,O$2,FALSE))</f>
        <v>3</v>
      </c>
      <c r="P663" s="14">
        <f>IF($C663="B",VLOOKUP($A663,Bat!$A$4:$BG$1500,P$1,FALSE),VLOOKUP($A663,Pit!$A$4:$BA$1686,P$2,FALSE))</f>
        <v>4</v>
      </c>
      <c r="Q663" s="15">
        <f>IF($C663="B",VLOOKUP($A663,Bat!$A$4:$BG$1500,Q$1,FALSE),VLOOKUP($A663,Pit!$A$4:$BA$1686,Q$2,FALSE))</f>
        <v>3</v>
      </c>
      <c r="R663" s="16">
        <f>IF($C663="B",VLOOKUP($A663,Bat!$A$4:$BG$1500,R$1,FALSE),VLOOKUP($A663,Pit!$A$4:$BA$1686,R$2,FALSE))</f>
        <v>108.36937478310315</v>
      </c>
      <c r="S663" s="17">
        <f>IF($C663="B",VLOOKUP($A663,Bat!$A$4:$BG$1500,S$1,FALSE),VLOOKUP($A663,Pit!$A$4:$BA$1686,S$2,FALSE))</f>
        <v>5.4600468396502691E-2</v>
      </c>
      <c r="T663" s="48" t="str">
        <f>IF($C663="B",VLOOKUP($A663,Bat!$A$4:$BG$1500,T$1,FALSE),VLOOKUP($A663,Pit!$A$4:$BA$1686,T$2,FALSE))</f>
        <v>-</v>
      </c>
      <c r="U663" s="19">
        <f>IF($C663="B",VLOOKUP($A663,Bat!$A$4:$AU$1464,46,FALSE),VLOOKUP($A663,Pit!$A$4:$BD$1664,55,FALSE))</f>
        <v>800</v>
      </c>
      <c r="V663" s="19">
        <f>IF($C663="B",VLOOKUP($A663,Bat!$A$4:$BA$1464,47,FALSE),VLOOKUP($A663,Pit!$A$4:$BF$1664,56,FALSE))</f>
        <v>800</v>
      </c>
      <c r="W663" s="19">
        <f>IF($C663="B",VLOOKUP($A663,Bat!$A$4:$BA$1464,48,FALSE),VLOOKUP($A663,Pit!$A$4:$BF$1664,57,FALSE))</f>
        <v>0</v>
      </c>
      <c r="X663" s="14">
        <f t="shared" si="47"/>
        <v>1275</v>
      </c>
      <c r="Y663" s="20">
        <f t="shared" si="48"/>
        <v>425</v>
      </c>
      <c r="Z663" s="14" t="str">
        <f>IFERROR(VLOOKUP($D663,Results37!$F$3:$L$1396,Z$1,FALSE),"")</f>
        <v/>
      </c>
      <c r="AA663" s="43" t="str">
        <f>IF(ISERROR(VLOOKUP(D663,Results37!$F$3:$O$1399,AA$1,FALSE)),"",IF(VLOOKUP(D663,Results37!$F$3:$O$1399,AA$1+1,FALSE)=1,"S"&amp;VLOOKUP(D663,Results37!$F$3:$O$1399,AA$1,FALSE),VLOOKUP(D663,Results37!$F$3:$O$1399,AA$1,FALSE)))</f>
        <v/>
      </c>
      <c r="AB663" s="14" t="str">
        <f>IFERROR(VLOOKUP($D663,Results37!$F$3:$L$1396,AB$1,FALSE),"")</f>
        <v/>
      </c>
      <c r="AC663" s="14" t="str">
        <f>IFERROR(VLOOKUP($D663,Results37!$F$3:$L$1396,AC$1,FALSE),"")</f>
        <v/>
      </c>
      <c r="AD663" s="14" t="e">
        <f t="shared" si="49"/>
        <v>#VALUE!</v>
      </c>
      <c r="AE663" s="18" t="str">
        <f>IF(ISERROR(VLOOKUP($AC663&amp;"-"&amp;$F663&amp;" "&amp;G663,Bonuses!$B$1:$G$1006,4,FALSE)),"",INT(VLOOKUP($AC663&amp;"-"&amp;$F663&amp;" "&amp;$G663,Bonuses!$B$1:$G$1006,4,FALSE)))</f>
        <v/>
      </c>
      <c r="AF663" s="14" t="str">
        <f>AA663&amp;"."&amp;AB663&amp;" ("&amp;Z663&amp;") - "&amp;E663&amp;" "&amp;F663&amp;" "&amp;G663</f>
        <v>. () - C Irwin Quigley</v>
      </c>
    </row>
    <row r="664" spans="1:32" s="19" customFormat="1" hidden="1" x14ac:dyDescent="0.3">
      <c r="A664" s="19">
        <v>6262</v>
      </c>
      <c r="B664" s="19">
        <f t="shared" si="46"/>
        <v>0</v>
      </c>
      <c r="C664" s="14" t="str">
        <f>IF(ISNUMBER(IFERROR(VLOOKUP($A664,Pit!$A$4:$A$600,1,FALSE),"B")),"P","B")</f>
        <v>P</v>
      </c>
      <c r="D664" s="15">
        <f>IF($C664="B",VLOOKUP($A664,Bat!$A$4:$BG$1500,D$1,FALSE),VLOOKUP($A664,Pit!$A$4:$BA$1686,D$2,FALSE))</f>
        <v>6262</v>
      </c>
      <c r="E664" s="14" t="str">
        <f>IF($C664="B",VLOOKUP($A664,Bat!$A$4:$BG$1500,E$1,FALSE),VLOOKUP($A664,Pit!$A$4:$BA$1686,E$2,FALSE))</f>
        <v>RP</v>
      </c>
      <c r="F664" s="14" t="str">
        <f>IF($C664="B",VLOOKUP($A664,Bat!$A$4:$BG$1500,F$1,FALSE),VLOOKUP($A664,Pit!$A$4:$BA$1686,F$2,FALSE))</f>
        <v>Luis</v>
      </c>
      <c r="G664" s="14" t="str">
        <f>IF($C664="B",VLOOKUP($A664,Bat!$A$4:$BG$1500,G$1,FALSE),VLOOKUP($A664,Pit!$A$4:$BA$1686,G$2,FALSE))</f>
        <v>Cavazos</v>
      </c>
      <c r="H664" s="14">
        <f>IF($C664="B",VLOOKUP($A664,Bat!$A$4:$BG$1500,H$1,FALSE),VLOOKUP($A664,Pit!$A$4:$BA$1686,H$2,FALSE))</f>
        <v>21</v>
      </c>
      <c r="I664" s="14" t="str">
        <f>IF($C664="B",VLOOKUP($A664,Bat!$A$4:$BG$1500,I$1,FALSE),VLOOKUP($A664,Pit!$A$4:$BA$1686,I$2,FALSE))</f>
        <v>L</v>
      </c>
      <c r="J664" s="14" t="str">
        <f>IF($C664="B",VLOOKUP($A664,Bat!$A$4:$BG$1500,J$1,FALSE),VLOOKUP($A664,Pit!$A$4:$BA$1686,J$2,FALSE))</f>
        <v>L</v>
      </c>
      <c r="K664" s="14" t="str">
        <f>IF($C664="B",VLOOKUP($A664,Bat!$A$4:$BG$1500,K$1,FALSE),VLOOKUP($A664,Pit!$A$4:$BA$1686,K$2,FALSE))</f>
        <v>Normal</v>
      </c>
      <c r="L664" s="15" t="str">
        <f>IF($C664="B",VLOOKUP($A664,Bat!$A$4:$BG$1500,L$1,FALSE),VLOOKUP($A664,Pit!$A$4:$BA$1686,L$2,FALSE))</f>
        <v>Normal</v>
      </c>
      <c r="M664" s="14">
        <f>IF($C664="B",VLOOKUP($A664,Bat!$A$4:$BG$1500,M$1,FALSE),VLOOKUP($A664,Pit!$A$4:$BA$1686,M$2,FALSE))</f>
        <v>5</v>
      </c>
      <c r="N664" s="14">
        <f>IF($C664="B",VLOOKUP($A664,Bat!$A$4:$BG$1500,N$1,FALSE),VLOOKUP($A664,Pit!$A$4:$BA$1686,N$2,FALSE))</f>
        <v>2</v>
      </c>
      <c r="O664" s="14">
        <f>IF($C664="B",VLOOKUP($A664,Bat!$A$4:$BG$1500,O$1,FALSE),VLOOKUP($A664,Pit!$A$4:$BA$1686,O$2,FALSE))</f>
        <v>3</v>
      </c>
      <c r="P664" s="14" t="str">
        <f>IF($C664="B",VLOOKUP($A664,Bat!$A$4:$BG$1500,P$1,FALSE),VLOOKUP($A664,Pit!$A$4:$BA$1686,P$2,FALSE))</f>
        <v>93-95 Mph</v>
      </c>
      <c r="Q664" s="15">
        <f>IF($C664="B",VLOOKUP($A664,Bat!$A$4:$BG$1500,Q$1,FALSE),VLOOKUP($A664,Pit!$A$4:$BA$1686,Q$2,FALSE))</f>
        <v>7</v>
      </c>
      <c r="R664" s="16">
        <f>IF($C664="B",VLOOKUP($A664,Bat!$A$4:$BG$1500,R$1,FALSE),VLOOKUP($A664,Pit!$A$4:$BA$1686,R$2,FALSE))</f>
        <v>104.46374334630123</v>
      </c>
      <c r="S664" s="17">
        <f>IF($C664="B",VLOOKUP($A664,Bat!$A$4:$BG$1500,S$1,FALSE),VLOOKUP($A664,Pit!$A$4:$BA$1686,S$2,FALSE))</f>
        <v>0.31964672480676165</v>
      </c>
      <c r="T664" s="48" t="str">
        <f>IF($C664="B",VLOOKUP($A664,Bat!$A$4:$BG$1500,T$1,FALSE),VLOOKUP($A664,Pit!$A$4:$BA$1686,T$2,FALSE))</f>
        <v>$20k</v>
      </c>
      <c r="U664" s="19">
        <f>IF($C664="B",VLOOKUP($A664,Bat!$A$4:$AU$1464,46,FALSE),VLOOKUP($A664,Pit!$A$4:$BD$1664,55,FALSE))</f>
        <v>800</v>
      </c>
      <c r="V664" s="19">
        <f>IF($C664="B",VLOOKUP($A664,Bat!$A$4:$BA$1464,47,FALSE),VLOOKUP($A664,Pit!$A$4:$BF$1664,56,FALSE))</f>
        <v>800</v>
      </c>
      <c r="W664" s="19">
        <f>IF($C664="B",VLOOKUP($A664,Bat!$A$4:$BA$1464,48,FALSE),VLOOKUP($A664,Pit!$A$4:$BF$1664,57,FALSE))</f>
        <v>0</v>
      </c>
      <c r="X664" s="14">
        <f t="shared" si="47"/>
        <v>1187</v>
      </c>
      <c r="Y664" s="20">
        <f t="shared" si="48"/>
        <v>337</v>
      </c>
      <c r="Z664" s="14">
        <f>IFERROR(VLOOKUP($D664,Results37!$F$3:$L$1396,Z$1,FALSE),"")</f>
        <v>274</v>
      </c>
      <c r="AA664" s="43">
        <f>IF(ISERROR(VLOOKUP(D664,Results37!$F$3:$O$1399,AA$1,FALSE)),"",IF(VLOOKUP(D664,Results37!$F$3:$O$1399,AA$1+1,FALSE)=1,"S"&amp;VLOOKUP(D664,Results37!$F$3:$O$1399,AA$1,FALSE),VLOOKUP(D664,Results37!$F$3:$O$1399,AA$1,FALSE)))</f>
        <v>9</v>
      </c>
      <c r="AB664" s="14">
        <f>IFERROR(VLOOKUP($D664,Results37!$F$3:$L$1396,AB$1,FALSE),"")</f>
        <v>28</v>
      </c>
      <c r="AC664" s="14" t="str">
        <f>IFERROR(VLOOKUP($D664,Results37!$F$3:$L$1396,AC$1,FALSE),"")</f>
        <v>Niihama-shi Ghosts</v>
      </c>
      <c r="AD664" s="14">
        <f t="shared" si="49"/>
        <v>913</v>
      </c>
      <c r="AE664" s="18" t="str">
        <f>IF(ISERROR(VLOOKUP($AC664&amp;"-"&amp;$F664&amp;" "&amp;G664,Bonuses!$B$1:$G$1006,4,FALSE)),"",INT(VLOOKUP($AC664&amp;"-"&amp;$F664&amp;" "&amp;$G664,Bonuses!$B$1:$G$1006,4,FALSE)))</f>
        <v/>
      </c>
      <c r="AF664" s="14" t="str">
        <f>IF(ISERROR(VLOOKUP($AC664&amp;"-"&amp;$F664,Bonuses!$B$1:$G$1006,5,FALSE)),"",IF(VLOOKUP($AC664&amp;"-"&amp;$F664,Bonuses!$B$1:$G$1006,5,FALSE)="","",VLOOKUP($AC664&amp;"-"&amp;$F664,Bonuses!$B$1:$G$1006,6,FALSE)&amp;" yrs, "&amp;VLOOKUP($AC664&amp;"-"&amp;$F664,Bonuses!$B$1:$G$1006,5,FALSE)))</f>
        <v/>
      </c>
    </row>
    <row r="665" spans="1:32" s="19" customFormat="1" hidden="1" x14ac:dyDescent="0.3">
      <c r="A665" s="19">
        <v>12240</v>
      </c>
      <c r="B665" s="19">
        <f t="shared" si="46"/>
        <v>0</v>
      </c>
      <c r="C665" s="14" t="str">
        <f>IF(ISNUMBER(IFERROR(VLOOKUP($A665,Pit!$A$4:$A$600,1,FALSE),"B")),"P","B")</f>
        <v>P</v>
      </c>
      <c r="D665" s="15">
        <f>IF($C665="B",VLOOKUP($A665,Bat!$A$4:$BG$1500,D$1,FALSE),VLOOKUP($A665,Pit!$A$4:$BA$1686,D$2,FALSE))</f>
        <v>12240</v>
      </c>
      <c r="E665" s="14" t="str">
        <f>IF($C665="B",VLOOKUP($A665,Bat!$A$4:$BG$1500,E$1,FALSE),VLOOKUP($A665,Pit!$A$4:$BA$1686,E$2,FALSE))</f>
        <v>RP</v>
      </c>
      <c r="F665" s="14" t="str">
        <f>IF($C665="B",VLOOKUP($A665,Bat!$A$4:$BG$1500,F$1,FALSE),VLOOKUP($A665,Pit!$A$4:$BA$1686,F$2,FALSE))</f>
        <v>Jorge</v>
      </c>
      <c r="G665" s="14" t="str">
        <f>IF($C665="B",VLOOKUP($A665,Bat!$A$4:$BG$1500,G$1,FALSE),VLOOKUP($A665,Pit!$A$4:$BA$1686,G$2,FALSE))</f>
        <v>Zarzuela</v>
      </c>
      <c r="H665" s="14">
        <f>IF($C665="B",VLOOKUP($A665,Bat!$A$4:$BG$1500,H$1,FALSE),VLOOKUP($A665,Pit!$A$4:$BA$1686,H$2,FALSE))</f>
        <v>18</v>
      </c>
      <c r="I665" s="14" t="str">
        <f>IF($C665="B",VLOOKUP($A665,Bat!$A$4:$BG$1500,I$1,FALSE),VLOOKUP($A665,Pit!$A$4:$BA$1686,I$2,FALSE))</f>
        <v>L</v>
      </c>
      <c r="J665" s="14" t="str">
        <f>IF($C665="B",VLOOKUP($A665,Bat!$A$4:$BG$1500,J$1,FALSE),VLOOKUP($A665,Pit!$A$4:$BA$1686,J$2,FALSE))</f>
        <v>L</v>
      </c>
      <c r="K665" s="14" t="str">
        <f>IF($C665="B",VLOOKUP($A665,Bat!$A$4:$BG$1500,K$1,FALSE),VLOOKUP($A665,Pit!$A$4:$BA$1686,K$2,FALSE))</f>
        <v>Low</v>
      </c>
      <c r="L665" s="15" t="str">
        <f>IF($C665="B",VLOOKUP($A665,Bat!$A$4:$BG$1500,L$1,FALSE),VLOOKUP($A665,Pit!$A$4:$BA$1686,L$2,FALSE))</f>
        <v>Low</v>
      </c>
      <c r="M665" s="14">
        <f>IF($C665="B",VLOOKUP($A665,Bat!$A$4:$BG$1500,M$1,FALSE),VLOOKUP($A665,Pit!$A$4:$BA$1686,M$2,FALSE))</f>
        <v>2</v>
      </c>
      <c r="N665" s="14">
        <f>IF($C665="B",VLOOKUP($A665,Bat!$A$4:$BG$1500,N$1,FALSE),VLOOKUP($A665,Pit!$A$4:$BA$1686,N$2,FALSE))</f>
        <v>1</v>
      </c>
      <c r="O665" s="14">
        <f>IF($C665="B",VLOOKUP($A665,Bat!$A$4:$BG$1500,O$1,FALSE),VLOOKUP($A665,Pit!$A$4:$BA$1686,O$2,FALSE))</f>
        <v>3</v>
      </c>
      <c r="P665" s="14" t="str">
        <f>IF($C665="B",VLOOKUP($A665,Bat!$A$4:$BG$1500,P$1,FALSE),VLOOKUP($A665,Pit!$A$4:$BA$1686,P$2,FALSE))</f>
        <v>84-86 Mph</v>
      </c>
      <c r="Q665" s="15">
        <f>IF($C665="B",VLOOKUP($A665,Bat!$A$4:$BG$1500,Q$1,FALSE),VLOOKUP($A665,Pit!$A$4:$BA$1686,Q$2,FALSE))</f>
        <v>7</v>
      </c>
      <c r="R665" s="16">
        <f>IF($C665="B",VLOOKUP($A665,Bat!$A$4:$BG$1500,R$1,FALSE),VLOOKUP($A665,Pit!$A$4:$BA$1686,R$2,FALSE))</f>
        <v>92.783906286129451</v>
      </c>
      <c r="S665" s="17">
        <f>IF($C665="B",VLOOKUP($A665,Bat!$A$4:$BG$1500,S$1,FALSE),VLOOKUP($A665,Pit!$A$4:$BA$1686,S$2,FALSE))</f>
        <v>-0.75789608322129998</v>
      </c>
      <c r="T665" s="48" t="str">
        <f>IF($C665="B",VLOOKUP($A665,Bat!$A$4:$BG$1500,T$1,FALSE),VLOOKUP($A665,Pit!$A$4:$BA$1686,T$2,FALSE))</f>
        <v>$65k</v>
      </c>
      <c r="U665" s="19">
        <f>IF($C665="B",VLOOKUP($A665,Bat!$A$4:$AU$1464,46,FALSE),VLOOKUP($A665,Pit!$A$4:$BD$1664,55,FALSE))</f>
        <v>800</v>
      </c>
      <c r="V665" s="19">
        <f>IF($C665="B",VLOOKUP($A665,Bat!$A$4:$BA$1464,47,FALSE),VLOOKUP($A665,Pit!$A$4:$BF$1664,56,FALSE))</f>
        <v>800</v>
      </c>
      <c r="W665" s="19">
        <f>IF($C665="B",VLOOKUP($A665,Bat!$A$4:$BA$1464,48,FALSE),VLOOKUP($A665,Pit!$A$4:$BF$1664,57,FALSE))</f>
        <v>0</v>
      </c>
      <c r="X665" s="14">
        <f t="shared" si="47"/>
        <v>1756</v>
      </c>
      <c r="Y665" s="20">
        <f t="shared" si="48"/>
        <v>906</v>
      </c>
      <c r="Z665" s="14" t="str">
        <f>IFERROR(VLOOKUP($D665,Results37!$F$3:$L$1396,Z$1,FALSE),"")</f>
        <v/>
      </c>
      <c r="AA665" s="43" t="str">
        <f>IF(ISERROR(VLOOKUP(D665,Results37!$F$3:$O$1399,AA$1,FALSE)),"",IF(VLOOKUP(D665,Results37!$F$3:$O$1399,AA$1+1,FALSE)=1,"S"&amp;VLOOKUP(D665,Results37!$F$3:$O$1399,AA$1,FALSE),VLOOKUP(D665,Results37!$F$3:$O$1399,AA$1,FALSE)))</f>
        <v/>
      </c>
      <c r="AB665" s="14" t="str">
        <f>IFERROR(VLOOKUP($D665,Results37!$F$3:$L$1396,AB$1,FALSE),"")</f>
        <v/>
      </c>
      <c r="AC665" s="14" t="str">
        <f>IFERROR(VLOOKUP($D665,Results37!$F$3:$L$1396,AC$1,FALSE),"")</f>
        <v/>
      </c>
      <c r="AD665" s="14" t="e">
        <f t="shared" si="49"/>
        <v>#VALUE!</v>
      </c>
      <c r="AE665" s="18" t="str">
        <f>IF(ISERROR(VLOOKUP($AC665&amp;"-"&amp;$F665&amp;" "&amp;G665,Bonuses!$B$1:$G$1006,4,FALSE)),"",INT(VLOOKUP($AC665&amp;"-"&amp;$F665&amp;" "&amp;$G665,Bonuses!$B$1:$G$1006,4,FALSE)))</f>
        <v/>
      </c>
      <c r="AF665" s="14" t="str">
        <f>AA665&amp;"."&amp;AB665&amp;" ("&amp;Z665&amp;") - "&amp;E665&amp;" "&amp;F665&amp;" "&amp;G665</f>
        <v>. () - RP Jorge Zarzuela</v>
      </c>
    </row>
    <row r="666" spans="1:32" s="19" customFormat="1" hidden="1" x14ac:dyDescent="0.3">
      <c r="A666" s="19">
        <v>16972</v>
      </c>
      <c r="B666" s="19">
        <f t="shared" si="46"/>
        <v>0</v>
      </c>
      <c r="C666" s="14" t="str">
        <f>IF(ISNUMBER(IFERROR(VLOOKUP($A666,Pit!$A$4:$A$600,1,FALSE),"B")),"P","B")</f>
        <v>P</v>
      </c>
      <c r="D666" s="15">
        <f>IF($C666="B",VLOOKUP($A666,Bat!$A$4:$BG$1500,D$1,FALSE),VLOOKUP($A666,Pit!$A$4:$BA$1686,D$2,FALSE))</f>
        <v>16972</v>
      </c>
      <c r="E666" s="14" t="str">
        <f>IF($C666="B",VLOOKUP($A666,Bat!$A$4:$BG$1500,E$1,FALSE),VLOOKUP($A666,Pit!$A$4:$BA$1686,E$2,FALSE))</f>
        <v>RP</v>
      </c>
      <c r="F666" s="14" t="str">
        <f>IF($C666="B",VLOOKUP($A666,Bat!$A$4:$BG$1500,F$1,FALSE),VLOOKUP($A666,Pit!$A$4:$BA$1686,F$2,FALSE))</f>
        <v>Yoshiki</v>
      </c>
      <c r="G666" s="14" t="str">
        <f>IF($C666="B",VLOOKUP($A666,Bat!$A$4:$BG$1500,G$1,FALSE),VLOOKUP($A666,Pit!$A$4:$BA$1686,G$2,FALSE))</f>
        <v>Yufune</v>
      </c>
      <c r="H666" s="14">
        <f>IF($C666="B",VLOOKUP($A666,Bat!$A$4:$BG$1500,H$1,FALSE),VLOOKUP($A666,Pit!$A$4:$BA$1686,H$2,FALSE))</f>
        <v>22</v>
      </c>
      <c r="I666" s="14" t="str">
        <f>IF($C666="B",VLOOKUP($A666,Bat!$A$4:$BG$1500,I$1,FALSE),VLOOKUP($A666,Pit!$A$4:$BA$1686,I$2,FALSE))</f>
        <v>R</v>
      </c>
      <c r="J666" s="14" t="str">
        <f>IF($C666="B",VLOOKUP($A666,Bat!$A$4:$BG$1500,J$1,FALSE),VLOOKUP($A666,Pit!$A$4:$BA$1686,J$2,FALSE))</f>
        <v>R</v>
      </c>
      <c r="K666" s="14" t="str">
        <f>IF($C666="B",VLOOKUP($A666,Bat!$A$4:$BG$1500,K$1,FALSE),VLOOKUP($A666,Pit!$A$4:$BA$1686,K$2,FALSE))</f>
        <v>Low</v>
      </c>
      <c r="L666" s="15" t="str">
        <f>IF($C666="B",VLOOKUP($A666,Bat!$A$4:$BG$1500,L$1,FALSE),VLOOKUP($A666,Pit!$A$4:$BA$1686,L$2,FALSE))</f>
        <v>Normal</v>
      </c>
      <c r="M666" s="14">
        <f>IF($C666="B",VLOOKUP($A666,Bat!$A$4:$BG$1500,M$1,FALSE),VLOOKUP($A666,Pit!$A$4:$BA$1686,M$2,FALSE))</f>
        <v>4</v>
      </c>
      <c r="N666" s="14">
        <f>IF($C666="B",VLOOKUP($A666,Bat!$A$4:$BG$1500,N$1,FALSE),VLOOKUP($A666,Pit!$A$4:$BA$1686,N$2,FALSE))</f>
        <v>2</v>
      </c>
      <c r="O666" s="14">
        <f>IF($C666="B",VLOOKUP($A666,Bat!$A$4:$BG$1500,O$1,FALSE),VLOOKUP($A666,Pit!$A$4:$BA$1686,O$2,FALSE))</f>
        <v>3</v>
      </c>
      <c r="P666" s="14" t="str">
        <f>IF($C666="B",VLOOKUP($A666,Bat!$A$4:$BG$1500,P$1,FALSE),VLOOKUP($A666,Pit!$A$4:$BA$1686,P$2,FALSE))</f>
        <v>90-92 Mph</v>
      </c>
      <c r="Q666" s="15">
        <f>IF($C666="B",VLOOKUP($A666,Bat!$A$4:$BG$1500,Q$1,FALSE),VLOOKUP($A666,Pit!$A$4:$BA$1686,Q$2,FALSE))</f>
        <v>6</v>
      </c>
      <c r="R666" s="16">
        <f>IF($C666="B",VLOOKUP($A666,Bat!$A$4:$BG$1500,R$1,FALSE),VLOOKUP($A666,Pit!$A$4:$BA$1686,R$2,FALSE))</f>
        <v>100.27878723318692</v>
      </c>
      <c r="S666" s="17">
        <f>IF($C666="B",VLOOKUP($A666,Bat!$A$4:$BG$1500,S$1,FALSE),VLOOKUP($A666,Pit!$A$4:$BA$1686,S$2,FALSE))</f>
        <v>-6.6443366892948635E-2</v>
      </c>
      <c r="T666" s="48" t="str">
        <f>IF($C666="B",VLOOKUP($A666,Bat!$A$4:$BG$1500,T$1,FALSE),VLOOKUP($A666,Pit!$A$4:$BA$1686,T$2,FALSE))</f>
        <v>-</v>
      </c>
      <c r="U666" s="19">
        <f>IF($C666="B",VLOOKUP($A666,Bat!$A$4:$AU$1464,46,FALSE),VLOOKUP($A666,Pit!$A$4:$BD$1664,55,FALSE))</f>
        <v>800</v>
      </c>
      <c r="V666" s="19">
        <f>IF($C666="B",VLOOKUP($A666,Bat!$A$4:$BA$1464,47,FALSE),VLOOKUP($A666,Pit!$A$4:$BF$1664,56,FALSE))</f>
        <v>800</v>
      </c>
      <c r="W666" s="19">
        <f>IF($C666="B",VLOOKUP($A666,Bat!$A$4:$BA$1464,48,FALSE),VLOOKUP($A666,Pit!$A$4:$BF$1664,57,FALSE))</f>
        <v>0</v>
      </c>
      <c r="X666" s="14">
        <f t="shared" si="47"/>
        <v>1340</v>
      </c>
      <c r="Y666" s="20">
        <f t="shared" si="48"/>
        <v>490</v>
      </c>
      <c r="Z666" s="14">
        <f>IFERROR(VLOOKUP($D666,Results37!$F$3:$L$1396,Z$1,FALSE),"")</f>
        <v>436</v>
      </c>
      <c r="AA666" s="43">
        <f>IF(ISERROR(VLOOKUP(D666,Results37!$F$3:$O$1399,AA$1,FALSE)),"",IF(VLOOKUP(D666,Results37!$F$3:$O$1399,AA$1+1,FALSE)=1,"S"&amp;VLOOKUP(D666,Results37!$F$3:$O$1399,AA$1,FALSE),VLOOKUP(D666,Results37!$F$3:$O$1399,AA$1,FALSE)))</f>
        <v>14</v>
      </c>
      <c r="AB666" s="14">
        <f>IFERROR(VLOOKUP($D666,Results37!$F$3:$L$1396,AB$1,FALSE),"")</f>
        <v>32</v>
      </c>
      <c r="AC666" s="14" t="str">
        <f>IFERROR(VLOOKUP($D666,Results37!$F$3:$L$1396,AC$1,FALSE),"")</f>
        <v>Niihama-shi Ghosts</v>
      </c>
      <c r="AD666" s="14">
        <f t="shared" si="49"/>
        <v>904</v>
      </c>
      <c r="AE666" s="18" t="str">
        <f>IF(ISERROR(VLOOKUP($AC666&amp;"-"&amp;$F666&amp;" "&amp;G666,Bonuses!$B$1:$G$1006,4,FALSE)),"",INT(VLOOKUP($AC666&amp;"-"&amp;$F666&amp;" "&amp;$G666,Bonuses!$B$1:$G$1006,4,FALSE)))</f>
        <v/>
      </c>
      <c r="AF666" s="14" t="str">
        <f>IF(ISERROR(VLOOKUP($AC666&amp;"-"&amp;$F666,Bonuses!$B$1:$G$1006,5,FALSE)),"",IF(VLOOKUP($AC666&amp;"-"&amp;$F666,Bonuses!$B$1:$G$1006,5,FALSE)="","",VLOOKUP($AC666&amp;"-"&amp;$F666,Bonuses!$B$1:$G$1006,6,FALSE)&amp;" yrs, "&amp;VLOOKUP($AC666&amp;"-"&amp;$F666,Bonuses!$B$1:$G$1006,5,FALSE)))</f>
        <v/>
      </c>
    </row>
    <row r="667" spans="1:32" s="19" customFormat="1" hidden="1" x14ac:dyDescent="0.3">
      <c r="A667" s="19">
        <v>12315</v>
      </c>
      <c r="B667" s="19">
        <f t="shared" si="46"/>
        <v>0</v>
      </c>
      <c r="C667" s="14" t="str">
        <f>IF(ISNUMBER(IFERROR(VLOOKUP($A667,Pit!$A$4:$A$600,1,FALSE),"B")),"P","B")</f>
        <v>P</v>
      </c>
      <c r="D667" s="15">
        <f>IF($C667="B",VLOOKUP($A667,Bat!$A$4:$BG$1500,D$1,FALSE),VLOOKUP($A667,Pit!$A$4:$BA$1686,D$2,FALSE))</f>
        <v>12315</v>
      </c>
      <c r="E667" s="14" t="str">
        <f>IF($C667="B",VLOOKUP($A667,Bat!$A$4:$BG$1500,E$1,FALSE),VLOOKUP($A667,Pit!$A$4:$BA$1686,E$2,FALSE))</f>
        <v>RP</v>
      </c>
      <c r="F667" s="14" t="str">
        <f>IF($C667="B",VLOOKUP($A667,Bat!$A$4:$BG$1500,F$1,FALSE),VLOOKUP($A667,Pit!$A$4:$BA$1686,F$2,FALSE))</f>
        <v>Pepe</v>
      </c>
      <c r="G667" s="14" t="str">
        <f>IF($C667="B",VLOOKUP($A667,Bat!$A$4:$BG$1500,G$1,FALSE),VLOOKUP($A667,Pit!$A$4:$BA$1686,G$2,FALSE))</f>
        <v>Adame</v>
      </c>
      <c r="H667" s="14">
        <f>IF($C667="B",VLOOKUP($A667,Bat!$A$4:$BG$1500,H$1,FALSE),VLOOKUP($A667,Pit!$A$4:$BA$1686,H$2,FALSE))</f>
        <v>18</v>
      </c>
      <c r="I667" s="14" t="str">
        <f>IF($C667="B",VLOOKUP($A667,Bat!$A$4:$BG$1500,I$1,FALSE),VLOOKUP($A667,Pit!$A$4:$BA$1686,I$2,FALSE))</f>
        <v>R</v>
      </c>
      <c r="J667" s="14" t="str">
        <f>IF($C667="B",VLOOKUP($A667,Bat!$A$4:$BG$1500,J$1,FALSE),VLOOKUP($A667,Pit!$A$4:$BA$1686,J$2,FALSE))</f>
        <v>R</v>
      </c>
      <c r="K667" s="14" t="str">
        <f>IF($C667="B",VLOOKUP($A667,Bat!$A$4:$BG$1500,K$1,FALSE),VLOOKUP($A667,Pit!$A$4:$BA$1686,K$2,FALSE))</f>
        <v>Normal</v>
      </c>
      <c r="L667" s="15" t="str">
        <f>IF($C667="B",VLOOKUP($A667,Bat!$A$4:$BG$1500,L$1,FALSE),VLOOKUP($A667,Pit!$A$4:$BA$1686,L$2,FALSE))</f>
        <v>Low</v>
      </c>
      <c r="M667" s="14">
        <f>IF($C667="B",VLOOKUP($A667,Bat!$A$4:$BG$1500,M$1,FALSE),VLOOKUP($A667,Pit!$A$4:$BA$1686,M$2,FALSE))</f>
        <v>3</v>
      </c>
      <c r="N667" s="14">
        <f>IF($C667="B",VLOOKUP($A667,Bat!$A$4:$BG$1500,N$1,FALSE),VLOOKUP($A667,Pit!$A$4:$BA$1686,N$2,FALSE))</f>
        <v>2</v>
      </c>
      <c r="O667" s="14">
        <f>IF($C667="B",VLOOKUP($A667,Bat!$A$4:$BG$1500,O$1,FALSE),VLOOKUP($A667,Pit!$A$4:$BA$1686,O$2,FALSE))</f>
        <v>1</v>
      </c>
      <c r="P667" s="14" t="str">
        <f>IF($C667="B",VLOOKUP($A667,Bat!$A$4:$BG$1500,P$1,FALSE),VLOOKUP($A667,Pit!$A$4:$BA$1686,P$2,FALSE))</f>
        <v>86-88 Mph</v>
      </c>
      <c r="Q667" s="15">
        <f>IF($C667="B",VLOOKUP($A667,Bat!$A$4:$BG$1500,Q$1,FALSE),VLOOKUP($A667,Pit!$A$4:$BA$1686,Q$2,FALSE))</f>
        <v>1</v>
      </c>
      <c r="R667" s="16">
        <f>IF($C667="B",VLOOKUP($A667,Bat!$A$4:$BG$1500,R$1,FALSE),VLOOKUP($A667,Pit!$A$4:$BA$1686,R$2,FALSE))</f>
        <v>84.285446571695147</v>
      </c>
      <c r="S667" s="17">
        <f>IF($C667="B",VLOOKUP($A667,Bat!$A$4:$BG$1500,S$1,FALSE),VLOOKUP($A667,Pit!$A$4:$BA$1686,S$2,FALSE))</f>
        <v>-1.5419356291009081</v>
      </c>
      <c r="T667" s="48" t="str">
        <f>IF($C667="B",VLOOKUP($A667,Bat!$A$4:$BG$1500,T$1,FALSE),VLOOKUP($A667,Pit!$A$4:$BA$1686,T$2,FALSE))</f>
        <v>$75k</v>
      </c>
      <c r="U667" s="19">
        <f>IF($C667="B",VLOOKUP($A667,Bat!$A$4:$AU$1464,46,FALSE),VLOOKUP($A667,Pit!$A$4:$BD$1664,55,FALSE))</f>
        <v>800</v>
      </c>
      <c r="V667" s="19">
        <f>IF($C667="B",VLOOKUP($A667,Bat!$A$4:$BA$1464,47,FALSE),VLOOKUP($A667,Pit!$A$4:$BF$1664,56,FALSE))</f>
        <v>800</v>
      </c>
      <c r="W667" s="19">
        <f>IF($C667="B",VLOOKUP($A667,Bat!$A$4:$BA$1464,48,FALSE),VLOOKUP($A667,Pit!$A$4:$BF$1664,57,FALSE))</f>
        <v>0</v>
      </c>
      <c r="X667" s="14">
        <f t="shared" si="47"/>
        <v>1938</v>
      </c>
      <c r="Y667" s="20">
        <f t="shared" si="48"/>
        <v>1088</v>
      </c>
      <c r="Z667" s="14">
        <f>IFERROR(VLOOKUP($D667,Results37!$F$3:$L$1396,Z$1,FALSE),"")</f>
        <v>345</v>
      </c>
      <c r="AA667" s="43">
        <f>IF(ISERROR(VLOOKUP(D667,Results37!$F$3:$O$1399,AA$1,FALSE)),"",IF(VLOOKUP(D667,Results37!$F$3:$O$1399,AA$1+1,FALSE)=1,"S"&amp;VLOOKUP(D667,Results37!$F$3:$O$1399,AA$1,FALSE),VLOOKUP(D667,Results37!$F$3:$O$1399,AA$1,FALSE)))</f>
        <v>12</v>
      </c>
      <c r="AB667" s="14">
        <f>IFERROR(VLOOKUP($D667,Results37!$F$3:$L$1396,AB$1,FALSE),"")</f>
        <v>5</v>
      </c>
      <c r="AC667" s="14" t="str">
        <f>IFERROR(VLOOKUP($D667,Results37!$F$3:$L$1396,AC$1,FALSE),"")</f>
        <v>Charleston Statesmen</v>
      </c>
      <c r="AD667" s="14">
        <f t="shared" si="49"/>
        <v>1593</v>
      </c>
      <c r="AE667" s="18" t="str">
        <f>IF(ISERROR(VLOOKUP($AC667&amp;"-"&amp;$F667&amp;" "&amp;G667,Bonuses!$B$1:$G$1006,4,FALSE)),"",INT(VLOOKUP($AC667&amp;"-"&amp;$F667&amp;" "&amp;$G667,Bonuses!$B$1:$G$1006,4,FALSE)))</f>
        <v/>
      </c>
      <c r="AF667" s="14" t="str">
        <f>IF(ISERROR(VLOOKUP($AC667&amp;"-"&amp;$F667,Bonuses!$B$1:$G$1006,5,FALSE)),"",IF(VLOOKUP($AC667&amp;"-"&amp;$F667,Bonuses!$B$1:$G$1006,5,FALSE)="","",VLOOKUP($AC667&amp;"-"&amp;$F667,Bonuses!$B$1:$G$1006,6,FALSE)&amp;" yrs, "&amp;VLOOKUP($AC667&amp;"-"&amp;$F667,Bonuses!$B$1:$G$1006,5,FALSE)))</f>
        <v/>
      </c>
    </row>
    <row r="668" spans="1:32" s="19" customFormat="1" hidden="1" x14ac:dyDescent="0.3">
      <c r="A668" s="19">
        <v>15542</v>
      </c>
      <c r="B668" s="19">
        <f t="shared" si="46"/>
        <v>0</v>
      </c>
      <c r="C668" s="14" t="str">
        <f>IF(ISNUMBER(IFERROR(VLOOKUP($A668,Pit!$A$4:$A$600,1,FALSE),"B")),"P","B")</f>
        <v>P</v>
      </c>
      <c r="D668" s="15">
        <f>IF($C668="B",VLOOKUP($A668,Bat!$A$4:$BG$1500,D$1,FALSE),VLOOKUP($A668,Pit!$A$4:$BA$1686,D$2,FALSE))</f>
        <v>15542</v>
      </c>
      <c r="E668" s="14" t="str">
        <f>IF($C668="B",VLOOKUP($A668,Bat!$A$4:$BG$1500,E$1,FALSE),VLOOKUP($A668,Pit!$A$4:$BA$1686,E$2,FALSE))</f>
        <v>SP</v>
      </c>
      <c r="F668" s="14" t="str">
        <f>IF($C668="B",VLOOKUP($A668,Bat!$A$4:$BG$1500,F$1,FALSE),VLOOKUP($A668,Pit!$A$4:$BA$1686,F$2,FALSE))</f>
        <v>Takanobu</v>
      </c>
      <c r="G668" s="14" t="str">
        <f>IF($C668="B",VLOOKUP($A668,Bat!$A$4:$BG$1500,G$1,FALSE),VLOOKUP($A668,Pit!$A$4:$BA$1686,G$2,FALSE))</f>
        <v>Kanda</v>
      </c>
      <c r="H668" s="14">
        <f>IF($C668="B",VLOOKUP($A668,Bat!$A$4:$BG$1500,H$1,FALSE),VLOOKUP($A668,Pit!$A$4:$BA$1686,H$2,FALSE))</f>
        <v>21</v>
      </c>
      <c r="I668" s="14" t="str">
        <f>IF($C668="B",VLOOKUP($A668,Bat!$A$4:$BG$1500,I$1,FALSE),VLOOKUP($A668,Pit!$A$4:$BA$1686,I$2,FALSE))</f>
        <v>R</v>
      </c>
      <c r="J668" s="14" t="str">
        <f>IF($C668="B",VLOOKUP($A668,Bat!$A$4:$BG$1500,J$1,FALSE),VLOOKUP($A668,Pit!$A$4:$BA$1686,J$2,FALSE))</f>
        <v>R</v>
      </c>
      <c r="K668" s="14" t="str">
        <f>IF($C668="B",VLOOKUP($A668,Bat!$A$4:$BG$1500,K$1,FALSE),VLOOKUP($A668,Pit!$A$4:$BA$1686,K$2,FALSE))</f>
        <v>Low</v>
      </c>
      <c r="L668" s="15" t="str">
        <f>IF($C668="B",VLOOKUP($A668,Bat!$A$4:$BG$1500,L$1,FALSE),VLOOKUP($A668,Pit!$A$4:$BA$1686,L$2,FALSE))</f>
        <v>Normal</v>
      </c>
      <c r="M668" s="14">
        <f>IF($C668="B",VLOOKUP($A668,Bat!$A$4:$BG$1500,M$1,FALSE),VLOOKUP($A668,Pit!$A$4:$BA$1686,M$2,FALSE))</f>
        <v>5</v>
      </c>
      <c r="N668" s="14">
        <f>IF($C668="B",VLOOKUP($A668,Bat!$A$4:$BG$1500,N$1,FALSE),VLOOKUP($A668,Pit!$A$4:$BA$1686,N$2,FALSE))</f>
        <v>1</v>
      </c>
      <c r="O668" s="14">
        <f>IF($C668="B",VLOOKUP($A668,Bat!$A$4:$BG$1500,O$1,FALSE),VLOOKUP($A668,Pit!$A$4:$BA$1686,O$2,FALSE))</f>
        <v>3</v>
      </c>
      <c r="P668" s="14" t="str">
        <f>IF($C668="B",VLOOKUP($A668,Bat!$A$4:$BG$1500,P$1,FALSE),VLOOKUP($A668,Pit!$A$4:$BA$1686,P$2,FALSE))</f>
        <v>90-92 Mph</v>
      </c>
      <c r="Q668" s="15">
        <f>IF($C668="B",VLOOKUP($A668,Bat!$A$4:$BG$1500,Q$1,FALSE),VLOOKUP($A668,Pit!$A$4:$BA$1686,Q$2,FALSE))</f>
        <v>9</v>
      </c>
      <c r="R668" s="16">
        <f>IF($C668="B",VLOOKUP($A668,Bat!$A$4:$BG$1500,R$1,FALSE),VLOOKUP($A668,Pit!$A$4:$BA$1686,R$2,FALSE))</f>
        <v>100.27332091861058</v>
      </c>
      <c r="S668" s="17">
        <f>IF($C668="B",VLOOKUP($A668,Bat!$A$4:$BG$1500,S$1,FALSE),VLOOKUP($A668,Pit!$A$4:$BA$1686,S$2,FALSE))</f>
        <v>-6.6947670842379403E-2</v>
      </c>
      <c r="T668" s="48" t="str">
        <f>IF($C668="B",VLOOKUP($A668,Bat!$A$4:$BG$1500,T$1,FALSE),VLOOKUP($A668,Pit!$A$4:$BA$1686,T$2,FALSE))</f>
        <v>$20k</v>
      </c>
      <c r="U668" s="19">
        <f>IF($C668="B",VLOOKUP($A668,Bat!$A$4:$AU$1464,46,FALSE),VLOOKUP($A668,Pit!$A$4:$BD$1664,55,FALSE))</f>
        <v>800</v>
      </c>
      <c r="V668" s="19">
        <f>IF($C668="B",VLOOKUP($A668,Bat!$A$4:$BA$1464,47,FALSE),VLOOKUP($A668,Pit!$A$4:$BF$1664,56,FALSE))</f>
        <v>800</v>
      </c>
      <c r="W668" s="19">
        <f>IF($C668="B",VLOOKUP($A668,Bat!$A$4:$BA$1464,48,FALSE),VLOOKUP($A668,Pit!$A$4:$BF$1664,57,FALSE))</f>
        <v>0</v>
      </c>
      <c r="X668" s="14">
        <f t="shared" si="47"/>
        <v>1341</v>
      </c>
      <c r="Y668" s="20">
        <f t="shared" si="48"/>
        <v>491</v>
      </c>
      <c r="Z668" s="14">
        <f>IFERROR(VLOOKUP($D668,Results37!$F$3:$L$1396,Z$1,FALSE),"")</f>
        <v>419</v>
      </c>
      <c r="AA668" s="43">
        <f>IF(ISERROR(VLOOKUP(D668,Results37!$F$3:$O$1399,AA$1,FALSE)),"",IF(VLOOKUP(D668,Results37!$F$3:$O$1399,AA$1+1,FALSE)=1,"S"&amp;VLOOKUP(D668,Results37!$F$3:$O$1399,AA$1,FALSE),VLOOKUP(D668,Results37!$F$3:$O$1399,AA$1,FALSE)))</f>
        <v>14</v>
      </c>
      <c r="AB668" s="14">
        <f>IFERROR(VLOOKUP($D668,Results37!$F$3:$L$1396,AB$1,FALSE),"")</f>
        <v>15</v>
      </c>
      <c r="AC668" s="14" t="str">
        <f>IFERROR(VLOOKUP($D668,Results37!$F$3:$L$1396,AC$1,FALSE),"")</f>
        <v>Madison Malts</v>
      </c>
      <c r="AD668" s="14">
        <f t="shared" si="49"/>
        <v>922</v>
      </c>
      <c r="AE668" s="18" t="str">
        <f>IF(ISERROR(VLOOKUP($AC668&amp;"-"&amp;$F668&amp;" "&amp;G668,Bonuses!$B$1:$G$1006,4,FALSE)),"",INT(VLOOKUP($AC668&amp;"-"&amp;$F668&amp;" "&amp;$G668,Bonuses!$B$1:$G$1006,4,FALSE)))</f>
        <v/>
      </c>
      <c r="AF668" s="14" t="str">
        <f>IF(ISERROR(VLOOKUP($AC668&amp;"-"&amp;$F668,Bonuses!$B$1:$G$1006,5,FALSE)),"",IF(VLOOKUP($AC668&amp;"-"&amp;$F668,Bonuses!$B$1:$G$1006,5,FALSE)="","",VLOOKUP($AC668&amp;"-"&amp;$F668,Bonuses!$B$1:$G$1006,6,FALSE)&amp;" yrs, "&amp;VLOOKUP($AC668&amp;"-"&amp;$F668,Bonuses!$B$1:$G$1006,5,FALSE)))</f>
        <v/>
      </c>
    </row>
    <row r="669" spans="1:32" s="19" customFormat="1" hidden="1" x14ac:dyDescent="0.3">
      <c r="A669" s="19">
        <v>11198</v>
      </c>
      <c r="B669" s="19">
        <f t="shared" si="46"/>
        <v>0</v>
      </c>
      <c r="C669" s="14" t="str">
        <f>IF(ISNUMBER(IFERROR(VLOOKUP($A669,Pit!$A$4:$A$600,1,FALSE),"B")),"P","B")</f>
        <v>P</v>
      </c>
      <c r="D669" s="15">
        <f>IF($C669="B",VLOOKUP($A669,Bat!$A$4:$BG$1500,D$1,FALSE),VLOOKUP($A669,Pit!$A$4:$BA$1686,D$2,FALSE))</f>
        <v>11198</v>
      </c>
      <c r="E669" s="14" t="str">
        <f>IF($C669="B",VLOOKUP($A669,Bat!$A$4:$BG$1500,E$1,FALSE),VLOOKUP($A669,Pit!$A$4:$BA$1686,E$2,FALSE))</f>
        <v>SP</v>
      </c>
      <c r="F669" s="14" t="str">
        <f>IF($C669="B",VLOOKUP($A669,Bat!$A$4:$BG$1500,F$1,FALSE),VLOOKUP($A669,Pit!$A$4:$BA$1686,F$2,FALSE))</f>
        <v>Iván</v>
      </c>
      <c r="G669" s="14" t="str">
        <f>IF($C669="B",VLOOKUP($A669,Bat!$A$4:$BG$1500,G$1,FALSE),VLOOKUP($A669,Pit!$A$4:$BA$1686,G$2,FALSE))</f>
        <v>Ramírez</v>
      </c>
      <c r="H669" s="14">
        <f>IF($C669="B",VLOOKUP($A669,Bat!$A$4:$BG$1500,H$1,FALSE),VLOOKUP($A669,Pit!$A$4:$BA$1686,H$2,FALSE))</f>
        <v>21</v>
      </c>
      <c r="I669" s="14" t="str">
        <f>IF($C669="B",VLOOKUP($A669,Bat!$A$4:$BG$1500,I$1,FALSE),VLOOKUP($A669,Pit!$A$4:$BA$1686,I$2,FALSE))</f>
        <v>L</v>
      </c>
      <c r="J669" s="14" t="str">
        <f>IF($C669="B",VLOOKUP($A669,Bat!$A$4:$BG$1500,J$1,FALSE),VLOOKUP($A669,Pit!$A$4:$BA$1686,J$2,FALSE))</f>
        <v>R</v>
      </c>
      <c r="K669" s="14" t="str">
        <f>IF($C669="B",VLOOKUP($A669,Bat!$A$4:$BG$1500,K$1,FALSE),VLOOKUP($A669,Pit!$A$4:$BA$1686,K$2,FALSE))</f>
        <v>Normal</v>
      </c>
      <c r="L669" s="15" t="str">
        <f>IF($C669="B",VLOOKUP($A669,Bat!$A$4:$BG$1500,L$1,FALSE),VLOOKUP($A669,Pit!$A$4:$BA$1686,L$2,FALSE))</f>
        <v>High</v>
      </c>
      <c r="M669" s="14">
        <f>IF($C669="B",VLOOKUP($A669,Bat!$A$4:$BG$1500,M$1,FALSE),VLOOKUP($A669,Pit!$A$4:$BA$1686,M$2,FALSE))</f>
        <v>5</v>
      </c>
      <c r="N669" s="14">
        <f>IF($C669="B",VLOOKUP($A669,Bat!$A$4:$BG$1500,N$1,FALSE),VLOOKUP($A669,Pit!$A$4:$BA$1686,N$2,FALSE))</f>
        <v>1</v>
      </c>
      <c r="O669" s="14">
        <f>IF($C669="B",VLOOKUP($A669,Bat!$A$4:$BG$1500,O$1,FALSE),VLOOKUP($A669,Pit!$A$4:$BA$1686,O$2,FALSE))</f>
        <v>2</v>
      </c>
      <c r="P669" s="14" t="str">
        <f>IF($C669="B",VLOOKUP($A669,Bat!$A$4:$BG$1500,P$1,FALSE),VLOOKUP($A669,Pit!$A$4:$BA$1686,P$2,FALSE))</f>
        <v>93-95 Mph</v>
      </c>
      <c r="Q669" s="15">
        <f>IF($C669="B",VLOOKUP($A669,Bat!$A$4:$BG$1500,Q$1,FALSE),VLOOKUP($A669,Pit!$A$4:$BA$1686,Q$2,FALSE))</f>
        <v>6</v>
      </c>
      <c r="R669" s="16">
        <f>IF($C669="B",VLOOKUP($A669,Bat!$A$4:$BG$1500,R$1,FALSE),VLOOKUP($A669,Pit!$A$4:$BA$1686,R$2,FALSE))</f>
        <v>98.150385100543645</v>
      </c>
      <c r="S669" s="17">
        <f>IF($C669="B",VLOOKUP($A669,Bat!$A$4:$BG$1500,S$1,FALSE),VLOOKUP($A669,Pit!$A$4:$BA$1686,S$2,FALSE))</f>
        <v>-0.26280264817453336</v>
      </c>
      <c r="T669" s="48" t="str">
        <f>IF($C669="B",VLOOKUP($A669,Bat!$A$4:$BG$1500,T$1,FALSE),VLOOKUP($A669,Pit!$A$4:$BA$1686,T$2,FALSE))</f>
        <v>-</v>
      </c>
      <c r="U669" s="19">
        <f>IF($C669="B",VLOOKUP($A669,Bat!$A$4:$AU$1464,46,FALSE),VLOOKUP($A669,Pit!$A$4:$BD$1664,55,FALSE))</f>
        <v>800</v>
      </c>
      <c r="V669" s="19">
        <f>IF($C669="B",VLOOKUP($A669,Bat!$A$4:$BA$1464,47,FALSE),VLOOKUP($A669,Pit!$A$4:$BF$1664,56,FALSE))</f>
        <v>800</v>
      </c>
      <c r="W669" s="19">
        <f>IF($C669="B",VLOOKUP($A669,Bat!$A$4:$BA$1464,48,FALSE),VLOOKUP($A669,Pit!$A$4:$BF$1664,57,FALSE))</f>
        <v>0</v>
      </c>
      <c r="X669" s="14">
        <f t="shared" si="47"/>
        <v>1478</v>
      </c>
      <c r="Y669" s="20">
        <f t="shared" si="48"/>
        <v>628</v>
      </c>
      <c r="Z669" s="14" t="str">
        <f>IFERROR(VLOOKUP($D669,Results37!$F$3:$L$1396,Z$1,FALSE),"")</f>
        <v/>
      </c>
      <c r="AA669" s="43" t="str">
        <f>IF(ISERROR(VLOOKUP(D669,Results37!$F$3:$O$1399,AA$1,FALSE)),"",IF(VLOOKUP(D669,Results37!$F$3:$O$1399,AA$1+1,FALSE)=1,"S"&amp;VLOOKUP(D669,Results37!$F$3:$O$1399,AA$1,FALSE),VLOOKUP(D669,Results37!$F$3:$O$1399,AA$1,FALSE)))</f>
        <v/>
      </c>
      <c r="AB669" s="14" t="str">
        <f>IFERROR(VLOOKUP($D669,Results37!$F$3:$L$1396,AB$1,FALSE),"")</f>
        <v/>
      </c>
      <c r="AC669" s="14" t="str">
        <f>IFERROR(VLOOKUP($D669,Results37!$F$3:$L$1396,AC$1,FALSE),"")</f>
        <v/>
      </c>
      <c r="AD669" s="14" t="e">
        <f t="shared" si="49"/>
        <v>#VALUE!</v>
      </c>
      <c r="AE669" s="18" t="str">
        <f>IF(ISERROR(VLOOKUP($AC669&amp;"-"&amp;$F669&amp;" "&amp;G669,Bonuses!$B$1:$G$1006,4,FALSE)),"",INT(VLOOKUP($AC669&amp;"-"&amp;$F669&amp;" "&amp;$G669,Bonuses!$B$1:$G$1006,4,FALSE)))</f>
        <v/>
      </c>
      <c r="AF669" s="14" t="str">
        <f>AA669&amp;"."&amp;AB669&amp;" ("&amp;Z669&amp;") - "&amp;E669&amp;" "&amp;F669&amp;" "&amp;G669</f>
        <v>. () - SP Iván Ramírez</v>
      </c>
    </row>
    <row r="670" spans="1:32" s="19" customFormat="1" hidden="1" x14ac:dyDescent="0.3">
      <c r="A670" s="19">
        <v>11292</v>
      </c>
      <c r="B670" s="19">
        <f t="shared" si="46"/>
        <v>0</v>
      </c>
      <c r="C670" s="14" t="str">
        <f>IF(ISNUMBER(IFERROR(VLOOKUP($A670,Pit!$A$4:$A$600,1,FALSE),"B")),"P","B")</f>
        <v>P</v>
      </c>
      <c r="D670" s="15">
        <f>IF($C670="B",VLOOKUP($A670,Bat!$A$4:$BG$1500,D$1,FALSE),VLOOKUP($A670,Pit!$A$4:$BA$1686,D$2,FALSE))</f>
        <v>11292</v>
      </c>
      <c r="E670" s="14" t="str">
        <f>IF($C670="B",VLOOKUP($A670,Bat!$A$4:$BG$1500,E$1,FALSE),VLOOKUP($A670,Pit!$A$4:$BA$1686,E$2,FALSE))</f>
        <v>SP</v>
      </c>
      <c r="F670" s="14" t="str">
        <f>IF($C670="B",VLOOKUP($A670,Bat!$A$4:$BG$1500,F$1,FALSE),VLOOKUP($A670,Pit!$A$4:$BA$1686,F$2,FALSE))</f>
        <v>Augusto</v>
      </c>
      <c r="G670" s="14" t="str">
        <f>IF($C670="B",VLOOKUP($A670,Bat!$A$4:$BG$1500,G$1,FALSE),VLOOKUP($A670,Pit!$A$4:$BA$1686,G$2,FALSE))</f>
        <v>Guzmán</v>
      </c>
      <c r="H670" s="14">
        <f>IF($C670="B",VLOOKUP($A670,Bat!$A$4:$BG$1500,H$1,FALSE),VLOOKUP($A670,Pit!$A$4:$BA$1686,H$2,FALSE))</f>
        <v>22</v>
      </c>
      <c r="I670" s="14" t="str">
        <f>IF($C670="B",VLOOKUP($A670,Bat!$A$4:$BG$1500,I$1,FALSE),VLOOKUP($A670,Pit!$A$4:$BA$1686,I$2,FALSE))</f>
        <v>L</v>
      </c>
      <c r="J670" s="14" t="str">
        <f>IF($C670="B",VLOOKUP($A670,Bat!$A$4:$BG$1500,J$1,FALSE),VLOOKUP($A670,Pit!$A$4:$BA$1686,J$2,FALSE))</f>
        <v>R</v>
      </c>
      <c r="K670" s="14" t="str">
        <f>IF($C670="B",VLOOKUP($A670,Bat!$A$4:$BG$1500,K$1,FALSE),VLOOKUP($A670,Pit!$A$4:$BA$1686,K$2,FALSE))</f>
        <v>Normal</v>
      </c>
      <c r="L670" s="15" t="str">
        <f>IF($C670="B",VLOOKUP($A670,Bat!$A$4:$BG$1500,L$1,FALSE),VLOOKUP($A670,Pit!$A$4:$BA$1686,L$2,FALSE))</f>
        <v>Normal</v>
      </c>
      <c r="M670" s="14">
        <f>IF($C670="B",VLOOKUP($A670,Bat!$A$4:$BG$1500,M$1,FALSE),VLOOKUP($A670,Pit!$A$4:$BA$1686,M$2,FALSE))</f>
        <v>5</v>
      </c>
      <c r="N670" s="14">
        <f>IF($C670="B",VLOOKUP($A670,Bat!$A$4:$BG$1500,N$1,FALSE),VLOOKUP($A670,Pit!$A$4:$BA$1686,N$2,FALSE))</f>
        <v>1</v>
      </c>
      <c r="O670" s="14">
        <f>IF($C670="B",VLOOKUP($A670,Bat!$A$4:$BG$1500,O$1,FALSE),VLOOKUP($A670,Pit!$A$4:$BA$1686,O$2,FALSE))</f>
        <v>2</v>
      </c>
      <c r="P670" s="14" t="str">
        <f>IF($C670="B",VLOOKUP($A670,Bat!$A$4:$BG$1500,P$1,FALSE),VLOOKUP($A670,Pit!$A$4:$BA$1686,P$2,FALSE))</f>
        <v>92-94 Mph</v>
      </c>
      <c r="Q670" s="15">
        <f>IF($C670="B",VLOOKUP($A670,Bat!$A$4:$BG$1500,Q$1,FALSE),VLOOKUP($A670,Pit!$A$4:$BA$1686,Q$2,FALSE))</f>
        <v>5</v>
      </c>
      <c r="R670" s="16">
        <f>IF($C670="B",VLOOKUP($A670,Bat!$A$4:$BG$1500,R$1,FALSE),VLOOKUP($A670,Pit!$A$4:$BA$1686,R$2,FALSE))</f>
        <v>98.122022049310871</v>
      </c>
      <c r="S670" s="17">
        <f>IF($C670="B",VLOOKUP($A670,Bat!$A$4:$BG$1500,S$1,FALSE),VLOOKUP($A670,Pit!$A$4:$BA$1686,S$2,FALSE))</f>
        <v>-0.26541932867376944</v>
      </c>
      <c r="T670" s="48" t="str">
        <f>IF($C670="B",VLOOKUP($A670,Bat!$A$4:$BG$1500,T$1,FALSE),VLOOKUP($A670,Pit!$A$4:$BA$1686,T$2,FALSE))</f>
        <v>-</v>
      </c>
      <c r="U670" s="19">
        <f>IF($C670="B",VLOOKUP($A670,Bat!$A$4:$AU$1464,46,FALSE),VLOOKUP($A670,Pit!$A$4:$BD$1664,55,FALSE))</f>
        <v>800</v>
      </c>
      <c r="V670" s="19">
        <f>IF($C670="B",VLOOKUP($A670,Bat!$A$4:$BA$1464,47,FALSE),VLOOKUP($A670,Pit!$A$4:$BF$1664,56,FALSE))</f>
        <v>800</v>
      </c>
      <c r="W670" s="19">
        <f>IF($C670="B",VLOOKUP($A670,Bat!$A$4:$BA$1464,48,FALSE),VLOOKUP($A670,Pit!$A$4:$BF$1664,57,FALSE))</f>
        <v>0</v>
      </c>
      <c r="X670" s="14">
        <f t="shared" si="47"/>
        <v>1480</v>
      </c>
      <c r="Y670" s="20">
        <f t="shared" si="48"/>
        <v>630</v>
      </c>
      <c r="Z670" s="14" t="str">
        <f>IFERROR(VLOOKUP($D670,Results37!$F$3:$L$1396,Z$1,FALSE),"")</f>
        <v/>
      </c>
      <c r="AA670" s="43" t="str">
        <f>IF(ISERROR(VLOOKUP(D670,Results37!$F$3:$O$1399,AA$1,FALSE)),"",IF(VLOOKUP(D670,Results37!$F$3:$O$1399,AA$1+1,FALSE)=1,"S"&amp;VLOOKUP(D670,Results37!$F$3:$O$1399,AA$1,FALSE),VLOOKUP(D670,Results37!$F$3:$O$1399,AA$1,FALSE)))</f>
        <v/>
      </c>
      <c r="AB670" s="14" t="str">
        <f>IFERROR(VLOOKUP($D670,Results37!$F$3:$L$1396,AB$1,FALSE),"")</f>
        <v/>
      </c>
      <c r="AC670" s="14" t="str">
        <f>IFERROR(VLOOKUP($D670,Results37!$F$3:$L$1396,AC$1,FALSE),"")</f>
        <v/>
      </c>
      <c r="AD670" s="14" t="e">
        <f t="shared" si="49"/>
        <v>#VALUE!</v>
      </c>
      <c r="AE670" s="18" t="str">
        <f>IF(ISERROR(VLOOKUP($AC670&amp;"-"&amp;$F670&amp;" "&amp;G670,Bonuses!$B$1:$G$1006,4,FALSE)),"",INT(VLOOKUP($AC670&amp;"-"&amp;$F670&amp;" "&amp;$G670,Bonuses!$B$1:$G$1006,4,FALSE)))</f>
        <v/>
      </c>
      <c r="AF670" s="14" t="str">
        <f>IF(ISERROR(VLOOKUP($AC670&amp;"-"&amp;$F670,Bonuses!$B$1:$G$1006,5,FALSE)),"",IF(VLOOKUP($AC670&amp;"-"&amp;$F670,Bonuses!$B$1:$G$1006,5,FALSE)="","",VLOOKUP($AC670&amp;"-"&amp;$F670,Bonuses!$B$1:$G$1006,6,FALSE)&amp;" yrs, "&amp;VLOOKUP($AC670&amp;"-"&amp;$F670,Bonuses!$B$1:$G$1006,5,FALSE)))</f>
        <v/>
      </c>
    </row>
    <row r="671" spans="1:32" s="19" customFormat="1" hidden="1" x14ac:dyDescent="0.3">
      <c r="A671" s="19">
        <v>6386</v>
      </c>
      <c r="B671" s="19">
        <f t="shared" si="46"/>
        <v>0</v>
      </c>
      <c r="C671" s="14" t="str">
        <f>IF(ISNUMBER(IFERROR(VLOOKUP($A671,Pit!$A$4:$A$600,1,FALSE),"B")),"P","B")</f>
        <v>B</v>
      </c>
      <c r="D671" s="15">
        <f>IF($C671="B",VLOOKUP($A671,Bat!$A$4:$BG$1500,D$1,FALSE),VLOOKUP($A671,Pit!$A$4:$BA$1686,D$2,FALSE))</f>
        <v>6386</v>
      </c>
      <c r="E671" s="14" t="str">
        <f>IF($C671="B",VLOOKUP($A671,Bat!$A$4:$BG$1500,E$1,FALSE),VLOOKUP($A671,Pit!$A$4:$BA$1686,E$2,FALSE))</f>
        <v>C</v>
      </c>
      <c r="F671" s="14" t="str">
        <f>IF($C671="B",VLOOKUP($A671,Bat!$A$4:$BG$1500,F$1,FALSE),VLOOKUP($A671,Pit!$A$4:$BA$1686,F$2,FALSE))</f>
        <v>Hikaru</v>
      </c>
      <c r="G671" s="14" t="str">
        <f>IF($C671="B",VLOOKUP($A671,Bat!$A$4:$BG$1500,G$1,FALSE),VLOOKUP($A671,Pit!$A$4:$BA$1686,G$2,FALSE))</f>
        <v>Fujii</v>
      </c>
      <c r="H671" s="14">
        <f>IF($C671="B",VLOOKUP($A671,Bat!$A$4:$BG$1500,H$1,FALSE),VLOOKUP($A671,Pit!$A$4:$BA$1686,H$2,FALSE))</f>
        <v>21</v>
      </c>
      <c r="I671" s="14" t="str">
        <f>IF($C671="B",VLOOKUP($A671,Bat!$A$4:$BG$1500,I$1,FALSE),VLOOKUP($A671,Pit!$A$4:$BA$1686,I$2,FALSE))</f>
        <v>R</v>
      </c>
      <c r="J671" s="14" t="str">
        <f>IF($C671="B",VLOOKUP($A671,Bat!$A$4:$BG$1500,J$1,FALSE),VLOOKUP($A671,Pit!$A$4:$BA$1686,J$2,FALSE))</f>
        <v>R</v>
      </c>
      <c r="K671" s="14" t="str">
        <f>IF($C671="B",VLOOKUP($A671,Bat!$A$4:$BG$1500,K$1,FALSE),VLOOKUP($A671,Pit!$A$4:$BA$1686,K$2,FALSE))</f>
        <v>Low</v>
      </c>
      <c r="L671" s="15" t="str">
        <f>IF($C671="B",VLOOKUP($A671,Bat!$A$4:$BG$1500,L$1,FALSE),VLOOKUP($A671,Pit!$A$4:$BA$1686,L$2,FALSE))</f>
        <v>Normal</v>
      </c>
      <c r="M671" s="14">
        <f>IF($C671="B",VLOOKUP($A671,Bat!$A$4:$BG$1500,M$1,FALSE),VLOOKUP($A671,Pit!$A$4:$BA$1686,M$2,FALSE))</f>
        <v>3</v>
      </c>
      <c r="N671" s="14">
        <f>IF($C671="B",VLOOKUP($A671,Bat!$A$4:$BG$1500,N$1,FALSE),VLOOKUP($A671,Pit!$A$4:$BA$1686,N$2,FALSE))</f>
        <v>3</v>
      </c>
      <c r="O671" s="14">
        <f>IF($C671="B",VLOOKUP($A671,Bat!$A$4:$BG$1500,O$1,FALSE),VLOOKUP($A671,Pit!$A$4:$BA$1686,O$2,FALSE))</f>
        <v>3</v>
      </c>
      <c r="P671" s="14">
        <f>IF($C671="B",VLOOKUP($A671,Bat!$A$4:$BG$1500,P$1,FALSE),VLOOKUP($A671,Pit!$A$4:$BA$1686,P$2,FALSE))</f>
        <v>6</v>
      </c>
      <c r="Q671" s="15">
        <f>IF($C671="B",VLOOKUP($A671,Bat!$A$4:$BG$1500,Q$1,FALSE),VLOOKUP($A671,Pit!$A$4:$BA$1686,Q$2,FALSE))</f>
        <v>5</v>
      </c>
      <c r="R671" s="16">
        <f>IF($C671="B",VLOOKUP($A671,Bat!$A$4:$BG$1500,R$1,FALSE),VLOOKUP($A671,Pit!$A$4:$BA$1686,R$2,FALSE))</f>
        <v>108.23705180648304</v>
      </c>
      <c r="S671" s="17">
        <f>IF($C671="B",VLOOKUP($A671,Bat!$A$4:$BG$1500,S$1,FALSE),VLOOKUP($A671,Pit!$A$4:$BA$1686,S$2,FALSE))</f>
        <v>2.6959683739221949E-2</v>
      </c>
      <c r="T671" s="48" t="str">
        <f>IF($C671="B",VLOOKUP($A671,Bat!$A$4:$BG$1500,T$1,FALSE),VLOOKUP($A671,Pit!$A$4:$BA$1686,T$2,FALSE))</f>
        <v>-</v>
      </c>
      <c r="U671" s="19">
        <f>IF($C671="B",VLOOKUP($A671,Bat!$A$4:$AU$1464,46,FALSE),VLOOKUP($A671,Pit!$A$4:$BD$1664,55,FALSE))</f>
        <v>800</v>
      </c>
      <c r="V671" s="19">
        <f>IF($C671="B",VLOOKUP($A671,Bat!$A$4:$BA$1464,47,FALSE),VLOOKUP($A671,Pit!$A$4:$BF$1664,56,FALSE))</f>
        <v>800</v>
      </c>
      <c r="W671" s="19">
        <f>IF($C671="B",VLOOKUP($A671,Bat!$A$4:$BA$1464,48,FALSE),VLOOKUP($A671,Pit!$A$4:$BF$1664,57,FALSE))</f>
        <v>0</v>
      </c>
      <c r="X671" s="14">
        <f t="shared" si="47"/>
        <v>1290</v>
      </c>
      <c r="Y671" s="20">
        <f t="shared" si="48"/>
        <v>440</v>
      </c>
      <c r="Z671" s="14" t="str">
        <f>IFERROR(VLOOKUP($D671,Results37!$F$3:$L$1396,Z$1,FALSE),"")</f>
        <v/>
      </c>
      <c r="AA671" s="43" t="str">
        <f>IF(ISERROR(VLOOKUP(D671,Results37!$F$3:$O$1399,AA$1,FALSE)),"",IF(VLOOKUP(D671,Results37!$F$3:$O$1399,AA$1+1,FALSE)=1,"S"&amp;VLOOKUP(D671,Results37!$F$3:$O$1399,AA$1,FALSE),VLOOKUP(D671,Results37!$F$3:$O$1399,AA$1,FALSE)))</f>
        <v/>
      </c>
      <c r="AB671" s="14" t="str">
        <f>IFERROR(VLOOKUP($D671,Results37!$F$3:$L$1396,AB$1,FALSE),"")</f>
        <v/>
      </c>
      <c r="AC671" s="14" t="str">
        <f>IFERROR(VLOOKUP($D671,Results37!$F$3:$L$1396,AC$1,FALSE),"")</f>
        <v/>
      </c>
      <c r="AD671" s="14" t="e">
        <f t="shared" si="49"/>
        <v>#VALUE!</v>
      </c>
      <c r="AE671" s="18" t="str">
        <f>IF(ISERROR(VLOOKUP($AC671&amp;"-"&amp;$F671&amp;" "&amp;G671,Bonuses!$B$1:$G$1006,4,FALSE)),"",INT(VLOOKUP($AC671&amp;"-"&amp;$F671&amp;" "&amp;$G671,Bonuses!$B$1:$G$1006,4,FALSE)))</f>
        <v/>
      </c>
      <c r="AF671" s="14" t="str">
        <f>IF(ISERROR(VLOOKUP($AC671&amp;"-"&amp;$F671,Bonuses!$B$1:$G$1006,5,FALSE)),"",IF(VLOOKUP($AC671&amp;"-"&amp;$F671,Bonuses!$B$1:$G$1006,5,FALSE)="","",VLOOKUP($AC671&amp;"-"&amp;$F671,Bonuses!$B$1:$G$1006,6,FALSE)&amp;" yrs, "&amp;VLOOKUP($AC671&amp;"-"&amp;$F671,Bonuses!$B$1:$G$1006,5,FALSE)))</f>
        <v/>
      </c>
    </row>
    <row r="672" spans="1:32" s="19" customFormat="1" hidden="1" x14ac:dyDescent="0.3">
      <c r="A672" s="19">
        <v>6612</v>
      </c>
      <c r="B672" s="19">
        <f t="shared" si="46"/>
        <v>0</v>
      </c>
      <c r="C672" s="14" t="str">
        <f>IF(ISNUMBER(IFERROR(VLOOKUP($A672,Pit!$A$4:$A$600,1,FALSE),"B")),"P","B")</f>
        <v>B</v>
      </c>
      <c r="D672" s="15">
        <f>IF($C672="B",VLOOKUP($A672,Bat!$A$4:$BG$1500,D$1,FALSE),VLOOKUP($A672,Pit!$A$4:$BA$1686,D$2,FALSE))</f>
        <v>6612</v>
      </c>
      <c r="E672" s="14" t="str">
        <f>IF($C672="B",VLOOKUP($A672,Bat!$A$4:$BG$1500,E$1,FALSE),VLOOKUP($A672,Pit!$A$4:$BA$1686,E$2,FALSE))</f>
        <v>1B</v>
      </c>
      <c r="F672" s="14" t="str">
        <f>IF($C672="B",VLOOKUP($A672,Bat!$A$4:$BG$1500,F$1,FALSE),VLOOKUP($A672,Pit!$A$4:$BA$1686,F$2,FALSE))</f>
        <v>Allan</v>
      </c>
      <c r="G672" s="14" t="str">
        <f>IF($C672="B",VLOOKUP($A672,Bat!$A$4:$BG$1500,G$1,FALSE),VLOOKUP($A672,Pit!$A$4:$BA$1686,G$2,FALSE))</f>
        <v>Dudley</v>
      </c>
      <c r="H672" s="14">
        <f>IF($C672="B",VLOOKUP($A672,Bat!$A$4:$BG$1500,H$1,FALSE),VLOOKUP($A672,Pit!$A$4:$BA$1686,H$2,FALSE))</f>
        <v>22</v>
      </c>
      <c r="I672" s="14" t="str">
        <f>IF($C672="B",VLOOKUP($A672,Bat!$A$4:$BG$1500,I$1,FALSE),VLOOKUP($A672,Pit!$A$4:$BA$1686,I$2,FALSE))</f>
        <v>R</v>
      </c>
      <c r="J672" s="14" t="str">
        <f>IF($C672="B",VLOOKUP($A672,Bat!$A$4:$BG$1500,J$1,FALSE),VLOOKUP($A672,Pit!$A$4:$BA$1686,J$2,FALSE))</f>
        <v>R</v>
      </c>
      <c r="K672" s="14" t="str">
        <f>IF($C672="B",VLOOKUP($A672,Bat!$A$4:$BG$1500,K$1,FALSE),VLOOKUP($A672,Pit!$A$4:$BA$1686,K$2,FALSE))</f>
        <v>Normal</v>
      </c>
      <c r="L672" s="15" t="str">
        <f>IF($C672="B",VLOOKUP($A672,Bat!$A$4:$BG$1500,L$1,FALSE),VLOOKUP($A672,Pit!$A$4:$BA$1686,L$2,FALSE))</f>
        <v>Normal</v>
      </c>
      <c r="M672" s="14">
        <f>IF($C672="B",VLOOKUP($A672,Bat!$A$4:$BG$1500,M$1,FALSE),VLOOKUP($A672,Pit!$A$4:$BA$1686,M$2,FALSE))</f>
        <v>3</v>
      </c>
      <c r="N672" s="14">
        <f>IF($C672="B",VLOOKUP($A672,Bat!$A$4:$BG$1500,N$1,FALSE),VLOOKUP($A672,Pit!$A$4:$BA$1686,N$2,FALSE))</f>
        <v>4</v>
      </c>
      <c r="O672" s="14">
        <f>IF($C672="B",VLOOKUP($A672,Bat!$A$4:$BG$1500,O$1,FALSE),VLOOKUP($A672,Pit!$A$4:$BA$1686,O$2,FALSE))</f>
        <v>4</v>
      </c>
      <c r="P672" s="14">
        <f>IF($C672="B",VLOOKUP($A672,Bat!$A$4:$BG$1500,P$1,FALSE),VLOOKUP($A672,Pit!$A$4:$BA$1686,P$2,FALSE))</f>
        <v>4</v>
      </c>
      <c r="Q672" s="15">
        <f>IF($C672="B",VLOOKUP($A672,Bat!$A$4:$BG$1500,Q$1,FALSE),VLOOKUP($A672,Pit!$A$4:$BA$1686,Q$2,FALSE))</f>
        <v>3</v>
      </c>
      <c r="R672" s="16">
        <f>IF($C672="B",VLOOKUP($A672,Bat!$A$4:$BG$1500,R$1,FALSE),VLOOKUP($A672,Pit!$A$4:$BA$1686,R$2,FALSE))</f>
        <v>106.83214175638901</v>
      </c>
      <c r="S672" s="17">
        <f>IF($C672="B",VLOOKUP($A672,Bat!$A$4:$BG$1500,S$1,FALSE),VLOOKUP($A672,Pit!$A$4:$BA$1686,S$2,FALSE))</f>
        <v>-0.26651025738055029</v>
      </c>
      <c r="T672" s="48" t="str">
        <f>IF($C672="B",VLOOKUP($A672,Bat!$A$4:$BG$1500,T$1,FALSE),VLOOKUP($A672,Pit!$A$4:$BA$1686,T$2,FALSE))</f>
        <v>-</v>
      </c>
      <c r="U672" s="19">
        <f>IF($C672="B",VLOOKUP($A672,Bat!$A$4:$AU$1464,46,FALSE),VLOOKUP($A672,Pit!$A$4:$BD$1664,55,FALSE))</f>
        <v>800</v>
      </c>
      <c r="V672" s="19">
        <f>IF($C672="B",VLOOKUP($A672,Bat!$A$4:$BA$1464,47,FALSE),VLOOKUP($A672,Pit!$A$4:$BF$1664,56,FALSE))</f>
        <v>800</v>
      </c>
      <c r="W672" s="19">
        <f>IF($C672="B",VLOOKUP($A672,Bat!$A$4:$BA$1464,48,FALSE),VLOOKUP($A672,Pit!$A$4:$BF$1664,57,FALSE))</f>
        <v>0</v>
      </c>
      <c r="X672" s="14">
        <f t="shared" si="47"/>
        <v>1482</v>
      </c>
      <c r="Y672" s="20">
        <f t="shared" si="48"/>
        <v>632</v>
      </c>
      <c r="Z672" s="14">
        <f>IFERROR(VLOOKUP($D672,Results37!$F$3:$L$1396,Z$1,FALSE),"")</f>
        <v>508</v>
      </c>
      <c r="AA672" s="43">
        <f>IF(ISERROR(VLOOKUP(D672,Results37!$F$3:$O$1399,AA$1,FALSE)),"",IF(VLOOKUP(D672,Results37!$F$3:$O$1399,AA$1+1,FALSE)=1,"S"&amp;VLOOKUP(D672,Results37!$F$3:$O$1399,AA$1,FALSE),VLOOKUP(D672,Results37!$F$3:$O$1399,AA$1,FALSE)))</f>
        <v>17</v>
      </c>
      <c r="AB672" s="14">
        <f>IFERROR(VLOOKUP($D672,Results37!$F$3:$L$1396,AB$1,FALSE),"")</f>
        <v>8</v>
      </c>
      <c r="AC672" s="14" t="str">
        <f>IFERROR(VLOOKUP($D672,Results37!$F$3:$L$1396,AC$1,FALSE),"")</f>
        <v>San Antonio Calzones of Laredo</v>
      </c>
      <c r="AD672" s="14">
        <f t="shared" si="49"/>
        <v>974</v>
      </c>
      <c r="AE672" s="18" t="str">
        <f>IF(ISERROR(VLOOKUP($AC672&amp;"-"&amp;$F672&amp;" "&amp;G672,Bonuses!$B$1:$G$1006,4,FALSE)),"",INT(VLOOKUP($AC672&amp;"-"&amp;$F672&amp;" "&amp;$G672,Bonuses!$B$1:$G$1006,4,FALSE)))</f>
        <v/>
      </c>
      <c r="AF672" s="14" t="str">
        <f>IF(ISERROR(VLOOKUP($AC672&amp;"-"&amp;$F672,Bonuses!$B$1:$G$1006,5,FALSE)),"",IF(VLOOKUP($AC672&amp;"-"&amp;$F672,Bonuses!$B$1:$G$1006,5,FALSE)="","",VLOOKUP($AC672&amp;"-"&amp;$F672,Bonuses!$B$1:$G$1006,6,FALSE)&amp;" yrs, "&amp;VLOOKUP($AC672&amp;"-"&amp;$F672,Bonuses!$B$1:$G$1006,5,FALSE)))</f>
        <v/>
      </c>
    </row>
    <row r="673" spans="1:32" s="19" customFormat="1" x14ac:dyDescent="0.3">
      <c r="A673" s="19">
        <v>8640</v>
      </c>
      <c r="B673" s="19">
        <f t="shared" si="46"/>
        <v>0</v>
      </c>
      <c r="C673" s="14" t="str">
        <f>IF(ISNUMBER(IFERROR(VLOOKUP($A673,Pit!$A$4:$A$600,1,FALSE),"B")),"P","B")</f>
        <v>B</v>
      </c>
      <c r="D673" s="15">
        <f>IF($C673="B",VLOOKUP($A673,Bat!$A$4:$BG$1500,D$1,FALSE),VLOOKUP($A673,Pit!$A$4:$BA$1686,D$2,FALSE))</f>
        <v>8640</v>
      </c>
      <c r="E673" s="14" t="str">
        <f>IF($C673="B",VLOOKUP($A673,Bat!$A$4:$BG$1500,E$1,FALSE),VLOOKUP($A673,Pit!$A$4:$BA$1686,E$2,FALSE))</f>
        <v>3B</v>
      </c>
      <c r="F673" s="14" t="str">
        <f>IF($C673="B",VLOOKUP($A673,Bat!$A$4:$BG$1500,F$1,FALSE),VLOOKUP($A673,Pit!$A$4:$BA$1686,F$2,FALSE))</f>
        <v>Domingo</v>
      </c>
      <c r="G673" s="14" t="str">
        <f>IF($C673="B",VLOOKUP($A673,Bat!$A$4:$BG$1500,G$1,FALSE),VLOOKUP($A673,Pit!$A$4:$BA$1686,G$2,FALSE))</f>
        <v>Gallegos</v>
      </c>
      <c r="H673" s="14">
        <f>IF($C673="B",VLOOKUP($A673,Bat!$A$4:$BG$1500,H$1,FALSE),VLOOKUP($A673,Pit!$A$4:$BA$1686,H$2,FALSE))</f>
        <v>18</v>
      </c>
      <c r="I673" s="14" t="str">
        <f>IF($C673="B",VLOOKUP($A673,Bat!$A$4:$BG$1500,I$1,FALSE),VLOOKUP($A673,Pit!$A$4:$BA$1686,I$2,FALSE))</f>
        <v>R</v>
      </c>
      <c r="J673" s="14" t="str">
        <f>IF($C673="B",VLOOKUP($A673,Bat!$A$4:$BG$1500,J$1,FALSE),VLOOKUP($A673,Pit!$A$4:$BA$1686,J$2,FALSE))</f>
        <v>R</v>
      </c>
      <c r="K673" s="14" t="str">
        <f>IF($C673="B",VLOOKUP($A673,Bat!$A$4:$BG$1500,K$1,FALSE),VLOOKUP($A673,Pit!$A$4:$BA$1686,K$2,FALSE))</f>
        <v>Normal</v>
      </c>
      <c r="L673" s="15" t="str">
        <f>IF($C673="B",VLOOKUP($A673,Bat!$A$4:$BG$1500,L$1,FALSE),VLOOKUP($A673,Pit!$A$4:$BA$1686,L$2,FALSE))</f>
        <v>High</v>
      </c>
      <c r="M673" s="14">
        <f>IF($C673="B",VLOOKUP($A673,Bat!$A$4:$BG$1500,M$1,FALSE),VLOOKUP($A673,Pit!$A$4:$BA$1686,M$2,FALSE))</f>
        <v>3</v>
      </c>
      <c r="N673" s="14">
        <f>IF($C673="B",VLOOKUP($A673,Bat!$A$4:$BG$1500,N$1,FALSE),VLOOKUP($A673,Pit!$A$4:$BA$1686,N$2,FALSE))</f>
        <v>4</v>
      </c>
      <c r="O673" s="14">
        <f>IF($C673="B",VLOOKUP($A673,Bat!$A$4:$BG$1500,O$1,FALSE),VLOOKUP($A673,Pit!$A$4:$BA$1686,O$2,FALSE))</f>
        <v>3</v>
      </c>
      <c r="P673" s="14">
        <f>IF($C673="B",VLOOKUP($A673,Bat!$A$4:$BG$1500,P$1,FALSE),VLOOKUP($A673,Pit!$A$4:$BA$1686,P$2,FALSE))</f>
        <v>3</v>
      </c>
      <c r="Q673" s="15">
        <f>IF($C673="B",VLOOKUP($A673,Bat!$A$4:$BG$1500,Q$1,FALSE),VLOOKUP($A673,Pit!$A$4:$BA$1686,Q$2,FALSE))</f>
        <v>5</v>
      </c>
      <c r="R673" s="16">
        <f>IF($C673="B",VLOOKUP($A673,Bat!$A$4:$BG$1500,R$1,FALSE),VLOOKUP($A673,Pit!$A$4:$BA$1686,R$2,FALSE))</f>
        <v>111.43853835363159</v>
      </c>
      <c r="S673" s="17">
        <f>IF($C673="B",VLOOKUP($A673,Bat!$A$4:$BG$1500,S$1,FALSE),VLOOKUP($A673,Pit!$A$4:$BA$1686,S$2,FALSE))</f>
        <v>0.69571429078651537</v>
      </c>
      <c r="T673" s="48" t="str">
        <f>IF($C673="B",VLOOKUP($A673,Bat!$A$4:$BG$1500,T$1,FALSE),VLOOKUP($A673,Pit!$A$4:$BA$1686,T$2,FALSE))</f>
        <v>$200k</v>
      </c>
      <c r="U673" s="19">
        <f>IF($C673="B",VLOOKUP($A673,Bat!$A$4:$AU$1464,46,FALSE),VLOOKUP($A673,Pit!$A$4:$BD$1664,55,FALSE))</f>
        <v>800</v>
      </c>
      <c r="V673" s="19">
        <f>IF($C673="B",VLOOKUP($A673,Bat!$A$4:$BA$1464,47,FALSE),VLOOKUP($A673,Pit!$A$4:$BF$1664,56,FALSE))</f>
        <v>800</v>
      </c>
      <c r="W673" s="19">
        <f>IF($C673="B",VLOOKUP($A673,Bat!$A$4:$BA$1464,48,FALSE),VLOOKUP($A673,Pit!$A$4:$BF$1664,57,FALSE))</f>
        <v>0</v>
      </c>
      <c r="X673" s="14">
        <f t="shared" si="47"/>
        <v>1081</v>
      </c>
      <c r="Y673" s="20">
        <f t="shared" si="48"/>
        <v>231</v>
      </c>
      <c r="Z673" s="14">
        <f>IFERROR(VLOOKUP($D673,Results37!$F$3:$L$1396,Z$1,FALSE),"")</f>
        <v>319</v>
      </c>
      <c r="AA673" s="43">
        <f>IF(ISERROR(VLOOKUP(D673,Results37!$F$3:$O$1399,AA$1,FALSE)),"",IF(VLOOKUP(D673,Results37!$F$3:$O$1399,AA$1+1,FALSE)=1,"S"&amp;VLOOKUP(D673,Results37!$F$3:$O$1399,AA$1,FALSE),VLOOKUP(D673,Results37!$F$3:$O$1399,AA$1,FALSE)))</f>
        <v>11</v>
      </c>
      <c r="AB673" s="14">
        <f>IFERROR(VLOOKUP($D673,Results37!$F$3:$L$1396,AB$1,FALSE),"")</f>
        <v>11</v>
      </c>
      <c r="AC673" s="14" t="str">
        <f>IFERROR(VLOOKUP($D673,Results37!$F$3:$L$1396,AC$1,FALSE),"")</f>
        <v>Amsterdam Lions</v>
      </c>
      <c r="AD673" s="14">
        <f t="shared" si="49"/>
        <v>762</v>
      </c>
      <c r="AE673" s="18" t="str">
        <f>IF(ISERROR(VLOOKUP($AC673&amp;"-"&amp;$F673&amp;" "&amp;G673,Bonuses!$B$1:$G$1006,4,FALSE)),"",INT(VLOOKUP($AC673&amp;"-"&amp;$F673&amp;" "&amp;$G673,Bonuses!$B$1:$G$1006,4,FALSE)))</f>
        <v/>
      </c>
      <c r="AF673" s="14" t="str">
        <f>IF(ISERROR(VLOOKUP($AC673&amp;"-"&amp;$F673,Bonuses!$B$1:$G$1006,5,FALSE)),"",IF(VLOOKUP($AC673&amp;"-"&amp;$F673,Bonuses!$B$1:$G$1006,5,FALSE)="","",VLOOKUP($AC673&amp;"-"&amp;$F673,Bonuses!$B$1:$G$1006,6,FALSE)&amp;" yrs, "&amp;VLOOKUP($AC673&amp;"-"&amp;$F673,Bonuses!$B$1:$G$1006,5,FALSE)))</f>
        <v/>
      </c>
    </row>
    <row r="674" spans="1:32" s="19" customFormat="1" hidden="1" x14ac:dyDescent="0.3">
      <c r="A674" s="19">
        <v>7443</v>
      </c>
      <c r="B674" s="19">
        <f t="shared" si="46"/>
        <v>0</v>
      </c>
      <c r="C674" s="14" t="str">
        <f>IF(ISNUMBER(IFERROR(VLOOKUP($A674,Pit!$A$4:$A$600,1,FALSE),"B")),"P","B")</f>
        <v>P</v>
      </c>
      <c r="D674" s="15">
        <f>IF($C674="B",VLOOKUP($A674,Bat!$A$4:$BG$1500,D$1,FALSE),VLOOKUP($A674,Pit!$A$4:$BA$1686,D$2,FALSE))</f>
        <v>7443</v>
      </c>
      <c r="E674" s="14" t="str">
        <f>IF($C674="B",VLOOKUP($A674,Bat!$A$4:$BG$1500,E$1,FALSE),VLOOKUP($A674,Pit!$A$4:$BA$1686,E$2,FALSE))</f>
        <v>RP</v>
      </c>
      <c r="F674" s="14" t="str">
        <f>IF($C674="B",VLOOKUP($A674,Bat!$A$4:$BG$1500,F$1,FALSE),VLOOKUP($A674,Pit!$A$4:$BA$1686,F$2,FALSE))</f>
        <v>César</v>
      </c>
      <c r="G674" s="14" t="str">
        <f>IF($C674="B",VLOOKUP($A674,Bat!$A$4:$BG$1500,G$1,FALSE),VLOOKUP($A674,Pit!$A$4:$BA$1686,G$2,FALSE))</f>
        <v>Morales</v>
      </c>
      <c r="H674" s="14">
        <f>IF($C674="B",VLOOKUP($A674,Bat!$A$4:$BG$1500,H$1,FALSE),VLOOKUP($A674,Pit!$A$4:$BA$1686,H$2,FALSE))</f>
        <v>22</v>
      </c>
      <c r="I674" s="14" t="str">
        <f>IF($C674="B",VLOOKUP($A674,Bat!$A$4:$BG$1500,I$1,FALSE),VLOOKUP($A674,Pit!$A$4:$BA$1686,I$2,FALSE))</f>
        <v>R</v>
      </c>
      <c r="J674" s="14" t="str">
        <f>IF($C674="B",VLOOKUP($A674,Bat!$A$4:$BG$1500,J$1,FALSE),VLOOKUP($A674,Pit!$A$4:$BA$1686,J$2,FALSE))</f>
        <v>R</v>
      </c>
      <c r="K674" s="14" t="str">
        <f>IF($C674="B",VLOOKUP($A674,Bat!$A$4:$BG$1500,K$1,FALSE),VLOOKUP($A674,Pit!$A$4:$BA$1686,K$2,FALSE))</f>
        <v>Normal</v>
      </c>
      <c r="L674" s="15" t="str">
        <f>IF($C674="B",VLOOKUP($A674,Bat!$A$4:$BG$1500,L$1,FALSE),VLOOKUP($A674,Pit!$A$4:$BA$1686,L$2,FALSE))</f>
        <v>Normal</v>
      </c>
      <c r="M674" s="14">
        <f>IF($C674="B",VLOOKUP($A674,Bat!$A$4:$BG$1500,M$1,FALSE),VLOOKUP($A674,Pit!$A$4:$BA$1686,M$2,FALSE))</f>
        <v>5</v>
      </c>
      <c r="N674" s="14">
        <f>IF($C674="B",VLOOKUP($A674,Bat!$A$4:$BG$1500,N$1,FALSE),VLOOKUP($A674,Pit!$A$4:$BA$1686,N$2,FALSE))</f>
        <v>1</v>
      </c>
      <c r="O674" s="14">
        <f>IF($C674="B",VLOOKUP($A674,Bat!$A$4:$BG$1500,O$1,FALSE),VLOOKUP($A674,Pit!$A$4:$BA$1686,O$2,FALSE))</f>
        <v>2</v>
      </c>
      <c r="P674" s="14" t="str">
        <f>IF($C674="B",VLOOKUP($A674,Bat!$A$4:$BG$1500,P$1,FALSE),VLOOKUP($A674,Pit!$A$4:$BA$1686,P$2,FALSE))</f>
        <v>90-92 Mph</v>
      </c>
      <c r="Q674" s="15">
        <f>IF($C674="B",VLOOKUP($A674,Bat!$A$4:$BG$1500,Q$1,FALSE),VLOOKUP($A674,Pit!$A$4:$BA$1686,Q$2,FALSE))</f>
        <v>9</v>
      </c>
      <c r="R674" s="16">
        <f>IF($C674="B",VLOOKUP($A674,Bat!$A$4:$BG$1500,R$1,FALSE),VLOOKUP($A674,Pit!$A$4:$BA$1686,R$2,FALSE))</f>
        <v>98.089507219415708</v>
      </c>
      <c r="S674" s="17">
        <f>IF($C674="B",VLOOKUP($A674,Bat!$A$4:$BG$1500,S$1,FALSE),VLOOKUP($A674,Pit!$A$4:$BA$1686,S$2,FALSE))</f>
        <v>-0.26841903842376774</v>
      </c>
      <c r="T674" s="48" t="str">
        <f>IF($C674="B",VLOOKUP($A674,Bat!$A$4:$BG$1500,T$1,FALSE),VLOOKUP($A674,Pit!$A$4:$BA$1686,T$2,FALSE))</f>
        <v>-</v>
      </c>
      <c r="U674" s="19">
        <f>IF($C674="B",VLOOKUP($A674,Bat!$A$4:$AU$1464,46,FALSE),VLOOKUP($A674,Pit!$A$4:$BD$1664,55,FALSE))</f>
        <v>800</v>
      </c>
      <c r="V674" s="19">
        <f>IF($C674="B",VLOOKUP($A674,Bat!$A$4:$BA$1464,47,FALSE),VLOOKUP($A674,Pit!$A$4:$BF$1664,56,FALSE))</f>
        <v>800</v>
      </c>
      <c r="W674" s="19">
        <f>IF($C674="B",VLOOKUP($A674,Bat!$A$4:$BA$1464,48,FALSE),VLOOKUP($A674,Pit!$A$4:$BF$1664,57,FALSE))</f>
        <v>0</v>
      </c>
      <c r="X674" s="14">
        <f t="shared" si="47"/>
        <v>1483</v>
      </c>
      <c r="Y674" s="20">
        <f t="shared" si="48"/>
        <v>633</v>
      </c>
      <c r="Z674" s="14" t="str">
        <f>IFERROR(VLOOKUP($D674,Results37!$F$3:$L$1396,Z$1,FALSE),"")</f>
        <v/>
      </c>
      <c r="AA674" s="43" t="str">
        <f>IF(ISERROR(VLOOKUP(D674,Results37!$F$3:$O$1399,AA$1,FALSE)),"",IF(VLOOKUP(D674,Results37!$F$3:$O$1399,AA$1+1,FALSE)=1,"S"&amp;VLOOKUP(D674,Results37!$F$3:$O$1399,AA$1,FALSE),VLOOKUP(D674,Results37!$F$3:$O$1399,AA$1,FALSE)))</f>
        <v/>
      </c>
      <c r="AB674" s="14" t="str">
        <f>IFERROR(VLOOKUP($D674,Results37!$F$3:$L$1396,AB$1,FALSE),"")</f>
        <v/>
      </c>
      <c r="AC674" s="14" t="str">
        <f>IFERROR(VLOOKUP($D674,Results37!$F$3:$L$1396,AC$1,FALSE),"")</f>
        <v/>
      </c>
      <c r="AD674" s="14" t="e">
        <f t="shared" si="49"/>
        <v>#VALUE!</v>
      </c>
      <c r="AE674" s="18" t="str">
        <f>IF(ISERROR(VLOOKUP($AC674&amp;"-"&amp;$F674&amp;" "&amp;G674,Bonuses!$B$1:$G$1006,4,FALSE)),"",INT(VLOOKUP($AC674&amp;"-"&amp;$F674&amp;" "&amp;$G674,Bonuses!$B$1:$G$1006,4,FALSE)))</f>
        <v/>
      </c>
      <c r="AF674" s="14" t="str">
        <f>IF(ISERROR(VLOOKUP($AC674&amp;"-"&amp;$F674,Bonuses!$B$1:$G$1006,5,FALSE)),"",IF(VLOOKUP($AC674&amp;"-"&amp;$F674,Bonuses!$B$1:$G$1006,5,FALSE)="","",VLOOKUP($AC674&amp;"-"&amp;$F674,Bonuses!$B$1:$G$1006,6,FALSE)&amp;" yrs, "&amp;VLOOKUP($AC674&amp;"-"&amp;$F674,Bonuses!$B$1:$G$1006,5,FALSE)))</f>
        <v/>
      </c>
    </row>
    <row r="675" spans="1:32" s="19" customFormat="1" hidden="1" x14ac:dyDescent="0.3">
      <c r="A675" s="19">
        <v>10977</v>
      </c>
      <c r="B675" s="19">
        <f t="shared" si="46"/>
        <v>0</v>
      </c>
      <c r="C675" s="14" t="str">
        <f>IF(ISNUMBER(IFERROR(VLOOKUP($A675,Pit!$A$4:$A$600,1,FALSE),"B")),"P","B")</f>
        <v>P</v>
      </c>
      <c r="D675" s="15">
        <f>IF($C675="B",VLOOKUP($A675,Bat!$A$4:$BG$1500,D$1,FALSE),VLOOKUP($A675,Pit!$A$4:$BA$1686,D$2,FALSE))</f>
        <v>10977</v>
      </c>
      <c r="E675" s="14" t="str">
        <f>IF($C675="B",VLOOKUP($A675,Bat!$A$4:$BG$1500,E$1,FALSE),VLOOKUP($A675,Pit!$A$4:$BA$1686,E$2,FALSE))</f>
        <v>RP</v>
      </c>
      <c r="F675" s="14" t="str">
        <f>IF($C675="B",VLOOKUP($A675,Bat!$A$4:$BG$1500,F$1,FALSE),VLOOKUP($A675,Pit!$A$4:$BA$1686,F$2,FALSE))</f>
        <v>Narihari</v>
      </c>
      <c r="G675" s="14" t="str">
        <f>IF($C675="B",VLOOKUP($A675,Bat!$A$4:$BG$1500,G$1,FALSE),VLOOKUP($A675,Pit!$A$4:$BA$1686,G$2,FALSE))</f>
        <v>Ine</v>
      </c>
      <c r="H675" s="14">
        <f>IF($C675="B",VLOOKUP($A675,Bat!$A$4:$BG$1500,H$1,FALSE),VLOOKUP($A675,Pit!$A$4:$BA$1686,H$2,FALSE))</f>
        <v>18</v>
      </c>
      <c r="I675" s="14" t="str">
        <f>IF($C675="B",VLOOKUP($A675,Bat!$A$4:$BG$1500,I$1,FALSE),VLOOKUP($A675,Pit!$A$4:$BA$1686,I$2,FALSE))</f>
        <v>R</v>
      </c>
      <c r="J675" s="14" t="str">
        <f>IF($C675="B",VLOOKUP($A675,Bat!$A$4:$BG$1500,J$1,FALSE),VLOOKUP($A675,Pit!$A$4:$BA$1686,J$2,FALSE))</f>
        <v>R</v>
      </c>
      <c r="K675" s="14" t="str">
        <f>IF($C675="B",VLOOKUP($A675,Bat!$A$4:$BG$1500,K$1,FALSE),VLOOKUP($A675,Pit!$A$4:$BA$1686,K$2,FALSE))</f>
        <v>High</v>
      </c>
      <c r="L675" s="15" t="str">
        <f>IF($C675="B",VLOOKUP($A675,Bat!$A$4:$BG$1500,L$1,FALSE),VLOOKUP($A675,Pit!$A$4:$BA$1686,L$2,FALSE))</f>
        <v>Normal</v>
      </c>
      <c r="M675" s="14">
        <f>IF($C675="B",VLOOKUP($A675,Bat!$A$4:$BG$1500,M$1,FALSE),VLOOKUP($A675,Pit!$A$4:$BA$1686,M$2,FALSE))</f>
        <v>3</v>
      </c>
      <c r="N675" s="14">
        <f>IF($C675="B",VLOOKUP($A675,Bat!$A$4:$BG$1500,N$1,FALSE),VLOOKUP($A675,Pit!$A$4:$BA$1686,N$2,FALSE))</f>
        <v>1</v>
      </c>
      <c r="O675" s="14">
        <f>IF($C675="B",VLOOKUP($A675,Bat!$A$4:$BG$1500,O$1,FALSE),VLOOKUP($A675,Pit!$A$4:$BA$1686,O$2,FALSE))</f>
        <v>3</v>
      </c>
      <c r="P675" s="14" t="str">
        <f>IF($C675="B",VLOOKUP($A675,Bat!$A$4:$BG$1500,P$1,FALSE),VLOOKUP($A675,Pit!$A$4:$BA$1686,P$2,FALSE))</f>
        <v>87-89 Mph</v>
      </c>
      <c r="Q675" s="15">
        <f>IF($C675="B",VLOOKUP($A675,Bat!$A$4:$BG$1500,Q$1,FALSE),VLOOKUP($A675,Pit!$A$4:$BA$1686,Q$2,FALSE))</f>
        <v>6</v>
      </c>
      <c r="R675" s="16">
        <f>IF($C675="B",VLOOKUP($A675,Bat!$A$4:$BG$1500,R$1,FALSE),VLOOKUP($A675,Pit!$A$4:$BA$1686,R$2,FALSE))</f>
        <v>98.00034411284841</v>
      </c>
      <c r="S675" s="17">
        <f>IF($C675="B",VLOOKUP($A675,Bat!$A$4:$BG$1500,S$1,FALSE),VLOOKUP($A675,Pit!$A$4:$BA$1686,S$2,FALSE))</f>
        <v>-0.27664492922413297</v>
      </c>
      <c r="T675" s="48" t="str">
        <f>IF($C675="B",VLOOKUP($A675,Bat!$A$4:$BG$1500,T$1,FALSE),VLOOKUP($A675,Pit!$A$4:$BA$1686,T$2,FALSE))</f>
        <v>$65k</v>
      </c>
      <c r="U675" s="19">
        <f>IF($C675="B",VLOOKUP($A675,Bat!$A$4:$AU$1464,46,FALSE),VLOOKUP($A675,Pit!$A$4:$BD$1664,55,FALSE))</f>
        <v>800</v>
      </c>
      <c r="V675" s="19">
        <f>IF($C675="B",VLOOKUP($A675,Bat!$A$4:$BA$1464,47,FALSE),VLOOKUP($A675,Pit!$A$4:$BF$1664,56,FALSE))</f>
        <v>800</v>
      </c>
      <c r="W675" s="19">
        <f>IF($C675="B",VLOOKUP($A675,Bat!$A$4:$BA$1464,48,FALSE),VLOOKUP($A675,Pit!$A$4:$BF$1664,57,FALSE))</f>
        <v>0</v>
      </c>
      <c r="X675" s="14">
        <f t="shared" si="47"/>
        <v>1487</v>
      </c>
      <c r="Y675" s="20">
        <f t="shared" si="48"/>
        <v>637</v>
      </c>
      <c r="Z675" s="14" t="str">
        <f>IFERROR(VLOOKUP($D675,Results37!$F$3:$L$1396,Z$1,FALSE),"")</f>
        <v/>
      </c>
      <c r="AA675" s="43" t="str">
        <f>IF(ISERROR(VLOOKUP(D675,Results37!$F$3:$O$1399,AA$1,FALSE)),"",IF(VLOOKUP(D675,Results37!$F$3:$O$1399,AA$1+1,FALSE)=1,"S"&amp;VLOOKUP(D675,Results37!$F$3:$O$1399,AA$1,FALSE),VLOOKUP(D675,Results37!$F$3:$O$1399,AA$1,FALSE)))</f>
        <v/>
      </c>
      <c r="AB675" s="14" t="str">
        <f>IFERROR(VLOOKUP($D675,Results37!$F$3:$L$1396,AB$1,FALSE),"")</f>
        <v/>
      </c>
      <c r="AC675" s="14" t="str">
        <f>IFERROR(VLOOKUP($D675,Results37!$F$3:$L$1396,AC$1,FALSE),"")</f>
        <v/>
      </c>
      <c r="AD675" s="14" t="e">
        <f t="shared" si="49"/>
        <v>#VALUE!</v>
      </c>
      <c r="AE675" s="18" t="str">
        <f>IF(ISERROR(VLOOKUP($AC675&amp;"-"&amp;$F675&amp;" "&amp;G675,Bonuses!$B$1:$G$1006,4,FALSE)),"",INT(VLOOKUP($AC675&amp;"-"&amp;$F675&amp;" "&amp;$G675,Bonuses!$B$1:$G$1006,4,FALSE)))</f>
        <v/>
      </c>
      <c r="AF675" s="14" t="str">
        <f>AA675&amp;"."&amp;AB675&amp;" ("&amp;Z675&amp;") - "&amp;E675&amp;" "&amp;F675&amp;" "&amp;G675</f>
        <v>. () - RP Narihari Ine</v>
      </c>
    </row>
    <row r="676" spans="1:32" s="19" customFormat="1" hidden="1" x14ac:dyDescent="0.3">
      <c r="A676" s="19">
        <v>10067</v>
      </c>
      <c r="B676" s="19">
        <f t="shared" si="46"/>
        <v>0</v>
      </c>
      <c r="C676" s="14" t="str">
        <f>IF(ISNUMBER(IFERROR(VLOOKUP($A676,Pit!$A$4:$A$600,1,FALSE),"B")),"P","B")</f>
        <v>P</v>
      </c>
      <c r="D676" s="15">
        <f>IF($C676="B",VLOOKUP($A676,Bat!$A$4:$BG$1500,D$1,FALSE),VLOOKUP($A676,Pit!$A$4:$BA$1686,D$2,FALSE))</f>
        <v>10067</v>
      </c>
      <c r="E676" s="14" t="str">
        <f>IF($C676="B",VLOOKUP($A676,Bat!$A$4:$BG$1500,E$1,FALSE),VLOOKUP($A676,Pit!$A$4:$BA$1686,E$2,FALSE))</f>
        <v>RP</v>
      </c>
      <c r="F676" s="14" t="str">
        <f>IF($C676="B",VLOOKUP($A676,Bat!$A$4:$BG$1500,F$1,FALSE),VLOOKUP($A676,Pit!$A$4:$BA$1686,F$2,FALSE))</f>
        <v>Ken</v>
      </c>
      <c r="G676" s="14" t="str">
        <f>IF($C676="B",VLOOKUP($A676,Bat!$A$4:$BG$1500,G$1,FALSE),VLOOKUP($A676,Pit!$A$4:$BA$1686,G$2,FALSE))</f>
        <v>Nicholson</v>
      </c>
      <c r="H676" s="14">
        <f>IF($C676="B",VLOOKUP($A676,Bat!$A$4:$BG$1500,H$1,FALSE),VLOOKUP($A676,Pit!$A$4:$BA$1686,H$2,FALSE))</f>
        <v>21</v>
      </c>
      <c r="I676" s="14" t="str">
        <f>IF($C676="B",VLOOKUP($A676,Bat!$A$4:$BG$1500,I$1,FALSE),VLOOKUP($A676,Pit!$A$4:$BA$1686,I$2,FALSE))</f>
        <v>R</v>
      </c>
      <c r="J676" s="14" t="str">
        <f>IF($C676="B",VLOOKUP($A676,Bat!$A$4:$BG$1500,J$1,FALSE),VLOOKUP($A676,Pit!$A$4:$BA$1686,J$2,FALSE))</f>
        <v>R</v>
      </c>
      <c r="K676" s="14" t="str">
        <f>IF($C676="B",VLOOKUP($A676,Bat!$A$4:$BG$1500,K$1,FALSE),VLOOKUP($A676,Pit!$A$4:$BA$1686,K$2,FALSE))</f>
        <v>Low</v>
      </c>
      <c r="L676" s="15" t="str">
        <f>IF($C676="B",VLOOKUP($A676,Bat!$A$4:$BG$1500,L$1,FALSE),VLOOKUP($A676,Pit!$A$4:$BA$1686,L$2,FALSE))</f>
        <v>High</v>
      </c>
      <c r="M676" s="14">
        <f>IF($C676="B",VLOOKUP($A676,Bat!$A$4:$BG$1500,M$1,FALSE),VLOOKUP($A676,Pit!$A$4:$BA$1686,M$2,FALSE))</f>
        <v>5</v>
      </c>
      <c r="N676" s="14">
        <f>IF($C676="B",VLOOKUP($A676,Bat!$A$4:$BG$1500,N$1,FALSE),VLOOKUP($A676,Pit!$A$4:$BA$1686,N$2,FALSE))</f>
        <v>2</v>
      </c>
      <c r="O676" s="14">
        <f>IF($C676="B",VLOOKUP($A676,Bat!$A$4:$BG$1500,O$1,FALSE),VLOOKUP($A676,Pit!$A$4:$BA$1686,O$2,FALSE))</f>
        <v>3</v>
      </c>
      <c r="P676" s="14" t="str">
        <f>IF($C676="B",VLOOKUP($A676,Bat!$A$4:$BG$1500,P$1,FALSE),VLOOKUP($A676,Pit!$A$4:$BA$1686,P$2,FALSE))</f>
        <v>87-89 Mph</v>
      </c>
      <c r="Q676" s="15">
        <f>IF($C676="B",VLOOKUP($A676,Bat!$A$4:$BG$1500,Q$1,FALSE),VLOOKUP($A676,Pit!$A$4:$BA$1686,Q$2,FALSE))</f>
        <v>3</v>
      </c>
      <c r="R676" s="16">
        <f>IF($C676="B",VLOOKUP($A676,Bat!$A$4:$BG$1500,R$1,FALSE),VLOOKUP($A676,Pit!$A$4:$BA$1686,R$2,FALSE))</f>
        <v>103.22387478153762</v>
      </c>
      <c r="S676" s="17">
        <f>IF($C676="B",VLOOKUP($A676,Bat!$A$4:$BG$1500,S$1,FALSE),VLOOKUP($A676,Pit!$A$4:$BA$1686,S$2,FALSE))</f>
        <v>0.20526058671439898</v>
      </c>
      <c r="T676" s="48" t="str">
        <f>IF($C676="B",VLOOKUP($A676,Bat!$A$4:$BG$1500,T$1,FALSE),VLOOKUP($A676,Pit!$A$4:$BA$1686,T$2,FALSE))</f>
        <v>$20k</v>
      </c>
      <c r="U676" s="19">
        <f>IF($C676="B",VLOOKUP($A676,Bat!$A$4:$AU$1464,46,FALSE),VLOOKUP($A676,Pit!$A$4:$BD$1664,55,FALSE))</f>
        <v>800</v>
      </c>
      <c r="V676" s="19">
        <f>IF($C676="B",VLOOKUP($A676,Bat!$A$4:$BA$1464,47,FALSE),VLOOKUP($A676,Pit!$A$4:$BF$1664,56,FALSE))</f>
        <v>800</v>
      </c>
      <c r="W676" s="19">
        <f>IF($C676="B",VLOOKUP($A676,Bat!$A$4:$BA$1464,48,FALSE),VLOOKUP($A676,Pit!$A$4:$BF$1664,57,FALSE))</f>
        <v>0</v>
      </c>
      <c r="X676" s="14">
        <f t="shared" si="47"/>
        <v>1226</v>
      </c>
      <c r="Y676" s="20">
        <f t="shared" si="48"/>
        <v>376</v>
      </c>
      <c r="Z676" s="14">
        <f>IFERROR(VLOOKUP($D676,Results37!$F$3:$L$1396,Z$1,FALSE),"")</f>
        <v>341</v>
      </c>
      <c r="AA676" s="43">
        <f>IF(ISERROR(VLOOKUP(D676,Results37!$F$3:$O$1399,AA$1,FALSE)),"",IF(VLOOKUP(D676,Results37!$F$3:$O$1399,AA$1+1,FALSE)=1,"S"&amp;VLOOKUP(D676,Results37!$F$3:$O$1399,AA$1,FALSE),VLOOKUP(D676,Results37!$F$3:$O$1399,AA$1,FALSE)))</f>
        <v>12</v>
      </c>
      <c r="AB676" s="14">
        <f>IFERROR(VLOOKUP($D676,Results37!$F$3:$L$1396,AB$1,FALSE),"")</f>
        <v>1</v>
      </c>
      <c r="AC676" s="14" t="str">
        <f>IFERROR(VLOOKUP($D676,Results37!$F$3:$L$1396,AC$1,FALSE),"")</f>
        <v>Yuma Arroyos</v>
      </c>
      <c r="AD676" s="14">
        <f t="shared" si="49"/>
        <v>885</v>
      </c>
      <c r="AE676" s="18" t="str">
        <f>IF(ISERROR(VLOOKUP($AC676&amp;"-"&amp;$F676&amp;" "&amp;G676,Bonuses!$B$1:$G$1006,4,FALSE)),"",INT(VLOOKUP($AC676&amp;"-"&amp;$F676&amp;" "&amp;$G676,Bonuses!$B$1:$G$1006,4,FALSE)))</f>
        <v/>
      </c>
      <c r="AF676" s="14" t="str">
        <f>IF(ISERROR(VLOOKUP($AC676&amp;"-"&amp;$F676,Bonuses!$B$1:$G$1006,5,FALSE)),"",IF(VLOOKUP($AC676&amp;"-"&amp;$F676,Bonuses!$B$1:$G$1006,5,FALSE)="","",VLOOKUP($AC676&amp;"-"&amp;$F676,Bonuses!$B$1:$G$1006,6,FALSE)&amp;" yrs, "&amp;VLOOKUP($AC676&amp;"-"&amp;$F676,Bonuses!$B$1:$G$1006,5,FALSE)))</f>
        <v/>
      </c>
    </row>
    <row r="677" spans="1:32" s="19" customFormat="1" hidden="1" x14ac:dyDescent="0.3">
      <c r="A677" s="19">
        <v>10750</v>
      </c>
      <c r="B677" s="19">
        <f t="shared" si="46"/>
        <v>0</v>
      </c>
      <c r="C677" s="14" t="str">
        <f>IF(ISNUMBER(IFERROR(VLOOKUP($A677,Pit!$A$4:$A$600,1,FALSE),"B")),"P","B")</f>
        <v>B</v>
      </c>
      <c r="D677" s="15">
        <f>IF($C677="B",VLOOKUP($A677,Bat!$A$4:$BG$1500,D$1,FALSE),VLOOKUP($A677,Pit!$A$4:$BA$1686,D$2,FALSE))</f>
        <v>10750</v>
      </c>
      <c r="E677" s="14" t="str">
        <f>IF($C677="B",VLOOKUP($A677,Bat!$A$4:$BG$1500,E$1,FALSE),VLOOKUP($A677,Pit!$A$4:$BA$1686,E$2,FALSE))</f>
        <v>LF</v>
      </c>
      <c r="F677" s="14" t="str">
        <f>IF($C677="B",VLOOKUP($A677,Bat!$A$4:$BG$1500,F$1,FALSE),VLOOKUP($A677,Pit!$A$4:$BA$1686,F$2,FALSE))</f>
        <v>Garry</v>
      </c>
      <c r="G677" s="14" t="str">
        <f>IF($C677="B",VLOOKUP($A677,Bat!$A$4:$BG$1500,G$1,FALSE),VLOOKUP($A677,Pit!$A$4:$BA$1686,G$2,FALSE))</f>
        <v>Schroeder</v>
      </c>
      <c r="H677" s="14">
        <f>IF($C677="B",VLOOKUP($A677,Bat!$A$4:$BG$1500,H$1,FALSE),VLOOKUP($A677,Pit!$A$4:$BA$1686,H$2,FALSE))</f>
        <v>21</v>
      </c>
      <c r="I677" s="14" t="str">
        <f>IF($C677="B",VLOOKUP($A677,Bat!$A$4:$BG$1500,I$1,FALSE),VLOOKUP($A677,Pit!$A$4:$BA$1686,I$2,FALSE))</f>
        <v>S</v>
      </c>
      <c r="J677" s="14" t="str">
        <f>IF($C677="B",VLOOKUP($A677,Bat!$A$4:$BG$1500,J$1,FALSE),VLOOKUP($A677,Pit!$A$4:$BA$1686,J$2,FALSE))</f>
        <v>R</v>
      </c>
      <c r="K677" s="14" t="str">
        <f>IF($C677="B",VLOOKUP($A677,Bat!$A$4:$BG$1500,K$1,FALSE),VLOOKUP($A677,Pit!$A$4:$BA$1686,K$2,FALSE))</f>
        <v>Normal</v>
      </c>
      <c r="L677" s="15" t="str">
        <f>IF($C677="B",VLOOKUP($A677,Bat!$A$4:$BG$1500,L$1,FALSE),VLOOKUP($A677,Pit!$A$4:$BA$1686,L$2,FALSE))</f>
        <v>Normal</v>
      </c>
      <c r="M677" s="14">
        <f>IF($C677="B",VLOOKUP($A677,Bat!$A$4:$BG$1500,M$1,FALSE),VLOOKUP($A677,Pit!$A$4:$BA$1686,M$2,FALSE))</f>
        <v>3</v>
      </c>
      <c r="N677" s="14">
        <f>IF($C677="B",VLOOKUP($A677,Bat!$A$4:$BG$1500,N$1,FALSE),VLOOKUP($A677,Pit!$A$4:$BA$1686,N$2,FALSE))</f>
        <v>4</v>
      </c>
      <c r="O677" s="14">
        <f>IF($C677="B",VLOOKUP($A677,Bat!$A$4:$BG$1500,O$1,FALSE),VLOOKUP($A677,Pit!$A$4:$BA$1686,O$2,FALSE))</f>
        <v>5</v>
      </c>
      <c r="P677" s="14">
        <f>IF($C677="B",VLOOKUP($A677,Bat!$A$4:$BG$1500,P$1,FALSE),VLOOKUP($A677,Pit!$A$4:$BA$1686,P$2,FALSE))</f>
        <v>4</v>
      </c>
      <c r="Q677" s="15">
        <f>IF($C677="B",VLOOKUP($A677,Bat!$A$4:$BG$1500,Q$1,FALSE),VLOOKUP($A677,Pit!$A$4:$BA$1686,Q$2,FALSE))</f>
        <v>3</v>
      </c>
      <c r="R677" s="16">
        <f>IF($C677="B",VLOOKUP($A677,Bat!$A$4:$BG$1500,R$1,FALSE),VLOOKUP($A677,Pit!$A$4:$BA$1686,R$2,FALSE))</f>
        <v>108.23829076772223</v>
      </c>
      <c r="S677" s="17">
        <f>IF($C677="B",VLOOKUP($A677,Bat!$A$4:$BG$1500,S$1,FALSE),VLOOKUP($A677,Pit!$A$4:$BA$1686,S$2,FALSE))</f>
        <v>2.7218488836311325E-2</v>
      </c>
      <c r="T677" s="48" t="str">
        <f>IF($C677="B",VLOOKUP($A677,Bat!$A$4:$BG$1500,T$1,FALSE),VLOOKUP($A677,Pit!$A$4:$BA$1686,T$2,FALSE))</f>
        <v>$41k</v>
      </c>
      <c r="U677" s="19">
        <f>IF($C677="B",VLOOKUP($A677,Bat!$A$4:$AU$1464,46,FALSE),VLOOKUP($A677,Pit!$A$4:$BD$1664,55,FALSE))</f>
        <v>800</v>
      </c>
      <c r="V677" s="19">
        <f>IF($C677="B",VLOOKUP($A677,Bat!$A$4:$BA$1464,47,FALSE),VLOOKUP($A677,Pit!$A$4:$BF$1664,56,FALSE))</f>
        <v>800</v>
      </c>
      <c r="W677" s="19">
        <f>IF($C677="B",VLOOKUP($A677,Bat!$A$4:$BA$1464,48,FALSE),VLOOKUP($A677,Pit!$A$4:$BF$1664,57,FALSE))</f>
        <v>0</v>
      </c>
      <c r="X677" s="14">
        <f t="shared" si="47"/>
        <v>1289</v>
      </c>
      <c r="Y677" s="20">
        <f t="shared" si="48"/>
        <v>439</v>
      </c>
      <c r="Z677" s="14">
        <f>IFERROR(VLOOKUP($D677,Results37!$F$3:$L$1396,Z$1,FALSE),"")</f>
        <v>286</v>
      </c>
      <c r="AA677" s="43">
        <f>IF(ISERROR(VLOOKUP(D677,Results37!$F$3:$O$1399,AA$1,FALSE)),"",IF(VLOOKUP(D677,Results37!$F$3:$O$1399,AA$1+1,FALSE)=1,"S"&amp;VLOOKUP(D677,Results37!$F$3:$O$1399,AA$1,FALSE),VLOOKUP(D677,Results37!$F$3:$O$1399,AA$1,FALSE)))</f>
        <v>10</v>
      </c>
      <c r="AB677" s="14">
        <f>IFERROR(VLOOKUP($D677,Results37!$F$3:$L$1396,AB$1,FALSE),"")</f>
        <v>10</v>
      </c>
      <c r="AC677" s="14" t="str">
        <f>IFERROR(VLOOKUP($D677,Results37!$F$3:$L$1396,AC$1,FALSE),"")</f>
        <v>Palm Springs Codgers</v>
      </c>
      <c r="AD677" s="14">
        <f t="shared" si="49"/>
        <v>1003</v>
      </c>
      <c r="AE677" s="18" t="str">
        <f>IF(ISERROR(VLOOKUP($AC677&amp;"-"&amp;$F677&amp;" "&amp;G677,Bonuses!$B$1:$G$1006,4,FALSE)),"",INT(VLOOKUP($AC677&amp;"-"&amp;$F677&amp;" "&amp;$G677,Bonuses!$B$1:$G$1006,4,FALSE)))</f>
        <v/>
      </c>
      <c r="AF677" s="14" t="str">
        <f>AA677&amp;"."&amp;AB677&amp;" ("&amp;Z677&amp;") - "&amp;E677&amp;" "&amp;F677&amp;" "&amp;G677</f>
        <v>10.10 (286) - LF Garry Schroeder</v>
      </c>
    </row>
    <row r="678" spans="1:32" s="19" customFormat="1" hidden="1" x14ac:dyDescent="0.3">
      <c r="A678" s="19">
        <v>13346</v>
      </c>
      <c r="B678" s="19">
        <f t="shared" si="46"/>
        <v>0</v>
      </c>
      <c r="C678" s="14" t="str">
        <f>IF(ISNUMBER(IFERROR(VLOOKUP($A678,Pit!$A$4:$A$600,1,FALSE),"B")),"P","B")</f>
        <v>P</v>
      </c>
      <c r="D678" s="15">
        <f>IF($C678="B",VLOOKUP($A678,Bat!$A$4:$BG$1500,D$1,FALSE),VLOOKUP($A678,Pit!$A$4:$BA$1686,D$2,FALSE))</f>
        <v>13346</v>
      </c>
      <c r="E678" s="14" t="str">
        <f>IF($C678="B",VLOOKUP($A678,Bat!$A$4:$BG$1500,E$1,FALSE),VLOOKUP($A678,Pit!$A$4:$BA$1686,E$2,FALSE))</f>
        <v>RP</v>
      </c>
      <c r="F678" s="14" t="str">
        <f>IF($C678="B",VLOOKUP($A678,Bat!$A$4:$BG$1500,F$1,FALSE),VLOOKUP($A678,Pit!$A$4:$BA$1686,F$2,FALSE))</f>
        <v>Shinkichi</v>
      </c>
      <c r="G678" s="14" t="str">
        <f>IF($C678="B",VLOOKUP($A678,Bat!$A$4:$BG$1500,G$1,FALSE),VLOOKUP($A678,Pit!$A$4:$BA$1686,G$2,FALSE))</f>
        <v>Mori</v>
      </c>
      <c r="H678" s="14">
        <f>IF($C678="B",VLOOKUP($A678,Bat!$A$4:$BG$1500,H$1,FALSE),VLOOKUP($A678,Pit!$A$4:$BA$1686,H$2,FALSE))</f>
        <v>21</v>
      </c>
      <c r="I678" s="14" t="str">
        <f>IF($C678="B",VLOOKUP($A678,Bat!$A$4:$BG$1500,I$1,FALSE),VLOOKUP($A678,Pit!$A$4:$BA$1686,I$2,FALSE))</f>
        <v>R</v>
      </c>
      <c r="J678" s="14" t="str">
        <f>IF($C678="B",VLOOKUP($A678,Bat!$A$4:$BG$1500,J$1,FALSE),VLOOKUP($A678,Pit!$A$4:$BA$1686,J$2,FALSE))</f>
        <v>R</v>
      </c>
      <c r="K678" s="14" t="str">
        <f>IF($C678="B",VLOOKUP($A678,Bat!$A$4:$BG$1500,K$1,FALSE),VLOOKUP($A678,Pit!$A$4:$BA$1686,K$2,FALSE))</f>
        <v>Normal</v>
      </c>
      <c r="L678" s="15" t="str">
        <f>IF($C678="B",VLOOKUP($A678,Bat!$A$4:$BG$1500,L$1,FALSE),VLOOKUP($A678,Pit!$A$4:$BA$1686,L$2,FALSE))</f>
        <v>Normal</v>
      </c>
      <c r="M678" s="14">
        <f>IF($C678="B",VLOOKUP($A678,Bat!$A$4:$BG$1500,M$1,FALSE),VLOOKUP($A678,Pit!$A$4:$BA$1686,M$2,FALSE))</f>
        <v>5</v>
      </c>
      <c r="N678" s="14">
        <f>IF($C678="B",VLOOKUP($A678,Bat!$A$4:$BG$1500,N$1,FALSE),VLOOKUP($A678,Pit!$A$4:$BA$1686,N$2,FALSE))</f>
        <v>2</v>
      </c>
      <c r="O678" s="14">
        <f>IF($C678="B",VLOOKUP($A678,Bat!$A$4:$BG$1500,O$1,FALSE),VLOOKUP($A678,Pit!$A$4:$BA$1686,O$2,FALSE))</f>
        <v>2</v>
      </c>
      <c r="P678" s="14" t="str">
        <f>IF($C678="B",VLOOKUP($A678,Bat!$A$4:$BG$1500,P$1,FALSE),VLOOKUP($A678,Pit!$A$4:$BA$1686,P$2,FALSE))</f>
        <v>94-96 Mph</v>
      </c>
      <c r="Q678" s="15">
        <f>IF($C678="B",VLOOKUP($A678,Bat!$A$4:$BG$1500,Q$1,FALSE),VLOOKUP($A678,Pit!$A$4:$BA$1686,Q$2,FALSE))</f>
        <v>9</v>
      </c>
      <c r="R678" s="16">
        <f>IF($C678="B",VLOOKUP($A678,Bat!$A$4:$BG$1500,R$1,FALSE),VLOOKUP($A678,Pit!$A$4:$BA$1686,R$2,FALSE))</f>
        <v>97.925658588585407</v>
      </c>
      <c r="S678" s="17">
        <f>IF($C678="B",VLOOKUP($A678,Bat!$A$4:$BG$1500,S$1,FALSE),VLOOKUP($A678,Pit!$A$4:$BA$1686,S$2,FALSE))</f>
        <v>-0.28353516657237737</v>
      </c>
      <c r="T678" s="48" t="str">
        <f>IF($C678="B",VLOOKUP($A678,Bat!$A$4:$BG$1500,T$1,FALSE),VLOOKUP($A678,Pit!$A$4:$BA$1686,T$2,FALSE))</f>
        <v>$20k</v>
      </c>
      <c r="U678" s="19">
        <f>IF($C678="B",VLOOKUP($A678,Bat!$A$4:$AU$1464,46,FALSE),VLOOKUP($A678,Pit!$A$4:$BD$1664,55,FALSE))</f>
        <v>800</v>
      </c>
      <c r="V678" s="19">
        <f>IF($C678="B",VLOOKUP($A678,Bat!$A$4:$BA$1464,47,FALSE),VLOOKUP($A678,Pit!$A$4:$BF$1664,56,FALSE))</f>
        <v>800</v>
      </c>
      <c r="W678" s="19">
        <f>IF($C678="B",VLOOKUP($A678,Bat!$A$4:$BA$1464,48,FALSE),VLOOKUP($A678,Pit!$A$4:$BF$1664,57,FALSE))</f>
        <v>0</v>
      </c>
      <c r="X678" s="14">
        <f t="shared" si="47"/>
        <v>1491</v>
      </c>
      <c r="Y678" s="20">
        <f t="shared" si="48"/>
        <v>641</v>
      </c>
      <c r="Z678" s="14">
        <f>IFERROR(VLOOKUP($D678,Results37!$F$3:$L$1396,Z$1,FALSE),"")</f>
        <v>561</v>
      </c>
      <c r="AA678" s="43">
        <f>IF(ISERROR(VLOOKUP(D678,Results37!$F$3:$O$1399,AA$1,FALSE)),"",IF(VLOOKUP(D678,Results37!$F$3:$O$1399,AA$1+1,FALSE)=1,"S"&amp;VLOOKUP(D678,Results37!$F$3:$O$1399,AA$1,FALSE),VLOOKUP(D678,Results37!$F$3:$O$1399,AA$1,FALSE)))</f>
        <v>18</v>
      </c>
      <c r="AB678" s="14">
        <f>IFERROR(VLOOKUP($D678,Results37!$F$3:$L$1396,AB$1,FALSE),"")</f>
        <v>29</v>
      </c>
      <c r="AC678" s="14" t="str">
        <f>IFERROR(VLOOKUP($D678,Results37!$F$3:$L$1396,AC$1,FALSE),"")</f>
        <v>Kentucky Thoroughbreds</v>
      </c>
      <c r="AD678" s="14">
        <f t="shared" si="49"/>
        <v>930</v>
      </c>
      <c r="AE678" s="18" t="str">
        <f>IF(ISERROR(VLOOKUP($AC678&amp;"-"&amp;$F678&amp;" "&amp;G678,Bonuses!$B$1:$G$1006,4,FALSE)),"",INT(VLOOKUP($AC678&amp;"-"&amp;$F678&amp;" "&amp;$G678,Bonuses!$B$1:$G$1006,4,FALSE)))</f>
        <v/>
      </c>
      <c r="AF678" s="14" t="str">
        <f>IF(ISERROR(VLOOKUP($AC678&amp;"-"&amp;$F678,Bonuses!$B$1:$G$1006,5,FALSE)),"",IF(VLOOKUP($AC678&amp;"-"&amp;$F678,Bonuses!$B$1:$G$1006,5,FALSE)="","",VLOOKUP($AC678&amp;"-"&amp;$F678,Bonuses!$B$1:$G$1006,6,FALSE)&amp;" yrs, "&amp;VLOOKUP($AC678&amp;"-"&amp;$F678,Bonuses!$B$1:$G$1006,5,FALSE)))</f>
        <v/>
      </c>
    </row>
    <row r="679" spans="1:32" s="19" customFormat="1" hidden="1" x14ac:dyDescent="0.3">
      <c r="A679" s="19">
        <v>5716</v>
      </c>
      <c r="B679" s="19">
        <f t="shared" si="46"/>
        <v>0</v>
      </c>
      <c r="C679" s="14" t="str">
        <f>IF(ISNUMBER(IFERROR(VLOOKUP($A679,Pit!$A$4:$A$600,1,FALSE),"B")),"P","B")</f>
        <v>P</v>
      </c>
      <c r="D679" s="15">
        <f>IF($C679="B",VLOOKUP($A679,Bat!$A$4:$BG$1500,D$1,FALSE),VLOOKUP($A679,Pit!$A$4:$BA$1686,D$2,FALSE))</f>
        <v>5716</v>
      </c>
      <c r="E679" s="14" t="str">
        <f>IF($C679="B",VLOOKUP($A679,Bat!$A$4:$BG$1500,E$1,FALSE),VLOOKUP($A679,Pit!$A$4:$BA$1686,E$2,FALSE))</f>
        <v>RP</v>
      </c>
      <c r="F679" s="14" t="str">
        <f>IF($C679="B",VLOOKUP($A679,Bat!$A$4:$BG$1500,F$1,FALSE),VLOOKUP($A679,Pit!$A$4:$BA$1686,F$2,FALSE))</f>
        <v>José</v>
      </c>
      <c r="G679" s="14" t="str">
        <f>IF($C679="B",VLOOKUP($A679,Bat!$A$4:$BG$1500,G$1,FALSE),VLOOKUP($A679,Pit!$A$4:$BA$1686,G$2,FALSE))</f>
        <v>Cerda</v>
      </c>
      <c r="H679" s="14">
        <f>IF($C679="B",VLOOKUP($A679,Bat!$A$4:$BG$1500,H$1,FALSE),VLOOKUP($A679,Pit!$A$4:$BA$1686,H$2,FALSE))</f>
        <v>21</v>
      </c>
      <c r="I679" s="14" t="str">
        <f>IF($C679="B",VLOOKUP($A679,Bat!$A$4:$BG$1500,I$1,FALSE),VLOOKUP($A679,Pit!$A$4:$BA$1686,I$2,FALSE))</f>
        <v>L</v>
      </c>
      <c r="J679" s="14" t="str">
        <f>IF($C679="B",VLOOKUP($A679,Bat!$A$4:$BG$1500,J$1,FALSE),VLOOKUP($A679,Pit!$A$4:$BA$1686,J$2,FALSE))</f>
        <v>L</v>
      </c>
      <c r="K679" s="14" t="str">
        <f>IF($C679="B",VLOOKUP($A679,Bat!$A$4:$BG$1500,K$1,FALSE),VLOOKUP($A679,Pit!$A$4:$BA$1686,K$2,FALSE))</f>
        <v>High</v>
      </c>
      <c r="L679" s="15" t="str">
        <f>IF($C679="B",VLOOKUP($A679,Bat!$A$4:$BG$1500,L$1,FALSE),VLOOKUP($A679,Pit!$A$4:$BA$1686,L$2,FALSE))</f>
        <v>Normal</v>
      </c>
      <c r="M679" s="14">
        <f>IF($C679="B",VLOOKUP($A679,Bat!$A$4:$BG$1500,M$1,FALSE),VLOOKUP($A679,Pit!$A$4:$BA$1686,M$2,FALSE))</f>
        <v>5</v>
      </c>
      <c r="N679" s="14">
        <f>IF($C679="B",VLOOKUP($A679,Bat!$A$4:$BG$1500,N$1,FALSE),VLOOKUP($A679,Pit!$A$4:$BA$1686,N$2,FALSE))</f>
        <v>1</v>
      </c>
      <c r="O679" s="14">
        <f>IF($C679="B",VLOOKUP($A679,Bat!$A$4:$BG$1500,O$1,FALSE),VLOOKUP($A679,Pit!$A$4:$BA$1686,O$2,FALSE))</f>
        <v>2</v>
      </c>
      <c r="P679" s="14" t="str">
        <f>IF($C679="B",VLOOKUP($A679,Bat!$A$4:$BG$1500,P$1,FALSE),VLOOKUP($A679,Pit!$A$4:$BA$1686,P$2,FALSE))</f>
        <v>88-90 Mph</v>
      </c>
      <c r="Q679" s="15">
        <f>IF($C679="B",VLOOKUP($A679,Bat!$A$4:$BG$1500,Q$1,FALSE),VLOOKUP($A679,Pit!$A$4:$BA$1686,Q$2,FALSE))</f>
        <v>5</v>
      </c>
      <c r="R679" s="16">
        <f>IF($C679="B",VLOOKUP($A679,Bat!$A$4:$BG$1500,R$1,FALSE),VLOOKUP($A679,Pit!$A$4:$BA$1686,R$2,FALSE))</f>
        <v>97.856019538930326</v>
      </c>
      <c r="S679" s="17">
        <f>IF($C679="B",VLOOKUP($A679,Bat!$A$4:$BG$1500,S$1,FALSE),VLOOKUP($A679,Pit!$A$4:$BA$1686,S$2,FALSE))</f>
        <v>-0.28995983300626316</v>
      </c>
      <c r="T679" s="48" t="str">
        <f>IF($C679="B",VLOOKUP($A679,Bat!$A$4:$BG$1500,T$1,FALSE),VLOOKUP($A679,Pit!$A$4:$BA$1686,T$2,FALSE))</f>
        <v>-</v>
      </c>
      <c r="U679" s="19">
        <f>IF($C679="B",VLOOKUP($A679,Bat!$A$4:$AU$1464,46,FALSE),VLOOKUP($A679,Pit!$A$4:$BD$1664,55,FALSE))</f>
        <v>800</v>
      </c>
      <c r="V679" s="19">
        <f>IF($C679="B",VLOOKUP($A679,Bat!$A$4:$BA$1464,47,FALSE),VLOOKUP($A679,Pit!$A$4:$BF$1664,56,FALSE))</f>
        <v>800</v>
      </c>
      <c r="W679" s="19">
        <f>IF($C679="B",VLOOKUP($A679,Bat!$A$4:$BA$1464,48,FALSE),VLOOKUP($A679,Pit!$A$4:$BF$1664,57,FALSE))</f>
        <v>0</v>
      </c>
      <c r="X679" s="14">
        <f t="shared" si="47"/>
        <v>1492</v>
      </c>
      <c r="Y679" s="20">
        <f t="shared" si="48"/>
        <v>642</v>
      </c>
      <c r="Z679" s="14" t="str">
        <f>IFERROR(VLOOKUP($D679,Results37!$F$3:$L$1396,Z$1,FALSE),"")</f>
        <v/>
      </c>
      <c r="AA679" s="43" t="str">
        <f>IF(ISERROR(VLOOKUP(D679,Results37!$F$3:$O$1399,AA$1,FALSE)),"",IF(VLOOKUP(D679,Results37!$F$3:$O$1399,AA$1+1,FALSE)=1,"S"&amp;VLOOKUP(D679,Results37!$F$3:$O$1399,AA$1,FALSE),VLOOKUP(D679,Results37!$F$3:$O$1399,AA$1,FALSE)))</f>
        <v/>
      </c>
      <c r="AB679" s="14" t="str">
        <f>IFERROR(VLOOKUP($D679,Results37!$F$3:$L$1396,AB$1,FALSE),"")</f>
        <v/>
      </c>
      <c r="AC679" s="14" t="str">
        <f>IFERROR(VLOOKUP($D679,Results37!$F$3:$L$1396,AC$1,FALSE),"")</f>
        <v/>
      </c>
      <c r="AD679" s="14" t="e">
        <f t="shared" si="49"/>
        <v>#VALUE!</v>
      </c>
      <c r="AE679" s="18" t="str">
        <f>IF(ISERROR(VLOOKUP($AC679&amp;"-"&amp;$F679&amp;" "&amp;G679,Bonuses!$B$1:$G$1006,4,FALSE)),"",INT(VLOOKUP($AC679&amp;"-"&amp;$F679&amp;" "&amp;$G679,Bonuses!$B$1:$G$1006,4,FALSE)))</f>
        <v/>
      </c>
      <c r="AF679" s="14" t="str">
        <f>AA679&amp;"."&amp;AB679&amp;" ("&amp;Z679&amp;") - "&amp;E679&amp;" "&amp;F679&amp;" "&amp;G679</f>
        <v>. () - RP José Cerda</v>
      </c>
    </row>
    <row r="680" spans="1:32" s="19" customFormat="1" hidden="1" x14ac:dyDescent="0.3">
      <c r="A680" s="19">
        <v>7310</v>
      </c>
      <c r="B680" s="19">
        <f t="shared" si="46"/>
        <v>0</v>
      </c>
      <c r="C680" s="14" t="str">
        <f>IF(ISNUMBER(IFERROR(VLOOKUP($A680,Pit!$A$4:$A$600,1,FALSE),"B")),"P","B")</f>
        <v>B</v>
      </c>
      <c r="D680" s="15">
        <f>IF($C680="B",VLOOKUP($A680,Bat!$A$4:$BG$1500,D$1,FALSE),VLOOKUP($A680,Pit!$A$4:$BA$1686,D$2,FALSE))</f>
        <v>7310</v>
      </c>
      <c r="E680" s="14" t="str">
        <f>IF($C680="B",VLOOKUP($A680,Bat!$A$4:$BG$1500,E$1,FALSE),VLOOKUP($A680,Pit!$A$4:$BA$1686,E$2,FALSE))</f>
        <v>1B</v>
      </c>
      <c r="F680" s="14" t="str">
        <f>IF($C680="B",VLOOKUP($A680,Bat!$A$4:$BG$1500,F$1,FALSE),VLOOKUP($A680,Pit!$A$4:$BA$1686,F$2,FALSE))</f>
        <v>José</v>
      </c>
      <c r="G680" s="14" t="str">
        <f>IF($C680="B",VLOOKUP($A680,Bat!$A$4:$BG$1500,G$1,FALSE),VLOOKUP($A680,Pit!$A$4:$BA$1686,G$2,FALSE))</f>
        <v>Sosa</v>
      </c>
      <c r="H680" s="14">
        <f>IF($C680="B",VLOOKUP($A680,Bat!$A$4:$BG$1500,H$1,FALSE),VLOOKUP($A680,Pit!$A$4:$BA$1686,H$2,FALSE))</f>
        <v>18</v>
      </c>
      <c r="I680" s="14" t="str">
        <f>IF($C680="B",VLOOKUP($A680,Bat!$A$4:$BG$1500,I$1,FALSE),VLOOKUP($A680,Pit!$A$4:$BA$1686,I$2,FALSE))</f>
        <v>S</v>
      </c>
      <c r="J680" s="14" t="str">
        <f>IF($C680="B",VLOOKUP($A680,Bat!$A$4:$BG$1500,J$1,FALSE),VLOOKUP($A680,Pit!$A$4:$BA$1686,J$2,FALSE))</f>
        <v>R</v>
      </c>
      <c r="K680" s="14" t="str">
        <f>IF($C680="B",VLOOKUP($A680,Bat!$A$4:$BG$1500,K$1,FALSE),VLOOKUP($A680,Pit!$A$4:$BA$1686,K$2,FALSE))</f>
        <v>High</v>
      </c>
      <c r="L680" s="15" t="str">
        <f>IF($C680="B",VLOOKUP($A680,Bat!$A$4:$BG$1500,L$1,FALSE),VLOOKUP($A680,Pit!$A$4:$BA$1686,L$2,FALSE))</f>
        <v>Normal</v>
      </c>
      <c r="M680" s="14">
        <f>IF($C680="B",VLOOKUP($A680,Bat!$A$4:$BG$1500,M$1,FALSE),VLOOKUP($A680,Pit!$A$4:$BA$1686,M$2,FALSE))</f>
        <v>2</v>
      </c>
      <c r="N680" s="14">
        <f>IF($C680="B",VLOOKUP($A680,Bat!$A$4:$BG$1500,N$1,FALSE),VLOOKUP($A680,Pit!$A$4:$BA$1686,N$2,FALSE))</f>
        <v>4</v>
      </c>
      <c r="O680" s="14">
        <f>IF($C680="B",VLOOKUP($A680,Bat!$A$4:$BG$1500,O$1,FALSE),VLOOKUP($A680,Pit!$A$4:$BA$1686,O$2,FALSE))</f>
        <v>3</v>
      </c>
      <c r="P680" s="14">
        <f>IF($C680="B",VLOOKUP($A680,Bat!$A$4:$BG$1500,P$1,FALSE),VLOOKUP($A680,Pit!$A$4:$BA$1686,P$2,FALSE))</f>
        <v>4</v>
      </c>
      <c r="Q680" s="15">
        <f>IF($C680="B",VLOOKUP($A680,Bat!$A$4:$BG$1500,Q$1,FALSE),VLOOKUP($A680,Pit!$A$4:$BA$1686,Q$2,FALSE))</f>
        <v>1</v>
      </c>
      <c r="R680" s="16">
        <f>IF($C680="B",VLOOKUP($A680,Bat!$A$4:$BG$1500,R$1,FALSE),VLOOKUP($A680,Pit!$A$4:$BA$1686,R$2,FALSE))</f>
        <v>106.71959697411275</v>
      </c>
      <c r="S680" s="17">
        <f>IF($C680="B",VLOOKUP($A680,Bat!$A$4:$BG$1500,S$1,FALSE),VLOOKUP($A680,Pit!$A$4:$BA$1686,S$2,FALSE))</f>
        <v>-0.29001959922470666</v>
      </c>
      <c r="T680" s="48" t="str">
        <f>IF($C680="B",VLOOKUP($A680,Bat!$A$4:$BG$1500,T$1,FALSE),VLOOKUP($A680,Pit!$A$4:$BA$1686,T$2,FALSE))</f>
        <v>$70k</v>
      </c>
      <c r="U680" s="19">
        <f>IF($C680="B",VLOOKUP($A680,Bat!$A$4:$AU$1464,46,FALSE),VLOOKUP($A680,Pit!$A$4:$BD$1664,55,FALSE))</f>
        <v>800</v>
      </c>
      <c r="V680" s="19">
        <f>IF($C680="B",VLOOKUP($A680,Bat!$A$4:$BA$1464,47,FALSE),VLOOKUP($A680,Pit!$A$4:$BF$1664,56,FALSE))</f>
        <v>800</v>
      </c>
      <c r="W680" s="19">
        <f>IF($C680="B",VLOOKUP($A680,Bat!$A$4:$BA$1464,48,FALSE),VLOOKUP($A680,Pit!$A$4:$BF$1664,57,FALSE))</f>
        <v>0</v>
      </c>
      <c r="X680" s="14">
        <f t="shared" si="47"/>
        <v>1493</v>
      </c>
      <c r="Y680" s="20">
        <f t="shared" si="48"/>
        <v>643</v>
      </c>
      <c r="Z680" s="14" t="str">
        <f>IFERROR(VLOOKUP($D680,Results37!$F$3:$L$1396,Z$1,FALSE),"")</f>
        <v/>
      </c>
      <c r="AA680" s="43" t="str">
        <f>IF(ISERROR(VLOOKUP(D680,Results37!$F$3:$O$1399,AA$1,FALSE)),"",IF(VLOOKUP(D680,Results37!$F$3:$O$1399,AA$1+1,FALSE)=1,"S"&amp;VLOOKUP(D680,Results37!$F$3:$O$1399,AA$1,FALSE),VLOOKUP(D680,Results37!$F$3:$O$1399,AA$1,FALSE)))</f>
        <v/>
      </c>
      <c r="AB680" s="14" t="str">
        <f>IFERROR(VLOOKUP($D680,Results37!$F$3:$L$1396,AB$1,FALSE),"")</f>
        <v/>
      </c>
      <c r="AC680" s="14" t="str">
        <f>IFERROR(VLOOKUP($D680,Results37!$F$3:$L$1396,AC$1,FALSE),"")</f>
        <v/>
      </c>
      <c r="AD680" s="14" t="e">
        <f t="shared" si="49"/>
        <v>#VALUE!</v>
      </c>
      <c r="AE680" s="18" t="str">
        <f>IF(ISERROR(VLOOKUP($AC680&amp;"-"&amp;$F680&amp;" "&amp;G680,Bonuses!$B$1:$G$1006,4,FALSE)),"",INT(VLOOKUP($AC680&amp;"-"&amp;$F680&amp;" "&amp;$G680,Bonuses!$B$1:$G$1006,4,FALSE)))</f>
        <v/>
      </c>
      <c r="AF680" s="14" t="str">
        <f>IF(ISERROR(VLOOKUP($AC680&amp;"-"&amp;$F680,Bonuses!$B$1:$G$1006,5,FALSE)),"",IF(VLOOKUP($AC680&amp;"-"&amp;$F680,Bonuses!$B$1:$G$1006,5,FALSE)="","",VLOOKUP($AC680&amp;"-"&amp;$F680,Bonuses!$B$1:$G$1006,6,FALSE)&amp;" yrs, "&amp;VLOOKUP($AC680&amp;"-"&amp;$F680,Bonuses!$B$1:$G$1006,5,FALSE)))</f>
        <v/>
      </c>
    </row>
    <row r="681" spans="1:32" s="19" customFormat="1" hidden="1" x14ac:dyDescent="0.3">
      <c r="A681" s="19">
        <v>12197</v>
      </c>
      <c r="B681" s="19">
        <f t="shared" si="46"/>
        <v>0</v>
      </c>
      <c r="C681" s="14" t="str">
        <f>IF(ISNUMBER(IFERROR(VLOOKUP($A681,Pit!$A$4:$A$600,1,FALSE),"B")),"P","B")</f>
        <v>P</v>
      </c>
      <c r="D681" s="15">
        <f>IF($C681="B",VLOOKUP($A681,Bat!$A$4:$BG$1500,D$1,FALSE),VLOOKUP($A681,Pit!$A$4:$BA$1686,D$2,FALSE))</f>
        <v>12197</v>
      </c>
      <c r="E681" s="14" t="str">
        <f>IF($C681="B",VLOOKUP($A681,Bat!$A$4:$BG$1500,E$1,FALSE),VLOOKUP($A681,Pit!$A$4:$BA$1686,E$2,FALSE))</f>
        <v>RP</v>
      </c>
      <c r="F681" s="14" t="str">
        <f>IF($C681="B",VLOOKUP($A681,Bat!$A$4:$BG$1500,F$1,FALSE),VLOOKUP($A681,Pit!$A$4:$BA$1686,F$2,FALSE))</f>
        <v>Reese</v>
      </c>
      <c r="G681" s="14" t="str">
        <f>IF($C681="B",VLOOKUP($A681,Bat!$A$4:$BG$1500,G$1,FALSE),VLOOKUP($A681,Pit!$A$4:$BA$1686,G$2,FALSE))</f>
        <v>Crawford</v>
      </c>
      <c r="H681" s="14">
        <f>IF($C681="B",VLOOKUP($A681,Bat!$A$4:$BG$1500,H$1,FALSE),VLOOKUP($A681,Pit!$A$4:$BA$1686,H$2,FALSE))</f>
        <v>18</v>
      </c>
      <c r="I681" s="14" t="str">
        <f>IF($C681="B",VLOOKUP($A681,Bat!$A$4:$BG$1500,I$1,FALSE),VLOOKUP($A681,Pit!$A$4:$BA$1686,I$2,FALSE))</f>
        <v>R</v>
      </c>
      <c r="J681" s="14" t="str">
        <f>IF($C681="B",VLOOKUP($A681,Bat!$A$4:$BG$1500,J$1,FALSE),VLOOKUP($A681,Pit!$A$4:$BA$1686,J$2,FALSE))</f>
        <v>R</v>
      </c>
      <c r="K681" s="14" t="str">
        <f>IF($C681="B",VLOOKUP($A681,Bat!$A$4:$BG$1500,K$1,FALSE),VLOOKUP($A681,Pit!$A$4:$BA$1686,K$2,FALSE))</f>
        <v>High</v>
      </c>
      <c r="L681" s="15" t="str">
        <f>IF($C681="B",VLOOKUP($A681,Bat!$A$4:$BG$1500,L$1,FALSE),VLOOKUP($A681,Pit!$A$4:$BA$1686,L$2,FALSE))</f>
        <v>Normal</v>
      </c>
      <c r="M681" s="14">
        <f>IF($C681="B",VLOOKUP($A681,Bat!$A$4:$BG$1500,M$1,FALSE),VLOOKUP($A681,Pit!$A$4:$BA$1686,M$2,FALSE))</f>
        <v>5</v>
      </c>
      <c r="N681" s="14">
        <f>IF($C681="B",VLOOKUP($A681,Bat!$A$4:$BG$1500,N$1,FALSE),VLOOKUP($A681,Pit!$A$4:$BA$1686,N$2,FALSE))</f>
        <v>2</v>
      </c>
      <c r="O681" s="14">
        <f>IF($C681="B",VLOOKUP($A681,Bat!$A$4:$BG$1500,O$1,FALSE),VLOOKUP($A681,Pit!$A$4:$BA$1686,O$2,FALSE))</f>
        <v>2</v>
      </c>
      <c r="P681" s="14" t="str">
        <f>IF($C681="B",VLOOKUP($A681,Bat!$A$4:$BG$1500,P$1,FALSE),VLOOKUP($A681,Pit!$A$4:$BA$1686,P$2,FALSE))</f>
        <v>87-89 Mph</v>
      </c>
      <c r="Q681" s="15">
        <f>IF($C681="B",VLOOKUP($A681,Bat!$A$4:$BG$1500,Q$1,FALSE),VLOOKUP($A681,Pit!$A$4:$BA$1686,Q$2,FALSE))</f>
        <v>3</v>
      </c>
      <c r="R681" s="16">
        <f>IF($C681="B",VLOOKUP($A681,Bat!$A$4:$BG$1500,R$1,FALSE),VLOOKUP($A681,Pit!$A$4:$BA$1686,R$2,FALSE))</f>
        <v>97.798375145080939</v>
      </c>
      <c r="S681" s="17">
        <f>IF($C681="B",VLOOKUP($A681,Bat!$A$4:$BG$1500,S$1,FALSE),VLOOKUP($A681,Pit!$A$4:$BA$1686,S$2,FALSE))</f>
        <v>-0.29527791250476521</v>
      </c>
      <c r="T681" s="48" t="str">
        <f>IF($C681="B",VLOOKUP($A681,Bat!$A$4:$BG$1500,T$1,FALSE),VLOOKUP($A681,Pit!$A$4:$BA$1686,T$2,FALSE))</f>
        <v>$130k</v>
      </c>
      <c r="U681" s="19">
        <f>IF($C681="B",VLOOKUP($A681,Bat!$A$4:$AU$1464,46,FALSE),VLOOKUP($A681,Pit!$A$4:$BD$1664,55,FALSE))</f>
        <v>800</v>
      </c>
      <c r="V681" s="19">
        <f>IF($C681="B",VLOOKUP($A681,Bat!$A$4:$BA$1464,47,FALSE),VLOOKUP($A681,Pit!$A$4:$BF$1664,56,FALSE))</f>
        <v>800</v>
      </c>
      <c r="W681" s="19">
        <f>IF($C681="B",VLOOKUP($A681,Bat!$A$4:$BA$1464,48,FALSE),VLOOKUP($A681,Pit!$A$4:$BF$1664,57,FALSE))</f>
        <v>0</v>
      </c>
      <c r="X681" s="14">
        <f t="shared" si="47"/>
        <v>1495</v>
      </c>
      <c r="Y681" s="20">
        <f t="shared" si="48"/>
        <v>645</v>
      </c>
      <c r="Z681" s="14">
        <f>IFERROR(VLOOKUP($D681,Results37!$F$3:$L$1396,Z$1,FALSE),"")</f>
        <v>518</v>
      </c>
      <c r="AA681" s="43">
        <f>IF(ISERROR(VLOOKUP(D681,Results37!$F$3:$O$1399,AA$1,FALSE)),"",IF(VLOOKUP(D681,Results37!$F$3:$O$1399,AA$1+1,FALSE)=1,"S"&amp;VLOOKUP(D681,Results37!$F$3:$O$1399,AA$1,FALSE),VLOOKUP(D681,Results37!$F$3:$O$1399,AA$1,FALSE)))</f>
        <v>17</v>
      </c>
      <c r="AB681" s="14">
        <f>IFERROR(VLOOKUP($D681,Results37!$F$3:$L$1396,AB$1,FALSE),"")</f>
        <v>18</v>
      </c>
      <c r="AC681" s="14" t="str">
        <f>IFERROR(VLOOKUP($D681,Results37!$F$3:$L$1396,AC$1,FALSE),"")</f>
        <v>Crystal Lake Sandgnats</v>
      </c>
      <c r="AD681" s="14">
        <f t="shared" si="49"/>
        <v>977</v>
      </c>
      <c r="AE681" s="18" t="str">
        <f>IF(ISERROR(VLOOKUP($AC681&amp;"-"&amp;$F681&amp;" "&amp;G681,Bonuses!$B$1:$G$1006,4,FALSE)),"",INT(VLOOKUP($AC681&amp;"-"&amp;$F681&amp;" "&amp;$G681,Bonuses!$B$1:$G$1006,4,FALSE)))</f>
        <v/>
      </c>
      <c r="AF681" s="14" t="str">
        <f>AA681&amp;"."&amp;AB681&amp;" ("&amp;Z681&amp;") - "&amp;E681&amp;" "&amp;F681&amp;" "&amp;G681</f>
        <v>17.18 (518) - RP Reese Crawford</v>
      </c>
    </row>
    <row r="682" spans="1:32" s="19" customFormat="1" hidden="1" x14ac:dyDescent="0.3">
      <c r="A682" s="19">
        <v>5175</v>
      </c>
      <c r="B682" s="19">
        <f t="shared" si="46"/>
        <v>0</v>
      </c>
      <c r="C682" s="14" t="str">
        <f>IF(ISNUMBER(IFERROR(VLOOKUP($A682,Pit!$A$4:$A$600,1,FALSE),"B")),"P","B")</f>
        <v>P</v>
      </c>
      <c r="D682" s="15">
        <f>IF($C682="B",VLOOKUP($A682,Bat!$A$4:$BG$1500,D$1,FALSE),VLOOKUP($A682,Pit!$A$4:$BA$1686,D$2,FALSE))</f>
        <v>5175</v>
      </c>
      <c r="E682" s="14" t="str">
        <f>IF($C682="B",VLOOKUP($A682,Bat!$A$4:$BG$1500,E$1,FALSE),VLOOKUP($A682,Pit!$A$4:$BA$1686,E$2,FALSE))</f>
        <v>RP</v>
      </c>
      <c r="F682" s="14" t="str">
        <f>IF($C682="B",VLOOKUP($A682,Bat!$A$4:$BG$1500,F$1,FALSE),VLOOKUP($A682,Pit!$A$4:$BA$1686,F$2,FALSE))</f>
        <v>Greg</v>
      </c>
      <c r="G682" s="14" t="str">
        <f>IF($C682="B",VLOOKUP($A682,Bat!$A$4:$BG$1500,G$1,FALSE),VLOOKUP($A682,Pit!$A$4:$BA$1686,G$2,FALSE))</f>
        <v>Cook</v>
      </c>
      <c r="H682" s="14">
        <f>IF($C682="B",VLOOKUP($A682,Bat!$A$4:$BG$1500,H$1,FALSE),VLOOKUP($A682,Pit!$A$4:$BA$1686,H$2,FALSE))</f>
        <v>18</v>
      </c>
      <c r="I682" s="14" t="str">
        <f>IF($C682="B",VLOOKUP($A682,Bat!$A$4:$BG$1500,I$1,FALSE),VLOOKUP($A682,Pit!$A$4:$BA$1686,I$2,FALSE))</f>
        <v>R</v>
      </c>
      <c r="J682" s="14" t="str">
        <f>IF($C682="B",VLOOKUP($A682,Bat!$A$4:$BG$1500,J$1,FALSE),VLOOKUP($A682,Pit!$A$4:$BA$1686,J$2,FALSE))</f>
        <v>R</v>
      </c>
      <c r="K682" s="14" t="str">
        <f>IF($C682="B",VLOOKUP($A682,Bat!$A$4:$BG$1500,K$1,FALSE),VLOOKUP($A682,Pit!$A$4:$BA$1686,K$2,FALSE))</f>
        <v>Normal</v>
      </c>
      <c r="L682" s="15" t="str">
        <f>IF($C682="B",VLOOKUP($A682,Bat!$A$4:$BG$1500,L$1,FALSE),VLOOKUP($A682,Pit!$A$4:$BA$1686,L$2,FALSE))</f>
        <v>Normal</v>
      </c>
      <c r="M682" s="14">
        <f>IF($C682="B",VLOOKUP($A682,Bat!$A$4:$BG$1500,M$1,FALSE),VLOOKUP($A682,Pit!$A$4:$BA$1686,M$2,FALSE))</f>
        <v>4</v>
      </c>
      <c r="N682" s="14">
        <f>IF($C682="B",VLOOKUP($A682,Bat!$A$4:$BG$1500,N$1,FALSE),VLOOKUP($A682,Pit!$A$4:$BA$1686,N$2,FALSE))</f>
        <v>1</v>
      </c>
      <c r="O682" s="14">
        <f>IF($C682="B",VLOOKUP($A682,Bat!$A$4:$BG$1500,O$1,FALSE),VLOOKUP($A682,Pit!$A$4:$BA$1686,O$2,FALSE))</f>
        <v>2</v>
      </c>
      <c r="P682" s="14" t="str">
        <f>IF($C682="B",VLOOKUP($A682,Bat!$A$4:$BG$1500,P$1,FALSE),VLOOKUP($A682,Pit!$A$4:$BA$1686,P$2,FALSE))</f>
        <v>85-87 Mph</v>
      </c>
      <c r="Q682" s="15">
        <f>IF($C682="B",VLOOKUP($A682,Bat!$A$4:$BG$1500,Q$1,FALSE),VLOOKUP($A682,Pit!$A$4:$BA$1686,Q$2,FALSE))</f>
        <v>6</v>
      </c>
      <c r="R682" s="16">
        <f>IF($C682="B",VLOOKUP($A682,Bat!$A$4:$BG$1500,R$1,FALSE),VLOOKUP($A682,Pit!$A$4:$BA$1686,R$2,FALSE))</f>
        <v>97.788491139720705</v>
      </c>
      <c r="S682" s="17">
        <f>IF($C682="B",VLOOKUP($A682,Bat!$A$4:$BG$1500,S$1,FALSE),VLOOKUP($A682,Pit!$A$4:$BA$1686,S$2,FALSE))</f>
        <v>-0.29618977787031464</v>
      </c>
      <c r="T682" s="48" t="str">
        <f>IF($C682="B",VLOOKUP($A682,Bat!$A$4:$BG$1500,T$1,FALSE),VLOOKUP($A682,Pit!$A$4:$BA$1686,T$2,FALSE))</f>
        <v>$130k</v>
      </c>
      <c r="U682" s="19">
        <f>IF($C682="B",VLOOKUP($A682,Bat!$A$4:$AU$1464,46,FALSE),VLOOKUP($A682,Pit!$A$4:$BD$1664,55,FALSE))</f>
        <v>800</v>
      </c>
      <c r="V682" s="19">
        <f>IF($C682="B",VLOOKUP($A682,Bat!$A$4:$BA$1464,47,FALSE),VLOOKUP($A682,Pit!$A$4:$BF$1664,56,FALSE))</f>
        <v>800</v>
      </c>
      <c r="W682" s="19">
        <f>IF($C682="B",VLOOKUP($A682,Bat!$A$4:$BA$1464,48,FALSE),VLOOKUP($A682,Pit!$A$4:$BF$1664,57,FALSE))</f>
        <v>0</v>
      </c>
      <c r="X682" s="14">
        <f t="shared" si="47"/>
        <v>1496</v>
      </c>
      <c r="Y682" s="20">
        <f t="shared" si="48"/>
        <v>646</v>
      </c>
      <c r="Z682" s="14" t="str">
        <f>IFERROR(VLOOKUP($D682,Results37!$F$3:$L$1396,Z$1,FALSE),"")</f>
        <v/>
      </c>
      <c r="AA682" s="43" t="str">
        <f>IF(ISERROR(VLOOKUP(D682,Results37!$F$3:$O$1399,AA$1,FALSE)),"",IF(VLOOKUP(D682,Results37!$F$3:$O$1399,AA$1+1,FALSE)=1,"S"&amp;VLOOKUP(D682,Results37!$F$3:$O$1399,AA$1,FALSE),VLOOKUP(D682,Results37!$F$3:$O$1399,AA$1,FALSE)))</f>
        <v/>
      </c>
      <c r="AB682" s="14" t="str">
        <f>IFERROR(VLOOKUP($D682,Results37!$F$3:$L$1396,AB$1,FALSE),"")</f>
        <v/>
      </c>
      <c r="AC682" s="14" t="str">
        <f>IFERROR(VLOOKUP($D682,Results37!$F$3:$L$1396,AC$1,FALSE),"")</f>
        <v/>
      </c>
      <c r="AD682" s="14" t="e">
        <f t="shared" si="49"/>
        <v>#VALUE!</v>
      </c>
      <c r="AE682" s="18" t="str">
        <f>IF(ISERROR(VLOOKUP($AC682&amp;"-"&amp;$F682&amp;" "&amp;G682,Bonuses!$B$1:$G$1006,4,FALSE)),"",INT(VLOOKUP($AC682&amp;"-"&amp;$F682&amp;" "&amp;$G682,Bonuses!$B$1:$G$1006,4,FALSE)))</f>
        <v/>
      </c>
      <c r="AF682" s="14" t="str">
        <f>AA682&amp;"."&amp;AB682&amp;" ("&amp;Z682&amp;") - "&amp;E682&amp;" "&amp;F682&amp;" "&amp;G682</f>
        <v>. () - RP Greg Cook</v>
      </c>
    </row>
    <row r="683" spans="1:32" s="19" customFormat="1" hidden="1" x14ac:dyDescent="0.3">
      <c r="A683" s="19">
        <v>8455</v>
      </c>
      <c r="B683" s="19">
        <f t="shared" si="46"/>
        <v>0</v>
      </c>
      <c r="C683" s="14" t="str">
        <f>IF(ISNUMBER(IFERROR(VLOOKUP($A683,Pit!$A$4:$A$600,1,FALSE),"B")),"P","B")</f>
        <v>P</v>
      </c>
      <c r="D683" s="15">
        <f>IF($C683="B",VLOOKUP($A683,Bat!$A$4:$BG$1500,D$1,FALSE),VLOOKUP($A683,Pit!$A$4:$BA$1686,D$2,FALSE))</f>
        <v>8455</v>
      </c>
      <c r="E683" s="14" t="str">
        <f>IF($C683="B",VLOOKUP($A683,Bat!$A$4:$BG$1500,E$1,FALSE),VLOOKUP($A683,Pit!$A$4:$BA$1686,E$2,FALSE))</f>
        <v>RP</v>
      </c>
      <c r="F683" s="14" t="str">
        <f>IF($C683="B",VLOOKUP($A683,Bat!$A$4:$BG$1500,F$1,FALSE),VLOOKUP($A683,Pit!$A$4:$BA$1686,F$2,FALSE))</f>
        <v>Juan</v>
      </c>
      <c r="G683" s="14" t="str">
        <f>IF($C683="B",VLOOKUP($A683,Bat!$A$4:$BG$1500,G$1,FALSE),VLOOKUP($A683,Pit!$A$4:$BA$1686,G$2,FALSE))</f>
        <v>Medina</v>
      </c>
      <c r="H683" s="14">
        <f>IF($C683="B",VLOOKUP($A683,Bat!$A$4:$BG$1500,H$1,FALSE),VLOOKUP($A683,Pit!$A$4:$BA$1686,H$2,FALSE))</f>
        <v>22</v>
      </c>
      <c r="I683" s="14" t="str">
        <f>IF($C683="B",VLOOKUP($A683,Bat!$A$4:$BG$1500,I$1,FALSE),VLOOKUP($A683,Pit!$A$4:$BA$1686,I$2,FALSE))</f>
        <v>L</v>
      </c>
      <c r="J683" s="14" t="str">
        <f>IF($C683="B",VLOOKUP($A683,Bat!$A$4:$BG$1500,J$1,FALSE),VLOOKUP($A683,Pit!$A$4:$BA$1686,J$2,FALSE))</f>
        <v>R</v>
      </c>
      <c r="K683" s="14" t="str">
        <f>IF($C683="B",VLOOKUP($A683,Bat!$A$4:$BG$1500,K$1,FALSE),VLOOKUP($A683,Pit!$A$4:$BA$1686,K$2,FALSE))</f>
        <v>Low</v>
      </c>
      <c r="L683" s="15" t="str">
        <f>IF($C683="B",VLOOKUP($A683,Bat!$A$4:$BG$1500,L$1,FALSE),VLOOKUP($A683,Pit!$A$4:$BA$1686,L$2,FALSE))</f>
        <v>Normal</v>
      </c>
      <c r="M683" s="14">
        <f>IF($C683="B",VLOOKUP($A683,Bat!$A$4:$BG$1500,M$1,FALSE),VLOOKUP($A683,Pit!$A$4:$BA$1686,M$2,FALSE))</f>
        <v>4</v>
      </c>
      <c r="N683" s="14">
        <f>IF($C683="B",VLOOKUP($A683,Bat!$A$4:$BG$1500,N$1,FALSE),VLOOKUP($A683,Pit!$A$4:$BA$1686,N$2,FALSE))</f>
        <v>2</v>
      </c>
      <c r="O683" s="14">
        <f>IF($C683="B",VLOOKUP($A683,Bat!$A$4:$BG$1500,O$1,FALSE),VLOOKUP($A683,Pit!$A$4:$BA$1686,O$2,FALSE))</f>
        <v>3</v>
      </c>
      <c r="P683" s="14" t="str">
        <f>IF($C683="B",VLOOKUP($A683,Bat!$A$4:$BG$1500,P$1,FALSE),VLOOKUP($A683,Pit!$A$4:$BA$1686,P$2,FALSE))</f>
        <v>93-95 Mph</v>
      </c>
      <c r="Q683" s="15">
        <f>IF($C683="B",VLOOKUP($A683,Bat!$A$4:$BG$1500,Q$1,FALSE),VLOOKUP($A683,Pit!$A$4:$BA$1686,Q$2,FALSE))</f>
        <v>6</v>
      </c>
      <c r="R683" s="16">
        <f>IF($C683="B",VLOOKUP($A683,Bat!$A$4:$BG$1500,R$1,FALSE),VLOOKUP($A683,Pit!$A$4:$BA$1686,R$2,FALSE))</f>
        <v>99.798409162390257</v>
      </c>
      <c r="S683" s="17">
        <f>IF($C683="B",VLOOKUP($A683,Bat!$A$4:$BG$1500,S$1,FALSE),VLOOKUP($A683,Pit!$A$4:$BA$1686,S$2,FALSE))</f>
        <v>-0.11076144536053678</v>
      </c>
      <c r="T683" s="48" t="str">
        <f>IF($C683="B",VLOOKUP($A683,Bat!$A$4:$BG$1500,T$1,FALSE),VLOOKUP($A683,Pit!$A$4:$BA$1686,T$2,FALSE))</f>
        <v>-</v>
      </c>
      <c r="U683" s="19">
        <f>IF($C683="B",VLOOKUP($A683,Bat!$A$4:$AU$1464,46,FALSE),VLOOKUP($A683,Pit!$A$4:$BD$1664,55,FALSE))</f>
        <v>800</v>
      </c>
      <c r="V683" s="19">
        <f>IF($C683="B",VLOOKUP($A683,Bat!$A$4:$BA$1464,47,FALSE),VLOOKUP($A683,Pit!$A$4:$BF$1664,56,FALSE))</f>
        <v>800</v>
      </c>
      <c r="W683" s="19">
        <f>IF($C683="B",VLOOKUP($A683,Bat!$A$4:$BA$1464,48,FALSE),VLOOKUP($A683,Pit!$A$4:$BF$1664,57,FALSE))</f>
        <v>0</v>
      </c>
      <c r="X683" s="14">
        <f t="shared" si="47"/>
        <v>1372</v>
      </c>
      <c r="Y683" s="20">
        <f t="shared" si="48"/>
        <v>522</v>
      </c>
      <c r="Z683" s="14" t="str">
        <f>IFERROR(VLOOKUP($D683,Results37!$F$3:$L$1396,Z$1,FALSE),"")</f>
        <v/>
      </c>
      <c r="AA683" s="43" t="str">
        <f>IF(ISERROR(VLOOKUP(D683,Results37!$F$3:$O$1399,AA$1,FALSE)),"",IF(VLOOKUP(D683,Results37!$F$3:$O$1399,AA$1+1,FALSE)=1,"S"&amp;VLOOKUP(D683,Results37!$F$3:$O$1399,AA$1,FALSE),VLOOKUP(D683,Results37!$F$3:$O$1399,AA$1,FALSE)))</f>
        <v/>
      </c>
      <c r="AB683" s="14" t="str">
        <f>IFERROR(VLOOKUP($D683,Results37!$F$3:$L$1396,AB$1,FALSE),"")</f>
        <v/>
      </c>
      <c r="AC683" s="14" t="str">
        <f>IFERROR(VLOOKUP($D683,Results37!$F$3:$L$1396,AC$1,FALSE),"")</f>
        <v/>
      </c>
      <c r="AD683" s="14" t="e">
        <f t="shared" si="49"/>
        <v>#VALUE!</v>
      </c>
      <c r="AE683" s="18" t="str">
        <f>IF(ISERROR(VLOOKUP($AC683&amp;"-"&amp;$F683&amp;" "&amp;G683,Bonuses!$B$1:$G$1006,4,FALSE)),"",INT(VLOOKUP($AC683&amp;"-"&amp;$F683&amp;" "&amp;$G683,Bonuses!$B$1:$G$1006,4,FALSE)))</f>
        <v/>
      </c>
      <c r="AF683" s="14" t="str">
        <f>AA683&amp;"."&amp;AB683&amp;" ("&amp;Z683&amp;") - "&amp;E683&amp;" "&amp;F683&amp;" "&amp;G683</f>
        <v>. () - RP Juan Medina</v>
      </c>
    </row>
    <row r="684" spans="1:32" s="19" customFormat="1" hidden="1" x14ac:dyDescent="0.3">
      <c r="A684" s="19">
        <v>6530</v>
      </c>
      <c r="B684" s="19">
        <f t="shared" si="46"/>
        <v>0</v>
      </c>
      <c r="C684" s="14" t="str">
        <f>IF(ISNUMBER(IFERROR(VLOOKUP($A684,Pit!$A$4:$A$600,1,FALSE),"B")),"P","B")</f>
        <v>B</v>
      </c>
      <c r="D684" s="15">
        <f>IF($C684="B",VLOOKUP($A684,Bat!$A$4:$BG$1500,D$1,FALSE),VLOOKUP($A684,Pit!$A$4:$BA$1686,D$2,FALSE))</f>
        <v>6530</v>
      </c>
      <c r="E684" s="14" t="str">
        <f>IF($C684="B",VLOOKUP($A684,Bat!$A$4:$BG$1500,E$1,FALSE),VLOOKUP($A684,Pit!$A$4:$BA$1686,E$2,FALSE))</f>
        <v>RF</v>
      </c>
      <c r="F684" s="14" t="str">
        <f>IF($C684="B",VLOOKUP($A684,Bat!$A$4:$BG$1500,F$1,FALSE),VLOOKUP($A684,Pit!$A$4:$BA$1686,F$2,FALSE))</f>
        <v>Gerald</v>
      </c>
      <c r="G684" s="14" t="str">
        <f>IF($C684="B",VLOOKUP($A684,Bat!$A$4:$BG$1500,G$1,FALSE),VLOOKUP($A684,Pit!$A$4:$BA$1686,G$2,FALSE))</f>
        <v>Shepherd</v>
      </c>
      <c r="H684" s="14">
        <f>IF($C684="B",VLOOKUP($A684,Bat!$A$4:$BG$1500,H$1,FALSE),VLOOKUP($A684,Pit!$A$4:$BA$1686,H$2,FALSE))</f>
        <v>22</v>
      </c>
      <c r="I684" s="14" t="str">
        <f>IF($C684="B",VLOOKUP($A684,Bat!$A$4:$BG$1500,I$1,FALSE),VLOOKUP($A684,Pit!$A$4:$BA$1686,I$2,FALSE))</f>
        <v>R</v>
      </c>
      <c r="J684" s="14" t="str">
        <f>IF($C684="B",VLOOKUP($A684,Bat!$A$4:$BG$1500,J$1,FALSE),VLOOKUP($A684,Pit!$A$4:$BA$1686,J$2,FALSE))</f>
        <v>R</v>
      </c>
      <c r="K684" s="14" t="str">
        <f>IF($C684="B",VLOOKUP($A684,Bat!$A$4:$BG$1500,K$1,FALSE),VLOOKUP($A684,Pit!$A$4:$BA$1686,K$2,FALSE))</f>
        <v>Normal</v>
      </c>
      <c r="L684" s="15" t="str">
        <f>IF($C684="B",VLOOKUP($A684,Bat!$A$4:$BG$1500,L$1,FALSE),VLOOKUP($A684,Pit!$A$4:$BA$1686,L$2,FALSE))</f>
        <v>Normal</v>
      </c>
      <c r="M684" s="14">
        <f>IF($C684="B",VLOOKUP($A684,Bat!$A$4:$BG$1500,M$1,FALSE),VLOOKUP($A684,Pit!$A$4:$BA$1686,M$2,FALSE))</f>
        <v>3</v>
      </c>
      <c r="N684" s="14">
        <f>IF($C684="B",VLOOKUP($A684,Bat!$A$4:$BG$1500,N$1,FALSE),VLOOKUP($A684,Pit!$A$4:$BA$1686,N$2,FALSE))</f>
        <v>4</v>
      </c>
      <c r="O684" s="14">
        <f>IF($C684="B",VLOOKUP($A684,Bat!$A$4:$BG$1500,O$1,FALSE),VLOOKUP($A684,Pit!$A$4:$BA$1686,O$2,FALSE))</f>
        <v>3</v>
      </c>
      <c r="P684" s="14">
        <f>IF($C684="B",VLOOKUP($A684,Bat!$A$4:$BG$1500,P$1,FALSE),VLOOKUP($A684,Pit!$A$4:$BA$1686,P$2,FALSE))</f>
        <v>5</v>
      </c>
      <c r="Q684" s="15">
        <f>IF($C684="B",VLOOKUP($A684,Bat!$A$4:$BG$1500,Q$1,FALSE),VLOOKUP($A684,Pit!$A$4:$BA$1686,Q$2,FALSE))</f>
        <v>3</v>
      </c>
      <c r="R684" s="16">
        <f>IF($C684="B",VLOOKUP($A684,Bat!$A$4:$BG$1500,R$1,FALSE),VLOOKUP($A684,Pit!$A$4:$BA$1686,R$2,FALSE))</f>
        <v>106.68758323381574</v>
      </c>
      <c r="S684" s="17">
        <f>IF($C684="B",VLOOKUP($A684,Bat!$A$4:$BG$1500,S$1,FALSE),VLOOKUP($A684,Pit!$A$4:$BA$1686,S$2,FALSE))</f>
        <v>-0.29670691025885892</v>
      </c>
      <c r="T684" s="48" t="str">
        <f>IF($C684="B",VLOOKUP($A684,Bat!$A$4:$BG$1500,T$1,FALSE),VLOOKUP($A684,Pit!$A$4:$BA$1686,T$2,FALSE))</f>
        <v>-</v>
      </c>
      <c r="U684" s="19">
        <f>IF($C684="B",VLOOKUP($A684,Bat!$A$4:$AU$1464,46,FALSE),VLOOKUP($A684,Pit!$A$4:$BD$1664,55,FALSE))</f>
        <v>800</v>
      </c>
      <c r="V684" s="19">
        <f>IF($C684="B",VLOOKUP($A684,Bat!$A$4:$BA$1464,47,FALSE),VLOOKUP($A684,Pit!$A$4:$BF$1664,56,FALSE))</f>
        <v>800</v>
      </c>
      <c r="W684" s="19">
        <f>IF($C684="B",VLOOKUP($A684,Bat!$A$4:$BA$1464,48,FALSE),VLOOKUP($A684,Pit!$A$4:$BF$1664,57,FALSE))</f>
        <v>0</v>
      </c>
      <c r="X684" s="14">
        <f t="shared" si="47"/>
        <v>1497</v>
      </c>
      <c r="Y684" s="20">
        <f t="shared" si="48"/>
        <v>647</v>
      </c>
      <c r="Z684" s="14" t="str">
        <f>IFERROR(VLOOKUP($D684,Results37!$F$3:$L$1396,Z$1,FALSE),"")</f>
        <v/>
      </c>
      <c r="AA684" s="43" t="str">
        <f>IF(ISERROR(VLOOKUP(D684,Results37!$F$3:$O$1399,AA$1,FALSE)),"",IF(VLOOKUP(D684,Results37!$F$3:$O$1399,AA$1+1,FALSE)=1,"S"&amp;VLOOKUP(D684,Results37!$F$3:$O$1399,AA$1,FALSE),VLOOKUP(D684,Results37!$F$3:$O$1399,AA$1,FALSE)))</f>
        <v/>
      </c>
      <c r="AB684" s="14" t="str">
        <f>IFERROR(VLOOKUP($D684,Results37!$F$3:$L$1396,AB$1,FALSE),"")</f>
        <v/>
      </c>
      <c r="AC684" s="14" t="str">
        <f>IFERROR(VLOOKUP($D684,Results37!$F$3:$L$1396,AC$1,FALSE),"")</f>
        <v/>
      </c>
      <c r="AD684" s="14" t="e">
        <f t="shared" si="49"/>
        <v>#VALUE!</v>
      </c>
      <c r="AE684" s="18" t="str">
        <f>IF(ISERROR(VLOOKUP($AC684&amp;"-"&amp;$F684&amp;" "&amp;G684,Bonuses!$B$1:$G$1006,4,FALSE)),"",INT(VLOOKUP($AC684&amp;"-"&amp;$F684&amp;" "&amp;$G684,Bonuses!$B$1:$G$1006,4,FALSE)))</f>
        <v/>
      </c>
      <c r="AF684" s="14" t="str">
        <f>IF(ISERROR(VLOOKUP($AC684&amp;"-"&amp;$F684,Bonuses!$B$1:$G$1006,5,FALSE)),"",IF(VLOOKUP($AC684&amp;"-"&amp;$F684,Bonuses!$B$1:$G$1006,5,FALSE)="","",VLOOKUP($AC684&amp;"-"&amp;$F684,Bonuses!$B$1:$G$1006,6,FALSE)&amp;" yrs, "&amp;VLOOKUP($AC684&amp;"-"&amp;$F684,Bonuses!$B$1:$G$1006,5,FALSE)))</f>
        <v/>
      </c>
    </row>
    <row r="685" spans="1:32" s="19" customFormat="1" hidden="1" x14ac:dyDescent="0.3">
      <c r="A685" s="19">
        <v>4882</v>
      </c>
      <c r="B685" s="19">
        <f t="shared" si="46"/>
        <v>0</v>
      </c>
      <c r="C685" s="14" t="str">
        <f>IF(ISNUMBER(IFERROR(VLOOKUP($A685,Pit!$A$4:$A$600,1,FALSE),"B")),"P","B")</f>
        <v>B</v>
      </c>
      <c r="D685" s="15">
        <f>IF($C685="B",VLOOKUP($A685,Bat!$A$4:$BG$1500,D$1,FALSE),VLOOKUP($A685,Pit!$A$4:$BA$1686,D$2,FALSE))</f>
        <v>4882</v>
      </c>
      <c r="E685" s="14" t="str">
        <f>IF($C685="B",VLOOKUP($A685,Bat!$A$4:$BG$1500,E$1,FALSE),VLOOKUP($A685,Pit!$A$4:$BA$1686,E$2,FALSE))</f>
        <v>2B</v>
      </c>
      <c r="F685" s="14" t="str">
        <f>IF($C685="B",VLOOKUP($A685,Bat!$A$4:$BG$1500,F$1,FALSE),VLOOKUP($A685,Pit!$A$4:$BA$1686,F$2,FALSE))</f>
        <v>Júlio</v>
      </c>
      <c r="G685" s="14" t="str">
        <f>IF($C685="B",VLOOKUP($A685,Bat!$A$4:$BG$1500,G$1,FALSE),VLOOKUP($A685,Pit!$A$4:$BA$1686,G$2,FALSE))</f>
        <v>Ortíz</v>
      </c>
      <c r="H685" s="14">
        <f>IF($C685="B",VLOOKUP($A685,Bat!$A$4:$BG$1500,H$1,FALSE),VLOOKUP($A685,Pit!$A$4:$BA$1686,H$2,FALSE))</f>
        <v>21</v>
      </c>
      <c r="I685" s="14" t="str">
        <f>IF($C685="B",VLOOKUP($A685,Bat!$A$4:$BG$1500,I$1,FALSE),VLOOKUP($A685,Pit!$A$4:$BA$1686,I$2,FALSE))</f>
        <v>R</v>
      </c>
      <c r="J685" s="14" t="str">
        <f>IF($C685="B",VLOOKUP($A685,Bat!$A$4:$BG$1500,J$1,FALSE),VLOOKUP($A685,Pit!$A$4:$BA$1686,J$2,FALSE))</f>
        <v>R</v>
      </c>
      <c r="K685" s="14" t="str">
        <f>IF($C685="B",VLOOKUP($A685,Bat!$A$4:$BG$1500,K$1,FALSE),VLOOKUP($A685,Pit!$A$4:$BA$1686,K$2,FALSE))</f>
        <v>Normal</v>
      </c>
      <c r="L685" s="15" t="str">
        <f>IF($C685="B",VLOOKUP($A685,Bat!$A$4:$BG$1500,L$1,FALSE),VLOOKUP($A685,Pit!$A$4:$BA$1686,L$2,FALSE))</f>
        <v>High</v>
      </c>
      <c r="M685" s="14">
        <f>IF($C685="B",VLOOKUP($A685,Bat!$A$4:$BG$1500,M$1,FALSE),VLOOKUP($A685,Pit!$A$4:$BA$1686,M$2,FALSE))</f>
        <v>3</v>
      </c>
      <c r="N685" s="14">
        <f>IF($C685="B",VLOOKUP($A685,Bat!$A$4:$BG$1500,N$1,FALSE),VLOOKUP($A685,Pit!$A$4:$BA$1686,N$2,FALSE))</f>
        <v>3</v>
      </c>
      <c r="O685" s="14">
        <f>IF($C685="B",VLOOKUP($A685,Bat!$A$4:$BG$1500,O$1,FALSE),VLOOKUP($A685,Pit!$A$4:$BA$1686,O$2,FALSE))</f>
        <v>3</v>
      </c>
      <c r="P685" s="14">
        <f>IF($C685="B",VLOOKUP($A685,Bat!$A$4:$BG$1500,P$1,FALSE),VLOOKUP($A685,Pit!$A$4:$BA$1686,P$2,FALSE))</f>
        <v>4</v>
      </c>
      <c r="Q685" s="15">
        <f>IF($C685="B",VLOOKUP($A685,Bat!$A$4:$BG$1500,Q$1,FALSE),VLOOKUP($A685,Pit!$A$4:$BA$1686,Q$2,FALSE))</f>
        <v>4</v>
      </c>
      <c r="R685" s="16">
        <f>IF($C685="B",VLOOKUP($A685,Bat!$A$4:$BG$1500,R$1,FALSE),VLOOKUP($A685,Pit!$A$4:$BA$1686,R$2,FALSE))</f>
        <v>106.62602989182329</v>
      </c>
      <c r="S685" s="17">
        <f>IF($C685="B",VLOOKUP($A685,Bat!$A$4:$BG$1500,S$1,FALSE),VLOOKUP($A685,Pit!$A$4:$BA$1686,S$2,FALSE))</f>
        <v>-0.30956471254238632</v>
      </c>
      <c r="T685" s="48" t="str">
        <f>IF($C685="B",VLOOKUP($A685,Bat!$A$4:$BG$1500,T$1,FALSE),VLOOKUP($A685,Pit!$A$4:$BA$1686,T$2,FALSE))</f>
        <v>$20k</v>
      </c>
      <c r="U685" s="19">
        <f>IF($C685="B",VLOOKUP($A685,Bat!$A$4:$AU$1464,46,FALSE),VLOOKUP($A685,Pit!$A$4:$BD$1664,55,FALSE))</f>
        <v>800</v>
      </c>
      <c r="V685" s="19">
        <f>IF($C685="B",VLOOKUP($A685,Bat!$A$4:$BA$1464,47,FALSE),VLOOKUP($A685,Pit!$A$4:$BF$1664,56,FALSE))</f>
        <v>800</v>
      </c>
      <c r="W685" s="19">
        <f>IF($C685="B",VLOOKUP($A685,Bat!$A$4:$BA$1464,48,FALSE),VLOOKUP($A685,Pit!$A$4:$BF$1664,57,FALSE))</f>
        <v>0</v>
      </c>
      <c r="X685" s="14">
        <f t="shared" si="47"/>
        <v>1504</v>
      </c>
      <c r="Y685" s="20">
        <f t="shared" si="48"/>
        <v>654</v>
      </c>
      <c r="Z685" s="14" t="str">
        <f>IFERROR(VLOOKUP($D685,Results37!$F$3:$L$1396,Z$1,FALSE),"")</f>
        <v/>
      </c>
      <c r="AA685" s="43" t="str">
        <f>IF(ISERROR(VLOOKUP(D685,Results37!$F$3:$O$1399,AA$1,FALSE)),"",IF(VLOOKUP(D685,Results37!$F$3:$O$1399,AA$1+1,FALSE)=1,"S"&amp;VLOOKUP(D685,Results37!$F$3:$O$1399,AA$1,FALSE),VLOOKUP(D685,Results37!$F$3:$O$1399,AA$1,FALSE)))</f>
        <v/>
      </c>
      <c r="AB685" s="14" t="str">
        <f>IFERROR(VLOOKUP($D685,Results37!$F$3:$L$1396,AB$1,FALSE),"")</f>
        <v/>
      </c>
      <c r="AC685" s="14" t="str">
        <f>IFERROR(VLOOKUP($D685,Results37!$F$3:$L$1396,AC$1,FALSE),"")</f>
        <v/>
      </c>
      <c r="AD685" s="14" t="e">
        <f t="shared" si="49"/>
        <v>#VALUE!</v>
      </c>
      <c r="AE685" s="18" t="str">
        <f>IF(ISERROR(VLOOKUP($AC685&amp;"-"&amp;$F685&amp;" "&amp;G685,Bonuses!$B$1:$G$1006,4,FALSE)),"",INT(VLOOKUP($AC685&amp;"-"&amp;$F685&amp;" "&amp;$G685,Bonuses!$B$1:$G$1006,4,FALSE)))</f>
        <v/>
      </c>
      <c r="AF685" s="14" t="str">
        <f>IF(ISERROR(VLOOKUP($AC685&amp;"-"&amp;$F685,Bonuses!$B$1:$G$1006,5,FALSE)),"",IF(VLOOKUP($AC685&amp;"-"&amp;$F685,Bonuses!$B$1:$G$1006,5,FALSE)="","",VLOOKUP($AC685&amp;"-"&amp;$F685,Bonuses!$B$1:$G$1006,6,FALSE)&amp;" yrs, "&amp;VLOOKUP($AC685&amp;"-"&amp;$F685,Bonuses!$B$1:$G$1006,5,FALSE)))</f>
        <v/>
      </c>
    </row>
    <row r="686" spans="1:32" s="19" customFormat="1" hidden="1" x14ac:dyDescent="0.3">
      <c r="A686" s="19">
        <v>5828</v>
      </c>
      <c r="B686" s="19">
        <f t="shared" si="46"/>
        <v>0</v>
      </c>
      <c r="C686" s="14" t="str">
        <f>IF(ISNUMBER(IFERROR(VLOOKUP($A686,Pit!$A$4:$A$600,1,FALSE),"B")),"P","B")</f>
        <v>P</v>
      </c>
      <c r="D686" s="15">
        <f>IF($C686="B",VLOOKUP($A686,Bat!$A$4:$BG$1500,D$1,FALSE),VLOOKUP($A686,Pit!$A$4:$BA$1686,D$2,FALSE))</f>
        <v>5828</v>
      </c>
      <c r="E686" s="14" t="str">
        <f>IF($C686="B",VLOOKUP($A686,Bat!$A$4:$BG$1500,E$1,FALSE),VLOOKUP($A686,Pit!$A$4:$BA$1686,E$2,FALSE))</f>
        <v>RP</v>
      </c>
      <c r="F686" s="14" t="str">
        <f>IF($C686="B",VLOOKUP($A686,Bat!$A$4:$BG$1500,F$1,FALSE),VLOOKUP($A686,Pit!$A$4:$BA$1686,F$2,FALSE))</f>
        <v>Thomas</v>
      </c>
      <c r="G686" s="14" t="str">
        <f>IF($C686="B",VLOOKUP($A686,Bat!$A$4:$BG$1500,G$1,FALSE),VLOOKUP($A686,Pit!$A$4:$BA$1686,G$2,FALSE))</f>
        <v>Mclatchie</v>
      </c>
      <c r="H686" s="14">
        <f>IF($C686="B",VLOOKUP($A686,Bat!$A$4:$BG$1500,H$1,FALSE),VLOOKUP($A686,Pit!$A$4:$BA$1686,H$2,FALSE))</f>
        <v>18</v>
      </c>
      <c r="I686" s="14" t="str">
        <f>IF($C686="B",VLOOKUP($A686,Bat!$A$4:$BG$1500,I$1,FALSE),VLOOKUP($A686,Pit!$A$4:$BA$1686,I$2,FALSE))</f>
        <v>R</v>
      </c>
      <c r="J686" s="14" t="str">
        <f>IF($C686="B",VLOOKUP($A686,Bat!$A$4:$BG$1500,J$1,FALSE),VLOOKUP($A686,Pit!$A$4:$BA$1686,J$2,FALSE))</f>
        <v>R</v>
      </c>
      <c r="K686" s="14" t="str">
        <f>IF($C686="B",VLOOKUP($A686,Bat!$A$4:$BG$1500,K$1,FALSE),VLOOKUP($A686,Pit!$A$4:$BA$1686,K$2,FALSE))</f>
        <v>Low</v>
      </c>
      <c r="L686" s="15" t="str">
        <f>IF($C686="B",VLOOKUP($A686,Bat!$A$4:$BG$1500,L$1,FALSE),VLOOKUP($A686,Pit!$A$4:$BA$1686,L$2,FALSE))</f>
        <v>Low</v>
      </c>
      <c r="M686" s="14">
        <f>IF($C686="B",VLOOKUP($A686,Bat!$A$4:$BG$1500,M$1,FALSE),VLOOKUP($A686,Pit!$A$4:$BA$1686,M$2,FALSE))</f>
        <v>4</v>
      </c>
      <c r="N686" s="14">
        <f>IF($C686="B",VLOOKUP($A686,Bat!$A$4:$BG$1500,N$1,FALSE),VLOOKUP($A686,Pit!$A$4:$BA$1686,N$2,FALSE))</f>
        <v>1</v>
      </c>
      <c r="O686" s="14">
        <f>IF($C686="B",VLOOKUP($A686,Bat!$A$4:$BG$1500,O$1,FALSE),VLOOKUP($A686,Pit!$A$4:$BA$1686,O$2,FALSE))</f>
        <v>2</v>
      </c>
      <c r="P686" s="14" t="str">
        <f>IF($C686="B",VLOOKUP($A686,Bat!$A$4:$BG$1500,P$1,FALSE),VLOOKUP($A686,Pit!$A$4:$BA$1686,P$2,FALSE))</f>
        <v>88-90 Mph</v>
      </c>
      <c r="Q686" s="15">
        <f>IF($C686="B",VLOOKUP($A686,Bat!$A$4:$BG$1500,Q$1,FALSE),VLOOKUP($A686,Pit!$A$4:$BA$1686,Q$2,FALSE))</f>
        <v>4</v>
      </c>
      <c r="R686" s="16">
        <f>IF($C686="B",VLOOKUP($A686,Bat!$A$4:$BG$1500,R$1,FALSE),VLOOKUP($A686,Pit!$A$4:$BA$1686,R$2,FALSE))</f>
        <v>92.261405341113885</v>
      </c>
      <c r="S686" s="17">
        <f>IF($C686="B",VLOOKUP($A686,Bat!$A$4:$BG$1500,S$1,FALSE),VLOOKUP($A686,Pit!$A$4:$BA$1686,S$2,FALSE))</f>
        <v>-0.80610027755970171</v>
      </c>
      <c r="T686" s="48" t="str">
        <f>IF($C686="B",VLOOKUP($A686,Bat!$A$4:$BG$1500,T$1,FALSE),VLOOKUP($A686,Pit!$A$4:$BA$1686,T$2,FALSE))</f>
        <v>$65k</v>
      </c>
      <c r="U686" s="19">
        <f>IF($C686="B",VLOOKUP($A686,Bat!$A$4:$AU$1464,46,FALSE),VLOOKUP($A686,Pit!$A$4:$BD$1664,55,FALSE))</f>
        <v>800</v>
      </c>
      <c r="V686" s="19">
        <f>IF($C686="B",VLOOKUP($A686,Bat!$A$4:$BA$1464,47,FALSE),VLOOKUP($A686,Pit!$A$4:$BF$1664,56,FALSE))</f>
        <v>800</v>
      </c>
      <c r="W686" s="19">
        <f>IF($C686="B",VLOOKUP($A686,Bat!$A$4:$BA$1464,48,FALSE),VLOOKUP($A686,Pit!$A$4:$BF$1664,57,FALSE))</f>
        <v>0</v>
      </c>
      <c r="X686" s="14">
        <f t="shared" si="47"/>
        <v>1767</v>
      </c>
      <c r="Y686" s="20">
        <f t="shared" si="48"/>
        <v>917</v>
      </c>
      <c r="Z686" s="14" t="str">
        <f>IFERROR(VLOOKUP($D686,Results37!$F$3:$L$1396,Z$1,FALSE),"")</f>
        <v/>
      </c>
      <c r="AA686" s="43" t="str">
        <f>IF(ISERROR(VLOOKUP(D686,Results37!$F$3:$O$1399,AA$1,FALSE)),"",IF(VLOOKUP(D686,Results37!$F$3:$O$1399,AA$1+1,FALSE)=1,"S"&amp;VLOOKUP(D686,Results37!$F$3:$O$1399,AA$1,FALSE),VLOOKUP(D686,Results37!$F$3:$O$1399,AA$1,FALSE)))</f>
        <v/>
      </c>
      <c r="AB686" s="14" t="str">
        <f>IFERROR(VLOOKUP($D686,Results37!$F$3:$L$1396,AB$1,FALSE),"")</f>
        <v/>
      </c>
      <c r="AC686" s="14" t="str">
        <f>IFERROR(VLOOKUP($D686,Results37!$F$3:$L$1396,AC$1,FALSE),"")</f>
        <v/>
      </c>
      <c r="AD686" s="14" t="e">
        <f t="shared" si="49"/>
        <v>#VALUE!</v>
      </c>
      <c r="AE686" s="18" t="str">
        <f>IF(ISERROR(VLOOKUP($AC686&amp;"-"&amp;$F686&amp;" "&amp;G686,Bonuses!$B$1:$G$1006,4,FALSE)),"",INT(VLOOKUP($AC686&amp;"-"&amp;$F686&amp;" "&amp;$G686,Bonuses!$B$1:$G$1006,4,FALSE)))</f>
        <v/>
      </c>
      <c r="AF686" s="14" t="str">
        <f>AA686&amp;"."&amp;AB686&amp;" ("&amp;Z686&amp;") - "&amp;E686&amp;" "&amp;F686&amp;" "&amp;G686</f>
        <v>. () - RP Thomas Mclatchie</v>
      </c>
    </row>
    <row r="687" spans="1:32" s="19" customFormat="1" hidden="1" x14ac:dyDescent="0.3">
      <c r="A687" s="19">
        <v>13217</v>
      </c>
      <c r="B687" s="19">
        <f t="shared" si="46"/>
        <v>0</v>
      </c>
      <c r="C687" s="14" t="str">
        <f>IF(ISNUMBER(IFERROR(VLOOKUP($A687,Pit!$A$4:$A$600,1,FALSE),"B")),"P","B")</f>
        <v>P</v>
      </c>
      <c r="D687" s="15">
        <f>IF($C687="B",VLOOKUP($A687,Bat!$A$4:$BG$1500,D$1,FALSE),VLOOKUP($A687,Pit!$A$4:$BA$1686,D$2,FALSE))</f>
        <v>13217</v>
      </c>
      <c r="E687" s="14" t="str">
        <f>IF($C687="B",VLOOKUP($A687,Bat!$A$4:$BG$1500,E$1,FALSE),VLOOKUP($A687,Pit!$A$4:$BA$1686,E$2,FALSE))</f>
        <v>RP</v>
      </c>
      <c r="F687" s="14" t="str">
        <f>IF($C687="B",VLOOKUP($A687,Bat!$A$4:$BG$1500,F$1,FALSE),VLOOKUP($A687,Pit!$A$4:$BA$1686,F$2,FALSE))</f>
        <v>Salvador</v>
      </c>
      <c r="G687" s="14" t="str">
        <f>IF($C687="B",VLOOKUP($A687,Bat!$A$4:$BG$1500,G$1,FALSE),VLOOKUP($A687,Pit!$A$4:$BA$1686,G$2,FALSE))</f>
        <v>Salazar</v>
      </c>
      <c r="H687" s="14">
        <f>IF($C687="B",VLOOKUP($A687,Bat!$A$4:$BG$1500,H$1,FALSE),VLOOKUP($A687,Pit!$A$4:$BA$1686,H$2,FALSE))</f>
        <v>18</v>
      </c>
      <c r="I687" s="14" t="str">
        <f>IF($C687="B",VLOOKUP($A687,Bat!$A$4:$BG$1500,I$1,FALSE),VLOOKUP($A687,Pit!$A$4:$BA$1686,I$2,FALSE))</f>
        <v>R</v>
      </c>
      <c r="J687" s="14" t="str">
        <f>IF($C687="B",VLOOKUP($A687,Bat!$A$4:$BG$1500,J$1,FALSE),VLOOKUP($A687,Pit!$A$4:$BA$1686,J$2,FALSE))</f>
        <v>R</v>
      </c>
      <c r="K687" s="14" t="str">
        <f>IF($C687="B",VLOOKUP($A687,Bat!$A$4:$BG$1500,K$1,FALSE),VLOOKUP($A687,Pit!$A$4:$BA$1686,K$2,FALSE))</f>
        <v>Low</v>
      </c>
      <c r="L687" s="15" t="str">
        <f>IF($C687="B",VLOOKUP($A687,Bat!$A$4:$BG$1500,L$1,FALSE),VLOOKUP($A687,Pit!$A$4:$BA$1686,L$2,FALSE))</f>
        <v>Normal</v>
      </c>
      <c r="M687" s="14">
        <f>IF($C687="B",VLOOKUP($A687,Bat!$A$4:$BG$1500,M$1,FALSE),VLOOKUP($A687,Pit!$A$4:$BA$1686,M$2,FALSE))</f>
        <v>4</v>
      </c>
      <c r="N687" s="14">
        <f>IF($C687="B",VLOOKUP($A687,Bat!$A$4:$BG$1500,N$1,FALSE),VLOOKUP($A687,Pit!$A$4:$BA$1686,N$2,FALSE))</f>
        <v>2</v>
      </c>
      <c r="O687" s="14">
        <f>IF($C687="B",VLOOKUP($A687,Bat!$A$4:$BG$1500,O$1,FALSE),VLOOKUP($A687,Pit!$A$4:$BA$1686,O$2,FALSE))</f>
        <v>2</v>
      </c>
      <c r="P687" s="14" t="str">
        <f>IF($C687="B",VLOOKUP($A687,Bat!$A$4:$BG$1500,P$1,FALSE),VLOOKUP($A687,Pit!$A$4:$BA$1686,P$2,FALSE))</f>
        <v>85-87 Mph</v>
      </c>
      <c r="Q687" s="15">
        <f>IF($C687="B",VLOOKUP($A687,Bat!$A$4:$BG$1500,Q$1,FALSE),VLOOKUP($A687,Pit!$A$4:$BA$1686,Q$2,FALSE))</f>
        <v>7</v>
      </c>
      <c r="R687" s="16">
        <f>IF($C687="B",VLOOKUP($A687,Bat!$A$4:$BG$1500,R$1,FALSE),VLOOKUP($A687,Pit!$A$4:$BA$1686,R$2,FALSE))</f>
        <v>92.212248627749915</v>
      </c>
      <c r="S687" s="17">
        <f>IF($C687="B",VLOOKUP($A687,Bat!$A$4:$BG$1500,S$1,FALSE),VLOOKUP($A687,Pit!$A$4:$BA$1686,S$2,FALSE))</f>
        <v>-0.81063531196803829</v>
      </c>
      <c r="T687" s="48" t="str">
        <f>IF($C687="B",VLOOKUP($A687,Bat!$A$4:$BG$1500,T$1,FALSE),VLOOKUP($A687,Pit!$A$4:$BA$1686,T$2,FALSE))</f>
        <v>$65k</v>
      </c>
      <c r="U687" s="19">
        <f>IF($C687="B",VLOOKUP($A687,Bat!$A$4:$AU$1464,46,FALSE),VLOOKUP($A687,Pit!$A$4:$BD$1664,55,FALSE))</f>
        <v>800</v>
      </c>
      <c r="V687" s="19">
        <f>IF($C687="B",VLOOKUP($A687,Bat!$A$4:$BA$1464,47,FALSE),VLOOKUP($A687,Pit!$A$4:$BF$1664,56,FALSE))</f>
        <v>800</v>
      </c>
      <c r="W687" s="19">
        <f>IF($C687="B",VLOOKUP($A687,Bat!$A$4:$BA$1464,48,FALSE),VLOOKUP($A687,Pit!$A$4:$BF$1664,57,FALSE))</f>
        <v>0</v>
      </c>
      <c r="X687" s="14">
        <f t="shared" si="47"/>
        <v>1771</v>
      </c>
      <c r="Y687" s="20">
        <f t="shared" si="48"/>
        <v>921</v>
      </c>
      <c r="Z687" s="14" t="str">
        <f>IFERROR(VLOOKUP($D687,Results37!$F$3:$L$1396,Z$1,FALSE),"")</f>
        <v/>
      </c>
      <c r="AA687" s="43" t="str">
        <f>IF(ISERROR(VLOOKUP(D687,Results37!$F$3:$O$1399,AA$1,FALSE)),"",IF(VLOOKUP(D687,Results37!$F$3:$O$1399,AA$1+1,FALSE)=1,"S"&amp;VLOOKUP(D687,Results37!$F$3:$O$1399,AA$1,FALSE),VLOOKUP(D687,Results37!$F$3:$O$1399,AA$1,FALSE)))</f>
        <v/>
      </c>
      <c r="AB687" s="14" t="str">
        <f>IFERROR(VLOOKUP($D687,Results37!$F$3:$L$1396,AB$1,FALSE),"")</f>
        <v/>
      </c>
      <c r="AC687" s="14" t="str">
        <f>IFERROR(VLOOKUP($D687,Results37!$F$3:$L$1396,AC$1,FALSE),"")</f>
        <v/>
      </c>
      <c r="AD687" s="14" t="e">
        <f t="shared" si="49"/>
        <v>#VALUE!</v>
      </c>
      <c r="AE687" s="18" t="str">
        <f>IF(ISERROR(VLOOKUP($AC687&amp;"-"&amp;$F687&amp;" "&amp;G687,Bonuses!$B$1:$G$1006,4,FALSE)),"",INT(VLOOKUP($AC687&amp;"-"&amp;$F687&amp;" "&amp;$G687,Bonuses!$B$1:$G$1006,4,FALSE)))</f>
        <v/>
      </c>
      <c r="AF687" s="14" t="str">
        <f>AA687&amp;"."&amp;AB687&amp;" ("&amp;Z687&amp;") - "&amp;E687&amp;" "&amp;F687&amp;" "&amp;G687</f>
        <v>. () - RP Salvador Salazar</v>
      </c>
    </row>
    <row r="688" spans="1:32" s="19" customFormat="1" hidden="1" x14ac:dyDescent="0.3">
      <c r="A688" s="19">
        <v>11567</v>
      </c>
      <c r="B688" s="19">
        <f t="shared" si="46"/>
        <v>0</v>
      </c>
      <c r="C688" s="14" t="str">
        <f>IF(ISNUMBER(IFERROR(VLOOKUP($A688,Pit!$A$4:$A$600,1,FALSE),"B")),"P","B")</f>
        <v>P</v>
      </c>
      <c r="D688" s="15">
        <f>IF($C688="B",VLOOKUP($A688,Bat!$A$4:$BG$1500,D$1,FALSE),VLOOKUP($A688,Pit!$A$4:$BA$1686,D$2,FALSE))</f>
        <v>11567</v>
      </c>
      <c r="E688" s="14" t="str">
        <f>IF($C688="B",VLOOKUP($A688,Bat!$A$4:$BG$1500,E$1,FALSE),VLOOKUP($A688,Pit!$A$4:$BA$1686,E$2,FALSE))</f>
        <v>RP</v>
      </c>
      <c r="F688" s="14" t="str">
        <f>IF($C688="B",VLOOKUP($A688,Bat!$A$4:$BG$1500,F$1,FALSE),VLOOKUP($A688,Pit!$A$4:$BA$1686,F$2,FALSE))</f>
        <v>Shawn</v>
      </c>
      <c r="G688" s="14" t="str">
        <f>IF($C688="B",VLOOKUP($A688,Bat!$A$4:$BG$1500,G$1,FALSE),VLOOKUP($A688,Pit!$A$4:$BA$1686,G$2,FALSE))</f>
        <v>Chapa</v>
      </c>
      <c r="H688" s="14">
        <f>IF($C688="B",VLOOKUP($A688,Bat!$A$4:$BG$1500,H$1,FALSE),VLOOKUP($A688,Pit!$A$4:$BA$1686,H$2,FALSE))</f>
        <v>21</v>
      </c>
      <c r="I688" s="14" t="str">
        <f>IF($C688="B",VLOOKUP($A688,Bat!$A$4:$BG$1500,I$1,FALSE),VLOOKUP($A688,Pit!$A$4:$BA$1686,I$2,FALSE))</f>
        <v>L</v>
      </c>
      <c r="J688" s="14" t="str">
        <f>IF($C688="B",VLOOKUP($A688,Bat!$A$4:$BG$1500,J$1,FALSE),VLOOKUP($A688,Pit!$A$4:$BA$1686,J$2,FALSE))</f>
        <v>L</v>
      </c>
      <c r="K688" s="14" t="str">
        <f>IF($C688="B",VLOOKUP($A688,Bat!$A$4:$BG$1500,K$1,FALSE),VLOOKUP($A688,Pit!$A$4:$BA$1686,K$2,FALSE))</f>
        <v>Normal</v>
      </c>
      <c r="L688" s="15" t="str">
        <f>IF($C688="B",VLOOKUP($A688,Bat!$A$4:$BG$1500,L$1,FALSE),VLOOKUP($A688,Pit!$A$4:$BA$1686,L$2,FALSE))</f>
        <v>Low</v>
      </c>
      <c r="M688" s="14">
        <f>IF($C688="B",VLOOKUP($A688,Bat!$A$4:$BG$1500,M$1,FALSE),VLOOKUP($A688,Pit!$A$4:$BA$1686,M$2,FALSE))</f>
        <v>5</v>
      </c>
      <c r="N688" s="14">
        <f>IF($C688="B",VLOOKUP($A688,Bat!$A$4:$BG$1500,N$1,FALSE),VLOOKUP($A688,Pit!$A$4:$BA$1686,N$2,FALSE))</f>
        <v>1</v>
      </c>
      <c r="O688" s="14">
        <f>IF($C688="B",VLOOKUP($A688,Bat!$A$4:$BG$1500,O$1,FALSE),VLOOKUP($A688,Pit!$A$4:$BA$1686,O$2,FALSE))</f>
        <v>3</v>
      </c>
      <c r="P688" s="14" t="str">
        <f>IF($C688="B",VLOOKUP($A688,Bat!$A$4:$BG$1500,P$1,FALSE),VLOOKUP($A688,Pit!$A$4:$BA$1686,P$2,FALSE))</f>
        <v>90-92 Mph</v>
      </c>
      <c r="Q688" s="15">
        <f>IF($C688="B",VLOOKUP($A688,Bat!$A$4:$BG$1500,Q$1,FALSE),VLOOKUP($A688,Pit!$A$4:$BA$1686,Q$2,FALSE))</f>
        <v>7</v>
      </c>
      <c r="R688" s="16">
        <f>IF($C688="B",VLOOKUP($A688,Bat!$A$4:$BG$1500,R$1,FALSE),VLOOKUP($A688,Pit!$A$4:$BA$1686,R$2,FALSE))</f>
        <v>99.695444388806905</v>
      </c>
      <c r="S688" s="17">
        <f>IF($C688="B",VLOOKUP($A688,Bat!$A$4:$BG$1500,S$1,FALSE),VLOOKUP($A688,Pit!$A$4:$BA$1686,S$2,FALSE))</f>
        <v>-0.12026063192310575</v>
      </c>
      <c r="T688" s="48" t="str">
        <f>IF($C688="B",VLOOKUP($A688,Bat!$A$4:$BG$1500,T$1,FALSE),VLOOKUP($A688,Pit!$A$4:$BA$1686,T$2,FALSE))</f>
        <v>$34k</v>
      </c>
      <c r="U688" s="19">
        <f>IF($C688="B",VLOOKUP($A688,Bat!$A$4:$AU$1464,46,FALSE),VLOOKUP($A688,Pit!$A$4:$BD$1664,55,FALSE))</f>
        <v>800</v>
      </c>
      <c r="V688" s="19">
        <f>IF($C688="B",VLOOKUP($A688,Bat!$A$4:$BA$1464,47,FALSE),VLOOKUP($A688,Pit!$A$4:$BF$1664,56,FALSE))</f>
        <v>800</v>
      </c>
      <c r="W688" s="19">
        <f>IF($C688="B",VLOOKUP($A688,Bat!$A$4:$BA$1464,48,FALSE),VLOOKUP($A688,Pit!$A$4:$BF$1664,57,FALSE))</f>
        <v>0</v>
      </c>
      <c r="X688" s="14">
        <f t="shared" si="47"/>
        <v>1380</v>
      </c>
      <c r="Y688" s="20">
        <f t="shared" si="48"/>
        <v>530</v>
      </c>
      <c r="Z688" s="14">
        <f>IFERROR(VLOOKUP($D688,Results37!$F$3:$L$1396,Z$1,FALSE),"")</f>
        <v>586</v>
      </c>
      <c r="AA688" s="43">
        <f>IF(ISERROR(VLOOKUP(D688,Results37!$F$3:$O$1399,AA$1,FALSE)),"",IF(VLOOKUP(D688,Results37!$F$3:$O$1399,AA$1+1,FALSE)=1,"S"&amp;VLOOKUP(D688,Results37!$F$3:$O$1399,AA$1,FALSE),VLOOKUP(D688,Results37!$F$3:$O$1399,AA$1,FALSE)))</f>
        <v>19</v>
      </c>
      <c r="AB688" s="14">
        <f>IFERROR(VLOOKUP($D688,Results37!$F$3:$L$1396,AB$1,FALSE),"")</f>
        <v>22</v>
      </c>
      <c r="AC688" s="14" t="str">
        <f>IFERROR(VLOOKUP($D688,Results37!$F$3:$L$1396,AC$1,FALSE),"")</f>
        <v>Bakersfield Bears</v>
      </c>
      <c r="AD688" s="14">
        <f t="shared" si="49"/>
        <v>794</v>
      </c>
      <c r="AE688" s="18" t="str">
        <f>IF(ISERROR(VLOOKUP($AC688&amp;"-"&amp;$F688&amp;" "&amp;G688,Bonuses!$B$1:$G$1006,4,FALSE)),"",INT(VLOOKUP($AC688&amp;"-"&amp;$F688&amp;" "&amp;$G688,Bonuses!$B$1:$G$1006,4,FALSE)))</f>
        <v/>
      </c>
      <c r="AF688" s="14" t="str">
        <f>AA688&amp;"."&amp;AB688&amp;" ("&amp;Z688&amp;" overall) - "&amp;IF(C688="B",E688,J688&amp;"HP")&amp;" [url=http://www.pebabaseball.com/reports/news/html/players/player_"&amp;D688&amp;".html]"&amp;F688&amp;" "&amp;G688&amp;"[/url]"</f>
        <v>19.22 (586 overall) - LHP [url=http://www.pebabaseball.com/reports/news/html/players/player_11567.html]Shawn Chapa[/url]</v>
      </c>
    </row>
    <row r="689" spans="1:32" s="19" customFormat="1" hidden="1" x14ac:dyDescent="0.3">
      <c r="A689" s="19">
        <v>12607</v>
      </c>
      <c r="B689" s="19">
        <f t="shared" si="46"/>
        <v>0</v>
      </c>
      <c r="C689" s="14" t="str">
        <f>IF(ISNUMBER(IFERROR(VLOOKUP($A689,Pit!$A$4:$A$600,1,FALSE),"B")),"P","B")</f>
        <v>B</v>
      </c>
      <c r="D689" s="15">
        <f>IF($C689="B",VLOOKUP($A689,Bat!$A$4:$BG$1500,D$1,FALSE),VLOOKUP($A689,Pit!$A$4:$BA$1686,D$2,FALSE))</f>
        <v>12607</v>
      </c>
      <c r="E689" s="14" t="str">
        <f>IF($C689="B",VLOOKUP($A689,Bat!$A$4:$BG$1500,E$1,FALSE),VLOOKUP($A689,Pit!$A$4:$BA$1686,E$2,FALSE))</f>
        <v>1B</v>
      </c>
      <c r="F689" s="14" t="str">
        <f>IF($C689="B",VLOOKUP($A689,Bat!$A$4:$BG$1500,F$1,FALSE),VLOOKUP($A689,Pit!$A$4:$BA$1686,F$2,FALSE))</f>
        <v>Marcus</v>
      </c>
      <c r="G689" s="14" t="str">
        <f>IF($C689="B",VLOOKUP($A689,Bat!$A$4:$BG$1500,G$1,FALSE),VLOOKUP($A689,Pit!$A$4:$BA$1686,G$2,FALSE))</f>
        <v>Fairbank</v>
      </c>
      <c r="H689" s="14">
        <f>IF($C689="B",VLOOKUP($A689,Bat!$A$4:$BG$1500,H$1,FALSE),VLOOKUP($A689,Pit!$A$4:$BA$1686,H$2,FALSE))</f>
        <v>18</v>
      </c>
      <c r="I689" s="14" t="str">
        <f>IF($C689="B",VLOOKUP($A689,Bat!$A$4:$BG$1500,I$1,FALSE),VLOOKUP($A689,Pit!$A$4:$BA$1686,I$2,FALSE))</f>
        <v>L</v>
      </c>
      <c r="J689" s="14" t="str">
        <f>IF($C689="B",VLOOKUP($A689,Bat!$A$4:$BG$1500,J$1,FALSE),VLOOKUP($A689,Pit!$A$4:$BA$1686,J$2,FALSE))</f>
        <v>L</v>
      </c>
      <c r="K689" s="14" t="str">
        <f>IF($C689="B",VLOOKUP($A689,Bat!$A$4:$BG$1500,K$1,FALSE),VLOOKUP($A689,Pit!$A$4:$BA$1686,K$2,FALSE))</f>
        <v>High</v>
      </c>
      <c r="L689" s="15" t="str">
        <f>IF($C689="B",VLOOKUP($A689,Bat!$A$4:$BG$1500,L$1,FALSE),VLOOKUP($A689,Pit!$A$4:$BA$1686,L$2,FALSE))</f>
        <v>Normal</v>
      </c>
      <c r="M689" s="14">
        <f>IF($C689="B",VLOOKUP($A689,Bat!$A$4:$BG$1500,M$1,FALSE),VLOOKUP($A689,Pit!$A$4:$BA$1686,M$2,FALSE))</f>
        <v>3</v>
      </c>
      <c r="N689" s="14">
        <f>IF($C689="B",VLOOKUP($A689,Bat!$A$4:$BG$1500,N$1,FALSE),VLOOKUP($A689,Pit!$A$4:$BA$1686,N$2,FALSE))</f>
        <v>2</v>
      </c>
      <c r="O689" s="14">
        <f>IF($C689="B",VLOOKUP($A689,Bat!$A$4:$BG$1500,O$1,FALSE),VLOOKUP($A689,Pit!$A$4:$BA$1686,O$2,FALSE))</f>
        <v>2</v>
      </c>
      <c r="P689" s="14">
        <f>IF($C689="B",VLOOKUP($A689,Bat!$A$4:$BG$1500,P$1,FALSE),VLOOKUP($A689,Pit!$A$4:$BA$1686,P$2,FALSE))</f>
        <v>1</v>
      </c>
      <c r="Q689" s="15">
        <f>IF($C689="B",VLOOKUP($A689,Bat!$A$4:$BG$1500,Q$1,FALSE),VLOOKUP($A689,Pit!$A$4:$BA$1686,Q$2,FALSE))</f>
        <v>4</v>
      </c>
      <c r="R689" s="16">
        <f>IF($C689="B",VLOOKUP($A689,Bat!$A$4:$BG$1500,R$1,FALSE),VLOOKUP($A689,Pit!$A$4:$BA$1686,R$2,FALSE))</f>
        <v>106.61139198609951</v>
      </c>
      <c r="S689" s="17">
        <f>IF($C689="B",VLOOKUP($A689,Bat!$A$4:$BG$1500,S$1,FALSE),VLOOKUP($A689,Pit!$A$4:$BA$1686,S$2,FALSE))</f>
        <v>-0.31262240675604031</v>
      </c>
      <c r="T689" s="48" t="str">
        <f>IF($C689="B",VLOOKUP($A689,Bat!$A$4:$BG$1500,T$1,FALSE),VLOOKUP($A689,Pit!$A$4:$BA$1686,T$2,FALSE))</f>
        <v>$75k</v>
      </c>
      <c r="U689" s="19">
        <f>IF($C689="B",VLOOKUP($A689,Bat!$A$4:$AU$1464,46,FALSE),VLOOKUP($A689,Pit!$A$4:$BD$1664,55,FALSE))</f>
        <v>800</v>
      </c>
      <c r="V689" s="19">
        <f>IF($C689="B",VLOOKUP($A689,Bat!$A$4:$BA$1464,47,FALSE),VLOOKUP($A689,Pit!$A$4:$BF$1664,56,FALSE))</f>
        <v>800</v>
      </c>
      <c r="W689" s="19">
        <f>IF($C689="B",VLOOKUP($A689,Bat!$A$4:$BA$1464,48,FALSE),VLOOKUP($A689,Pit!$A$4:$BF$1664,57,FALSE))</f>
        <v>0</v>
      </c>
      <c r="X689" s="14">
        <f t="shared" si="47"/>
        <v>1505</v>
      </c>
      <c r="Y689" s="20">
        <f t="shared" si="48"/>
        <v>655</v>
      </c>
      <c r="Z689" s="14">
        <f>IFERROR(VLOOKUP($D689,Results37!$F$3:$L$1396,Z$1,FALSE),"")</f>
        <v>484</v>
      </c>
      <c r="AA689" s="43">
        <f>IF(ISERROR(VLOOKUP(D689,Results37!$F$3:$O$1399,AA$1,FALSE)),"",IF(VLOOKUP(D689,Results37!$F$3:$O$1399,AA$1+1,FALSE)=1,"S"&amp;VLOOKUP(D689,Results37!$F$3:$O$1399,AA$1,FALSE),VLOOKUP(D689,Results37!$F$3:$O$1399,AA$1,FALSE)))</f>
        <v>16</v>
      </c>
      <c r="AB689" s="14">
        <f>IFERROR(VLOOKUP($D689,Results37!$F$3:$L$1396,AB$1,FALSE),"")</f>
        <v>16</v>
      </c>
      <c r="AC689" s="14" t="str">
        <f>IFERROR(VLOOKUP($D689,Results37!$F$3:$L$1396,AC$1,FALSE),"")</f>
        <v>Reno Zephyrs</v>
      </c>
      <c r="AD689" s="14">
        <f t="shared" si="49"/>
        <v>1021</v>
      </c>
      <c r="AE689" s="18" t="str">
        <f>IF(ISERROR(VLOOKUP($AC689&amp;"-"&amp;$F689&amp;" "&amp;G689,Bonuses!$B$1:$G$1006,4,FALSE)),"",INT(VLOOKUP($AC689&amp;"-"&amp;$F689&amp;" "&amp;$G689,Bonuses!$B$1:$G$1006,4,FALSE)))</f>
        <v/>
      </c>
      <c r="AF689" s="14" t="str">
        <f>AA689&amp;"."&amp;AB689&amp;" ("&amp;Z689&amp;") - "&amp;E689&amp;" "&amp;F689&amp;" "&amp;G689</f>
        <v>16.16 (484) - 1B Marcus Fairbank</v>
      </c>
    </row>
    <row r="690" spans="1:32" s="19" customFormat="1" hidden="1" x14ac:dyDescent="0.3">
      <c r="A690" s="19">
        <v>9230</v>
      </c>
      <c r="B690" s="19">
        <f t="shared" si="46"/>
        <v>0</v>
      </c>
      <c r="C690" s="14" t="str">
        <f>IF(ISNUMBER(IFERROR(VLOOKUP($A690,Pit!$A$4:$A$600,1,FALSE),"B")),"P","B")</f>
        <v>B</v>
      </c>
      <c r="D690" s="15">
        <f>IF($C690="B",VLOOKUP($A690,Bat!$A$4:$BG$1500,D$1,FALSE),VLOOKUP($A690,Pit!$A$4:$BA$1686,D$2,FALSE))</f>
        <v>9230</v>
      </c>
      <c r="E690" s="14" t="str">
        <f>IF($C690="B",VLOOKUP($A690,Bat!$A$4:$BG$1500,E$1,FALSE),VLOOKUP($A690,Pit!$A$4:$BA$1686,E$2,FALSE))</f>
        <v>C</v>
      </c>
      <c r="F690" s="14" t="str">
        <f>IF($C690="B",VLOOKUP($A690,Bat!$A$4:$BG$1500,F$1,FALSE),VLOOKUP($A690,Pit!$A$4:$BA$1686,F$2,FALSE))</f>
        <v>Roy</v>
      </c>
      <c r="G690" s="14" t="str">
        <f>IF($C690="B",VLOOKUP($A690,Bat!$A$4:$BG$1500,G$1,FALSE),VLOOKUP($A690,Pit!$A$4:$BA$1686,G$2,FALSE))</f>
        <v>Bailey</v>
      </c>
      <c r="H690" s="14">
        <f>IF($C690="B",VLOOKUP($A690,Bat!$A$4:$BG$1500,H$1,FALSE),VLOOKUP($A690,Pit!$A$4:$BA$1686,H$2,FALSE))</f>
        <v>21</v>
      </c>
      <c r="I690" s="14" t="str">
        <f>IF($C690="B",VLOOKUP($A690,Bat!$A$4:$BG$1500,I$1,FALSE),VLOOKUP($A690,Pit!$A$4:$BA$1686,I$2,FALSE))</f>
        <v>R</v>
      </c>
      <c r="J690" s="14" t="str">
        <f>IF($C690="B",VLOOKUP($A690,Bat!$A$4:$BG$1500,J$1,FALSE),VLOOKUP($A690,Pit!$A$4:$BA$1686,J$2,FALSE))</f>
        <v>R</v>
      </c>
      <c r="K690" s="14" t="str">
        <f>IF($C690="B",VLOOKUP($A690,Bat!$A$4:$BG$1500,K$1,FALSE),VLOOKUP($A690,Pit!$A$4:$BA$1686,K$2,FALSE))</f>
        <v>Normal</v>
      </c>
      <c r="L690" s="15" t="str">
        <f>IF($C690="B",VLOOKUP($A690,Bat!$A$4:$BG$1500,L$1,FALSE),VLOOKUP($A690,Pit!$A$4:$BA$1686,L$2,FALSE))</f>
        <v>Normal</v>
      </c>
      <c r="M690" s="14">
        <f>IF($C690="B",VLOOKUP($A690,Bat!$A$4:$BG$1500,M$1,FALSE),VLOOKUP($A690,Pit!$A$4:$BA$1686,M$2,FALSE))</f>
        <v>3</v>
      </c>
      <c r="N690" s="14">
        <f>IF($C690="B",VLOOKUP($A690,Bat!$A$4:$BG$1500,N$1,FALSE),VLOOKUP($A690,Pit!$A$4:$BA$1686,N$2,FALSE))</f>
        <v>3</v>
      </c>
      <c r="O690" s="14">
        <f>IF($C690="B",VLOOKUP($A690,Bat!$A$4:$BG$1500,O$1,FALSE),VLOOKUP($A690,Pit!$A$4:$BA$1686,O$2,FALSE))</f>
        <v>3</v>
      </c>
      <c r="P690" s="14">
        <f>IF($C690="B",VLOOKUP($A690,Bat!$A$4:$BG$1500,P$1,FALSE),VLOOKUP($A690,Pit!$A$4:$BA$1686,P$2,FALSE))</f>
        <v>6</v>
      </c>
      <c r="Q690" s="15">
        <f>IF($C690="B",VLOOKUP($A690,Bat!$A$4:$BG$1500,Q$1,FALSE),VLOOKUP($A690,Pit!$A$4:$BA$1686,Q$2,FALSE))</f>
        <v>2</v>
      </c>
      <c r="R690" s="16">
        <f>IF($C690="B",VLOOKUP($A690,Bat!$A$4:$BG$1500,R$1,FALSE),VLOOKUP($A690,Pit!$A$4:$BA$1686,R$2,FALSE))</f>
        <v>107.988927617081</v>
      </c>
      <c r="S690" s="17">
        <f>IF($C690="B",VLOOKUP($A690,Bat!$A$4:$BG$1500,S$1,FALSE),VLOOKUP($A690,Pit!$A$4:$BA$1686,S$2,FALSE))</f>
        <v>-2.4870674545518445E-2</v>
      </c>
      <c r="T690" s="48" t="str">
        <f>IF($C690="B",VLOOKUP($A690,Bat!$A$4:$BG$1500,T$1,FALSE),VLOOKUP($A690,Pit!$A$4:$BA$1686,T$2,FALSE))</f>
        <v>$34k</v>
      </c>
      <c r="U690" s="19">
        <f>IF($C690="B",VLOOKUP($A690,Bat!$A$4:$AU$1464,46,FALSE),VLOOKUP($A690,Pit!$A$4:$BD$1664,55,FALSE))</f>
        <v>800</v>
      </c>
      <c r="V690" s="19">
        <f>IF($C690="B",VLOOKUP($A690,Bat!$A$4:$BA$1464,47,FALSE),VLOOKUP($A690,Pit!$A$4:$BF$1664,56,FALSE))</f>
        <v>800</v>
      </c>
      <c r="W690" s="19">
        <f>IF($C690="B",VLOOKUP($A690,Bat!$A$4:$BA$1464,48,FALSE),VLOOKUP($A690,Pit!$A$4:$BF$1664,57,FALSE))</f>
        <v>0</v>
      </c>
      <c r="X690" s="14">
        <f t="shared" si="47"/>
        <v>1315</v>
      </c>
      <c r="Y690" s="20">
        <f t="shared" si="48"/>
        <v>465</v>
      </c>
      <c r="Z690" s="14">
        <f>IFERROR(VLOOKUP($D690,Results37!$F$3:$L$1396,Z$1,FALSE),"")</f>
        <v>593</v>
      </c>
      <c r="AA690" s="43">
        <f>IF(ISERROR(VLOOKUP(D690,Results37!$F$3:$O$1399,AA$1,FALSE)),"",IF(VLOOKUP(D690,Results37!$F$3:$O$1399,AA$1+1,FALSE)=1,"S"&amp;VLOOKUP(D690,Results37!$F$3:$O$1399,AA$1,FALSE),VLOOKUP(D690,Results37!$F$3:$O$1399,AA$1,FALSE)))</f>
        <v>19</v>
      </c>
      <c r="AB690" s="14">
        <f>IFERROR(VLOOKUP($D690,Results37!$F$3:$L$1396,AB$1,FALSE),"")</f>
        <v>29</v>
      </c>
      <c r="AC690" s="14" t="str">
        <f>IFERROR(VLOOKUP($D690,Results37!$F$3:$L$1396,AC$1,FALSE),"")</f>
        <v>Kentucky Thoroughbreds</v>
      </c>
      <c r="AD690" s="14">
        <f t="shared" si="49"/>
        <v>722</v>
      </c>
      <c r="AE690" s="18" t="str">
        <f>IF(ISERROR(VLOOKUP($AC690&amp;"-"&amp;$F690&amp;" "&amp;G690,Bonuses!$B$1:$G$1006,4,FALSE)),"",INT(VLOOKUP($AC690&amp;"-"&amp;$F690&amp;" "&amp;$G690,Bonuses!$B$1:$G$1006,4,FALSE)))</f>
        <v/>
      </c>
      <c r="AF690" s="14" t="str">
        <f>AA690&amp;"."&amp;AB690&amp;" ("&amp;Z690&amp;") - "&amp;E690&amp;" "&amp;F690&amp;" "&amp;G690</f>
        <v>19.29 (593) - C Roy Bailey</v>
      </c>
    </row>
    <row r="691" spans="1:32" s="19" customFormat="1" hidden="1" x14ac:dyDescent="0.3">
      <c r="A691" s="19">
        <v>11470</v>
      </c>
      <c r="B691" s="19">
        <f t="shared" si="46"/>
        <v>0</v>
      </c>
      <c r="C691" s="14" t="str">
        <f>IF(ISNUMBER(IFERROR(VLOOKUP($A691,Pit!$A$4:$A$600,1,FALSE),"B")),"P","B")</f>
        <v>P</v>
      </c>
      <c r="D691" s="15">
        <f>IF($C691="B",VLOOKUP($A691,Bat!$A$4:$BG$1500,D$1,FALSE),VLOOKUP($A691,Pit!$A$4:$BA$1686,D$2,FALSE))</f>
        <v>11470</v>
      </c>
      <c r="E691" s="14" t="str">
        <f>IF($C691="B",VLOOKUP($A691,Bat!$A$4:$BG$1500,E$1,FALSE),VLOOKUP($A691,Pit!$A$4:$BA$1686,E$2,FALSE))</f>
        <v>SP</v>
      </c>
      <c r="F691" s="14" t="str">
        <f>IF($C691="B",VLOOKUP($A691,Bat!$A$4:$BG$1500,F$1,FALSE),VLOOKUP($A691,Pit!$A$4:$BA$1686,F$2,FALSE))</f>
        <v>Dan</v>
      </c>
      <c r="G691" s="14" t="str">
        <f>IF($C691="B",VLOOKUP($A691,Bat!$A$4:$BG$1500,G$1,FALSE),VLOOKUP($A691,Pit!$A$4:$BA$1686,G$2,FALSE))</f>
        <v>Schmidt</v>
      </c>
      <c r="H691" s="14">
        <f>IF($C691="B",VLOOKUP($A691,Bat!$A$4:$BG$1500,H$1,FALSE),VLOOKUP($A691,Pit!$A$4:$BA$1686,H$2,FALSE))</f>
        <v>21</v>
      </c>
      <c r="I691" s="14" t="str">
        <f>IF($C691="B",VLOOKUP($A691,Bat!$A$4:$BG$1500,I$1,FALSE),VLOOKUP($A691,Pit!$A$4:$BA$1686,I$2,FALSE))</f>
        <v>L</v>
      </c>
      <c r="J691" s="14" t="str">
        <f>IF($C691="B",VLOOKUP($A691,Bat!$A$4:$BG$1500,J$1,FALSE),VLOOKUP($A691,Pit!$A$4:$BA$1686,J$2,FALSE))</f>
        <v>R</v>
      </c>
      <c r="K691" s="14" t="str">
        <f>IF($C691="B",VLOOKUP($A691,Bat!$A$4:$BG$1500,K$1,FALSE),VLOOKUP($A691,Pit!$A$4:$BA$1686,K$2,FALSE))</f>
        <v>Normal</v>
      </c>
      <c r="L691" s="15" t="str">
        <f>IF($C691="B",VLOOKUP($A691,Bat!$A$4:$BG$1500,L$1,FALSE),VLOOKUP($A691,Pit!$A$4:$BA$1686,L$2,FALSE))</f>
        <v>High</v>
      </c>
      <c r="M691" s="14">
        <f>IF($C691="B",VLOOKUP($A691,Bat!$A$4:$BG$1500,M$1,FALSE),VLOOKUP($A691,Pit!$A$4:$BA$1686,M$2,FALSE))</f>
        <v>5</v>
      </c>
      <c r="N691" s="14">
        <f>IF($C691="B",VLOOKUP($A691,Bat!$A$4:$BG$1500,N$1,FALSE),VLOOKUP($A691,Pit!$A$4:$BA$1686,N$2,FALSE))</f>
        <v>2</v>
      </c>
      <c r="O691" s="14">
        <f>IF($C691="B",VLOOKUP($A691,Bat!$A$4:$BG$1500,O$1,FALSE),VLOOKUP($A691,Pit!$A$4:$BA$1686,O$2,FALSE))</f>
        <v>2</v>
      </c>
      <c r="P691" s="14" t="str">
        <f>IF($C691="B",VLOOKUP($A691,Bat!$A$4:$BG$1500,P$1,FALSE),VLOOKUP($A691,Pit!$A$4:$BA$1686,P$2,FALSE))</f>
        <v>91-93 Mph</v>
      </c>
      <c r="Q691" s="15">
        <f>IF($C691="B",VLOOKUP($A691,Bat!$A$4:$BG$1500,Q$1,FALSE),VLOOKUP($A691,Pit!$A$4:$BA$1686,Q$2,FALSE))</f>
        <v>10</v>
      </c>
      <c r="R691" s="16">
        <f>IF($C691="B",VLOOKUP($A691,Bat!$A$4:$BG$1500,R$1,FALSE),VLOOKUP($A691,Pit!$A$4:$BA$1686,R$2,FALSE))</f>
        <v>102.49828962640099</v>
      </c>
      <c r="S691" s="17">
        <f>IF($C691="B",VLOOKUP($A691,Bat!$A$4:$BG$1500,S$1,FALSE),VLOOKUP($A691,Pit!$A$4:$BA$1686,S$2,FALSE))</f>
        <v>0.1383205205558134</v>
      </c>
      <c r="T691" s="48" t="str">
        <f>IF($C691="B",VLOOKUP($A691,Bat!$A$4:$BG$1500,T$1,FALSE),VLOOKUP($A691,Pit!$A$4:$BA$1686,T$2,FALSE))</f>
        <v>$20k</v>
      </c>
      <c r="U691" s="19">
        <f>IF($C691="B",VLOOKUP($A691,Bat!$A$4:$AU$1464,46,FALSE),VLOOKUP($A691,Pit!$A$4:$BD$1664,55,FALSE))</f>
        <v>800</v>
      </c>
      <c r="V691" s="19">
        <f>IF($C691="B",VLOOKUP($A691,Bat!$A$4:$BA$1464,47,FALSE),VLOOKUP($A691,Pit!$A$4:$BF$1664,56,FALSE))</f>
        <v>800</v>
      </c>
      <c r="W691" s="19">
        <f>IF($C691="B",VLOOKUP($A691,Bat!$A$4:$BA$1464,48,FALSE),VLOOKUP($A691,Pit!$A$4:$BF$1664,57,FALSE))</f>
        <v>0</v>
      </c>
      <c r="X691" s="14">
        <f t="shared" si="47"/>
        <v>1249</v>
      </c>
      <c r="Y691" s="20">
        <f t="shared" si="48"/>
        <v>399</v>
      </c>
      <c r="Z691" s="14">
        <f>IFERROR(VLOOKUP($D691,Results37!$F$3:$L$1396,Z$1,FALSE),"")</f>
        <v>268</v>
      </c>
      <c r="AA691" s="43">
        <f>IF(ISERROR(VLOOKUP(D691,Results37!$F$3:$O$1399,AA$1,FALSE)),"",IF(VLOOKUP(D691,Results37!$F$3:$O$1399,AA$1+1,FALSE)=1,"S"&amp;VLOOKUP(D691,Results37!$F$3:$O$1399,AA$1,FALSE),VLOOKUP(D691,Results37!$F$3:$O$1399,AA$1,FALSE)))</f>
        <v>9</v>
      </c>
      <c r="AB691" s="14">
        <f>IFERROR(VLOOKUP($D691,Results37!$F$3:$L$1396,AB$1,FALSE),"")</f>
        <v>22</v>
      </c>
      <c r="AC691" s="14" t="str">
        <f>IFERROR(VLOOKUP($D691,Results37!$F$3:$L$1396,AC$1,FALSE),"")</f>
        <v>Bakersfield Bears</v>
      </c>
      <c r="AD691" s="14">
        <f t="shared" si="49"/>
        <v>981</v>
      </c>
      <c r="AE691" s="18" t="str">
        <f>IF(ISERROR(VLOOKUP($AC691&amp;"-"&amp;$F691&amp;" "&amp;G691,Bonuses!$B$1:$G$1006,4,FALSE)),"",INT(VLOOKUP($AC691&amp;"-"&amp;$F691&amp;" "&amp;$G691,Bonuses!$B$1:$G$1006,4,FALSE)))</f>
        <v/>
      </c>
      <c r="AF691" s="14" t="str">
        <f>IF(ISERROR(VLOOKUP($AC691&amp;"-"&amp;$F691,Bonuses!$B$1:$G$1006,5,FALSE)),"",IF(VLOOKUP($AC691&amp;"-"&amp;$F691,Bonuses!$B$1:$G$1006,5,FALSE)="","",VLOOKUP($AC691&amp;"-"&amp;$F691,Bonuses!$B$1:$G$1006,6,FALSE)&amp;" yrs, "&amp;VLOOKUP($AC691&amp;"-"&amp;$F691,Bonuses!$B$1:$G$1006,5,FALSE)))</f>
        <v/>
      </c>
    </row>
    <row r="692" spans="1:32" s="19" customFormat="1" hidden="1" x14ac:dyDescent="0.3">
      <c r="A692" s="19">
        <v>5419</v>
      </c>
      <c r="B692" s="19">
        <f t="shared" si="46"/>
        <v>0</v>
      </c>
      <c r="C692" s="14" t="str">
        <f>IF(ISNUMBER(IFERROR(VLOOKUP($A692,Pit!$A$4:$A$600,1,FALSE),"B")),"P","B")</f>
        <v>P</v>
      </c>
      <c r="D692" s="15">
        <f>IF($C692="B",VLOOKUP($A692,Bat!$A$4:$BG$1500,D$1,FALSE),VLOOKUP($A692,Pit!$A$4:$BA$1686,D$2,FALSE))</f>
        <v>5419</v>
      </c>
      <c r="E692" s="14" t="str">
        <f>IF($C692="B",VLOOKUP($A692,Bat!$A$4:$BG$1500,E$1,FALSE),VLOOKUP($A692,Pit!$A$4:$BA$1686,E$2,FALSE))</f>
        <v>RP</v>
      </c>
      <c r="F692" s="14" t="str">
        <f>IF($C692="B",VLOOKUP($A692,Bat!$A$4:$BG$1500,F$1,FALSE),VLOOKUP($A692,Pit!$A$4:$BA$1686,F$2,FALSE))</f>
        <v>Juan</v>
      </c>
      <c r="G692" s="14" t="str">
        <f>IF($C692="B",VLOOKUP($A692,Bat!$A$4:$BG$1500,G$1,FALSE),VLOOKUP($A692,Pit!$A$4:$BA$1686,G$2,FALSE))</f>
        <v>Puerta</v>
      </c>
      <c r="H692" s="14">
        <f>IF($C692="B",VLOOKUP($A692,Bat!$A$4:$BG$1500,H$1,FALSE),VLOOKUP($A692,Pit!$A$4:$BA$1686,H$2,FALSE))</f>
        <v>18</v>
      </c>
      <c r="I692" s="14" t="str">
        <f>IF($C692="B",VLOOKUP($A692,Bat!$A$4:$BG$1500,I$1,FALSE),VLOOKUP($A692,Pit!$A$4:$BA$1686,I$2,FALSE))</f>
        <v>L</v>
      </c>
      <c r="J692" s="14" t="str">
        <f>IF($C692="B",VLOOKUP($A692,Bat!$A$4:$BG$1500,J$1,FALSE),VLOOKUP($A692,Pit!$A$4:$BA$1686,J$2,FALSE))</f>
        <v>L</v>
      </c>
      <c r="K692" s="14" t="str">
        <f>IF($C692="B",VLOOKUP($A692,Bat!$A$4:$BG$1500,K$1,FALSE),VLOOKUP($A692,Pit!$A$4:$BA$1686,K$2,FALSE))</f>
        <v>Normal</v>
      </c>
      <c r="L692" s="15" t="str">
        <f>IF($C692="B",VLOOKUP($A692,Bat!$A$4:$BG$1500,L$1,FALSE),VLOOKUP($A692,Pit!$A$4:$BA$1686,L$2,FALSE))</f>
        <v>Normal</v>
      </c>
      <c r="M692" s="14">
        <f>IF($C692="B",VLOOKUP($A692,Bat!$A$4:$BG$1500,M$1,FALSE),VLOOKUP($A692,Pit!$A$4:$BA$1686,M$2,FALSE))</f>
        <v>4</v>
      </c>
      <c r="N692" s="14">
        <f>IF($C692="B",VLOOKUP($A692,Bat!$A$4:$BG$1500,N$1,FALSE),VLOOKUP($A692,Pit!$A$4:$BA$1686,N$2,FALSE))</f>
        <v>2</v>
      </c>
      <c r="O692" s="14">
        <f>IF($C692="B",VLOOKUP($A692,Bat!$A$4:$BG$1500,O$1,FALSE),VLOOKUP($A692,Pit!$A$4:$BA$1686,O$2,FALSE))</f>
        <v>2</v>
      </c>
      <c r="P692" s="14" t="str">
        <f>IF($C692="B",VLOOKUP($A692,Bat!$A$4:$BG$1500,P$1,FALSE),VLOOKUP($A692,Pit!$A$4:$BA$1686,P$2,FALSE))</f>
        <v>88-90 Mph</v>
      </c>
      <c r="Q692" s="15">
        <f>IF($C692="B",VLOOKUP($A692,Bat!$A$4:$BG$1500,Q$1,FALSE),VLOOKUP($A692,Pit!$A$4:$BA$1686,Q$2,FALSE))</f>
        <v>2</v>
      </c>
      <c r="R692" s="16">
        <f>IF($C692="B",VLOOKUP($A692,Bat!$A$4:$BG$1500,R$1,FALSE),VLOOKUP($A692,Pit!$A$4:$BA$1686,R$2,FALSE))</f>
        <v>97.499748627749909</v>
      </c>
      <c r="S692" s="17">
        <f>IF($C692="B",VLOOKUP($A692,Bat!$A$4:$BG$1500,S$1,FALSE),VLOOKUP($A692,Pit!$A$4:$BA$1686,S$2,FALSE))</f>
        <v>-0.32282819889821135</v>
      </c>
      <c r="T692" s="48" t="str">
        <f>IF($C692="B",VLOOKUP($A692,Bat!$A$4:$BG$1500,T$1,FALSE),VLOOKUP($A692,Pit!$A$4:$BA$1686,T$2,FALSE))</f>
        <v>$65k</v>
      </c>
      <c r="U692" s="19">
        <f>IF($C692="B",VLOOKUP($A692,Bat!$A$4:$AU$1464,46,FALSE),VLOOKUP($A692,Pit!$A$4:$BD$1664,55,FALSE))</f>
        <v>800</v>
      </c>
      <c r="V692" s="19">
        <f>IF($C692="B",VLOOKUP($A692,Bat!$A$4:$BA$1464,47,FALSE),VLOOKUP($A692,Pit!$A$4:$BF$1664,56,FALSE))</f>
        <v>800</v>
      </c>
      <c r="W692" s="19">
        <f>IF($C692="B",VLOOKUP($A692,Bat!$A$4:$BA$1464,48,FALSE),VLOOKUP($A692,Pit!$A$4:$BF$1664,57,FALSE))</f>
        <v>0</v>
      </c>
      <c r="X692" s="14">
        <f t="shared" si="47"/>
        <v>1508</v>
      </c>
      <c r="Y692" s="20">
        <f t="shared" si="48"/>
        <v>658</v>
      </c>
      <c r="Z692" s="14" t="str">
        <f>IFERROR(VLOOKUP($D692,Results37!$F$3:$L$1396,Z$1,FALSE),"")</f>
        <v/>
      </c>
      <c r="AA692" s="43" t="str">
        <f>IF(ISERROR(VLOOKUP(D692,Results37!$F$3:$O$1399,AA$1,FALSE)),"",IF(VLOOKUP(D692,Results37!$F$3:$O$1399,AA$1+1,FALSE)=1,"S"&amp;VLOOKUP(D692,Results37!$F$3:$O$1399,AA$1,FALSE),VLOOKUP(D692,Results37!$F$3:$O$1399,AA$1,FALSE)))</f>
        <v/>
      </c>
      <c r="AB692" s="14" t="str">
        <f>IFERROR(VLOOKUP($D692,Results37!$F$3:$L$1396,AB$1,FALSE),"")</f>
        <v/>
      </c>
      <c r="AC692" s="14" t="str">
        <f>IFERROR(VLOOKUP($D692,Results37!$F$3:$L$1396,AC$1,FALSE),"")</f>
        <v/>
      </c>
      <c r="AD692" s="14" t="e">
        <f t="shared" si="49"/>
        <v>#VALUE!</v>
      </c>
      <c r="AE692" s="18" t="str">
        <f>IF(ISERROR(VLOOKUP($AC692&amp;"-"&amp;$F692&amp;" "&amp;G692,Bonuses!$B$1:$G$1006,4,FALSE)),"",INT(VLOOKUP($AC692&amp;"-"&amp;$F692&amp;" "&amp;$G692,Bonuses!$B$1:$G$1006,4,FALSE)))</f>
        <v/>
      </c>
      <c r="AF692" s="14" t="str">
        <f>AA692&amp;"."&amp;AB692&amp;" ("&amp;Z692&amp;") - "&amp;E692&amp;" "&amp;F692&amp;" "&amp;G692</f>
        <v>. () - RP Juan Puerta</v>
      </c>
    </row>
    <row r="693" spans="1:32" s="19" customFormat="1" hidden="1" x14ac:dyDescent="0.3">
      <c r="A693" s="19">
        <v>9723</v>
      </c>
      <c r="B693" s="19">
        <f t="shared" si="46"/>
        <v>0</v>
      </c>
      <c r="C693" s="14" t="str">
        <f>IF(ISNUMBER(IFERROR(VLOOKUP($A693,Pit!$A$4:$A$600,1,FALSE),"B")),"P","B")</f>
        <v>B</v>
      </c>
      <c r="D693" s="15">
        <f>IF($C693="B",VLOOKUP($A693,Bat!$A$4:$BG$1500,D$1,FALSE),VLOOKUP($A693,Pit!$A$4:$BA$1686,D$2,FALSE))</f>
        <v>9723</v>
      </c>
      <c r="E693" s="14" t="str">
        <f>IF($C693="B",VLOOKUP($A693,Bat!$A$4:$BG$1500,E$1,FALSE),VLOOKUP($A693,Pit!$A$4:$BA$1686,E$2,FALSE))</f>
        <v>1B</v>
      </c>
      <c r="F693" s="14" t="str">
        <f>IF($C693="B",VLOOKUP($A693,Bat!$A$4:$BG$1500,F$1,FALSE),VLOOKUP($A693,Pit!$A$4:$BA$1686,F$2,FALSE))</f>
        <v>Gary</v>
      </c>
      <c r="G693" s="14" t="str">
        <f>IF($C693="B",VLOOKUP($A693,Bat!$A$4:$BG$1500,G$1,FALSE),VLOOKUP($A693,Pit!$A$4:$BA$1686,G$2,FALSE))</f>
        <v>Burke</v>
      </c>
      <c r="H693" s="14">
        <f>IF($C693="B",VLOOKUP($A693,Bat!$A$4:$BG$1500,H$1,FALSE),VLOOKUP($A693,Pit!$A$4:$BA$1686,H$2,FALSE))</f>
        <v>21</v>
      </c>
      <c r="I693" s="14" t="str">
        <f>IF($C693="B",VLOOKUP($A693,Bat!$A$4:$BG$1500,I$1,FALSE),VLOOKUP($A693,Pit!$A$4:$BA$1686,I$2,FALSE))</f>
        <v>L</v>
      </c>
      <c r="J693" s="14" t="str">
        <f>IF($C693="B",VLOOKUP($A693,Bat!$A$4:$BG$1500,J$1,FALSE),VLOOKUP($A693,Pit!$A$4:$BA$1686,J$2,FALSE))</f>
        <v>L</v>
      </c>
      <c r="K693" s="14" t="str">
        <f>IF($C693="B",VLOOKUP($A693,Bat!$A$4:$BG$1500,K$1,FALSE),VLOOKUP($A693,Pit!$A$4:$BA$1686,K$2,FALSE))</f>
        <v>Normal</v>
      </c>
      <c r="L693" s="15" t="str">
        <f>IF($C693="B",VLOOKUP($A693,Bat!$A$4:$BG$1500,L$1,FALSE),VLOOKUP($A693,Pit!$A$4:$BA$1686,L$2,FALSE))</f>
        <v>Normal</v>
      </c>
      <c r="M693" s="14">
        <f>IF($C693="B",VLOOKUP($A693,Bat!$A$4:$BG$1500,M$1,FALSE),VLOOKUP($A693,Pit!$A$4:$BA$1686,M$2,FALSE))</f>
        <v>3</v>
      </c>
      <c r="N693" s="14">
        <f>IF($C693="B",VLOOKUP($A693,Bat!$A$4:$BG$1500,N$1,FALSE),VLOOKUP($A693,Pit!$A$4:$BA$1686,N$2,FALSE))</f>
        <v>3</v>
      </c>
      <c r="O693" s="14">
        <f>IF($C693="B",VLOOKUP($A693,Bat!$A$4:$BG$1500,O$1,FALSE),VLOOKUP($A693,Pit!$A$4:$BA$1686,O$2,FALSE))</f>
        <v>4</v>
      </c>
      <c r="P693" s="14">
        <f>IF($C693="B",VLOOKUP($A693,Bat!$A$4:$BG$1500,P$1,FALSE),VLOOKUP($A693,Pit!$A$4:$BA$1686,P$2,FALSE))</f>
        <v>5</v>
      </c>
      <c r="Q693" s="15">
        <f>IF($C693="B",VLOOKUP($A693,Bat!$A$4:$BG$1500,Q$1,FALSE),VLOOKUP($A693,Pit!$A$4:$BA$1686,Q$2,FALSE))</f>
        <v>2</v>
      </c>
      <c r="R693" s="16">
        <f>IF($C693="B",VLOOKUP($A693,Bat!$A$4:$BG$1500,R$1,FALSE),VLOOKUP($A693,Pit!$A$4:$BA$1686,R$2,FALSE))</f>
        <v>106.54827416373054</v>
      </c>
      <c r="S693" s="17">
        <f>IF($C693="B",VLOOKUP($A693,Bat!$A$4:$BG$1500,S$1,FALSE),VLOOKUP($A693,Pit!$A$4:$BA$1686,S$2,FALSE))</f>
        <v>-0.32580701143090107</v>
      </c>
      <c r="T693" s="48" t="str">
        <f>IF($C693="B",VLOOKUP($A693,Bat!$A$4:$BG$1500,T$1,FALSE),VLOOKUP($A693,Pit!$A$4:$BA$1686,T$2,FALSE))</f>
        <v>-</v>
      </c>
      <c r="U693" s="19">
        <f>IF($C693="B",VLOOKUP($A693,Bat!$A$4:$AU$1464,46,FALSE),VLOOKUP($A693,Pit!$A$4:$BD$1664,55,FALSE))</f>
        <v>800</v>
      </c>
      <c r="V693" s="19">
        <f>IF($C693="B",VLOOKUP($A693,Bat!$A$4:$BA$1464,47,FALSE),VLOOKUP($A693,Pit!$A$4:$BF$1664,56,FALSE))</f>
        <v>800</v>
      </c>
      <c r="W693" s="19">
        <f>IF($C693="B",VLOOKUP($A693,Bat!$A$4:$BA$1464,48,FALSE),VLOOKUP($A693,Pit!$A$4:$BF$1664,57,FALSE))</f>
        <v>0</v>
      </c>
      <c r="X693" s="14">
        <f t="shared" si="47"/>
        <v>1509</v>
      </c>
      <c r="Y693" s="20">
        <f t="shared" si="48"/>
        <v>659</v>
      </c>
      <c r="Z693" s="14" t="str">
        <f>IFERROR(VLOOKUP($D693,Results37!$F$3:$L$1396,Z$1,FALSE),"")</f>
        <v/>
      </c>
      <c r="AA693" s="43" t="str">
        <f>IF(ISERROR(VLOOKUP(D693,Results37!$F$3:$O$1399,AA$1,FALSE)),"",IF(VLOOKUP(D693,Results37!$F$3:$O$1399,AA$1+1,FALSE)=1,"S"&amp;VLOOKUP(D693,Results37!$F$3:$O$1399,AA$1,FALSE),VLOOKUP(D693,Results37!$F$3:$O$1399,AA$1,FALSE)))</f>
        <v/>
      </c>
      <c r="AB693" s="14" t="str">
        <f>IFERROR(VLOOKUP($D693,Results37!$F$3:$L$1396,AB$1,FALSE),"")</f>
        <v/>
      </c>
      <c r="AC693" s="14" t="str">
        <f>IFERROR(VLOOKUP($D693,Results37!$F$3:$L$1396,AC$1,FALSE),"")</f>
        <v/>
      </c>
      <c r="AD693" s="14" t="e">
        <f t="shared" si="49"/>
        <v>#VALUE!</v>
      </c>
      <c r="AE693" s="18" t="str">
        <f>IF(ISERROR(VLOOKUP($AC693&amp;"-"&amp;$F693&amp;" "&amp;G693,Bonuses!$B$1:$G$1006,4,FALSE)),"",INT(VLOOKUP($AC693&amp;"-"&amp;$F693&amp;" "&amp;$G693,Bonuses!$B$1:$G$1006,4,FALSE)))</f>
        <v/>
      </c>
      <c r="AF693" s="14" t="str">
        <f>AA693&amp;"."&amp;AB693&amp;" ("&amp;Z693&amp;") - "&amp;E693&amp;" "&amp;F693&amp;" "&amp;G693</f>
        <v>. () - 1B Gary Burke</v>
      </c>
    </row>
    <row r="694" spans="1:32" s="19" customFormat="1" hidden="1" x14ac:dyDescent="0.3">
      <c r="A694" s="19">
        <v>7874</v>
      </c>
      <c r="B694" s="19">
        <f t="shared" si="46"/>
        <v>0</v>
      </c>
      <c r="C694" s="14" t="str">
        <f>IF(ISNUMBER(IFERROR(VLOOKUP($A694,Pit!$A$4:$A$600,1,FALSE),"B")),"P","B")</f>
        <v>B</v>
      </c>
      <c r="D694" s="15">
        <f>IF($C694="B",VLOOKUP($A694,Bat!$A$4:$BG$1500,D$1,FALSE),VLOOKUP($A694,Pit!$A$4:$BA$1686,D$2,FALSE))</f>
        <v>7874</v>
      </c>
      <c r="E694" s="14" t="str">
        <f>IF($C694="B",VLOOKUP($A694,Bat!$A$4:$BG$1500,E$1,FALSE),VLOOKUP($A694,Pit!$A$4:$BA$1686,E$2,FALSE))</f>
        <v>C</v>
      </c>
      <c r="F694" s="14" t="str">
        <f>IF($C694="B",VLOOKUP($A694,Bat!$A$4:$BG$1500,F$1,FALSE),VLOOKUP($A694,Pit!$A$4:$BA$1686,F$2,FALSE))</f>
        <v>Clint</v>
      </c>
      <c r="G694" s="14" t="str">
        <f>IF($C694="B",VLOOKUP($A694,Bat!$A$4:$BG$1500,G$1,FALSE),VLOOKUP($A694,Pit!$A$4:$BA$1686,G$2,FALSE))</f>
        <v>Lynch</v>
      </c>
      <c r="H694" s="14">
        <f>IF($C694="B",VLOOKUP($A694,Bat!$A$4:$BG$1500,H$1,FALSE),VLOOKUP($A694,Pit!$A$4:$BA$1686,H$2,FALSE))</f>
        <v>22</v>
      </c>
      <c r="I694" s="14" t="str">
        <f>IF($C694="B",VLOOKUP($A694,Bat!$A$4:$BG$1500,I$1,FALSE),VLOOKUP($A694,Pit!$A$4:$BA$1686,I$2,FALSE))</f>
        <v>R</v>
      </c>
      <c r="J694" s="14" t="str">
        <f>IF($C694="B",VLOOKUP($A694,Bat!$A$4:$BG$1500,J$1,FALSE),VLOOKUP($A694,Pit!$A$4:$BA$1686,J$2,FALSE))</f>
        <v>R</v>
      </c>
      <c r="K694" s="14" t="str">
        <f>IF($C694="B",VLOOKUP($A694,Bat!$A$4:$BG$1500,K$1,FALSE),VLOOKUP($A694,Pit!$A$4:$BA$1686,K$2,FALSE))</f>
        <v>High</v>
      </c>
      <c r="L694" s="15" t="str">
        <f>IF($C694="B",VLOOKUP($A694,Bat!$A$4:$BG$1500,L$1,FALSE),VLOOKUP($A694,Pit!$A$4:$BA$1686,L$2,FALSE))</f>
        <v>Low</v>
      </c>
      <c r="M694" s="14">
        <f>IF($C694="B",VLOOKUP($A694,Bat!$A$4:$BG$1500,M$1,FALSE),VLOOKUP($A694,Pit!$A$4:$BA$1686,M$2,FALSE))</f>
        <v>3</v>
      </c>
      <c r="N694" s="14">
        <f>IF($C694="B",VLOOKUP($A694,Bat!$A$4:$BG$1500,N$1,FALSE),VLOOKUP($A694,Pit!$A$4:$BA$1686,N$2,FALSE))</f>
        <v>3</v>
      </c>
      <c r="O694" s="14">
        <f>IF($C694="B",VLOOKUP($A694,Bat!$A$4:$BG$1500,O$1,FALSE),VLOOKUP($A694,Pit!$A$4:$BA$1686,O$2,FALSE))</f>
        <v>3</v>
      </c>
      <c r="P694" s="14">
        <f>IF($C694="B",VLOOKUP($A694,Bat!$A$4:$BG$1500,P$1,FALSE),VLOOKUP($A694,Pit!$A$4:$BA$1686,P$2,FALSE))</f>
        <v>5</v>
      </c>
      <c r="Q694" s="15">
        <f>IF($C694="B",VLOOKUP($A694,Bat!$A$4:$BG$1500,Q$1,FALSE),VLOOKUP($A694,Pit!$A$4:$BA$1686,Q$2,FALSE))</f>
        <v>3</v>
      </c>
      <c r="R694" s="16">
        <f>IF($C694="B",VLOOKUP($A694,Bat!$A$4:$BG$1500,R$1,FALSE),VLOOKUP($A694,Pit!$A$4:$BA$1686,R$2,FALSE))</f>
        <v>107.92376032441113</v>
      </c>
      <c r="S694" s="17">
        <f>IF($C694="B",VLOOKUP($A694,Bat!$A$4:$BG$1500,S$1,FALSE),VLOOKUP($A694,Pit!$A$4:$BA$1686,S$2,FALSE))</f>
        <v>-3.8483390563516552E-2</v>
      </c>
      <c r="T694" s="48" t="str">
        <f>IF($C694="B",VLOOKUP($A694,Bat!$A$4:$BG$1500,T$1,FALSE),VLOOKUP($A694,Pit!$A$4:$BA$1686,T$2,FALSE))</f>
        <v>-</v>
      </c>
      <c r="U694" s="19">
        <f>IF($C694="B",VLOOKUP($A694,Bat!$A$4:$AU$1464,46,FALSE),VLOOKUP($A694,Pit!$A$4:$BD$1664,55,FALSE))</f>
        <v>800</v>
      </c>
      <c r="V694" s="19">
        <f>IF($C694="B",VLOOKUP($A694,Bat!$A$4:$BA$1464,47,FALSE),VLOOKUP($A694,Pit!$A$4:$BF$1664,56,FALSE))</f>
        <v>800</v>
      </c>
      <c r="W694" s="19">
        <f>IF($C694="B",VLOOKUP($A694,Bat!$A$4:$BA$1464,48,FALSE),VLOOKUP($A694,Pit!$A$4:$BF$1664,57,FALSE))</f>
        <v>0</v>
      </c>
      <c r="X694" s="14">
        <f t="shared" si="47"/>
        <v>1322</v>
      </c>
      <c r="Y694" s="20">
        <f t="shared" si="48"/>
        <v>472</v>
      </c>
      <c r="Z694" s="14" t="str">
        <f>IFERROR(VLOOKUP($D694,Results37!$F$3:$L$1396,Z$1,FALSE),"")</f>
        <v/>
      </c>
      <c r="AA694" s="43" t="str">
        <f>IF(ISERROR(VLOOKUP(D694,Results37!$F$3:$O$1399,AA$1,FALSE)),"",IF(VLOOKUP(D694,Results37!$F$3:$O$1399,AA$1+1,FALSE)=1,"S"&amp;VLOOKUP(D694,Results37!$F$3:$O$1399,AA$1,FALSE),VLOOKUP(D694,Results37!$F$3:$O$1399,AA$1,FALSE)))</f>
        <v/>
      </c>
      <c r="AB694" s="14" t="str">
        <f>IFERROR(VLOOKUP($D694,Results37!$F$3:$L$1396,AB$1,FALSE),"")</f>
        <v/>
      </c>
      <c r="AC694" s="14" t="str">
        <f>IFERROR(VLOOKUP($D694,Results37!$F$3:$L$1396,AC$1,FALSE),"")</f>
        <v/>
      </c>
      <c r="AD694" s="14" t="e">
        <f t="shared" si="49"/>
        <v>#VALUE!</v>
      </c>
      <c r="AE694" s="18" t="str">
        <f>IF(ISERROR(VLOOKUP($AC694&amp;"-"&amp;$F694&amp;" "&amp;G694,Bonuses!$B$1:$G$1006,4,FALSE)),"",INT(VLOOKUP($AC694&amp;"-"&amp;$F694&amp;" "&amp;$G694,Bonuses!$B$1:$G$1006,4,FALSE)))</f>
        <v/>
      </c>
      <c r="AF694" s="14" t="str">
        <f>AA694&amp;"."&amp;AB694&amp;" ("&amp;Z694&amp;") - "&amp;E694&amp;" "&amp;F694&amp;" "&amp;G694</f>
        <v>. () - C Clint Lynch</v>
      </c>
    </row>
    <row r="695" spans="1:32" s="19" customFormat="1" hidden="1" x14ac:dyDescent="0.3">
      <c r="A695" s="19">
        <v>6917</v>
      </c>
      <c r="B695" s="19">
        <f t="shared" si="46"/>
        <v>0</v>
      </c>
      <c r="C695" s="14" t="str">
        <f>IF(ISNUMBER(IFERROR(VLOOKUP($A695,Pit!$A$4:$A$600,1,FALSE),"B")),"P","B")</f>
        <v>B</v>
      </c>
      <c r="D695" s="15">
        <f>IF($C695="B",VLOOKUP($A695,Bat!$A$4:$BG$1500,D$1,FALSE),VLOOKUP($A695,Pit!$A$4:$BA$1686,D$2,FALSE))</f>
        <v>6917</v>
      </c>
      <c r="E695" s="14" t="str">
        <f>IF($C695="B",VLOOKUP($A695,Bat!$A$4:$BG$1500,E$1,FALSE),VLOOKUP($A695,Pit!$A$4:$BA$1686,E$2,FALSE))</f>
        <v>2B</v>
      </c>
      <c r="F695" s="14" t="str">
        <f>IF($C695="B",VLOOKUP($A695,Bat!$A$4:$BG$1500,F$1,FALSE),VLOOKUP($A695,Pit!$A$4:$BA$1686,F$2,FALSE))</f>
        <v>Billy</v>
      </c>
      <c r="G695" s="14" t="str">
        <f>IF($C695="B",VLOOKUP($A695,Bat!$A$4:$BG$1500,G$1,FALSE),VLOOKUP($A695,Pit!$A$4:$BA$1686,G$2,FALSE))</f>
        <v>Vaughn</v>
      </c>
      <c r="H695" s="14">
        <f>IF($C695="B",VLOOKUP($A695,Bat!$A$4:$BG$1500,H$1,FALSE),VLOOKUP($A695,Pit!$A$4:$BA$1686,H$2,FALSE))</f>
        <v>23</v>
      </c>
      <c r="I695" s="14" t="str">
        <f>IF($C695="B",VLOOKUP($A695,Bat!$A$4:$BG$1500,I$1,FALSE),VLOOKUP($A695,Pit!$A$4:$BA$1686,I$2,FALSE))</f>
        <v>S</v>
      </c>
      <c r="J695" s="14" t="str">
        <f>IF($C695="B",VLOOKUP($A695,Bat!$A$4:$BG$1500,J$1,FALSE),VLOOKUP($A695,Pit!$A$4:$BA$1686,J$2,FALSE))</f>
        <v>R</v>
      </c>
      <c r="K695" s="14" t="str">
        <f>IF($C695="B",VLOOKUP($A695,Bat!$A$4:$BG$1500,K$1,FALSE),VLOOKUP($A695,Pit!$A$4:$BA$1686,K$2,FALSE))</f>
        <v>Normal</v>
      </c>
      <c r="L695" s="15" t="str">
        <f>IF($C695="B",VLOOKUP($A695,Bat!$A$4:$BG$1500,L$1,FALSE),VLOOKUP($A695,Pit!$A$4:$BA$1686,L$2,FALSE))</f>
        <v>Normal</v>
      </c>
      <c r="M695" s="14">
        <f>IF($C695="B",VLOOKUP($A695,Bat!$A$4:$BG$1500,M$1,FALSE),VLOOKUP($A695,Pit!$A$4:$BA$1686,M$2,FALSE))</f>
        <v>3</v>
      </c>
      <c r="N695" s="14">
        <f>IF($C695="B",VLOOKUP($A695,Bat!$A$4:$BG$1500,N$1,FALSE),VLOOKUP($A695,Pit!$A$4:$BA$1686,N$2,FALSE))</f>
        <v>3</v>
      </c>
      <c r="O695" s="14">
        <f>IF($C695="B",VLOOKUP($A695,Bat!$A$4:$BG$1500,O$1,FALSE),VLOOKUP($A695,Pit!$A$4:$BA$1686,O$2,FALSE))</f>
        <v>3</v>
      </c>
      <c r="P695" s="14">
        <f>IF($C695="B",VLOOKUP($A695,Bat!$A$4:$BG$1500,P$1,FALSE),VLOOKUP($A695,Pit!$A$4:$BA$1686,P$2,FALSE))</f>
        <v>5</v>
      </c>
      <c r="Q695" s="15">
        <f>IF($C695="B",VLOOKUP($A695,Bat!$A$4:$BG$1500,Q$1,FALSE),VLOOKUP($A695,Pit!$A$4:$BA$1686,Q$2,FALSE))</f>
        <v>2</v>
      </c>
      <c r="R695" s="16">
        <f>IF($C695="B",VLOOKUP($A695,Bat!$A$4:$BG$1500,R$1,FALSE),VLOOKUP($A695,Pit!$A$4:$BA$1686,R$2,FALSE))</f>
        <v>106.54527903832297</v>
      </c>
      <c r="S695" s="17">
        <f>IF($C695="B",VLOOKUP($A695,Bat!$A$4:$BG$1500,S$1,FALSE),VLOOKUP($A695,Pit!$A$4:$BA$1686,S$2,FALSE))</f>
        <v>-0.32643265951203321</v>
      </c>
      <c r="T695" s="48" t="str">
        <f>IF($C695="B",VLOOKUP($A695,Bat!$A$4:$BG$1500,T$1,FALSE),VLOOKUP($A695,Pit!$A$4:$BA$1686,T$2,FALSE))</f>
        <v>Slot</v>
      </c>
      <c r="U695" s="19">
        <f>IF($C695="B",VLOOKUP($A695,Bat!$A$4:$AU$1464,46,FALSE),VLOOKUP($A695,Pit!$A$4:$BD$1664,55,FALSE))</f>
        <v>800</v>
      </c>
      <c r="V695" s="19">
        <f>IF($C695="B",VLOOKUP($A695,Bat!$A$4:$BA$1464,47,FALSE),VLOOKUP($A695,Pit!$A$4:$BF$1664,56,FALSE))</f>
        <v>800</v>
      </c>
      <c r="W695" s="19">
        <f>IF($C695="B",VLOOKUP($A695,Bat!$A$4:$BA$1464,48,FALSE),VLOOKUP($A695,Pit!$A$4:$BF$1664,57,FALSE))</f>
        <v>0</v>
      </c>
      <c r="X695" s="14">
        <f t="shared" si="47"/>
        <v>1510</v>
      </c>
      <c r="Y695" s="20">
        <f t="shared" si="48"/>
        <v>660</v>
      </c>
      <c r="Z695" s="14">
        <f>IFERROR(VLOOKUP($D695,Results37!$F$3:$L$1396,Z$1,FALSE),"")</f>
        <v>405</v>
      </c>
      <c r="AA695" s="43">
        <f>IF(ISERROR(VLOOKUP(D695,Results37!$F$3:$O$1399,AA$1,FALSE)),"",IF(VLOOKUP(D695,Results37!$F$3:$O$1399,AA$1+1,FALSE)=1,"S"&amp;VLOOKUP(D695,Results37!$F$3:$O$1399,AA$1,FALSE),VLOOKUP(D695,Results37!$F$3:$O$1399,AA$1,FALSE)))</f>
        <v>14</v>
      </c>
      <c r="AB695" s="14">
        <f>IFERROR(VLOOKUP($D695,Results37!$F$3:$L$1396,AB$1,FALSE),"")</f>
        <v>1</v>
      </c>
      <c r="AC695" s="14" t="str">
        <f>IFERROR(VLOOKUP($D695,Results37!$F$3:$L$1396,AC$1,FALSE),"")</f>
        <v>Yuma Arroyos</v>
      </c>
      <c r="AD695" s="14">
        <f t="shared" si="49"/>
        <v>1105</v>
      </c>
      <c r="AE695" s="18" t="str">
        <f>IF(ISERROR(VLOOKUP($AC695&amp;"-"&amp;$F695&amp;" "&amp;G695,Bonuses!$B$1:$G$1006,4,FALSE)),"",INT(VLOOKUP($AC695&amp;"-"&amp;$F695&amp;" "&amp;$G695,Bonuses!$B$1:$G$1006,4,FALSE)))</f>
        <v/>
      </c>
      <c r="AF695" s="14" t="str">
        <f>AA695&amp;"."&amp;AB695&amp;" ("&amp;Z695&amp;") - "&amp;E695&amp;" "&amp;F695&amp;" "&amp;G695</f>
        <v>14.1 (405) - 2B Billy Vaughn</v>
      </c>
    </row>
    <row r="696" spans="1:32" s="19" customFormat="1" hidden="1" x14ac:dyDescent="0.3">
      <c r="A696" s="19">
        <v>5424</v>
      </c>
      <c r="B696" s="19">
        <f t="shared" si="46"/>
        <v>0</v>
      </c>
      <c r="C696" s="14" t="str">
        <f>IF(ISNUMBER(IFERROR(VLOOKUP($A696,Pit!$A$4:$A$600,1,FALSE),"B")),"P","B")</f>
        <v>P</v>
      </c>
      <c r="D696" s="15">
        <f>IF($C696="B",VLOOKUP($A696,Bat!$A$4:$BG$1500,D$1,FALSE),VLOOKUP($A696,Pit!$A$4:$BA$1686,D$2,FALSE))</f>
        <v>5424</v>
      </c>
      <c r="E696" s="14" t="str">
        <f>IF($C696="B",VLOOKUP($A696,Bat!$A$4:$BG$1500,E$1,FALSE),VLOOKUP($A696,Pit!$A$4:$BA$1686,E$2,FALSE))</f>
        <v>RP</v>
      </c>
      <c r="F696" s="14" t="str">
        <f>IF($C696="B",VLOOKUP($A696,Bat!$A$4:$BG$1500,F$1,FALSE),VLOOKUP($A696,Pit!$A$4:$BA$1686,F$2,FALSE))</f>
        <v>Chris</v>
      </c>
      <c r="G696" s="14" t="str">
        <f>IF($C696="B",VLOOKUP($A696,Bat!$A$4:$BG$1500,G$1,FALSE),VLOOKUP($A696,Pit!$A$4:$BA$1686,G$2,FALSE))</f>
        <v>McParland</v>
      </c>
      <c r="H696" s="14">
        <f>IF($C696="B",VLOOKUP($A696,Bat!$A$4:$BG$1500,H$1,FALSE),VLOOKUP($A696,Pit!$A$4:$BA$1686,H$2,FALSE))</f>
        <v>18</v>
      </c>
      <c r="I696" s="14" t="str">
        <f>IF($C696="B",VLOOKUP($A696,Bat!$A$4:$BG$1500,I$1,FALSE),VLOOKUP($A696,Pit!$A$4:$BA$1686,I$2,FALSE))</f>
        <v>R</v>
      </c>
      <c r="J696" s="14" t="str">
        <f>IF($C696="B",VLOOKUP($A696,Bat!$A$4:$BG$1500,J$1,FALSE),VLOOKUP($A696,Pit!$A$4:$BA$1686,J$2,FALSE))</f>
        <v>R</v>
      </c>
      <c r="K696" s="14" t="str">
        <f>IF($C696="B",VLOOKUP($A696,Bat!$A$4:$BG$1500,K$1,FALSE),VLOOKUP($A696,Pit!$A$4:$BA$1686,K$2,FALSE))</f>
        <v>High</v>
      </c>
      <c r="L696" s="15" t="str">
        <f>IF($C696="B",VLOOKUP($A696,Bat!$A$4:$BG$1500,L$1,FALSE),VLOOKUP($A696,Pit!$A$4:$BA$1686,L$2,FALSE))</f>
        <v>Normal</v>
      </c>
      <c r="M696" s="14">
        <f>IF($C696="B",VLOOKUP($A696,Bat!$A$4:$BG$1500,M$1,FALSE),VLOOKUP($A696,Pit!$A$4:$BA$1686,M$2,FALSE))</f>
        <v>3</v>
      </c>
      <c r="N696" s="14">
        <f>IF($C696="B",VLOOKUP($A696,Bat!$A$4:$BG$1500,N$1,FALSE),VLOOKUP($A696,Pit!$A$4:$BA$1686,N$2,FALSE))</f>
        <v>2</v>
      </c>
      <c r="O696" s="14">
        <f>IF($C696="B",VLOOKUP($A696,Bat!$A$4:$BG$1500,O$1,FALSE),VLOOKUP($A696,Pit!$A$4:$BA$1686,O$2,FALSE))</f>
        <v>2</v>
      </c>
      <c r="P696" s="14" t="str">
        <f>IF($C696="B",VLOOKUP($A696,Bat!$A$4:$BG$1500,P$1,FALSE),VLOOKUP($A696,Pit!$A$4:$BA$1686,P$2,FALSE))</f>
        <v>86-88 Mph</v>
      </c>
      <c r="Q696" s="15">
        <f>IF($C696="B",VLOOKUP($A696,Bat!$A$4:$BG$1500,Q$1,FALSE),VLOOKUP($A696,Pit!$A$4:$BA$1686,Q$2,FALSE))</f>
        <v>6</v>
      </c>
      <c r="R696" s="16">
        <f>IF($C696="B",VLOOKUP($A696,Bat!$A$4:$BG$1500,R$1,FALSE),VLOOKUP($A696,Pit!$A$4:$BA$1686,R$2,FALSE))</f>
        <v>97.419394400055054</v>
      </c>
      <c r="S696" s="17">
        <f>IF($C696="B",VLOOKUP($A696,Bat!$A$4:$BG$1500,S$1,FALSE),VLOOKUP($A696,Pit!$A$4:$BA$1686,S$2,FALSE))</f>
        <v>-0.33024141191660994</v>
      </c>
      <c r="T696" s="48" t="str">
        <f>IF($C696="B",VLOOKUP($A696,Bat!$A$4:$BG$1500,T$1,FALSE),VLOOKUP($A696,Pit!$A$4:$BA$1686,T$2,FALSE))</f>
        <v>$75k</v>
      </c>
      <c r="U696" s="19">
        <f>IF($C696="B",VLOOKUP($A696,Bat!$A$4:$AU$1464,46,FALSE),VLOOKUP($A696,Pit!$A$4:$BD$1664,55,FALSE))</f>
        <v>800</v>
      </c>
      <c r="V696" s="19">
        <f>IF($C696="B",VLOOKUP($A696,Bat!$A$4:$BA$1464,47,FALSE),VLOOKUP($A696,Pit!$A$4:$BF$1664,56,FALSE))</f>
        <v>800</v>
      </c>
      <c r="W696" s="19">
        <f>IF($C696="B",VLOOKUP($A696,Bat!$A$4:$BA$1464,48,FALSE),VLOOKUP($A696,Pit!$A$4:$BF$1664,57,FALSE))</f>
        <v>0</v>
      </c>
      <c r="X696" s="14">
        <f t="shared" si="47"/>
        <v>1514</v>
      </c>
      <c r="Y696" s="20">
        <f t="shared" si="48"/>
        <v>664</v>
      </c>
      <c r="Z696" s="14" t="str">
        <f>IFERROR(VLOOKUP($D696,Results37!$F$3:$L$1396,Z$1,FALSE),"")</f>
        <v/>
      </c>
      <c r="AA696" s="43" t="str">
        <f>IF(ISERROR(VLOOKUP(D696,Results37!$F$3:$O$1399,AA$1,FALSE)),"",IF(VLOOKUP(D696,Results37!$F$3:$O$1399,AA$1+1,FALSE)=1,"S"&amp;VLOOKUP(D696,Results37!$F$3:$O$1399,AA$1,FALSE),VLOOKUP(D696,Results37!$F$3:$O$1399,AA$1,FALSE)))</f>
        <v/>
      </c>
      <c r="AB696" s="14" t="str">
        <f>IFERROR(VLOOKUP($D696,Results37!$F$3:$L$1396,AB$1,FALSE),"")</f>
        <v/>
      </c>
      <c r="AC696" s="14" t="str">
        <f>IFERROR(VLOOKUP($D696,Results37!$F$3:$L$1396,AC$1,FALSE),"")</f>
        <v/>
      </c>
      <c r="AD696" s="14" t="e">
        <f t="shared" si="49"/>
        <v>#VALUE!</v>
      </c>
      <c r="AE696" s="18" t="str">
        <f>IF(ISERROR(VLOOKUP($AC696&amp;"-"&amp;$F696&amp;" "&amp;G696,Bonuses!$B$1:$G$1006,4,FALSE)),"",INT(VLOOKUP($AC696&amp;"-"&amp;$F696&amp;" "&amp;$G696,Bonuses!$B$1:$G$1006,4,FALSE)))</f>
        <v/>
      </c>
      <c r="AF696" s="14" t="str">
        <f>AA696&amp;"."&amp;AB696&amp;" ("&amp;Z696&amp;") - "&amp;E696&amp;" "&amp;F696&amp;" "&amp;G696</f>
        <v>. () - RP Chris McParland</v>
      </c>
    </row>
    <row r="697" spans="1:32" s="19" customFormat="1" hidden="1" x14ac:dyDescent="0.3">
      <c r="A697" s="19">
        <v>9833</v>
      </c>
      <c r="B697" s="19">
        <f t="shared" si="46"/>
        <v>0</v>
      </c>
      <c r="C697" s="14" t="str">
        <f>IF(ISNUMBER(IFERROR(VLOOKUP($A697,Pit!$A$4:$A$600,1,FALSE),"B")),"P","B")</f>
        <v>P</v>
      </c>
      <c r="D697" s="15">
        <f>IF($C697="B",VLOOKUP($A697,Bat!$A$4:$BG$1500,D$1,FALSE),VLOOKUP($A697,Pit!$A$4:$BA$1686,D$2,FALSE))</f>
        <v>9833</v>
      </c>
      <c r="E697" s="14" t="str">
        <f>IF($C697="B",VLOOKUP($A697,Bat!$A$4:$BG$1500,E$1,FALSE),VLOOKUP($A697,Pit!$A$4:$BA$1686,E$2,FALSE))</f>
        <v>RP</v>
      </c>
      <c r="F697" s="14" t="str">
        <f>IF($C697="B",VLOOKUP($A697,Bat!$A$4:$BG$1500,F$1,FALSE),VLOOKUP($A697,Pit!$A$4:$BA$1686,F$2,FALSE))</f>
        <v>Stephen</v>
      </c>
      <c r="G697" s="14" t="str">
        <f>IF($C697="B",VLOOKUP($A697,Bat!$A$4:$BG$1500,G$1,FALSE),VLOOKUP($A697,Pit!$A$4:$BA$1686,G$2,FALSE))</f>
        <v>Urmston</v>
      </c>
      <c r="H697" s="14">
        <f>IF($C697="B",VLOOKUP($A697,Bat!$A$4:$BG$1500,H$1,FALSE),VLOOKUP($A697,Pit!$A$4:$BA$1686,H$2,FALSE))</f>
        <v>21</v>
      </c>
      <c r="I697" s="14" t="str">
        <f>IF($C697="B",VLOOKUP($A697,Bat!$A$4:$BG$1500,I$1,FALSE),VLOOKUP($A697,Pit!$A$4:$BA$1686,I$2,FALSE))</f>
        <v>R</v>
      </c>
      <c r="J697" s="14" t="str">
        <f>IF($C697="B",VLOOKUP($A697,Bat!$A$4:$BG$1500,J$1,FALSE),VLOOKUP($A697,Pit!$A$4:$BA$1686,J$2,FALSE))</f>
        <v>R</v>
      </c>
      <c r="K697" s="14" t="str">
        <f>IF($C697="B",VLOOKUP($A697,Bat!$A$4:$BG$1500,K$1,FALSE),VLOOKUP($A697,Pit!$A$4:$BA$1686,K$2,FALSE))</f>
        <v>Normal</v>
      </c>
      <c r="L697" s="15" t="str">
        <f>IF($C697="B",VLOOKUP($A697,Bat!$A$4:$BG$1500,L$1,FALSE),VLOOKUP($A697,Pit!$A$4:$BA$1686,L$2,FALSE))</f>
        <v>Normal</v>
      </c>
      <c r="M697" s="14">
        <f>IF($C697="B",VLOOKUP($A697,Bat!$A$4:$BG$1500,M$1,FALSE),VLOOKUP($A697,Pit!$A$4:$BA$1686,M$2,FALSE))</f>
        <v>4</v>
      </c>
      <c r="N697" s="14">
        <f>IF($C697="B",VLOOKUP($A697,Bat!$A$4:$BG$1500,N$1,FALSE),VLOOKUP($A697,Pit!$A$4:$BA$1686,N$2,FALSE))</f>
        <v>3</v>
      </c>
      <c r="O697" s="14">
        <f>IF($C697="B",VLOOKUP($A697,Bat!$A$4:$BG$1500,O$1,FALSE),VLOOKUP($A697,Pit!$A$4:$BA$1686,O$2,FALSE))</f>
        <v>2</v>
      </c>
      <c r="P697" s="14" t="str">
        <f>IF($C697="B",VLOOKUP($A697,Bat!$A$4:$BG$1500,P$1,FALSE),VLOOKUP($A697,Pit!$A$4:$BA$1686,P$2,FALSE))</f>
        <v>90-92 Mph</v>
      </c>
      <c r="Q697" s="15">
        <f>IF($C697="B",VLOOKUP($A697,Bat!$A$4:$BG$1500,Q$1,FALSE),VLOOKUP($A697,Pit!$A$4:$BA$1686,Q$2,FALSE))</f>
        <v>7</v>
      </c>
      <c r="R697" s="16">
        <f>IF($C697="B",VLOOKUP($A697,Bat!$A$4:$BG$1500,R$1,FALSE),VLOOKUP($A697,Pit!$A$4:$BA$1686,R$2,FALSE))</f>
        <v>97.350499842931299</v>
      </c>
      <c r="S697" s="17">
        <f>IF($C697="B",VLOOKUP($A697,Bat!$A$4:$BG$1500,S$1,FALSE),VLOOKUP($A697,Pit!$A$4:$BA$1686,S$2,FALSE))</f>
        <v>-0.3365973939528773</v>
      </c>
      <c r="T697" s="48" t="str">
        <f>IF($C697="B",VLOOKUP($A697,Bat!$A$4:$BG$1500,T$1,FALSE),VLOOKUP($A697,Pit!$A$4:$BA$1686,T$2,FALSE))</f>
        <v>-</v>
      </c>
      <c r="U697" s="19">
        <f>IF($C697="B",VLOOKUP($A697,Bat!$A$4:$AU$1464,46,FALSE),VLOOKUP($A697,Pit!$A$4:$BD$1664,55,FALSE))</f>
        <v>800</v>
      </c>
      <c r="V697" s="19">
        <f>IF($C697="B",VLOOKUP($A697,Bat!$A$4:$BA$1464,47,FALSE),VLOOKUP($A697,Pit!$A$4:$BF$1664,56,FALSE))</f>
        <v>800</v>
      </c>
      <c r="W697" s="19">
        <f>IF($C697="B",VLOOKUP($A697,Bat!$A$4:$BA$1464,48,FALSE),VLOOKUP($A697,Pit!$A$4:$BF$1664,57,FALSE))</f>
        <v>0</v>
      </c>
      <c r="X697" s="14">
        <f t="shared" si="47"/>
        <v>1517</v>
      </c>
      <c r="Y697" s="20">
        <f t="shared" si="48"/>
        <v>667</v>
      </c>
      <c r="Z697" s="14" t="str">
        <f>IFERROR(VLOOKUP($D697,Results37!$F$3:$L$1396,Z$1,FALSE),"")</f>
        <v/>
      </c>
      <c r="AA697" s="43" t="str">
        <f>IF(ISERROR(VLOOKUP(D697,Results37!$F$3:$O$1399,AA$1,FALSE)),"",IF(VLOOKUP(D697,Results37!$F$3:$O$1399,AA$1+1,FALSE)=1,"S"&amp;VLOOKUP(D697,Results37!$F$3:$O$1399,AA$1,FALSE),VLOOKUP(D697,Results37!$F$3:$O$1399,AA$1,FALSE)))</f>
        <v/>
      </c>
      <c r="AB697" s="14" t="str">
        <f>IFERROR(VLOOKUP($D697,Results37!$F$3:$L$1396,AB$1,FALSE),"")</f>
        <v/>
      </c>
      <c r="AC697" s="14" t="str">
        <f>IFERROR(VLOOKUP($D697,Results37!$F$3:$L$1396,AC$1,FALSE),"")</f>
        <v/>
      </c>
      <c r="AD697" s="14" t="e">
        <f t="shared" si="49"/>
        <v>#VALUE!</v>
      </c>
      <c r="AE697" s="18" t="str">
        <f>IF(ISERROR(VLOOKUP($AC697&amp;"-"&amp;$F697&amp;" "&amp;G697,Bonuses!$B$1:$G$1006,4,FALSE)),"",INT(VLOOKUP($AC697&amp;"-"&amp;$F697&amp;" "&amp;$G697,Bonuses!$B$1:$G$1006,4,FALSE)))</f>
        <v/>
      </c>
      <c r="AF697" s="14" t="str">
        <f>IF(ISERROR(VLOOKUP($AC697&amp;"-"&amp;$F697,Bonuses!$B$1:$G$1006,5,FALSE)),"",IF(VLOOKUP($AC697&amp;"-"&amp;$F697,Bonuses!$B$1:$G$1006,5,FALSE)="","",VLOOKUP($AC697&amp;"-"&amp;$F697,Bonuses!$B$1:$G$1006,6,FALSE)&amp;" yrs, "&amp;VLOOKUP($AC697&amp;"-"&amp;$F697,Bonuses!$B$1:$G$1006,5,FALSE)))</f>
        <v/>
      </c>
    </row>
    <row r="698" spans="1:32" s="19" customFormat="1" hidden="1" x14ac:dyDescent="0.3">
      <c r="A698" s="19">
        <v>10320</v>
      </c>
      <c r="B698" s="19">
        <f t="shared" si="46"/>
        <v>0</v>
      </c>
      <c r="C698" s="14" t="str">
        <f>IF(ISNUMBER(IFERROR(VLOOKUP($A698,Pit!$A$4:$A$600,1,FALSE),"B")),"P","B")</f>
        <v>B</v>
      </c>
      <c r="D698" s="15">
        <f>IF($C698="B",VLOOKUP($A698,Bat!$A$4:$BG$1500,D$1,FALSE),VLOOKUP($A698,Pit!$A$4:$BA$1686,D$2,FALSE))</f>
        <v>10320</v>
      </c>
      <c r="E698" s="14" t="str">
        <f>IF($C698="B",VLOOKUP($A698,Bat!$A$4:$BG$1500,E$1,FALSE),VLOOKUP($A698,Pit!$A$4:$BA$1686,E$2,FALSE))</f>
        <v>C</v>
      </c>
      <c r="F698" s="14" t="str">
        <f>IF($C698="B",VLOOKUP($A698,Bat!$A$4:$BG$1500,F$1,FALSE),VLOOKUP($A698,Pit!$A$4:$BA$1686,F$2,FALSE))</f>
        <v>Kevin</v>
      </c>
      <c r="G698" s="14" t="str">
        <f>IF($C698="B",VLOOKUP($A698,Bat!$A$4:$BG$1500,G$1,FALSE),VLOOKUP($A698,Pit!$A$4:$BA$1686,G$2,FALSE))</f>
        <v>McCall</v>
      </c>
      <c r="H698" s="14">
        <f>IF($C698="B",VLOOKUP($A698,Bat!$A$4:$BG$1500,H$1,FALSE),VLOOKUP($A698,Pit!$A$4:$BA$1686,H$2,FALSE))</f>
        <v>21</v>
      </c>
      <c r="I698" s="14" t="str">
        <f>IF($C698="B",VLOOKUP($A698,Bat!$A$4:$BG$1500,I$1,FALSE),VLOOKUP($A698,Pit!$A$4:$BA$1686,I$2,FALSE))</f>
        <v>R</v>
      </c>
      <c r="J698" s="14" t="str">
        <f>IF($C698="B",VLOOKUP($A698,Bat!$A$4:$BG$1500,J$1,FALSE),VLOOKUP($A698,Pit!$A$4:$BA$1686,J$2,FALSE))</f>
        <v>R</v>
      </c>
      <c r="K698" s="14" t="str">
        <f>IF($C698="B",VLOOKUP($A698,Bat!$A$4:$BG$1500,K$1,FALSE),VLOOKUP($A698,Pit!$A$4:$BA$1686,K$2,FALSE))</f>
        <v>Normal</v>
      </c>
      <c r="L698" s="15" t="str">
        <f>IF($C698="B",VLOOKUP($A698,Bat!$A$4:$BG$1500,L$1,FALSE),VLOOKUP($A698,Pit!$A$4:$BA$1686,L$2,FALSE))</f>
        <v>Normal</v>
      </c>
      <c r="M698" s="14">
        <f>IF($C698="B",VLOOKUP($A698,Bat!$A$4:$BG$1500,M$1,FALSE),VLOOKUP($A698,Pit!$A$4:$BA$1686,M$2,FALSE))</f>
        <v>3</v>
      </c>
      <c r="N698" s="14">
        <f>IF($C698="B",VLOOKUP($A698,Bat!$A$4:$BG$1500,N$1,FALSE),VLOOKUP($A698,Pit!$A$4:$BA$1686,N$2,FALSE))</f>
        <v>4</v>
      </c>
      <c r="O698" s="14">
        <f>IF($C698="B",VLOOKUP($A698,Bat!$A$4:$BG$1500,O$1,FALSE),VLOOKUP($A698,Pit!$A$4:$BA$1686,O$2,FALSE))</f>
        <v>4</v>
      </c>
      <c r="P698" s="14">
        <f>IF($C698="B",VLOOKUP($A698,Bat!$A$4:$BG$1500,P$1,FALSE),VLOOKUP($A698,Pit!$A$4:$BA$1686,P$2,FALSE))</f>
        <v>5</v>
      </c>
      <c r="Q698" s="15">
        <f>IF($C698="B",VLOOKUP($A698,Bat!$A$4:$BG$1500,Q$1,FALSE),VLOOKUP($A698,Pit!$A$4:$BA$1686,Q$2,FALSE))</f>
        <v>3</v>
      </c>
      <c r="R698" s="16">
        <f>IF($C698="B",VLOOKUP($A698,Bat!$A$4:$BG$1500,R$1,FALSE),VLOOKUP($A698,Pit!$A$4:$BA$1686,R$2,FALSE))</f>
        <v>107.68832279608426</v>
      </c>
      <c r="S698" s="17">
        <f>IF($C698="B",VLOOKUP($A698,Bat!$A$4:$BG$1500,S$1,FALSE),VLOOKUP($A698,Pit!$A$4:$BA$1686,S$2,FALSE))</f>
        <v>-8.7663647741438089E-2</v>
      </c>
      <c r="T698" s="48" t="str">
        <f>IF($C698="B",VLOOKUP($A698,Bat!$A$4:$BG$1500,T$1,FALSE),VLOOKUP($A698,Pit!$A$4:$BA$1686,T$2,FALSE))</f>
        <v>$130k</v>
      </c>
      <c r="U698" s="19">
        <f>IF($C698="B",VLOOKUP($A698,Bat!$A$4:$AU$1464,46,FALSE),VLOOKUP($A698,Pit!$A$4:$BD$1664,55,FALSE))</f>
        <v>800</v>
      </c>
      <c r="V698" s="19">
        <f>IF($C698="B",VLOOKUP($A698,Bat!$A$4:$BA$1464,47,FALSE),VLOOKUP($A698,Pit!$A$4:$BF$1664,56,FALSE))</f>
        <v>800</v>
      </c>
      <c r="W698" s="19">
        <f>IF($C698="B",VLOOKUP($A698,Bat!$A$4:$BA$1464,48,FALSE),VLOOKUP($A698,Pit!$A$4:$BF$1664,57,FALSE))</f>
        <v>0</v>
      </c>
      <c r="X698" s="14">
        <f t="shared" si="47"/>
        <v>1357</v>
      </c>
      <c r="Y698" s="20">
        <f t="shared" si="48"/>
        <v>507</v>
      </c>
      <c r="Z698" s="14">
        <f>IFERROR(VLOOKUP($D698,Results37!$F$3:$L$1396,Z$1,FALSE),"")</f>
        <v>323</v>
      </c>
      <c r="AA698" s="43">
        <f>IF(ISERROR(VLOOKUP(D698,Results37!$F$3:$O$1399,AA$1,FALSE)),"",IF(VLOOKUP(D698,Results37!$F$3:$O$1399,AA$1+1,FALSE)=1,"S"&amp;VLOOKUP(D698,Results37!$F$3:$O$1399,AA$1,FALSE),VLOOKUP(D698,Results37!$F$3:$O$1399,AA$1,FALSE)))</f>
        <v>11</v>
      </c>
      <c r="AB698" s="14">
        <f>IFERROR(VLOOKUP($D698,Results37!$F$3:$L$1396,AB$1,FALSE),"")</f>
        <v>15</v>
      </c>
      <c r="AC698" s="14" t="str">
        <f>IFERROR(VLOOKUP($D698,Results37!$F$3:$L$1396,AC$1,FALSE),"")</f>
        <v>London Underground</v>
      </c>
      <c r="AD698" s="14">
        <f t="shared" si="49"/>
        <v>1034</v>
      </c>
      <c r="AE698" s="18" t="str">
        <f>IF(ISERROR(VLOOKUP($AC698&amp;"-"&amp;$F698&amp;" "&amp;G698,Bonuses!$B$1:$G$1006,4,FALSE)),"",INT(VLOOKUP($AC698&amp;"-"&amp;$F698&amp;" "&amp;$G698,Bonuses!$B$1:$G$1006,4,FALSE)))</f>
        <v/>
      </c>
      <c r="AF698" s="14" t="str">
        <f>IF(ISERROR(VLOOKUP($AC698&amp;"-"&amp;$F698,Bonuses!$B$1:$G$1006,5,FALSE)),"",IF(VLOOKUP($AC698&amp;"-"&amp;$F698,Bonuses!$B$1:$G$1006,5,FALSE)="","",VLOOKUP($AC698&amp;"-"&amp;$F698,Bonuses!$B$1:$G$1006,6,FALSE)&amp;" yrs, "&amp;VLOOKUP($AC698&amp;"-"&amp;$F698,Bonuses!$B$1:$G$1006,5,FALSE)))</f>
        <v/>
      </c>
    </row>
    <row r="699" spans="1:32" s="19" customFormat="1" hidden="1" x14ac:dyDescent="0.3">
      <c r="A699" s="19">
        <v>8597</v>
      </c>
      <c r="B699" s="19">
        <f t="shared" si="46"/>
        <v>0</v>
      </c>
      <c r="C699" s="14" t="str">
        <f>IF(ISNUMBER(IFERROR(VLOOKUP($A699,Pit!$A$4:$A$600,1,FALSE),"B")),"P","B")</f>
        <v>P</v>
      </c>
      <c r="D699" s="15">
        <f>IF($C699="B",VLOOKUP($A699,Bat!$A$4:$BG$1500,D$1,FALSE),VLOOKUP($A699,Pit!$A$4:$BA$1686,D$2,FALSE))</f>
        <v>8597</v>
      </c>
      <c r="E699" s="14" t="str">
        <f>IF($C699="B",VLOOKUP($A699,Bat!$A$4:$BG$1500,E$1,FALSE),VLOOKUP($A699,Pit!$A$4:$BA$1686,E$2,FALSE))</f>
        <v>RP</v>
      </c>
      <c r="F699" s="14" t="str">
        <f>IF($C699="B",VLOOKUP($A699,Bat!$A$4:$BG$1500,F$1,FALSE),VLOOKUP($A699,Pit!$A$4:$BA$1686,F$2,FALSE))</f>
        <v>Armando</v>
      </c>
      <c r="G699" s="14" t="str">
        <f>IF($C699="B",VLOOKUP($A699,Bat!$A$4:$BG$1500,G$1,FALSE),VLOOKUP($A699,Pit!$A$4:$BA$1686,G$2,FALSE))</f>
        <v>Vallés</v>
      </c>
      <c r="H699" s="14">
        <f>IF($C699="B",VLOOKUP($A699,Bat!$A$4:$BG$1500,H$1,FALSE),VLOOKUP($A699,Pit!$A$4:$BA$1686,H$2,FALSE))</f>
        <v>21</v>
      </c>
      <c r="I699" s="14" t="str">
        <f>IF($C699="B",VLOOKUP($A699,Bat!$A$4:$BG$1500,I$1,FALSE),VLOOKUP($A699,Pit!$A$4:$BA$1686,I$2,FALSE))</f>
        <v>R</v>
      </c>
      <c r="J699" s="14" t="str">
        <f>IF($C699="B",VLOOKUP($A699,Bat!$A$4:$BG$1500,J$1,FALSE),VLOOKUP($A699,Pit!$A$4:$BA$1686,J$2,FALSE))</f>
        <v>R</v>
      </c>
      <c r="K699" s="14" t="str">
        <f>IF($C699="B",VLOOKUP($A699,Bat!$A$4:$BG$1500,K$1,FALSE),VLOOKUP($A699,Pit!$A$4:$BA$1686,K$2,FALSE))</f>
        <v>Normal</v>
      </c>
      <c r="L699" s="15" t="str">
        <f>IF($C699="B",VLOOKUP($A699,Bat!$A$4:$BG$1500,L$1,FALSE),VLOOKUP($A699,Pit!$A$4:$BA$1686,L$2,FALSE))</f>
        <v>Low</v>
      </c>
      <c r="M699" s="14">
        <f>IF($C699="B",VLOOKUP($A699,Bat!$A$4:$BG$1500,M$1,FALSE),VLOOKUP($A699,Pit!$A$4:$BA$1686,M$2,FALSE))</f>
        <v>5</v>
      </c>
      <c r="N699" s="14">
        <f>IF($C699="B",VLOOKUP($A699,Bat!$A$4:$BG$1500,N$1,FALSE),VLOOKUP($A699,Pit!$A$4:$BA$1686,N$2,FALSE))</f>
        <v>4</v>
      </c>
      <c r="O699" s="14">
        <f>IF($C699="B",VLOOKUP($A699,Bat!$A$4:$BG$1500,O$1,FALSE),VLOOKUP($A699,Pit!$A$4:$BA$1686,O$2,FALSE))</f>
        <v>2</v>
      </c>
      <c r="P699" s="14" t="str">
        <f>IF($C699="B",VLOOKUP($A699,Bat!$A$4:$BG$1500,P$1,FALSE),VLOOKUP($A699,Pit!$A$4:$BA$1686,P$2,FALSE))</f>
        <v>92-94 Mph</v>
      </c>
      <c r="Q699" s="15">
        <f>IF($C699="B",VLOOKUP($A699,Bat!$A$4:$BG$1500,Q$1,FALSE),VLOOKUP($A699,Pit!$A$4:$BA$1686,Q$2,FALSE))</f>
        <v>3</v>
      </c>
      <c r="R699" s="16">
        <f>IF($C699="B",VLOOKUP($A699,Bat!$A$4:$BG$1500,R$1,FALSE),VLOOKUP($A699,Pit!$A$4:$BA$1686,R$2,FALSE))</f>
        <v>99.449412395544755</v>
      </c>
      <c r="S699" s="17">
        <f>IF($C699="B",VLOOKUP($A699,Bat!$A$4:$BG$1500,S$1,FALSE),VLOOKUP($A699,Pit!$A$4:$BA$1686,S$2,FALSE))</f>
        <v>-0.14295872295970619</v>
      </c>
      <c r="T699" s="48" t="str">
        <f>IF($C699="B",VLOOKUP($A699,Bat!$A$4:$BG$1500,T$1,FALSE),VLOOKUP($A699,Pit!$A$4:$BA$1686,T$2,FALSE))</f>
        <v>-</v>
      </c>
      <c r="U699" s="19">
        <f>IF($C699="B",VLOOKUP($A699,Bat!$A$4:$AU$1464,46,FALSE),VLOOKUP($A699,Pit!$A$4:$BD$1664,55,FALSE))</f>
        <v>800</v>
      </c>
      <c r="V699" s="19">
        <f>IF($C699="B",VLOOKUP($A699,Bat!$A$4:$BA$1464,47,FALSE),VLOOKUP($A699,Pit!$A$4:$BF$1664,56,FALSE))</f>
        <v>800</v>
      </c>
      <c r="W699" s="19">
        <f>IF($C699="B",VLOOKUP($A699,Bat!$A$4:$BA$1464,48,FALSE),VLOOKUP($A699,Pit!$A$4:$BF$1664,57,FALSE))</f>
        <v>0</v>
      </c>
      <c r="X699" s="14">
        <f t="shared" si="47"/>
        <v>1393</v>
      </c>
      <c r="Y699" s="20">
        <f t="shared" si="48"/>
        <v>543</v>
      </c>
      <c r="Z699" s="14">
        <f>IFERROR(VLOOKUP($D699,Results37!$F$3:$L$1396,Z$1,FALSE),"")</f>
        <v>397</v>
      </c>
      <c r="AA699" s="43">
        <f>IF(ISERROR(VLOOKUP(D699,Results37!$F$3:$O$1399,AA$1,FALSE)),"",IF(VLOOKUP(D699,Results37!$F$3:$O$1399,AA$1+1,FALSE)=1,"S"&amp;VLOOKUP(D699,Results37!$F$3:$O$1399,AA$1,FALSE),VLOOKUP(D699,Results37!$F$3:$O$1399,AA$1,FALSE)))</f>
        <v>13</v>
      </c>
      <c r="AB699" s="14">
        <f>IFERROR(VLOOKUP($D699,Results37!$F$3:$L$1396,AB$1,FALSE),"")</f>
        <v>25</v>
      </c>
      <c r="AC699" s="14" t="str">
        <f>IFERROR(VLOOKUP($D699,Results37!$F$3:$L$1396,AC$1,FALSE),"")</f>
        <v>Hartford Harpoon</v>
      </c>
      <c r="AD699" s="14">
        <f t="shared" si="49"/>
        <v>996</v>
      </c>
      <c r="AE699" s="18" t="str">
        <f>IF(ISERROR(VLOOKUP($AC699&amp;"-"&amp;$F699&amp;" "&amp;G699,Bonuses!$B$1:$G$1006,4,FALSE)),"",INT(VLOOKUP($AC699&amp;"-"&amp;$F699&amp;" "&amp;$G699,Bonuses!$B$1:$G$1006,4,FALSE)))</f>
        <v/>
      </c>
      <c r="AF699" s="14" t="str">
        <f>IF(ISERROR(VLOOKUP($AC699&amp;"-"&amp;$F699,Bonuses!$B$1:$G$1006,5,FALSE)),"",IF(VLOOKUP($AC699&amp;"-"&amp;$F699,Bonuses!$B$1:$G$1006,5,FALSE)="","",VLOOKUP($AC699&amp;"-"&amp;$F699,Bonuses!$B$1:$G$1006,6,FALSE)&amp;" yrs, "&amp;VLOOKUP($AC699&amp;"-"&amp;$F699,Bonuses!$B$1:$G$1006,5,FALSE)))</f>
        <v/>
      </c>
    </row>
    <row r="700" spans="1:32" s="19" customFormat="1" hidden="1" x14ac:dyDescent="0.3">
      <c r="A700" s="19">
        <v>9787</v>
      </c>
      <c r="B700" s="19">
        <f t="shared" si="46"/>
        <v>0</v>
      </c>
      <c r="C700" s="14" t="str">
        <f>IF(ISNUMBER(IFERROR(VLOOKUP($A700,Pit!$A$4:$A$600,1,FALSE),"B")),"P","B")</f>
        <v>B</v>
      </c>
      <c r="D700" s="15">
        <f>IF($C700="B",VLOOKUP($A700,Bat!$A$4:$BG$1500,D$1,FALSE),VLOOKUP($A700,Pit!$A$4:$BA$1686,D$2,FALSE))</f>
        <v>9787</v>
      </c>
      <c r="E700" s="14" t="str">
        <f>IF($C700="B",VLOOKUP($A700,Bat!$A$4:$BG$1500,E$1,FALSE),VLOOKUP($A700,Pit!$A$4:$BA$1686,E$2,FALSE))</f>
        <v>3B</v>
      </c>
      <c r="F700" s="14" t="str">
        <f>IF($C700="B",VLOOKUP($A700,Bat!$A$4:$BG$1500,F$1,FALSE),VLOOKUP($A700,Pit!$A$4:$BA$1686,F$2,FALSE))</f>
        <v>Todd</v>
      </c>
      <c r="G700" s="14" t="str">
        <f>IF($C700="B",VLOOKUP($A700,Bat!$A$4:$BG$1500,G$1,FALSE),VLOOKUP($A700,Pit!$A$4:$BA$1686,G$2,FALSE))</f>
        <v>Proctor</v>
      </c>
      <c r="H700" s="14">
        <f>IF($C700="B",VLOOKUP($A700,Bat!$A$4:$BG$1500,H$1,FALSE),VLOOKUP($A700,Pit!$A$4:$BA$1686,H$2,FALSE))</f>
        <v>21</v>
      </c>
      <c r="I700" s="14" t="str">
        <f>IF($C700="B",VLOOKUP($A700,Bat!$A$4:$BG$1500,I$1,FALSE),VLOOKUP($A700,Pit!$A$4:$BA$1686,I$2,FALSE))</f>
        <v>S</v>
      </c>
      <c r="J700" s="14" t="str">
        <f>IF($C700="B",VLOOKUP($A700,Bat!$A$4:$BG$1500,J$1,FALSE),VLOOKUP($A700,Pit!$A$4:$BA$1686,J$2,FALSE))</f>
        <v>R</v>
      </c>
      <c r="K700" s="14" t="str">
        <f>IF($C700="B",VLOOKUP($A700,Bat!$A$4:$BG$1500,K$1,FALSE),VLOOKUP($A700,Pit!$A$4:$BA$1686,K$2,FALSE))</f>
        <v>Low</v>
      </c>
      <c r="L700" s="15" t="str">
        <f>IF($C700="B",VLOOKUP($A700,Bat!$A$4:$BG$1500,L$1,FALSE),VLOOKUP($A700,Pit!$A$4:$BA$1686,L$2,FALSE))</f>
        <v>Normal</v>
      </c>
      <c r="M700" s="14">
        <f>IF($C700="B",VLOOKUP($A700,Bat!$A$4:$BG$1500,M$1,FALSE),VLOOKUP($A700,Pit!$A$4:$BA$1686,M$2,FALSE))</f>
        <v>3</v>
      </c>
      <c r="N700" s="14">
        <f>IF($C700="B",VLOOKUP($A700,Bat!$A$4:$BG$1500,N$1,FALSE),VLOOKUP($A700,Pit!$A$4:$BA$1686,N$2,FALSE))</f>
        <v>4</v>
      </c>
      <c r="O700" s="14">
        <f>IF($C700="B",VLOOKUP($A700,Bat!$A$4:$BG$1500,O$1,FALSE),VLOOKUP($A700,Pit!$A$4:$BA$1686,O$2,FALSE))</f>
        <v>5</v>
      </c>
      <c r="P700" s="14">
        <f>IF($C700="B",VLOOKUP($A700,Bat!$A$4:$BG$1500,P$1,FALSE),VLOOKUP($A700,Pit!$A$4:$BA$1686,P$2,FALSE))</f>
        <v>5</v>
      </c>
      <c r="Q700" s="15">
        <f>IF($C700="B",VLOOKUP($A700,Bat!$A$4:$BG$1500,Q$1,FALSE),VLOOKUP($A700,Pit!$A$4:$BA$1686,Q$2,FALSE))</f>
        <v>3</v>
      </c>
      <c r="R700" s="16">
        <f>IF($C700="B",VLOOKUP($A700,Bat!$A$4:$BG$1500,R$1,FALSE),VLOOKUP($A700,Pit!$A$4:$BA$1686,R$2,FALSE))</f>
        <v>107.6842592518299</v>
      </c>
      <c r="S700" s="17">
        <f>IF($C700="B",VLOOKUP($A700,Bat!$A$4:$BG$1500,S$1,FALSE),VLOOKUP($A700,Pit!$A$4:$BA$1686,S$2,FALSE))</f>
        <v>-8.8512476528011405E-2</v>
      </c>
      <c r="T700" s="48" t="str">
        <f>IF($C700="B",VLOOKUP($A700,Bat!$A$4:$BG$1500,T$1,FALSE),VLOOKUP($A700,Pit!$A$4:$BA$1686,T$2,FALSE))</f>
        <v>-</v>
      </c>
      <c r="U700" s="19">
        <f>IF($C700="B",VLOOKUP($A700,Bat!$A$4:$AU$1464,46,FALSE),VLOOKUP($A700,Pit!$A$4:$BD$1664,55,FALSE))</f>
        <v>800</v>
      </c>
      <c r="V700" s="19">
        <f>IF($C700="B",VLOOKUP($A700,Bat!$A$4:$BA$1464,47,FALSE),VLOOKUP($A700,Pit!$A$4:$BF$1664,56,FALSE))</f>
        <v>800</v>
      </c>
      <c r="W700" s="19">
        <f>IF($C700="B",VLOOKUP($A700,Bat!$A$4:$BA$1464,48,FALSE),VLOOKUP($A700,Pit!$A$4:$BF$1664,57,FALSE))</f>
        <v>0</v>
      </c>
      <c r="X700" s="14">
        <f t="shared" si="47"/>
        <v>1358</v>
      </c>
      <c r="Y700" s="20">
        <f t="shared" si="48"/>
        <v>508</v>
      </c>
      <c r="Z700" s="14">
        <f>IFERROR(VLOOKUP($D700,Results37!$F$3:$L$1396,Z$1,FALSE),"")</f>
        <v>344</v>
      </c>
      <c r="AA700" s="43">
        <f>IF(ISERROR(VLOOKUP(D700,Results37!$F$3:$O$1399,AA$1,FALSE)),"",IF(VLOOKUP(D700,Results37!$F$3:$O$1399,AA$1+1,FALSE)=1,"S"&amp;VLOOKUP(D700,Results37!$F$3:$O$1399,AA$1,FALSE),VLOOKUP(D700,Results37!$F$3:$O$1399,AA$1,FALSE)))</f>
        <v>12</v>
      </c>
      <c r="AB700" s="14">
        <f>IFERROR(VLOOKUP($D700,Results37!$F$3:$L$1396,AB$1,FALSE),"")</f>
        <v>4</v>
      </c>
      <c r="AC700" s="14" t="str">
        <f>IFERROR(VLOOKUP($D700,Results37!$F$3:$L$1396,AC$1,FALSE),"")</f>
        <v>Manchester Maulers</v>
      </c>
      <c r="AD700" s="14">
        <f t="shared" si="49"/>
        <v>1014</v>
      </c>
      <c r="AE700" s="18" t="str">
        <f>IF(ISERROR(VLOOKUP($AC700&amp;"-"&amp;$F700&amp;" "&amp;G700,Bonuses!$B$1:$G$1006,4,FALSE)),"",INT(VLOOKUP($AC700&amp;"-"&amp;$F700&amp;" "&amp;$G700,Bonuses!$B$1:$G$1006,4,FALSE)))</f>
        <v/>
      </c>
      <c r="AF700" s="14" t="str">
        <f>AA700&amp;"."&amp;AB700&amp;" ("&amp;Z700&amp;") - "&amp;E700&amp;" "&amp;F700&amp;" "&amp;G700</f>
        <v>12.4 (344) - 3B Todd Proctor</v>
      </c>
    </row>
    <row r="701" spans="1:32" s="19" customFormat="1" hidden="1" x14ac:dyDescent="0.3">
      <c r="A701" s="19">
        <v>11150</v>
      </c>
      <c r="B701" s="19">
        <f t="shared" si="46"/>
        <v>0</v>
      </c>
      <c r="C701" s="14" t="str">
        <f>IF(ISNUMBER(IFERROR(VLOOKUP($A701,Pit!$A$4:$A$600,1,FALSE),"B")),"P","B")</f>
        <v>P</v>
      </c>
      <c r="D701" s="15">
        <f>IF($C701="B",VLOOKUP($A701,Bat!$A$4:$BG$1500,D$1,FALSE),VLOOKUP($A701,Pit!$A$4:$BA$1686,D$2,FALSE))</f>
        <v>11150</v>
      </c>
      <c r="E701" s="14" t="str">
        <f>IF($C701="B",VLOOKUP($A701,Bat!$A$4:$BG$1500,E$1,FALSE),VLOOKUP($A701,Pit!$A$4:$BA$1686,E$2,FALSE))</f>
        <v>RP</v>
      </c>
      <c r="F701" s="14" t="str">
        <f>IF($C701="B",VLOOKUP($A701,Bat!$A$4:$BG$1500,F$1,FALSE),VLOOKUP($A701,Pit!$A$4:$BA$1686,F$2,FALSE))</f>
        <v>Seitaro</v>
      </c>
      <c r="G701" s="14" t="str">
        <f>IF($C701="B",VLOOKUP($A701,Bat!$A$4:$BG$1500,G$1,FALSE),VLOOKUP($A701,Pit!$A$4:$BA$1686,G$2,FALSE))</f>
        <v>Kojima</v>
      </c>
      <c r="H701" s="14">
        <f>IF($C701="B",VLOOKUP($A701,Bat!$A$4:$BG$1500,H$1,FALSE),VLOOKUP($A701,Pit!$A$4:$BA$1686,H$2,FALSE))</f>
        <v>22</v>
      </c>
      <c r="I701" s="14" t="str">
        <f>IF($C701="B",VLOOKUP($A701,Bat!$A$4:$BG$1500,I$1,FALSE),VLOOKUP($A701,Pit!$A$4:$BA$1686,I$2,FALSE))</f>
        <v>L</v>
      </c>
      <c r="J701" s="14" t="str">
        <f>IF($C701="B",VLOOKUP($A701,Bat!$A$4:$BG$1500,J$1,FALSE),VLOOKUP($A701,Pit!$A$4:$BA$1686,J$2,FALSE))</f>
        <v>R</v>
      </c>
      <c r="K701" s="14" t="str">
        <f>IF($C701="B",VLOOKUP($A701,Bat!$A$4:$BG$1500,K$1,FALSE),VLOOKUP($A701,Pit!$A$4:$BA$1686,K$2,FALSE))</f>
        <v>Normal</v>
      </c>
      <c r="L701" s="15" t="str">
        <f>IF($C701="B",VLOOKUP($A701,Bat!$A$4:$BG$1500,L$1,FALSE),VLOOKUP($A701,Pit!$A$4:$BA$1686,L$2,FALSE))</f>
        <v>High</v>
      </c>
      <c r="M701" s="14">
        <f>IF($C701="B",VLOOKUP($A701,Bat!$A$4:$BG$1500,M$1,FALSE),VLOOKUP($A701,Pit!$A$4:$BA$1686,M$2,FALSE))</f>
        <v>4</v>
      </c>
      <c r="N701" s="14">
        <f>IF($C701="B",VLOOKUP($A701,Bat!$A$4:$BG$1500,N$1,FALSE),VLOOKUP($A701,Pit!$A$4:$BA$1686,N$2,FALSE))</f>
        <v>1</v>
      </c>
      <c r="O701" s="14">
        <f>IF($C701="B",VLOOKUP($A701,Bat!$A$4:$BG$1500,O$1,FALSE),VLOOKUP($A701,Pit!$A$4:$BA$1686,O$2,FALSE))</f>
        <v>3</v>
      </c>
      <c r="P701" s="14" t="str">
        <f>IF($C701="B",VLOOKUP($A701,Bat!$A$4:$BG$1500,P$1,FALSE),VLOOKUP($A701,Pit!$A$4:$BA$1686,P$2,FALSE))</f>
        <v>92-94 Mph</v>
      </c>
      <c r="Q701" s="15">
        <f>IF($C701="B",VLOOKUP($A701,Bat!$A$4:$BG$1500,Q$1,FALSE),VLOOKUP($A701,Pit!$A$4:$BA$1686,Q$2,FALSE))</f>
        <v>7</v>
      </c>
      <c r="R701" s="16">
        <f>IF($C701="B",VLOOKUP($A701,Bat!$A$4:$BG$1500,R$1,FALSE),VLOOKUP($A701,Pit!$A$4:$BA$1686,R$2,FALSE))</f>
        <v>97.315556163525258</v>
      </c>
      <c r="S701" s="17">
        <f>IF($C701="B",VLOOKUP($A701,Bat!$A$4:$BG$1500,S$1,FALSE),VLOOKUP($A701,Pit!$A$4:$BA$1686,S$2,FALSE))</f>
        <v>-0.33982118125710392</v>
      </c>
      <c r="T701" s="48" t="str">
        <f>IF($C701="B",VLOOKUP($A701,Bat!$A$4:$BG$1500,T$1,FALSE),VLOOKUP($A701,Pit!$A$4:$BA$1686,T$2,FALSE))</f>
        <v>-</v>
      </c>
      <c r="U701" s="19">
        <f>IF($C701="B",VLOOKUP($A701,Bat!$A$4:$AU$1464,46,FALSE),VLOOKUP($A701,Pit!$A$4:$BD$1664,55,FALSE))</f>
        <v>800</v>
      </c>
      <c r="V701" s="19">
        <f>IF($C701="B",VLOOKUP($A701,Bat!$A$4:$BA$1464,47,FALSE),VLOOKUP($A701,Pit!$A$4:$BF$1664,56,FALSE))</f>
        <v>800</v>
      </c>
      <c r="W701" s="19">
        <f>IF($C701="B",VLOOKUP($A701,Bat!$A$4:$BA$1464,48,FALSE),VLOOKUP($A701,Pit!$A$4:$BF$1664,57,FALSE))</f>
        <v>0</v>
      </c>
      <c r="X701" s="14">
        <f t="shared" si="47"/>
        <v>1519</v>
      </c>
      <c r="Y701" s="20">
        <f t="shared" si="48"/>
        <v>669</v>
      </c>
      <c r="Z701" s="14" t="str">
        <f>IFERROR(VLOOKUP($D701,Results37!$F$3:$L$1396,Z$1,FALSE),"")</f>
        <v/>
      </c>
      <c r="AA701" s="43" t="str">
        <f>IF(ISERROR(VLOOKUP(D701,Results37!$F$3:$O$1399,AA$1,FALSE)),"",IF(VLOOKUP(D701,Results37!$F$3:$O$1399,AA$1+1,FALSE)=1,"S"&amp;VLOOKUP(D701,Results37!$F$3:$O$1399,AA$1,FALSE),VLOOKUP(D701,Results37!$F$3:$O$1399,AA$1,FALSE)))</f>
        <v/>
      </c>
      <c r="AB701" s="14" t="str">
        <f>IFERROR(VLOOKUP($D701,Results37!$F$3:$L$1396,AB$1,FALSE),"")</f>
        <v/>
      </c>
      <c r="AC701" s="14" t="str">
        <f>IFERROR(VLOOKUP($D701,Results37!$F$3:$L$1396,AC$1,FALSE),"")</f>
        <v/>
      </c>
      <c r="AD701" s="14" t="e">
        <f t="shared" si="49"/>
        <v>#VALUE!</v>
      </c>
      <c r="AE701" s="18" t="str">
        <f>IF(ISERROR(VLOOKUP($AC701&amp;"-"&amp;$F701&amp;" "&amp;G701,Bonuses!$B$1:$G$1006,4,FALSE)),"",INT(VLOOKUP($AC701&amp;"-"&amp;$F701&amp;" "&amp;$G701,Bonuses!$B$1:$G$1006,4,FALSE)))</f>
        <v/>
      </c>
      <c r="AF701" s="14" t="str">
        <f>IF(ISERROR(VLOOKUP($AC701&amp;"-"&amp;$F701,Bonuses!$B$1:$G$1006,5,FALSE)),"",IF(VLOOKUP($AC701&amp;"-"&amp;$F701,Bonuses!$B$1:$G$1006,5,FALSE)="","",VLOOKUP($AC701&amp;"-"&amp;$F701,Bonuses!$B$1:$G$1006,6,FALSE)&amp;" yrs, "&amp;VLOOKUP($AC701&amp;"-"&amp;$F701,Bonuses!$B$1:$G$1006,5,FALSE)))</f>
        <v/>
      </c>
    </row>
    <row r="702" spans="1:32" s="19" customFormat="1" hidden="1" x14ac:dyDescent="0.3">
      <c r="A702" s="19">
        <v>12180</v>
      </c>
      <c r="B702" s="19">
        <f t="shared" si="46"/>
        <v>0</v>
      </c>
      <c r="C702" s="14" t="str">
        <f>IF(ISNUMBER(IFERROR(VLOOKUP($A702,Pit!$A$4:$A$600,1,FALSE),"B")),"P","B")</f>
        <v>B</v>
      </c>
      <c r="D702" s="15">
        <f>IF($C702="B",VLOOKUP($A702,Bat!$A$4:$BG$1500,D$1,FALSE),VLOOKUP($A702,Pit!$A$4:$BA$1686,D$2,FALSE))</f>
        <v>12180</v>
      </c>
      <c r="E702" s="14" t="str">
        <f>IF($C702="B",VLOOKUP($A702,Bat!$A$4:$BG$1500,E$1,FALSE),VLOOKUP($A702,Pit!$A$4:$BA$1686,E$2,FALSE))</f>
        <v>1B</v>
      </c>
      <c r="F702" s="14" t="str">
        <f>IF($C702="B",VLOOKUP($A702,Bat!$A$4:$BG$1500,F$1,FALSE),VLOOKUP($A702,Pit!$A$4:$BA$1686,F$2,FALSE))</f>
        <v>Derek</v>
      </c>
      <c r="G702" s="14" t="str">
        <f>IF($C702="B",VLOOKUP($A702,Bat!$A$4:$BG$1500,G$1,FALSE),VLOOKUP($A702,Pit!$A$4:$BA$1686,G$2,FALSE))</f>
        <v>Gutiérrez</v>
      </c>
      <c r="H702" s="14">
        <f>IF($C702="B",VLOOKUP($A702,Bat!$A$4:$BG$1500,H$1,FALSE),VLOOKUP($A702,Pit!$A$4:$BA$1686,H$2,FALSE))</f>
        <v>18</v>
      </c>
      <c r="I702" s="14" t="str">
        <f>IF($C702="B",VLOOKUP($A702,Bat!$A$4:$BG$1500,I$1,FALSE),VLOOKUP($A702,Pit!$A$4:$BA$1686,I$2,FALSE))</f>
        <v>R</v>
      </c>
      <c r="J702" s="14" t="str">
        <f>IF($C702="B",VLOOKUP($A702,Bat!$A$4:$BG$1500,J$1,FALSE),VLOOKUP($A702,Pit!$A$4:$BA$1686,J$2,FALSE))</f>
        <v>L</v>
      </c>
      <c r="K702" s="14" t="str">
        <f>IF($C702="B",VLOOKUP($A702,Bat!$A$4:$BG$1500,K$1,FALSE),VLOOKUP($A702,Pit!$A$4:$BA$1686,K$2,FALSE))</f>
        <v>Normal</v>
      </c>
      <c r="L702" s="15" t="str">
        <f>IF($C702="B",VLOOKUP($A702,Bat!$A$4:$BG$1500,L$1,FALSE),VLOOKUP($A702,Pit!$A$4:$BA$1686,L$2,FALSE))</f>
        <v>Normal</v>
      </c>
      <c r="M702" s="14">
        <f>IF($C702="B",VLOOKUP($A702,Bat!$A$4:$BG$1500,M$1,FALSE),VLOOKUP($A702,Pit!$A$4:$BA$1686,M$2,FALSE))</f>
        <v>2</v>
      </c>
      <c r="N702" s="14">
        <f>IF($C702="B",VLOOKUP($A702,Bat!$A$4:$BG$1500,N$1,FALSE),VLOOKUP($A702,Pit!$A$4:$BA$1686,N$2,FALSE))</f>
        <v>2</v>
      </c>
      <c r="O702" s="14">
        <f>IF($C702="B",VLOOKUP($A702,Bat!$A$4:$BG$1500,O$1,FALSE),VLOOKUP($A702,Pit!$A$4:$BA$1686,O$2,FALSE))</f>
        <v>4</v>
      </c>
      <c r="P702" s="14">
        <f>IF($C702="B",VLOOKUP($A702,Bat!$A$4:$BG$1500,P$1,FALSE),VLOOKUP($A702,Pit!$A$4:$BA$1686,P$2,FALSE))</f>
        <v>4</v>
      </c>
      <c r="Q702" s="15">
        <f>IF($C702="B",VLOOKUP($A702,Bat!$A$4:$BG$1500,Q$1,FALSE),VLOOKUP($A702,Pit!$A$4:$BA$1686,Q$2,FALSE))</f>
        <v>3</v>
      </c>
      <c r="R702" s="16">
        <f>IF($C702="B",VLOOKUP($A702,Bat!$A$4:$BG$1500,R$1,FALSE),VLOOKUP($A702,Pit!$A$4:$BA$1686,R$2,FALSE))</f>
        <v>106.45128994716069</v>
      </c>
      <c r="S702" s="17">
        <f>IF($C702="B",VLOOKUP($A702,Bat!$A$4:$BG$1500,S$1,FALSE),VLOOKUP($A702,Pit!$A$4:$BA$1686,S$2,FALSE))</f>
        <v>-0.34606592574672962</v>
      </c>
      <c r="T702" s="48" t="str">
        <f>IF($C702="B",VLOOKUP($A702,Bat!$A$4:$BG$1500,T$1,FALSE),VLOOKUP($A702,Pit!$A$4:$BA$1686,T$2,FALSE))</f>
        <v>$100k</v>
      </c>
      <c r="U702" s="19">
        <f>IF($C702="B",VLOOKUP($A702,Bat!$A$4:$AU$1464,46,FALSE),VLOOKUP($A702,Pit!$A$4:$BD$1664,55,FALSE))</f>
        <v>800</v>
      </c>
      <c r="V702" s="19">
        <f>IF($C702="B",VLOOKUP($A702,Bat!$A$4:$BA$1464,47,FALSE),VLOOKUP($A702,Pit!$A$4:$BF$1664,56,FALSE))</f>
        <v>800</v>
      </c>
      <c r="W702" s="19">
        <f>IF($C702="B",VLOOKUP($A702,Bat!$A$4:$BA$1464,48,FALSE),VLOOKUP($A702,Pit!$A$4:$BF$1664,57,FALSE))</f>
        <v>0</v>
      </c>
      <c r="X702" s="14">
        <f t="shared" si="47"/>
        <v>1522</v>
      </c>
      <c r="Y702" s="20">
        <f t="shared" si="48"/>
        <v>672</v>
      </c>
      <c r="Z702" s="14" t="str">
        <f>IFERROR(VLOOKUP($D702,Results37!$F$3:$L$1396,Z$1,FALSE),"")</f>
        <v/>
      </c>
      <c r="AA702" s="43" t="str">
        <f>IF(ISERROR(VLOOKUP(D702,Results37!$F$3:$O$1399,AA$1,FALSE)),"",IF(VLOOKUP(D702,Results37!$F$3:$O$1399,AA$1+1,FALSE)=1,"S"&amp;VLOOKUP(D702,Results37!$F$3:$O$1399,AA$1,FALSE),VLOOKUP(D702,Results37!$F$3:$O$1399,AA$1,FALSE)))</f>
        <v/>
      </c>
      <c r="AB702" s="14" t="str">
        <f>IFERROR(VLOOKUP($D702,Results37!$F$3:$L$1396,AB$1,FALSE),"")</f>
        <v/>
      </c>
      <c r="AC702" s="14" t="str">
        <f>IFERROR(VLOOKUP($D702,Results37!$F$3:$L$1396,AC$1,FALSE),"")</f>
        <v/>
      </c>
      <c r="AD702" s="14" t="e">
        <f t="shared" si="49"/>
        <v>#VALUE!</v>
      </c>
      <c r="AE702" s="18" t="str">
        <f>IF(ISERROR(VLOOKUP($AC702&amp;"-"&amp;$F702&amp;" "&amp;G702,Bonuses!$B$1:$G$1006,4,FALSE)),"",INT(VLOOKUP($AC702&amp;"-"&amp;$F702&amp;" "&amp;$G702,Bonuses!$B$1:$G$1006,4,FALSE)))</f>
        <v/>
      </c>
      <c r="AF702" s="14" t="str">
        <f>IF(ISERROR(VLOOKUP($AC702&amp;"-"&amp;$F702,Bonuses!$B$1:$G$1006,5,FALSE)),"",IF(VLOOKUP($AC702&amp;"-"&amp;$F702,Bonuses!$B$1:$G$1006,5,FALSE)="","",VLOOKUP($AC702&amp;"-"&amp;$F702,Bonuses!$B$1:$G$1006,6,FALSE)&amp;" yrs, "&amp;VLOOKUP($AC702&amp;"-"&amp;$F702,Bonuses!$B$1:$G$1006,5,FALSE)))</f>
        <v/>
      </c>
    </row>
    <row r="703" spans="1:32" s="19" customFormat="1" hidden="1" x14ac:dyDescent="0.3">
      <c r="A703" s="19">
        <v>12418</v>
      </c>
      <c r="B703" s="19">
        <f t="shared" si="46"/>
        <v>0</v>
      </c>
      <c r="C703" s="14" t="str">
        <f>IF(ISNUMBER(IFERROR(VLOOKUP($A703,Pit!$A$4:$A$600,1,FALSE),"B")),"P","B")</f>
        <v>P</v>
      </c>
      <c r="D703" s="15">
        <f>IF($C703="B",VLOOKUP($A703,Bat!$A$4:$BG$1500,D$1,FALSE),VLOOKUP($A703,Pit!$A$4:$BA$1686,D$2,FALSE))</f>
        <v>12418</v>
      </c>
      <c r="E703" s="14" t="str">
        <f>IF($C703="B",VLOOKUP($A703,Bat!$A$4:$BG$1500,E$1,FALSE),VLOOKUP($A703,Pit!$A$4:$BA$1686,E$2,FALSE))</f>
        <v>SP</v>
      </c>
      <c r="F703" s="14" t="str">
        <f>IF($C703="B",VLOOKUP($A703,Bat!$A$4:$BG$1500,F$1,FALSE),VLOOKUP($A703,Pit!$A$4:$BA$1686,F$2,FALSE))</f>
        <v>Zak</v>
      </c>
      <c r="G703" s="14" t="str">
        <f>IF($C703="B",VLOOKUP($A703,Bat!$A$4:$BG$1500,G$1,FALSE),VLOOKUP($A703,Pit!$A$4:$BA$1686,G$2,FALSE))</f>
        <v>Filmer</v>
      </c>
      <c r="H703" s="14">
        <f>IF($C703="B",VLOOKUP($A703,Bat!$A$4:$BG$1500,H$1,FALSE),VLOOKUP($A703,Pit!$A$4:$BA$1686,H$2,FALSE))</f>
        <v>21</v>
      </c>
      <c r="I703" s="14" t="str">
        <f>IF($C703="B",VLOOKUP($A703,Bat!$A$4:$BG$1500,I$1,FALSE),VLOOKUP($A703,Pit!$A$4:$BA$1686,I$2,FALSE))</f>
        <v>R</v>
      </c>
      <c r="J703" s="14" t="str">
        <f>IF($C703="B",VLOOKUP($A703,Bat!$A$4:$BG$1500,J$1,FALSE),VLOOKUP($A703,Pit!$A$4:$BA$1686,J$2,FALSE))</f>
        <v>R</v>
      </c>
      <c r="K703" s="14" t="str">
        <f>IF($C703="B",VLOOKUP($A703,Bat!$A$4:$BG$1500,K$1,FALSE),VLOOKUP($A703,Pit!$A$4:$BA$1686,K$2,FALSE))</f>
        <v>Low</v>
      </c>
      <c r="L703" s="15" t="str">
        <f>IF($C703="B",VLOOKUP($A703,Bat!$A$4:$BG$1500,L$1,FALSE),VLOOKUP($A703,Pit!$A$4:$BA$1686,L$2,FALSE))</f>
        <v>Normal</v>
      </c>
      <c r="M703" s="14">
        <f>IF($C703="B",VLOOKUP($A703,Bat!$A$4:$BG$1500,M$1,FALSE),VLOOKUP($A703,Pit!$A$4:$BA$1686,M$2,FALSE))</f>
        <v>4</v>
      </c>
      <c r="N703" s="14">
        <f>IF($C703="B",VLOOKUP($A703,Bat!$A$4:$BG$1500,N$1,FALSE),VLOOKUP($A703,Pit!$A$4:$BA$1686,N$2,FALSE))</f>
        <v>1</v>
      </c>
      <c r="O703" s="14">
        <f>IF($C703="B",VLOOKUP($A703,Bat!$A$4:$BG$1500,O$1,FALSE),VLOOKUP($A703,Pit!$A$4:$BA$1686,O$2,FALSE))</f>
        <v>4</v>
      </c>
      <c r="P703" s="14" t="str">
        <f>IF($C703="B",VLOOKUP($A703,Bat!$A$4:$BG$1500,P$1,FALSE),VLOOKUP($A703,Pit!$A$4:$BA$1686,P$2,FALSE))</f>
        <v>91-93 Mph</v>
      </c>
      <c r="Q703" s="15">
        <f>IF($C703="B",VLOOKUP($A703,Bat!$A$4:$BG$1500,Q$1,FALSE),VLOOKUP($A703,Pit!$A$4:$BA$1686,Q$2,FALSE))</f>
        <v>9</v>
      </c>
      <c r="R703" s="16">
        <f>IF($C703="B",VLOOKUP($A703,Bat!$A$4:$BG$1500,R$1,FALSE),VLOOKUP($A703,Pit!$A$4:$BA$1686,R$2,FALSE))</f>
        <v>99.344957446127296</v>
      </c>
      <c r="S703" s="17">
        <f>IF($C703="B",VLOOKUP($A703,Bat!$A$4:$BG$1500,S$1,FALSE),VLOOKUP($A703,Pit!$A$4:$BA$1686,S$2,FALSE))</f>
        <v>-0.15259538817411478</v>
      </c>
      <c r="T703" s="48" t="str">
        <f>IF($C703="B",VLOOKUP($A703,Bat!$A$4:$BG$1500,T$1,FALSE),VLOOKUP($A703,Pit!$A$4:$BA$1686,T$2,FALSE))</f>
        <v>-</v>
      </c>
      <c r="U703" s="19">
        <f>IF($C703="B",VLOOKUP($A703,Bat!$A$4:$AU$1464,46,FALSE),VLOOKUP($A703,Pit!$A$4:$BD$1664,55,FALSE))</f>
        <v>800</v>
      </c>
      <c r="V703" s="19">
        <f>IF($C703="B",VLOOKUP($A703,Bat!$A$4:$BA$1464,47,FALSE),VLOOKUP($A703,Pit!$A$4:$BF$1664,56,FALSE))</f>
        <v>800</v>
      </c>
      <c r="W703" s="19">
        <f>IF($C703="B",VLOOKUP($A703,Bat!$A$4:$BA$1464,48,FALSE),VLOOKUP($A703,Pit!$A$4:$BF$1664,57,FALSE))</f>
        <v>0</v>
      </c>
      <c r="X703" s="14">
        <f t="shared" si="47"/>
        <v>1397</v>
      </c>
      <c r="Y703" s="20">
        <f t="shared" si="48"/>
        <v>547</v>
      </c>
      <c r="Z703" s="14" t="str">
        <f>IFERROR(VLOOKUP($D703,Results37!$F$3:$L$1396,Z$1,FALSE),"")</f>
        <v/>
      </c>
      <c r="AA703" s="43" t="str">
        <f>IF(ISERROR(VLOOKUP(D703,Results37!$F$3:$O$1399,AA$1,FALSE)),"",IF(VLOOKUP(D703,Results37!$F$3:$O$1399,AA$1+1,FALSE)=1,"S"&amp;VLOOKUP(D703,Results37!$F$3:$O$1399,AA$1,FALSE),VLOOKUP(D703,Results37!$F$3:$O$1399,AA$1,FALSE)))</f>
        <v/>
      </c>
      <c r="AB703" s="14" t="str">
        <f>IFERROR(VLOOKUP($D703,Results37!$F$3:$L$1396,AB$1,FALSE),"")</f>
        <v/>
      </c>
      <c r="AC703" s="14" t="str">
        <f>IFERROR(VLOOKUP($D703,Results37!$F$3:$L$1396,AC$1,FALSE),"")</f>
        <v/>
      </c>
      <c r="AD703" s="14" t="e">
        <f t="shared" si="49"/>
        <v>#VALUE!</v>
      </c>
      <c r="AE703" s="18" t="str">
        <f>IF(ISERROR(VLOOKUP($AC703&amp;"-"&amp;$F703&amp;" "&amp;G703,Bonuses!$B$1:$G$1006,4,FALSE)),"",INT(VLOOKUP($AC703&amp;"-"&amp;$F703&amp;" "&amp;$G703,Bonuses!$B$1:$G$1006,4,FALSE)))</f>
        <v/>
      </c>
      <c r="AF703" s="14" t="str">
        <f>IF(ISERROR(VLOOKUP($AC703&amp;"-"&amp;$F703,Bonuses!$B$1:$G$1006,5,FALSE)),"",IF(VLOOKUP($AC703&amp;"-"&amp;$F703,Bonuses!$B$1:$G$1006,5,FALSE)="","",VLOOKUP($AC703&amp;"-"&amp;$F703,Bonuses!$B$1:$G$1006,6,FALSE)&amp;" yrs, "&amp;VLOOKUP($AC703&amp;"-"&amp;$F703,Bonuses!$B$1:$G$1006,5,FALSE)))</f>
        <v/>
      </c>
    </row>
    <row r="704" spans="1:32" s="19" customFormat="1" hidden="1" x14ac:dyDescent="0.3">
      <c r="A704" s="19">
        <v>11819</v>
      </c>
      <c r="B704" s="19">
        <f t="shared" si="46"/>
        <v>0</v>
      </c>
      <c r="C704" s="14" t="str">
        <f>IF(ISNUMBER(IFERROR(VLOOKUP($A704,Pit!$A$4:$A$600,1,FALSE),"B")),"P","B")</f>
        <v>P</v>
      </c>
      <c r="D704" s="15">
        <f>IF($C704="B",VLOOKUP($A704,Bat!$A$4:$BG$1500,D$1,FALSE),VLOOKUP($A704,Pit!$A$4:$BA$1686,D$2,FALSE))</f>
        <v>11819</v>
      </c>
      <c r="E704" s="14" t="str">
        <f>IF($C704="B",VLOOKUP($A704,Bat!$A$4:$BG$1500,E$1,FALSE),VLOOKUP($A704,Pit!$A$4:$BA$1686,E$2,FALSE))</f>
        <v>RP</v>
      </c>
      <c r="F704" s="14" t="str">
        <f>IF($C704="B",VLOOKUP($A704,Bat!$A$4:$BG$1500,F$1,FALSE),VLOOKUP($A704,Pit!$A$4:$BA$1686,F$2,FALSE))</f>
        <v>Artie</v>
      </c>
      <c r="G704" s="14" t="str">
        <f>IF($C704="B",VLOOKUP($A704,Bat!$A$4:$BG$1500,G$1,FALSE),VLOOKUP($A704,Pit!$A$4:$BA$1686,G$2,FALSE))</f>
        <v>Anderson</v>
      </c>
      <c r="H704" s="14">
        <f>IF($C704="B",VLOOKUP($A704,Bat!$A$4:$BG$1500,H$1,FALSE),VLOOKUP($A704,Pit!$A$4:$BA$1686,H$2,FALSE))</f>
        <v>21</v>
      </c>
      <c r="I704" s="14" t="str">
        <f>IF($C704="B",VLOOKUP($A704,Bat!$A$4:$BG$1500,I$1,FALSE),VLOOKUP($A704,Pit!$A$4:$BA$1686,I$2,FALSE))</f>
        <v>R</v>
      </c>
      <c r="J704" s="14" t="str">
        <f>IF($C704="B",VLOOKUP($A704,Bat!$A$4:$BG$1500,J$1,FALSE),VLOOKUP($A704,Pit!$A$4:$BA$1686,J$2,FALSE))</f>
        <v>R</v>
      </c>
      <c r="K704" s="14" t="str">
        <f>IF($C704="B",VLOOKUP($A704,Bat!$A$4:$BG$1500,K$1,FALSE),VLOOKUP($A704,Pit!$A$4:$BA$1686,K$2,FALSE))</f>
        <v>Low</v>
      </c>
      <c r="L704" s="15" t="str">
        <f>IF($C704="B",VLOOKUP($A704,Bat!$A$4:$BG$1500,L$1,FALSE),VLOOKUP($A704,Pit!$A$4:$BA$1686,L$2,FALSE))</f>
        <v>Normal</v>
      </c>
      <c r="M704" s="14">
        <f>IF($C704="B",VLOOKUP($A704,Bat!$A$4:$BG$1500,M$1,FALSE),VLOOKUP($A704,Pit!$A$4:$BA$1686,M$2,FALSE))</f>
        <v>4</v>
      </c>
      <c r="N704" s="14">
        <f>IF($C704="B",VLOOKUP($A704,Bat!$A$4:$BG$1500,N$1,FALSE),VLOOKUP($A704,Pit!$A$4:$BA$1686,N$2,FALSE))</f>
        <v>2</v>
      </c>
      <c r="O704" s="14">
        <f>IF($C704="B",VLOOKUP($A704,Bat!$A$4:$BG$1500,O$1,FALSE),VLOOKUP($A704,Pit!$A$4:$BA$1686,O$2,FALSE))</f>
        <v>3</v>
      </c>
      <c r="P704" s="14" t="str">
        <f>IF($C704="B",VLOOKUP($A704,Bat!$A$4:$BG$1500,P$1,FALSE),VLOOKUP($A704,Pit!$A$4:$BA$1686,P$2,FALSE))</f>
        <v>86-88 Mph</v>
      </c>
      <c r="Q704" s="15">
        <f>IF($C704="B",VLOOKUP($A704,Bat!$A$4:$BG$1500,Q$1,FALSE),VLOOKUP($A704,Pit!$A$4:$BA$1686,Q$2,FALSE))</f>
        <v>9</v>
      </c>
      <c r="R704" s="16">
        <f>IF($C704="B",VLOOKUP($A704,Bat!$A$4:$BG$1500,R$1,FALSE),VLOOKUP($A704,Pit!$A$4:$BA$1686,R$2,FALSE))</f>
        <v>99.328330734434743</v>
      </c>
      <c r="S704" s="17">
        <f>IF($C704="B",VLOOKUP($A704,Bat!$A$4:$BG$1500,S$1,FALSE),VLOOKUP($A704,Pit!$A$4:$BA$1686,S$2,FALSE))</f>
        <v>-0.15412931313498254</v>
      </c>
      <c r="T704" s="48" t="str">
        <f>IF($C704="B",VLOOKUP($A704,Bat!$A$4:$BG$1500,T$1,FALSE),VLOOKUP($A704,Pit!$A$4:$BA$1686,T$2,FALSE))</f>
        <v>$20k</v>
      </c>
      <c r="U704" s="19">
        <f>IF($C704="B",VLOOKUP($A704,Bat!$A$4:$AU$1464,46,FALSE),VLOOKUP($A704,Pit!$A$4:$BD$1664,55,FALSE))</f>
        <v>800</v>
      </c>
      <c r="V704" s="19">
        <f>IF($C704="B",VLOOKUP($A704,Bat!$A$4:$BA$1464,47,FALSE),VLOOKUP($A704,Pit!$A$4:$BF$1664,56,FALSE))</f>
        <v>800</v>
      </c>
      <c r="W704" s="19">
        <f>IF($C704="B",VLOOKUP($A704,Bat!$A$4:$BA$1464,48,FALSE),VLOOKUP($A704,Pit!$A$4:$BF$1664,57,FALSE))</f>
        <v>0</v>
      </c>
      <c r="X704" s="14">
        <f t="shared" si="47"/>
        <v>1398</v>
      </c>
      <c r="Y704" s="20">
        <f t="shared" si="48"/>
        <v>548</v>
      </c>
      <c r="Z704" s="14">
        <f>IFERROR(VLOOKUP($D704,Results37!$F$3:$L$1396,Z$1,FALSE),"")</f>
        <v>465</v>
      </c>
      <c r="AA704" s="43">
        <f>IF(ISERROR(VLOOKUP(D704,Results37!$F$3:$O$1399,AA$1,FALSE)),"",IF(VLOOKUP(D704,Results37!$F$3:$O$1399,AA$1+1,FALSE)=1,"S"&amp;VLOOKUP(D704,Results37!$F$3:$O$1399,AA$1,FALSE),VLOOKUP(D704,Results37!$F$3:$O$1399,AA$1,FALSE)))</f>
        <v>15</v>
      </c>
      <c r="AB704" s="14">
        <f>IFERROR(VLOOKUP($D704,Results37!$F$3:$L$1396,AB$1,FALSE),"")</f>
        <v>29</v>
      </c>
      <c r="AC704" s="14" t="str">
        <f>IFERROR(VLOOKUP($D704,Results37!$F$3:$L$1396,AC$1,FALSE),"")</f>
        <v>Kentucky Thoroughbreds</v>
      </c>
      <c r="AD704" s="14">
        <f t="shared" si="49"/>
        <v>933</v>
      </c>
      <c r="AE704" s="18" t="str">
        <f>IF(ISERROR(VLOOKUP($AC704&amp;"-"&amp;$F704&amp;" "&amp;G704,Bonuses!$B$1:$G$1006,4,FALSE)),"",INT(VLOOKUP($AC704&amp;"-"&amp;$F704&amp;" "&amp;$G704,Bonuses!$B$1:$G$1006,4,FALSE)))</f>
        <v/>
      </c>
      <c r="AF704" s="14" t="str">
        <f>IF(ISERROR(VLOOKUP($AC704&amp;"-"&amp;$F704,Bonuses!$B$1:$G$1006,5,FALSE)),"",IF(VLOOKUP($AC704&amp;"-"&amp;$F704,Bonuses!$B$1:$G$1006,5,FALSE)="","",VLOOKUP($AC704&amp;"-"&amp;$F704,Bonuses!$B$1:$G$1006,6,FALSE)&amp;" yrs, "&amp;VLOOKUP($AC704&amp;"-"&amp;$F704,Bonuses!$B$1:$G$1006,5,FALSE)))</f>
        <v/>
      </c>
    </row>
    <row r="705" spans="1:32" s="19" customFormat="1" hidden="1" x14ac:dyDescent="0.3">
      <c r="A705" s="19">
        <v>8237</v>
      </c>
      <c r="B705" s="19">
        <f t="shared" si="46"/>
        <v>0</v>
      </c>
      <c r="C705" s="14" t="str">
        <f>IF(ISNUMBER(IFERROR(VLOOKUP($A705,Pit!$A$4:$A$600,1,FALSE),"B")),"P","B")</f>
        <v>P</v>
      </c>
      <c r="D705" s="15">
        <f>IF($C705="B",VLOOKUP($A705,Bat!$A$4:$BG$1500,D$1,FALSE),VLOOKUP($A705,Pit!$A$4:$BA$1686,D$2,FALSE))</f>
        <v>8237</v>
      </c>
      <c r="E705" s="14" t="str">
        <f>IF($C705="B",VLOOKUP($A705,Bat!$A$4:$BG$1500,E$1,FALSE),VLOOKUP($A705,Pit!$A$4:$BA$1686,E$2,FALSE))</f>
        <v>RP</v>
      </c>
      <c r="F705" s="14" t="str">
        <f>IF($C705="B",VLOOKUP($A705,Bat!$A$4:$BG$1500,F$1,FALSE),VLOOKUP($A705,Pit!$A$4:$BA$1686,F$2,FALSE))</f>
        <v>Tim</v>
      </c>
      <c r="G705" s="14" t="str">
        <f>IF($C705="B",VLOOKUP($A705,Bat!$A$4:$BG$1500,G$1,FALSE),VLOOKUP($A705,Pit!$A$4:$BA$1686,G$2,FALSE))</f>
        <v>Harrison</v>
      </c>
      <c r="H705" s="14">
        <f>IF($C705="B",VLOOKUP($A705,Bat!$A$4:$BG$1500,H$1,FALSE),VLOOKUP($A705,Pit!$A$4:$BA$1686,H$2,FALSE))</f>
        <v>18</v>
      </c>
      <c r="I705" s="14" t="str">
        <f>IF($C705="B",VLOOKUP($A705,Bat!$A$4:$BG$1500,I$1,FALSE),VLOOKUP($A705,Pit!$A$4:$BA$1686,I$2,FALSE))</f>
        <v>R</v>
      </c>
      <c r="J705" s="14" t="str">
        <f>IF($C705="B",VLOOKUP($A705,Bat!$A$4:$BG$1500,J$1,FALSE),VLOOKUP($A705,Pit!$A$4:$BA$1686,J$2,FALSE))</f>
        <v>R</v>
      </c>
      <c r="K705" s="14" t="str">
        <f>IF($C705="B",VLOOKUP($A705,Bat!$A$4:$BG$1500,K$1,FALSE),VLOOKUP($A705,Pit!$A$4:$BA$1686,K$2,FALSE))</f>
        <v>Low</v>
      </c>
      <c r="L705" s="15" t="str">
        <f>IF($C705="B",VLOOKUP($A705,Bat!$A$4:$BG$1500,L$1,FALSE),VLOOKUP($A705,Pit!$A$4:$BA$1686,L$2,FALSE))</f>
        <v>Normal</v>
      </c>
      <c r="M705" s="14">
        <f>IF($C705="B",VLOOKUP($A705,Bat!$A$4:$BG$1500,M$1,FALSE),VLOOKUP($A705,Pit!$A$4:$BA$1686,M$2,FALSE))</f>
        <v>3</v>
      </c>
      <c r="N705" s="14">
        <f>IF($C705="B",VLOOKUP($A705,Bat!$A$4:$BG$1500,N$1,FALSE),VLOOKUP($A705,Pit!$A$4:$BA$1686,N$2,FALSE))</f>
        <v>1</v>
      </c>
      <c r="O705" s="14">
        <f>IF($C705="B",VLOOKUP($A705,Bat!$A$4:$BG$1500,O$1,FALSE),VLOOKUP($A705,Pit!$A$4:$BA$1686,O$2,FALSE))</f>
        <v>2</v>
      </c>
      <c r="P705" s="14" t="str">
        <f>IF($C705="B",VLOOKUP($A705,Bat!$A$4:$BG$1500,P$1,FALSE),VLOOKUP($A705,Pit!$A$4:$BA$1686,P$2,FALSE))</f>
        <v>85-87 Mph</v>
      </c>
      <c r="Q705" s="15">
        <f>IF($C705="B",VLOOKUP($A705,Bat!$A$4:$BG$1500,Q$1,FALSE),VLOOKUP($A705,Pit!$A$4:$BA$1686,Q$2,FALSE))</f>
        <v>6</v>
      </c>
      <c r="R705" s="16">
        <f>IF($C705="B",VLOOKUP($A705,Bat!$A$4:$BG$1500,R$1,FALSE),VLOOKUP($A705,Pit!$A$4:$BA$1686,R$2,FALSE))</f>
        <v>91.799021853188265</v>
      </c>
      <c r="S705" s="17">
        <f>IF($C705="B",VLOOKUP($A705,Bat!$A$4:$BG$1500,S$1,FALSE),VLOOKUP($A705,Pit!$A$4:$BA$1686,S$2,FALSE))</f>
        <v>-0.84875823583415178</v>
      </c>
      <c r="T705" s="48" t="str">
        <f>IF($C705="B",VLOOKUP($A705,Bat!$A$4:$BG$1500,T$1,FALSE),VLOOKUP($A705,Pit!$A$4:$BA$1686,T$2,FALSE))</f>
        <v>$65k</v>
      </c>
      <c r="U705" s="19">
        <f>IF($C705="B",VLOOKUP($A705,Bat!$A$4:$AU$1464,46,FALSE),VLOOKUP($A705,Pit!$A$4:$BD$1664,55,FALSE))</f>
        <v>800</v>
      </c>
      <c r="V705" s="19">
        <f>IF($C705="B",VLOOKUP($A705,Bat!$A$4:$BA$1464,47,FALSE),VLOOKUP($A705,Pit!$A$4:$BF$1664,56,FALSE))</f>
        <v>800</v>
      </c>
      <c r="W705" s="19">
        <f>IF($C705="B",VLOOKUP($A705,Bat!$A$4:$BA$1464,48,FALSE),VLOOKUP($A705,Pit!$A$4:$BF$1664,57,FALSE))</f>
        <v>0</v>
      </c>
      <c r="X705" s="14">
        <f t="shared" si="47"/>
        <v>1778</v>
      </c>
      <c r="Y705" s="20">
        <f t="shared" si="48"/>
        <v>928</v>
      </c>
      <c r="Z705" s="14" t="str">
        <f>IFERROR(VLOOKUP($D705,Results37!$F$3:$L$1396,Z$1,FALSE),"")</f>
        <v/>
      </c>
      <c r="AA705" s="43" t="str">
        <f>IF(ISERROR(VLOOKUP(D705,Results37!$F$3:$O$1399,AA$1,FALSE)),"",IF(VLOOKUP(D705,Results37!$F$3:$O$1399,AA$1+1,FALSE)=1,"S"&amp;VLOOKUP(D705,Results37!$F$3:$O$1399,AA$1,FALSE),VLOOKUP(D705,Results37!$F$3:$O$1399,AA$1,FALSE)))</f>
        <v/>
      </c>
      <c r="AB705" s="14" t="str">
        <f>IFERROR(VLOOKUP($D705,Results37!$F$3:$L$1396,AB$1,FALSE),"")</f>
        <v/>
      </c>
      <c r="AC705" s="14" t="str">
        <f>IFERROR(VLOOKUP($D705,Results37!$F$3:$L$1396,AC$1,FALSE),"")</f>
        <v/>
      </c>
      <c r="AD705" s="14" t="e">
        <f t="shared" si="49"/>
        <v>#VALUE!</v>
      </c>
      <c r="AE705" s="18" t="str">
        <f>IF(ISERROR(VLOOKUP($AC705&amp;"-"&amp;$F705&amp;" "&amp;G705,Bonuses!$B$1:$G$1006,4,FALSE)),"",INT(VLOOKUP($AC705&amp;"-"&amp;$F705&amp;" "&amp;$G705,Bonuses!$B$1:$G$1006,4,FALSE)))</f>
        <v/>
      </c>
      <c r="AF705" s="14" t="str">
        <f>AA705&amp;"."&amp;AB705&amp;" ("&amp;Z705&amp;" overall) - "&amp;IF(C705="B",E705,J705&amp;"HP")&amp;" [url=http://www.pebabaseball.com/reports/news/html/players/player_"&amp;D705&amp;".html]"&amp;F705&amp;" "&amp;G705&amp;"[/url]"</f>
        <v>. ( overall) - RHP [url=http://www.pebabaseball.com/reports/news/html/players/player_8237.html]Tim Harrison[/url]</v>
      </c>
    </row>
    <row r="706" spans="1:32" s="19" customFormat="1" hidden="1" x14ac:dyDescent="0.3">
      <c r="A706" s="19">
        <v>8348</v>
      </c>
      <c r="B706" s="19">
        <f t="shared" si="46"/>
        <v>0</v>
      </c>
      <c r="C706" s="14" t="str">
        <f>IF(ISNUMBER(IFERROR(VLOOKUP($A706,Pit!$A$4:$A$600,1,FALSE),"B")),"P","B")</f>
        <v>B</v>
      </c>
      <c r="D706" s="15">
        <f>IF($C706="B",VLOOKUP($A706,Bat!$A$4:$BG$1500,D$1,FALSE),VLOOKUP($A706,Pit!$A$4:$BA$1686,D$2,FALSE))</f>
        <v>8348</v>
      </c>
      <c r="E706" s="14" t="str">
        <f>IF($C706="B",VLOOKUP($A706,Bat!$A$4:$BG$1500,E$1,FALSE),VLOOKUP($A706,Pit!$A$4:$BA$1686,E$2,FALSE))</f>
        <v>1B</v>
      </c>
      <c r="F706" s="14" t="str">
        <f>IF($C706="B",VLOOKUP($A706,Bat!$A$4:$BG$1500,F$1,FALSE),VLOOKUP($A706,Pit!$A$4:$BA$1686,F$2,FALSE))</f>
        <v>Mark</v>
      </c>
      <c r="G706" s="14" t="str">
        <f>IF($C706="B",VLOOKUP($A706,Bat!$A$4:$BG$1500,G$1,FALSE),VLOOKUP($A706,Pit!$A$4:$BA$1686,G$2,FALSE))</f>
        <v>Clark</v>
      </c>
      <c r="H706" s="14">
        <f>IF($C706="B",VLOOKUP($A706,Bat!$A$4:$BG$1500,H$1,FALSE),VLOOKUP($A706,Pit!$A$4:$BA$1686,H$2,FALSE))</f>
        <v>21</v>
      </c>
      <c r="I706" s="14" t="str">
        <f>IF($C706="B",VLOOKUP($A706,Bat!$A$4:$BG$1500,I$1,FALSE),VLOOKUP($A706,Pit!$A$4:$BA$1686,I$2,FALSE))</f>
        <v>R</v>
      </c>
      <c r="J706" s="14" t="str">
        <f>IF($C706="B",VLOOKUP($A706,Bat!$A$4:$BG$1500,J$1,FALSE),VLOOKUP($A706,Pit!$A$4:$BA$1686,J$2,FALSE))</f>
        <v>R</v>
      </c>
      <c r="K706" s="14" t="str">
        <f>IF($C706="B",VLOOKUP($A706,Bat!$A$4:$BG$1500,K$1,FALSE),VLOOKUP($A706,Pit!$A$4:$BA$1686,K$2,FALSE))</f>
        <v>Low</v>
      </c>
      <c r="L706" s="15" t="str">
        <f>IF($C706="B",VLOOKUP($A706,Bat!$A$4:$BG$1500,L$1,FALSE),VLOOKUP($A706,Pit!$A$4:$BA$1686,L$2,FALSE))</f>
        <v>Normal</v>
      </c>
      <c r="M706" s="14">
        <f>IF($C706="B",VLOOKUP($A706,Bat!$A$4:$BG$1500,M$1,FALSE),VLOOKUP($A706,Pit!$A$4:$BA$1686,M$2,FALSE))</f>
        <v>3</v>
      </c>
      <c r="N706" s="14">
        <f>IF($C706="B",VLOOKUP($A706,Bat!$A$4:$BG$1500,N$1,FALSE),VLOOKUP($A706,Pit!$A$4:$BA$1686,N$2,FALSE))</f>
        <v>3</v>
      </c>
      <c r="O706" s="14">
        <f>IF($C706="B",VLOOKUP($A706,Bat!$A$4:$BG$1500,O$1,FALSE),VLOOKUP($A706,Pit!$A$4:$BA$1686,O$2,FALSE))</f>
        <v>4</v>
      </c>
      <c r="P706" s="14">
        <f>IF($C706="B",VLOOKUP($A706,Bat!$A$4:$BG$1500,P$1,FALSE),VLOOKUP($A706,Pit!$A$4:$BA$1686,P$2,FALSE))</f>
        <v>6</v>
      </c>
      <c r="Q706" s="15">
        <f>IF($C706="B",VLOOKUP($A706,Bat!$A$4:$BG$1500,Q$1,FALSE),VLOOKUP($A706,Pit!$A$4:$BA$1686,Q$2,FALSE))</f>
        <v>4</v>
      </c>
      <c r="R706" s="16">
        <f>IF($C706="B",VLOOKUP($A706,Bat!$A$4:$BG$1500,R$1,FALSE),VLOOKUP($A706,Pit!$A$4:$BA$1686,R$2,FALSE))</f>
        <v>107.47720893061793</v>
      </c>
      <c r="S706" s="17">
        <f>IF($C706="B",VLOOKUP($A706,Bat!$A$4:$BG$1500,S$1,FALSE),VLOOKUP($A706,Pit!$A$4:$BA$1686,S$2,FALSE))</f>
        <v>-0.13176296475025648</v>
      </c>
      <c r="T706" s="48" t="str">
        <f>IF($C706="B",VLOOKUP($A706,Bat!$A$4:$BG$1500,T$1,FALSE),VLOOKUP($A706,Pit!$A$4:$BA$1686,T$2,FALSE))</f>
        <v>$20k</v>
      </c>
      <c r="U706" s="19">
        <f>IF($C706="B",VLOOKUP($A706,Bat!$A$4:$AU$1464,46,FALSE),VLOOKUP($A706,Pit!$A$4:$BD$1664,55,FALSE))</f>
        <v>800</v>
      </c>
      <c r="V706" s="19">
        <f>IF($C706="B",VLOOKUP($A706,Bat!$A$4:$BA$1464,47,FALSE),VLOOKUP($A706,Pit!$A$4:$BF$1664,56,FALSE))</f>
        <v>800</v>
      </c>
      <c r="W706" s="19">
        <f>IF($C706="B",VLOOKUP($A706,Bat!$A$4:$BA$1464,48,FALSE),VLOOKUP($A706,Pit!$A$4:$BF$1664,57,FALSE))</f>
        <v>0</v>
      </c>
      <c r="X706" s="14">
        <f t="shared" si="47"/>
        <v>1386</v>
      </c>
      <c r="Y706" s="20">
        <f t="shared" si="48"/>
        <v>536</v>
      </c>
      <c r="Z706" s="14">
        <f>IFERROR(VLOOKUP($D706,Results37!$F$3:$L$1396,Z$1,FALSE),"")</f>
        <v>299</v>
      </c>
      <c r="AA706" s="43">
        <f>IF(ISERROR(VLOOKUP(D706,Results37!$F$3:$O$1399,AA$1,FALSE)),"",IF(VLOOKUP(D706,Results37!$F$3:$O$1399,AA$1+1,FALSE)=1,"S"&amp;VLOOKUP(D706,Results37!$F$3:$O$1399,AA$1,FALSE),VLOOKUP(D706,Results37!$F$3:$O$1399,AA$1,FALSE)))</f>
        <v>10</v>
      </c>
      <c r="AB706" s="14">
        <f>IFERROR(VLOOKUP($D706,Results37!$F$3:$L$1396,AB$1,FALSE),"")</f>
        <v>23</v>
      </c>
      <c r="AC706" s="14" t="str">
        <f>IFERROR(VLOOKUP($D706,Results37!$F$3:$L$1396,AC$1,FALSE),"")</f>
        <v>Fargo Dinosaurs</v>
      </c>
      <c r="AD706" s="14">
        <f t="shared" si="49"/>
        <v>1087</v>
      </c>
      <c r="AE706" s="18" t="str">
        <f>IF(ISERROR(VLOOKUP($AC706&amp;"-"&amp;$F706&amp;" "&amp;G706,Bonuses!$B$1:$G$1006,4,FALSE)),"",INT(VLOOKUP($AC706&amp;"-"&amp;$F706&amp;" "&amp;$G706,Bonuses!$B$1:$G$1006,4,FALSE)))</f>
        <v/>
      </c>
      <c r="AF706" s="14" t="str">
        <f>AA706&amp;"."&amp;AB706&amp;" ("&amp;Z706&amp;") - "&amp;E706&amp;" "&amp;F706&amp;" "&amp;G706</f>
        <v>10.23 (299) - 1B Mark Clark</v>
      </c>
    </row>
    <row r="707" spans="1:32" s="19" customFormat="1" hidden="1" x14ac:dyDescent="0.3">
      <c r="A707" s="19">
        <v>16866</v>
      </c>
      <c r="B707" s="19">
        <f t="shared" si="46"/>
        <v>0</v>
      </c>
      <c r="C707" s="14" t="str">
        <f>IF(ISNUMBER(IFERROR(VLOOKUP($A707,Pit!$A$4:$A$600,1,FALSE),"B")),"P","B")</f>
        <v>P</v>
      </c>
      <c r="D707" s="15">
        <f>IF($C707="B",VLOOKUP($A707,Bat!$A$4:$BG$1500,D$1,FALSE),VLOOKUP($A707,Pit!$A$4:$BA$1686,D$2,FALSE))</f>
        <v>16866</v>
      </c>
      <c r="E707" s="14" t="str">
        <f>IF($C707="B",VLOOKUP($A707,Bat!$A$4:$BG$1500,E$1,FALSE),VLOOKUP($A707,Pit!$A$4:$BA$1686,E$2,FALSE))</f>
        <v>SP</v>
      </c>
      <c r="F707" s="14" t="str">
        <f>IF($C707="B",VLOOKUP($A707,Bat!$A$4:$BG$1500,F$1,FALSE),VLOOKUP($A707,Pit!$A$4:$BA$1686,F$2,FALSE))</f>
        <v>Mark</v>
      </c>
      <c r="G707" s="14" t="str">
        <f>IF($C707="B",VLOOKUP($A707,Bat!$A$4:$BG$1500,G$1,FALSE),VLOOKUP($A707,Pit!$A$4:$BA$1686,G$2,FALSE))</f>
        <v>Chamberlain</v>
      </c>
      <c r="H707" s="14">
        <f>IF($C707="B",VLOOKUP($A707,Bat!$A$4:$BG$1500,H$1,FALSE),VLOOKUP($A707,Pit!$A$4:$BA$1686,H$2,FALSE))</f>
        <v>22</v>
      </c>
      <c r="I707" s="14" t="str">
        <f>IF($C707="B",VLOOKUP($A707,Bat!$A$4:$BG$1500,I$1,FALSE),VLOOKUP($A707,Pit!$A$4:$BA$1686,I$2,FALSE))</f>
        <v>R</v>
      </c>
      <c r="J707" s="14" t="str">
        <f>IF($C707="B",VLOOKUP($A707,Bat!$A$4:$BG$1500,J$1,FALSE),VLOOKUP($A707,Pit!$A$4:$BA$1686,J$2,FALSE))</f>
        <v>R</v>
      </c>
      <c r="K707" s="14" t="str">
        <f>IF($C707="B",VLOOKUP($A707,Bat!$A$4:$BG$1500,K$1,FALSE),VLOOKUP($A707,Pit!$A$4:$BA$1686,K$2,FALSE))</f>
        <v>Normal</v>
      </c>
      <c r="L707" s="15" t="str">
        <f>IF($C707="B",VLOOKUP($A707,Bat!$A$4:$BG$1500,L$1,FALSE),VLOOKUP($A707,Pit!$A$4:$BA$1686,L$2,FALSE))</f>
        <v>Normal</v>
      </c>
      <c r="M707" s="14">
        <f>IF($C707="B",VLOOKUP($A707,Bat!$A$4:$BG$1500,M$1,FALSE),VLOOKUP($A707,Pit!$A$4:$BA$1686,M$2,FALSE))</f>
        <v>4</v>
      </c>
      <c r="N707" s="14">
        <f>IF($C707="B",VLOOKUP($A707,Bat!$A$4:$BG$1500,N$1,FALSE),VLOOKUP($A707,Pit!$A$4:$BA$1686,N$2,FALSE))</f>
        <v>2</v>
      </c>
      <c r="O707" s="14">
        <f>IF($C707="B",VLOOKUP($A707,Bat!$A$4:$BG$1500,O$1,FALSE),VLOOKUP($A707,Pit!$A$4:$BA$1686,O$2,FALSE))</f>
        <v>2</v>
      </c>
      <c r="P707" s="14" t="str">
        <f>IF($C707="B",VLOOKUP($A707,Bat!$A$4:$BG$1500,P$1,FALSE),VLOOKUP($A707,Pit!$A$4:$BA$1686,P$2,FALSE))</f>
        <v>91-93 Mph</v>
      </c>
      <c r="Q707" s="15">
        <f>IF($C707="B",VLOOKUP($A707,Bat!$A$4:$BG$1500,Q$1,FALSE),VLOOKUP($A707,Pit!$A$4:$BA$1686,Q$2,FALSE))</f>
        <v>7</v>
      </c>
      <c r="R707" s="16">
        <f>IF($C707="B",VLOOKUP($A707,Bat!$A$4:$BG$1500,R$1,FALSE),VLOOKUP($A707,Pit!$A$4:$BA$1686,R$2,FALSE))</f>
        <v>97.191865514330175</v>
      </c>
      <c r="S707" s="17">
        <f>IF($C707="B",VLOOKUP($A707,Bat!$A$4:$BG$1500,S$1,FALSE),VLOOKUP($A707,Pit!$A$4:$BA$1686,S$2,FALSE))</f>
        <v>-0.35123246797059543</v>
      </c>
      <c r="T707" s="48" t="str">
        <f>IF($C707="B",VLOOKUP($A707,Bat!$A$4:$BG$1500,T$1,FALSE),VLOOKUP($A707,Pit!$A$4:$BA$1686,T$2,FALSE))</f>
        <v>-</v>
      </c>
      <c r="U707" s="19">
        <f>IF($C707="B",VLOOKUP($A707,Bat!$A$4:$AU$1464,46,FALSE),VLOOKUP($A707,Pit!$A$4:$BD$1664,55,FALSE))</f>
        <v>800</v>
      </c>
      <c r="V707" s="19">
        <f>IF($C707="B",VLOOKUP($A707,Bat!$A$4:$BA$1464,47,FALSE),VLOOKUP($A707,Pit!$A$4:$BF$1664,56,FALSE))</f>
        <v>800</v>
      </c>
      <c r="W707" s="19">
        <f>IF($C707="B",VLOOKUP($A707,Bat!$A$4:$BA$1464,48,FALSE),VLOOKUP($A707,Pit!$A$4:$BF$1664,57,FALSE))</f>
        <v>0</v>
      </c>
      <c r="X707" s="14">
        <f t="shared" si="47"/>
        <v>1524</v>
      </c>
      <c r="Y707" s="20">
        <f t="shared" si="48"/>
        <v>674</v>
      </c>
      <c r="Z707" s="14" t="str">
        <f>IFERROR(VLOOKUP($D707,Results37!$F$3:$L$1396,Z$1,FALSE),"")</f>
        <v/>
      </c>
      <c r="AA707" s="43" t="str">
        <f>IF(ISERROR(VLOOKUP(D707,Results37!$F$3:$O$1399,AA$1,FALSE)),"",IF(VLOOKUP(D707,Results37!$F$3:$O$1399,AA$1+1,FALSE)=1,"S"&amp;VLOOKUP(D707,Results37!$F$3:$O$1399,AA$1,FALSE),VLOOKUP(D707,Results37!$F$3:$O$1399,AA$1,FALSE)))</f>
        <v/>
      </c>
      <c r="AB707" s="14" t="str">
        <f>IFERROR(VLOOKUP($D707,Results37!$F$3:$L$1396,AB$1,FALSE),"")</f>
        <v/>
      </c>
      <c r="AC707" s="14" t="str">
        <f>IFERROR(VLOOKUP($D707,Results37!$F$3:$L$1396,AC$1,FALSE),"")</f>
        <v/>
      </c>
      <c r="AD707" s="14" t="e">
        <f t="shared" si="49"/>
        <v>#VALUE!</v>
      </c>
      <c r="AE707" s="18" t="str">
        <f>IF(ISERROR(VLOOKUP($AC707&amp;"-"&amp;$F707&amp;" "&amp;G707,Bonuses!$B$1:$G$1006,4,FALSE)),"",INT(VLOOKUP($AC707&amp;"-"&amp;$F707&amp;" "&amp;$G707,Bonuses!$B$1:$G$1006,4,FALSE)))</f>
        <v/>
      </c>
      <c r="AF707" s="14" t="str">
        <f>IF(ISERROR(VLOOKUP($AC707&amp;"-"&amp;$F707,Bonuses!$B$1:$G$1006,5,FALSE)),"",IF(VLOOKUP($AC707&amp;"-"&amp;$F707,Bonuses!$B$1:$G$1006,5,FALSE)="","",VLOOKUP($AC707&amp;"-"&amp;$F707,Bonuses!$B$1:$G$1006,6,FALSE)&amp;" yrs, "&amp;VLOOKUP($AC707&amp;"-"&amp;$F707,Bonuses!$B$1:$G$1006,5,FALSE)))</f>
        <v/>
      </c>
    </row>
    <row r="708" spans="1:32" s="19" customFormat="1" hidden="1" x14ac:dyDescent="0.3">
      <c r="A708" s="19">
        <v>5141</v>
      </c>
      <c r="B708" s="19">
        <f t="shared" si="46"/>
        <v>0</v>
      </c>
      <c r="C708" s="14" t="str">
        <f>IF(ISNUMBER(IFERROR(VLOOKUP($A708,Pit!$A$4:$A$600,1,FALSE),"B")),"P","B")</f>
        <v>P</v>
      </c>
      <c r="D708" s="15">
        <f>IF($C708="B",VLOOKUP($A708,Bat!$A$4:$BG$1500,D$1,FALSE),VLOOKUP($A708,Pit!$A$4:$BA$1686,D$2,FALSE))</f>
        <v>5141</v>
      </c>
      <c r="E708" s="14" t="str">
        <f>IF($C708="B",VLOOKUP($A708,Bat!$A$4:$BG$1500,E$1,FALSE),VLOOKUP($A708,Pit!$A$4:$BA$1686,E$2,FALSE))</f>
        <v>RP</v>
      </c>
      <c r="F708" s="14" t="str">
        <f>IF($C708="B",VLOOKUP($A708,Bat!$A$4:$BG$1500,F$1,FALSE),VLOOKUP($A708,Pit!$A$4:$BA$1686,F$2,FALSE))</f>
        <v>Tommy</v>
      </c>
      <c r="G708" s="14" t="str">
        <f>IF($C708="B",VLOOKUP($A708,Bat!$A$4:$BG$1500,G$1,FALSE),VLOOKUP($A708,Pit!$A$4:$BA$1686,G$2,FALSE))</f>
        <v>Henderson</v>
      </c>
      <c r="H708" s="14">
        <f>IF($C708="B",VLOOKUP($A708,Bat!$A$4:$BG$1500,H$1,FALSE),VLOOKUP($A708,Pit!$A$4:$BA$1686,H$2,FALSE))</f>
        <v>18</v>
      </c>
      <c r="I708" s="14" t="str">
        <f>IF($C708="B",VLOOKUP($A708,Bat!$A$4:$BG$1500,I$1,FALSE),VLOOKUP($A708,Pit!$A$4:$BA$1686,I$2,FALSE))</f>
        <v>L</v>
      </c>
      <c r="J708" s="14" t="str">
        <f>IF($C708="B",VLOOKUP($A708,Bat!$A$4:$BG$1500,J$1,FALSE),VLOOKUP($A708,Pit!$A$4:$BA$1686,J$2,FALSE))</f>
        <v>L</v>
      </c>
      <c r="K708" s="14" t="str">
        <f>IF($C708="B",VLOOKUP($A708,Bat!$A$4:$BG$1500,K$1,FALSE),VLOOKUP($A708,Pit!$A$4:$BA$1686,K$2,FALSE))</f>
        <v>Normal</v>
      </c>
      <c r="L708" s="15" t="str">
        <f>IF($C708="B",VLOOKUP($A708,Bat!$A$4:$BG$1500,L$1,FALSE),VLOOKUP($A708,Pit!$A$4:$BA$1686,L$2,FALSE))</f>
        <v>Normal</v>
      </c>
      <c r="M708" s="14">
        <f>IF($C708="B",VLOOKUP($A708,Bat!$A$4:$BG$1500,M$1,FALSE),VLOOKUP($A708,Pit!$A$4:$BA$1686,M$2,FALSE))</f>
        <v>3</v>
      </c>
      <c r="N708" s="14">
        <f>IF($C708="B",VLOOKUP($A708,Bat!$A$4:$BG$1500,N$1,FALSE),VLOOKUP($A708,Pit!$A$4:$BA$1686,N$2,FALSE))</f>
        <v>2</v>
      </c>
      <c r="O708" s="14">
        <f>IF($C708="B",VLOOKUP($A708,Bat!$A$4:$BG$1500,O$1,FALSE),VLOOKUP($A708,Pit!$A$4:$BA$1686,O$2,FALSE))</f>
        <v>2</v>
      </c>
      <c r="P708" s="14" t="str">
        <f>IF($C708="B",VLOOKUP($A708,Bat!$A$4:$BG$1500,P$1,FALSE),VLOOKUP($A708,Pit!$A$4:$BA$1686,P$2,FALSE))</f>
        <v>84-86 Mph</v>
      </c>
      <c r="Q708" s="15">
        <f>IF($C708="B",VLOOKUP($A708,Bat!$A$4:$BG$1500,Q$1,FALSE),VLOOKUP($A708,Pit!$A$4:$BA$1686,Q$2,FALSE))</f>
        <v>7</v>
      </c>
      <c r="R708" s="16">
        <f>IF($C708="B",VLOOKUP($A708,Bat!$A$4:$BG$1500,R$1,FALSE),VLOOKUP($A708,Pit!$A$4:$BA$1686,R$2,FALSE))</f>
        <v>97.179528543019003</v>
      </c>
      <c r="S708" s="17">
        <f>IF($C708="B",VLOOKUP($A708,Bat!$A$4:$BG$1500,S$1,FALSE),VLOOKUP($A708,Pit!$A$4:$BA$1686,S$2,FALSE))</f>
        <v>-0.35237063579269051</v>
      </c>
      <c r="T708" s="48" t="str">
        <f>IF($C708="B",VLOOKUP($A708,Bat!$A$4:$BG$1500,T$1,FALSE),VLOOKUP($A708,Pit!$A$4:$BA$1686,T$2,FALSE))</f>
        <v>$65k</v>
      </c>
      <c r="U708" s="19">
        <f>IF($C708="B",VLOOKUP($A708,Bat!$A$4:$AU$1464,46,FALSE),VLOOKUP($A708,Pit!$A$4:$BD$1664,55,FALSE))</f>
        <v>800</v>
      </c>
      <c r="V708" s="19">
        <f>IF($C708="B",VLOOKUP($A708,Bat!$A$4:$BA$1464,47,FALSE),VLOOKUP($A708,Pit!$A$4:$BF$1664,56,FALSE))</f>
        <v>800</v>
      </c>
      <c r="W708" s="19">
        <f>IF($C708="B",VLOOKUP($A708,Bat!$A$4:$BA$1464,48,FALSE),VLOOKUP($A708,Pit!$A$4:$BF$1664,57,FALSE))</f>
        <v>0</v>
      </c>
      <c r="X708" s="14">
        <f t="shared" si="47"/>
        <v>1525</v>
      </c>
      <c r="Y708" s="20">
        <f t="shared" si="48"/>
        <v>675</v>
      </c>
      <c r="Z708" s="14" t="str">
        <f>IFERROR(VLOOKUP($D708,Results37!$F$3:$L$1396,Z$1,FALSE),"")</f>
        <v/>
      </c>
      <c r="AA708" s="43" t="str">
        <f>IF(ISERROR(VLOOKUP(D708,Results37!$F$3:$O$1399,AA$1,FALSE)),"",IF(VLOOKUP(D708,Results37!$F$3:$O$1399,AA$1+1,FALSE)=1,"S"&amp;VLOOKUP(D708,Results37!$F$3:$O$1399,AA$1,FALSE),VLOOKUP(D708,Results37!$F$3:$O$1399,AA$1,FALSE)))</f>
        <v/>
      </c>
      <c r="AB708" s="14" t="str">
        <f>IFERROR(VLOOKUP($D708,Results37!$F$3:$L$1396,AB$1,FALSE),"")</f>
        <v/>
      </c>
      <c r="AC708" s="14" t="str">
        <f>IFERROR(VLOOKUP($D708,Results37!$F$3:$L$1396,AC$1,FALSE),"")</f>
        <v/>
      </c>
      <c r="AD708" s="14" t="e">
        <f t="shared" si="49"/>
        <v>#VALUE!</v>
      </c>
      <c r="AE708" s="18" t="str">
        <f>IF(ISERROR(VLOOKUP($AC708&amp;"-"&amp;$F708&amp;" "&amp;G708,Bonuses!$B$1:$G$1006,4,FALSE)),"",INT(VLOOKUP($AC708&amp;"-"&amp;$F708&amp;" "&amp;$G708,Bonuses!$B$1:$G$1006,4,FALSE)))</f>
        <v/>
      </c>
      <c r="AF708" s="14" t="str">
        <f>AA708&amp;"."&amp;AB708&amp;" ("&amp;Z708&amp;") - "&amp;E708&amp;" "&amp;F708&amp;" "&amp;G708</f>
        <v>. () - RP Tommy Henderson</v>
      </c>
    </row>
    <row r="709" spans="1:32" s="19" customFormat="1" hidden="1" x14ac:dyDescent="0.3">
      <c r="A709" s="19">
        <v>8533</v>
      </c>
      <c r="B709" s="19">
        <f t="shared" ref="B709:B772" si="50">COUNTIF($A$5:$A$598,A709)</f>
        <v>0</v>
      </c>
      <c r="C709" s="14" t="str">
        <f>IF(ISNUMBER(IFERROR(VLOOKUP($A709,Pit!$A$4:$A$600,1,FALSE),"B")),"P","B")</f>
        <v>P</v>
      </c>
      <c r="D709" s="15">
        <f>IF($C709="B",VLOOKUP($A709,Bat!$A$4:$BG$1500,D$1,FALSE),VLOOKUP($A709,Pit!$A$4:$BA$1686,D$2,FALSE))</f>
        <v>8533</v>
      </c>
      <c r="E709" s="14" t="str">
        <f>IF($C709="B",VLOOKUP($A709,Bat!$A$4:$BG$1500,E$1,FALSE),VLOOKUP($A709,Pit!$A$4:$BA$1686,E$2,FALSE))</f>
        <v>RP</v>
      </c>
      <c r="F709" s="14" t="str">
        <f>IF($C709="B",VLOOKUP($A709,Bat!$A$4:$BG$1500,F$1,FALSE),VLOOKUP($A709,Pit!$A$4:$BA$1686,F$2,FALSE))</f>
        <v>Foster</v>
      </c>
      <c r="G709" s="14" t="str">
        <f>IF($C709="B",VLOOKUP($A709,Bat!$A$4:$BG$1500,G$1,FALSE),VLOOKUP($A709,Pit!$A$4:$BA$1686,G$2,FALSE))</f>
        <v>Beatty</v>
      </c>
      <c r="H709" s="14">
        <f>IF($C709="B",VLOOKUP($A709,Bat!$A$4:$BG$1500,H$1,FALSE),VLOOKUP($A709,Pit!$A$4:$BA$1686,H$2,FALSE))</f>
        <v>21</v>
      </c>
      <c r="I709" s="14" t="str">
        <f>IF($C709="B",VLOOKUP($A709,Bat!$A$4:$BG$1500,I$1,FALSE),VLOOKUP($A709,Pit!$A$4:$BA$1686,I$2,FALSE))</f>
        <v>R</v>
      </c>
      <c r="J709" s="14" t="str">
        <f>IF($C709="B",VLOOKUP($A709,Bat!$A$4:$BG$1500,J$1,FALSE),VLOOKUP($A709,Pit!$A$4:$BA$1686,J$2,FALSE))</f>
        <v>L</v>
      </c>
      <c r="K709" s="14" t="str">
        <f>IF($C709="B",VLOOKUP($A709,Bat!$A$4:$BG$1500,K$1,FALSE),VLOOKUP($A709,Pit!$A$4:$BA$1686,K$2,FALSE))</f>
        <v>Low</v>
      </c>
      <c r="L709" s="15" t="str">
        <f>IF($C709="B",VLOOKUP($A709,Bat!$A$4:$BG$1500,L$1,FALSE),VLOOKUP($A709,Pit!$A$4:$BA$1686,L$2,FALSE))</f>
        <v>Normal</v>
      </c>
      <c r="M709" s="14">
        <f>IF($C709="B",VLOOKUP($A709,Bat!$A$4:$BG$1500,M$1,FALSE),VLOOKUP($A709,Pit!$A$4:$BA$1686,M$2,FALSE))</f>
        <v>5</v>
      </c>
      <c r="N709" s="14">
        <f>IF($C709="B",VLOOKUP($A709,Bat!$A$4:$BG$1500,N$1,FALSE),VLOOKUP($A709,Pit!$A$4:$BA$1686,N$2,FALSE))</f>
        <v>2</v>
      </c>
      <c r="O709" s="14">
        <f>IF($C709="B",VLOOKUP($A709,Bat!$A$4:$BG$1500,O$1,FALSE),VLOOKUP($A709,Pit!$A$4:$BA$1686,O$2,FALSE))</f>
        <v>2</v>
      </c>
      <c r="P709" s="14" t="str">
        <f>IF($C709="B",VLOOKUP($A709,Bat!$A$4:$BG$1500,P$1,FALSE),VLOOKUP($A709,Pit!$A$4:$BA$1686,P$2,FALSE))</f>
        <v>91-93 Mph</v>
      </c>
      <c r="Q709" s="15">
        <f>IF($C709="B",VLOOKUP($A709,Bat!$A$4:$BG$1500,Q$1,FALSE),VLOOKUP($A709,Pit!$A$4:$BA$1686,Q$2,FALSE))</f>
        <v>6</v>
      </c>
      <c r="R709" s="16">
        <f>IF($C709="B",VLOOKUP($A709,Bat!$A$4:$BG$1500,R$1,FALSE),VLOOKUP($A709,Pit!$A$4:$BA$1686,R$2,FALSE))</f>
        <v>99.217547194020256</v>
      </c>
      <c r="S709" s="17">
        <f>IF($C709="B",VLOOKUP($A709,Bat!$A$4:$BG$1500,S$1,FALSE),VLOOKUP($A709,Pit!$A$4:$BA$1686,S$2,FALSE))</f>
        <v>-0.16434983304519454</v>
      </c>
      <c r="T709" s="48" t="str">
        <f>IF($C709="B",VLOOKUP($A709,Bat!$A$4:$BG$1500,T$1,FALSE),VLOOKUP($A709,Pit!$A$4:$BA$1686,T$2,FALSE))</f>
        <v>-</v>
      </c>
      <c r="U709" s="19">
        <f>IF($C709="B",VLOOKUP($A709,Bat!$A$4:$AU$1464,46,FALSE),VLOOKUP($A709,Pit!$A$4:$BD$1664,55,FALSE))</f>
        <v>800</v>
      </c>
      <c r="V709" s="19">
        <f>IF($C709="B",VLOOKUP($A709,Bat!$A$4:$BA$1464,47,FALSE),VLOOKUP($A709,Pit!$A$4:$BF$1664,56,FALSE))</f>
        <v>800</v>
      </c>
      <c r="W709" s="19">
        <f>IF($C709="B",VLOOKUP($A709,Bat!$A$4:$BA$1464,48,FALSE),VLOOKUP($A709,Pit!$A$4:$BF$1664,57,FALSE))</f>
        <v>0</v>
      </c>
      <c r="X709" s="14">
        <f t="shared" ref="X709:X772" si="51">U709+Y709+IF($X$3&lt;&gt;$C709,50,0)</f>
        <v>1403</v>
      </c>
      <c r="Y709" s="20">
        <f t="shared" ref="Y709:Y772" si="52">RANK(S709,$S$5:$S$1177)</f>
        <v>553</v>
      </c>
      <c r="Z709" s="14">
        <f>IFERROR(VLOOKUP($D709,Results37!$F$3:$L$1396,Z$1,FALSE),"")</f>
        <v>567</v>
      </c>
      <c r="AA709" s="43">
        <f>IF(ISERROR(VLOOKUP(D709,Results37!$F$3:$O$1399,AA$1,FALSE)),"",IF(VLOOKUP(D709,Results37!$F$3:$O$1399,AA$1+1,FALSE)=1,"S"&amp;VLOOKUP(D709,Results37!$F$3:$O$1399,AA$1,FALSE),VLOOKUP(D709,Results37!$F$3:$O$1399,AA$1,FALSE)))</f>
        <v>19</v>
      </c>
      <c r="AB709" s="14">
        <f>IFERROR(VLOOKUP($D709,Results37!$F$3:$L$1396,AB$1,FALSE),"")</f>
        <v>3</v>
      </c>
      <c r="AC709" s="14" t="str">
        <f>IFERROR(VLOOKUP($D709,Results37!$F$3:$L$1396,AC$1,FALSE),"")</f>
        <v>Arlington Bureaucrats</v>
      </c>
      <c r="AD709" s="14">
        <f t="shared" ref="AD709:AD772" si="53">IF(X709="","",X709-Z709)</f>
        <v>836</v>
      </c>
      <c r="AE709" s="18" t="str">
        <f>IF(ISERROR(VLOOKUP($AC709&amp;"-"&amp;$F709&amp;" "&amp;G709,Bonuses!$B$1:$G$1006,4,FALSE)),"",INT(VLOOKUP($AC709&amp;"-"&amp;$F709&amp;" "&amp;$G709,Bonuses!$B$1:$G$1006,4,FALSE)))</f>
        <v/>
      </c>
      <c r="AF709" s="14" t="str">
        <f>AA709&amp;"."&amp;AB709&amp;" ("&amp;Z709&amp;" overall) - "&amp;IF(C709="B",E709,J709&amp;"HP")&amp;" [url=http://www.pebabaseball.com/reports/news/html/players/player_"&amp;D709&amp;".html]"&amp;F709&amp;" "&amp;G709&amp;"[/url]"</f>
        <v>19.3 (567 overall) - LHP [url=http://www.pebabaseball.com/reports/news/html/players/player_8533.html]Foster Beatty[/url]</v>
      </c>
    </row>
    <row r="710" spans="1:32" s="19" customFormat="1" hidden="1" x14ac:dyDescent="0.3">
      <c r="A710" s="19">
        <v>8036</v>
      </c>
      <c r="B710" s="19">
        <f t="shared" si="50"/>
        <v>0</v>
      </c>
      <c r="C710" s="14" t="str">
        <f>IF(ISNUMBER(IFERROR(VLOOKUP($A710,Pit!$A$4:$A$600,1,FALSE),"B")),"P","B")</f>
        <v>B</v>
      </c>
      <c r="D710" s="15">
        <f>IF($C710="B",VLOOKUP($A710,Bat!$A$4:$BG$1500,D$1,FALSE),VLOOKUP($A710,Pit!$A$4:$BA$1686,D$2,FALSE))</f>
        <v>8036</v>
      </c>
      <c r="E710" s="14" t="str">
        <f>IF($C710="B",VLOOKUP($A710,Bat!$A$4:$BG$1500,E$1,FALSE),VLOOKUP($A710,Pit!$A$4:$BA$1686,E$2,FALSE))</f>
        <v>CF</v>
      </c>
      <c r="F710" s="14" t="str">
        <f>IF($C710="B",VLOOKUP($A710,Bat!$A$4:$BG$1500,F$1,FALSE),VLOOKUP($A710,Pit!$A$4:$BA$1686,F$2,FALSE))</f>
        <v>Nick</v>
      </c>
      <c r="G710" s="14" t="str">
        <f>IF($C710="B",VLOOKUP($A710,Bat!$A$4:$BG$1500,G$1,FALSE),VLOOKUP($A710,Pit!$A$4:$BA$1686,G$2,FALSE))</f>
        <v>Smith</v>
      </c>
      <c r="H710" s="14">
        <f>IF($C710="B",VLOOKUP($A710,Bat!$A$4:$BG$1500,H$1,FALSE),VLOOKUP($A710,Pit!$A$4:$BA$1686,H$2,FALSE))</f>
        <v>22</v>
      </c>
      <c r="I710" s="14" t="str">
        <f>IF($C710="B",VLOOKUP($A710,Bat!$A$4:$BG$1500,I$1,FALSE),VLOOKUP($A710,Pit!$A$4:$BA$1686,I$2,FALSE))</f>
        <v>R</v>
      </c>
      <c r="J710" s="14" t="str">
        <f>IF($C710="B",VLOOKUP($A710,Bat!$A$4:$BG$1500,J$1,FALSE),VLOOKUP($A710,Pit!$A$4:$BA$1686,J$2,FALSE))</f>
        <v>R</v>
      </c>
      <c r="K710" s="14" t="str">
        <f>IF($C710="B",VLOOKUP($A710,Bat!$A$4:$BG$1500,K$1,FALSE),VLOOKUP($A710,Pit!$A$4:$BA$1686,K$2,FALSE))</f>
        <v>Normal</v>
      </c>
      <c r="L710" s="15" t="str">
        <f>IF($C710="B",VLOOKUP($A710,Bat!$A$4:$BG$1500,L$1,FALSE),VLOOKUP($A710,Pit!$A$4:$BA$1686,L$2,FALSE))</f>
        <v>High</v>
      </c>
      <c r="M710" s="14">
        <f>IF($C710="B",VLOOKUP($A710,Bat!$A$4:$BG$1500,M$1,FALSE),VLOOKUP($A710,Pit!$A$4:$BA$1686,M$2,FALSE))</f>
        <v>3</v>
      </c>
      <c r="N710" s="14">
        <f>IF($C710="B",VLOOKUP($A710,Bat!$A$4:$BG$1500,N$1,FALSE),VLOOKUP($A710,Pit!$A$4:$BA$1686,N$2,FALSE))</f>
        <v>4</v>
      </c>
      <c r="O710" s="14">
        <f>IF($C710="B",VLOOKUP($A710,Bat!$A$4:$BG$1500,O$1,FALSE),VLOOKUP($A710,Pit!$A$4:$BA$1686,O$2,FALSE))</f>
        <v>2</v>
      </c>
      <c r="P710" s="14">
        <f>IF($C710="B",VLOOKUP($A710,Bat!$A$4:$BG$1500,P$1,FALSE),VLOOKUP($A710,Pit!$A$4:$BA$1686,P$2,FALSE))</f>
        <v>3</v>
      </c>
      <c r="Q710" s="15">
        <f>IF($C710="B",VLOOKUP($A710,Bat!$A$4:$BG$1500,Q$1,FALSE),VLOOKUP($A710,Pit!$A$4:$BA$1686,Q$2,FALSE))</f>
        <v>5</v>
      </c>
      <c r="R710" s="16">
        <f>IF($C710="B",VLOOKUP($A710,Bat!$A$4:$BG$1500,R$1,FALSE),VLOOKUP($A710,Pit!$A$4:$BA$1686,R$2,FALSE))</f>
        <v>106.40893791951885</v>
      </c>
      <c r="S710" s="17">
        <f>IF($C710="B",VLOOKUP($A710,Bat!$A$4:$BG$1500,S$1,FALSE),VLOOKUP($A710,Pit!$A$4:$BA$1686,S$2,FALSE))</f>
        <v>-0.35491278897297096</v>
      </c>
      <c r="T710" s="48" t="str">
        <f>IF($C710="B",VLOOKUP($A710,Bat!$A$4:$BG$1500,T$1,FALSE),VLOOKUP($A710,Pit!$A$4:$BA$1686,T$2,FALSE))</f>
        <v>-</v>
      </c>
      <c r="U710" s="19">
        <f>IF($C710="B",VLOOKUP($A710,Bat!$A$4:$AU$1464,46,FALSE),VLOOKUP($A710,Pit!$A$4:$BD$1664,55,FALSE))</f>
        <v>800</v>
      </c>
      <c r="V710" s="19">
        <f>IF($C710="B",VLOOKUP($A710,Bat!$A$4:$BA$1464,47,FALSE),VLOOKUP($A710,Pit!$A$4:$BF$1664,56,FALSE))</f>
        <v>800</v>
      </c>
      <c r="W710" s="19">
        <f>IF($C710="B",VLOOKUP($A710,Bat!$A$4:$BA$1464,48,FALSE),VLOOKUP($A710,Pit!$A$4:$BF$1664,57,FALSE))</f>
        <v>0</v>
      </c>
      <c r="X710" s="14">
        <f t="shared" si="51"/>
        <v>1526</v>
      </c>
      <c r="Y710" s="20">
        <f t="shared" si="52"/>
        <v>676</v>
      </c>
      <c r="Z710" s="14">
        <f>IFERROR(VLOOKUP($D710,Results37!$F$3:$L$1396,Z$1,FALSE),"")</f>
        <v>469</v>
      </c>
      <c r="AA710" s="43">
        <f>IF(ISERROR(VLOOKUP(D710,Results37!$F$3:$O$1399,AA$1,FALSE)),"",IF(VLOOKUP(D710,Results37!$F$3:$O$1399,AA$1+1,FALSE)=1,"S"&amp;VLOOKUP(D710,Results37!$F$3:$O$1399,AA$1,FALSE),VLOOKUP(D710,Results37!$F$3:$O$1399,AA$1,FALSE)))</f>
        <v>16</v>
      </c>
      <c r="AB710" s="14">
        <f>IFERROR(VLOOKUP($D710,Results37!$F$3:$L$1396,AB$1,FALSE),"")</f>
        <v>1</v>
      </c>
      <c r="AC710" s="14" t="str">
        <f>IFERROR(VLOOKUP($D710,Results37!$F$3:$L$1396,AC$1,FALSE),"")</f>
        <v>Yuma Arroyos</v>
      </c>
      <c r="AD710" s="14">
        <f t="shared" si="53"/>
        <v>1057</v>
      </c>
      <c r="AE710" s="18" t="str">
        <f>IF(ISERROR(VLOOKUP($AC710&amp;"-"&amp;$F710&amp;" "&amp;G710,Bonuses!$B$1:$G$1006,4,FALSE)),"",INT(VLOOKUP($AC710&amp;"-"&amp;$F710&amp;" "&amp;$G710,Bonuses!$B$1:$G$1006,4,FALSE)))</f>
        <v/>
      </c>
      <c r="AF710" s="14" t="str">
        <f>AA710&amp;"."&amp;AB710&amp;" ("&amp;Z710&amp;") - "&amp;E710&amp;" "&amp;F710&amp;" "&amp;G710</f>
        <v>16.1 (469) - CF Nick Smith</v>
      </c>
    </row>
    <row r="711" spans="1:32" s="19" customFormat="1" hidden="1" x14ac:dyDescent="0.3">
      <c r="A711" s="19">
        <v>11319</v>
      </c>
      <c r="B711" s="19">
        <f t="shared" si="50"/>
        <v>0</v>
      </c>
      <c r="C711" s="14" t="str">
        <f>IF(ISNUMBER(IFERROR(VLOOKUP($A711,Pit!$A$4:$A$600,1,FALSE),"B")),"P","B")</f>
        <v>B</v>
      </c>
      <c r="D711" s="15">
        <f>IF($C711="B",VLOOKUP($A711,Bat!$A$4:$BG$1500,D$1,FALSE),VLOOKUP($A711,Pit!$A$4:$BA$1686,D$2,FALSE))</f>
        <v>11319</v>
      </c>
      <c r="E711" s="14" t="str">
        <f>IF($C711="B",VLOOKUP($A711,Bat!$A$4:$BG$1500,E$1,FALSE),VLOOKUP($A711,Pit!$A$4:$BA$1686,E$2,FALSE))</f>
        <v>1B</v>
      </c>
      <c r="F711" s="14" t="str">
        <f>IF($C711="B",VLOOKUP($A711,Bat!$A$4:$BG$1500,F$1,FALSE),VLOOKUP($A711,Pit!$A$4:$BA$1686,F$2,FALSE))</f>
        <v>Dan</v>
      </c>
      <c r="G711" s="14" t="str">
        <f>IF($C711="B",VLOOKUP($A711,Bat!$A$4:$BG$1500,G$1,FALSE),VLOOKUP($A711,Pit!$A$4:$BA$1686,G$2,FALSE))</f>
        <v>Johnston</v>
      </c>
      <c r="H711" s="14">
        <f>IF($C711="B",VLOOKUP($A711,Bat!$A$4:$BG$1500,H$1,FALSE),VLOOKUP($A711,Pit!$A$4:$BA$1686,H$2,FALSE))</f>
        <v>21</v>
      </c>
      <c r="I711" s="14" t="str">
        <f>IF($C711="B",VLOOKUP($A711,Bat!$A$4:$BG$1500,I$1,FALSE),VLOOKUP($A711,Pit!$A$4:$BA$1686,I$2,FALSE))</f>
        <v>R</v>
      </c>
      <c r="J711" s="14" t="str">
        <f>IF($C711="B",VLOOKUP($A711,Bat!$A$4:$BG$1500,J$1,FALSE),VLOOKUP($A711,Pit!$A$4:$BA$1686,J$2,FALSE))</f>
        <v>R</v>
      </c>
      <c r="K711" s="14" t="str">
        <f>IF($C711="B",VLOOKUP($A711,Bat!$A$4:$BG$1500,K$1,FALSE),VLOOKUP($A711,Pit!$A$4:$BA$1686,K$2,FALSE))</f>
        <v>Low</v>
      </c>
      <c r="L711" s="15" t="str">
        <f>IF($C711="B",VLOOKUP($A711,Bat!$A$4:$BG$1500,L$1,FALSE),VLOOKUP($A711,Pit!$A$4:$BA$1686,L$2,FALSE))</f>
        <v>High</v>
      </c>
      <c r="M711" s="14">
        <f>IF($C711="B",VLOOKUP($A711,Bat!$A$4:$BG$1500,M$1,FALSE),VLOOKUP($A711,Pit!$A$4:$BA$1686,M$2,FALSE))</f>
        <v>4</v>
      </c>
      <c r="N711" s="14">
        <f>IF($C711="B",VLOOKUP($A711,Bat!$A$4:$BG$1500,N$1,FALSE),VLOOKUP($A711,Pit!$A$4:$BA$1686,N$2,FALSE))</f>
        <v>3</v>
      </c>
      <c r="O711" s="14">
        <f>IF($C711="B",VLOOKUP($A711,Bat!$A$4:$BG$1500,O$1,FALSE),VLOOKUP($A711,Pit!$A$4:$BA$1686,O$2,FALSE))</f>
        <v>3</v>
      </c>
      <c r="P711" s="14">
        <f>IF($C711="B",VLOOKUP($A711,Bat!$A$4:$BG$1500,P$1,FALSE),VLOOKUP($A711,Pit!$A$4:$BA$1686,P$2,FALSE))</f>
        <v>2</v>
      </c>
      <c r="Q711" s="15">
        <f>IF($C711="B",VLOOKUP($A711,Bat!$A$4:$BG$1500,Q$1,FALSE),VLOOKUP($A711,Pit!$A$4:$BA$1686,Q$2,FALSE))</f>
        <v>5</v>
      </c>
      <c r="R711" s="16">
        <f>IF($C711="B",VLOOKUP($A711,Bat!$A$4:$BG$1500,R$1,FALSE),VLOOKUP($A711,Pit!$A$4:$BA$1686,R$2,FALSE))</f>
        <v>107.69359402170838</v>
      </c>
      <c r="S711" s="17">
        <f>IF($C711="B",VLOOKUP($A711,Bat!$A$4:$BG$1500,S$1,FALSE),VLOOKUP($A711,Pit!$A$4:$BA$1686,S$2,FALSE))</f>
        <v>-8.6562547871425685E-2</v>
      </c>
      <c r="T711" s="48" t="str">
        <f>IF($C711="B",VLOOKUP($A711,Bat!$A$4:$BG$1500,T$1,FALSE),VLOOKUP($A711,Pit!$A$4:$BA$1686,T$2,FALSE))</f>
        <v>$34k</v>
      </c>
      <c r="U711" s="19">
        <f>IF($C711="B",VLOOKUP($A711,Bat!$A$4:$AU$1464,46,FALSE),VLOOKUP($A711,Pit!$A$4:$BD$1664,55,FALSE))</f>
        <v>800</v>
      </c>
      <c r="V711" s="19">
        <f>IF($C711="B",VLOOKUP($A711,Bat!$A$4:$BA$1464,47,FALSE),VLOOKUP($A711,Pit!$A$4:$BF$1664,56,FALSE))</f>
        <v>800</v>
      </c>
      <c r="W711" s="19">
        <f>IF($C711="B",VLOOKUP($A711,Bat!$A$4:$BA$1464,48,FALSE),VLOOKUP($A711,Pit!$A$4:$BF$1664,57,FALSE))</f>
        <v>0</v>
      </c>
      <c r="X711" s="14">
        <f t="shared" si="51"/>
        <v>1355</v>
      </c>
      <c r="Y711" s="20">
        <f t="shared" si="52"/>
        <v>505</v>
      </c>
      <c r="Z711" s="14" t="str">
        <f>IFERROR(VLOOKUP($D711,Results37!$F$3:$L$1396,Z$1,FALSE),"")</f>
        <v/>
      </c>
      <c r="AA711" s="43" t="str">
        <f>IF(ISERROR(VLOOKUP(D711,Results37!$F$3:$O$1399,AA$1,FALSE)),"",IF(VLOOKUP(D711,Results37!$F$3:$O$1399,AA$1+1,FALSE)=1,"S"&amp;VLOOKUP(D711,Results37!$F$3:$O$1399,AA$1,FALSE),VLOOKUP(D711,Results37!$F$3:$O$1399,AA$1,FALSE)))</f>
        <v/>
      </c>
      <c r="AB711" s="14" t="str">
        <f>IFERROR(VLOOKUP($D711,Results37!$F$3:$L$1396,AB$1,FALSE),"")</f>
        <v/>
      </c>
      <c r="AC711" s="14" t="str">
        <f>IFERROR(VLOOKUP($D711,Results37!$F$3:$L$1396,AC$1,FALSE),"")</f>
        <v/>
      </c>
      <c r="AD711" s="14" t="e">
        <f t="shared" si="53"/>
        <v>#VALUE!</v>
      </c>
      <c r="AE711" s="18" t="str">
        <f>IF(ISERROR(VLOOKUP($AC711&amp;"-"&amp;$F711&amp;" "&amp;G711,Bonuses!$B$1:$G$1006,4,FALSE)),"",INT(VLOOKUP($AC711&amp;"-"&amp;$F711&amp;" "&amp;$G711,Bonuses!$B$1:$G$1006,4,FALSE)))</f>
        <v/>
      </c>
      <c r="AF711" s="14" t="str">
        <f>IF(ISERROR(VLOOKUP($AC711&amp;"-"&amp;$F711,Bonuses!$B$1:$G$1006,5,FALSE)),"",IF(VLOOKUP($AC711&amp;"-"&amp;$F711,Bonuses!$B$1:$G$1006,5,FALSE)="","",VLOOKUP($AC711&amp;"-"&amp;$F711,Bonuses!$B$1:$G$1006,6,FALSE)&amp;" yrs, "&amp;VLOOKUP($AC711&amp;"-"&amp;$F711,Bonuses!$B$1:$G$1006,5,FALSE)))</f>
        <v/>
      </c>
    </row>
    <row r="712" spans="1:32" s="19" customFormat="1" hidden="1" x14ac:dyDescent="0.3">
      <c r="A712" s="19">
        <v>11634</v>
      </c>
      <c r="B712" s="19">
        <f t="shared" si="50"/>
        <v>0</v>
      </c>
      <c r="C712" s="14" t="str">
        <f>IF(ISNUMBER(IFERROR(VLOOKUP($A712,Pit!$A$4:$A$600,1,FALSE),"B")),"P","B")</f>
        <v>P</v>
      </c>
      <c r="D712" s="15">
        <f>IF($C712="B",VLOOKUP($A712,Bat!$A$4:$BG$1500,D$1,FALSE),VLOOKUP($A712,Pit!$A$4:$BA$1686,D$2,FALSE))</f>
        <v>11634</v>
      </c>
      <c r="E712" s="14" t="str">
        <f>IF($C712="B",VLOOKUP($A712,Bat!$A$4:$BG$1500,E$1,FALSE),VLOOKUP($A712,Pit!$A$4:$BA$1686,E$2,FALSE))</f>
        <v>RP</v>
      </c>
      <c r="F712" s="14" t="str">
        <f>IF($C712="B",VLOOKUP($A712,Bat!$A$4:$BG$1500,F$1,FALSE),VLOOKUP($A712,Pit!$A$4:$BA$1686,F$2,FALSE))</f>
        <v>Ken</v>
      </c>
      <c r="G712" s="14" t="str">
        <f>IF($C712="B",VLOOKUP($A712,Bat!$A$4:$BG$1500,G$1,FALSE),VLOOKUP($A712,Pit!$A$4:$BA$1686,G$2,FALSE))</f>
        <v>Andrews</v>
      </c>
      <c r="H712" s="14">
        <f>IF($C712="B",VLOOKUP($A712,Bat!$A$4:$BG$1500,H$1,FALSE),VLOOKUP($A712,Pit!$A$4:$BA$1686,H$2,FALSE))</f>
        <v>21</v>
      </c>
      <c r="I712" s="14" t="str">
        <f>IF($C712="B",VLOOKUP($A712,Bat!$A$4:$BG$1500,I$1,FALSE),VLOOKUP($A712,Pit!$A$4:$BA$1686,I$2,FALSE))</f>
        <v>L</v>
      </c>
      <c r="J712" s="14" t="str">
        <f>IF($C712="B",VLOOKUP($A712,Bat!$A$4:$BG$1500,J$1,FALSE),VLOOKUP($A712,Pit!$A$4:$BA$1686,J$2,FALSE))</f>
        <v>L</v>
      </c>
      <c r="K712" s="14" t="str">
        <f>IF($C712="B",VLOOKUP($A712,Bat!$A$4:$BG$1500,K$1,FALSE),VLOOKUP($A712,Pit!$A$4:$BA$1686,K$2,FALSE))</f>
        <v>Low</v>
      </c>
      <c r="L712" s="15" t="str">
        <f>IF($C712="B",VLOOKUP($A712,Bat!$A$4:$BG$1500,L$1,FALSE),VLOOKUP($A712,Pit!$A$4:$BA$1686,L$2,FALSE))</f>
        <v>Normal</v>
      </c>
      <c r="M712" s="14">
        <f>IF($C712="B",VLOOKUP($A712,Bat!$A$4:$BG$1500,M$1,FALSE),VLOOKUP($A712,Pit!$A$4:$BA$1686,M$2,FALSE))</f>
        <v>5</v>
      </c>
      <c r="N712" s="14">
        <f>IF($C712="B",VLOOKUP($A712,Bat!$A$4:$BG$1500,N$1,FALSE),VLOOKUP($A712,Pit!$A$4:$BA$1686,N$2,FALSE))</f>
        <v>1</v>
      </c>
      <c r="O712" s="14">
        <f>IF($C712="B",VLOOKUP($A712,Bat!$A$4:$BG$1500,O$1,FALSE),VLOOKUP($A712,Pit!$A$4:$BA$1686,O$2,FALSE))</f>
        <v>3</v>
      </c>
      <c r="P712" s="14" t="str">
        <f>IF($C712="B",VLOOKUP($A712,Bat!$A$4:$BG$1500,P$1,FALSE),VLOOKUP($A712,Pit!$A$4:$BA$1686,P$2,FALSE))</f>
        <v>93-95 Mph</v>
      </c>
      <c r="Q712" s="15">
        <f>IF($C712="B",VLOOKUP($A712,Bat!$A$4:$BG$1500,Q$1,FALSE),VLOOKUP($A712,Pit!$A$4:$BA$1686,Q$2,FALSE))</f>
        <v>9</v>
      </c>
      <c r="R712" s="16">
        <f>IF($C712="B",VLOOKUP($A712,Bat!$A$4:$BG$1500,R$1,FALSE),VLOOKUP($A712,Pit!$A$4:$BA$1686,R$2,FALSE))</f>
        <v>99.128066504010363</v>
      </c>
      <c r="S712" s="17">
        <f>IF($C712="B",VLOOKUP($A712,Bat!$A$4:$BG$1500,S$1,FALSE),VLOOKUP($A712,Pit!$A$4:$BA$1686,S$2,FALSE))</f>
        <v>-0.1726050230346455</v>
      </c>
      <c r="T712" s="48" t="str">
        <f>IF($C712="B",VLOOKUP($A712,Bat!$A$4:$BG$1500,T$1,FALSE),VLOOKUP($A712,Pit!$A$4:$BA$1686,T$2,FALSE))</f>
        <v>$20k</v>
      </c>
      <c r="U712" s="19">
        <f>IF($C712="B",VLOOKUP($A712,Bat!$A$4:$AU$1464,46,FALSE),VLOOKUP($A712,Pit!$A$4:$BD$1664,55,FALSE))</f>
        <v>800</v>
      </c>
      <c r="V712" s="19">
        <f>IF($C712="B",VLOOKUP($A712,Bat!$A$4:$BA$1464,47,FALSE),VLOOKUP($A712,Pit!$A$4:$BF$1664,56,FALSE))</f>
        <v>800</v>
      </c>
      <c r="W712" s="19">
        <f>IF($C712="B",VLOOKUP($A712,Bat!$A$4:$BA$1464,48,FALSE),VLOOKUP($A712,Pit!$A$4:$BF$1664,57,FALSE))</f>
        <v>0</v>
      </c>
      <c r="X712" s="14">
        <f t="shared" si="51"/>
        <v>1405</v>
      </c>
      <c r="Y712" s="20">
        <f t="shared" si="52"/>
        <v>555</v>
      </c>
      <c r="Z712" s="14">
        <f>IFERROR(VLOOKUP($D712,Results37!$F$3:$L$1396,Z$1,FALSE),"")</f>
        <v>402</v>
      </c>
      <c r="AA712" s="43">
        <f>IF(ISERROR(VLOOKUP(D712,Results37!$F$3:$O$1399,AA$1,FALSE)),"",IF(VLOOKUP(D712,Results37!$F$3:$O$1399,AA$1+1,FALSE)=1,"S"&amp;VLOOKUP(D712,Results37!$F$3:$O$1399,AA$1,FALSE),VLOOKUP(D712,Results37!$F$3:$O$1399,AA$1,FALSE)))</f>
        <v>13</v>
      </c>
      <c r="AB712" s="14">
        <f>IFERROR(VLOOKUP($D712,Results37!$F$3:$L$1396,AB$1,FALSE),"")</f>
        <v>30</v>
      </c>
      <c r="AC712" s="14" t="str">
        <f>IFERROR(VLOOKUP($D712,Results37!$F$3:$L$1396,AC$1,FALSE),"")</f>
        <v>Yuma Arroyos</v>
      </c>
      <c r="AD712" s="14">
        <f t="shared" si="53"/>
        <v>1003</v>
      </c>
      <c r="AE712" s="18" t="str">
        <f>IF(ISERROR(VLOOKUP($AC712&amp;"-"&amp;$F712&amp;" "&amp;G712,Bonuses!$B$1:$G$1006,4,FALSE)),"",INT(VLOOKUP($AC712&amp;"-"&amp;$F712&amp;" "&amp;$G712,Bonuses!$B$1:$G$1006,4,FALSE)))</f>
        <v/>
      </c>
      <c r="AF712" s="14" t="str">
        <f>IF(ISERROR(VLOOKUP($AC712&amp;"-"&amp;$F712,Bonuses!$B$1:$G$1006,5,FALSE)),"",IF(VLOOKUP($AC712&amp;"-"&amp;$F712,Bonuses!$B$1:$G$1006,5,FALSE)="","",VLOOKUP($AC712&amp;"-"&amp;$F712,Bonuses!$B$1:$G$1006,6,FALSE)&amp;" yrs, "&amp;VLOOKUP($AC712&amp;"-"&amp;$F712,Bonuses!$B$1:$G$1006,5,FALSE)))</f>
        <v/>
      </c>
    </row>
    <row r="713" spans="1:32" s="19" customFormat="1" hidden="1" x14ac:dyDescent="0.3">
      <c r="A713" s="19">
        <v>4943</v>
      </c>
      <c r="B713" s="19">
        <f t="shared" si="50"/>
        <v>0</v>
      </c>
      <c r="C713" s="14" t="str">
        <f>IF(ISNUMBER(IFERROR(VLOOKUP($A713,Pit!$A$4:$A$600,1,FALSE),"B")),"P","B")</f>
        <v>B</v>
      </c>
      <c r="D713" s="15">
        <f>IF($C713="B",VLOOKUP($A713,Bat!$A$4:$BG$1500,D$1,FALSE),VLOOKUP($A713,Pit!$A$4:$BA$1686,D$2,FALSE))</f>
        <v>4943</v>
      </c>
      <c r="E713" s="14" t="str">
        <f>IF($C713="B",VLOOKUP($A713,Bat!$A$4:$BG$1500,E$1,FALSE),VLOOKUP($A713,Pit!$A$4:$BA$1686,E$2,FALSE))</f>
        <v>1B</v>
      </c>
      <c r="F713" s="14" t="str">
        <f>IF($C713="B",VLOOKUP($A713,Bat!$A$4:$BG$1500,F$1,FALSE),VLOOKUP($A713,Pit!$A$4:$BA$1686,F$2,FALSE))</f>
        <v>James</v>
      </c>
      <c r="G713" s="14" t="str">
        <f>IF($C713="B",VLOOKUP($A713,Bat!$A$4:$BG$1500,G$1,FALSE),VLOOKUP($A713,Pit!$A$4:$BA$1686,G$2,FALSE))</f>
        <v>Wilson</v>
      </c>
      <c r="H713" s="14">
        <f>IF($C713="B",VLOOKUP($A713,Bat!$A$4:$BG$1500,H$1,FALSE),VLOOKUP($A713,Pit!$A$4:$BA$1686,H$2,FALSE))</f>
        <v>21</v>
      </c>
      <c r="I713" s="14" t="str">
        <f>IF($C713="B",VLOOKUP($A713,Bat!$A$4:$BG$1500,I$1,FALSE),VLOOKUP($A713,Pit!$A$4:$BA$1686,I$2,FALSE))</f>
        <v>R</v>
      </c>
      <c r="J713" s="14" t="str">
        <f>IF($C713="B",VLOOKUP($A713,Bat!$A$4:$BG$1500,J$1,FALSE),VLOOKUP($A713,Pit!$A$4:$BA$1686,J$2,FALSE))</f>
        <v>R</v>
      </c>
      <c r="K713" s="14" t="str">
        <f>IF($C713="B",VLOOKUP($A713,Bat!$A$4:$BG$1500,K$1,FALSE),VLOOKUP($A713,Pit!$A$4:$BA$1686,K$2,FALSE))</f>
        <v>Normal</v>
      </c>
      <c r="L713" s="15" t="str">
        <f>IF($C713="B",VLOOKUP($A713,Bat!$A$4:$BG$1500,L$1,FALSE),VLOOKUP($A713,Pit!$A$4:$BA$1686,L$2,FALSE))</f>
        <v>Low</v>
      </c>
      <c r="M713" s="14">
        <f>IF($C713="B",VLOOKUP($A713,Bat!$A$4:$BG$1500,M$1,FALSE),VLOOKUP($A713,Pit!$A$4:$BA$1686,M$2,FALSE))</f>
        <v>4</v>
      </c>
      <c r="N713" s="14">
        <f>IF($C713="B",VLOOKUP($A713,Bat!$A$4:$BG$1500,N$1,FALSE),VLOOKUP($A713,Pit!$A$4:$BA$1686,N$2,FALSE))</f>
        <v>2</v>
      </c>
      <c r="O713" s="14">
        <f>IF($C713="B",VLOOKUP($A713,Bat!$A$4:$BG$1500,O$1,FALSE),VLOOKUP($A713,Pit!$A$4:$BA$1686,O$2,FALSE))</f>
        <v>4</v>
      </c>
      <c r="P713" s="14">
        <f>IF($C713="B",VLOOKUP($A713,Bat!$A$4:$BG$1500,P$1,FALSE),VLOOKUP($A713,Pit!$A$4:$BA$1686,P$2,FALSE))</f>
        <v>3</v>
      </c>
      <c r="Q713" s="15">
        <f>IF($C713="B",VLOOKUP($A713,Bat!$A$4:$BG$1500,Q$1,FALSE),VLOOKUP($A713,Pit!$A$4:$BA$1686,Q$2,FALSE))</f>
        <v>4</v>
      </c>
      <c r="R713" s="16">
        <f>IF($C713="B",VLOOKUP($A713,Bat!$A$4:$BG$1500,R$1,FALSE),VLOOKUP($A713,Pit!$A$4:$BA$1686,R$2,FALSE))</f>
        <v>107.62856707733518</v>
      </c>
      <c r="S713" s="17">
        <f>IF($C713="B",VLOOKUP($A713,Bat!$A$4:$BG$1500,S$1,FALSE),VLOOKUP($A713,Pit!$A$4:$BA$1686,S$2,FALSE))</f>
        <v>-0.10014594670548262</v>
      </c>
      <c r="T713" s="48" t="str">
        <f>IF($C713="B",VLOOKUP($A713,Bat!$A$4:$BG$1500,T$1,FALSE),VLOOKUP($A713,Pit!$A$4:$BA$1686,T$2,FALSE))</f>
        <v>-</v>
      </c>
      <c r="U713" s="19">
        <f>IF($C713="B",VLOOKUP($A713,Bat!$A$4:$AU$1464,46,FALSE),VLOOKUP($A713,Pit!$A$4:$BD$1664,55,FALSE))</f>
        <v>800</v>
      </c>
      <c r="V713" s="19">
        <f>IF($C713="B",VLOOKUP($A713,Bat!$A$4:$BA$1464,47,FALSE),VLOOKUP($A713,Pit!$A$4:$BF$1664,56,FALSE))</f>
        <v>800</v>
      </c>
      <c r="W713" s="19">
        <f>IF($C713="B",VLOOKUP($A713,Bat!$A$4:$BA$1464,48,FALSE),VLOOKUP($A713,Pit!$A$4:$BF$1664,57,FALSE))</f>
        <v>0</v>
      </c>
      <c r="X713" s="14">
        <f t="shared" si="51"/>
        <v>1365</v>
      </c>
      <c r="Y713" s="20">
        <f t="shared" si="52"/>
        <v>515</v>
      </c>
      <c r="Z713" s="14">
        <f>IFERROR(VLOOKUP($D713,Results37!$F$3:$L$1396,Z$1,FALSE),"")</f>
        <v>384</v>
      </c>
      <c r="AA713" s="43">
        <f>IF(ISERROR(VLOOKUP(D713,Results37!$F$3:$O$1399,AA$1,FALSE)),"",IF(VLOOKUP(D713,Results37!$F$3:$O$1399,AA$1+1,FALSE)=1,"S"&amp;VLOOKUP(D713,Results37!$F$3:$O$1399,AA$1,FALSE),VLOOKUP(D713,Results37!$F$3:$O$1399,AA$1,FALSE)))</f>
        <v>13</v>
      </c>
      <c r="AB713" s="14">
        <f>IFERROR(VLOOKUP($D713,Results37!$F$3:$L$1396,AB$1,FALSE),"")</f>
        <v>12</v>
      </c>
      <c r="AC713" s="14" t="str">
        <f>IFERROR(VLOOKUP($D713,Results37!$F$3:$L$1396,AC$1,FALSE),"")</f>
        <v>Okinawa Shisa</v>
      </c>
      <c r="AD713" s="14">
        <f t="shared" si="53"/>
        <v>981</v>
      </c>
      <c r="AE713" s="18" t="str">
        <f>IF(ISERROR(VLOOKUP($AC713&amp;"-"&amp;$F713&amp;" "&amp;G713,Bonuses!$B$1:$G$1006,4,FALSE)),"",INT(VLOOKUP($AC713&amp;"-"&amp;$F713&amp;" "&amp;$G713,Bonuses!$B$1:$G$1006,4,FALSE)))</f>
        <v/>
      </c>
      <c r="AF713" s="14" t="str">
        <f>AA713&amp;"."&amp;AB713&amp;" ("&amp;Z713&amp;") - "&amp;E713&amp;" "&amp;F713&amp;" "&amp;G713</f>
        <v>13.12 (384) - 1B James Wilson</v>
      </c>
    </row>
    <row r="714" spans="1:32" s="19" customFormat="1" hidden="1" x14ac:dyDescent="0.3">
      <c r="A714" s="19">
        <v>10782</v>
      </c>
      <c r="B714" s="19">
        <f t="shared" si="50"/>
        <v>0</v>
      </c>
      <c r="C714" s="14" t="str">
        <f>IF(ISNUMBER(IFERROR(VLOOKUP($A714,Pit!$A$4:$A$600,1,FALSE),"B")),"P","B")</f>
        <v>P</v>
      </c>
      <c r="D714" s="15">
        <f>IF($C714="B",VLOOKUP($A714,Bat!$A$4:$BG$1500,D$1,FALSE),VLOOKUP($A714,Pit!$A$4:$BA$1686,D$2,FALSE))</f>
        <v>10782</v>
      </c>
      <c r="E714" s="14" t="str">
        <f>IF($C714="B",VLOOKUP($A714,Bat!$A$4:$BG$1500,E$1,FALSE),VLOOKUP($A714,Pit!$A$4:$BA$1686,E$2,FALSE))</f>
        <v>RP</v>
      </c>
      <c r="F714" s="14" t="str">
        <f>IF($C714="B",VLOOKUP($A714,Bat!$A$4:$BG$1500,F$1,FALSE),VLOOKUP($A714,Pit!$A$4:$BA$1686,F$2,FALSE))</f>
        <v>Erjan</v>
      </c>
      <c r="G714" s="14" t="str">
        <f>IF($C714="B",VLOOKUP($A714,Bat!$A$4:$BG$1500,G$1,FALSE),VLOOKUP($A714,Pit!$A$4:$BA$1686,G$2,FALSE))</f>
        <v>Roocke</v>
      </c>
      <c r="H714" s="14">
        <f>IF($C714="B",VLOOKUP($A714,Bat!$A$4:$BG$1500,H$1,FALSE),VLOOKUP($A714,Pit!$A$4:$BA$1686,H$2,FALSE))</f>
        <v>18</v>
      </c>
      <c r="I714" s="14" t="str">
        <f>IF($C714="B",VLOOKUP($A714,Bat!$A$4:$BG$1500,I$1,FALSE),VLOOKUP($A714,Pit!$A$4:$BA$1686,I$2,FALSE))</f>
        <v>R</v>
      </c>
      <c r="J714" s="14" t="str">
        <f>IF($C714="B",VLOOKUP($A714,Bat!$A$4:$BG$1500,J$1,FALSE),VLOOKUP($A714,Pit!$A$4:$BA$1686,J$2,FALSE))</f>
        <v>R</v>
      </c>
      <c r="K714" s="14" t="str">
        <f>IF($C714="B",VLOOKUP($A714,Bat!$A$4:$BG$1500,K$1,FALSE),VLOOKUP($A714,Pit!$A$4:$BA$1686,K$2,FALSE))</f>
        <v>Low</v>
      </c>
      <c r="L714" s="15" t="str">
        <f>IF($C714="B",VLOOKUP($A714,Bat!$A$4:$BG$1500,L$1,FALSE),VLOOKUP($A714,Pit!$A$4:$BA$1686,L$2,FALSE))</f>
        <v>Normal</v>
      </c>
      <c r="M714" s="14">
        <f>IF($C714="B",VLOOKUP($A714,Bat!$A$4:$BG$1500,M$1,FALSE),VLOOKUP($A714,Pit!$A$4:$BA$1686,M$2,FALSE))</f>
        <v>3</v>
      </c>
      <c r="N714" s="14">
        <f>IF($C714="B",VLOOKUP($A714,Bat!$A$4:$BG$1500,N$1,FALSE),VLOOKUP($A714,Pit!$A$4:$BA$1686,N$2,FALSE))</f>
        <v>1</v>
      </c>
      <c r="O714" s="14">
        <f>IF($C714="B",VLOOKUP($A714,Bat!$A$4:$BG$1500,O$1,FALSE),VLOOKUP($A714,Pit!$A$4:$BA$1686,O$2,FALSE))</f>
        <v>2</v>
      </c>
      <c r="P714" s="14" t="str">
        <f>IF($C714="B",VLOOKUP($A714,Bat!$A$4:$BG$1500,P$1,FALSE),VLOOKUP($A714,Pit!$A$4:$BA$1686,P$2,FALSE))</f>
        <v>85-87 Mph</v>
      </c>
      <c r="Q714" s="15">
        <f>IF($C714="B",VLOOKUP($A714,Bat!$A$4:$BG$1500,Q$1,FALSE),VLOOKUP($A714,Pit!$A$4:$BA$1686,Q$2,FALSE))</f>
        <v>8</v>
      </c>
      <c r="R714" s="16">
        <f>IF($C714="B",VLOOKUP($A714,Bat!$A$4:$BG$1500,R$1,FALSE),VLOOKUP($A714,Pit!$A$4:$BA$1686,R$2,FALSE))</f>
        <v>91.525278823782841</v>
      </c>
      <c r="S714" s="17">
        <f>IF($C714="B",VLOOKUP($A714,Bat!$A$4:$BG$1500,S$1,FALSE),VLOOKUP($A714,Pit!$A$4:$BA$1686,S$2,FALSE))</f>
        <v>-0.87401285463268574</v>
      </c>
      <c r="T714" s="48" t="str">
        <f>IF($C714="B",VLOOKUP($A714,Bat!$A$4:$BG$1500,T$1,FALSE),VLOOKUP($A714,Pit!$A$4:$BA$1686,T$2,FALSE))</f>
        <v>$65k</v>
      </c>
      <c r="U714" s="19">
        <f>IF($C714="B",VLOOKUP($A714,Bat!$A$4:$AU$1464,46,FALSE),VLOOKUP($A714,Pit!$A$4:$BD$1664,55,FALSE))</f>
        <v>800</v>
      </c>
      <c r="V714" s="19">
        <f>IF($C714="B",VLOOKUP($A714,Bat!$A$4:$BA$1464,47,FALSE),VLOOKUP($A714,Pit!$A$4:$BF$1664,56,FALSE))</f>
        <v>800</v>
      </c>
      <c r="W714" s="19">
        <f>IF($C714="B",VLOOKUP($A714,Bat!$A$4:$BA$1464,48,FALSE),VLOOKUP($A714,Pit!$A$4:$BF$1664,57,FALSE))</f>
        <v>0</v>
      </c>
      <c r="X714" s="14">
        <f t="shared" si="51"/>
        <v>1789</v>
      </c>
      <c r="Y714" s="20">
        <f t="shared" si="52"/>
        <v>939</v>
      </c>
      <c r="Z714" s="14" t="str">
        <f>IFERROR(VLOOKUP($D714,Results37!$F$3:$L$1396,Z$1,FALSE),"")</f>
        <v/>
      </c>
      <c r="AA714" s="43" t="str">
        <f>IF(ISERROR(VLOOKUP(D714,Results37!$F$3:$O$1399,AA$1,FALSE)),"",IF(VLOOKUP(D714,Results37!$F$3:$O$1399,AA$1+1,FALSE)=1,"S"&amp;VLOOKUP(D714,Results37!$F$3:$O$1399,AA$1,FALSE),VLOOKUP(D714,Results37!$F$3:$O$1399,AA$1,FALSE)))</f>
        <v/>
      </c>
      <c r="AB714" s="14" t="str">
        <f>IFERROR(VLOOKUP($D714,Results37!$F$3:$L$1396,AB$1,FALSE),"")</f>
        <v/>
      </c>
      <c r="AC714" s="14" t="str">
        <f>IFERROR(VLOOKUP($D714,Results37!$F$3:$L$1396,AC$1,FALSE),"")</f>
        <v/>
      </c>
      <c r="AD714" s="14" t="e">
        <f t="shared" si="53"/>
        <v>#VALUE!</v>
      </c>
      <c r="AE714" s="18" t="str">
        <f>IF(ISERROR(VLOOKUP($AC714&amp;"-"&amp;$F714&amp;" "&amp;G714,Bonuses!$B$1:$G$1006,4,FALSE)),"",INT(VLOOKUP($AC714&amp;"-"&amp;$F714&amp;" "&amp;$G714,Bonuses!$B$1:$G$1006,4,FALSE)))</f>
        <v/>
      </c>
      <c r="AF714" s="14" t="str">
        <f>AA714&amp;"."&amp;AB714&amp;" ("&amp;Z714&amp;") - "&amp;E714&amp;" "&amp;F714&amp;" "&amp;G714</f>
        <v>. () - RP Erjan Roocke</v>
      </c>
    </row>
    <row r="715" spans="1:32" s="19" customFormat="1" hidden="1" x14ac:dyDescent="0.3">
      <c r="A715" s="19">
        <v>9934</v>
      </c>
      <c r="B715" s="19">
        <f t="shared" si="50"/>
        <v>0</v>
      </c>
      <c r="C715" s="14" t="str">
        <f>IF(ISNUMBER(IFERROR(VLOOKUP($A715,Pit!$A$4:$A$600,1,FALSE),"B")),"P","B")</f>
        <v>B</v>
      </c>
      <c r="D715" s="15">
        <f>IF($C715="B",VLOOKUP($A715,Bat!$A$4:$BG$1500,D$1,FALSE),VLOOKUP($A715,Pit!$A$4:$BA$1686,D$2,FALSE))</f>
        <v>9934</v>
      </c>
      <c r="E715" s="14" t="str">
        <f>IF($C715="B",VLOOKUP($A715,Bat!$A$4:$BG$1500,E$1,FALSE),VLOOKUP($A715,Pit!$A$4:$BA$1686,E$2,FALSE))</f>
        <v>2B</v>
      </c>
      <c r="F715" s="14" t="str">
        <f>IF($C715="B",VLOOKUP($A715,Bat!$A$4:$BG$1500,F$1,FALSE),VLOOKUP($A715,Pit!$A$4:$BA$1686,F$2,FALSE))</f>
        <v>Lawrence</v>
      </c>
      <c r="G715" s="14" t="str">
        <f>IF($C715="B",VLOOKUP($A715,Bat!$A$4:$BG$1500,G$1,FALSE),VLOOKUP($A715,Pit!$A$4:$BA$1686,G$2,FALSE))</f>
        <v>Martin</v>
      </c>
      <c r="H715" s="14">
        <f>IF($C715="B",VLOOKUP($A715,Bat!$A$4:$BG$1500,H$1,FALSE),VLOOKUP($A715,Pit!$A$4:$BA$1686,H$2,FALSE))</f>
        <v>21</v>
      </c>
      <c r="I715" s="14" t="str">
        <f>IF($C715="B",VLOOKUP($A715,Bat!$A$4:$BG$1500,I$1,FALSE),VLOOKUP($A715,Pit!$A$4:$BA$1686,I$2,FALSE))</f>
        <v>R</v>
      </c>
      <c r="J715" s="14" t="str">
        <f>IF($C715="B",VLOOKUP($A715,Bat!$A$4:$BG$1500,J$1,FALSE),VLOOKUP($A715,Pit!$A$4:$BA$1686,J$2,FALSE))</f>
        <v>R</v>
      </c>
      <c r="K715" s="14" t="str">
        <f>IF($C715="B",VLOOKUP($A715,Bat!$A$4:$BG$1500,K$1,FALSE),VLOOKUP($A715,Pit!$A$4:$BA$1686,K$2,FALSE))</f>
        <v>Normal</v>
      </c>
      <c r="L715" s="15" t="str">
        <f>IF($C715="B",VLOOKUP($A715,Bat!$A$4:$BG$1500,L$1,FALSE),VLOOKUP($A715,Pit!$A$4:$BA$1686,L$2,FALSE))</f>
        <v>Normal</v>
      </c>
      <c r="M715" s="14">
        <f>IF($C715="B",VLOOKUP($A715,Bat!$A$4:$BG$1500,M$1,FALSE),VLOOKUP($A715,Pit!$A$4:$BA$1686,M$2,FALSE))</f>
        <v>3</v>
      </c>
      <c r="N715" s="14">
        <f>IF($C715="B",VLOOKUP($A715,Bat!$A$4:$BG$1500,N$1,FALSE),VLOOKUP($A715,Pit!$A$4:$BA$1686,N$2,FALSE))</f>
        <v>3</v>
      </c>
      <c r="O715" s="14">
        <f>IF($C715="B",VLOOKUP($A715,Bat!$A$4:$BG$1500,O$1,FALSE),VLOOKUP($A715,Pit!$A$4:$BA$1686,O$2,FALSE))</f>
        <v>3</v>
      </c>
      <c r="P715" s="14">
        <f>IF($C715="B",VLOOKUP($A715,Bat!$A$4:$BG$1500,P$1,FALSE),VLOOKUP($A715,Pit!$A$4:$BA$1686,P$2,FALSE))</f>
        <v>4</v>
      </c>
      <c r="Q715" s="15">
        <f>IF($C715="B",VLOOKUP($A715,Bat!$A$4:$BG$1500,Q$1,FALSE),VLOOKUP($A715,Pit!$A$4:$BA$1686,Q$2,FALSE))</f>
        <v>4</v>
      </c>
      <c r="R715" s="16">
        <f>IF($C715="B",VLOOKUP($A715,Bat!$A$4:$BG$1500,R$1,FALSE),VLOOKUP($A715,Pit!$A$4:$BA$1686,R$2,FALSE))</f>
        <v>106.38621526347994</v>
      </c>
      <c r="S715" s="17">
        <f>IF($C715="B",VLOOKUP($A715,Bat!$A$4:$BG$1500,S$1,FALSE),VLOOKUP($A715,Pit!$A$4:$BA$1686,S$2,FALSE))</f>
        <v>-0.35965929678631958</v>
      </c>
      <c r="T715" s="48" t="str">
        <f>IF($C715="B",VLOOKUP($A715,Bat!$A$4:$BG$1500,T$1,FALSE),VLOOKUP($A715,Pit!$A$4:$BA$1686,T$2,FALSE))</f>
        <v>$120k</v>
      </c>
      <c r="U715" s="19">
        <f>IF($C715="B",VLOOKUP($A715,Bat!$A$4:$AU$1464,46,FALSE),VLOOKUP($A715,Pit!$A$4:$BD$1664,55,FALSE))</f>
        <v>800</v>
      </c>
      <c r="V715" s="19">
        <f>IF($C715="B",VLOOKUP($A715,Bat!$A$4:$BA$1464,47,FALSE),VLOOKUP($A715,Pit!$A$4:$BF$1664,56,FALSE))</f>
        <v>800</v>
      </c>
      <c r="W715" s="19">
        <f>IF($C715="B",VLOOKUP($A715,Bat!$A$4:$BA$1464,48,FALSE),VLOOKUP($A715,Pit!$A$4:$BF$1664,57,FALSE))</f>
        <v>0</v>
      </c>
      <c r="X715" s="14">
        <f t="shared" si="51"/>
        <v>1528</v>
      </c>
      <c r="Y715" s="20">
        <f t="shared" si="52"/>
        <v>678</v>
      </c>
      <c r="Z715" s="14">
        <f>IFERROR(VLOOKUP($D715,Results37!$F$3:$L$1396,Z$1,FALSE),"")</f>
        <v>549</v>
      </c>
      <c r="AA715" s="43">
        <f>IF(ISERROR(VLOOKUP(D715,Results37!$F$3:$O$1399,AA$1,FALSE)),"",IF(VLOOKUP(D715,Results37!$F$3:$O$1399,AA$1+1,FALSE)=1,"S"&amp;VLOOKUP(D715,Results37!$F$3:$O$1399,AA$1,FALSE),VLOOKUP(D715,Results37!$F$3:$O$1399,AA$1,FALSE)))</f>
        <v>18</v>
      </c>
      <c r="AB715" s="14">
        <f>IFERROR(VLOOKUP($D715,Results37!$F$3:$L$1396,AB$1,FALSE),"")</f>
        <v>17</v>
      </c>
      <c r="AC715" s="14" t="str">
        <f>IFERROR(VLOOKUP($D715,Results37!$F$3:$L$1396,AC$1,FALSE),"")</f>
        <v>Aurora Borealis</v>
      </c>
      <c r="AD715" s="14">
        <f t="shared" si="53"/>
        <v>979</v>
      </c>
      <c r="AE715" s="18" t="str">
        <f>IF(ISERROR(VLOOKUP($AC715&amp;"-"&amp;$F715&amp;" "&amp;G715,Bonuses!$B$1:$G$1006,4,FALSE)),"",INT(VLOOKUP($AC715&amp;"-"&amp;$F715&amp;" "&amp;$G715,Bonuses!$B$1:$G$1006,4,FALSE)))</f>
        <v/>
      </c>
      <c r="AF715" s="14" t="str">
        <f>IF(ISERROR(VLOOKUP($AC715&amp;"-"&amp;$F715,Bonuses!$B$1:$G$1006,5,FALSE)),"",IF(VLOOKUP($AC715&amp;"-"&amp;$F715,Bonuses!$B$1:$G$1006,5,FALSE)="","",VLOOKUP($AC715&amp;"-"&amp;$F715,Bonuses!$B$1:$G$1006,6,FALSE)&amp;" yrs, "&amp;VLOOKUP($AC715&amp;"-"&amp;$F715,Bonuses!$B$1:$G$1006,5,FALSE)))</f>
        <v/>
      </c>
    </row>
    <row r="716" spans="1:32" s="19" customFormat="1" hidden="1" x14ac:dyDescent="0.3">
      <c r="A716" s="19">
        <v>7189</v>
      </c>
      <c r="B716" s="19">
        <f t="shared" si="50"/>
        <v>0</v>
      </c>
      <c r="C716" s="14" t="str">
        <f>IF(ISNUMBER(IFERROR(VLOOKUP($A716,Pit!$A$4:$A$600,1,FALSE),"B")),"P","B")</f>
        <v>B</v>
      </c>
      <c r="D716" s="15">
        <f>IF($C716="B",VLOOKUP($A716,Bat!$A$4:$BG$1500,D$1,FALSE),VLOOKUP($A716,Pit!$A$4:$BA$1686,D$2,FALSE))</f>
        <v>7189</v>
      </c>
      <c r="E716" s="14" t="str">
        <f>IF($C716="B",VLOOKUP($A716,Bat!$A$4:$BG$1500,E$1,FALSE),VLOOKUP($A716,Pit!$A$4:$BA$1686,E$2,FALSE))</f>
        <v>C</v>
      </c>
      <c r="F716" s="14" t="str">
        <f>IF($C716="B",VLOOKUP($A716,Bat!$A$4:$BG$1500,F$1,FALSE),VLOOKUP($A716,Pit!$A$4:$BA$1686,F$2,FALSE))</f>
        <v>Gordon</v>
      </c>
      <c r="G716" s="14" t="str">
        <f>IF($C716="B",VLOOKUP($A716,Bat!$A$4:$BG$1500,G$1,FALSE),VLOOKUP($A716,Pit!$A$4:$BA$1686,G$2,FALSE))</f>
        <v>Nance</v>
      </c>
      <c r="H716" s="14">
        <f>IF($C716="B",VLOOKUP($A716,Bat!$A$4:$BG$1500,H$1,FALSE),VLOOKUP($A716,Pit!$A$4:$BA$1686,H$2,FALSE))</f>
        <v>21</v>
      </c>
      <c r="I716" s="14" t="str">
        <f>IF($C716="B",VLOOKUP($A716,Bat!$A$4:$BG$1500,I$1,FALSE),VLOOKUP($A716,Pit!$A$4:$BA$1686,I$2,FALSE))</f>
        <v>R</v>
      </c>
      <c r="J716" s="14" t="str">
        <f>IF($C716="B",VLOOKUP($A716,Bat!$A$4:$BG$1500,J$1,FALSE),VLOOKUP($A716,Pit!$A$4:$BA$1686,J$2,FALSE))</f>
        <v>R</v>
      </c>
      <c r="K716" s="14" t="str">
        <f>IF($C716="B",VLOOKUP($A716,Bat!$A$4:$BG$1500,K$1,FALSE),VLOOKUP($A716,Pit!$A$4:$BA$1686,K$2,FALSE))</f>
        <v>Normal</v>
      </c>
      <c r="L716" s="15" t="str">
        <f>IF($C716="B",VLOOKUP($A716,Bat!$A$4:$BG$1500,L$1,FALSE),VLOOKUP($A716,Pit!$A$4:$BA$1686,L$2,FALSE))</f>
        <v>Normal</v>
      </c>
      <c r="M716" s="14">
        <f>IF($C716="B",VLOOKUP($A716,Bat!$A$4:$BG$1500,M$1,FALSE),VLOOKUP($A716,Pit!$A$4:$BA$1686,M$2,FALSE))</f>
        <v>3</v>
      </c>
      <c r="N716" s="14">
        <f>IF($C716="B",VLOOKUP($A716,Bat!$A$4:$BG$1500,N$1,FALSE),VLOOKUP($A716,Pit!$A$4:$BA$1686,N$2,FALSE))</f>
        <v>3</v>
      </c>
      <c r="O716" s="14">
        <f>IF($C716="B",VLOOKUP($A716,Bat!$A$4:$BG$1500,O$1,FALSE),VLOOKUP($A716,Pit!$A$4:$BA$1686,O$2,FALSE))</f>
        <v>4</v>
      </c>
      <c r="P716" s="14">
        <f>IF($C716="B",VLOOKUP($A716,Bat!$A$4:$BG$1500,P$1,FALSE),VLOOKUP($A716,Pit!$A$4:$BA$1686,P$2,FALSE))</f>
        <v>5</v>
      </c>
      <c r="Q716" s="15">
        <f>IF($C716="B",VLOOKUP($A716,Bat!$A$4:$BG$1500,Q$1,FALSE),VLOOKUP($A716,Pit!$A$4:$BA$1686,Q$2,FALSE))</f>
        <v>4</v>
      </c>
      <c r="R716" s="16">
        <f>IF($C716="B",VLOOKUP($A716,Bat!$A$4:$BG$1500,R$1,FALSE),VLOOKUP($A716,Pit!$A$4:$BA$1686,R$2,FALSE))</f>
        <v>107.5679714349063</v>
      </c>
      <c r="S716" s="17">
        <f>IF($C716="B",VLOOKUP($A716,Bat!$A$4:$BG$1500,S$1,FALSE),VLOOKUP($A716,Pit!$A$4:$BA$1686,S$2,FALSE))</f>
        <v>-0.1128036962991507</v>
      </c>
      <c r="T716" s="48" t="str">
        <f>IF($C716="B",VLOOKUP($A716,Bat!$A$4:$BG$1500,T$1,FALSE),VLOOKUP($A716,Pit!$A$4:$BA$1686,T$2,FALSE))</f>
        <v>-</v>
      </c>
      <c r="U716" s="19">
        <f>IF($C716="B",VLOOKUP($A716,Bat!$A$4:$AU$1464,46,FALSE),VLOOKUP($A716,Pit!$A$4:$BD$1664,55,FALSE))</f>
        <v>800</v>
      </c>
      <c r="V716" s="19">
        <f>IF($C716="B",VLOOKUP($A716,Bat!$A$4:$BA$1464,47,FALSE),VLOOKUP($A716,Pit!$A$4:$BF$1664,56,FALSE))</f>
        <v>800</v>
      </c>
      <c r="W716" s="19">
        <f>IF($C716="B",VLOOKUP($A716,Bat!$A$4:$BA$1464,48,FALSE),VLOOKUP($A716,Pit!$A$4:$BF$1664,57,FALSE))</f>
        <v>0</v>
      </c>
      <c r="X716" s="14">
        <f t="shared" si="51"/>
        <v>1375</v>
      </c>
      <c r="Y716" s="20">
        <f t="shared" si="52"/>
        <v>525</v>
      </c>
      <c r="Z716" s="14" t="str">
        <f>IFERROR(VLOOKUP($D716,Results37!$F$3:$L$1396,Z$1,FALSE),"")</f>
        <v/>
      </c>
      <c r="AA716" s="43" t="str">
        <f>IF(ISERROR(VLOOKUP(D716,Results37!$F$3:$O$1399,AA$1,FALSE)),"",IF(VLOOKUP(D716,Results37!$F$3:$O$1399,AA$1+1,FALSE)=1,"S"&amp;VLOOKUP(D716,Results37!$F$3:$O$1399,AA$1,FALSE),VLOOKUP(D716,Results37!$F$3:$O$1399,AA$1,FALSE)))</f>
        <v/>
      </c>
      <c r="AB716" s="14" t="str">
        <f>IFERROR(VLOOKUP($D716,Results37!$F$3:$L$1396,AB$1,FALSE),"")</f>
        <v/>
      </c>
      <c r="AC716" s="14" t="str">
        <f>IFERROR(VLOOKUP($D716,Results37!$F$3:$L$1396,AC$1,FALSE),"")</f>
        <v/>
      </c>
      <c r="AD716" s="14" t="e">
        <f t="shared" si="53"/>
        <v>#VALUE!</v>
      </c>
      <c r="AE716" s="18" t="str">
        <f>IF(ISERROR(VLOOKUP($AC716&amp;"-"&amp;$F716&amp;" "&amp;G716,Bonuses!$B$1:$G$1006,4,FALSE)),"",INT(VLOOKUP($AC716&amp;"-"&amp;$F716&amp;" "&amp;$G716,Bonuses!$B$1:$G$1006,4,FALSE)))</f>
        <v/>
      </c>
      <c r="AF716" s="14" t="str">
        <f>AA716&amp;"."&amp;AB716&amp;" ("&amp;Z716&amp;") - "&amp;E716&amp;" "&amp;F716&amp;" "&amp;G716</f>
        <v>. () - C Gordon Nance</v>
      </c>
    </row>
    <row r="717" spans="1:32" s="19" customFormat="1" hidden="1" x14ac:dyDescent="0.3">
      <c r="A717" s="19">
        <v>8112</v>
      </c>
      <c r="B717" s="19">
        <f t="shared" si="50"/>
        <v>0</v>
      </c>
      <c r="C717" s="14" t="str">
        <f>IF(ISNUMBER(IFERROR(VLOOKUP($A717,Pit!$A$4:$A$600,1,FALSE),"B")),"P","B")</f>
        <v>P</v>
      </c>
      <c r="D717" s="15">
        <f>IF($C717="B",VLOOKUP($A717,Bat!$A$4:$BG$1500,D$1,FALSE),VLOOKUP($A717,Pit!$A$4:$BA$1686,D$2,FALSE))</f>
        <v>8112</v>
      </c>
      <c r="E717" s="14" t="str">
        <f>IF($C717="B",VLOOKUP($A717,Bat!$A$4:$BG$1500,E$1,FALSE),VLOOKUP($A717,Pit!$A$4:$BA$1686,E$2,FALSE))</f>
        <v>RP</v>
      </c>
      <c r="F717" s="14" t="str">
        <f>IF($C717="B",VLOOKUP($A717,Bat!$A$4:$BG$1500,F$1,FALSE),VLOOKUP($A717,Pit!$A$4:$BA$1686,F$2,FALSE))</f>
        <v>Andrew</v>
      </c>
      <c r="G717" s="14" t="str">
        <f>IF($C717="B",VLOOKUP($A717,Bat!$A$4:$BG$1500,G$1,FALSE),VLOOKUP($A717,Pit!$A$4:$BA$1686,G$2,FALSE))</f>
        <v>Campbell</v>
      </c>
      <c r="H717" s="14">
        <f>IF($C717="B",VLOOKUP($A717,Bat!$A$4:$BG$1500,H$1,FALSE),VLOOKUP($A717,Pit!$A$4:$BA$1686,H$2,FALSE))</f>
        <v>18</v>
      </c>
      <c r="I717" s="14" t="str">
        <f>IF($C717="B",VLOOKUP($A717,Bat!$A$4:$BG$1500,I$1,FALSE),VLOOKUP($A717,Pit!$A$4:$BA$1686,I$2,FALSE))</f>
        <v>R</v>
      </c>
      <c r="J717" s="14" t="str">
        <f>IF($C717="B",VLOOKUP($A717,Bat!$A$4:$BG$1500,J$1,FALSE),VLOOKUP($A717,Pit!$A$4:$BA$1686,J$2,FALSE))</f>
        <v>R</v>
      </c>
      <c r="K717" s="14" t="str">
        <f>IF($C717="B",VLOOKUP($A717,Bat!$A$4:$BG$1500,K$1,FALSE),VLOOKUP($A717,Pit!$A$4:$BA$1686,K$2,FALSE))</f>
        <v>Low</v>
      </c>
      <c r="L717" s="15" t="str">
        <f>IF($C717="B",VLOOKUP($A717,Bat!$A$4:$BG$1500,L$1,FALSE),VLOOKUP($A717,Pit!$A$4:$BA$1686,L$2,FALSE))</f>
        <v>Normal</v>
      </c>
      <c r="M717" s="14">
        <f>IF($C717="B",VLOOKUP($A717,Bat!$A$4:$BG$1500,M$1,FALSE),VLOOKUP($A717,Pit!$A$4:$BA$1686,M$2,FALSE))</f>
        <v>2</v>
      </c>
      <c r="N717" s="14">
        <f>IF($C717="B",VLOOKUP($A717,Bat!$A$4:$BG$1500,N$1,FALSE),VLOOKUP($A717,Pit!$A$4:$BA$1686,N$2,FALSE))</f>
        <v>2</v>
      </c>
      <c r="O717" s="14">
        <f>IF($C717="B",VLOOKUP($A717,Bat!$A$4:$BG$1500,O$1,FALSE),VLOOKUP($A717,Pit!$A$4:$BA$1686,O$2,FALSE))</f>
        <v>2</v>
      </c>
      <c r="P717" s="14" t="str">
        <f>IF($C717="B",VLOOKUP($A717,Bat!$A$4:$BG$1500,P$1,FALSE),VLOOKUP($A717,Pit!$A$4:$BA$1686,P$2,FALSE))</f>
        <v>85-87 Mph</v>
      </c>
      <c r="Q717" s="15">
        <f>IF($C717="B",VLOOKUP($A717,Bat!$A$4:$BG$1500,Q$1,FALSE),VLOOKUP($A717,Pit!$A$4:$BA$1686,Q$2,FALSE))</f>
        <v>8</v>
      </c>
      <c r="R717" s="16">
        <f>IF($C717="B",VLOOKUP($A717,Bat!$A$4:$BG$1500,R$1,FALSE),VLOOKUP($A717,Pit!$A$4:$BA$1686,R$2,FALSE))</f>
        <v>91.426478296401314</v>
      </c>
      <c r="S717" s="17">
        <f>IF($C717="B",VLOOKUP($A717,Bat!$A$4:$BG$1500,S$1,FALSE),VLOOKUP($A717,Pit!$A$4:$BA$1686,S$2,FALSE))</f>
        <v>-0.88312786173089086</v>
      </c>
      <c r="T717" s="48" t="str">
        <f>IF($C717="B",VLOOKUP($A717,Bat!$A$4:$BG$1500,T$1,FALSE),VLOOKUP($A717,Pit!$A$4:$BA$1686,T$2,FALSE))</f>
        <v>$75k</v>
      </c>
      <c r="U717" s="19">
        <f>IF($C717="B",VLOOKUP($A717,Bat!$A$4:$AU$1464,46,FALSE),VLOOKUP($A717,Pit!$A$4:$BD$1664,55,FALSE))</f>
        <v>800</v>
      </c>
      <c r="V717" s="19">
        <f>IF($C717="B",VLOOKUP($A717,Bat!$A$4:$BA$1464,47,FALSE),VLOOKUP($A717,Pit!$A$4:$BF$1664,56,FALSE))</f>
        <v>800</v>
      </c>
      <c r="W717" s="19">
        <f>IF($C717="B",VLOOKUP($A717,Bat!$A$4:$BA$1464,48,FALSE),VLOOKUP($A717,Pit!$A$4:$BF$1664,57,FALSE))</f>
        <v>0</v>
      </c>
      <c r="X717" s="14">
        <f t="shared" si="51"/>
        <v>1793</v>
      </c>
      <c r="Y717" s="20">
        <f t="shared" si="52"/>
        <v>943</v>
      </c>
      <c r="Z717" s="14" t="str">
        <f>IFERROR(VLOOKUP($D717,Results37!$F$3:$L$1396,Z$1,FALSE),"")</f>
        <v/>
      </c>
      <c r="AA717" s="43" t="str">
        <f>IF(ISERROR(VLOOKUP(D717,Results37!$F$3:$O$1399,AA$1,FALSE)),"",IF(VLOOKUP(D717,Results37!$F$3:$O$1399,AA$1+1,FALSE)=1,"S"&amp;VLOOKUP(D717,Results37!$F$3:$O$1399,AA$1,FALSE),VLOOKUP(D717,Results37!$F$3:$O$1399,AA$1,FALSE)))</f>
        <v/>
      </c>
      <c r="AB717" s="14" t="str">
        <f>IFERROR(VLOOKUP($D717,Results37!$F$3:$L$1396,AB$1,FALSE),"")</f>
        <v/>
      </c>
      <c r="AC717" s="14" t="str">
        <f>IFERROR(VLOOKUP($D717,Results37!$F$3:$L$1396,AC$1,FALSE),"")</f>
        <v/>
      </c>
      <c r="AD717" s="14" t="e">
        <f t="shared" si="53"/>
        <v>#VALUE!</v>
      </c>
      <c r="AE717" s="18" t="str">
        <f>IF(ISERROR(VLOOKUP($AC717&amp;"-"&amp;$F717&amp;" "&amp;G717,Bonuses!$B$1:$G$1006,4,FALSE)),"",INT(VLOOKUP($AC717&amp;"-"&amp;$F717&amp;" "&amp;$G717,Bonuses!$B$1:$G$1006,4,FALSE)))</f>
        <v/>
      </c>
      <c r="AF717" s="14" t="str">
        <f>IF(ISERROR(VLOOKUP($AC717&amp;"-"&amp;$F717,Bonuses!$B$1:$G$1006,5,FALSE)),"",IF(VLOOKUP($AC717&amp;"-"&amp;$F717,Bonuses!$B$1:$G$1006,5,FALSE)="","",VLOOKUP($AC717&amp;"-"&amp;$F717,Bonuses!$B$1:$G$1006,6,FALSE)&amp;" yrs, "&amp;VLOOKUP($AC717&amp;"-"&amp;$F717,Bonuses!$B$1:$G$1006,5,FALSE)))</f>
        <v/>
      </c>
    </row>
    <row r="718" spans="1:32" s="19" customFormat="1" hidden="1" x14ac:dyDescent="0.3">
      <c r="A718" s="19">
        <v>13268</v>
      </c>
      <c r="B718" s="19">
        <f t="shared" si="50"/>
        <v>0</v>
      </c>
      <c r="C718" s="14" t="str">
        <f>IF(ISNUMBER(IFERROR(VLOOKUP($A718,Pit!$A$4:$A$600,1,FALSE),"B")),"P","B")</f>
        <v>P</v>
      </c>
      <c r="D718" s="15">
        <f>IF($C718="B",VLOOKUP($A718,Bat!$A$4:$BG$1500,D$1,FALSE),VLOOKUP($A718,Pit!$A$4:$BA$1686,D$2,FALSE))</f>
        <v>13268</v>
      </c>
      <c r="E718" s="14" t="str">
        <f>IF($C718="B",VLOOKUP($A718,Bat!$A$4:$BG$1500,E$1,FALSE),VLOOKUP($A718,Pit!$A$4:$BA$1686,E$2,FALSE))</f>
        <v>RP</v>
      </c>
      <c r="F718" s="14" t="str">
        <f>IF($C718="B",VLOOKUP($A718,Bat!$A$4:$BG$1500,F$1,FALSE),VLOOKUP($A718,Pit!$A$4:$BA$1686,F$2,FALSE))</f>
        <v>Shigetoki</v>
      </c>
      <c r="G718" s="14" t="str">
        <f>IF($C718="B",VLOOKUP($A718,Bat!$A$4:$BG$1500,G$1,FALSE),VLOOKUP($A718,Pit!$A$4:$BA$1686,G$2,FALSE))</f>
        <v>Ota</v>
      </c>
      <c r="H718" s="14">
        <f>IF($C718="B",VLOOKUP($A718,Bat!$A$4:$BG$1500,H$1,FALSE),VLOOKUP($A718,Pit!$A$4:$BA$1686,H$2,FALSE))</f>
        <v>21</v>
      </c>
      <c r="I718" s="14" t="str">
        <f>IF($C718="B",VLOOKUP($A718,Bat!$A$4:$BG$1500,I$1,FALSE),VLOOKUP($A718,Pit!$A$4:$BA$1686,I$2,FALSE))</f>
        <v>R</v>
      </c>
      <c r="J718" s="14" t="str">
        <f>IF($C718="B",VLOOKUP($A718,Bat!$A$4:$BG$1500,J$1,FALSE),VLOOKUP($A718,Pit!$A$4:$BA$1686,J$2,FALSE))</f>
        <v>R</v>
      </c>
      <c r="K718" s="14" t="str">
        <f>IF($C718="B",VLOOKUP($A718,Bat!$A$4:$BG$1500,K$1,FALSE),VLOOKUP($A718,Pit!$A$4:$BA$1686,K$2,FALSE))</f>
        <v>High</v>
      </c>
      <c r="L718" s="15" t="str">
        <f>IF($C718="B",VLOOKUP($A718,Bat!$A$4:$BG$1500,L$1,FALSE),VLOOKUP($A718,Pit!$A$4:$BA$1686,L$2,FALSE))</f>
        <v>Low</v>
      </c>
      <c r="M718" s="14">
        <f>IF($C718="B",VLOOKUP($A718,Bat!$A$4:$BG$1500,M$1,FALSE),VLOOKUP($A718,Pit!$A$4:$BA$1686,M$2,FALSE))</f>
        <v>4</v>
      </c>
      <c r="N718" s="14">
        <f>IF($C718="B",VLOOKUP($A718,Bat!$A$4:$BG$1500,N$1,FALSE),VLOOKUP($A718,Pit!$A$4:$BA$1686,N$2,FALSE))</f>
        <v>2</v>
      </c>
      <c r="O718" s="14">
        <f>IF($C718="B",VLOOKUP($A718,Bat!$A$4:$BG$1500,O$1,FALSE),VLOOKUP($A718,Pit!$A$4:$BA$1686,O$2,FALSE))</f>
        <v>3</v>
      </c>
      <c r="P718" s="14" t="str">
        <f>IF($C718="B",VLOOKUP($A718,Bat!$A$4:$BG$1500,P$1,FALSE),VLOOKUP($A718,Pit!$A$4:$BA$1686,P$2,FALSE))</f>
        <v>93-95 Mph</v>
      </c>
      <c r="Q718" s="15">
        <f>IF($C718="B",VLOOKUP($A718,Bat!$A$4:$BG$1500,Q$1,FALSE),VLOOKUP($A718,Pit!$A$4:$BA$1686,Q$2,FALSE))</f>
        <v>7</v>
      </c>
      <c r="R718" s="16">
        <f>IF($C718="B",VLOOKUP($A718,Bat!$A$4:$BG$1500,R$1,FALSE),VLOOKUP($A718,Pit!$A$4:$BA$1686,R$2,FALSE))</f>
        <v>98.911670254429538</v>
      </c>
      <c r="S718" s="17">
        <f>IF($C718="B",VLOOKUP($A718,Bat!$A$4:$BG$1500,S$1,FALSE),VLOOKUP($A718,Pit!$A$4:$BA$1686,S$2,FALSE))</f>
        <v>-0.19256901921188618</v>
      </c>
      <c r="T718" s="48" t="str">
        <f>IF($C718="B",VLOOKUP($A718,Bat!$A$4:$BG$1500,T$1,FALSE),VLOOKUP($A718,Pit!$A$4:$BA$1686,T$2,FALSE))</f>
        <v>-</v>
      </c>
      <c r="U718" s="19">
        <f>IF($C718="B",VLOOKUP($A718,Bat!$A$4:$AU$1464,46,FALSE),VLOOKUP($A718,Pit!$A$4:$BD$1664,55,FALSE))</f>
        <v>800</v>
      </c>
      <c r="V718" s="19">
        <f>IF($C718="B",VLOOKUP($A718,Bat!$A$4:$BA$1464,47,FALSE),VLOOKUP($A718,Pit!$A$4:$BF$1664,56,FALSE))</f>
        <v>800</v>
      </c>
      <c r="W718" s="19">
        <f>IF($C718="B",VLOOKUP($A718,Bat!$A$4:$BA$1464,48,FALSE),VLOOKUP($A718,Pit!$A$4:$BF$1664,57,FALSE))</f>
        <v>0</v>
      </c>
      <c r="X718" s="14">
        <f t="shared" si="51"/>
        <v>1423</v>
      </c>
      <c r="Y718" s="20">
        <f t="shared" si="52"/>
        <v>573</v>
      </c>
      <c r="Z718" s="14" t="str">
        <f>IFERROR(VLOOKUP($D718,Results37!$F$3:$L$1396,Z$1,FALSE),"")</f>
        <v/>
      </c>
      <c r="AA718" s="43" t="str">
        <f>IF(ISERROR(VLOOKUP(D718,Results37!$F$3:$O$1399,AA$1,FALSE)),"",IF(VLOOKUP(D718,Results37!$F$3:$O$1399,AA$1+1,FALSE)=1,"S"&amp;VLOOKUP(D718,Results37!$F$3:$O$1399,AA$1,FALSE),VLOOKUP(D718,Results37!$F$3:$O$1399,AA$1,FALSE)))</f>
        <v/>
      </c>
      <c r="AB718" s="14" t="str">
        <f>IFERROR(VLOOKUP($D718,Results37!$F$3:$L$1396,AB$1,FALSE),"")</f>
        <v/>
      </c>
      <c r="AC718" s="14" t="str">
        <f>IFERROR(VLOOKUP($D718,Results37!$F$3:$L$1396,AC$1,FALSE),"")</f>
        <v/>
      </c>
      <c r="AD718" s="14" t="e">
        <f t="shared" si="53"/>
        <v>#VALUE!</v>
      </c>
      <c r="AE718" s="18" t="str">
        <f>IF(ISERROR(VLOOKUP($AC718&amp;"-"&amp;$F718&amp;" "&amp;G718,Bonuses!$B$1:$G$1006,4,FALSE)),"",INT(VLOOKUP($AC718&amp;"-"&amp;$F718&amp;" "&amp;$G718,Bonuses!$B$1:$G$1006,4,FALSE)))</f>
        <v/>
      </c>
      <c r="AF718" s="14" t="str">
        <f>IF(ISERROR(VLOOKUP($AC718&amp;"-"&amp;$F718,Bonuses!$B$1:$G$1006,5,FALSE)),"",IF(VLOOKUP($AC718&amp;"-"&amp;$F718,Bonuses!$B$1:$G$1006,5,FALSE)="","",VLOOKUP($AC718&amp;"-"&amp;$F718,Bonuses!$B$1:$G$1006,6,FALSE)&amp;" yrs, "&amp;VLOOKUP($AC718&amp;"-"&amp;$F718,Bonuses!$B$1:$G$1006,5,FALSE)))</f>
        <v/>
      </c>
    </row>
    <row r="719" spans="1:32" s="19" customFormat="1" hidden="1" x14ac:dyDescent="0.3">
      <c r="A719" s="19">
        <v>15275</v>
      </c>
      <c r="B719" s="19">
        <f t="shared" si="50"/>
        <v>0</v>
      </c>
      <c r="C719" s="14" t="str">
        <f>IF(ISNUMBER(IFERROR(VLOOKUP($A719,Pit!$A$4:$A$600,1,FALSE),"B")),"P","B")</f>
        <v>P</v>
      </c>
      <c r="D719" s="15">
        <f>IF($C719="B",VLOOKUP($A719,Bat!$A$4:$BG$1500,D$1,FALSE),VLOOKUP($A719,Pit!$A$4:$BA$1686,D$2,FALSE))</f>
        <v>15275</v>
      </c>
      <c r="E719" s="14" t="str">
        <f>IF($C719="B",VLOOKUP($A719,Bat!$A$4:$BG$1500,E$1,FALSE),VLOOKUP($A719,Pit!$A$4:$BA$1686,E$2,FALSE))</f>
        <v>RP</v>
      </c>
      <c r="F719" s="14" t="str">
        <f>IF($C719="B",VLOOKUP($A719,Bat!$A$4:$BG$1500,F$1,FALSE),VLOOKUP($A719,Pit!$A$4:$BA$1686,F$2,FALSE))</f>
        <v>Yoshimochi</v>
      </c>
      <c r="G719" s="14" t="str">
        <f>IF($C719="B",VLOOKUP($A719,Bat!$A$4:$BG$1500,G$1,FALSE),VLOOKUP($A719,Pit!$A$4:$BA$1686,G$2,FALSE))</f>
        <v>Koyama</v>
      </c>
      <c r="H719" s="14">
        <f>IF($C719="B",VLOOKUP($A719,Bat!$A$4:$BG$1500,H$1,FALSE),VLOOKUP($A719,Pit!$A$4:$BA$1686,H$2,FALSE))</f>
        <v>21</v>
      </c>
      <c r="I719" s="14" t="str">
        <f>IF($C719="B",VLOOKUP($A719,Bat!$A$4:$BG$1500,I$1,FALSE),VLOOKUP($A719,Pit!$A$4:$BA$1686,I$2,FALSE))</f>
        <v>R</v>
      </c>
      <c r="J719" s="14" t="str">
        <f>IF($C719="B",VLOOKUP($A719,Bat!$A$4:$BG$1500,J$1,FALSE),VLOOKUP($A719,Pit!$A$4:$BA$1686,J$2,FALSE))</f>
        <v>R</v>
      </c>
      <c r="K719" s="14" t="str">
        <f>IF($C719="B",VLOOKUP($A719,Bat!$A$4:$BG$1500,K$1,FALSE),VLOOKUP($A719,Pit!$A$4:$BA$1686,K$2,FALSE))</f>
        <v>Normal</v>
      </c>
      <c r="L719" s="15" t="str">
        <f>IF($C719="B",VLOOKUP($A719,Bat!$A$4:$BG$1500,L$1,FALSE),VLOOKUP($A719,Pit!$A$4:$BA$1686,L$2,FALSE))</f>
        <v>Low</v>
      </c>
      <c r="M719" s="14">
        <f>IF($C719="B",VLOOKUP($A719,Bat!$A$4:$BG$1500,M$1,FALSE),VLOOKUP($A719,Pit!$A$4:$BA$1686,M$2,FALSE))</f>
        <v>6</v>
      </c>
      <c r="N719" s="14">
        <f>IF($C719="B",VLOOKUP($A719,Bat!$A$4:$BG$1500,N$1,FALSE),VLOOKUP($A719,Pit!$A$4:$BA$1686,N$2,FALSE))</f>
        <v>1</v>
      </c>
      <c r="O719" s="14">
        <f>IF($C719="B",VLOOKUP($A719,Bat!$A$4:$BG$1500,O$1,FALSE),VLOOKUP($A719,Pit!$A$4:$BA$1686,O$2,FALSE))</f>
        <v>2</v>
      </c>
      <c r="P719" s="14" t="str">
        <f>IF($C719="B",VLOOKUP($A719,Bat!$A$4:$BG$1500,P$1,FALSE),VLOOKUP($A719,Pit!$A$4:$BA$1686,P$2,FALSE))</f>
        <v>92-94 Mph</v>
      </c>
      <c r="Q719" s="15">
        <f>IF($C719="B",VLOOKUP($A719,Bat!$A$4:$BG$1500,Q$1,FALSE),VLOOKUP($A719,Pit!$A$4:$BA$1686,Q$2,FALSE))</f>
        <v>7</v>
      </c>
      <c r="R719" s="16">
        <f>IF($C719="B",VLOOKUP($A719,Bat!$A$4:$BG$1500,R$1,FALSE),VLOOKUP($A719,Pit!$A$4:$BA$1686,R$2,FALSE))</f>
        <v>98.820736087711836</v>
      </c>
      <c r="S719" s="17">
        <f>IF($C719="B",VLOOKUP($A719,Bat!$A$4:$BG$1500,S$1,FALSE),VLOOKUP($A719,Pit!$A$4:$BA$1686,S$2,FALSE))</f>
        <v>-0.20095830211419777</v>
      </c>
      <c r="T719" s="48" t="str">
        <f>IF($C719="B",VLOOKUP($A719,Bat!$A$4:$BG$1500,T$1,FALSE),VLOOKUP($A719,Pit!$A$4:$BA$1686,T$2,FALSE))</f>
        <v>-</v>
      </c>
      <c r="U719" s="19">
        <f>IF($C719="B",VLOOKUP($A719,Bat!$A$4:$AU$1464,46,FALSE),VLOOKUP($A719,Pit!$A$4:$BD$1664,55,FALSE))</f>
        <v>800</v>
      </c>
      <c r="V719" s="19">
        <f>IF($C719="B",VLOOKUP($A719,Bat!$A$4:$BA$1464,47,FALSE),VLOOKUP($A719,Pit!$A$4:$BF$1664,56,FALSE))</f>
        <v>800</v>
      </c>
      <c r="W719" s="19">
        <f>IF($C719="B",VLOOKUP($A719,Bat!$A$4:$BA$1464,48,FALSE),VLOOKUP($A719,Pit!$A$4:$BF$1664,57,FALSE))</f>
        <v>0</v>
      </c>
      <c r="X719" s="14">
        <f t="shared" si="51"/>
        <v>1428</v>
      </c>
      <c r="Y719" s="20">
        <f t="shared" si="52"/>
        <v>578</v>
      </c>
      <c r="Z719" s="14">
        <f>IFERROR(VLOOKUP($D719,Results37!$F$3:$L$1396,Z$1,FALSE),"")</f>
        <v>382</v>
      </c>
      <c r="AA719" s="43">
        <f>IF(ISERROR(VLOOKUP(D719,Results37!$F$3:$O$1399,AA$1,FALSE)),"",IF(VLOOKUP(D719,Results37!$F$3:$O$1399,AA$1+1,FALSE)=1,"S"&amp;VLOOKUP(D719,Results37!$F$3:$O$1399,AA$1,FALSE),VLOOKUP(D719,Results37!$F$3:$O$1399,AA$1,FALSE)))</f>
        <v>13</v>
      </c>
      <c r="AB719" s="14">
        <f>IFERROR(VLOOKUP($D719,Results37!$F$3:$L$1396,AB$1,FALSE),"")</f>
        <v>10</v>
      </c>
      <c r="AC719" s="14" t="str">
        <f>IFERROR(VLOOKUP($D719,Results37!$F$3:$L$1396,AC$1,FALSE),"")</f>
        <v>Tempe Knights</v>
      </c>
      <c r="AD719" s="14">
        <f t="shared" si="53"/>
        <v>1046</v>
      </c>
      <c r="AE719" s="18" t="str">
        <f>IF(ISERROR(VLOOKUP($AC719&amp;"-"&amp;$F719&amp;" "&amp;G719,Bonuses!$B$1:$G$1006,4,FALSE)),"",INT(VLOOKUP($AC719&amp;"-"&amp;$F719&amp;" "&amp;$G719,Bonuses!$B$1:$G$1006,4,FALSE)))</f>
        <v/>
      </c>
      <c r="AF719" s="14" t="str">
        <f>IF(ISERROR(VLOOKUP($AC719&amp;"-"&amp;$F719,Bonuses!$B$1:$G$1006,5,FALSE)),"",IF(VLOOKUP($AC719&amp;"-"&amp;$F719,Bonuses!$B$1:$G$1006,5,FALSE)="","",VLOOKUP($AC719&amp;"-"&amp;$F719,Bonuses!$B$1:$G$1006,6,FALSE)&amp;" yrs, "&amp;VLOOKUP($AC719&amp;"-"&amp;$F719,Bonuses!$B$1:$G$1006,5,FALSE)))</f>
        <v/>
      </c>
    </row>
    <row r="720" spans="1:32" s="19" customFormat="1" hidden="1" x14ac:dyDescent="0.3">
      <c r="A720" s="19">
        <v>4603</v>
      </c>
      <c r="B720" s="19">
        <f t="shared" si="50"/>
        <v>0</v>
      </c>
      <c r="C720" s="14" t="str">
        <f>IF(ISNUMBER(IFERROR(VLOOKUP($A720,Pit!$A$4:$A$600,1,FALSE),"B")),"P","B")</f>
        <v>P</v>
      </c>
      <c r="D720" s="15">
        <f>IF($C720="B",VLOOKUP($A720,Bat!$A$4:$BG$1500,D$1,FALSE),VLOOKUP($A720,Pit!$A$4:$BA$1686,D$2,FALSE))</f>
        <v>4603</v>
      </c>
      <c r="E720" s="14" t="str">
        <f>IF($C720="B",VLOOKUP($A720,Bat!$A$4:$BG$1500,E$1,FALSE),VLOOKUP($A720,Pit!$A$4:$BA$1686,E$2,FALSE))</f>
        <v>CL</v>
      </c>
      <c r="F720" s="14" t="str">
        <f>IF($C720="B",VLOOKUP($A720,Bat!$A$4:$BG$1500,F$1,FALSE),VLOOKUP($A720,Pit!$A$4:$BA$1686,F$2,FALSE))</f>
        <v>Clark</v>
      </c>
      <c r="G720" s="14" t="str">
        <f>IF($C720="B",VLOOKUP($A720,Bat!$A$4:$BG$1500,G$1,FALSE),VLOOKUP($A720,Pit!$A$4:$BA$1686,G$2,FALSE))</f>
        <v>May</v>
      </c>
      <c r="H720" s="14">
        <f>IF($C720="B",VLOOKUP($A720,Bat!$A$4:$BG$1500,H$1,FALSE),VLOOKUP($A720,Pit!$A$4:$BA$1686,H$2,FALSE))</f>
        <v>21</v>
      </c>
      <c r="I720" s="14" t="str">
        <f>IF($C720="B",VLOOKUP($A720,Bat!$A$4:$BG$1500,I$1,FALSE),VLOOKUP($A720,Pit!$A$4:$BA$1686,I$2,FALSE))</f>
        <v>S</v>
      </c>
      <c r="J720" s="14" t="str">
        <f>IF($C720="B",VLOOKUP($A720,Bat!$A$4:$BG$1500,J$1,FALSE),VLOOKUP($A720,Pit!$A$4:$BA$1686,J$2,FALSE))</f>
        <v>R</v>
      </c>
      <c r="K720" s="14" t="str">
        <f>IF($C720="B",VLOOKUP($A720,Bat!$A$4:$BG$1500,K$1,FALSE),VLOOKUP($A720,Pit!$A$4:$BA$1686,K$2,FALSE))</f>
        <v>Normal</v>
      </c>
      <c r="L720" s="15" t="str">
        <f>IF($C720="B",VLOOKUP($A720,Bat!$A$4:$BG$1500,L$1,FALSE),VLOOKUP($A720,Pit!$A$4:$BA$1686,L$2,FALSE))</f>
        <v>Normal</v>
      </c>
      <c r="M720" s="14">
        <f>IF($C720="B",VLOOKUP($A720,Bat!$A$4:$BG$1500,M$1,FALSE),VLOOKUP($A720,Pit!$A$4:$BA$1686,M$2,FALSE))</f>
        <v>7</v>
      </c>
      <c r="N720" s="14">
        <f>IF($C720="B",VLOOKUP($A720,Bat!$A$4:$BG$1500,N$1,FALSE),VLOOKUP($A720,Pit!$A$4:$BA$1686,N$2,FALSE))</f>
        <v>1</v>
      </c>
      <c r="O720" s="14">
        <f>IF($C720="B",VLOOKUP($A720,Bat!$A$4:$BG$1500,O$1,FALSE),VLOOKUP($A720,Pit!$A$4:$BA$1686,O$2,FALSE))</f>
        <v>3</v>
      </c>
      <c r="P720" s="14" t="str">
        <f>IF($C720="B",VLOOKUP($A720,Bat!$A$4:$BG$1500,P$1,FALSE),VLOOKUP($A720,Pit!$A$4:$BA$1686,P$2,FALSE))</f>
        <v>97-99 Mph</v>
      </c>
      <c r="Q720" s="15">
        <f>IF($C720="B",VLOOKUP($A720,Bat!$A$4:$BG$1500,Q$1,FALSE),VLOOKUP($A720,Pit!$A$4:$BA$1686,Q$2,FALSE))</f>
        <v>4</v>
      </c>
      <c r="R720" s="16">
        <f>IF($C720="B",VLOOKUP($A720,Bat!$A$4:$BG$1500,R$1,FALSE),VLOOKUP($A720,Pit!$A$4:$BA$1686,R$2,FALSE))</f>
        <v>101.08332146423007</v>
      </c>
      <c r="S720" s="17">
        <f>IF($C720="B",VLOOKUP($A720,Bat!$A$4:$BG$1500,S$1,FALSE),VLOOKUP($A720,Pit!$A$4:$BA$1686,S$2,FALSE))</f>
        <v>7.7802776670536861E-3</v>
      </c>
      <c r="T720" s="48" t="str">
        <f>IF($C720="B",VLOOKUP($A720,Bat!$A$4:$BG$1500,T$1,FALSE),VLOOKUP($A720,Pit!$A$4:$BA$1686,T$2,FALSE))</f>
        <v>$20k</v>
      </c>
      <c r="U720" s="19">
        <f>IF($C720="B",VLOOKUP($A720,Bat!$A$4:$AU$1464,46,FALSE),VLOOKUP($A720,Pit!$A$4:$BD$1664,55,FALSE))</f>
        <v>800</v>
      </c>
      <c r="V720" s="19">
        <f>IF($C720="B",VLOOKUP($A720,Bat!$A$4:$BA$1464,47,FALSE),VLOOKUP($A720,Pit!$A$4:$BF$1664,56,FALSE))</f>
        <v>800</v>
      </c>
      <c r="W720" s="19">
        <f>IF($C720="B",VLOOKUP($A720,Bat!$A$4:$BA$1464,48,FALSE),VLOOKUP($A720,Pit!$A$4:$BF$1664,57,FALSE))</f>
        <v>0</v>
      </c>
      <c r="X720" s="14">
        <f t="shared" si="51"/>
        <v>1297</v>
      </c>
      <c r="Y720" s="20">
        <f t="shared" si="52"/>
        <v>447</v>
      </c>
      <c r="Z720" s="14">
        <f>IFERROR(VLOOKUP($D720,Results37!$F$3:$L$1396,Z$1,FALSE),"")</f>
        <v>269</v>
      </c>
      <c r="AA720" s="43">
        <f>IF(ISERROR(VLOOKUP(D720,Results37!$F$3:$O$1399,AA$1,FALSE)),"",IF(VLOOKUP(D720,Results37!$F$3:$O$1399,AA$1+1,FALSE)=1,"S"&amp;VLOOKUP(D720,Results37!$F$3:$O$1399,AA$1,FALSE),VLOOKUP(D720,Results37!$F$3:$O$1399,AA$1,FALSE)))</f>
        <v>9</v>
      </c>
      <c r="AB720" s="14">
        <f>IFERROR(VLOOKUP($D720,Results37!$F$3:$L$1396,AB$1,FALSE),"")</f>
        <v>23</v>
      </c>
      <c r="AC720" s="14" t="str">
        <f>IFERROR(VLOOKUP($D720,Results37!$F$3:$L$1396,AC$1,FALSE),"")</f>
        <v>Fargo Dinosaurs</v>
      </c>
      <c r="AD720" s="14">
        <f t="shared" si="53"/>
        <v>1028</v>
      </c>
      <c r="AE720" s="18" t="str">
        <f>IF(ISERROR(VLOOKUP($AC720&amp;"-"&amp;$F720&amp;" "&amp;G720,Bonuses!$B$1:$G$1006,4,FALSE)),"",INT(VLOOKUP($AC720&amp;"-"&amp;$F720&amp;" "&amp;$G720,Bonuses!$B$1:$G$1006,4,FALSE)))</f>
        <v/>
      </c>
      <c r="AF720" s="14" t="str">
        <f>IF(ISERROR(VLOOKUP($AC720&amp;"-"&amp;$F720,Bonuses!$B$1:$G$1006,5,FALSE)),"",IF(VLOOKUP($AC720&amp;"-"&amp;$F720,Bonuses!$B$1:$G$1006,5,FALSE)="","",VLOOKUP($AC720&amp;"-"&amp;$F720,Bonuses!$B$1:$G$1006,6,FALSE)&amp;" yrs, "&amp;VLOOKUP($AC720&amp;"-"&amp;$F720,Bonuses!$B$1:$G$1006,5,FALSE)))</f>
        <v/>
      </c>
    </row>
    <row r="721" spans="1:32" s="19" customFormat="1" hidden="1" x14ac:dyDescent="0.3">
      <c r="A721" s="19">
        <v>16104</v>
      </c>
      <c r="B721" s="19">
        <f t="shared" si="50"/>
        <v>0</v>
      </c>
      <c r="C721" s="14" t="str">
        <f>IF(ISNUMBER(IFERROR(VLOOKUP($A721,Pit!$A$4:$A$600,1,FALSE),"B")),"P","B")</f>
        <v>P</v>
      </c>
      <c r="D721" s="15">
        <f>IF($C721="B",VLOOKUP($A721,Bat!$A$4:$BG$1500,D$1,FALSE),VLOOKUP($A721,Pit!$A$4:$BA$1686,D$2,FALSE))</f>
        <v>16104</v>
      </c>
      <c r="E721" s="14" t="str">
        <f>IF($C721="B",VLOOKUP($A721,Bat!$A$4:$BG$1500,E$1,FALSE),VLOOKUP($A721,Pit!$A$4:$BA$1686,E$2,FALSE))</f>
        <v>SP</v>
      </c>
      <c r="F721" s="14" t="str">
        <f>IF($C721="B",VLOOKUP($A721,Bat!$A$4:$BG$1500,F$1,FALSE),VLOOKUP($A721,Pit!$A$4:$BA$1686,F$2,FALSE))</f>
        <v>Pat</v>
      </c>
      <c r="G721" s="14" t="str">
        <f>IF($C721="B",VLOOKUP($A721,Bat!$A$4:$BG$1500,G$1,FALSE),VLOOKUP($A721,Pit!$A$4:$BA$1686,G$2,FALSE))</f>
        <v>Wall</v>
      </c>
      <c r="H721" s="14">
        <f>IF($C721="B",VLOOKUP($A721,Bat!$A$4:$BG$1500,H$1,FALSE),VLOOKUP($A721,Pit!$A$4:$BA$1686,H$2,FALSE))</f>
        <v>22</v>
      </c>
      <c r="I721" s="14" t="str">
        <f>IF($C721="B",VLOOKUP($A721,Bat!$A$4:$BG$1500,I$1,FALSE),VLOOKUP($A721,Pit!$A$4:$BA$1686,I$2,FALSE))</f>
        <v>R</v>
      </c>
      <c r="J721" s="14" t="str">
        <f>IF($C721="B",VLOOKUP($A721,Bat!$A$4:$BG$1500,J$1,FALSE),VLOOKUP($A721,Pit!$A$4:$BA$1686,J$2,FALSE))</f>
        <v>R</v>
      </c>
      <c r="K721" s="14" t="str">
        <f>IF($C721="B",VLOOKUP($A721,Bat!$A$4:$BG$1500,K$1,FALSE),VLOOKUP($A721,Pit!$A$4:$BA$1686,K$2,FALSE))</f>
        <v>Low</v>
      </c>
      <c r="L721" s="15" t="str">
        <f>IF($C721="B",VLOOKUP($A721,Bat!$A$4:$BG$1500,L$1,FALSE),VLOOKUP($A721,Pit!$A$4:$BA$1686,L$2,FALSE))</f>
        <v>High</v>
      </c>
      <c r="M721" s="14">
        <f>IF($C721="B",VLOOKUP($A721,Bat!$A$4:$BG$1500,M$1,FALSE),VLOOKUP($A721,Pit!$A$4:$BA$1686,M$2,FALSE))</f>
        <v>5</v>
      </c>
      <c r="N721" s="14">
        <f>IF($C721="B",VLOOKUP($A721,Bat!$A$4:$BG$1500,N$1,FALSE),VLOOKUP($A721,Pit!$A$4:$BA$1686,N$2,FALSE))</f>
        <v>2</v>
      </c>
      <c r="O721" s="14">
        <f>IF($C721="B",VLOOKUP($A721,Bat!$A$4:$BG$1500,O$1,FALSE),VLOOKUP($A721,Pit!$A$4:$BA$1686,O$2,FALSE))</f>
        <v>2</v>
      </c>
      <c r="P721" s="14" t="str">
        <f>IF($C721="B",VLOOKUP($A721,Bat!$A$4:$BG$1500,P$1,FALSE),VLOOKUP($A721,Pit!$A$4:$BA$1686,P$2,FALSE))</f>
        <v>88-90 Mph</v>
      </c>
      <c r="Q721" s="15">
        <f>IF($C721="B",VLOOKUP($A721,Bat!$A$4:$BG$1500,Q$1,FALSE),VLOOKUP($A721,Pit!$A$4:$BA$1686,Q$2,FALSE))</f>
        <v>8</v>
      </c>
      <c r="R721" s="16">
        <f>IF($C721="B",VLOOKUP($A721,Bat!$A$4:$BG$1500,R$1,FALSE),VLOOKUP($A721,Pit!$A$4:$BA$1686,R$2,FALSE))</f>
        <v>98.809203283114982</v>
      </c>
      <c r="S721" s="17">
        <f>IF($C721="B",VLOOKUP($A721,Bat!$A$4:$BG$1500,S$1,FALSE),VLOOKUP($A721,Pit!$A$4:$BA$1686,S$2,FALSE))</f>
        <v>-0.20202228019760007</v>
      </c>
      <c r="T721" s="48" t="str">
        <f>IF($C721="B",VLOOKUP($A721,Bat!$A$4:$BG$1500,T$1,FALSE),VLOOKUP($A721,Pit!$A$4:$BA$1686,T$2,FALSE))</f>
        <v>-</v>
      </c>
      <c r="U721" s="19">
        <f>IF($C721="B",VLOOKUP($A721,Bat!$A$4:$AU$1464,46,FALSE),VLOOKUP($A721,Pit!$A$4:$BD$1664,55,FALSE))</f>
        <v>800</v>
      </c>
      <c r="V721" s="19">
        <f>IF($C721="B",VLOOKUP($A721,Bat!$A$4:$BA$1464,47,FALSE),VLOOKUP($A721,Pit!$A$4:$BF$1664,56,FALSE))</f>
        <v>800</v>
      </c>
      <c r="W721" s="19">
        <f>IF($C721="B",VLOOKUP($A721,Bat!$A$4:$BA$1464,48,FALSE),VLOOKUP($A721,Pit!$A$4:$BF$1664,57,FALSE))</f>
        <v>0</v>
      </c>
      <c r="X721" s="14">
        <f t="shared" si="51"/>
        <v>1429</v>
      </c>
      <c r="Y721" s="20">
        <f t="shared" si="52"/>
        <v>579</v>
      </c>
      <c r="Z721" s="14" t="str">
        <f>IFERROR(VLOOKUP($D721,Results37!$F$3:$L$1396,Z$1,FALSE),"")</f>
        <v/>
      </c>
      <c r="AA721" s="43" t="str">
        <f>IF(ISERROR(VLOOKUP(D721,Results37!$F$3:$O$1399,AA$1,FALSE)),"",IF(VLOOKUP(D721,Results37!$F$3:$O$1399,AA$1+1,FALSE)=1,"S"&amp;VLOOKUP(D721,Results37!$F$3:$O$1399,AA$1,FALSE),VLOOKUP(D721,Results37!$F$3:$O$1399,AA$1,FALSE)))</f>
        <v/>
      </c>
      <c r="AB721" s="14" t="str">
        <f>IFERROR(VLOOKUP($D721,Results37!$F$3:$L$1396,AB$1,FALSE),"")</f>
        <v/>
      </c>
      <c r="AC721" s="14" t="str">
        <f>IFERROR(VLOOKUP($D721,Results37!$F$3:$L$1396,AC$1,FALSE),"")</f>
        <v/>
      </c>
      <c r="AD721" s="14" t="e">
        <f t="shared" si="53"/>
        <v>#VALUE!</v>
      </c>
      <c r="AE721" s="18" t="str">
        <f>IF(ISERROR(VLOOKUP($AC721&amp;"-"&amp;$F721&amp;" "&amp;G721,Bonuses!$B$1:$G$1006,4,FALSE)),"",INT(VLOOKUP($AC721&amp;"-"&amp;$F721&amp;" "&amp;$G721,Bonuses!$B$1:$G$1006,4,FALSE)))</f>
        <v/>
      </c>
      <c r="AF721" s="14" t="str">
        <f>AA721&amp;"."&amp;AB721&amp;" ("&amp;Z721&amp;") - "&amp;E721&amp;" "&amp;F721&amp;" "&amp;G721</f>
        <v>. () - SP Pat Wall</v>
      </c>
    </row>
    <row r="722" spans="1:32" s="19" customFormat="1" hidden="1" x14ac:dyDescent="0.3">
      <c r="A722" s="19">
        <v>9669</v>
      </c>
      <c r="B722" s="19">
        <f t="shared" si="50"/>
        <v>0</v>
      </c>
      <c r="C722" s="14" t="str">
        <f>IF(ISNUMBER(IFERROR(VLOOKUP($A722,Pit!$A$4:$A$600,1,FALSE),"B")),"P","B")</f>
        <v>P</v>
      </c>
      <c r="D722" s="15">
        <f>IF($C722="B",VLOOKUP($A722,Bat!$A$4:$BG$1500,D$1,FALSE),VLOOKUP($A722,Pit!$A$4:$BA$1686,D$2,FALSE))</f>
        <v>9669</v>
      </c>
      <c r="E722" s="14" t="str">
        <f>IF($C722="B",VLOOKUP($A722,Bat!$A$4:$BG$1500,E$1,FALSE),VLOOKUP($A722,Pit!$A$4:$BA$1686,E$2,FALSE))</f>
        <v>RP</v>
      </c>
      <c r="F722" s="14" t="str">
        <f>IF($C722="B",VLOOKUP($A722,Bat!$A$4:$BG$1500,F$1,FALSE),VLOOKUP($A722,Pit!$A$4:$BA$1686,F$2,FALSE))</f>
        <v>Dorian</v>
      </c>
      <c r="G722" s="14" t="str">
        <f>IF($C722="B",VLOOKUP($A722,Bat!$A$4:$BG$1500,G$1,FALSE),VLOOKUP($A722,Pit!$A$4:$BA$1686,G$2,FALSE))</f>
        <v>Brady</v>
      </c>
      <c r="H722" s="14">
        <f>IF($C722="B",VLOOKUP($A722,Bat!$A$4:$BG$1500,H$1,FALSE),VLOOKUP($A722,Pit!$A$4:$BA$1686,H$2,FALSE))</f>
        <v>21</v>
      </c>
      <c r="I722" s="14" t="str">
        <f>IF($C722="B",VLOOKUP($A722,Bat!$A$4:$BG$1500,I$1,FALSE),VLOOKUP($A722,Pit!$A$4:$BA$1686,I$2,FALSE))</f>
        <v>R</v>
      </c>
      <c r="J722" s="14" t="str">
        <f>IF($C722="B",VLOOKUP($A722,Bat!$A$4:$BG$1500,J$1,FALSE),VLOOKUP($A722,Pit!$A$4:$BA$1686,J$2,FALSE))</f>
        <v>R</v>
      </c>
      <c r="K722" s="14" t="str">
        <f>IF($C722="B",VLOOKUP($A722,Bat!$A$4:$BG$1500,K$1,FALSE),VLOOKUP($A722,Pit!$A$4:$BA$1686,K$2,FALSE))</f>
        <v>Normal</v>
      </c>
      <c r="L722" s="15" t="str">
        <f>IF($C722="B",VLOOKUP($A722,Bat!$A$4:$BG$1500,L$1,FALSE),VLOOKUP($A722,Pit!$A$4:$BA$1686,L$2,FALSE))</f>
        <v>High</v>
      </c>
      <c r="M722" s="14">
        <f>IF($C722="B",VLOOKUP($A722,Bat!$A$4:$BG$1500,M$1,FALSE),VLOOKUP($A722,Pit!$A$4:$BA$1686,M$2,FALSE))</f>
        <v>4</v>
      </c>
      <c r="N722" s="14">
        <f>IF($C722="B",VLOOKUP($A722,Bat!$A$4:$BG$1500,N$1,FALSE),VLOOKUP($A722,Pit!$A$4:$BA$1686,N$2,FALSE))</f>
        <v>2</v>
      </c>
      <c r="O722" s="14">
        <f>IF($C722="B",VLOOKUP($A722,Bat!$A$4:$BG$1500,O$1,FALSE),VLOOKUP($A722,Pit!$A$4:$BA$1686,O$2,FALSE))</f>
        <v>2</v>
      </c>
      <c r="P722" s="14" t="str">
        <f>IF($C722="B",VLOOKUP($A722,Bat!$A$4:$BG$1500,P$1,FALSE),VLOOKUP($A722,Pit!$A$4:$BA$1686,P$2,FALSE))</f>
        <v>86-88 Mph</v>
      </c>
      <c r="Q722" s="15">
        <f>IF($C722="B",VLOOKUP($A722,Bat!$A$4:$BG$1500,Q$1,FALSE),VLOOKUP($A722,Pit!$A$4:$BA$1686,Q$2,FALSE))</f>
        <v>9</v>
      </c>
      <c r="R722" s="16">
        <f>IF($C722="B",VLOOKUP($A722,Bat!$A$4:$BG$1500,R$1,FALSE),VLOOKUP($A722,Pit!$A$4:$BA$1686,R$2,FALSE))</f>
        <v>97.012107953284939</v>
      </c>
      <c r="S722" s="17">
        <f>IF($C722="B",VLOOKUP($A722,Bat!$A$4:$BG$1500,S$1,FALSE),VLOOKUP($A722,Pit!$A$4:$BA$1686,S$2,FALSE))</f>
        <v>-0.3678163009551722</v>
      </c>
      <c r="T722" s="48" t="str">
        <f>IF($C722="B",VLOOKUP($A722,Bat!$A$4:$BG$1500,T$1,FALSE),VLOOKUP($A722,Pit!$A$4:$BA$1686,T$2,FALSE))</f>
        <v>$35k</v>
      </c>
      <c r="U722" s="19">
        <f>IF($C722="B",VLOOKUP($A722,Bat!$A$4:$AU$1464,46,FALSE),VLOOKUP($A722,Pit!$A$4:$BD$1664,55,FALSE))</f>
        <v>800</v>
      </c>
      <c r="V722" s="19">
        <f>IF($C722="B",VLOOKUP($A722,Bat!$A$4:$BA$1464,47,FALSE),VLOOKUP($A722,Pit!$A$4:$BF$1664,56,FALSE))</f>
        <v>800</v>
      </c>
      <c r="W722" s="19">
        <f>IF($C722="B",VLOOKUP($A722,Bat!$A$4:$BA$1464,48,FALSE),VLOOKUP($A722,Pit!$A$4:$BF$1664,57,FALSE))</f>
        <v>0</v>
      </c>
      <c r="X722" s="14">
        <f t="shared" si="51"/>
        <v>1534</v>
      </c>
      <c r="Y722" s="20">
        <f t="shared" si="52"/>
        <v>684</v>
      </c>
      <c r="Z722" s="14">
        <f>IFERROR(VLOOKUP($D722,Results37!$F$3:$L$1396,Z$1,FALSE),"")</f>
        <v>455</v>
      </c>
      <c r="AA722" s="43">
        <f>IF(ISERROR(VLOOKUP(D722,Results37!$F$3:$O$1399,AA$1,FALSE)),"",IF(VLOOKUP(D722,Results37!$F$3:$O$1399,AA$1+1,FALSE)=1,"S"&amp;VLOOKUP(D722,Results37!$F$3:$O$1399,AA$1,FALSE),VLOOKUP(D722,Results37!$F$3:$O$1399,AA$1,FALSE)))</f>
        <v>15</v>
      </c>
      <c r="AB722" s="14">
        <f>IFERROR(VLOOKUP($D722,Results37!$F$3:$L$1396,AB$1,FALSE),"")</f>
        <v>19</v>
      </c>
      <c r="AC722" s="14" t="str">
        <f>IFERROR(VLOOKUP($D722,Results37!$F$3:$L$1396,AC$1,FALSE),"")</f>
        <v>Kalamazoo Badgers</v>
      </c>
      <c r="AD722" s="14">
        <f t="shared" si="53"/>
        <v>1079</v>
      </c>
      <c r="AE722" s="18" t="str">
        <f>IF(ISERROR(VLOOKUP($AC722&amp;"-"&amp;$F722&amp;" "&amp;G722,Bonuses!$B$1:$G$1006,4,FALSE)),"",INT(VLOOKUP($AC722&amp;"-"&amp;$F722&amp;" "&amp;$G722,Bonuses!$B$1:$G$1006,4,FALSE)))</f>
        <v/>
      </c>
      <c r="AF722" s="14" t="str">
        <f>AA722&amp;"."&amp;AB722&amp;" ("&amp;Z722&amp;" overall) - "&amp;IF(C722="B",E722,J722&amp;"HP")&amp;" [url=http://www.pebabaseball.com/reports/news/html/players/player_"&amp;D722&amp;".html]"&amp;F722&amp;" "&amp;G722&amp;"[/url]"</f>
        <v>15.19 (455 overall) - RHP [url=http://www.pebabaseball.com/reports/news/html/players/player_9669.html]Dorian Brady[/url]</v>
      </c>
    </row>
    <row r="723" spans="1:32" s="19" customFormat="1" hidden="1" x14ac:dyDescent="0.3">
      <c r="A723" s="19">
        <v>11046</v>
      </c>
      <c r="B723" s="19">
        <f t="shared" si="50"/>
        <v>0</v>
      </c>
      <c r="C723" s="14" t="str">
        <f>IF(ISNUMBER(IFERROR(VLOOKUP($A723,Pit!$A$4:$A$600,1,FALSE),"B")),"P","B")</f>
        <v>P</v>
      </c>
      <c r="D723" s="15">
        <f>IF($C723="B",VLOOKUP($A723,Bat!$A$4:$BG$1500,D$1,FALSE),VLOOKUP($A723,Pit!$A$4:$BA$1686,D$2,FALSE))</f>
        <v>11046</v>
      </c>
      <c r="E723" s="14" t="str">
        <f>IF($C723="B",VLOOKUP($A723,Bat!$A$4:$BG$1500,E$1,FALSE),VLOOKUP($A723,Pit!$A$4:$BA$1686,E$2,FALSE))</f>
        <v>RP</v>
      </c>
      <c r="F723" s="14" t="str">
        <f>IF($C723="B",VLOOKUP($A723,Bat!$A$4:$BG$1500,F$1,FALSE),VLOOKUP($A723,Pit!$A$4:$BA$1686,F$2,FALSE))</f>
        <v>José</v>
      </c>
      <c r="G723" s="14" t="str">
        <f>IF($C723="B",VLOOKUP($A723,Bat!$A$4:$BG$1500,G$1,FALSE),VLOOKUP($A723,Pit!$A$4:$BA$1686,G$2,FALSE))</f>
        <v>Reyes</v>
      </c>
      <c r="H723" s="14">
        <f>IF($C723="B",VLOOKUP($A723,Bat!$A$4:$BG$1500,H$1,FALSE),VLOOKUP($A723,Pit!$A$4:$BA$1686,H$2,FALSE))</f>
        <v>18</v>
      </c>
      <c r="I723" s="14" t="str">
        <f>IF($C723="B",VLOOKUP($A723,Bat!$A$4:$BG$1500,I$1,FALSE),VLOOKUP($A723,Pit!$A$4:$BA$1686,I$2,FALSE))</f>
        <v>R</v>
      </c>
      <c r="J723" s="14" t="str">
        <f>IF($C723="B",VLOOKUP($A723,Bat!$A$4:$BG$1500,J$1,FALSE),VLOOKUP($A723,Pit!$A$4:$BA$1686,J$2,FALSE))</f>
        <v>R</v>
      </c>
      <c r="K723" s="14" t="str">
        <f>IF($C723="B",VLOOKUP($A723,Bat!$A$4:$BG$1500,K$1,FALSE),VLOOKUP($A723,Pit!$A$4:$BA$1686,K$2,FALSE))</f>
        <v>High</v>
      </c>
      <c r="L723" s="15" t="str">
        <f>IF($C723="B",VLOOKUP($A723,Bat!$A$4:$BG$1500,L$1,FALSE),VLOOKUP($A723,Pit!$A$4:$BA$1686,L$2,FALSE))</f>
        <v>Normal</v>
      </c>
      <c r="M723" s="14">
        <f>IF($C723="B",VLOOKUP($A723,Bat!$A$4:$BG$1500,M$1,FALSE),VLOOKUP($A723,Pit!$A$4:$BA$1686,M$2,FALSE))</f>
        <v>2</v>
      </c>
      <c r="N723" s="14">
        <f>IF($C723="B",VLOOKUP($A723,Bat!$A$4:$BG$1500,N$1,FALSE),VLOOKUP($A723,Pit!$A$4:$BA$1686,N$2,FALSE))</f>
        <v>2</v>
      </c>
      <c r="O723" s="14">
        <f>IF($C723="B",VLOOKUP($A723,Bat!$A$4:$BG$1500,O$1,FALSE),VLOOKUP($A723,Pit!$A$4:$BA$1686,O$2,FALSE))</f>
        <v>2</v>
      </c>
      <c r="P723" s="14" t="str">
        <f>IF($C723="B",VLOOKUP($A723,Bat!$A$4:$BG$1500,P$1,FALSE),VLOOKUP($A723,Pit!$A$4:$BA$1686,P$2,FALSE))</f>
        <v>80-83 Mph</v>
      </c>
      <c r="Q723" s="15">
        <f>IF($C723="B",VLOOKUP($A723,Bat!$A$4:$BG$1500,Q$1,FALSE),VLOOKUP($A723,Pit!$A$4:$BA$1686,Q$2,FALSE))</f>
        <v>5</v>
      </c>
      <c r="R723" s="16">
        <f>IF($C723="B",VLOOKUP($A723,Bat!$A$4:$BG$1500,R$1,FALSE),VLOOKUP($A723,Pit!$A$4:$BA$1686,R$2,FALSE))</f>
        <v>96.917473829623773</v>
      </c>
      <c r="S723" s="17">
        <f>IF($C723="B",VLOOKUP($A723,Bat!$A$4:$BG$1500,S$1,FALSE),VLOOKUP($A723,Pit!$A$4:$BA$1686,S$2,FALSE))</f>
        <v>-0.37654692954354979</v>
      </c>
      <c r="T723" s="48" t="str">
        <f>IF($C723="B",VLOOKUP($A723,Bat!$A$4:$BG$1500,T$1,FALSE),VLOOKUP($A723,Pit!$A$4:$BA$1686,T$2,FALSE))</f>
        <v>$65k</v>
      </c>
      <c r="U723" s="19">
        <f>IF($C723="B",VLOOKUP($A723,Bat!$A$4:$AU$1464,46,FALSE),VLOOKUP($A723,Pit!$A$4:$BD$1664,55,FALSE))</f>
        <v>800</v>
      </c>
      <c r="V723" s="19">
        <f>IF($C723="B",VLOOKUP($A723,Bat!$A$4:$BA$1464,47,FALSE),VLOOKUP($A723,Pit!$A$4:$BF$1664,56,FALSE))</f>
        <v>800</v>
      </c>
      <c r="W723" s="19">
        <f>IF($C723="B",VLOOKUP($A723,Bat!$A$4:$BA$1464,48,FALSE),VLOOKUP($A723,Pit!$A$4:$BF$1664,57,FALSE))</f>
        <v>0</v>
      </c>
      <c r="X723" s="14">
        <f t="shared" si="51"/>
        <v>1536</v>
      </c>
      <c r="Y723" s="20">
        <f t="shared" si="52"/>
        <v>686</v>
      </c>
      <c r="Z723" s="14" t="str">
        <f>IFERROR(VLOOKUP($D723,Results37!$F$3:$L$1396,Z$1,FALSE),"")</f>
        <v/>
      </c>
      <c r="AA723" s="43" t="str">
        <f>IF(ISERROR(VLOOKUP(D723,Results37!$F$3:$O$1399,AA$1,FALSE)),"",IF(VLOOKUP(D723,Results37!$F$3:$O$1399,AA$1+1,FALSE)=1,"S"&amp;VLOOKUP(D723,Results37!$F$3:$O$1399,AA$1,FALSE),VLOOKUP(D723,Results37!$F$3:$O$1399,AA$1,FALSE)))</f>
        <v/>
      </c>
      <c r="AB723" s="14" t="str">
        <f>IFERROR(VLOOKUP($D723,Results37!$F$3:$L$1396,AB$1,FALSE),"")</f>
        <v/>
      </c>
      <c r="AC723" s="14" t="str">
        <f>IFERROR(VLOOKUP($D723,Results37!$F$3:$L$1396,AC$1,FALSE),"")</f>
        <v/>
      </c>
      <c r="AD723" s="14" t="e">
        <f t="shared" si="53"/>
        <v>#VALUE!</v>
      </c>
      <c r="AE723" s="18" t="str">
        <f>IF(ISERROR(VLOOKUP($AC723&amp;"-"&amp;$F723&amp;" "&amp;G723,Bonuses!$B$1:$G$1006,4,FALSE)),"",INT(VLOOKUP($AC723&amp;"-"&amp;$F723&amp;" "&amp;$G723,Bonuses!$B$1:$G$1006,4,FALSE)))</f>
        <v/>
      </c>
      <c r="AF723" s="14" t="str">
        <f>IF(ISERROR(VLOOKUP($AC723&amp;"-"&amp;$F723,Bonuses!$B$1:$G$1006,5,FALSE)),"",IF(VLOOKUP($AC723&amp;"-"&amp;$F723,Bonuses!$B$1:$G$1006,5,FALSE)="","",VLOOKUP($AC723&amp;"-"&amp;$F723,Bonuses!$B$1:$G$1006,6,FALSE)&amp;" yrs, "&amp;VLOOKUP($AC723&amp;"-"&amp;$F723,Bonuses!$B$1:$G$1006,5,FALSE)))</f>
        <v/>
      </c>
    </row>
    <row r="724" spans="1:32" s="19" customFormat="1" hidden="1" x14ac:dyDescent="0.3">
      <c r="A724" s="19">
        <v>9555</v>
      </c>
      <c r="B724" s="19">
        <f t="shared" si="50"/>
        <v>0</v>
      </c>
      <c r="C724" s="14" t="str">
        <f>IF(ISNUMBER(IFERROR(VLOOKUP($A724,Pit!$A$4:$A$600,1,FALSE),"B")),"P","B")</f>
        <v>B</v>
      </c>
      <c r="D724" s="15">
        <f>IF($C724="B",VLOOKUP($A724,Bat!$A$4:$BG$1500,D$1,FALSE),VLOOKUP($A724,Pit!$A$4:$BA$1686,D$2,FALSE))</f>
        <v>9555</v>
      </c>
      <c r="E724" s="14" t="str">
        <f>IF($C724="B",VLOOKUP($A724,Bat!$A$4:$BG$1500,E$1,FALSE),VLOOKUP($A724,Pit!$A$4:$BA$1686,E$2,FALSE))</f>
        <v>2B</v>
      </c>
      <c r="F724" s="14" t="str">
        <f>IF($C724="B",VLOOKUP($A724,Bat!$A$4:$BG$1500,F$1,FALSE),VLOOKUP($A724,Pit!$A$4:$BA$1686,F$2,FALSE))</f>
        <v>Alfred</v>
      </c>
      <c r="G724" s="14" t="str">
        <f>IF($C724="B",VLOOKUP($A724,Bat!$A$4:$BG$1500,G$1,FALSE),VLOOKUP($A724,Pit!$A$4:$BA$1686,G$2,FALSE))</f>
        <v>Sandoval</v>
      </c>
      <c r="H724" s="14">
        <f>IF($C724="B",VLOOKUP($A724,Bat!$A$4:$BG$1500,H$1,FALSE),VLOOKUP($A724,Pit!$A$4:$BA$1686,H$2,FALSE))</f>
        <v>18</v>
      </c>
      <c r="I724" s="14" t="str">
        <f>IF($C724="B",VLOOKUP($A724,Bat!$A$4:$BG$1500,I$1,FALSE),VLOOKUP($A724,Pit!$A$4:$BA$1686,I$2,FALSE))</f>
        <v>R</v>
      </c>
      <c r="J724" s="14" t="str">
        <f>IF($C724="B",VLOOKUP($A724,Bat!$A$4:$BG$1500,J$1,FALSE),VLOOKUP($A724,Pit!$A$4:$BA$1686,J$2,FALSE))</f>
        <v>R</v>
      </c>
      <c r="K724" s="14" t="str">
        <f>IF($C724="B",VLOOKUP($A724,Bat!$A$4:$BG$1500,K$1,FALSE),VLOOKUP($A724,Pit!$A$4:$BA$1686,K$2,FALSE))</f>
        <v>Normal</v>
      </c>
      <c r="L724" s="15" t="str">
        <f>IF($C724="B",VLOOKUP($A724,Bat!$A$4:$BG$1500,L$1,FALSE),VLOOKUP($A724,Pit!$A$4:$BA$1686,L$2,FALSE))</f>
        <v>Normal</v>
      </c>
      <c r="M724" s="14">
        <f>IF($C724="B",VLOOKUP($A724,Bat!$A$4:$BG$1500,M$1,FALSE),VLOOKUP($A724,Pit!$A$4:$BA$1686,M$2,FALSE))</f>
        <v>2</v>
      </c>
      <c r="N724" s="14">
        <f>IF($C724="B",VLOOKUP($A724,Bat!$A$4:$BG$1500,N$1,FALSE),VLOOKUP($A724,Pit!$A$4:$BA$1686,N$2,FALSE))</f>
        <v>2</v>
      </c>
      <c r="O724" s="14">
        <f>IF($C724="B",VLOOKUP($A724,Bat!$A$4:$BG$1500,O$1,FALSE),VLOOKUP($A724,Pit!$A$4:$BA$1686,O$2,FALSE))</f>
        <v>3</v>
      </c>
      <c r="P724" s="14">
        <f>IF($C724="B",VLOOKUP($A724,Bat!$A$4:$BG$1500,P$1,FALSE),VLOOKUP($A724,Pit!$A$4:$BA$1686,P$2,FALSE))</f>
        <v>5</v>
      </c>
      <c r="Q724" s="15">
        <f>IF($C724="B",VLOOKUP($A724,Bat!$A$4:$BG$1500,Q$1,FALSE),VLOOKUP($A724,Pit!$A$4:$BA$1686,Q$2,FALSE))</f>
        <v>2</v>
      </c>
      <c r="R724" s="16">
        <f>IF($C724="B",VLOOKUP($A724,Bat!$A$4:$BG$1500,R$1,FALSE),VLOOKUP($A724,Pit!$A$4:$BA$1686,R$2,FALSE))</f>
        <v>106.28484149618478</v>
      </c>
      <c r="S724" s="17">
        <f>IF($C724="B",VLOOKUP($A724,Bat!$A$4:$BG$1500,S$1,FALSE),VLOOKUP($A724,Pit!$A$4:$BA$1686,S$2,FALSE))</f>
        <v>-0.38083513898148952</v>
      </c>
      <c r="T724" s="48" t="str">
        <f>IF($C724="B",VLOOKUP($A724,Bat!$A$4:$BG$1500,T$1,FALSE),VLOOKUP($A724,Pit!$A$4:$BA$1686,T$2,FALSE))</f>
        <v>$38k</v>
      </c>
      <c r="U724" s="19">
        <f>IF($C724="B",VLOOKUP($A724,Bat!$A$4:$AU$1464,46,FALSE),VLOOKUP($A724,Pit!$A$4:$BD$1664,55,FALSE))</f>
        <v>800</v>
      </c>
      <c r="V724" s="19">
        <f>IF($C724="B",VLOOKUP($A724,Bat!$A$4:$BA$1464,47,FALSE),VLOOKUP($A724,Pit!$A$4:$BF$1664,56,FALSE))</f>
        <v>800</v>
      </c>
      <c r="W724" s="19">
        <f>IF($C724="B",VLOOKUP($A724,Bat!$A$4:$BA$1464,48,FALSE),VLOOKUP($A724,Pit!$A$4:$BF$1664,57,FALSE))</f>
        <v>0</v>
      </c>
      <c r="X724" s="14">
        <f t="shared" si="51"/>
        <v>1540</v>
      </c>
      <c r="Y724" s="20">
        <f t="shared" si="52"/>
        <v>690</v>
      </c>
      <c r="Z724" s="14" t="str">
        <f>IFERROR(VLOOKUP($D724,Results37!$F$3:$L$1396,Z$1,FALSE),"")</f>
        <v/>
      </c>
      <c r="AA724" s="43" t="str">
        <f>IF(ISERROR(VLOOKUP(D724,Results37!$F$3:$O$1399,AA$1,FALSE)),"",IF(VLOOKUP(D724,Results37!$F$3:$O$1399,AA$1+1,FALSE)=1,"S"&amp;VLOOKUP(D724,Results37!$F$3:$O$1399,AA$1,FALSE),VLOOKUP(D724,Results37!$F$3:$O$1399,AA$1,FALSE)))</f>
        <v/>
      </c>
      <c r="AB724" s="14" t="str">
        <f>IFERROR(VLOOKUP($D724,Results37!$F$3:$L$1396,AB$1,FALSE),"")</f>
        <v/>
      </c>
      <c r="AC724" s="14" t="str">
        <f>IFERROR(VLOOKUP($D724,Results37!$F$3:$L$1396,AC$1,FALSE),"")</f>
        <v/>
      </c>
      <c r="AD724" s="14" t="e">
        <f t="shared" si="53"/>
        <v>#VALUE!</v>
      </c>
      <c r="AE724" s="18" t="str">
        <f>IF(ISERROR(VLOOKUP($AC724&amp;"-"&amp;$F724&amp;" "&amp;G724,Bonuses!$B$1:$G$1006,4,FALSE)),"",INT(VLOOKUP($AC724&amp;"-"&amp;$F724&amp;" "&amp;$G724,Bonuses!$B$1:$G$1006,4,FALSE)))</f>
        <v/>
      </c>
      <c r="AF724" s="14" t="str">
        <f>IF(ISERROR(VLOOKUP($AC724&amp;"-"&amp;$F724,Bonuses!$B$1:$G$1006,5,FALSE)),"",IF(VLOOKUP($AC724&amp;"-"&amp;$F724,Bonuses!$B$1:$G$1006,5,FALSE)="","",VLOOKUP($AC724&amp;"-"&amp;$F724,Bonuses!$B$1:$G$1006,6,FALSE)&amp;" yrs, "&amp;VLOOKUP($AC724&amp;"-"&amp;$F724,Bonuses!$B$1:$G$1006,5,FALSE)))</f>
        <v/>
      </c>
    </row>
    <row r="725" spans="1:32" s="19" customFormat="1" hidden="1" x14ac:dyDescent="0.3">
      <c r="A725" s="19">
        <v>9395</v>
      </c>
      <c r="B725" s="19">
        <f t="shared" si="50"/>
        <v>0</v>
      </c>
      <c r="C725" s="14" t="str">
        <f>IF(ISNUMBER(IFERROR(VLOOKUP($A725,Pit!$A$4:$A$600,1,FALSE),"B")),"P","B")</f>
        <v>B</v>
      </c>
      <c r="D725" s="15">
        <f>IF($C725="B",VLOOKUP($A725,Bat!$A$4:$BG$1500,D$1,FALSE),VLOOKUP($A725,Pit!$A$4:$BA$1686,D$2,FALSE))</f>
        <v>9395</v>
      </c>
      <c r="E725" s="14" t="str">
        <f>IF($C725="B",VLOOKUP($A725,Bat!$A$4:$BG$1500,E$1,FALSE),VLOOKUP($A725,Pit!$A$4:$BA$1686,E$2,FALSE))</f>
        <v>2B</v>
      </c>
      <c r="F725" s="14" t="str">
        <f>IF($C725="B",VLOOKUP($A725,Bat!$A$4:$BG$1500,F$1,FALSE),VLOOKUP($A725,Pit!$A$4:$BA$1686,F$2,FALSE))</f>
        <v>Will</v>
      </c>
      <c r="G725" s="14" t="str">
        <f>IF($C725="B",VLOOKUP($A725,Bat!$A$4:$BG$1500,G$1,FALSE),VLOOKUP($A725,Pit!$A$4:$BA$1686,G$2,FALSE))</f>
        <v>King</v>
      </c>
      <c r="H725" s="14">
        <f>IF($C725="B",VLOOKUP($A725,Bat!$A$4:$BG$1500,H$1,FALSE),VLOOKUP($A725,Pit!$A$4:$BA$1686,H$2,FALSE))</f>
        <v>21</v>
      </c>
      <c r="I725" s="14" t="str">
        <f>IF($C725="B",VLOOKUP($A725,Bat!$A$4:$BG$1500,I$1,FALSE),VLOOKUP($A725,Pit!$A$4:$BA$1686,I$2,FALSE))</f>
        <v>R</v>
      </c>
      <c r="J725" s="14" t="str">
        <f>IF($C725="B",VLOOKUP($A725,Bat!$A$4:$BG$1500,J$1,FALSE),VLOOKUP($A725,Pit!$A$4:$BA$1686,J$2,FALSE))</f>
        <v>R</v>
      </c>
      <c r="K725" s="14" t="str">
        <f>IF($C725="B",VLOOKUP($A725,Bat!$A$4:$BG$1500,K$1,FALSE),VLOOKUP($A725,Pit!$A$4:$BA$1686,K$2,FALSE))</f>
        <v>Low</v>
      </c>
      <c r="L725" s="15" t="str">
        <f>IF($C725="B",VLOOKUP($A725,Bat!$A$4:$BG$1500,L$1,FALSE),VLOOKUP($A725,Pit!$A$4:$BA$1686,L$2,FALSE))</f>
        <v>Normal</v>
      </c>
      <c r="M725" s="14">
        <f>IF($C725="B",VLOOKUP($A725,Bat!$A$4:$BG$1500,M$1,FALSE),VLOOKUP($A725,Pit!$A$4:$BA$1686,M$2,FALSE))</f>
        <v>3</v>
      </c>
      <c r="N725" s="14">
        <f>IF($C725="B",VLOOKUP($A725,Bat!$A$4:$BG$1500,N$1,FALSE),VLOOKUP($A725,Pit!$A$4:$BA$1686,N$2,FALSE))</f>
        <v>3</v>
      </c>
      <c r="O725" s="14">
        <f>IF($C725="B",VLOOKUP($A725,Bat!$A$4:$BG$1500,O$1,FALSE),VLOOKUP($A725,Pit!$A$4:$BA$1686,O$2,FALSE))</f>
        <v>4</v>
      </c>
      <c r="P725" s="14">
        <f>IF($C725="B",VLOOKUP($A725,Bat!$A$4:$BG$1500,P$1,FALSE),VLOOKUP($A725,Pit!$A$4:$BA$1686,P$2,FALSE))</f>
        <v>5</v>
      </c>
      <c r="Q725" s="15">
        <f>IF($C725="B",VLOOKUP($A725,Bat!$A$4:$BG$1500,Q$1,FALSE),VLOOKUP($A725,Pit!$A$4:$BA$1686,Q$2,FALSE))</f>
        <v>3</v>
      </c>
      <c r="R725" s="16">
        <f>IF($C725="B",VLOOKUP($A725,Bat!$A$4:$BG$1500,R$1,FALSE),VLOOKUP($A725,Pit!$A$4:$BA$1686,R$2,FALSE))</f>
        <v>107.46690956283075</v>
      </c>
      <c r="S725" s="17">
        <f>IF($C725="B",VLOOKUP($A725,Bat!$A$4:$BG$1500,S$1,FALSE),VLOOKUP($A725,Pit!$A$4:$BA$1686,S$2,FALSE))</f>
        <v>-0.13391438708357478</v>
      </c>
      <c r="T725" s="48" t="str">
        <f>IF($C725="B",VLOOKUP($A725,Bat!$A$4:$BG$1500,T$1,FALSE),VLOOKUP($A725,Pit!$A$4:$BA$1686,T$2,FALSE))</f>
        <v>-</v>
      </c>
      <c r="U725" s="19">
        <f>IF($C725="B",VLOOKUP($A725,Bat!$A$4:$AU$1464,46,FALSE),VLOOKUP($A725,Pit!$A$4:$BD$1664,55,FALSE))</f>
        <v>800</v>
      </c>
      <c r="V725" s="19">
        <f>IF($C725="B",VLOOKUP($A725,Bat!$A$4:$BA$1464,47,FALSE),VLOOKUP($A725,Pit!$A$4:$BF$1664,56,FALSE))</f>
        <v>800</v>
      </c>
      <c r="W725" s="19">
        <f>IF($C725="B",VLOOKUP($A725,Bat!$A$4:$BA$1464,48,FALSE),VLOOKUP($A725,Pit!$A$4:$BF$1664,57,FALSE))</f>
        <v>0</v>
      </c>
      <c r="X725" s="14">
        <f t="shared" si="51"/>
        <v>1390</v>
      </c>
      <c r="Y725" s="20">
        <f t="shared" si="52"/>
        <v>540</v>
      </c>
      <c r="Z725" s="14">
        <f>IFERROR(VLOOKUP($D725,Results37!$F$3:$L$1396,Z$1,FALSE),"")</f>
        <v>424</v>
      </c>
      <c r="AA725" s="43">
        <f>IF(ISERROR(VLOOKUP(D725,Results37!$F$3:$O$1399,AA$1,FALSE)),"",IF(VLOOKUP(D725,Results37!$F$3:$O$1399,AA$1+1,FALSE)=1,"S"&amp;VLOOKUP(D725,Results37!$F$3:$O$1399,AA$1,FALSE),VLOOKUP(D725,Results37!$F$3:$O$1399,AA$1,FALSE)))</f>
        <v>14</v>
      </c>
      <c r="AB725" s="14">
        <f>IFERROR(VLOOKUP($D725,Results37!$F$3:$L$1396,AB$1,FALSE),"")</f>
        <v>20</v>
      </c>
      <c r="AC725" s="14" t="str">
        <f>IFERROR(VLOOKUP($D725,Results37!$F$3:$L$1396,AC$1,FALSE),"")</f>
        <v>New Orleans Trendsetters</v>
      </c>
      <c r="AD725" s="14">
        <f t="shared" si="53"/>
        <v>966</v>
      </c>
      <c r="AE725" s="18" t="str">
        <f>IF(ISERROR(VLOOKUP($AC725&amp;"-"&amp;$F725&amp;" "&amp;G725,Bonuses!$B$1:$G$1006,4,FALSE)),"",INT(VLOOKUP($AC725&amp;"-"&amp;$F725&amp;" "&amp;$G725,Bonuses!$B$1:$G$1006,4,FALSE)))</f>
        <v/>
      </c>
      <c r="AF725" s="14" t="str">
        <f>AA725&amp;"."&amp;AB725&amp;" ("&amp;Z725&amp;") - "&amp;E725&amp;" "&amp;F725&amp;" "&amp;G725</f>
        <v>14.20 (424) - 2B Will King</v>
      </c>
    </row>
    <row r="726" spans="1:32" s="19" customFormat="1" hidden="1" x14ac:dyDescent="0.3">
      <c r="A726" s="19">
        <v>8407</v>
      </c>
      <c r="B726" s="19">
        <f t="shared" si="50"/>
        <v>0</v>
      </c>
      <c r="C726" s="14" t="str">
        <f>IF(ISNUMBER(IFERROR(VLOOKUP($A726,Pit!$A$4:$A$600,1,FALSE),"B")),"P","B")</f>
        <v>B</v>
      </c>
      <c r="D726" s="15">
        <f>IF($C726="B",VLOOKUP($A726,Bat!$A$4:$BG$1500,D$1,FALSE),VLOOKUP($A726,Pit!$A$4:$BA$1686,D$2,FALSE))</f>
        <v>8407</v>
      </c>
      <c r="E726" s="14" t="str">
        <f>IF($C726="B",VLOOKUP($A726,Bat!$A$4:$BG$1500,E$1,FALSE),VLOOKUP($A726,Pit!$A$4:$BA$1686,E$2,FALSE))</f>
        <v>1B</v>
      </c>
      <c r="F726" s="14" t="str">
        <f>IF($C726="B",VLOOKUP($A726,Bat!$A$4:$BG$1500,F$1,FALSE),VLOOKUP($A726,Pit!$A$4:$BA$1686,F$2,FALSE))</f>
        <v>José</v>
      </c>
      <c r="G726" s="14" t="str">
        <f>IF($C726="B",VLOOKUP($A726,Bat!$A$4:$BG$1500,G$1,FALSE),VLOOKUP($A726,Pit!$A$4:$BA$1686,G$2,FALSE))</f>
        <v>Perales</v>
      </c>
      <c r="H726" s="14">
        <f>IF($C726="B",VLOOKUP($A726,Bat!$A$4:$BG$1500,H$1,FALSE),VLOOKUP($A726,Pit!$A$4:$BA$1686,H$2,FALSE))</f>
        <v>21</v>
      </c>
      <c r="I726" s="14" t="str">
        <f>IF($C726="B",VLOOKUP($A726,Bat!$A$4:$BG$1500,I$1,FALSE),VLOOKUP($A726,Pit!$A$4:$BA$1686,I$2,FALSE))</f>
        <v>R</v>
      </c>
      <c r="J726" s="14" t="str">
        <f>IF($C726="B",VLOOKUP($A726,Bat!$A$4:$BG$1500,J$1,FALSE),VLOOKUP($A726,Pit!$A$4:$BA$1686,J$2,FALSE))</f>
        <v>R</v>
      </c>
      <c r="K726" s="14" t="str">
        <f>IF($C726="B",VLOOKUP($A726,Bat!$A$4:$BG$1500,K$1,FALSE),VLOOKUP($A726,Pit!$A$4:$BA$1686,K$2,FALSE))</f>
        <v>Normal</v>
      </c>
      <c r="L726" s="15" t="str">
        <f>IF($C726="B",VLOOKUP($A726,Bat!$A$4:$BG$1500,L$1,FALSE),VLOOKUP($A726,Pit!$A$4:$BA$1686,L$2,FALSE))</f>
        <v>Normal</v>
      </c>
      <c r="M726" s="14">
        <f>IF($C726="B",VLOOKUP($A726,Bat!$A$4:$BG$1500,M$1,FALSE),VLOOKUP($A726,Pit!$A$4:$BA$1686,M$2,FALSE))</f>
        <v>3</v>
      </c>
      <c r="N726" s="14">
        <f>IF($C726="B",VLOOKUP($A726,Bat!$A$4:$BG$1500,N$1,FALSE),VLOOKUP($A726,Pit!$A$4:$BA$1686,N$2,FALSE))</f>
        <v>2</v>
      </c>
      <c r="O726" s="14">
        <f>IF($C726="B",VLOOKUP($A726,Bat!$A$4:$BG$1500,O$1,FALSE),VLOOKUP($A726,Pit!$A$4:$BA$1686,O$2,FALSE))</f>
        <v>3</v>
      </c>
      <c r="P726" s="14">
        <f>IF($C726="B",VLOOKUP($A726,Bat!$A$4:$BG$1500,P$1,FALSE),VLOOKUP($A726,Pit!$A$4:$BA$1686,P$2,FALSE))</f>
        <v>6</v>
      </c>
      <c r="Q726" s="15">
        <f>IF($C726="B",VLOOKUP($A726,Bat!$A$4:$BG$1500,Q$1,FALSE),VLOOKUP($A726,Pit!$A$4:$BA$1686,Q$2,FALSE))</f>
        <v>2</v>
      </c>
      <c r="R726" s="16">
        <f>IF($C726="B",VLOOKUP($A726,Bat!$A$4:$BG$1500,R$1,FALSE),VLOOKUP($A726,Pit!$A$4:$BA$1686,R$2,FALSE))</f>
        <v>106.28222362435405</v>
      </c>
      <c r="S726" s="17">
        <f>IF($C726="B",VLOOKUP($A726,Bat!$A$4:$BG$1500,S$1,FALSE),VLOOKUP($A726,Pit!$A$4:$BA$1686,S$2,FALSE))</f>
        <v>-0.38138198302461801</v>
      </c>
      <c r="T726" s="48" t="str">
        <f>IF($C726="B",VLOOKUP($A726,Bat!$A$4:$BG$1500,T$1,FALSE),VLOOKUP($A726,Pit!$A$4:$BA$1686,T$2,FALSE))</f>
        <v>$20k</v>
      </c>
      <c r="U726" s="19">
        <f>IF($C726="B",VLOOKUP($A726,Bat!$A$4:$AU$1464,46,FALSE),VLOOKUP($A726,Pit!$A$4:$BD$1664,55,FALSE))</f>
        <v>800</v>
      </c>
      <c r="V726" s="19">
        <f>IF($C726="B",VLOOKUP($A726,Bat!$A$4:$BA$1464,47,FALSE),VLOOKUP($A726,Pit!$A$4:$BF$1664,56,FALSE))</f>
        <v>800</v>
      </c>
      <c r="W726" s="19">
        <f>IF($C726="B",VLOOKUP($A726,Bat!$A$4:$BA$1464,48,FALSE),VLOOKUP($A726,Pit!$A$4:$BF$1664,57,FALSE))</f>
        <v>0</v>
      </c>
      <c r="X726" s="14">
        <f t="shared" si="51"/>
        <v>1541</v>
      </c>
      <c r="Y726" s="20">
        <f t="shared" si="52"/>
        <v>691</v>
      </c>
      <c r="Z726" s="14">
        <f>IFERROR(VLOOKUP($D726,Results37!$F$3:$L$1396,Z$1,FALSE),"")</f>
        <v>596</v>
      </c>
      <c r="AA726" s="43">
        <f>IF(ISERROR(VLOOKUP(D726,Results37!$F$3:$O$1399,AA$1,FALSE)),"",IF(VLOOKUP(D726,Results37!$F$3:$O$1399,AA$1+1,FALSE)=1,"S"&amp;VLOOKUP(D726,Results37!$F$3:$O$1399,AA$1,FALSE),VLOOKUP(D726,Results37!$F$3:$O$1399,AA$1,FALSE)))</f>
        <v>19</v>
      </c>
      <c r="AB726" s="14">
        <f>IFERROR(VLOOKUP($D726,Results37!$F$3:$L$1396,AB$1,FALSE),"")</f>
        <v>32</v>
      </c>
      <c r="AC726" s="14" t="str">
        <f>IFERROR(VLOOKUP($D726,Results37!$F$3:$L$1396,AC$1,FALSE),"")</f>
        <v>Tempe Knights</v>
      </c>
      <c r="AD726" s="14">
        <f t="shared" si="53"/>
        <v>945</v>
      </c>
      <c r="AE726" s="18" t="str">
        <f>IF(ISERROR(VLOOKUP($AC726&amp;"-"&amp;$F726&amp;" "&amp;G726,Bonuses!$B$1:$G$1006,4,FALSE)),"",INT(VLOOKUP($AC726&amp;"-"&amp;$F726&amp;" "&amp;$G726,Bonuses!$B$1:$G$1006,4,FALSE)))</f>
        <v/>
      </c>
      <c r="AF726" s="14" t="str">
        <f>AA726&amp;"."&amp;AB726&amp;" ("&amp;Z726&amp;") - "&amp;E726&amp;" "&amp;F726&amp;" "&amp;G726</f>
        <v>19.32 (596) - 1B José Perales</v>
      </c>
    </row>
    <row r="727" spans="1:32" s="19" customFormat="1" hidden="1" x14ac:dyDescent="0.3">
      <c r="A727" s="19">
        <v>8620</v>
      </c>
      <c r="B727" s="19">
        <f t="shared" si="50"/>
        <v>0</v>
      </c>
      <c r="C727" s="14" t="str">
        <f>IF(ISNUMBER(IFERROR(VLOOKUP($A727,Pit!$A$4:$A$600,1,FALSE),"B")),"P","B")</f>
        <v>B</v>
      </c>
      <c r="D727" s="15">
        <f>IF($C727="B",VLOOKUP($A727,Bat!$A$4:$BG$1500,D$1,FALSE),VLOOKUP($A727,Pit!$A$4:$BA$1686,D$2,FALSE))</f>
        <v>8620</v>
      </c>
      <c r="E727" s="14" t="str">
        <f>IF($C727="B",VLOOKUP($A727,Bat!$A$4:$BG$1500,E$1,FALSE),VLOOKUP($A727,Pit!$A$4:$BA$1686,E$2,FALSE))</f>
        <v>1B</v>
      </c>
      <c r="F727" s="14" t="str">
        <f>IF($C727="B",VLOOKUP($A727,Bat!$A$4:$BG$1500,F$1,FALSE),VLOOKUP($A727,Pit!$A$4:$BA$1686,F$2,FALSE))</f>
        <v>Alfonso</v>
      </c>
      <c r="G727" s="14" t="str">
        <f>IF($C727="B",VLOOKUP($A727,Bat!$A$4:$BG$1500,G$1,FALSE),VLOOKUP($A727,Pit!$A$4:$BA$1686,G$2,FALSE))</f>
        <v>Santos</v>
      </c>
      <c r="H727" s="14">
        <f>IF($C727="B",VLOOKUP($A727,Bat!$A$4:$BG$1500,H$1,FALSE),VLOOKUP($A727,Pit!$A$4:$BA$1686,H$2,FALSE))</f>
        <v>21</v>
      </c>
      <c r="I727" s="14" t="str">
        <f>IF($C727="B",VLOOKUP($A727,Bat!$A$4:$BG$1500,I$1,FALSE),VLOOKUP($A727,Pit!$A$4:$BA$1686,I$2,FALSE))</f>
        <v>R</v>
      </c>
      <c r="J727" s="14" t="str">
        <f>IF($C727="B",VLOOKUP($A727,Bat!$A$4:$BG$1500,J$1,FALSE),VLOOKUP($A727,Pit!$A$4:$BA$1686,J$2,FALSE))</f>
        <v>R</v>
      </c>
      <c r="K727" s="14" t="str">
        <f>IF($C727="B",VLOOKUP($A727,Bat!$A$4:$BG$1500,K$1,FALSE),VLOOKUP($A727,Pit!$A$4:$BA$1686,K$2,FALSE))</f>
        <v>Normal</v>
      </c>
      <c r="L727" s="15" t="str">
        <f>IF($C727="B",VLOOKUP($A727,Bat!$A$4:$BG$1500,L$1,FALSE),VLOOKUP($A727,Pit!$A$4:$BA$1686,L$2,FALSE))</f>
        <v>Normal</v>
      </c>
      <c r="M727" s="14">
        <f>IF($C727="B",VLOOKUP($A727,Bat!$A$4:$BG$1500,M$1,FALSE),VLOOKUP($A727,Pit!$A$4:$BA$1686,M$2,FALSE))</f>
        <v>3</v>
      </c>
      <c r="N727" s="14">
        <f>IF($C727="B",VLOOKUP($A727,Bat!$A$4:$BG$1500,N$1,FALSE),VLOOKUP($A727,Pit!$A$4:$BA$1686,N$2,FALSE))</f>
        <v>3</v>
      </c>
      <c r="O727" s="14">
        <f>IF($C727="B",VLOOKUP($A727,Bat!$A$4:$BG$1500,O$1,FALSE),VLOOKUP($A727,Pit!$A$4:$BA$1686,O$2,FALSE))</f>
        <v>5</v>
      </c>
      <c r="P727" s="14">
        <f>IF($C727="B",VLOOKUP($A727,Bat!$A$4:$BG$1500,P$1,FALSE),VLOOKUP($A727,Pit!$A$4:$BA$1686,P$2,FALSE))</f>
        <v>4</v>
      </c>
      <c r="Q727" s="15">
        <f>IF($C727="B",VLOOKUP($A727,Bat!$A$4:$BG$1500,Q$1,FALSE),VLOOKUP($A727,Pit!$A$4:$BA$1686,Q$2,FALSE))</f>
        <v>3</v>
      </c>
      <c r="R727" s="16">
        <f>IF($C727="B",VLOOKUP($A727,Bat!$A$4:$BG$1500,R$1,FALSE),VLOOKUP($A727,Pit!$A$4:$BA$1686,R$2,FALSE))</f>
        <v>106.98175062586884</v>
      </c>
      <c r="S727" s="17">
        <f>IF($C727="B",VLOOKUP($A727,Bat!$A$4:$BG$1500,S$1,FALSE),VLOOKUP($A727,Pit!$A$4:$BA$1686,S$2,FALSE))</f>
        <v>-0.23525864371723845</v>
      </c>
      <c r="T727" s="48" t="str">
        <f>IF($C727="B",VLOOKUP($A727,Bat!$A$4:$BG$1500,T$1,FALSE),VLOOKUP($A727,Pit!$A$4:$BA$1686,T$2,FALSE))</f>
        <v>$34k</v>
      </c>
      <c r="U727" s="19">
        <f>IF($C727="B",VLOOKUP($A727,Bat!$A$4:$AU$1464,46,FALSE),VLOOKUP($A727,Pit!$A$4:$BD$1664,55,FALSE))</f>
        <v>800</v>
      </c>
      <c r="V727" s="19">
        <f>IF($C727="B",VLOOKUP($A727,Bat!$A$4:$BA$1464,47,FALSE),VLOOKUP($A727,Pit!$A$4:$BF$1664,56,FALSE))</f>
        <v>800</v>
      </c>
      <c r="W727" s="19">
        <f>IF($C727="B",VLOOKUP($A727,Bat!$A$4:$BA$1464,48,FALSE),VLOOKUP($A727,Pit!$A$4:$BF$1664,57,FALSE))</f>
        <v>0</v>
      </c>
      <c r="X727" s="14">
        <f t="shared" si="51"/>
        <v>1464</v>
      </c>
      <c r="Y727" s="20">
        <f t="shared" si="52"/>
        <v>614</v>
      </c>
      <c r="Z727" s="14">
        <f>IFERROR(VLOOKUP($D727,Results37!$F$3:$L$1396,Z$1,FALSE),"")</f>
        <v>312</v>
      </c>
      <c r="AA727" s="43">
        <f>IF(ISERROR(VLOOKUP(D727,Results37!$F$3:$O$1399,AA$1,FALSE)),"",IF(VLOOKUP(D727,Results37!$F$3:$O$1399,AA$1+1,FALSE)=1,"S"&amp;VLOOKUP(D727,Results37!$F$3:$O$1399,AA$1,FALSE),VLOOKUP(D727,Results37!$F$3:$O$1399,AA$1,FALSE)))</f>
        <v>11</v>
      </c>
      <c r="AB727" s="14">
        <f>IFERROR(VLOOKUP($D727,Results37!$F$3:$L$1396,AB$1,FALSE),"")</f>
        <v>4</v>
      </c>
      <c r="AC727" s="14" t="str">
        <f>IFERROR(VLOOKUP($D727,Results37!$F$3:$L$1396,AC$1,FALSE),"")</f>
        <v>Manchester Maulers</v>
      </c>
      <c r="AD727" s="14">
        <f t="shared" si="53"/>
        <v>1152</v>
      </c>
      <c r="AE727" s="18" t="str">
        <f>IF(ISERROR(VLOOKUP($AC727&amp;"-"&amp;$F727&amp;" "&amp;G727,Bonuses!$B$1:$G$1006,4,FALSE)),"",INT(VLOOKUP($AC727&amp;"-"&amp;$F727&amp;" "&amp;$G727,Bonuses!$B$1:$G$1006,4,FALSE)))</f>
        <v/>
      </c>
      <c r="AF727" s="14" t="str">
        <f>IF(ISERROR(VLOOKUP($AC727&amp;"-"&amp;$F727,Bonuses!$B$1:$G$1006,5,FALSE)),"",IF(VLOOKUP($AC727&amp;"-"&amp;$F727,Bonuses!$B$1:$G$1006,5,FALSE)="","",VLOOKUP($AC727&amp;"-"&amp;$F727,Bonuses!$B$1:$G$1006,6,FALSE)&amp;" yrs, "&amp;VLOOKUP($AC727&amp;"-"&amp;$F727,Bonuses!$B$1:$G$1006,5,FALSE)))</f>
        <v/>
      </c>
    </row>
    <row r="728" spans="1:32" s="19" customFormat="1" hidden="1" x14ac:dyDescent="0.3">
      <c r="A728" s="19">
        <v>6004</v>
      </c>
      <c r="B728" s="19">
        <f t="shared" si="50"/>
        <v>0</v>
      </c>
      <c r="C728" s="14" t="str">
        <f>IF(ISNUMBER(IFERROR(VLOOKUP($A728,Pit!$A$4:$A$600,1,FALSE),"B")),"P","B")</f>
        <v>P</v>
      </c>
      <c r="D728" s="15">
        <f>IF($C728="B",VLOOKUP($A728,Bat!$A$4:$BG$1500,D$1,FALSE),VLOOKUP($A728,Pit!$A$4:$BA$1686,D$2,FALSE))</f>
        <v>6004</v>
      </c>
      <c r="E728" s="14" t="str">
        <f>IF($C728="B",VLOOKUP($A728,Bat!$A$4:$BG$1500,E$1,FALSE),VLOOKUP($A728,Pit!$A$4:$BA$1686,E$2,FALSE))</f>
        <v>RP</v>
      </c>
      <c r="F728" s="14" t="str">
        <f>IF($C728="B",VLOOKUP($A728,Bat!$A$4:$BG$1500,F$1,FALSE),VLOOKUP($A728,Pit!$A$4:$BA$1686,F$2,FALSE))</f>
        <v>Erwin</v>
      </c>
      <c r="G728" s="14" t="str">
        <f>IF($C728="B",VLOOKUP($A728,Bat!$A$4:$BG$1500,G$1,FALSE),VLOOKUP($A728,Pit!$A$4:$BA$1686,G$2,FALSE))</f>
        <v>Leurink</v>
      </c>
      <c r="H728" s="14">
        <f>IF($C728="B",VLOOKUP($A728,Bat!$A$4:$BG$1500,H$1,FALSE),VLOOKUP($A728,Pit!$A$4:$BA$1686,H$2,FALSE))</f>
        <v>18</v>
      </c>
      <c r="I728" s="14" t="str">
        <f>IF($C728="B",VLOOKUP($A728,Bat!$A$4:$BG$1500,I$1,FALSE),VLOOKUP($A728,Pit!$A$4:$BA$1686,I$2,FALSE))</f>
        <v>R</v>
      </c>
      <c r="J728" s="14" t="str">
        <f>IF($C728="B",VLOOKUP($A728,Bat!$A$4:$BG$1500,J$1,FALSE),VLOOKUP($A728,Pit!$A$4:$BA$1686,J$2,FALSE))</f>
        <v>R</v>
      </c>
      <c r="K728" s="14" t="str">
        <f>IF($C728="B",VLOOKUP($A728,Bat!$A$4:$BG$1500,K$1,FALSE),VLOOKUP($A728,Pit!$A$4:$BA$1686,K$2,FALSE))</f>
        <v>High</v>
      </c>
      <c r="L728" s="15" t="str">
        <f>IF($C728="B",VLOOKUP($A728,Bat!$A$4:$BG$1500,L$1,FALSE),VLOOKUP($A728,Pit!$A$4:$BA$1686,L$2,FALSE))</f>
        <v>Normal</v>
      </c>
      <c r="M728" s="14">
        <f>IF($C728="B",VLOOKUP($A728,Bat!$A$4:$BG$1500,M$1,FALSE),VLOOKUP($A728,Pit!$A$4:$BA$1686,M$2,FALSE))</f>
        <v>3</v>
      </c>
      <c r="N728" s="14">
        <f>IF($C728="B",VLOOKUP($A728,Bat!$A$4:$BG$1500,N$1,FALSE),VLOOKUP($A728,Pit!$A$4:$BA$1686,N$2,FALSE))</f>
        <v>2</v>
      </c>
      <c r="O728" s="14">
        <f>IF($C728="B",VLOOKUP($A728,Bat!$A$4:$BG$1500,O$1,FALSE),VLOOKUP($A728,Pit!$A$4:$BA$1686,O$2,FALSE))</f>
        <v>2</v>
      </c>
      <c r="P728" s="14" t="str">
        <f>IF($C728="B",VLOOKUP($A728,Bat!$A$4:$BG$1500,P$1,FALSE),VLOOKUP($A728,Pit!$A$4:$BA$1686,P$2,FALSE))</f>
        <v>86-88 Mph</v>
      </c>
      <c r="Q728" s="15">
        <f>IF($C728="B",VLOOKUP($A728,Bat!$A$4:$BG$1500,Q$1,FALSE),VLOOKUP($A728,Pit!$A$4:$BA$1686,Q$2,FALSE))</f>
        <v>9</v>
      </c>
      <c r="R728" s="16">
        <f>IF($C728="B",VLOOKUP($A728,Bat!$A$4:$BG$1500,R$1,FALSE),VLOOKUP($A728,Pit!$A$4:$BA$1686,R$2,FALSE))</f>
        <v>96.800472787610644</v>
      </c>
      <c r="S728" s="17">
        <f>IF($C728="B",VLOOKUP($A728,Bat!$A$4:$BG$1500,S$1,FALSE),VLOOKUP($A728,Pit!$A$4:$BA$1686,S$2,FALSE))</f>
        <v>-0.38734105541221853</v>
      </c>
      <c r="T728" s="48" t="str">
        <f>IF($C728="B",VLOOKUP($A728,Bat!$A$4:$BG$1500,T$1,FALSE),VLOOKUP($A728,Pit!$A$4:$BA$1686,T$2,FALSE))</f>
        <v>$38k</v>
      </c>
      <c r="U728" s="19">
        <f>IF($C728="B",VLOOKUP($A728,Bat!$A$4:$AU$1464,46,FALSE),VLOOKUP($A728,Pit!$A$4:$BD$1664,55,FALSE))</f>
        <v>800</v>
      </c>
      <c r="V728" s="19">
        <f>IF($C728="B",VLOOKUP($A728,Bat!$A$4:$BA$1464,47,FALSE),VLOOKUP($A728,Pit!$A$4:$BF$1664,56,FALSE))</f>
        <v>800</v>
      </c>
      <c r="W728" s="19">
        <f>IF($C728="B",VLOOKUP($A728,Bat!$A$4:$BA$1464,48,FALSE),VLOOKUP($A728,Pit!$A$4:$BF$1664,57,FALSE))</f>
        <v>0</v>
      </c>
      <c r="X728" s="14">
        <f t="shared" si="51"/>
        <v>1543</v>
      </c>
      <c r="Y728" s="20">
        <f t="shared" si="52"/>
        <v>693</v>
      </c>
      <c r="Z728" s="14" t="str">
        <f>IFERROR(VLOOKUP($D728,Results37!$F$3:$L$1396,Z$1,FALSE),"")</f>
        <v/>
      </c>
      <c r="AA728" s="43" t="str">
        <f>IF(ISERROR(VLOOKUP(D728,Results37!$F$3:$O$1399,AA$1,FALSE)),"",IF(VLOOKUP(D728,Results37!$F$3:$O$1399,AA$1+1,FALSE)=1,"S"&amp;VLOOKUP(D728,Results37!$F$3:$O$1399,AA$1,FALSE),VLOOKUP(D728,Results37!$F$3:$O$1399,AA$1,FALSE)))</f>
        <v/>
      </c>
      <c r="AB728" s="14" t="str">
        <f>IFERROR(VLOOKUP($D728,Results37!$F$3:$L$1396,AB$1,FALSE),"")</f>
        <v/>
      </c>
      <c r="AC728" s="14" t="str">
        <f>IFERROR(VLOOKUP($D728,Results37!$F$3:$L$1396,AC$1,FALSE),"")</f>
        <v/>
      </c>
      <c r="AD728" s="14" t="e">
        <f t="shared" si="53"/>
        <v>#VALUE!</v>
      </c>
      <c r="AE728" s="18" t="str">
        <f>IF(ISERROR(VLOOKUP($AC728&amp;"-"&amp;$F728&amp;" "&amp;G728,Bonuses!$B$1:$G$1006,4,FALSE)),"",INT(VLOOKUP($AC728&amp;"-"&amp;$F728&amp;" "&amp;$G728,Bonuses!$B$1:$G$1006,4,FALSE)))</f>
        <v/>
      </c>
      <c r="AF728" s="14" t="str">
        <f>AA728&amp;"."&amp;AB728&amp;" ("&amp;Z728&amp;") - "&amp;E728&amp;" "&amp;F728&amp;" "&amp;G728</f>
        <v>. () - RP Erwin Leurink</v>
      </c>
    </row>
    <row r="729" spans="1:32" s="19" customFormat="1" hidden="1" x14ac:dyDescent="0.3">
      <c r="A729" s="19">
        <v>13161</v>
      </c>
      <c r="B729" s="19">
        <f t="shared" si="50"/>
        <v>0</v>
      </c>
      <c r="C729" s="14" t="str">
        <f>IF(ISNUMBER(IFERROR(VLOOKUP($A729,Pit!$A$4:$A$600,1,FALSE),"B")),"P","B")</f>
        <v>P</v>
      </c>
      <c r="D729" s="15">
        <f>IF($C729="B",VLOOKUP($A729,Bat!$A$4:$BG$1500,D$1,FALSE),VLOOKUP($A729,Pit!$A$4:$BA$1686,D$2,FALSE))</f>
        <v>13161</v>
      </c>
      <c r="E729" s="14" t="str">
        <f>IF($C729="B",VLOOKUP($A729,Bat!$A$4:$BG$1500,E$1,FALSE),VLOOKUP($A729,Pit!$A$4:$BA$1686,E$2,FALSE))</f>
        <v>SP</v>
      </c>
      <c r="F729" s="14" t="str">
        <f>IF($C729="B",VLOOKUP($A729,Bat!$A$4:$BG$1500,F$1,FALSE),VLOOKUP($A729,Pit!$A$4:$BA$1686,F$2,FALSE))</f>
        <v>Kiyonobu</v>
      </c>
      <c r="G729" s="14" t="str">
        <f>IF($C729="B",VLOOKUP($A729,Bat!$A$4:$BG$1500,G$1,FALSE),VLOOKUP($A729,Pit!$A$4:$BA$1686,G$2,FALSE))</f>
        <v>Sakurai</v>
      </c>
      <c r="H729" s="14">
        <f>IF($C729="B",VLOOKUP($A729,Bat!$A$4:$BG$1500,H$1,FALSE),VLOOKUP($A729,Pit!$A$4:$BA$1686,H$2,FALSE))</f>
        <v>21</v>
      </c>
      <c r="I729" s="14" t="str">
        <f>IF($C729="B",VLOOKUP($A729,Bat!$A$4:$BG$1500,I$1,FALSE),VLOOKUP($A729,Pit!$A$4:$BA$1686,I$2,FALSE))</f>
        <v>R</v>
      </c>
      <c r="J729" s="14" t="str">
        <f>IF($C729="B",VLOOKUP($A729,Bat!$A$4:$BG$1500,J$1,FALSE),VLOOKUP($A729,Pit!$A$4:$BA$1686,J$2,FALSE))</f>
        <v>R</v>
      </c>
      <c r="K729" s="14" t="str">
        <f>IF($C729="B",VLOOKUP($A729,Bat!$A$4:$BG$1500,K$1,FALSE),VLOOKUP($A729,Pit!$A$4:$BA$1686,K$2,FALSE))</f>
        <v>Normal</v>
      </c>
      <c r="L729" s="15" t="str">
        <f>IF($C729="B",VLOOKUP($A729,Bat!$A$4:$BG$1500,L$1,FALSE),VLOOKUP($A729,Pit!$A$4:$BA$1686,L$2,FALSE))</f>
        <v>High</v>
      </c>
      <c r="M729" s="14">
        <f>IF($C729="B",VLOOKUP($A729,Bat!$A$4:$BG$1500,M$1,FALSE),VLOOKUP($A729,Pit!$A$4:$BA$1686,M$2,FALSE))</f>
        <v>4</v>
      </c>
      <c r="N729" s="14">
        <f>IF($C729="B",VLOOKUP($A729,Bat!$A$4:$BG$1500,N$1,FALSE),VLOOKUP($A729,Pit!$A$4:$BA$1686,N$2,FALSE))</f>
        <v>1</v>
      </c>
      <c r="O729" s="14">
        <f>IF($C729="B",VLOOKUP($A729,Bat!$A$4:$BG$1500,O$1,FALSE),VLOOKUP($A729,Pit!$A$4:$BA$1686,O$2,FALSE))</f>
        <v>3</v>
      </c>
      <c r="P729" s="14" t="str">
        <f>IF($C729="B",VLOOKUP($A729,Bat!$A$4:$BG$1500,P$1,FALSE),VLOOKUP($A729,Pit!$A$4:$BA$1686,P$2,FALSE))</f>
        <v>91-93 Mph</v>
      </c>
      <c r="Q729" s="15">
        <f>IF($C729="B",VLOOKUP($A729,Bat!$A$4:$BG$1500,Q$1,FALSE),VLOOKUP($A729,Pit!$A$4:$BA$1686,Q$2,FALSE))</f>
        <v>6</v>
      </c>
      <c r="R729" s="16">
        <f>IF($C729="B",VLOOKUP($A729,Bat!$A$4:$BG$1500,R$1,FALSE),VLOOKUP($A729,Pit!$A$4:$BA$1686,R$2,FALSE))</f>
        <v>96.694077451157852</v>
      </c>
      <c r="S729" s="17">
        <f>IF($C729="B",VLOOKUP($A729,Bat!$A$4:$BG$1500,S$1,FALSE),VLOOKUP($A729,Pit!$A$4:$BA$1686,S$2,FALSE))</f>
        <v>-0.39715673426217207</v>
      </c>
      <c r="T729" s="48" t="str">
        <f>IF($C729="B",VLOOKUP($A729,Bat!$A$4:$BG$1500,T$1,FALSE),VLOOKUP($A729,Pit!$A$4:$BA$1686,T$2,FALSE))</f>
        <v>-</v>
      </c>
      <c r="U729" s="19">
        <f>IF($C729="B",VLOOKUP($A729,Bat!$A$4:$AU$1464,46,FALSE),VLOOKUP($A729,Pit!$A$4:$BD$1664,55,FALSE))</f>
        <v>800</v>
      </c>
      <c r="V729" s="19">
        <f>IF($C729="B",VLOOKUP($A729,Bat!$A$4:$BA$1464,47,FALSE),VLOOKUP($A729,Pit!$A$4:$BF$1664,56,FALSE))</f>
        <v>800</v>
      </c>
      <c r="W729" s="19">
        <f>IF($C729="B",VLOOKUP($A729,Bat!$A$4:$BA$1464,48,FALSE),VLOOKUP($A729,Pit!$A$4:$BF$1664,57,FALSE))</f>
        <v>0</v>
      </c>
      <c r="X729" s="14">
        <f t="shared" si="51"/>
        <v>1547</v>
      </c>
      <c r="Y729" s="20">
        <f t="shared" si="52"/>
        <v>697</v>
      </c>
      <c r="Z729" s="14" t="str">
        <f>IFERROR(VLOOKUP($D729,Results37!$F$3:$L$1396,Z$1,FALSE),"")</f>
        <v/>
      </c>
      <c r="AA729" s="43" t="str">
        <f>IF(ISERROR(VLOOKUP(D729,Results37!$F$3:$O$1399,AA$1,FALSE)),"",IF(VLOOKUP(D729,Results37!$F$3:$O$1399,AA$1+1,FALSE)=1,"S"&amp;VLOOKUP(D729,Results37!$F$3:$O$1399,AA$1,FALSE),VLOOKUP(D729,Results37!$F$3:$O$1399,AA$1,FALSE)))</f>
        <v/>
      </c>
      <c r="AB729" s="14" t="str">
        <f>IFERROR(VLOOKUP($D729,Results37!$F$3:$L$1396,AB$1,FALSE),"")</f>
        <v/>
      </c>
      <c r="AC729" s="14" t="str">
        <f>IFERROR(VLOOKUP($D729,Results37!$F$3:$L$1396,AC$1,FALSE),"")</f>
        <v/>
      </c>
      <c r="AD729" s="14" t="e">
        <f t="shared" si="53"/>
        <v>#VALUE!</v>
      </c>
      <c r="AE729" s="18" t="str">
        <f>IF(ISERROR(VLOOKUP($AC729&amp;"-"&amp;$F729&amp;" "&amp;G729,Bonuses!$B$1:$G$1006,4,FALSE)),"",INT(VLOOKUP($AC729&amp;"-"&amp;$F729&amp;" "&amp;$G729,Bonuses!$B$1:$G$1006,4,FALSE)))</f>
        <v/>
      </c>
      <c r="AF729" s="14" t="str">
        <f>IF(ISERROR(VLOOKUP($AC729&amp;"-"&amp;$F729,Bonuses!$B$1:$G$1006,5,FALSE)),"",IF(VLOOKUP($AC729&amp;"-"&amp;$F729,Bonuses!$B$1:$G$1006,5,FALSE)="","",VLOOKUP($AC729&amp;"-"&amp;$F729,Bonuses!$B$1:$G$1006,6,FALSE)&amp;" yrs, "&amp;VLOOKUP($AC729&amp;"-"&amp;$F729,Bonuses!$B$1:$G$1006,5,FALSE)))</f>
        <v/>
      </c>
    </row>
    <row r="730" spans="1:32" s="19" customFormat="1" hidden="1" x14ac:dyDescent="0.3">
      <c r="A730" s="19">
        <v>11340</v>
      </c>
      <c r="B730" s="19">
        <f t="shared" si="50"/>
        <v>0</v>
      </c>
      <c r="C730" s="14" t="str">
        <f>IF(ISNUMBER(IFERROR(VLOOKUP($A730,Pit!$A$4:$A$600,1,FALSE),"B")),"P","B")</f>
        <v>B</v>
      </c>
      <c r="D730" s="15">
        <f>IF($C730="B",VLOOKUP($A730,Bat!$A$4:$BG$1500,D$1,FALSE),VLOOKUP($A730,Pit!$A$4:$BA$1686,D$2,FALSE))</f>
        <v>11340</v>
      </c>
      <c r="E730" s="14" t="str">
        <f>IF($C730="B",VLOOKUP($A730,Bat!$A$4:$BG$1500,E$1,FALSE),VLOOKUP($A730,Pit!$A$4:$BA$1686,E$2,FALSE))</f>
        <v>1B</v>
      </c>
      <c r="F730" s="14" t="str">
        <f>IF($C730="B",VLOOKUP($A730,Bat!$A$4:$BG$1500,F$1,FALSE),VLOOKUP($A730,Pit!$A$4:$BA$1686,F$2,FALSE))</f>
        <v>Stephen</v>
      </c>
      <c r="G730" s="14" t="str">
        <f>IF($C730="B",VLOOKUP($A730,Bat!$A$4:$BG$1500,G$1,FALSE),VLOOKUP($A730,Pit!$A$4:$BA$1686,G$2,FALSE))</f>
        <v>Garza</v>
      </c>
      <c r="H730" s="14">
        <f>IF($C730="B",VLOOKUP($A730,Bat!$A$4:$BG$1500,H$1,FALSE),VLOOKUP($A730,Pit!$A$4:$BA$1686,H$2,FALSE))</f>
        <v>21</v>
      </c>
      <c r="I730" s="14" t="str">
        <f>IF($C730="B",VLOOKUP($A730,Bat!$A$4:$BG$1500,I$1,FALSE),VLOOKUP($A730,Pit!$A$4:$BA$1686,I$2,FALSE))</f>
        <v>R</v>
      </c>
      <c r="J730" s="14" t="str">
        <f>IF($C730="B",VLOOKUP($A730,Bat!$A$4:$BG$1500,J$1,FALSE),VLOOKUP($A730,Pit!$A$4:$BA$1686,J$2,FALSE))</f>
        <v>R</v>
      </c>
      <c r="K730" s="14" t="str">
        <f>IF($C730="B",VLOOKUP($A730,Bat!$A$4:$BG$1500,K$1,FALSE),VLOOKUP($A730,Pit!$A$4:$BA$1686,K$2,FALSE))</f>
        <v>High</v>
      </c>
      <c r="L730" s="15" t="str">
        <f>IF($C730="B",VLOOKUP($A730,Bat!$A$4:$BG$1500,L$1,FALSE),VLOOKUP($A730,Pit!$A$4:$BA$1686,L$2,FALSE))</f>
        <v>Normal</v>
      </c>
      <c r="M730" s="14">
        <f>IF($C730="B",VLOOKUP($A730,Bat!$A$4:$BG$1500,M$1,FALSE),VLOOKUP($A730,Pit!$A$4:$BA$1686,M$2,FALSE))</f>
        <v>4</v>
      </c>
      <c r="N730" s="14">
        <f>IF($C730="B",VLOOKUP($A730,Bat!$A$4:$BG$1500,N$1,FALSE),VLOOKUP($A730,Pit!$A$4:$BA$1686,N$2,FALSE))</f>
        <v>2</v>
      </c>
      <c r="O730" s="14">
        <f>IF($C730="B",VLOOKUP($A730,Bat!$A$4:$BG$1500,O$1,FALSE),VLOOKUP($A730,Pit!$A$4:$BA$1686,O$2,FALSE))</f>
        <v>2</v>
      </c>
      <c r="P730" s="14">
        <f>IF($C730="B",VLOOKUP($A730,Bat!$A$4:$BG$1500,P$1,FALSE),VLOOKUP($A730,Pit!$A$4:$BA$1686,P$2,FALSE))</f>
        <v>2</v>
      </c>
      <c r="Q730" s="15">
        <f>IF($C730="B",VLOOKUP($A730,Bat!$A$4:$BG$1500,Q$1,FALSE),VLOOKUP($A730,Pit!$A$4:$BA$1686,Q$2,FALSE))</f>
        <v>5</v>
      </c>
      <c r="R730" s="16">
        <f>IF($C730="B",VLOOKUP($A730,Bat!$A$4:$BG$1500,R$1,FALSE),VLOOKUP($A730,Pit!$A$4:$BA$1686,R$2,FALSE))</f>
        <v>106.89677596641498</v>
      </c>
      <c r="S730" s="17">
        <f>IF($C730="B",VLOOKUP($A730,Bat!$A$4:$BG$1500,S$1,FALSE),VLOOKUP($A730,Pit!$A$4:$BA$1686,S$2,FALSE))</f>
        <v>-0.25300889634368151</v>
      </c>
      <c r="T730" s="48" t="str">
        <f>IF($C730="B",VLOOKUP($A730,Bat!$A$4:$BG$1500,T$1,FALSE),VLOOKUP($A730,Pit!$A$4:$BA$1686,T$2,FALSE))</f>
        <v>-</v>
      </c>
      <c r="U730" s="19">
        <f>IF($C730="B",VLOOKUP($A730,Bat!$A$4:$AU$1464,46,FALSE),VLOOKUP($A730,Pit!$A$4:$BD$1664,55,FALSE))</f>
        <v>800</v>
      </c>
      <c r="V730" s="19">
        <f>IF($C730="B",VLOOKUP($A730,Bat!$A$4:$BA$1464,47,FALSE),VLOOKUP($A730,Pit!$A$4:$BF$1664,56,FALSE))</f>
        <v>800</v>
      </c>
      <c r="W730" s="19">
        <f>IF($C730="B",VLOOKUP($A730,Bat!$A$4:$BA$1464,48,FALSE),VLOOKUP($A730,Pit!$A$4:$BF$1664,57,FALSE))</f>
        <v>0</v>
      </c>
      <c r="X730" s="14">
        <f t="shared" si="51"/>
        <v>1472</v>
      </c>
      <c r="Y730" s="20">
        <f t="shared" si="52"/>
        <v>622</v>
      </c>
      <c r="Z730" s="14">
        <f>IFERROR(VLOOKUP($D730,Results37!$F$3:$L$1396,Z$1,FALSE),"")</f>
        <v>288</v>
      </c>
      <c r="AA730" s="43">
        <f>IF(ISERROR(VLOOKUP(D730,Results37!$F$3:$O$1399,AA$1,FALSE)),"",IF(VLOOKUP(D730,Results37!$F$3:$O$1399,AA$1+1,FALSE)=1,"S"&amp;VLOOKUP(D730,Results37!$F$3:$O$1399,AA$1,FALSE),VLOOKUP(D730,Results37!$F$3:$O$1399,AA$1,FALSE)))</f>
        <v>10</v>
      </c>
      <c r="AB730" s="14">
        <f>IFERROR(VLOOKUP($D730,Results37!$F$3:$L$1396,AB$1,FALSE),"")</f>
        <v>12</v>
      </c>
      <c r="AC730" s="14" t="str">
        <f>IFERROR(VLOOKUP($D730,Results37!$F$3:$L$1396,AC$1,FALSE),"")</f>
        <v>Madison Malts</v>
      </c>
      <c r="AD730" s="14">
        <f t="shared" si="53"/>
        <v>1184</v>
      </c>
      <c r="AE730" s="18" t="str">
        <f>IF(ISERROR(VLOOKUP($AC730&amp;"-"&amp;$F730&amp;" "&amp;G730,Bonuses!$B$1:$G$1006,4,FALSE)),"",INT(VLOOKUP($AC730&amp;"-"&amp;$F730&amp;" "&amp;$G730,Bonuses!$B$1:$G$1006,4,FALSE)))</f>
        <v/>
      </c>
      <c r="AF730" s="14" t="str">
        <f>IF(ISERROR(VLOOKUP($AC730&amp;"-"&amp;$F730,Bonuses!$B$1:$G$1006,5,FALSE)),"",IF(VLOOKUP($AC730&amp;"-"&amp;$F730,Bonuses!$B$1:$G$1006,5,FALSE)="","",VLOOKUP($AC730&amp;"-"&amp;$F730,Bonuses!$B$1:$G$1006,6,FALSE)&amp;" yrs, "&amp;VLOOKUP($AC730&amp;"-"&amp;$F730,Bonuses!$B$1:$G$1006,5,FALSE)))</f>
        <v/>
      </c>
    </row>
    <row r="731" spans="1:32" s="19" customFormat="1" hidden="1" x14ac:dyDescent="0.3">
      <c r="A731" s="19">
        <v>7445</v>
      </c>
      <c r="B731" s="19">
        <f t="shared" si="50"/>
        <v>0</v>
      </c>
      <c r="C731" s="14" t="str">
        <f>IF(ISNUMBER(IFERROR(VLOOKUP($A731,Pit!$A$4:$A$600,1,FALSE),"B")),"P","B")</f>
        <v>P</v>
      </c>
      <c r="D731" s="15">
        <f>IF($C731="B",VLOOKUP($A731,Bat!$A$4:$BG$1500,D$1,FALSE),VLOOKUP($A731,Pit!$A$4:$BA$1686,D$2,FALSE))</f>
        <v>7445</v>
      </c>
      <c r="E731" s="14" t="str">
        <f>IF($C731="B",VLOOKUP($A731,Bat!$A$4:$BG$1500,E$1,FALSE),VLOOKUP($A731,Pit!$A$4:$BA$1686,E$2,FALSE))</f>
        <v>SP</v>
      </c>
      <c r="F731" s="14" t="str">
        <f>IF($C731="B",VLOOKUP($A731,Bat!$A$4:$BG$1500,F$1,FALSE),VLOOKUP($A731,Pit!$A$4:$BA$1686,F$2,FALSE))</f>
        <v>Mike</v>
      </c>
      <c r="G731" s="14" t="str">
        <f>IF($C731="B",VLOOKUP($A731,Bat!$A$4:$BG$1500,G$1,FALSE),VLOOKUP($A731,Pit!$A$4:$BA$1686,G$2,FALSE))</f>
        <v>Kaylor</v>
      </c>
      <c r="H731" s="14">
        <f>IF($C731="B",VLOOKUP($A731,Bat!$A$4:$BG$1500,H$1,FALSE),VLOOKUP($A731,Pit!$A$4:$BA$1686,H$2,FALSE))</f>
        <v>18</v>
      </c>
      <c r="I731" s="14" t="str">
        <f>IF($C731="B",VLOOKUP($A731,Bat!$A$4:$BG$1500,I$1,FALSE),VLOOKUP($A731,Pit!$A$4:$BA$1686,I$2,FALSE))</f>
        <v>R</v>
      </c>
      <c r="J731" s="14" t="str">
        <f>IF($C731="B",VLOOKUP($A731,Bat!$A$4:$BG$1500,J$1,FALSE),VLOOKUP($A731,Pit!$A$4:$BA$1686,J$2,FALSE))</f>
        <v>R</v>
      </c>
      <c r="K731" s="14" t="str">
        <f>IF($C731="B",VLOOKUP($A731,Bat!$A$4:$BG$1500,K$1,FALSE),VLOOKUP($A731,Pit!$A$4:$BA$1686,K$2,FALSE))</f>
        <v>Normal</v>
      </c>
      <c r="L731" s="15" t="str">
        <f>IF($C731="B",VLOOKUP($A731,Bat!$A$4:$BG$1500,L$1,FALSE),VLOOKUP($A731,Pit!$A$4:$BA$1686,L$2,FALSE))</f>
        <v>Normal</v>
      </c>
      <c r="M731" s="14">
        <f>IF($C731="B",VLOOKUP($A731,Bat!$A$4:$BG$1500,M$1,FALSE),VLOOKUP($A731,Pit!$A$4:$BA$1686,M$2,FALSE))</f>
        <v>4</v>
      </c>
      <c r="N731" s="14">
        <f>IF($C731="B",VLOOKUP($A731,Bat!$A$4:$BG$1500,N$1,FALSE),VLOOKUP($A731,Pit!$A$4:$BA$1686,N$2,FALSE))</f>
        <v>1</v>
      </c>
      <c r="O731" s="14">
        <f>IF($C731="B",VLOOKUP($A731,Bat!$A$4:$BG$1500,O$1,FALSE),VLOOKUP($A731,Pit!$A$4:$BA$1686,O$2,FALSE))</f>
        <v>2</v>
      </c>
      <c r="P731" s="14" t="str">
        <f>IF($C731="B",VLOOKUP($A731,Bat!$A$4:$BG$1500,P$1,FALSE),VLOOKUP($A731,Pit!$A$4:$BA$1686,P$2,FALSE))</f>
        <v>92-94 Mph</v>
      </c>
      <c r="Q731" s="15">
        <f>IF($C731="B",VLOOKUP($A731,Bat!$A$4:$BG$1500,Q$1,FALSE),VLOOKUP($A731,Pit!$A$4:$BA$1686,Q$2,FALSE))</f>
        <v>9</v>
      </c>
      <c r="R731" s="16">
        <f>IF($C731="B",VLOOKUP($A731,Bat!$A$4:$BG$1500,R$1,FALSE),VLOOKUP($A731,Pit!$A$4:$BA$1686,R$2,FALSE))</f>
        <v>96.656742464330392</v>
      </c>
      <c r="S731" s="17">
        <f>IF($C731="B",VLOOKUP($A731,Bat!$A$4:$BG$1500,S$1,FALSE),VLOOKUP($A731,Pit!$A$4:$BA$1686,S$2,FALSE))</f>
        <v>-0.40060113561267863</v>
      </c>
      <c r="T731" s="48" t="str">
        <f>IF($C731="B",VLOOKUP($A731,Bat!$A$4:$BG$1500,T$1,FALSE),VLOOKUP($A731,Pit!$A$4:$BA$1686,T$2,FALSE))</f>
        <v>$75k</v>
      </c>
      <c r="U731" s="19">
        <f>IF($C731="B",VLOOKUP($A731,Bat!$A$4:$AU$1464,46,FALSE),VLOOKUP($A731,Pit!$A$4:$BD$1664,55,FALSE))</f>
        <v>800</v>
      </c>
      <c r="V731" s="19">
        <f>IF($C731="B",VLOOKUP($A731,Bat!$A$4:$BA$1464,47,FALSE),VLOOKUP($A731,Pit!$A$4:$BF$1664,56,FALSE))</f>
        <v>800</v>
      </c>
      <c r="W731" s="19">
        <f>IF($C731="B",VLOOKUP($A731,Bat!$A$4:$BA$1464,48,FALSE),VLOOKUP($A731,Pit!$A$4:$BF$1664,57,FALSE))</f>
        <v>0</v>
      </c>
      <c r="X731" s="14">
        <f t="shared" si="51"/>
        <v>1548</v>
      </c>
      <c r="Y731" s="20">
        <f t="shared" si="52"/>
        <v>698</v>
      </c>
      <c r="Z731" s="14">
        <f>IFERROR(VLOOKUP($D731,Results37!$F$3:$L$1396,Z$1,FALSE),"")</f>
        <v>401</v>
      </c>
      <c r="AA731" s="43">
        <f>IF(ISERROR(VLOOKUP(D731,Results37!$F$3:$O$1399,AA$1,FALSE)),"",IF(VLOOKUP(D731,Results37!$F$3:$O$1399,AA$1+1,FALSE)=1,"S"&amp;VLOOKUP(D731,Results37!$F$3:$O$1399,AA$1,FALSE),VLOOKUP(D731,Results37!$F$3:$O$1399,AA$1,FALSE)))</f>
        <v>13</v>
      </c>
      <c r="AB731" s="14">
        <f>IFERROR(VLOOKUP($D731,Results37!$F$3:$L$1396,AB$1,FALSE),"")</f>
        <v>29</v>
      </c>
      <c r="AC731" s="14" t="str">
        <f>IFERROR(VLOOKUP($D731,Results37!$F$3:$L$1396,AC$1,FALSE),"")</f>
        <v>Kentucky Thoroughbreds</v>
      </c>
      <c r="AD731" s="14">
        <f t="shared" si="53"/>
        <v>1147</v>
      </c>
      <c r="AE731" s="18" t="str">
        <f>IF(ISERROR(VLOOKUP($AC731&amp;"-"&amp;$F731&amp;" "&amp;G731,Bonuses!$B$1:$G$1006,4,FALSE)),"",INT(VLOOKUP($AC731&amp;"-"&amp;$F731&amp;" "&amp;$G731,Bonuses!$B$1:$G$1006,4,FALSE)))</f>
        <v/>
      </c>
      <c r="AF731" s="14" t="str">
        <f>IF(ISERROR(VLOOKUP($AC731&amp;"-"&amp;$F731,Bonuses!$B$1:$G$1006,5,FALSE)),"",IF(VLOOKUP($AC731&amp;"-"&amp;$F731,Bonuses!$B$1:$G$1006,5,FALSE)="","",VLOOKUP($AC731&amp;"-"&amp;$F731,Bonuses!$B$1:$G$1006,6,FALSE)&amp;" yrs, "&amp;VLOOKUP($AC731&amp;"-"&amp;$F731,Bonuses!$B$1:$G$1006,5,FALSE)))</f>
        <v/>
      </c>
    </row>
    <row r="732" spans="1:32" s="19" customFormat="1" hidden="1" x14ac:dyDescent="0.3">
      <c r="A732" s="19">
        <v>9140</v>
      </c>
      <c r="B732" s="19">
        <f t="shared" si="50"/>
        <v>0</v>
      </c>
      <c r="C732" s="14" t="str">
        <f>IF(ISNUMBER(IFERROR(VLOOKUP($A732,Pit!$A$4:$A$600,1,FALSE),"B")),"P","B")</f>
        <v>P</v>
      </c>
      <c r="D732" s="15">
        <f>IF($C732="B",VLOOKUP($A732,Bat!$A$4:$BG$1500,D$1,FALSE),VLOOKUP($A732,Pit!$A$4:$BA$1686,D$2,FALSE))</f>
        <v>9140</v>
      </c>
      <c r="E732" s="14" t="str">
        <f>IF($C732="B",VLOOKUP($A732,Bat!$A$4:$BG$1500,E$1,FALSE),VLOOKUP($A732,Pit!$A$4:$BA$1686,E$2,FALSE))</f>
        <v>RP</v>
      </c>
      <c r="F732" s="14" t="str">
        <f>IF($C732="B",VLOOKUP($A732,Bat!$A$4:$BG$1500,F$1,FALSE),VLOOKUP($A732,Pit!$A$4:$BA$1686,F$2,FALSE))</f>
        <v>Thom</v>
      </c>
      <c r="G732" s="14" t="str">
        <f>IF($C732="B",VLOOKUP($A732,Bat!$A$4:$BG$1500,G$1,FALSE),VLOOKUP($A732,Pit!$A$4:$BA$1686,G$2,FALSE))</f>
        <v>Long</v>
      </c>
      <c r="H732" s="14">
        <f>IF($C732="B",VLOOKUP($A732,Bat!$A$4:$BG$1500,H$1,FALSE),VLOOKUP($A732,Pit!$A$4:$BA$1686,H$2,FALSE))</f>
        <v>21</v>
      </c>
      <c r="I732" s="14" t="str">
        <f>IF($C732="B",VLOOKUP($A732,Bat!$A$4:$BG$1500,I$1,FALSE),VLOOKUP($A732,Pit!$A$4:$BA$1686,I$2,FALSE))</f>
        <v>L</v>
      </c>
      <c r="J732" s="14" t="str">
        <f>IF($C732="B",VLOOKUP($A732,Bat!$A$4:$BG$1500,J$1,FALSE),VLOOKUP($A732,Pit!$A$4:$BA$1686,J$2,FALSE))</f>
        <v>R</v>
      </c>
      <c r="K732" s="14" t="str">
        <f>IF($C732="B",VLOOKUP($A732,Bat!$A$4:$BG$1500,K$1,FALSE),VLOOKUP($A732,Pit!$A$4:$BA$1686,K$2,FALSE))</f>
        <v>Low</v>
      </c>
      <c r="L732" s="15" t="str">
        <f>IF($C732="B",VLOOKUP($A732,Bat!$A$4:$BG$1500,L$1,FALSE),VLOOKUP($A732,Pit!$A$4:$BA$1686,L$2,FALSE))</f>
        <v>Normal</v>
      </c>
      <c r="M732" s="14">
        <f>IF($C732="B",VLOOKUP($A732,Bat!$A$4:$BG$1500,M$1,FALSE),VLOOKUP($A732,Pit!$A$4:$BA$1686,M$2,FALSE))</f>
        <v>3</v>
      </c>
      <c r="N732" s="14">
        <f>IF($C732="B",VLOOKUP($A732,Bat!$A$4:$BG$1500,N$1,FALSE),VLOOKUP($A732,Pit!$A$4:$BA$1686,N$2,FALSE))</f>
        <v>2</v>
      </c>
      <c r="O732" s="14">
        <f>IF($C732="B",VLOOKUP($A732,Bat!$A$4:$BG$1500,O$1,FALSE),VLOOKUP($A732,Pit!$A$4:$BA$1686,O$2,FALSE))</f>
        <v>4</v>
      </c>
      <c r="P732" s="14" t="str">
        <f>IF($C732="B",VLOOKUP($A732,Bat!$A$4:$BG$1500,P$1,FALSE),VLOOKUP($A732,Pit!$A$4:$BA$1686,P$2,FALSE))</f>
        <v>91-93 Mph</v>
      </c>
      <c r="Q732" s="15">
        <f>IF($C732="B",VLOOKUP($A732,Bat!$A$4:$BG$1500,Q$1,FALSE),VLOOKUP($A732,Pit!$A$4:$BA$1686,Q$2,FALSE))</f>
        <v>6</v>
      </c>
      <c r="R732" s="16">
        <f>IF($C732="B",VLOOKUP($A732,Bat!$A$4:$BG$1500,R$1,FALSE),VLOOKUP($A732,Pit!$A$4:$BA$1686,R$2,FALSE))</f>
        <v>98.69412782675461</v>
      </c>
      <c r="S732" s="17">
        <f>IF($C732="B",VLOOKUP($A732,Bat!$A$4:$BG$1500,S$1,FALSE),VLOOKUP($A732,Pit!$A$4:$BA$1686,S$2,FALSE))</f>
        <v>-0.21263875795690906</v>
      </c>
      <c r="T732" s="48" t="str">
        <f>IF($C732="B",VLOOKUP($A732,Bat!$A$4:$BG$1500,T$1,FALSE),VLOOKUP($A732,Pit!$A$4:$BA$1686,T$2,FALSE))</f>
        <v>$20k</v>
      </c>
      <c r="U732" s="19">
        <f>IF($C732="B",VLOOKUP($A732,Bat!$A$4:$AU$1464,46,FALSE),VLOOKUP($A732,Pit!$A$4:$BD$1664,55,FALSE))</f>
        <v>800</v>
      </c>
      <c r="V732" s="19">
        <f>IF($C732="B",VLOOKUP($A732,Bat!$A$4:$BA$1464,47,FALSE),VLOOKUP($A732,Pit!$A$4:$BF$1664,56,FALSE))</f>
        <v>800</v>
      </c>
      <c r="W732" s="19">
        <f>IF($C732="B",VLOOKUP($A732,Bat!$A$4:$BA$1464,48,FALSE),VLOOKUP($A732,Pit!$A$4:$BF$1664,57,FALSE))</f>
        <v>0</v>
      </c>
      <c r="X732" s="14">
        <f t="shared" si="51"/>
        <v>1436</v>
      </c>
      <c r="Y732" s="20">
        <f t="shared" si="52"/>
        <v>586</v>
      </c>
      <c r="Z732" s="14" t="str">
        <f>IFERROR(VLOOKUP($D732,Results37!$F$3:$L$1396,Z$1,FALSE),"")</f>
        <v/>
      </c>
      <c r="AA732" s="43" t="str">
        <f>IF(ISERROR(VLOOKUP(D732,Results37!$F$3:$O$1399,AA$1,FALSE)),"",IF(VLOOKUP(D732,Results37!$F$3:$O$1399,AA$1+1,FALSE)=1,"S"&amp;VLOOKUP(D732,Results37!$F$3:$O$1399,AA$1,FALSE),VLOOKUP(D732,Results37!$F$3:$O$1399,AA$1,FALSE)))</f>
        <v/>
      </c>
      <c r="AB732" s="14" t="str">
        <f>IFERROR(VLOOKUP($D732,Results37!$F$3:$L$1396,AB$1,FALSE),"")</f>
        <v/>
      </c>
      <c r="AC732" s="14" t="str">
        <f>IFERROR(VLOOKUP($D732,Results37!$F$3:$L$1396,AC$1,FALSE),"")</f>
        <v/>
      </c>
      <c r="AD732" s="14" t="e">
        <f t="shared" si="53"/>
        <v>#VALUE!</v>
      </c>
      <c r="AE732" s="18" t="str">
        <f>IF(ISERROR(VLOOKUP($AC732&amp;"-"&amp;$F732&amp;" "&amp;G732,Bonuses!$B$1:$G$1006,4,FALSE)),"",INT(VLOOKUP($AC732&amp;"-"&amp;$F732&amp;" "&amp;$G732,Bonuses!$B$1:$G$1006,4,FALSE)))</f>
        <v/>
      </c>
      <c r="AF732" s="14" t="str">
        <f>AA732&amp;"."&amp;AB732&amp;" ("&amp;Z732&amp;") - "&amp;E732&amp;" "&amp;F732&amp;" "&amp;G732</f>
        <v>. () - RP Thom Long</v>
      </c>
    </row>
    <row r="733" spans="1:32" s="19" customFormat="1" hidden="1" x14ac:dyDescent="0.3">
      <c r="A733" s="19">
        <v>17007</v>
      </c>
      <c r="B733" s="19">
        <f t="shared" si="50"/>
        <v>0</v>
      </c>
      <c r="C733" s="14" t="str">
        <f>IF(ISNUMBER(IFERROR(VLOOKUP($A733,Pit!$A$4:$A$600,1,FALSE),"B")),"P","B")</f>
        <v>B</v>
      </c>
      <c r="D733" s="15">
        <f>IF($C733="B",VLOOKUP($A733,Bat!$A$4:$BG$1500,D$1,FALSE),VLOOKUP($A733,Pit!$A$4:$BA$1686,D$2,FALSE))</f>
        <v>17007</v>
      </c>
      <c r="E733" s="14" t="str">
        <f>IF($C733="B",VLOOKUP($A733,Bat!$A$4:$BG$1500,E$1,FALSE),VLOOKUP($A733,Pit!$A$4:$BA$1686,E$2,FALSE))</f>
        <v>C</v>
      </c>
      <c r="F733" s="14" t="str">
        <f>IF($C733="B",VLOOKUP($A733,Bat!$A$4:$BG$1500,F$1,FALSE),VLOOKUP($A733,Pit!$A$4:$BA$1686,F$2,FALSE))</f>
        <v>Keith</v>
      </c>
      <c r="G733" s="14" t="str">
        <f>IF($C733="B",VLOOKUP($A733,Bat!$A$4:$BG$1500,G$1,FALSE),VLOOKUP($A733,Pit!$A$4:$BA$1686,G$2,FALSE))</f>
        <v>Russell</v>
      </c>
      <c r="H733" s="14">
        <f>IF($C733="B",VLOOKUP($A733,Bat!$A$4:$BG$1500,H$1,FALSE),VLOOKUP($A733,Pit!$A$4:$BA$1686,H$2,FALSE))</f>
        <v>22</v>
      </c>
      <c r="I733" s="14" t="str">
        <f>IF($C733="B",VLOOKUP($A733,Bat!$A$4:$BG$1500,I$1,FALSE),VLOOKUP($A733,Pit!$A$4:$BA$1686,I$2,FALSE))</f>
        <v>R</v>
      </c>
      <c r="J733" s="14" t="str">
        <f>IF($C733="B",VLOOKUP($A733,Bat!$A$4:$BG$1500,J$1,FALSE),VLOOKUP($A733,Pit!$A$4:$BA$1686,J$2,FALSE))</f>
        <v>R</v>
      </c>
      <c r="K733" s="14" t="str">
        <f>IF($C733="B",VLOOKUP($A733,Bat!$A$4:$BG$1500,K$1,FALSE),VLOOKUP($A733,Pit!$A$4:$BA$1686,K$2,FALSE))</f>
        <v>Normal</v>
      </c>
      <c r="L733" s="15" t="str">
        <f>IF($C733="B",VLOOKUP($A733,Bat!$A$4:$BG$1500,L$1,FALSE),VLOOKUP($A733,Pit!$A$4:$BA$1686,L$2,FALSE))</f>
        <v>Normal</v>
      </c>
      <c r="M733" s="14">
        <f>IF($C733="B",VLOOKUP($A733,Bat!$A$4:$BG$1500,M$1,FALSE),VLOOKUP($A733,Pit!$A$4:$BA$1686,M$2,FALSE))</f>
        <v>3</v>
      </c>
      <c r="N733" s="14">
        <f>IF($C733="B",VLOOKUP($A733,Bat!$A$4:$BG$1500,N$1,FALSE),VLOOKUP($A733,Pit!$A$4:$BA$1686,N$2,FALSE))</f>
        <v>3</v>
      </c>
      <c r="O733" s="14">
        <f>IF($C733="B",VLOOKUP($A733,Bat!$A$4:$BG$1500,O$1,FALSE),VLOOKUP($A733,Pit!$A$4:$BA$1686,O$2,FALSE))</f>
        <v>3</v>
      </c>
      <c r="P733" s="14">
        <f>IF($C733="B",VLOOKUP($A733,Bat!$A$4:$BG$1500,P$1,FALSE),VLOOKUP($A733,Pit!$A$4:$BA$1686,P$2,FALSE))</f>
        <v>5</v>
      </c>
      <c r="Q733" s="15">
        <f>IF($C733="B",VLOOKUP($A733,Bat!$A$4:$BG$1500,Q$1,FALSE),VLOOKUP($A733,Pit!$A$4:$BA$1686,Q$2,FALSE))</f>
        <v>3</v>
      </c>
      <c r="R733" s="16">
        <f>IF($C733="B",VLOOKUP($A733,Bat!$A$4:$BG$1500,R$1,FALSE),VLOOKUP($A733,Pit!$A$4:$BA$1686,R$2,FALSE))</f>
        <v>107.42114341677635</v>
      </c>
      <c r="S733" s="17">
        <f>IF($C733="B",VLOOKUP($A733,Bat!$A$4:$BG$1500,S$1,FALSE),VLOOKUP($A733,Pit!$A$4:$BA$1686,S$2,FALSE))</f>
        <v>-0.14347442132702409</v>
      </c>
      <c r="T733" s="48" t="str">
        <f>IF($C733="B",VLOOKUP($A733,Bat!$A$4:$BG$1500,T$1,FALSE),VLOOKUP($A733,Pit!$A$4:$BA$1686,T$2,FALSE))</f>
        <v>-</v>
      </c>
      <c r="U733" s="19">
        <f>IF($C733="B",VLOOKUP($A733,Bat!$A$4:$AU$1464,46,FALSE),VLOOKUP($A733,Pit!$A$4:$BD$1664,55,FALSE))</f>
        <v>800</v>
      </c>
      <c r="V733" s="19">
        <f>IF($C733="B",VLOOKUP($A733,Bat!$A$4:$BA$1464,47,FALSE),VLOOKUP($A733,Pit!$A$4:$BF$1664,56,FALSE))</f>
        <v>800</v>
      </c>
      <c r="W733" s="19">
        <f>IF($C733="B",VLOOKUP($A733,Bat!$A$4:$BA$1464,48,FALSE),VLOOKUP($A733,Pit!$A$4:$BF$1664,57,FALSE))</f>
        <v>0</v>
      </c>
      <c r="X733" s="14">
        <f t="shared" si="51"/>
        <v>1394</v>
      </c>
      <c r="Y733" s="20">
        <f t="shared" si="52"/>
        <v>544</v>
      </c>
      <c r="Z733" s="14" t="str">
        <f>IFERROR(VLOOKUP($D733,Results37!$F$3:$L$1396,Z$1,FALSE),"")</f>
        <v/>
      </c>
      <c r="AA733" s="43" t="str">
        <f>IF(ISERROR(VLOOKUP(D733,Results37!$F$3:$O$1399,AA$1,FALSE)),"",IF(VLOOKUP(D733,Results37!$F$3:$O$1399,AA$1+1,FALSE)=1,"S"&amp;VLOOKUP(D733,Results37!$F$3:$O$1399,AA$1,FALSE),VLOOKUP(D733,Results37!$F$3:$O$1399,AA$1,FALSE)))</f>
        <v/>
      </c>
      <c r="AB733" s="14" t="str">
        <f>IFERROR(VLOOKUP($D733,Results37!$F$3:$L$1396,AB$1,FALSE),"")</f>
        <v/>
      </c>
      <c r="AC733" s="14" t="str">
        <f>IFERROR(VLOOKUP($D733,Results37!$F$3:$L$1396,AC$1,FALSE),"")</f>
        <v/>
      </c>
      <c r="AD733" s="14" t="e">
        <f t="shared" si="53"/>
        <v>#VALUE!</v>
      </c>
      <c r="AE733" s="18" t="str">
        <f>IF(ISERROR(VLOOKUP($AC733&amp;"-"&amp;$F733&amp;" "&amp;G733,Bonuses!$B$1:$G$1006,4,FALSE)),"",INT(VLOOKUP($AC733&amp;"-"&amp;$F733&amp;" "&amp;$G733,Bonuses!$B$1:$G$1006,4,FALSE)))</f>
        <v/>
      </c>
      <c r="AF733" s="14" t="str">
        <f>IF(ISERROR(VLOOKUP($AC733&amp;"-"&amp;$F733,Bonuses!$B$1:$G$1006,5,FALSE)),"",IF(VLOOKUP($AC733&amp;"-"&amp;$F733,Bonuses!$B$1:$G$1006,5,FALSE)="","",VLOOKUP($AC733&amp;"-"&amp;$F733,Bonuses!$B$1:$G$1006,6,FALSE)&amp;" yrs, "&amp;VLOOKUP($AC733&amp;"-"&amp;$F733,Bonuses!$B$1:$G$1006,5,FALSE)))</f>
        <v/>
      </c>
    </row>
    <row r="734" spans="1:32" s="19" customFormat="1" hidden="1" x14ac:dyDescent="0.3">
      <c r="A734" s="19">
        <v>4669</v>
      </c>
      <c r="B734" s="19">
        <f t="shared" si="50"/>
        <v>0</v>
      </c>
      <c r="C734" s="14" t="str">
        <f>IF(ISNUMBER(IFERROR(VLOOKUP($A734,Pit!$A$4:$A$600,1,FALSE),"B")),"P","B")</f>
        <v>P</v>
      </c>
      <c r="D734" s="15">
        <f>IF($C734="B",VLOOKUP($A734,Bat!$A$4:$BG$1500,D$1,FALSE),VLOOKUP($A734,Pit!$A$4:$BA$1686,D$2,FALSE))</f>
        <v>4669</v>
      </c>
      <c r="E734" s="14" t="str">
        <f>IF($C734="B",VLOOKUP($A734,Bat!$A$4:$BG$1500,E$1,FALSE),VLOOKUP($A734,Pit!$A$4:$BA$1686,E$2,FALSE))</f>
        <v>SP</v>
      </c>
      <c r="F734" s="14" t="str">
        <f>IF($C734="B",VLOOKUP($A734,Bat!$A$4:$BG$1500,F$1,FALSE),VLOOKUP($A734,Pit!$A$4:$BA$1686,F$2,FALSE))</f>
        <v>Fernando</v>
      </c>
      <c r="G734" s="14" t="str">
        <f>IF($C734="B",VLOOKUP($A734,Bat!$A$4:$BG$1500,G$1,FALSE),VLOOKUP($A734,Pit!$A$4:$BA$1686,G$2,FALSE))</f>
        <v>Mallano</v>
      </c>
      <c r="H734" s="14">
        <f>IF($C734="B",VLOOKUP($A734,Bat!$A$4:$BG$1500,H$1,FALSE),VLOOKUP($A734,Pit!$A$4:$BA$1686,H$2,FALSE))</f>
        <v>21</v>
      </c>
      <c r="I734" s="14" t="str">
        <f>IF($C734="B",VLOOKUP($A734,Bat!$A$4:$BG$1500,I$1,FALSE),VLOOKUP($A734,Pit!$A$4:$BA$1686,I$2,FALSE))</f>
        <v>R</v>
      </c>
      <c r="J734" s="14" t="str">
        <f>IF($C734="B",VLOOKUP($A734,Bat!$A$4:$BG$1500,J$1,FALSE),VLOOKUP($A734,Pit!$A$4:$BA$1686,J$2,FALSE))</f>
        <v>R</v>
      </c>
      <c r="K734" s="14" t="str">
        <f>IF($C734="B",VLOOKUP($A734,Bat!$A$4:$BG$1500,K$1,FALSE),VLOOKUP($A734,Pit!$A$4:$BA$1686,K$2,FALSE))</f>
        <v>Normal</v>
      </c>
      <c r="L734" s="15" t="str">
        <f>IF($C734="B",VLOOKUP($A734,Bat!$A$4:$BG$1500,L$1,FALSE),VLOOKUP($A734,Pit!$A$4:$BA$1686,L$2,FALSE))</f>
        <v>Normal</v>
      </c>
      <c r="M734" s="14">
        <f>IF($C734="B",VLOOKUP($A734,Bat!$A$4:$BG$1500,M$1,FALSE),VLOOKUP($A734,Pit!$A$4:$BA$1686,M$2,FALSE))</f>
        <v>4</v>
      </c>
      <c r="N734" s="14">
        <f>IF($C734="B",VLOOKUP($A734,Bat!$A$4:$BG$1500,N$1,FALSE),VLOOKUP($A734,Pit!$A$4:$BA$1686,N$2,FALSE))</f>
        <v>1</v>
      </c>
      <c r="O734" s="14">
        <f>IF($C734="B",VLOOKUP($A734,Bat!$A$4:$BG$1500,O$1,FALSE),VLOOKUP($A734,Pit!$A$4:$BA$1686,O$2,FALSE))</f>
        <v>3</v>
      </c>
      <c r="P734" s="14" t="str">
        <f>IF($C734="B",VLOOKUP($A734,Bat!$A$4:$BG$1500,P$1,FALSE),VLOOKUP($A734,Pit!$A$4:$BA$1686,P$2,FALSE))</f>
        <v>91-93 Mph</v>
      </c>
      <c r="Q734" s="15">
        <f>IF($C734="B",VLOOKUP($A734,Bat!$A$4:$BG$1500,Q$1,FALSE),VLOOKUP($A734,Pit!$A$4:$BA$1686,Q$2,FALSE))</f>
        <v>9</v>
      </c>
      <c r="R734" s="16">
        <f>IF($C734="B",VLOOKUP($A734,Bat!$A$4:$BG$1500,R$1,FALSE),VLOOKUP($A734,Pit!$A$4:$BA$1686,R$2,FALSE))</f>
        <v>96.651617898623428</v>
      </c>
      <c r="S734" s="17">
        <f>IF($C734="B",VLOOKUP($A734,Bat!$A$4:$BG$1500,S$1,FALSE),VLOOKUP($A734,Pit!$A$4:$BA$1686,S$2,FALSE))</f>
        <v>-0.40107391095135492</v>
      </c>
      <c r="T734" s="48" t="str">
        <f>IF($C734="B",VLOOKUP($A734,Bat!$A$4:$BG$1500,T$1,FALSE),VLOOKUP($A734,Pit!$A$4:$BA$1686,T$2,FALSE))</f>
        <v>$20k</v>
      </c>
      <c r="U734" s="19">
        <f>IF($C734="B",VLOOKUP($A734,Bat!$A$4:$AU$1464,46,FALSE),VLOOKUP($A734,Pit!$A$4:$BD$1664,55,FALSE))</f>
        <v>800</v>
      </c>
      <c r="V734" s="19">
        <f>IF($C734="B",VLOOKUP($A734,Bat!$A$4:$BA$1464,47,FALSE),VLOOKUP($A734,Pit!$A$4:$BF$1664,56,FALSE))</f>
        <v>800</v>
      </c>
      <c r="W734" s="19">
        <f>IF($C734="B",VLOOKUP($A734,Bat!$A$4:$BA$1464,48,FALSE),VLOOKUP($A734,Pit!$A$4:$BF$1664,57,FALSE))</f>
        <v>0</v>
      </c>
      <c r="X734" s="14">
        <f t="shared" si="51"/>
        <v>1549</v>
      </c>
      <c r="Y734" s="20">
        <f t="shared" si="52"/>
        <v>699</v>
      </c>
      <c r="Z734" s="14" t="str">
        <f>IFERROR(VLOOKUP($D734,Results37!$F$3:$L$1396,Z$1,FALSE),"")</f>
        <v/>
      </c>
      <c r="AA734" s="43" t="str">
        <f>IF(ISERROR(VLOOKUP(D734,Results37!$F$3:$O$1399,AA$1,FALSE)),"",IF(VLOOKUP(D734,Results37!$F$3:$O$1399,AA$1+1,FALSE)=1,"S"&amp;VLOOKUP(D734,Results37!$F$3:$O$1399,AA$1,FALSE),VLOOKUP(D734,Results37!$F$3:$O$1399,AA$1,FALSE)))</f>
        <v/>
      </c>
      <c r="AB734" s="14" t="str">
        <f>IFERROR(VLOOKUP($D734,Results37!$F$3:$L$1396,AB$1,FALSE),"")</f>
        <v/>
      </c>
      <c r="AC734" s="14" t="str">
        <f>IFERROR(VLOOKUP($D734,Results37!$F$3:$L$1396,AC$1,FALSE),"")</f>
        <v/>
      </c>
      <c r="AD734" s="14" t="e">
        <f t="shared" si="53"/>
        <v>#VALUE!</v>
      </c>
      <c r="AE734" s="18" t="str">
        <f>IF(ISERROR(VLOOKUP($AC734&amp;"-"&amp;$F734&amp;" "&amp;G734,Bonuses!$B$1:$G$1006,4,FALSE)),"",INT(VLOOKUP($AC734&amp;"-"&amp;$F734&amp;" "&amp;$G734,Bonuses!$B$1:$G$1006,4,FALSE)))</f>
        <v/>
      </c>
      <c r="AF734" s="14" t="str">
        <f>IF(ISERROR(VLOOKUP($AC734&amp;"-"&amp;$F734,Bonuses!$B$1:$G$1006,5,FALSE)),"",IF(VLOOKUP($AC734&amp;"-"&amp;$F734,Bonuses!$B$1:$G$1006,5,FALSE)="","",VLOOKUP($AC734&amp;"-"&amp;$F734,Bonuses!$B$1:$G$1006,6,FALSE)&amp;" yrs, "&amp;VLOOKUP($AC734&amp;"-"&amp;$F734,Bonuses!$B$1:$G$1006,5,FALSE)))</f>
        <v/>
      </c>
    </row>
    <row r="735" spans="1:32" s="19" customFormat="1" hidden="1" x14ac:dyDescent="0.3">
      <c r="A735" s="19">
        <v>5422</v>
      </c>
      <c r="B735" s="19">
        <f t="shared" si="50"/>
        <v>0</v>
      </c>
      <c r="C735" s="14" t="str">
        <f>IF(ISNUMBER(IFERROR(VLOOKUP($A735,Pit!$A$4:$A$600,1,FALSE),"B")),"P","B")</f>
        <v>P</v>
      </c>
      <c r="D735" s="15">
        <f>IF($C735="B",VLOOKUP($A735,Bat!$A$4:$BG$1500,D$1,FALSE),VLOOKUP($A735,Pit!$A$4:$BA$1686,D$2,FALSE))</f>
        <v>5422</v>
      </c>
      <c r="E735" s="14" t="str">
        <f>IF($C735="B",VLOOKUP($A735,Bat!$A$4:$BG$1500,E$1,FALSE),VLOOKUP($A735,Pit!$A$4:$BA$1686,E$2,FALSE))</f>
        <v>RP</v>
      </c>
      <c r="F735" s="14" t="str">
        <f>IF($C735="B",VLOOKUP($A735,Bat!$A$4:$BG$1500,F$1,FALSE),VLOOKUP($A735,Pit!$A$4:$BA$1686,F$2,FALSE))</f>
        <v>Matt</v>
      </c>
      <c r="G735" s="14" t="str">
        <f>IF($C735="B",VLOOKUP($A735,Bat!$A$4:$BG$1500,G$1,FALSE),VLOOKUP($A735,Pit!$A$4:$BA$1686,G$2,FALSE))</f>
        <v>Huffman</v>
      </c>
      <c r="H735" s="14">
        <f>IF($C735="B",VLOOKUP($A735,Bat!$A$4:$BG$1500,H$1,FALSE),VLOOKUP($A735,Pit!$A$4:$BA$1686,H$2,FALSE))</f>
        <v>18</v>
      </c>
      <c r="I735" s="14" t="str">
        <f>IF($C735="B",VLOOKUP($A735,Bat!$A$4:$BG$1500,I$1,FALSE),VLOOKUP($A735,Pit!$A$4:$BA$1686,I$2,FALSE))</f>
        <v>R</v>
      </c>
      <c r="J735" s="14" t="str">
        <f>IF($C735="B",VLOOKUP($A735,Bat!$A$4:$BG$1500,J$1,FALSE),VLOOKUP($A735,Pit!$A$4:$BA$1686,J$2,FALSE))</f>
        <v>R</v>
      </c>
      <c r="K735" s="14" t="str">
        <f>IF($C735="B",VLOOKUP($A735,Bat!$A$4:$BG$1500,K$1,FALSE),VLOOKUP($A735,Pit!$A$4:$BA$1686,K$2,FALSE))</f>
        <v>Normal</v>
      </c>
      <c r="L735" s="15" t="str">
        <f>IF($C735="B",VLOOKUP($A735,Bat!$A$4:$BG$1500,L$1,FALSE),VLOOKUP($A735,Pit!$A$4:$BA$1686,L$2,FALSE))</f>
        <v>Normal</v>
      </c>
      <c r="M735" s="14">
        <f>IF($C735="B",VLOOKUP($A735,Bat!$A$4:$BG$1500,M$1,FALSE),VLOOKUP($A735,Pit!$A$4:$BA$1686,M$2,FALSE))</f>
        <v>4</v>
      </c>
      <c r="N735" s="14">
        <f>IF($C735="B",VLOOKUP($A735,Bat!$A$4:$BG$1500,N$1,FALSE),VLOOKUP($A735,Pit!$A$4:$BA$1686,N$2,FALSE))</f>
        <v>1</v>
      </c>
      <c r="O735" s="14">
        <f>IF($C735="B",VLOOKUP($A735,Bat!$A$4:$BG$1500,O$1,FALSE),VLOOKUP($A735,Pit!$A$4:$BA$1686,O$2,FALSE))</f>
        <v>2</v>
      </c>
      <c r="P735" s="14" t="str">
        <f>IF($C735="B",VLOOKUP($A735,Bat!$A$4:$BG$1500,P$1,FALSE),VLOOKUP($A735,Pit!$A$4:$BA$1686,P$2,FALSE))</f>
        <v>86-88 Mph</v>
      </c>
      <c r="Q735" s="15">
        <f>IF($C735="B",VLOOKUP($A735,Bat!$A$4:$BG$1500,Q$1,FALSE),VLOOKUP($A735,Pit!$A$4:$BA$1686,Q$2,FALSE))</f>
        <v>6</v>
      </c>
      <c r="R735" s="16">
        <f>IF($C735="B",VLOOKUP($A735,Bat!$A$4:$BG$1500,R$1,FALSE),VLOOKUP($A735,Pit!$A$4:$BA$1686,R$2,FALSE))</f>
        <v>96.630678639720713</v>
      </c>
      <c r="S735" s="17">
        <f>IF($C735="B",VLOOKUP($A735,Bat!$A$4:$BG$1500,S$1,FALSE),VLOOKUP($A735,Pit!$A$4:$BA$1686,S$2,FALSE))</f>
        <v>-0.40300569713294448</v>
      </c>
      <c r="T735" s="48" t="str">
        <f>IF($C735="B",VLOOKUP($A735,Bat!$A$4:$BG$1500,T$1,FALSE),VLOOKUP($A735,Pit!$A$4:$BA$1686,T$2,FALSE))</f>
        <v>$80k</v>
      </c>
      <c r="U735" s="19">
        <f>IF($C735="B",VLOOKUP($A735,Bat!$A$4:$AU$1464,46,FALSE),VLOOKUP($A735,Pit!$A$4:$BD$1664,55,FALSE))</f>
        <v>800</v>
      </c>
      <c r="V735" s="19">
        <f>IF($C735="B",VLOOKUP($A735,Bat!$A$4:$BA$1464,47,FALSE),VLOOKUP($A735,Pit!$A$4:$BF$1664,56,FALSE))</f>
        <v>800</v>
      </c>
      <c r="W735" s="19">
        <f>IF($C735="B",VLOOKUP($A735,Bat!$A$4:$BA$1464,48,FALSE),VLOOKUP($A735,Pit!$A$4:$BF$1664,57,FALSE))</f>
        <v>0</v>
      </c>
      <c r="X735" s="14">
        <f t="shared" si="51"/>
        <v>1550</v>
      </c>
      <c r="Y735" s="20">
        <f t="shared" si="52"/>
        <v>700</v>
      </c>
      <c r="Z735" s="14" t="str">
        <f>IFERROR(VLOOKUP($D735,Results37!$F$3:$L$1396,Z$1,FALSE),"")</f>
        <v/>
      </c>
      <c r="AA735" s="43" t="str">
        <f>IF(ISERROR(VLOOKUP(D735,Results37!$F$3:$O$1399,AA$1,FALSE)),"",IF(VLOOKUP(D735,Results37!$F$3:$O$1399,AA$1+1,FALSE)=1,"S"&amp;VLOOKUP(D735,Results37!$F$3:$O$1399,AA$1,FALSE),VLOOKUP(D735,Results37!$F$3:$O$1399,AA$1,FALSE)))</f>
        <v/>
      </c>
      <c r="AB735" s="14" t="str">
        <f>IFERROR(VLOOKUP($D735,Results37!$F$3:$L$1396,AB$1,FALSE),"")</f>
        <v/>
      </c>
      <c r="AC735" s="14" t="str">
        <f>IFERROR(VLOOKUP($D735,Results37!$F$3:$L$1396,AC$1,FALSE),"")</f>
        <v/>
      </c>
      <c r="AD735" s="14" t="e">
        <f t="shared" si="53"/>
        <v>#VALUE!</v>
      </c>
      <c r="AE735" s="18" t="str">
        <f>IF(ISERROR(VLOOKUP($AC735&amp;"-"&amp;$F735&amp;" "&amp;G735,Bonuses!$B$1:$G$1006,4,FALSE)),"",INT(VLOOKUP($AC735&amp;"-"&amp;$F735&amp;" "&amp;$G735,Bonuses!$B$1:$G$1006,4,FALSE)))</f>
        <v/>
      </c>
      <c r="AF735" s="14" t="str">
        <f>IF(ISERROR(VLOOKUP($AC735&amp;"-"&amp;$F735,Bonuses!$B$1:$G$1006,5,FALSE)),"",IF(VLOOKUP($AC735&amp;"-"&amp;$F735,Bonuses!$B$1:$G$1006,5,FALSE)="","",VLOOKUP($AC735&amp;"-"&amp;$F735,Bonuses!$B$1:$G$1006,6,FALSE)&amp;" yrs, "&amp;VLOOKUP($AC735&amp;"-"&amp;$F735,Bonuses!$B$1:$G$1006,5,FALSE)))</f>
        <v/>
      </c>
    </row>
    <row r="736" spans="1:32" s="19" customFormat="1" hidden="1" x14ac:dyDescent="0.3">
      <c r="A736" s="19">
        <v>9036</v>
      </c>
      <c r="B736" s="19">
        <f t="shared" si="50"/>
        <v>0</v>
      </c>
      <c r="C736" s="14" t="str">
        <f>IF(ISNUMBER(IFERROR(VLOOKUP($A736,Pit!$A$4:$A$600,1,FALSE),"B")),"P","B")</f>
        <v>B</v>
      </c>
      <c r="D736" s="15">
        <f>IF($C736="B",VLOOKUP($A736,Bat!$A$4:$BG$1500,D$1,FALSE),VLOOKUP($A736,Pit!$A$4:$BA$1686,D$2,FALSE))</f>
        <v>9036</v>
      </c>
      <c r="E736" s="14" t="str">
        <f>IF($C736="B",VLOOKUP($A736,Bat!$A$4:$BG$1500,E$1,FALSE),VLOOKUP($A736,Pit!$A$4:$BA$1686,E$2,FALSE))</f>
        <v>1B</v>
      </c>
      <c r="F736" s="14" t="str">
        <f>IF($C736="B",VLOOKUP($A736,Bat!$A$4:$BG$1500,F$1,FALSE),VLOOKUP($A736,Pit!$A$4:$BA$1686,F$2,FALSE))</f>
        <v>Alejandro</v>
      </c>
      <c r="G736" s="14" t="str">
        <f>IF($C736="B",VLOOKUP($A736,Bat!$A$4:$BG$1500,G$1,FALSE),VLOOKUP($A736,Pit!$A$4:$BA$1686,G$2,FALSE))</f>
        <v>Montalvo</v>
      </c>
      <c r="H736" s="14">
        <f>IF($C736="B",VLOOKUP($A736,Bat!$A$4:$BG$1500,H$1,FALSE),VLOOKUP($A736,Pit!$A$4:$BA$1686,H$2,FALSE))</f>
        <v>21</v>
      </c>
      <c r="I736" s="14" t="str">
        <f>IF($C736="B",VLOOKUP($A736,Bat!$A$4:$BG$1500,I$1,FALSE),VLOOKUP($A736,Pit!$A$4:$BA$1686,I$2,FALSE))</f>
        <v>R</v>
      </c>
      <c r="J736" s="14" t="str">
        <f>IF($C736="B",VLOOKUP($A736,Bat!$A$4:$BG$1500,J$1,FALSE),VLOOKUP($A736,Pit!$A$4:$BA$1686,J$2,FALSE))</f>
        <v>R</v>
      </c>
      <c r="K736" s="14" t="str">
        <f>IF($C736="B",VLOOKUP($A736,Bat!$A$4:$BG$1500,K$1,FALSE),VLOOKUP($A736,Pit!$A$4:$BA$1686,K$2,FALSE))</f>
        <v>Normal</v>
      </c>
      <c r="L736" s="15" t="str">
        <f>IF($C736="B",VLOOKUP($A736,Bat!$A$4:$BG$1500,L$1,FALSE),VLOOKUP($A736,Pit!$A$4:$BA$1686,L$2,FALSE))</f>
        <v>Normal</v>
      </c>
      <c r="M736" s="14">
        <f>IF($C736="B",VLOOKUP($A736,Bat!$A$4:$BG$1500,M$1,FALSE),VLOOKUP($A736,Pit!$A$4:$BA$1686,M$2,FALSE))</f>
        <v>3</v>
      </c>
      <c r="N736" s="14">
        <f>IF($C736="B",VLOOKUP($A736,Bat!$A$4:$BG$1500,N$1,FALSE),VLOOKUP($A736,Pit!$A$4:$BA$1686,N$2,FALSE))</f>
        <v>4</v>
      </c>
      <c r="O736" s="14">
        <f>IF($C736="B",VLOOKUP($A736,Bat!$A$4:$BG$1500,O$1,FALSE),VLOOKUP($A736,Pit!$A$4:$BA$1686,O$2,FALSE))</f>
        <v>3</v>
      </c>
      <c r="P736" s="14">
        <f>IF($C736="B",VLOOKUP($A736,Bat!$A$4:$BG$1500,P$1,FALSE),VLOOKUP($A736,Pit!$A$4:$BA$1686,P$2,FALSE))</f>
        <v>5</v>
      </c>
      <c r="Q736" s="15">
        <f>IF($C736="B",VLOOKUP($A736,Bat!$A$4:$BG$1500,Q$1,FALSE),VLOOKUP($A736,Pit!$A$4:$BA$1686,Q$2,FALSE))</f>
        <v>2</v>
      </c>
      <c r="R736" s="16">
        <f>IF($C736="B",VLOOKUP($A736,Bat!$A$4:$BG$1500,R$1,FALSE),VLOOKUP($A736,Pit!$A$4:$BA$1686,R$2,FALSE))</f>
        <v>106.17513157239047</v>
      </c>
      <c r="S736" s="17">
        <f>IF($C736="B",VLOOKUP($A736,Bat!$A$4:$BG$1500,S$1,FALSE),VLOOKUP($A736,Pit!$A$4:$BA$1686,S$2,FALSE))</f>
        <v>-0.40375231070648121</v>
      </c>
      <c r="T736" s="48" t="str">
        <f>IF($C736="B",VLOOKUP($A736,Bat!$A$4:$BG$1500,T$1,FALSE),VLOOKUP($A736,Pit!$A$4:$BA$1686,T$2,FALSE))</f>
        <v>-</v>
      </c>
      <c r="U736" s="19">
        <f>IF($C736="B",VLOOKUP($A736,Bat!$A$4:$AU$1464,46,FALSE),VLOOKUP($A736,Pit!$A$4:$BD$1664,55,FALSE))</f>
        <v>800</v>
      </c>
      <c r="V736" s="19">
        <f>IF($C736="B",VLOOKUP($A736,Bat!$A$4:$BA$1464,47,FALSE),VLOOKUP($A736,Pit!$A$4:$BF$1664,56,FALSE))</f>
        <v>800</v>
      </c>
      <c r="W736" s="19">
        <f>IF($C736="B",VLOOKUP($A736,Bat!$A$4:$BA$1464,48,FALSE),VLOOKUP($A736,Pit!$A$4:$BF$1664,57,FALSE))</f>
        <v>0</v>
      </c>
      <c r="X736" s="14">
        <f t="shared" si="51"/>
        <v>1551</v>
      </c>
      <c r="Y736" s="20">
        <f t="shared" si="52"/>
        <v>701</v>
      </c>
      <c r="Z736" s="14" t="str">
        <f>IFERROR(VLOOKUP($D736,Results37!$F$3:$L$1396,Z$1,FALSE),"")</f>
        <v/>
      </c>
      <c r="AA736" s="43" t="str">
        <f>IF(ISERROR(VLOOKUP(D736,Results37!$F$3:$O$1399,AA$1,FALSE)),"",IF(VLOOKUP(D736,Results37!$F$3:$O$1399,AA$1+1,FALSE)=1,"S"&amp;VLOOKUP(D736,Results37!$F$3:$O$1399,AA$1,FALSE),VLOOKUP(D736,Results37!$F$3:$O$1399,AA$1,FALSE)))</f>
        <v/>
      </c>
      <c r="AB736" s="14" t="str">
        <f>IFERROR(VLOOKUP($D736,Results37!$F$3:$L$1396,AB$1,FALSE),"")</f>
        <v/>
      </c>
      <c r="AC736" s="14" t="str">
        <f>IFERROR(VLOOKUP($D736,Results37!$F$3:$L$1396,AC$1,FALSE),"")</f>
        <v/>
      </c>
      <c r="AD736" s="14" t="e">
        <f t="shared" si="53"/>
        <v>#VALUE!</v>
      </c>
      <c r="AE736" s="18" t="str">
        <f>IF(ISERROR(VLOOKUP($AC736&amp;"-"&amp;$F736&amp;" "&amp;G736,Bonuses!$B$1:$G$1006,4,FALSE)),"",INT(VLOOKUP($AC736&amp;"-"&amp;$F736&amp;" "&amp;$G736,Bonuses!$B$1:$G$1006,4,FALSE)))</f>
        <v/>
      </c>
      <c r="AF736" s="14" t="str">
        <f>AA736&amp;"."&amp;AB736&amp;" ("&amp;Z736&amp;") - "&amp;E736&amp;" "&amp;F736&amp;" "&amp;G736</f>
        <v>. () - 1B Alejandro Montalvo</v>
      </c>
    </row>
    <row r="737" spans="1:32" s="19" customFormat="1" hidden="1" x14ac:dyDescent="0.3">
      <c r="A737" s="19">
        <v>12284</v>
      </c>
      <c r="B737" s="19">
        <f t="shared" si="50"/>
        <v>0</v>
      </c>
      <c r="C737" s="14" t="str">
        <f>IF(ISNUMBER(IFERROR(VLOOKUP($A737,Pit!$A$4:$A$600,1,FALSE),"B")),"P","B")</f>
        <v>P</v>
      </c>
      <c r="D737" s="15">
        <f>IF($C737="B",VLOOKUP($A737,Bat!$A$4:$BG$1500,D$1,FALSE),VLOOKUP($A737,Pit!$A$4:$BA$1686,D$2,FALSE))</f>
        <v>12284</v>
      </c>
      <c r="E737" s="14" t="str">
        <f>IF($C737="B",VLOOKUP($A737,Bat!$A$4:$BG$1500,E$1,FALSE),VLOOKUP($A737,Pit!$A$4:$BA$1686,E$2,FALSE))</f>
        <v>RP</v>
      </c>
      <c r="F737" s="14" t="str">
        <f>IF($C737="B",VLOOKUP($A737,Bat!$A$4:$BG$1500,F$1,FALSE),VLOOKUP($A737,Pit!$A$4:$BA$1686,F$2,FALSE))</f>
        <v>Aarnoud</v>
      </c>
      <c r="G737" s="14" t="str">
        <f>IF($C737="B",VLOOKUP($A737,Bat!$A$4:$BG$1500,G$1,FALSE),VLOOKUP($A737,Pit!$A$4:$BA$1686,G$2,FALSE))</f>
        <v>Jens</v>
      </c>
      <c r="H737" s="14">
        <f>IF($C737="B",VLOOKUP($A737,Bat!$A$4:$BG$1500,H$1,FALSE),VLOOKUP($A737,Pit!$A$4:$BA$1686,H$2,FALSE))</f>
        <v>21</v>
      </c>
      <c r="I737" s="14" t="str">
        <f>IF($C737="B",VLOOKUP($A737,Bat!$A$4:$BG$1500,I$1,FALSE),VLOOKUP($A737,Pit!$A$4:$BA$1686,I$2,FALSE))</f>
        <v>R</v>
      </c>
      <c r="J737" s="14" t="str">
        <f>IF($C737="B",VLOOKUP($A737,Bat!$A$4:$BG$1500,J$1,FALSE),VLOOKUP($A737,Pit!$A$4:$BA$1686,J$2,FALSE))</f>
        <v>R</v>
      </c>
      <c r="K737" s="14" t="str">
        <f>IF($C737="B",VLOOKUP($A737,Bat!$A$4:$BG$1500,K$1,FALSE),VLOOKUP($A737,Pit!$A$4:$BA$1686,K$2,FALSE))</f>
        <v>Low</v>
      </c>
      <c r="L737" s="15" t="str">
        <f>IF($C737="B",VLOOKUP($A737,Bat!$A$4:$BG$1500,L$1,FALSE),VLOOKUP($A737,Pit!$A$4:$BA$1686,L$2,FALSE))</f>
        <v>Normal</v>
      </c>
      <c r="M737" s="14">
        <f>IF($C737="B",VLOOKUP($A737,Bat!$A$4:$BG$1500,M$1,FALSE),VLOOKUP($A737,Pit!$A$4:$BA$1686,M$2,FALSE))</f>
        <v>5</v>
      </c>
      <c r="N737" s="14">
        <f>IF($C737="B",VLOOKUP($A737,Bat!$A$4:$BG$1500,N$1,FALSE),VLOOKUP($A737,Pit!$A$4:$BA$1686,N$2,FALSE))</f>
        <v>2</v>
      </c>
      <c r="O737" s="14">
        <f>IF($C737="B",VLOOKUP($A737,Bat!$A$4:$BG$1500,O$1,FALSE),VLOOKUP($A737,Pit!$A$4:$BA$1686,O$2,FALSE))</f>
        <v>2</v>
      </c>
      <c r="P737" s="14" t="str">
        <f>IF($C737="B",VLOOKUP($A737,Bat!$A$4:$BG$1500,P$1,FALSE),VLOOKUP($A737,Pit!$A$4:$BA$1686,P$2,FALSE))</f>
        <v>90-92 Mph</v>
      </c>
      <c r="Q737" s="15">
        <f>IF($C737="B",VLOOKUP($A737,Bat!$A$4:$BG$1500,Q$1,FALSE),VLOOKUP($A737,Pit!$A$4:$BA$1686,Q$2,FALSE))</f>
        <v>6</v>
      </c>
      <c r="R737" s="16">
        <f>IF($C737="B",VLOOKUP($A737,Bat!$A$4:$BG$1500,R$1,FALSE),VLOOKUP($A737,Pit!$A$4:$BA$1686,R$2,FALSE))</f>
        <v>98.571514512680096</v>
      </c>
      <c r="S737" s="17">
        <f>IF($C737="B",VLOOKUP($A737,Bat!$A$4:$BG$1500,S$1,FALSE),VLOOKUP($A737,Pit!$A$4:$BA$1686,S$2,FALSE))</f>
        <v>-0.22395065332572464</v>
      </c>
      <c r="T737" s="48" t="str">
        <f>IF($C737="B",VLOOKUP($A737,Bat!$A$4:$BG$1500,T$1,FALSE),VLOOKUP($A737,Pit!$A$4:$BA$1686,T$2,FALSE))</f>
        <v>-</v>
      </c>
      <c r="U737" s="19">
        <f>IF($C737="B",VLOOKUP($A737,Bat!$A$4:$AU$1464,46,FALSE),VLOOKUP($A737,Pit!$A$4:$BD$1664,55,FALSE))</f>
        <v>800</v>
      </c>
      <c r="V737" s="19">
        <f>IF($C737="B",VLOOKUP($A737,Bat!$A$4:$BA$1464,47,FALSE),VLOOKUP($A737,Pit!$A$4:$BF$1664,56,FALSE))</f>
        <v>800</v>
      </c>
      <c r="W737" s="19">
        <f>IF($C737="B",VLOOKUP($A737,Bat!$A$4:$BA$1464,48,FALSE),VLOOKUP($A737,Pit!$A$4:$BF$1664,57,FALSE))</f>
        <v>0</v>
      </c>
      <c r="X737" s="14">
        <f t="shared" si="51"/>
        <v>1447</v>
      </c>
      <c r="Y737" s="20">
        <f t="shared" si="52"/>
        <v>597</v>
      </c>
      <c r="Z737" s="14">
        <f>IFERROR(VLOOKUP($D737,Results37!$F$3:$L$1396,Z$1,FALSE),"")</f>
        <v>613</v>
      </c>
      <c r="AA737" s="43">
        <f>IF(ISERROR(VLOOKUP(D737,Results37!$F$3:$O$1399,AA$1,FALSE)),"",IF(VLOOKUP(D737,Results37!$F$3:$O$1399,AA$1+1,FALSE)=1,"S"&amp;VLOOKUP(D737,Results37!$F$3:$O$1399,AA$1,FALSE),VLOOKUP(D737,Results37!$F$3:$O$1399,AA$1,FALSE)))</f>
        <v>20</v>
      </c>
      <c r="AB737" s="14">
        <f>IFERROR(VLOOKUP($D737,Results37!$F$3:$L$1396,AB$1,FALSE),"")</f>
        <v>17</v>
      </c>
      <c r="AC737" s="14" t="str">
        <f>IFERROR(VLOOKUP($D737,Results37!$F$3:$L$1396,AC$1,FALSE),"")</f>
        <v>Aurora Borealis</v>
      </c>
      <c r="AD737" s="14">
        <f t="shared" si="53"/>
        <v>834</v>
      </c>
      <c r="AE737" s="18" t="str">
        <f>IF(ISERROR(VLOOKUP($AC737&amp;"-"&amp;$F737&amp;" "&amp;G737,Bonuses!$B$1:$G$1006,4,FALSE)),"",INT(VLOOKUP($AC737&amp;"-"&amp;$F737&amp;" "&amp;$G737,Bonuses!$B$1:$G$1006,4,FALSE)))</f>
        <v/>
      </c>
      <c r="AF737" s="14" t="str">
        <f>IF(ISERROR(VLOOKUP($AC737&amp;"-"&amp;$F737,Bonuses!$B$1:$G$1006,5,FALSE)),"",IF(VLOOKUP($AC737&amp;"-"&amp;$F737,Bonuses!$B$1:$G$1006,5,FALSE)="","",VLOOKUP($AC737&amp;"-"&amp;$F737,Bonuses!$B$1:$G$1006,6,FALSE)&amp;" yrs, "&amp;VLOOKUP($AC737&amp;"-"&amp;$F737,Bonuses!$B$1:$G$1006,5,FALSE)))</f>
        <v/>
      </c>
    </row>
    <row r="738" spans="1:32" s="19" customFormat="1" hidden="1" x14ac:dyDescent="0.3">
      <c r="A738" s="19">
        <v>14655</v>
      </c>
      <c r="B738" s="19">
        <f t="shared" si="50"/>
        <v>0</v>
      </c>
      <c r="C738" s="14" t="str">
        <f>IF(ISNUMBER(IFERROR(VLOOKUP($A738,Pit!$A$4:$A$600,1,FALSE),"B")),"P","B")</f>
        <v>P</v>
      </c>
      <c r="D738" s="15">
        <f>IF($C738="B",VLOOKUP($A738,Bat!$A$4:$BG$1500,D$1,FALSE),VLOOKUP($A738,Pit!$A$4:$BA$1686,D$2,FALSE))</f>
        <v>14655</v>
      </c>
      <c r="E738" s="14" t="str">
        <f>IF($C738="B",VLOOKUP($A738,Bat!$A$4:$BG$1500,E$1,FALSE),VLOOKUP($A738,Pit!$A$4:$BA$1686,E$2,FALSE))</f>
        <v>RP</v>
      </c>
      <c r="F738" s="14" t="str">
        <f>IF($C738="B",VLOOKUP($A738,Bat!$A$4:$BG$1500,F$1,FALSE),VLOOKUP($A738,Pit!$A$4:$BA$1686,F$2,FALSE))</f>
        <v>Cristóbal</v>
      </c>
      <c r="G738" s="14" t="str">
        <f>IF($C738="B",VLOOKUP($A738,Bat!$A$4:$BG$1500,G$1,FALSE),VLOOKUP($A738,Pit!$A$4:$BA$1686,G$2,FALSE))</f>
        <v>Torres</v>
      </c>
      <c r="H738" s="14">
        <f>IF($C738="B",VLOOKUP($A738,Bat!$A$4:$BG$1500,H$1,FALSE),VLOOKUP($A738,Pit!$A$4:$BA$1686,H$2,FALSE))</f>
        <v>18</v>
      </c>
      <c r="I738" s="14" t="str">
        <f>IF($C738="B",VLOOKUP($A738,Bat!$A$4:$BG$1500,I$1,FALSE),VLOOKUP($A738,Pit!$A$4:$BA$1686,I$2,FALSE))</f>
        <v>L</v>
      </c>
      <c r="J738" s="14" t="str">
        <f>IF($C738="B",VLOOKUP($A738,Bat!$A$4:$BG$1500,J$1,FALSE),VLOOKUP($A738,Pit!$A$4:$BA$1686,J$2,FALSE))</f>
        <v>L</v>
      </c>
      <c r="K738" s="14" t="str">
        <f>IF($C738="B",VLOOKUP($A738,Bat!$A$4:$BG$1500,K$1,FALSE),VLOOKUP($A738,Pit!$A$4:$BA$1686,K$2,FALSE))</f>
        <v>Low</v>
      </c>
      <c r="L738" s="15" t="str">
        <f>IF($C738="B",VLOOKUP($A738,Bat!$A$4:$BG$1500,L$1,FALSE),VLOOKUP($A738,Pit!$A$4:$BA$1686,L$2,FALSE))</f>
        <v>Normal</v>
      </c>
      <c r="M738" s="14">
        <f>IF($C738="B",VLOOKUP($A738,Bat!$A$4:$BG$1500,M$1,FALSE),VLOOKUP($A738,Pit!$A$4:$BA$1686,M$2,FALSE))</f>
        <v>3</v>
      </c>
      <c r="N738" s="14">
        <f>IF($C738="B",VLOOKUP($A738,Bat!$A$4:$BG$1500,N$1,FALSE),VLOOKUP($A738,Pit!$A$4:$BA$1686,N$2,FALSE))</f>
        <v>1</v>
      </c>
      <c r="O738" s="14">
        <f>IF($C738="B",VLOOKUP($A738,Bat!$A$4:$BG$1500,O$1,FALSE),VLOOKUP($A738,Pit!$A$4:$BA$1686,O$2,FALSE))</f>
        <v>2</v>
      </c>
      <c r="P738" s="14" t="str">
        <f>IF($C738="B",VLOOKUP($A738,Bat!$A$4:$BG$1500,P$1,FALSE),VLOOKUP($A738,Pit!$A$4:$BA$1686,P$2,FALSE))</f>
        <v>86-88 Mph</v>
      </c>
      <c r="Q738" s="15">
        <f>IF($C738="B",VLOOKUP($A738,Bat!$A$4:$BG$1500,Q$1,FALSE),VLOOKUP($A738,Pit!$A$4:$BA$1686,Q$2,FALSE))</f>
        <v>7</v>
      </c>
      <c r="R738" s="16">
        <f>IF($C738="B",VLOOKUP($A738,Bat!$A$4:$BG$1500,R$1,FALSE),VLOOKUP($A738,Pit!$A$4:$BA$1686,R$2,FALSE))</f>
        <v>91.050278823782847</v>
      </c>
      <c r="S738" s="17">
        <f>IF($C738="B",VLOOKUP($A738,Bat!$A$4:$BG$1500,S$1,FALSE),VLOOKUP($A738,Pit!$A$4:$BA$1686,S$2,FALSE))</f>
        <v>-0.91783477022761062</v>
      </c>
      <c r="T738" s="48" t="str">
        <f>IF($C738="B",VLOOKUP($A738,Bat!$A$4:$BG$1500,T$1,FALSE),VLOOKUP($A738,Pit!$A$4:$BA$1686,T$2,FALSE))</f>
        <v>$65k</v>
      </c>
      <c r="U738" s="19">
        <f>IF($C738="B",VLOOKUP($A738,Bat!$A$4:$AU$1464,46,FALSE),VLOOKUP($A738,Pit!$A$4:$BD$1664,55,FALSE))</f>
        <v>800</v>
      </c>
      <c r="V738" s="19">
        <f>IF($C738="B",VLOOKUP($A738,Bat!$A$4:$BA$1464,47,FALSE),VLOOKUP($A738,Pit!$A$4:$BF$1664,56,FALSE))</f>
        <v>800</v>
      </c>
      <c r="W738" s="19">
        <f>IF($C738="B",VLOOKUP($A738,Bat!$A$4:$BA$1464,48,FALSE),VLOOKUP($A738,Pit!$A$4:$BF$1664,57,FALSE))</f>
        <v>0</v>
      </c>
      <c r="X738" s="14">
        <f t="shared" si="51"/>
        <v>1807</v>
      </c>
      <c r="Y738" s="20">
        <f t="shared" si="52"/>
        <v>957</v>
      </c>
      <c r="Z738" s="14" t="str">
        <f>IFERROR(VLOOKUP($D738,Results37!$F$3:$L$1396,Z$1,FALSE),"")</f>
        <v/>
      </c>
      <c r="AA738" s="43" t="str">
        <f>IF(ISERROR(VLOOKUP(D738,Results37!$F$3:$O$1399,AA$1,FALSE)),"",IF(VLOOKUP(D738,Results37!$F$3:$O$1399,AA$1+1,FALSE)=1,"S"&amp;VLOOKUP(D738,Results37!$F$3:$O$1399,AA$1,FALSE),VLOOKUP(D738,Results37!$F$3:$O$1399,AA$1,FALSE)))</f>
        <v/>
      </c>
      <c r="AB738" s="14" t="str">
        <f>IFERROR(VLOOKUP($D738,Results37!$F$3:$L$1396,AB$1,FALSE),"")</f>
        <v/>
      </c>
      <c r="AC738" s="14" t="str">
        <f>IFERROR(VLOOKUP($D738,Results37!$F$3:$L$1396,AC$1,FALSE),"")</f>
        <v/>
      </c>
      <c r="AD738" s="14" t="e">
        <f t="shared" si="53"/>
        <v>#VALUE!</v>
      </c>
      <c r="AE738" s="18" t="str">
        <f>IF(ISERROR(VLOOKUP($AC738&amp;"-"&amp;$F738&amp;" "&amp;G738,Bonuses!$B$1:$G$1006,4,FALSE)),"",INT(VLOOKUP($AC738&amp;"-"&amp;$F738&amp;" "&amp;$G738,Bonuses!$B$1:$G$1006,4,FALSE)))</f>
        <v/>
      </c>
      <c r="AF738" s="14" t="str">
        <f>AA738&amp;"."&amp;AB738&amp;" ("&amp;Z738&amp;") - "&amp;E738&amp;" "&amp;F738&amp;" "&amp;G738</f>
        <v>. () - RP Cristóbal Torres</v>
      </c>
    </row>
    <row r="739" spans="1:32" s="19" customFormat="1" hidden="1" x14ac:dyDescent="0.3">
      <c r="A739" s="19">
        <v>5742</v>
      </c>
      <c r="B739" s="19">
        <f t="shared" si="50"/>
        <v>0</v>
      </c>
      <c r="C739" s="14" t="str">
        <f>IF(ISNUMBER(IFERROR(VLOOKUP($A739,Pit!$A$4:$A$600,1,FALSE),"B")),"P","B")</f>
        <v>P</v>
      </c>
      <c r="D739" s="15">
        <f>IF($C739="B",VLOOKUP($A739,Bat!$A$4:$BG$1500,D$1,FALSE),VLOOKUP($A739,Pit!$A$4:$BA$1686,D$2,FALSE))</f>
        <v>5742</v>
      </c>
      <c r="E739" s="14" t="str">
        <f>IF($C739="B",VLOOKUP($A739,Bat!$A$4:$BG$1500,E$1,FALSE),VLOOKUP($A739,Pit!$A$4:$BA$1686,E$2,FALSE))</f>
        <v>RP</v>
      </c>
      <c r="F739" s="14" t="str">
        <f>IF($C739="B",VLOOKUP($A739,Bat!$A$4:$BG$1500,F$1,FALSE),VLOOKUP($A739,Pit!$A$4:$BA$1686,F$2,FALSE))</f>
        <v>Matt</v>
      </c>
      <c r="G739" s="14" t="str">
        <f>IF($C739="B",VLOOKUP($A739,Bat!$A$4:$BG$1500,G$1,FALSE),VLOOKUP($A739,Pit!$A$4:$BA$1686,G$2,FALSE))</f>
        <v>Cleaves</v>
      </c>
      <c r="H739" s="14">
        <f>IF($C739="B",VLOOKUP($A739,Bat!$A$4:$BG$1500,H$1,FALSE),VLOOKUP($A739,Pit!$A$4:$BA$1686,H$2,FALSE))</f>
        <v>21</v>
      </c>
      <c r="I739" s="14" t="str">
        <f>IF($C739="B",VLOOKUP($A739,Bat!$A$4:$BG$1500,I$1,FALSE),VLOOKUP($A739,Pit!$A$4:$BA$1686,I$2,FALSE))</f>
        <v>R</v>
      </c>
      <c r="J739" s="14" t="str">
        <f>IF($C739="B",VLOOKUP($A739,Bat!$A$4:$BG$1500,J$1,FALSE),VLOOKUP($A739,Pit!$A$4:$BA$1686,J$2,FALSE))</f>
        <v>L</v>
      </c>
      <c r="K739" s="14" t="str">
        <f>IF($C739="B",VLOOKUP($A739,Bat!$A$4:$BG$1500,K$1,FALSE),VLOOKUP($A739,Pit!$A$4:$BA$1686,K$2,FALSE))</f>
        <v>Normal</v>
      </c>
      <c r="L739" s="15" t="str">
        <f>IF($C739="B",VLOOKUP($A739,Bat!$A$4:$BG$1500,L$1,FALSE),VLOOKUP($A739,Pit!$A$4:$BA$1686,L$2,FALSE))</f>
        <v>High</v>
      </c>
      <c r="M739" s="14">
        <f>IF($C739="B",VLOOKUP($A739,Bat!$A$4:$BG$1500,M$1,FALSE),VLOOKUP($A739,Pit!$A$4:$BA$1686,M$2,FALSE))</f>
        <v>4</v>
      </c>
      <c r="N739" s="14">
        <f>IF($C739="B",VLOOKUP($A739,Bat!$A$4:$BG$1500,N$1,FALSE),VLOOKUP($A739,Pit!$A$4:$BA$1686,N$2,FALSE))</f>
        <v>2</v>
      </c>
      <c r="O739" s="14">
        <f>IF($C739="B",VLOOKUP($A739,Bat!$A$4:$BG$1500,O$1,FALSE),VLOOKUP($A739,Pit!$A$4:$BA$1686,O$2,FALSE))</f>
        <v>2</v>
      </c>
      <c r="P739" s="14" t="str">
        <f>IF($C739="B",VLOOKUP($A739,Bat!$A$4:$BG$1500,P$1,FALSE),VLOOKUP($A739,Pit!$A$4:$BA$1686,P$2,FALSE))</f>
        <v>89-91 Mph</v>
      </c>
      <c r="Q739" s="15">
        <f>IF($C739="B",VLOOKUP($A739,Bat!$A$4:$BG$1500,Q$1,FALSE),VLOOKUP($A739,Pit!$A$4:$BA$1686,Q$2,FALSE))</f>
        <v>6</v>
      </c>
      <c r="R739" s="16">
        <f>IF($C739="B",VLOOKUP($A739,Bat!$A$4:$BG$1500,R$1,FALSE),VLOOKUP($A739,Pit!$A$4:$BA$1686,R$2,FALSE))</f>
        <v>96.613742373108224</v>
      </c>
      <c r="S739" s="17">
        <f>IF($C739="B",VLOOKUP($A739,Bat!$A$4:$BG$1500,S$1,FALSE),VLOOKUP($A739,Pit!$A$4:$BA$1686,S$2,FALSE))</f>
        <v>-0.40456818059817751</v>
      </c>
      <c r="T739" s="48" t="str">
        <f>IF($C739="B",VLOOKUP($A739,Bat!$A$4:$BG$1500,T$1,FALSE),VLOOKUP($A739,Pit!$A$4:$BA$1686,T$2,FALSE))</f>
        <v>-</v>
      </c>
      <c r="U739" s="19">
        <f>IF($C739="B",VLOOKUP($A739,Bat!$A$4:$AU$1464,46,FALSE),VLOOKUP($A739,Pit!$A$4:$BD$1664,55,FALSE))</f>
        <v>800</v>
      </c>
      <c r="V739" s="19">
        <f>IF($C739="B",VLOOKUP($A739,Bat!$A$4:$BA$1464,47,FALSE),VLOOKUP($A739,Pit!$A$4:$BF$1664,56,FALSE))</f>
        <v>800</v>
      </c>
      <c r="W739" s="19">
        <f>IF($C739="B",VLOOKUP($A739,Bat!$A$4:$BA$1464,48,FALSE),VLOOKUP($A739,Pit!$A$4:$BF$1664,57,FALSE))</f>
        <v>0</v>
      </c>
      <c r="X739" s="14">
        <f t="shared" si="51"/>
        <v>1552</v>
      </c>
      <c r="Y739" s="20">
        <f t="shared" si="52"/>
        <v>702</v>
      </c>
      <c r="Z739" s="14" t="str">
        <f>IFERROR(VLOOKUP($D739,Results37!$F$3:$L$1396,Z$1,FALSE),"")</f>
        <v/>
      </c>
      <c r="AA739" s="43" t="str">
        <f>IF(ISERROR(VLOOKUP(D739,Results37!$F$3:$O$1399,AA$1,FALSE)),"",IF(VLOOKUP(D739,Results37!$F$3:$O$1399,AA$1+1,FALSE)=1,"S"&amp;VLOOKUP(D739,Results37!$F$3:$O$1399,AA$1,FALSE),VLOOKUP(D739,Results37!$F$3:$O$1399,AA$1,FALSE)))</f>
        <v/>
      </c>
      <c r="AB739" s="14" t="str">
        <f>IFERROR(VLOOKUP($D739,Results37!$F$3:$L$1396,AB$1,FALSE),"")</f>
        <v/>
      </c>
      <c r="AC739" s="14" t="str">
        <f>IFERROR(VLOOKUP($D739,Results37!$F$3:$L$1396,AC$1,FALSE),"")</f>
        <v/>
      </c>
      <c r="AD739" s="14" t="e">
        <f t="shared" si="53"/>
        <v>#VALUE!</v>
      </c>
      <c r="AE739" s="18" t="str">
        <f>IF(ISERROR(VLOOKUP($AC739&amp;"-"&amp;$F739&amp;" "&amp;G739,Bonuses!$B$1:$G$1006,4,FALSE)),"",INT(VLOOKUP($AC739&amp;"-"&amp;$F739&amp;" "&amp;$G739,Bonuses!$B$1:$G$1006,4,FALSE)))</f>
        <v/>
      </c>
      <c r="AF739" s="14" t="str">
        <f>IF(ISERROR(VLOOKUP($AC739&amp;"-"&amp;$F739,Bonuses!$B$1:$G$1006,5,FALSE)),"",IF(VLOOKUP($AC739&amp;"-"&amp;$F739,Bonuses!$B$1:$G$1006,5,FALSE)="","",VLOOKUP($AC739&amp;"-"&amp;$F739,Bonuses!$B$1:$G$1006,6,FALSE)&amp;" yrs, "&amp;VLOOKUP($AC739&amp;"-"&amp;$F739,Bonuses!$B$1:$G$1006,5,FALSE)))</f>
        <v/>
      </c>
    </row>
    <row r="740" spans="1:32" s="19" customFormat="1" hidden="1" x14ac:dyDescent="0.3">
      <c r="A740" s="19">
        <v>7259</v>
      </c>
      <c r="B740" s="19">
        <f t="shared" si="50"/>
        <v>0</v>
      </c>
      <c r="C740" s="14" t="str">
        <f>IF(ISNUMBER(IFERROR(VLOOKUP($A740,Pit!$A$4:$A$600,1,FALSE),"B")),"P","B")</f>
        <v>B</v>
      </c>
      <c r="D740" s="15">
        <f>IF($C740="B",VLOOKUP($A740,Bat!$A$4:$BG$1500,D$1,FALSE),VLOOKUP($A740,Pit!$A$4:$BA$1686,D$2,FALSE))</f>
        <v>7259</v>
      </c>
      <c r="E740" s="14" t="str">
        <f>IF($C740="B",VLOOKUP($A740,Bat!$A$4:$BG$1500,E$1,FALSE),VLOOKUP($A740,Pit!$A$4:$BA$1686,E$2,FALSE))</f>
        <v>3B</v>
      </c>
      <c r="F740" s="14" t="str">
        <f>IF($C740="B",VLOOKUP($A740,Bat!$A$4:$BG$1500,F$1,FALSE),VLOOKUP($A740,Pit!$A$4:$BA$1686,F$2,FALSE))</f>
        <v>Peter</v>
      </c>
      <c r="G740" s="14" t="str">
        <f>IF($C740="B",VLOOKUP($A740,Bat!$A$4:$BG$1500,G$1,FALSE),VLOOKUP($A740,Pit!$A$4:$BA$1686,G$2,FALSE))</f>
        <v>Willems</v>
      </c>
      <c r="H740" s="14">
        <f>IF($C740="B",VLOOKUP($A740,Bat!$A$4:$BG$1500,H$1,FALSE),VLOOKUP($A740,Pit!$A$4:$BA$1686,H$2,FALSE))</f>
        <v>21</v>
      </c>
      <c r="I740" s="14" t="str">
        <f>IF($C740="B",VLOOKUP($A740,Bat!$A$4:$BG$1500,I$1,FALSE),VLOOKUP($A740,Pit!$A$4:$BA$1686,I$2,FALSE))</f>
        <v>R</v>
      </c>
      <c r="J740" s="14" t="str">
        <f>IF($C740="B",VLOOKUP($A740,Bat!$A$4:$BG$1500,J$1,FALSE),VLOOKUP($A740,Pit!$A$4:$BA$1686,J$2,FALSE))</f>
        <v>R</v>
      </c>
      <c r="K740" s="14" t="str">
        <f>IF($C740="B",VLOOKUP($A740,Bat!$A$4:$BG$1500,K$1,FALSE),VLOOKUP($A740,Pit!$A$4:$BA$1686,K$2,FALSE))</f>
        <v>Low</v>
      </c>
      <c r="L740" s="15" t="str">
        <f>IF($C740="B",VLOOKUP($A740,Bat!$A$4:$BG$1500,L$1,FALSE),VLOOKUP($A740,Pit!$A$4:$BA$1686,L$2,FALSE))</f>
        <v>Normal</v>
      </c>
      <c r="M740" s="14">
        <f>IF($C740="B",VLOOKUP($A740,Bat!$A$4:$BG$1500,M$1,FALSE),VLOOKUP($A740,Pit!$A$4:$BA$1686,M$2,FALSE))</f>
        <v>3</v>
      </c>
      <c r="N740" s="14">
        <f>IF($C740="B",VLOOKUP($A740,Bat!$A$4:$BG$1500,N$1,FALSE),VLOOKUP($A740,Pit!$A$4:$BA$1686,N$2,FALSE))</f>
        <v>4</v>
      </c>
      <c r="O740" s="14">
        <f>IF($C740="B",VLOOKUP($A740,Bat!$A$4:$BG$1500,O$1,FALSE),VLOOKUP($A740,Pit!$A$4:$BA$1686,O$2,FALSE))</f>
        <v>2</v>
      </c>
      <c r="P740" s="14">
        <f>IF($C740="B",VLOOKUP($A740,Bat!$A$4:$BG$1500,P$1,FALSE),VLOOKUP($A740,Pit!$A$4:$BA$1686,P$2,FALSE))</f>
        <v>5</v>
      </c>
      <c r="Q740" s="15">
        <f>IF($C740="B",VLOOKUP($A740,Bat!$A$4:$BG$1500,Q$1,FALSE),VLOOKUP($A740,Pit!$A$4:$BA$1686,Q$2,FALSE))</f>
        <v>4</v>
      </c>
      <c r="R740" s="16">
        <f>IF($C740="B",VLOOKUP($A740,Bat!$A$4:$BG$1500,R$1,FALSE),VLOOKUP($A740,Pit!$A$4:$BA$1686,R$2,FALSE))</f>
        <v>106.76734730564993</v>
      </c>
      <c r="S740" s="17">
        <f>IF($C740="B",VLOOKUP($A740,Bat!$A$4:$BG$1500,S$1,FALSE),VLOOKUP($A740,Pit!$A$4:$BA$1686,S$2,FALSE))</f>
        <v>-0.28004509090388557</v>
      </c>
      <c r="T740" s="48" t="str">
        <f>IF($C740="B",VLOOKUP($A740,Bat!$A$4:$BG$1500,T$1,FALSE),VLOOKUP($A740,Pit!$A$4:$BA$1686,T$2,FALSE))</f>
        <v>$110k</v>
      </c>
      <c r="U740" s="19">
        <f>IF($C740="B",VLOOKUP($A740,Bat!$A$4:$AU$1464,46,FALSE),VLOOKUP($A740,Pit!$A$4:$BD$1664,55,FALSE))</f>
        <v>800</v>
      </c>
      <c r="V740" s="19">
        <f>IF($C740="B",VLOOKUP($A740,Bat!$A$4:$BA$1464,47,FALSE),VLOOKUP($A740,Pit!$A$4:$BF$1664,56,FALSE))</f>
        <v>800</v>
      </c>
      <c r="W740" s="19">
        <f>IF($C740="B",VLOOKUP($A740,Bat!$A$4:$BA$1464,48,FALSE),VLOOKUP($A740,Pit!$A$4:$BF$1664,57,FALSE))</f>
        <v>0</v>
      </c>
      <c r="X740" s="14">
        <f t="shared" si="51"/>
        <v>1489</v>
      </c>
      <c r="Y740" s="20">
        <f t="shared" si="52"/>
        <v>639</v>
      </c>
      <c r="Z740" s="14">
        <f>IFERROR(VLOOKUP($D740,Results37!$F$3:$L$1396,Z$1,FALSE),"")</f>
        <v>300</v>
      </c>
      <c r="AA740" s="43">
        <f>IF(ISERROR(VLOOKUP(D740,Results37!$F$3:$O$1399,AA$1,FALSE)),"",IF(VLOOKUP(D740,Results37!$F$3:$O$1399,AA$1+1,FALSE)=1,"S"&amp;VLOOKUP(D740,Results37!$F$3:$O$1399,AA$1,FALSE),VLOOKUP(D740,Results37!$F$3:$O$1399,AA$1,FALSE)))</f>
        <v>10</v>
      </c>
      <c r="AB740" s="14">
        <f>IFERROR(VLOOKUP($D740,Results37!$F$3:$L$1396,AB$1,FALSE),"")</f>
        <v>24</v>
      </c>
      <c r="AC740" s="14" t="str">
        <f>IFERROR(VLOOKUP($D740,Results37!$F$3:$L$1396,AC$1,FALSE),"")</f>
        <v>Hartford Harpoon</v>
      </c>
      <c r="AD740" s="14">
        <f t="shared" si="53"/>
        <v>1189</v>
      </c>
      <c r="AE740" s="18" t="str">
        <f>IF(ISERROR(VLOOKUP($AC740&amp;"-"&amp;$F740&amp;" "&amp;G740,Bonuses!$B$1:$G$1006,4,FALSE)),"",INT(VLOOKUP($AC740&amp;"-"&amp;$F740&amp;" "&amp;$G740,Bonuses!$B$1:$G$1006,4,FALSE)))</f>
        <v/>
      </c>
      <c r="AF740" s="14" t="str">
        <f>IF(ISERROR(VLOOKUP($AC740&amp;"-"&amp;$F740,Bonuses!$B$1:$G$1006,5,FALSE)),"",IF(VLOOKUP($AC740&amp;"-"&amp;$F740,Bonuses!$B$1:$G$1006,5,FALSE)="","",VLOOKUP($AC740&amp;"-"&amp;$F740,Bonuses!$B$1:$G$1006,6,FALSE)&amp;" yrs, "&amp;VLOOKUP($AC740&amp;"-"&amp;$F740,Bonuses!$B$1:$G$1006,5,FALSE)))</f>
        <v/>
      </c>
    </row>
    <row r="741" spans="1:32" s="19" customFormat="1" hidden="1" x14ac:dyDescent="0.3">
      <c r="A741" s="19">
        <v>7604</v>
      </c>
      <c r="B741" s="19">
        <f t="shared" si="50"/>
        <v>0</v>
      </c>
      <c r="C741" s="14" t="str">
        <f>IF(ISNUMBER(IFERROR(VLOOKUP($A741,Pit!$A$4:$A$600,1,FALSE),"B")),"P","B")</f>
        <v>P</v>
      </c>
      <c r="D741" s="15">
        <f>IF($C741="B",VLOOKUP($A741,Bat!$A$4:$BG$1500,D$1,FALSE),VLOOKUP($A741,Pit!$A$4:$BA$1686,D$2,FALSE))</f>
        <v>7604</v>
      </c>
      <c r="E741" s="14" t="str">
        <f>IF($C741="B",VLOOKUP($A741,Bat!$A$4:$BG$1500,E$1,FALSE),VLOOKUP($A741,Pit!$A$4:$BA$1686,E$2,FALSE))</f>
        <v>SP</v>
      </c>
      <c r="F741" s="14" t="str">
        <f>IF($C741="B",VLOOKUP($A741,Bat!$A$4:$BG$1500,F$1,FALSE),VLOOKUP($A741,Pit!$A$4:$BA$1686,F$2,FALSE))</f>
        <v>Jeffery</v>
      </c>
      <c r="G741" s="14" t="str">
        <f>IF($C741="B",VLOOKUP($A741,Bat!$A$4:$BG$1500,G$1,FALSE),VLOOKUP($A741,Pit!$A$4:$BA$1686,G$2,FALSE))</f>
        <v>Stewart</v>
      </c>
      <c r="H741" s="14">
        <f>IF($C741="B",VLOOKUP($A741,Bat!$A$4:$BG$1500,H$1,FALSE),VLOOKUP($A741,Pit!$A$4:$BA$1686,H$2,FALSE))</f>
        <v>21</v>
      </c>
      <c r="I741" s="14" t="str">
        <f>IF($C741="B",VLOOKUP($A741,Bat!$A$4:$BG$1500,I$1,FALSE),VLOOKUP($A741,Pit!$A$4:$BA$1686,I$2,FALSE))</f>
        <v>R</v>
      </c>
      <c r="J741" s="14" t="str">
        <f>IF($C741="B",VLOOKUP($A741,Bat!$A$4:$BG$1500,J$1,FALSE),VLOOKUP($A741,Pit!$A$4:$BA$1686,J$2,FALSE))</f>
        <v>R</v>
      </c>
      <c r="K741" s="14" t="str">
        <f>IF($C741="B",VLOOKUP($A741,Bat!$A$4:$BG$1500,K$1,FALSE),VLOOKUP($A741,Pit!$A$4:$BA$1686,K$2,FALSE))</f>
        <v>Low</v>
      </c>
      <c r="L741" s="15" t="str">
        <f>IF($C741="B",VLOOKUP($A741,Bat!$A$4:$BG$1500,L$1,FALSE),VLOOKUP($A741,Pit!$A$4:$BA$1686,L$2,FALSE))</f>
        <v>Normal</v>
      </c>
      <c r="M741" s="14">
        <f>IF($C741="B",VLOOKUP($A741,Bat!$A$4:$BG$1500,M$1,FALSE),VLOOKUP($A741,Pit!$A$4:$BA$1686,M$2,FALSE))</f>
        <v>4</v>
      </c>
      <c r="N741" s="14">
        <f>IF($C741="B",VLOOKUP($A741,Bat!$A$4:$BG$1500,N$1,FALSE),VLOOKUP($A741,Pit!$A$4:$BA$1686,N$2,FALSE))</f>
        <v>2</v>
      </c>
      <c r="O741" s="14">
        <f>IF($C741="B",VLOOKUP($A741,Bat!$A$4:$BG$1500,O$1,FALSE),VLOOKUP($A741,Pit!$A$4:$BA$1686,O$2,FALSE))</f>
        <v>3</v>
      </c>
      <c r="P741" s="14" t="str">
        <f>IF($C741="B",VLOOKUP($A741,Bat!$A$4:$BG$1500,P$1,FALSE),VLOOKUP($A741,Pit!$A$4:$BA$1686,P$2,FALSE))</f>
        <v>92-94 Mph</v>
      </c>
      <c r="Q741" s="15">
        <f>IF($C741="B",VLOOKUP($A741,Bat!$A$4:$BG$1500,Q$1,FALSE),VLOOKUP($A741,Pit!$A$4:$BA$1686,Q$2,FALSE))</f>
        <v>9</v>
      </c>
      <c r="R741" s="16">
        <f>IF($C741="B",VLOOKUP($A741,Bat!$A$4:$BG$1500,R$1,FALSE),VLOOKUP($A741,Pit!$A$4:$BA$1686,R$2,FALSE))</f>
        <v>98.5476546053372</v>
      </c>
      <c r="S741" s="17">
        <f>IF($C741="B",VLOOKUP($A741,Bat!$A$4:$BG$1500,S$1,FALSE),VLOOKUP($A741,Pit!$A$4:$BA$1686,S$2,FALSE))</f>
        <v>-0.22615188879032069</v>
      </c>
      <c r="T741" s="48" t="str">
        <f>IF($C741="B",VLOOKUP($A741,Bat!$A$4:$BG$1500,T$1,FALSE),VLOOKUP($A741,Pit!$A$4:$BA$1686,T$2,FALSE))</f>
        <v>-</v>
      </c>
      <c r="U741" s="19">
        <f>IF($C741="B",VLOOKUP($A741,Bat!$A$4:$AU$1464,46,FALSE),VLOOKUP($A741,Pit!$A$4:$BD$1664,55,FALSE))</f>
        <v>800</v>
      </c>
      <c r="V741" s="19">
        <f>IF($C741="B",VLOOKUP($A741,Bat!$A$4:$BA$1464,47,FALSE),VLOOKUP($A741,Pit!$A$4:$BF$1664,56,FALSE))</f>
        <v>800</v>
      </c>
      <c r="W741" s="19">
        <f>IF($C741="B",VLOOKUP($A741,Bat!$A$4:$BA$1464,48,FALSE),VLOOKUP($A741,Pit!$A$4:$BF$1664,57,FALSE))</f>
        <v>0</v>
      </c>
      <c r="X741" s="14">
        <f t="shared" si="51"/>
        <v>1452</v>
      </c>
      <c r="Y741" s="20">
        <f t="shared" si="52"/>
        <v>602</v>
      </c>
      <c r="Z741" s="14">
        <f>IFERROR(VLOOKUP($D741,Results37!$F$3:$L$1396,Z$1,FALSE),"")</f>
        <v>539</v>
      </c>
      <c r="AA741" s="43">
        <f>IF(ISERROR(VLOOKUP(D741,Results37!$F$3:$O$1399,AA$1,FALSE)),"",IF(VLOOKUP(D741,Results37!$F$3:$O$1399,AA$1+1,FALSE)=1,"S"&amp;VLOOKUP(D741,Results37!$F$3:$O$1399,AA$1,FALSE),VLOOKUP(D741,Results37!$F$3:$O$1399,AA$1,FALSE)))</f>
        <v>18</v>
      </c>
      <c r="AB741" s="14">
        <f>IFERROR(VLOOKUP($D741,Results37!$F$3:$L$1396,AB$1,FALSE),"")</f>
        <v>7</v>
      </c>
      <c r="AC741" s="14" t="str">
        <f>IFERROR(VLOOKUP($D741,Results37!$F$3:$L$1396,AC$1,FALSE),"")</f>
        <v>Madison Malts</v>
      </c>
      <c r="AD741" s="14">
        <f t="shared" si="53"/>
        <v>913</v>
      </c>
      <c r="AE741" s="18" t="str">
        <f>IF(ISERROR(VLOOKUP($AC741&amp;"-"&amp;$F741&amp;" "&amp;G741,Bonuses!$B$1:$G$1006,4,FALSE)),"",INT(VLOOKUP($AC741&amp;"-"&amp;$F741&amp;" "&amp;$G741,Bonuses!$B$1:$G$1006,4,FALSE)))</f>
        <v/>
      </c>
      <c r="AF741" s="14" t="str">
        <f>IF(ISERROR(VLOOKUP($AC741&amp;"-"&amp;$F741,Bonuses!$B$1:$G$1006,5,FALSE)),"",IF(VLOOKUP($AC741&amp;"-"&amp;$F741,Bonuses!$B$1:$G$1006,5,FALSE)="","",VLOOKUP($AC741&amp;"-"&amp;$F741,Bonuses!$B$1:$G$1006,6,FALSE)&amp;" yrs, "&amp;VLOOKUP($AC741&amp;"-"&amp;$F741,Bonuses!$B$1:$G$1006,5,FALSE)))</f>
        <v/>
      </c>
    </row>
    <row r="742" spans="1:32" s="19" customFormat="1" hidden="1" x14ac:dyDescent="0.3">
      <c r="A742" s="19">
        <v>4400</v>
      </c>
      <c r="B742" s="19">
        <f t="shared" si="50"/>
        <v>0</v>
      </c>
      <c r="C742" s="14" t="str">
        <f>IF(ISNUMBER(IFERROR(VLOOKUP($A742,Pit!$A$4:$A$600,1,FALSE),"B")),"P","B")</f>
        <v>P</v>
      </c>
      <c r="D742" s="15">
        <f>IF($C742="B",VLOOKUP($A742,Bat!$A$4:$BG$1500,D$1,FALSE),VLOOKUP($A742,Pit!$A$4:$BA$1686,D$2,FALSE))</f>
        <v>4400</v>
      </c>
      <c r="E742" s="14" t="str">
        <f>IF($C742="B",VLOOKUP($A742,Bat!$A$4:$BG$1500,E$1,FALSE),VLOOKUP($A742,Pit!$A$4:$BA$1686,E$2,FALSE))</f>
        <v>RP</v>
      </c>
      <c r="F742" s="14" t="str">
        <f>IF($C742="B",VLOOKUP($A742,Bat!$A$4:$BG$1500,F$1,FALSE),VLOOKUP($A742,Pit!$A$4:$BA$1686,F$2,FALSE))</f>
        <v>Paul</v>
      </c>
      <c r="G742" s="14" t="str">
        <f>IF($C742="B",VLOOKUP($A742,Bat!$A$4:$BG$1500,G$1,FALSE),VLOOKUP($A742,Pit!$A$4:$BA$1686,G$2,FALSE))</f>
        <v>Chasco</v>
      </c>
      <c r="H742" s="14">
        <f>IF($C742="B",VLOOKUP($A742,Bat!$A$4:$BG$1500,H$1,FALSE),VLOOKUP($A742,Pit!$A$4:$BA$1686,H$2,FALSE))</f>
        <v>21</v>
      </c>
      <c r="I742" s="14" t="str">
        <f>IF($C742="B",VLOOKUP($A742,Bat!$A$4:$BG$1500,I$1,FALSE),VLOOKUP($A742,Pit!$A$4:$BA$1686,I$2,FALSE))</f>
        <v>R</v>
      </c>
      <c r="J742" s="14" t="str">
        <f>IF($C742="B",VLOOKUP($A742,Bat!$A$4:$BG$1500,J$1,FALSE),VLOOKUP($A742,Pit!$A$4:$BA$1686,J$2,FALSE))</f>
        <v>R</v>
      </c>
      <c r="K742" s="14" t="str">
        <f>IF($C742="B",VLOOKUP($A742,Bat!$A$4:$BG$1500,K$1,FALSE),VLOOKUP($A742,Pit!$A$4:$BA$1686,K$2,FALSE))</f>
        <v>Normal</v>
      </c>
      <c r="L742" s="15" t="str">
        <f>IF($C742="B",VLOOKUP($A742,Bat!$A$4:$BG$1500,L$1,FALSE),VLOOKUP($A742,Pit!$A$4:$BA$1686,L$2,FALSE))</f>
        <v>Low</v>
      </c>
      <c r="M742" s="14">
        <f>IF($C742="B",VLOOKUP($A742,Bat!$A$4:$BG$1500,M$1,FALSE),VLOOKUP($A742,Pit!$A$4:$BA$1686,M$2,FALSE))</f>
        <v>4</v>
      </c>
      <c r="N742" s="14">
        <f>IF($C742="B",VLOOKUP($A742,Bat!$A$4:$BG$1500,N$1,FALSE),VLOOKUP($A742,Pit!$A$4:$BA$1686,N$2,FALSE))</f>
        <v>2</v>
      </c>
      <c r="O742" s="14">
        <f>IF($C742="B",VLOOKUP($A742,Bat!$A$4:$BG$1500,O$1,FALSE),VLOOKUP($A742,Pit!$A$4:$BA$1686,O$2,FALSE))</f>
        <v>3</v>
      </c>
      <c r="P742" s="14" t="str">
        <f>IF($C742="B",VLOOKUP($A742,Bat!$A$4:$BG$1500,P$1,FALSE),VLOOKUP($A742,Pit!$A$4:$BA$1686,P$2,FALSE))</f>
        <v>90-92 Mph</v>
      </c>
      <c r="Q742" s="15">
        <f>IF($C742="B",VLOOKUP($A742,Bat!$A$4:$BG$1500,Q$1,FALSE),VLOOKUP($A742,Pit!$A$4:$BA$1686,Q$2,FALSE))</f>
        <v>7</v>
      </c>
      <c r="R742" s="16">
        <f>IF($C742="B",VLOOKUP($A742,Bat!$A$4:$BG$1500,R$1,FALSE),VLOOKUP($A742,Pit!$A$4:$BA$1686,R$2,FALSE))</f>
        <v>98.53827683541239</v>
      </c>
      <c r="S742" s="17">
        <f>IF($C742="B",VLOOKUP($A742,Bat!$A$4:$BG$1500,S$1,FALSE),VLOOKUP($A742,Pit!$A$4:$BA$1686,S$2,FALSE))</f>
        <v>-0.2270170505631916</v>
      </c>
      <c r="T742" s="48" t="str">
        <f>IF($C742="B",VLOOKUP($A742,Bat!$A$4:$BG$1500,T$1,FALSE),VLOOKUP($A742,Pit!$A$4:$BA$1686,T$2,FALSE))</f>
        <v>-</v>
      </c>
      <c r="U742" s="19">
        <f>IF($C742="B",VLOOKUP($A742,Bat!$A$4:$AU$1464,46,FALSE),VLOOKUP($A742,Pit!$A$4:$BD$1664,55,FALSE))</f>
        <v>800</v>
      </c>
      <c r="V742" s="19">
        <f>IF($C742="B",VLOOKUP($A742,Bat!$A$4:$BA$1464,47,FALSE),VLOOKUP($A742,Pit!$A$4:$BF$1664,56,FALSE))</f>
        <v>800</v>
      </c>
      <c r="W742" s="19">
        <f>IF($C742="B",VLOOKUP($A742,Bat!$A$4:$BA$1464,48,FALSE),VLOOKUP($A742,Pit!$A$4:$BF$1664,57,FALSE))</f>
        <v>0</v>
      </c>
      <c r="X742" s="14">
        <f t="shared" si="51"/>
        <v>1453</v>
      </c>
      <c r="Y742" s="20">
        <f t="shared" si="52"/>
        <v>603</v>
      </c>
      <c r="Z742" s="14" t="str">
        <f>IFERROR(VLOOKUP($D742,Results37!$F$3:$L$1396,Z$1,FALSE),"")</f>
        <v/>
      </c>
      <c r="AA742" s="43" t="str">
        <f>IF(ISERROR(VLOOKUP(D742,Results37!$F$3:$O$1399,AA$1,FALSE)),"",IF(VLOOKUP(D742,Results37!$F$3:$O$1399,AA$1+1,FALSE)=1,"S"&amp;VLOOKUP(D742,Results37!$F$3:$O$1399,AA$1,FALSE),VLOOKUP(D742,Results37!$F$3:$O$1399,AA$1,FALSE)))</f>
        <v/>
      </c>
      <c r="AB742" s="14" t="str">
        <f>IFERROR(VLOOKUP($D742,Results37!$F$3:$L$1396,AB$1,FALSE),"")</f>
        <v/>
      </c>
      <c r="AC742" s="14" t="str">
        <f>IFERROR(VLOOKUP($D742,Results37!$F$3:$L$1396,AC$1,FALSE),"")</f>
        <v/>
      </c>
      <c r="AD742" s="14" t="e">
        <f t="shared" si="53"/>
        <v>#VALUE!</v>
      </c>
      <c r="AE742" s="18" t="str">
        <f>IF(ISERROR(VLOOKUP($AC742&amp;"-"&amp;$F742&amp;" "&amp;G742,Bonuses!$B$1:$G$1006,4,FALSE)),"",INT(VLOOKUP($AC742&amp;"-"&amp;$F742&amp;" "&amp;$G742,Bonuses!$B$1:$G$1006,4,FALSE)))</f>
        <v/>
      </c>
      <c r="AF742" s="14" t="str">
        <f>IF(ISERROR(VLOOKUP($AC742&amp;"-"&amp;$F742,Bonuses!$B$1:$G$1006,5,FALSE)),"",IF(VLOOKUP($AC742&amp;"-"&amp;$F742,Bonuses!$B$1:$G$1006,5,FALSE)="","",VLOOKUP($AC742&amp;"-"&amp;$F742,Bonuses!$B$1:$G$1006,6,FALSE)&amp;" yrs, "&amp;VLOOKUP($AC742&amp;"-"&amp;$F742,Bonuses!$B$1:$G$1006,5,FALSE)))</f>
        <v/>
      </c>
    </row>
    <row r="743" spans="1:32" s="19" customFormat="1" hidden="1" x14ac:dyDescent="0.3">
      <c r="A743" s="19">
        <v>8003</v>
      </c>
      <c r="B743" s="19">
        <f t="shared" si="50"/>
        <v>0</v>
      </c>
      <c r="C743" s="14" t="str">
        <f>IF(ISNUMBER(IFERROR(VLOOKUP($A743,Pit!$A$4:$A$600,1,FALSE),"B")),"P","B")</f>
        <v>P</v>
      </c>
      <c r="D743" s="15">
        <f>IF($C743="B",VLOOKUP($A743,Bat!$A$4:$BG$1500,D$1,FALSE),VLOOKUP($A743,Pit!$A$4:$BA$1686,D$2,FALSE))</f>
        <v>8003</v>
      </c>
      <c r="E743" s="14" t="str">
        <f>IF($C743="B",VLOOKUP($A743,Bat!$A$4:$BG$1500,E$1,FALSE),VLOOKUP($A743,Pit!$A$4:$BA$1686,E$2,FALSE))</f>
        <v>RP</v>
      </c>
      <c r="F743" s="14" t="str">
        <f>IF($C743="B",VLOOKUP($A743,Bat!$A$4:$BG$1500,F$1,FALSE),VLOOKUP($A743,Pit!$A$4:$BA$1686,F$2,FALSE))</f>
        <v>Ralph</v>
      </c>
      <c r="G743" s="14" t="str">
        <f>IF($C743="B",VLOOKUP($A743,Bat!$A$4:$BG$1500,G$1,FALSE),VLOOKUP($A743,Pit!$A$4:$BA$1686,G$2,FALSE))</f>
        <v>Harrison</v>
      </c>
      <c r="H743" s="14">
        <f>IF($C743="B",VLOOKUP($A743,Bat!$A$4:$BG$1500,H$1,FALSE),VLOOKUP($A743,Pit!$A$4:$BA$1686,H$2,FALSE))</f>
        <v>18</v>
      </c>
      <c r="I743" s="14" t="str">
        <f>IF($C743="B",VLOOKUP($A743,Bat!$A$4:$BG$1500,I$1,FALSE),VLOOKUP($A743,Pit!$A$4:$BA$1686,I$2,FALSE))</f>
        <v>R</v>
      </c>
      <c r="J743" s="14" t="str">
        <f>IF($C743="B",VLOOKUP($A743,Bat!$A$4:$BG$1500,J$1,FALSE),VLOOKUP($A743,Pit!$A$4:$BA$1686,J$2,FALSE))</f>
        <v>R</v>
      </c>
      <c r="K743" s="14" t="str">
        <f>IF($C743="B",VLOOKUP($A743,Bat!$A$4:$BG$1500,K$1,FALSE),VLOOKUP($A743,Pit!$A$4:$BA$1686,K$2,FALSE))</f>
        <v>Low</v>
      </c>
      <c r="L743" s="15" t="str">
        <f>IF($C743="B",VLOOKUP($A743,Bat!$A$4:$BG$1500,L$1,FALSE),VLOOKUP($A743,Pit!$A$4:$BA$1686,L$2,FALSE))</f>
        <v>Normal</v>
      </c>
      <c r="M743" s="14">
        <f>IF($C743="B",VLOOKUP($A743,Bat!$A$4:$BG$1500,M$1,FALSE),VLOOKUP($A743,Pit!$A$4:$BA$1686,M$2,FALSE))</f>
        <v>4</v>
      </c>
      <c r="N743" s="14">
        <f>IF($C743="B",VLOOKUP($A743,Bat!$A$4:$BG$1500,N$1,FALSE),VLOOKUP($A743,Pit!$A$4:$BA$1686,N$2,FALSE))</f>
        <v>2</v>
      </c>
      <c r="O743" s="14">
        <f>IF($C743="B",VLOOKUP($A743,Bat!$A$4:$BG$1500,O$1,FALSE),VLOOKUP($A743,Pit!$A$4:$BA$1686,O$2,FALSE))</f>
        <v>2</v>
      </c>
      <c r="P743" s="14" t="str">
        <f>IF($C743="B",VLOOKUP($A743,Bat!$A$4:$BG$1500,P$1,FALSE),VLOOKUP($A743,Pit!$A$4:$BA$1686,P$2,FALSE))</f>
        <v>88-90 Mph</v>
      </c>
      <c r="Q743" s="15">
        <f>IF($C743="B",VLOOKUP($A743,Bat!$A$4:$BG$1500,Q$1,FALSE),VLOOKUP($A743,Pit!$A$4:$BA$1686,Q$2,FALSE))</f>
        <v>7</v>
      </c>
      <c r="R743" s="16">
        <f>IF($C743="B",VLOOKUP($A743,Bat!$A$4:$BG$1500,R$1,FALSE),VLOOKUP($A743,Pit!$A$4:$BA$1686,R$2,FALSE))</f>
        <v>91.026438528029672</v>
      </c>
      <c r="S743" s="17">
        <f>IF($C743="B",VLOOKUP($A743,Bat!$A$4:$BG$1500,S$1,FALSE),VLOOKUP($A743,Pit!$A$4:$BA$1686,S$2,FALSE))</f>
        <v>-0.92003419639235517</v>
      </c>
      <c r="T743" s="48" t="str">
        <f>IF($C743="B",VLOOKUP($A743,Bat!$A$4:$BG$1500,T$1,FALSE),VLOOKUP($A743,Pit!$A$4:$BA$1686,T$2,FALSE))</f>
        <v>$80k</v>
      </c>
      <c r="U743" s="19">
        <f>IF($C743="B",VLOOKUP($A743,Bat!$A$4:$AU$1464,46,FALSE),VLOOKUP($A743,Pit!$A$4:$BD$1664,55,FALSE))</f>
        <v>800</v>
      </c>
      <c r="V743" s="19">
        <f>IF($C743="B",VLOOKUP($A743,Bat!$A$4:$BA$1464,47,FALSE),VLOOKUP($A743,Pit!$A$4:$BF$1664,56,FALSE))</f>
        <v>800</v>
      </c>
      <c r="W743" s="19">
        <f>IF($C743="B",VLOOKUP($A743,Bat!$A$4:$BA$1464,48,FALSE),VLOOKUP($A743,Pit!$A$4:$BF$1664,57,FALSE))</f>
        <v>0</v>
      </c>
      <c r="X743" s="14">
        <f t="shared" si="51"/>
        <v>1808</v>
      </c>
      <c r="Y743" s="20">
        <f t="shared" si="52"/>
        <v>958</v>
      </c>
      <c r="Z743" s="14" t="str">
        <f>IFERROR(VLOOKUP($D743,Results37!$F$3:$L$1396,Z$1,FALSE),"")</f>
        <v/>
      </c>
      <c r="AA743" s="43" t="str">
        <f>IF(ISERROR(VLOOKUP(D743,Results37!$F$3:$O$1399,AA$1,FALSE)),"",IF(VLOOKUP(D743,Results37!$F$3:$O$1399,AA$1+1,FALSE)=1,"S"&amp;VLOOKUP(D743,Results37!$F$3:$O$1399,AA$1,FALSE),VLOOKUP(D743,Results37!$F$3:$O$1399,AA$1,FALSE)))</f>
        <v/>
      </c>
      <c r="AB743" s="14" t="str">
        <f>IFERROR(VLOOKUP($D743,Results37!$F$3:$L$1396,AB$1,FALSE),"")</f>
        <v/>
      </c>
      <c r="AC743" s="14" t="str">
        <f>IFERROR(VLOOKUP($D743,Results37!$F$3:$L$1396,AC$1,FALSE),"")</f>
        <v/>
      </c>
      <c r="AD743" s="14" t="e">
        <f t="shared" si="53"/>
        <v>#VALUE!</v>
      </c>
      <c r="AE743" s="18" t="str">
        <f>IF(ISERROR(VLOOKUP($AC743&amp;"-"&amp;$F743&amp;" "&amp;G743,Bonuses!$B$1:$G$1006,4,FALSE)),"",INT(VLOOKUP($AC743&amp;"-"&amp;$F743&amp;" "&amp;$G743,Bonuses!$B$1:$G$1006,4,FALSE)))</f>
        <v/>
      </c>
      <c r="AF743" s="14" t="str">
        <f>AA743&amp;"."&amp;AB743&amp;" ("&amp;Z743&amp;") - "&amp;E743&amp;" "&amp;F743&amp;" "&amp;G743</f>
        <v>. () - RP Ralph Harrison</v>
      </c>
    </row>
    <row r="744" spans="1:32" s="19" customFormat="1" hidden="1" x14ac:dyDescent="0.3">
      <c r="A744" s="19">
        <v>6385</v>
      </c>
      <c r="B744" s="19">
        <f t="shared" si="50"/>
        <v>0</v>
      </c>
      <c r="C744" s="14" t="str">
        <f>IF(ISNUMBER(IFERROR(VLOOKUP($A744,Pit!$A$4:$A$600,1,FALSE),"B")),"P","B")</f>
        <v>P</v>
      </c>
      <c r="D744" s="15">
        <f>IF($C744="B",VLOOKUP($A744,Bat!$A$4:$BG$1500,D$1,FALSE),VLOOKUP($A744,Pit!$A$4:$BA$1686,D$2,FALSE))</f>
        <v>6385</v>
      </c>
      <c r="E744" s="14" t="str">
        <f>IF($C744="B",VLOOKUP($A744,Bat!$A$4:$BG$1500,E$1,FALSE),VLOOKUP($A744,Pit!$A$4:$BA$1686,E$2,FALSE))</f>
        <v>RP</v>
      </c>
      <c r="F744" s="14" t="str">
        <f>IF($C744="B",VLOOKUP($A744,Bat!$A$4:$BG$1500,F$1,FALSE),VLOOKUP($A744,Pit!$A$4:$BA$1686,F$2,FALSE))</f>
        <v>Mitchell</v>
      </c>
      <c r="G744" s="14" t="str">
        <f>IF($C744="B",VLOOKUP($A744,Bat!$A$4:$BG$1500,G$1,FALSE),VLOOKUP($A744,Pit!$A$4:$BA$1686,G$2,FALSE))</f>
        <v>Koot</v>
      </c>
      <c r="H744" s="14">
        <f>IF($C744="B",VLOOKUP($A744,Bat!$A$4:$BG$1500,H$1,FALSE),VLOOKUP($A744,Pit!$A$4:$BA$1686,H$2,FALSE))</f>
        <v>21</v>
      </c>
      <c r="I744" s="14" t="str">
        <f>IF($C744="B",VLOOKUP($A744,Bat!$A$4:$BG$1500,I$1,FALSE),VLOOKUP($A744,Pit!$A$4:$BA$1686,I$2,FALSE))</f>
        <v>S</v>
      </c>
      <c r="J744" s="14" t="str">
        <f>IF($C744="B",VLOOKUP($A744,Bat!$A$4:$BG$1500,J$1,FALSE),VLOOKUP($A744,Pit!$A$4:$BA$1686,J$2,FALSE))</f>
        <v>R</v>
      </c>
      <c r="K744" s="14" t="str">
        <f>IF($C744="B",VLOOKUP($A744,Bat!$A$4:$BG$1500,K$1,FALSE),VLOOKUP($A744,Pit!$A$4:$BA$1686,K$2,FALSE))</f>
        <v>High</v>
      </c>
      <c r="L744" s="15" t="str">
        <f>IF($C744="B",VLOOKUP($A744,Bat!$A$4:$BG$1500,L$1,FALSE),VLOOKUP($A744,Pit!$A$4:$BA$1686,L$2,FALSE))</f>
        <v>Normal</v>
      </c>
      <c r="M744" s="14">
        <f>IF($C744="B",VLOOKUP($A744,Bat!$A$4:$BG$1500,M$1,FALSE),VLOOKUP($A744,Pit!$A$4:$BA$1686,M$2,FALSE))</f>
        <v>4</v>
      </c>
      <c r="N744" s="14">
        <f>IF($C744="B",VLOOKUP($A744,Bat!$A$4:$BG$1500,N$1,FALSE),VLOOKUP($A744,Pit!$A$4:$BA$1686,N$2,FALSE))</f>
        <v>1</v>
      </c>
      <c r="O744" s="14">
        <f>IF($C744="B",VLOOKUP($A744,Bat!$A$4:$BG$1500,O$1,FALSE),VLOOKUP($A744,Pit!$A$4:$BA$1686,O$2,FALSE))</f>
        <v>3</v>
      </c>
      <c r="P744" s="14" t="str">
        <f>IF($C744="B",VLOOKUP($A744,Bat!$A$4:$BG$1500,P$1,FALSE),VLOOKUP($A744,Pit!$A$4:$BA$1686,P$2,FALSE))</f>
        <v>92-94 Mph</v>
      </c>
      <c r="Q744" s="15">
        <f>IF($C744="B",VLOOKUP($A744,Bat!$A$4:$BG$1500,Q$1,FALSE),VLOOKUP($A744,Pit!$A$4:$BA$1686,Q$2,FALSE))</f>
        <v>9</v>
      </c>
      <c r="R744" s="16">
        <f>IF($C744="B",VLOOKUP($A744,Bat!$A$4:$BG$1500,R$1,FALSE),VLOOKUP($A744,Pit!$A$4:$BA$1686,R$2,FALSE))</f>
        <v>96.590556163525264</v>
      </c>
      <c r="S744" s="17">
        <f>IF($C744="B",VLOOKUP($A744,Bat!$A$4:$BG$1500,S$1,FALSE),VLOOKUP($A744,Pit!$A$4:$BA$1686,S$2,FALSE))</f>
        <v>-0.40670726295462112</v>
      </c>
      <c r="T744" s="48" t="str">
        <f>IF($C744="B",VLOOKUP($A744,Bat!$A$4:$BG$1500,T$1,FALSE),VLOOKUP($A744,Pit!$A$4:$BA$1686,T$2,FALSE))</f>
        <v>$34k</v>
      </c>
      <c r="U744" s="19">
        <f>IF($C744="B",VLOOKUP($A744,Bat!$A$4:$AU$1464,46,FALSE),VLOOKUP($A744,Pit!$A$4:$BD$1664,55,FALSE))</f>
        <v>800</v>
      </c>
      <c r="V744" s="19">
        <f>IF($C744="B",VLOOKUP($A744,Bat!$A$4:$BA$1464,47,FALSE),VLOOKUP($A744,Pit!$A$4:$BF$1664,56,FALSE))</f>
        <v>800</v>
      </c>
      <c r="W744" s="19">
        <f>IF($C744="B",VLOOKUP($A744,Bat!$A$4:$BA$1464,48,FALSE),VLOOKUP($A744,Pit!$A$4:$BF$1664,57,FALSE))</f>
        <v>0</v>
      </c>
      <c r="X744" s="14">
        <f t="shared" si="51"/>
        <v>1557</v>
      </c>
      <c r="Y744" s="20">
        <f t="shared" si="52"/>
        <v>707</v>
      </c>
      <c r="Z744" s="14">
        <f>IFERROR(VLOOKUP($D744,Results37!$F$3:$L$1396,Z$1,FALSE),"")</f>
        <v>618</v>
      </c>
      <c r="AA744" s="43">
        <f>IF(ISERROR(VLOOKUP(D744,Results37!$F$3:$O$1399,AA$1,FALSE)),"",IF(VLOOKUP(D744,Results37!$F$3:$O$1399,AA$1+1,FALSE)=1,"S"&amp;VLOOKUP(D744,Results37!$F$3:$O$1399,AA$1,FALSE),VLOOKUP(D744,Results37!$F$3:$O$1399,AA$1,FALSE)))</f>
        <v>20</v>
      </c>
      <c r="AB744" s="14">
        <f>IFERROR(VLOOKUP($D744,Results37!$F$3:$L$1396,AB$1,FALSE),"")</f>
        <v>22</v>
      </c>
      <c r="AC744" s="14" t="str">
        <f>IFERROR(VLOOKUP($D744,Results37!$F$3:$L$1396,AC$1,FALSE),"")</f>
        <v>Bakersfield Bears</v>
      </c>
      <c r="AD744" s="14">
        <f t="shared" si="53"/>
        <v>939</v>
      </c>
      <c r="AE744" s="18" t="str">
        <f>IF(ISERROR(VLOOKUP($AC744&amp;"-"&amp;$F744&amp;" "&amp;G744,Bonuses!$B$1:$G$1006,4,FALSE)),"",INT(VLOOKUP($AC744&amp;"-"&amp;$F744&amp;" "&amp;$G744,Bonuses!$B$1:$G$1006,4,FALSE)))</f>
        <v/>
      </c>
      <c r="AF744" s="14" t="str">
        <f>IF(ISERROR(VLOOKUP($AC744&amp;"-"&amp;$F744,Bonuses!$B$1:$G$1006,5,FALSE)),"",IF(VLOOKUP($AC744&amp;"-"&amp;$F744,Bonuses!$B$1:$G$1006,5,FALSE)="","",VLOOKUP($AC744&amp;"-"&amp;$F744,Bonuses!$B$1:$G$1006,6,FALSE)&amp;" yrs, "&amp;VLOOKUP($AC744&amp;"-"&amp;$F744,Bonuses!$B$1:$G$1006,5,FALSE)))</f>
        <v/>
      </c>
    </row>
    <row r="745" spans="1:32" s="19" customFormat="1" hidden="1" x14ac:dyDescent="0.3">
      <c r="A745" s="19">
        <v>8829</v>
      </c>
      <c r="B745" s="19">
        <f t="shared" si="50"/>
        <v>0</v>
      </c>
      <c r="C745" s="14" t="str">
        <f>IF(ISNUMBER(IFERROR(VLOOKUP($A745,Pit!$A$4:$A$600,1,FALSE),"B")),"P","B")</f>
        <v>P</v>
      </c>
      <c r="D745" s="15">
        <f>IF($C745="B",VLOOKUP($A745,Bat!$A$4:$BG$1500,D$1,FALSE),VLOOKUP($A745,Pit!$A$4:$BA$1686,D$2,FALSE))</f>
        <v>8829</v>
      </c>
      <c r="E745" s="14" t="str">
        <f>IF($C745="B",VLOOKUP($A745,Bat!$A$4:$BG$1500,E$1,FALSE),VLOOKUP($A745,Pit!$A$4:$BA$1686,E$2,FALSE))</f>
        <v>RP</v>
      </c>
      <c r="F745" s="14" t="str">
        <f>IF($C745="B",VLOOKUP($A745,Bat!$A$4:$BG$1500,F$1,FALSE),VLOOKUP($A745,Pit!$A$4:$BA$1686,F$2,FALSE))</f>
        <v>Howard</v>
      </c>
      <c r="G745" s="14" t="str">
        <f>IF($C745="B",VLOOKUP($A745,Bat!$A$4:$BG$1500,G$1,FALSE),VLOOKUP($A745,Pit!$A$4:$BA$1686,G$2,FALSE))</f>
        <v>Phillips</v>
      </c>
      <c r="H745" s="14">
        <f>IF($C745="B",VLOOKUP($A745,Bat!$A$4:$BG$1500,H$1,FALSE),VLOOKUP($A745,Pit!$A$4:$BA$1686,H$2,FALSE))</f>
        <v>21</v>
      </c>
      <c r="I745" s="14" t="str">
        <f>IF($C745="B",VLOOKUP($A745,Bat!$A$4:$BG$1500,I$1,FALSE),VLOOKUP($A745,Pit!$A$4:$BA$1686,I$2,FALSE))</f>
        <v>S</v>
      </c>
      <c r="J745" s="14" t="str">
        <f>IF($C745="B",VLOOKUP($A745,Bat!$A$4:$BG$1500,J$1,FALSE),VLOOKUP($A745,Pit!$A$4:$BA$1686,J$2,FALSE))</f>
        <v>R</v>
      </c>
      <c r="K745" s="14" t="str">
        <f>IF($C745="B",VLOOKUP($A745,Bat!$A$4:$BG$1500,K$1,FALSE),VLOOKUP($A745,Pit!$A$4:$BA$1686,K$2,FALSE))</f>
        <v>Normal</v>
      </c>
      <c r="L745" s="15" t="str">
        <f>IF($C745="B",VLOOKUP($A745,Bat!$A$4:$BG$1500,L$1,FALSE),VLOOKUP($A745,Pit!$A$4:$BA$1686,L$2,FALSE))</f>
        <v>Low</v>
      </c>
      <c r="M745" s="14">
        <f>IF($C745="B",VLOOKUP($A745,Bat!$A$4:$BG$1500,M$1,FALSE),VLOOKUP($A745,Pit!$A$4:$BA$1686,M$2,FALSE))</f>
        <v>5</v>
      </c>
      <c r="N745" s="14">
        <f>IF($C745="B",VLOOKUP($A745,Bat!$A$4:$BG$1500,N$1,FALSE),VLOOKUP($A745,Pit!$A$4:$BA$1686,N$2,FALSE))</f>
        <v>1</v>
      </c>
      <c r="O745" s="14">
        <f>IF($C745="B",VLOOKUP($A745,Bat!$A$4:$BG$1500,O$1,FALSE),VLOOKUP($A745,Pit!$A$4:$BA$1686,O$2,FALSE))</f>
        <v>3</v>
      </c>
      <c r="P745" s="14" t="str">
        <f>IF($C745="B",VLOOKUP($A745,Bat!$A$4:$BG$1500,P$1,FALSE),VLOOKUP($A745,Pit!$A$4:$BA$1686,P$2,FALSE))</f>
        <v>87-89 Mph</v>
      </c>
      <c r="Q745" s="15">
        <f>IF($C745="B",VLOOKUP($A745,Bat!$A$4:$BG$1500,Q$1,FALSE),VLOOKUP($A745,Pit!$A$4:$BA$1686,Q$2,FALSE))</f>
        <v>7</v>
      </c>
      <c r="R745" s="16">
        <f>IF($C745="B",VLOOKUP($A745,Bat!$A$4:$BG$1500,R$1,FALSE),VLOOKUP($A745,Pit!$A$4:$BA$1686,R$2,FALSE))</f>
        <v>98.484382653708735</v>
      </c>
      <c r="S745" s="17">
        <f>IF($C745="B",VLOOKUP($A745,Bat!$A$4:$BG$1500,S$1,FALSE),VLOOKUP($A745,Pit!$A$4:$BA$1686,S$2,FALSE))</f>
        <v>-0.23198914799829712</v>
      </c>
      <c r="T745" s="48" t="str">
        <f>IF($C745="B",VLOOKUP($A745,Bat!$A$4:$BG$1500,T$1,FALSE),VLOOKUP($A745,Pit!$A$4:$BA$1686,T$2,FALSE))</f>
        <v>-</v>
      </c>
      <c r="U745" s="19">
        <f>IF($C745="B",VLOOKUP($A745,Bat!$A$4:$AU$1464,46,FALSE),VLOOKUP($A745,Pit!$A$4:$BD$1664,55,FALSE))</f>
        <v>800</v>
      </c>
      <c r="V745" s="19">
        <f>IF($C745="B",VLOOKUP($A745,Bat!$A$4:$BA$1464,47,FALSE),VLOOKUP($A745,Pit!$A$4:$BF$1664,56,FALSE))</f>
        <v>800</v>
      </c>
      <c r="W745" s="19">
        <f>IF($C745="B",VLOOKUP($A745,Bat!$A$4:$BA$1464,48,FALSE),VLOOKUP($A745,Pit!$A$4:$BF$1664,57,FALSE))</f>
        <v>0</v>
      </c>
      <c r="X745" s="14">
        <f t="shared" si="51"/>
        <v>1460</v>
      </c>
      <c r="Y745" s="20">
        <f t="shared" si="52"/>
        <v>610</v>
      </c>
      <c r="Z745" s="14" t="str">
        <f>IFERROR(VLOOKUP($D745,Results37!$F$3:$L$1396,Z$1,FALSE),"")</f>
        <v/>
      </c>
      <c r="AA745" s="43" t="str">
        <f>IF(ISERROR(VLOOKUP(D745,Results37!$F$3:$O$1399,AA$1,FALSE)),"",IF(VLOOKUP(D745,Results37!$F$3:$O$1399,AA$1+1,FALSE)=1,"S"&amp;VLOOKUP(D745,Results37!$F$3:$O$1399,AA$1,FALSE),VLOOKUP(D745,Results37!$F$3:$O$1399,AA$1,FALSE)))</f>
        <v/>
      </c>
      <c r="AB745" s="14" t="str">
        <f>IFERROR(VLOOKUP($D745,Results37!$F$3:$L$1396,AB$1,FALSE),"")</f>
        <v/>
      </c>
      <c r="AC745" s="14" t="str">
        <f>IFERROR(VLOOKUP($D745,Results37!$F$3:$L$1396,AC$1,FALSE),"")</f>
        <v/>
      </c>
      <c r="AD745" s="14" t="e">
        <f t="shared" si="53"/>
        <v>#VALUE!</v>
      </c>
      <c r="AE745" s="18" t="str">
        <f>IF(ISERROR(VLOOKUP($AC745&amp;"-"&amp;$F745&amp;" "&amp;G745,Bonuses!$B$1:$G$1006,4,FALSE)),"",INT(VLOOKUP($AC745&amp;"-"&amp;$F745&amp;" "&amp;$G745,Bonuses!$B$1:$G$1006,4,FALSE)))</f>
        <v/>
      </c>
      <c r="AF745" s="14" t="str">
        <f>IF(ISERROR(VLOOKUP($AC745&amp;"-"&amp;$F745,Bonuses!$B$1:$G$1006,5,FALSE)),"",IF(VLOOKUP($AC745&amp;"-"&amp;$F745,Bonuses!$B$1:$G$1006,5,FALSE)="","",VLOOKUP($AC745&amp;"-"&amp;$F745,Bonuses!$B$1:$G$1006,6,FALSE)&amp;" yrs, "&amp;VLOOKUP($AC745&amp;"-"&amp;$F745,Bonuses!$B$1:$G$1006,5,FALSE)))</f>
        <v/>
      </c>
    </row>
    <row r="746" spans="1:32" s="19" customFormat="1" hidden="1" x14ac:dyDescent="0.3">
      <c r="A746" s="19">
        <v>12755</v>
      </c>
      <c r="B746" s="19">
        <f t="shared" si="50"/>
        <v>0</v>
      </c>
      <c r="C746" s="14" t="str">
        <f>IF(ISNUMBER(IFERROR(VLOOKUP($A746,Pit!$A$4:$A$600,1,FALSE),"B")),"P","B")</f>
        <v>B</v>
      </c>
      <c r="D746" s="15">
        <f>IF($C746="B",VLOOKUP($A746,Bat!$A$4:$BG$1500,D$1,FALSE),VLOOKUP($A746,Pit!$A$4:$BA$1686,D$2,FALSE))</f>
        <v>12755</v>
      </c>
      <c r="E746" s="14" t="str">
        <f>IF($C746="B",VLOOKUP($A746,Bat!$A$4:$BG$1500,E$1,FALSE),VLOOKUP($A746,Pit!$A$4:$BA$1686,E$2,FALSE))</f>
        <v>LF</v>
      </c>
      <c r="F746" s="14" t="str">
        <f>IF($C746="B",VLOOKUP($A746,Bat!$A$4:$BG$1500,F$1,FALSE),VLOOKUP($A746,Pit!$A$4:$BA$1686,F$2,FALSE))</f>
        <v>Cheung</v>
      </c>
      <c r="G746" s="14" t="str">
        <f>IF($C746="B",VLOOKUP($A746,Bat!$A$4:$BG$1500,G$1,FALSE),VLOOKUP($A746,Pit!$A$4:$BA$1686,G$2,FALSE))</f>
        <v>Nan</v>
      </c>
      <c r="H746" s="14">
        <f>IF($C746="B",VLOOKUP($A746,Bat!$A$4:$BG$1500,H$1,FALSE),VLOOKUP($A746,Pit!$A$4:$BA$1686,H$2,FALSE))</f>
        <v>18</v>
      </c>
      <c r="I746" s="14" t="str">
        <f>IF($C746="B",VLOOKUP($A746,Bat!$A$4:$BG$1500,I$1,FALSE),VLOOKUP($A746,Pit!$A$4:$BA$1686,I$2,FALSE))</f>
        <v>L</v>
      </c>
      <c r="J746" s="14" t="str">
        <f>IF($C746="B",VLOOKUP($A746,Bat!$A$4:$BG$1500,J$1,FALSE),VLOOKUP($A746,Pit!$A$4:$BA$1686,J$2,FALSE))</f>
        <v>L</v>
      </c>
      <c r="K746" s="14" t="str">
        <f>IF($C746="B",VLOOKUP($A746,Bat!$A$4:$BG$1500,K$1,FALSE),VLOOKUP($A746,Pit!$A$4:$BA$1686,K$2,FALSE))</f>
        <v>Normal</v>
      </c>
      <c r="L746" s="15" t="str">
        <f>IF($C746="B",VLOOKUP($A746,Bat!$A$4:$BG$1500,L$1,FALSE),VLOOKUP($A746,Pit!$A$4:$BA$1686,L$2,FALSE))</f>
        <v>Normal</v>
      </c>
      <c r="M746" s="14">
        <f>IF($C746="B",VLOOKUP($A746,Bat!$A$4:$BG$1500,M$1,FALSE),VLOOKUP($A746,Pit!$A$4:$BA$1686,M$2,FALSE))</f>
        <v>2</v>
      </c>
      <c r="N746" s="14">
        <f>IF($C746="B",VLOOKUP($A746,Bat!$A$4:$BG$1500,N$1,FALSE),VLOOKUP($A746,Pit!$A$4:$BA$1686,N$2,FALSE))</f>
        <v>4</v>
      </c>
      <c r="O746" s="14">
        <f>IF($C746="B",VLOOKUP($A746,Bat!$A$4:$BG$1500,O$1,FALSE),VLOOKUP($A746,Pit!$A$4:$BA$1686,O$2,FALSE))</f>
        <v>4</v>
      </c>
      <c r="P746" s="14">
        <f>IF($C746="B",VLOOKUP($A746,Bat!$A$4:$BG$1500,P$1,FALSE),VLOOKUP($A746,Pit!$A$4:$BA$1686,P$2,FALSE))</f>
        <v>3</v>
      </c>
      <c r="Q746" s="15">
        <f>IF($C746="B",VLOOKUP($A746,Bat!$A$4:$BG$1500,Q$1,FALSE),VLOOKUP($A746,Pit!$A$4:$BA$1686,Q$2,FALSE))</f>
        <v>2</v>
      </c>
      <c r="R746" s="16">
        <f>IF($C746="B",VLOOKUP($A746,Bat!$A$4:$BG$1500,R$1,FALSE),VLOOKUP($A746,Pit!$A$4:$BA$1686,R$2,FALSE))</f>
        <v>106.1200163800896</v>
      </c>
      <c r="S746" s="17">
        <f>IF($C746="B",VLOOKUP($A746,Bat!$A$4:$BG$1500,S$1,FALSE),VLOOKUP($A746,Pit!$A$4:$BA$1686,S$2,FALSE))</f>
        <v>-0.41526525577955548</v>
      </c>
      <c r="T746" s="48" t="str">
        <f>IF($C746="B",VLOOKUP($A746,Bat!$A$4:$BG$1500,T$1,FALSE),VLOOKUP($A746,Pit!$A$4:$BA$1686,T$2,FALSE))</f>
        <v>$65k</v>
      </c>
      <c r="U746" s="19">
        <f>IF($C746="B",VLOOKUP($A746,Bat!$A$4:$AU$1464,46,FALSE),VLOOKUP($A746,Pit!$A$4:$BD$1664,55,FALSE))</f>
        <v>800</v>
      </c>
      <c r="V746" s="19">
        <f>IF($C746="B",VLOOKUP($A746,Bat!$A$4:$BA$1464,47,FALSE),VLOOKUP($A746,Pit!$A$4:$BF$1664,56,FALSE))</f>
        <v>800</v>
      </c>
      <c r="W746" s="19">
        <f>IF($C746="B",VLOOKUP($A746,Bat!$A$4:$BA$1464,48,FALSE),VLOOKUP($A746,Pit!$A$4:$BF$1664,57,FALSE))</f>
        <v>0</v>
      </c>
      <c r="X746" s="14">
        <f t="shared" si="51"/>
        <v>1563</v>
      </c>
      <c r="Y746" s="20">
        <f t="shared" si="52"/>
        <v>713</v>
      </c>
      <c r="Z746" s="14">
        <f>IFERROR(VLOOKUP($D746,Results37!$F$3:$L$1396,Z$1,FALSE),"")</f>
        <v>448</v>
      </c>
      <c r="AA746" s="43">
        <f>IF(ISERROR(VLOOKUP(D746,Results37!$F$3:$O$1399,AA$1,FALSE)),"",IF(VLOOKUP(D746,Results37!$F$3:$O$1399,AA$1+1,FALSE)=1,"S"&amp;VLOOKUP(D746,Results37!$F$3:$O$1399,AA$1,FALSE),VLOOKUP(D746,Results37!$F$3:$O$1399,AA$1,FALSE)))</f>
        <v>15</v>
      </c>
      <c r="AB746" s="14">
        <f>IFERROR(VLOOKUP($D746,Results37!$F$3:$L$1396,AB$1,FALSE),"")</f>
        <v>12</v>
      </c>
      <c r="AC746" s="14" t="str">
        <f>IFERROR(VLOOKUP($D746,Results37!$F$3:$L$1396,AC$1,FALSE),"")</f>
        <v>Okinawa Shisa</v>
      </c>
      <c r="AD746" s="14">
        <f t="shared" si="53"/>
        <v>1115</v>
      </c>
      <c r="AE746" s="18" t="str">
        <f>IF(ISERROR(VLOOKUP($AC746&amp;"-"&amp;$F746&amp;" "&amp;G746,Bonuses!$B$1:$G$1006,4,FALSE)),"",INT(VLOOKUP($AC746&amp;"-"&amp;$F746&amp;" "&amp;$G746,Bonuses!$B$1:$G$1006,4,FALSE)))</f>
        <v/>
      </c>
      <c r="AF746" s="14" t="str">
        <f>AA746&amp;"."&amp;AB746&amp;" ("&amp;Z746&amp;") - "&amp;E746&amp;" "&amp;F746&amp;" "&amp;G746</f>
        <v>15.12 (448) - LF Cheung Nan</v>
      </c>
    </row>
    <row r="747" spans="1:32" s="19" customFormat="1" hidden="1" x14ac:dyDescent="0.3">
      <c r="A747" s="19">
        <v>7608</v>
      </c>
      <c r="B747" s="19">
        <f t="shared" si="50"/>
        <v>0</v>
      </c>
      <c r="C747" s="14" t="str">
        <f>IF(ISNUMBER(IFERROR(VLOOKUP($A747,Pit!$A$4:$A$600,1,FALSE),"B")),"P","B")</f>
        <v>P</v>
      </c>
      <c r="D747" s="15">
        <f>IF($C747="B",VLOOKUP($A747,Bat!$A$4:$BG$1500,D$1,FALSE),VLOOKUP($A747,Pit!$A$4:$BA$1686,D$2,FALSE))</f>
        <v>7608</v>
      </c>
      <c r="E747" s="14" t="str">
        <f>IF($C747="B",VLOOKUP($A747,Bat!$A$4:$BG$1500,E$1,FALSE),VLOOKUP($A747,Pit!$A$4:$BA$1686,E$2,FALSE))</f>
        <v>RP</v>
      </c>
      <c r="F747" s="14" t="str">
        <f>IF($C747="B",VLOOKUP($A747,Bat!$A$4:$BG$1500,F$1,FALSE),VLOOKUP($A747,Pit!$A$4:$BA$1686,F$2,FALSE))</f>
        <v>Manuel</v>
      </c>
      <c r="G747" s="14" t="str">
        <f>IF($C747="B",VLOOKUP($A747,Bat!$A$4:$BG$1500,G$1,FALSE),VLOOKUP($A747,Pit!$A$4:$BA$1686,G$2,FALSE))</f>
        <v>Galván</v>
      </c>
      <c r="H747" s="14">
        <f>IF($C747="B",VLOOKUP($A747,Bat!$A$4:$BG$1500,H$1,FALSE),VLOOKUP($A747,Pit!$A$4:$BA$1686,H$2,FALSE))</f>
        <v>18</v>
      </c>
      <c r="I747" s="14" t="str">
        <f>IF($C747="B",VLOOKUP($A747,Bat!$A$4:$BG$1500,I$1,FALSE),VLOOKUP($A747,Pit!$A$4:$BA$1686,I$2,FALSE))</f>
        <v>R</v>
      </c>
      <c r="J747" s="14" t="str">
        <f>IF($C747="B",VLOOKUP($A747,Bat!$A$4:$BG$1500,J$1,FALSE),VLOOKUP($A747,Pit!$A$4:$BA$1686,J$2,FALSE))</f>
        <v>R</v>
      </c>
      <c r="K747" s="14" t="str">
        <f>IF($C747="B",VLOOKUP($A747,Bat!$A$4:$BG$1500,K$1,FALSE),VLOOKUP($A747,Pit!$A$4:$BA$1686,K$2,FALSE))</f>
        <v>Normal</v>
      </c>
      <c r="L747" s="15" t="str">
        <f>IF($C747="B",VLOOKUP($A747,Bat!$A$4:$BG$1500,L$1,FALSE),VLOOKUP($A747,Pit!$A$4:$BA$1686,L$2,FALSE))</f>
        <v>Normal</v>
      </c>
      <c r="M747" s="14">
        <f>IF($C747="B",VLOOKUP($A747,Bat!$A$4:$BG$1500,M$1,FALSE),VLOOKUP($A747,Pit!$A$4:$BA$1686,M$2,FALSE))</f>
        <v>3</v>
      </c>
      <c r="N747" s="14">
        <f>IF($C747="B",VLOOKUP($A747,Bat!$A$4:$BG$1500,N$1,FALSE),VLOOKUP($A747,Pit!$A$4:$BA$1686,N$2,FALSE))</f>
        <v>2</v>
      </c>
      <c r="O747" s="14">
        <f>IF($C747="B",VLOOKUP($A747,Bat!$A$4:$BG$1500,O$1,FALSE),VLOOKUP($A747,Pit!$A$4:$BA$1686,O$2,FALSE))</f>
        <v>2</v>
      </c>
      <c r="P747" s="14" t="str">
        <f>IF($C747="B",VLOOKUP($A747,Bat!$A$4:$BG$1500,P$1,FALSE),VLOOKUP($A747,Pit!$A$4:$BA$1686,P$2,FALSE))</f>
        <v>86-88 Mph</v>
      </c>
      <c r="Q747" s="15">
        <f>IF($C747="B",VLOOKUP($A747,Bat!$A$4:$BG$1500,Q$1,FALSE),VLOOKUP($A747,Pit!$A$4:$BA$1686,Q$2,FALSE))</f>
        <v>6</v>
      </c>
      <c r="R747" s="16">
        <f>IF($C747="B",VLOOKUP($A747,Bat!$A$4:$BG$1500,R$1,FALSE),VLOOKUP($A747,Pit!$A$4:$BA$1686,R$2,FALSE))</f>
        <v>96.455598125523721</v>
      </c>
      <c r="S747" s="17">
        <f>IF($C747="B",VLOOKUP($A747,Bat!$A$4:$BG$1500,S$1,FALSE),VLOOKUP($A747,Pit!$A$4:$BA$1686,S$2,FALSE))</f>
        <v>-0.41915804137601126</v>
      </c>
      <c r="T747" s="48" t="str">
        <f>IF($C747="B",VLOOKUP($A747,Bat!$A$4:$BG$1500,T$1,FALSE),VLOOKUP($A747,Pit!$A$4:$BA$1686,T$2,FALSE))</f>
        <v>$75k</v>
      </c>
      <c r="U747" s="19">
        <f>IF($C747="B",VLOOKUP($A747,Bat!$A$4:$AU$1464,46,FALSE),VLOOKUP($A747,Pit!$A$4:$BD$1664,55,FALSE))</f>
        <v>800</v>
      </c>
      <c r="V747" s="19">
        <f>IF($C747="B",VLOOKUP($A747,Bat!$A$4:$BA$1464,47,FALSE),VLOOKUP($A747,Pit!$A$4:$BF$1664,56,FALSE))</f>
        <v>800</v>
      </c>
      <c r="W747" s="19">
        <f>IF($C747="B",VLOOKUP($A747,Bat!$A$4:$BA$1464,48,FALSE),VLOOKUP($A747,Pit!$A$4:$BF$1664,57,FALSE))</f>
        <v>0</v>
      </c>
      <c r="X747" s="14">
        <f t="shared" si="51"/>
        <v>1566</v>
      </c>
      <c r="Y747" s="20">
        <f t="shared" si="52"/>
        <v>716</v>
      </c>
      <c r="Z747" s="14" t="str">
        <f>IFERROR(VLOOKUP($D747,Results37!$F$3:$L$1396,Z$1,FALSE),"")</f>
        <v/>
      </c>
      <c r="AA747" s="43" t="str">
        <f>IF(ISERROR(VLOOKUP(D747,Results37!$F$3:$O$1399,AA$1,FALSE)),"",IF(VLOOKUP(D747,Results37!$F$3:$O$1399,AA$1+1,FALSE)=1,"S"&amp;VLOOKUP(D747,Results37!$F$3:$O$1399,AA$1,FALSE),VLOOKUP(D747,Results37!$F$3:$O$1399,AA$1,FALSE)))</f>
        <v/>
      </c>
      <c r="AB747" s="14" t="str">
        <f>IFERROR(VLOOKUP($D747,Results37!$F$3:$L$1396,AB$1,FALSE),"")</f>
        <v/>
      </c>
      <c r="AC747" s="14" t="str">
        <f>IFERROR(VLOOKUP($D747,Results37!$F$3:$L$1396,AC$1,FALSE),"")</f>
        <v/>
      </c>
      <c r="AD747" s="14" t="e">
        <f t="shared" si="53"/>
        <v>#VALUE!</v>
      </c>
      <c r="AE747" s="18" t="str">
        <f>IF(ISERROR(VLOOKUP($AC747&amp;"-"&amp;$F747&amp;" "&amp;G747,Bonuses!$B$1:$G$1006,4,FALSE)),"",INT(VLOOKUP($AC747&amp;"-"&amp;$F747&amp;" "&amp;$G747,Bonuses!$B$1:$G$1006,4,FALSE)))</f>
        <v/>
      </c>
      <c r="AF747" s="14" t="str">
        <f>IF(ISERROR(VLOOKUP($AC747&amp;"-"&amp;$F747,Bonuses!$B$1:$G$1006,5,FALSE)),"",IF(VLOOKUP($AC747&amp;"-"&amp;$F747,Bonuses!$B$1:$G$1006,5,FALSE)="","",VLOOKUP($AC747&amp;"-"&amp;$F747,Bonuses!$B$1:$G$1006,6,FALSE)&amp;" yrs, "&amp;VLOOKUP($AC747&amp;"-"&amp;$F747,Bonuses!$B$1:$G$1006,5,FALSE)))</f>
        <v/>
      </c>
    </row>
    <row r="748" spans="1:32" s="19" customFormat="1" hidden="1" x14ac:dyDescent="0.3">
      <c r="A748" s="19">
        <v>9637</v>
      </c>
      <c r="B748" s="19">
        <f t="shared" si="50"/>
        <v>0</v>
      </c>
      <c r="C748" s="14" t="str">
        <f>IF(ISNUMBER(IFERROR(VLOOKUP($A748,Pit!$A$4:$A$600,1,FALSE),"B")),"P","B")</f>
        <v>B</v>
      </c>
      <c r="D748" s="15">
        <f>IF($C748="B",VLOOKUP($A748,Bat!$A$4:$BG$1500,D$1,FALSE),VLOOKUP($A748,Pit!$A$4:$BA$1686,D$2,FALSE))</f>
        <v>9637</v>
      </c>
      <c r="E748" s="14" t="str">
        <f>IF($C748="B",VLOOKUP($A748,Bat!$A$4:$BG$1500,E$1,FALSE),VLOOKUP($A748,Pit!$A$4:$BA$1686,E$2,FALSE))</f>
        <v>C</v>
      </c>
      <c r="F748" s="14" t="str">
        <f>IF($C748="B",VLOOKUP($A748,Bat!$A$4:$BG$1500,F$1,FALSE),VLOOKUP($A748,Pit!$A$4:$BA$1686,F$2,FALSE))</f>
        <v>Anthony</v>
      </c>
      <c r="G748" s="14" t="str">
        <f>IF($C748="B",VLOOKUP($A748,Bat!$A$4:$BG$1500,G$1,FALSE),VLOOKUP($A748,Pit!$A$4:$BA$1686,G$2,FALSE))</f>
        <v>Richardson</v>
      </c>
      <c r="H748" s="14">
        <f>IF($C748="B",VLOOKUP($A748,Bat!$A$4:$BG$1500,H$1,FALSE),VLOOKUP($A748,Pit!$A$4:$BA$1686,H$2,FALSE))</f>
        <v>21</v>
      </c>
      <c r="I748" s="14" t="str">
        <f>IF($C748="B",VLOOKUP($A748,Bat!$A$4:$BG$1500,I$1,FALSE),VLOOKUP($A748,Pit!$A$4:$BA$1686,I$2,FALSE))</f>
        <v>S</v>
      </c>
      <c r="J748" s="14" t="str">
        <f>IF($C748="B",VLOOKUP($A748,Bat!$A$4:$BG$1500,J$1,FALSE),VLOOKUP($A748,Pit!$A$4:$BA$1686,J$2,FALSE))</f>
        <v>R</v>
      </c>
      <c r="K748" s="14" t="str">
        <f>IF($C748="B",VLOOKUP($A748,Bat!$A$4:$BG$1500,K$1,FALSE),VLOOKUP($A748,Pit!$A$4:$BA$1686,K$2,FALSE))</f>
        <v>Normal</v>
      </c>
      <c r="L748" s="15" t="str">
        <f>IF($C748="B",VLOOKUP($A748,Bat!$A$4:$BG$1500,L$1,FALSE),VLOOKUP($A748,Pit!$A$4:$BA$1686,L$2,FALSE))</f>
        <v>Normal</v>
      </c>
      <c r="M748" s="14">
        <f>IF($C748="B",VLOOKUP($A748,Bat!$A$4:$BG$1500,M$1,FALSE),VLOOKUP($A748,Pit!$A$4:$BA$1686,M$2,FALSE))</f>
        <v>3</v>
      </c>
      <c r="N748" s="14">
        <f>IF($C748="B",VLOOKUP($A748,Bat!$A$4:$BG$1500,N$1,FALSE),VLOOKUP($A748,Pit!$A$4:$BA$1686,N$2,FALSE))</f>
        <v>4</v>
      </c>
      <c r="O748" s="14">
        <f>IF($C748="B",VLOOKUP($A748,Bat!$A$4:$BG$1500,O$1,FALSE),VLOOKUP($A748,Pit!$A$4:$BA$1686,O$2,FALSE))</f>
        <v>3</v>
      </c>
      <c r="P748" s="14">
        <f>IF($C748="B",VLOOKUP($A748,Bat!$A$4:$BG$1500,P$1,FALSE),VLOOKUP($A748,Pit!$A$4:$BA$1686,P$2,FALSE))</f>
        <v>5</v>
      </c>
      <c r="Q748" s="15">
        <f>IF($C748="B",VLOOKUP($A748,Bat!$A$4:$BG$1500,Q$1,FALSE),VLOOKUP($A748,Pit!$A$4:$BA$1686,Q$2,FALSE))</f>
        <v>2</v>
      </c>
      <c r="R748" s="16">
        <f>IF($C748="B",VLOOKUP($A748,Bat!$A$4:$BG$1500,R$1,FALSE),VLOOKUP($A748,Pit!$A$4:$BA$1686,R$2,FALSE))</f>
        <v>107.27513157239048</v>
      </c>
      <c r="S748" s="17">
        <f>IF($C748="B",VLOOKUP($A748,Bat!$A$4:$BG$1500,S$1,FALSE),VLOOKUP($A748,Pit!$A$4:$BA$1686,S$2,FALSE))</f>
        <v>-0.17397465682027999</v>
      </c>
      <c r="T748" s="48" t="str">
        <f>IF($C748="B",VLOOKUP($A748,Bat!$A$4:$BG$1500,T$1,FALSE),VLOOKUP($A748,Pit!$A$4:$BA$1686,T$2,FALSE))</f>
        <v>-</v>
      </c>
      <c r="U748" s="19">
        <f>IF($C748="B",VLOOKUP($A748,Bat!$A$4:$AU$1464,46,FALSE),VLOOKUP($A748,Pit!$A$4:$BD$1664,55,FALSE))</f>
        <v>800</v>
      </c>
      <c r="V748" s="19">
        <f>IF($C748="B",VLOOKUP($A748,Bat!$A$4:$BA$1464,47,FALSE),VLOOKUP($A748,Pit!$A$4:$BF$1664,56,FALSE))</f>
        <v>800</v>
      </c>
      <c r="W748" s="19">
        <f>IF($C748="B",VLOOKUP($A748,Bat!$A$4:$BA$1464,48,FALSE),VLOOKUP($A748,Pit!$A$4:$BF$1664,57,FALSE))</f>
        <v>0</v>
      </c>
      <c r="X748" s="14">
        <f t="shared" si="51"/>
        <v>1408</v>
      </c>
      <c r="Y748" s="20">
        <f t="shared" si="52"/>
        <v>558</v>
      </c>
      <c r="Z748" s="14" t="str">
        <f>IFERROR(VLOOKUP($D748,Results37!$F$3:$L$1396,Z$1,FALSE),"")</f>
        <v/>
      </c>
      <c r="AA748" s="43" t="str">
        <f>IF(ISERROR(VLOOKUP(D748,Results37!$F$3:$O$1399,AA$1,FALSE)),"",IF(VLOOKUP(D748,Results37!$F$3:$O$1399,AA$1+1,FALSE)=1,"S"&amp;VLOOKUP(D748,Results37!$F$3:$O$1399,AA$1,FALSE),VLOOKUP(D748,Results37!$F$3:$O$1399,AA$1,FALSE)))</f>
        <v/>
      </c>
      <c r="AB748" s="14" t="str">
        <f>IFERROR(VLOOKUP($D748,Results37!$F$3:$L$1396,AB$1,FALSE),"")</f>
        <v/>
      </c>
      <c r="AC748" s="14" t="str">
        <f>IFERROR(VLOOKUP($D748,Results37!$F$3:$L$1396,AC$1,FALSE),"")</f>
        <v/>
      </c>
      <c r="AD748" s="14" t="e">
        <f t="shared" si="53"/>
        <v>#VALUE!</v>
      </c>
      <c r="AE748" s="18" t="str">
        <f>IF(ISERROR(VLOOKUP($AC748&amp;"-"&amp;$F748&amp;" "&amp;G748,Bonuses!$B$1:$G$1006,4,FALSE)),"",INT(VLOOKUP($AC748&amp;"-"&amp;$F748&amp;" "&amp;$G748,Bonuses!$B$1:$G$1006,4,FALSE)))</f>
        <v/>
      </c>
      <c r="AF748" s="14" t="str">
        <f>IF(ISERROR(VLOOKUP($AC748&amp;"-"&amp;$F748,Bonuses!$B$1:$G$1006,5,FALSE)),"",IF(VLOOKUP($AC748&amp;"-"&amp;$F748,Bonuses!$B$1:$G$1006,5,FALSE)="","",VLOOKUP($AC748&amp;"-"&amp;$F748,Bonuses!$B$1:$G$1006,6,FALSE)&amp;" yrs, "&amp;VLOOKUP($AC748&amp;"-"&amp;$F748,Bonuses!$B$1:$G$1006,5,FALSE)))</f>
        <v/>
      </c>
    </row>
    <row r="749" spans="1:32" s="19" customFormat="1" hidden="1" x14ac:dyDescent="0.3">
      <c r="A749" s="19">
        <v>11780</v>
      </c>
      <c r="B749" s="19">
        <f t="shared" si="50"/>
        <v>0</v>
      </c>
      <c r="C749" s="14" t="str">
        <f>IF(ISNUMBER(IFERROR(VLOOKUP($A749,Pit!$A$4:$A$600,1,FALSE),"B")),"P","B")</f>
        <v>B</v>
      </c>
      <c r="D749" s="15">
        <f>IF($C749="B",VLOOKUP($A749,Bat!$A$4:$BG$1500,D$1,FALSE),VLOOKUP($A749,Pit!$A$4:$BA$1686,D$2,FALSE))</f>
        <v>11780</v>
      </c>
      <c r="E749" s="14" t="str">
        <f>IF($C749="B",VLOOKUP($A749,Bat!$A$4:$BG$1500,E$1,FALSE),VLOOKUP($A749,Pit!$A$4:$BA$1686,E$2,FALSE))</f>
        <v>RF</v>
      </c>
      <c r="F749" s="14" t="str">
        <f>IF($C749="B",VLOOKUP($A749,Bat!$A$4:$BG$1500,F$1,FALSE),VLOOKUP($A749,Pit!$A$4:$BA$1686,F$2,FALSE))</f>
        <v>Dennis</v>
      </c>
      <c r="G749" s="14" t="str">
        <f>IF($C749="B",VLOOKUP($A749,Bat!$A$4:$BG$1500,G$1,FALSE),VLOOKUP($A749,Pit!$A$4:$BA$1686,G$2,FALSE))</f>
        <v>Bland</v>
      </c>
      <c r="H749" s="14">
        <f>IF($C749="B",VLOOKUP($A749,Bat!$A$4:$BG$1500,H$1,FALSE),VLOOKUP($A749,Pit!$A$4:$BA$1686,H$2,FALSE))</f>
        <v>21</v>
      </c>
      <c r="I749" s="14" t="str">
        <f>IF($C749="B",VLOOKUP($A749,Bat!$A$4:$BG$1500,I$1,FALSE),VLOOKUP($A749,Pit!$A$4:$BA$1686,I$2,FALSE))</f>
        <v>R</v>
      </c>
      <c r="J749" s="14" t="str">
        <f>IF($C749="B",VLOOKUP($A749,Bat!$A$4:$BG$1500,J$1,FALSE),VLOOKUP($A749,Pit!$A$4:$BA$1686,J$2,FALSE))</f>
        <v>R</v>
      </c>
      <c r="K749" s="14" t="str">
        <f>IF($C749="B",VLOOKUP($A749,Bat!$A$4:$BG$1500,K$1,FALSE),VLOOKUP($A749,Pit!$A$4:$BA$1686,K$2,FALSE))</f>
        <v>Low</v>
      </c>
      <c r="L749" s="15" t="str">
        <f>IF($C749="B",VLOOKUP($A749,Bat!$A$4:$BG$1500,L$1,FALSE),VLOOKUP($A749,Pit!$A$4:$BA$1686,L$2,FALSE))</f>
        <v>Normal</v>
      </c>
      <c r="M749" s="14">
        <f>IF($C749="B",VLOOKUP($A749,Bat!$A$4:$BG$1500,M$1,FALSE),VLOOKUP($A749,Pit!$A$4:$BA$1686,M$2,FALSE))</f>
        <v>4</v>
      </c>
      <c r="N749" s="14">
        <f>IF($C749="B",VLOOKUP($A749,Bat!$A$4:$BG$1500,N$1,FALSE),VLOOKUP($A749,Pit!$A$4:$BA$1686,N$2,FALSE))</f>
        <v>2</v>
      </c>
      <c r="O749" s="14">
        <f>IF($C749="B",VLOOKUP($A749,Bat!$A$4:$BG$1500,O$1,FALSE),VLOOKUP($A749,Pit!$A$4:$BA$1686,O$2,FALSE))</f>
        <v>2</v>
      </c>
      <c r="P749" s="14">
        <f>IF($C749="B",VLOOKUP($A749,Bat!$A$4:$BG$1500,P$1,FALSE),VLOOKUP($A749,Pit!$A$4:$BA$1686,P$2,FALSE))</f>
        <v>3</v>
      </c>
      <c r="Q749" s="15">
        <f>IF($C749="B",VLOOKUP($A749,Bat!$A$4:$BG$1500,Q$1,FALSE),VLOOKUP($A749,Pit!$A$4:$BA$1686,Q$2,FALSE))</f>
        <v>6</v>
      </c>
      <c r="R749" s="16">
        <f>IF($C749="B",VLOOKUP($A749,Bat!$A$4:$BG$1500,R$1,FALSE),VLOOKUP($A749,Pit!$A$4:$BA$1686,R$2,FALSE))</f>
        <v>107.25748827831666</v>
      </c>
      <c r="S749" s="17">
        <f>IF($C749="B",VLOOKUP($A749,Bat!$A$4:$BG$1500,S$1,FALSE),VLOOKUP($A749,Pit!$A$4:$BA$1686,S$2,FALSE))</f>
        <v>-0.17766014292855895</v>
      </c>
      <c r="T749" s="48" t="str">
        <f>IF($C749="B",VLOOKUP($A749,Bat!$A$4:$BG$1500,T$1,FALSE),VLOOKUP($A749,Pit!$A$4:$BA$1686,T$2,FALSE))</f>
        <v>-</v>
      </c>
      <c r="U749" s="19">
        <f>IF($C749="B",VLOOKUP($A749,Bat!$A$4:$AU$1464,46,FALSE),VLOOKUP($A749,Pit!$A$4:$BD$1664,55,FALSE))</f>
        <v>800</v>
      </c>
      <c r="V749" s="19">
        <f>IF($C749="B",VLOOKUP($A749,Bat!$A$4:$BA$1464,47,FALSE),VLOOKUP($A749,Pit!$A$4:$BF$1664,56,FALSE))</f>
        <v>800</v>
      </c>
      <c r="W749" s="19">
        <f>IF($C749="B",VLOOKUP($A749,Bat!$A$4:$BA$1464,48,FALSE),VLOOKUP($A749,Pit!$A$4:$BF$1664,57,FALSE))</f>
        <v>0</v>
      </c>
      <c r="X749" s="14">
        <f t="shared" si="51"/>
        <v>1411</v>
      </c>
      <c r="Y749" s="20">
        <f t="shared" si="52"/>
        <v>561</v>
      </c>
      <c r="Z749" s="14">
        <f>IFERROR(VLOOKUP($D749,Results37!$F$3:$L$1396,Z$1,FALSE),"")</f>
        <v>395</v>
      </c>
      <c r="AA749" s="43">
        <f>IF(ISERROR(VLOOKUP(D749,Results37!$F$3:$O$1399,AA$1,FALSE)),"",IF(VLOOKUP(D749,Results37!$F$3:$O$1399,AA$1+1,FALSE)=1,"S"&amp;VLOOKUP(D749,Results37!$F$3:$O$1399,AA$1,FALSE),VLOOKUP(D749,Results37!$F$3:$O$1399,AA$1,FALSE)))</f>
        <v>13</v>
      </c>
      <c r="AB749" s="14">
        <f>IFERROR(VLOOKUP($D749,Results37!$F$3:$L$1396,AB$1,FALSE),"")</f>
        <v>23</v>
      </c>
      <c r="AC749" s="14" t="str">
        <f>IFERROR(VLOOKUP($D749,Results37!$F$3:$L$1396,AC$1,FALSE),"")</f>
        <v>Fargo Dinosaurs</v>
      </c>
      <c r="AD749" s="14">
        <f t="shared" si="53"/>
        <v>1016</v>
      </c>
      <c r="AE749" s="18" t="str">
        <f>IF(ISERROR(VLOOKUP($AC749&amp;"-"&amp;$F749&amp;" "&amp;G749,Bonuses!$B$1:$G$1006,4,FALSE)),"",INT(VLOOKUP($AC749&amp;"-"&amp;$F749&amp;" "&amp;$G749,Bonuses!$B$1:$G$1006,4,FALSE)))</f>
        <v/>
      </c>
      <c r="AF749" s="14" t="str">
        <f>IF(ISERROR(VLOOKUP($AC749&amp;"-"&amp;$F749,Bonuses!$B$1:$G$1006,5,FALSE)),"",IF(VLOOKUP($AC749&amp;"-"&amp;$F749,Bonuses!$B$1:$G$1006,5,FALSE)="","",VLOOKUP($AC749&amp;"-"&amp;$F749,Bonuses!$B$1:$G$1006,6,FALSE)&amp;" yrs, "&amp;VLOOKUP($AC749&amp;"-"&amp;$F749,Bonuses!$B$1:$G$1006,5,FALSE)))</f>
        <v/>
      </c>
    </row>
    <row r="750" spans="1:32" s="19" customFormat="1" hidden="1" x14ac:dyDescent="0.3">
      <c r="A750" s="19">
        <v>9688</v>
      </c>
      <c r="B750" s="19">
        <f t="shared" si="50"/>
        <v>0</v>
      </c>
      <c r="C750" s="14" t="str">
        <f>IF(ISNUMBER(IFERROR(VLOOKUP($A750,Pit!$A$4:$A$600,1,FALSE),"B")),"P","B")</f>
        <v>P</v>
      </c>
      <c r="D750" s="15">
        <f>IF($C750="B",VLOOKUP($A750,Bat!$A$4:$BG$1500,D$1,FALSE),VLOOKUP($A750,Pit!$A$4:$BA$1686,D$2,FALSE))</f>
        <v>9688</v>
      </c>
      <c r="E750" s="14" t="str">
        <f>IF($C750="B",VLOOKUP($A750,Bat!$A$4:$BG$1500,E$1,FALSE),VLOOKUP($A750,Pit!$A$4:$BA$1686,E$2,FALSE))</f>
        <v>SP</v>
      </c>
      <c r="F750" s="14" t="str">
        <f>IF($C750="B",VLOOKUP($A750,Bat!$A$4:$BG$1500,F$1,FALSE),VLOOKUP($A750,Pit!$A$4:$BA$1686,F$2,FALSE))</f>
        <v>Jesús</v>
      </c>
      <c r="G750" s="14" t="str">
        <f>IF($C750="B",VLOOKUP($A750,Bat!$A$4:$BG$1500,G$1,FALSE),VLOOKUP($A750,Pit!$A$4:$BA$1686,G$2,FALSE))</f>
        <v>Franco</v>
      </c>
      <c r="H750" s="14">
        <f>IF($C750="B",VLOOKUP($A750,Bat!$A$4:$BG$1500,H$1,FALSE),VLOOKUP($A750,Pit!$A$4:$BA$1686,H$2,FALSE))</f>
        <v>21</v>
      </c>
      <c r="I750" s="14" t="str">
        <f>IF($C750="B",VLOOKUP($A750,Bat!$A$4:$BG$1500,I$1,FALSE),VLOOKUP($A750,Pit!$A$4:$BA$1686,I$2,FALSE))</f>
        <v>R</v>
      </c>
      <c r="J750" s="14" t="str">
        <f>IF($C750="B",VLOOKUP($A750,Bat!$A$4:$BG$1500,J$1,FALSE),VLOOKUP($A750,Pit!$A$4:$BA$1686,J$2,FALSE))</f>
        <v>R</v>
      </c>
      <c r="K750" s="14" t="str">
        <f>IF($C750="B",VLOOKUP($A750,Bat!$A$4:$BG$1500,K$1,FALSE),VLOOKUP($A750,Pit!$A$4:$BA$1686,K$2,FALSE))</f>
        <v>Normal</v>
      </c>
      <c r="L750" s="15" t="str">
        <f>IF($C750="B",VLOOKUP($A750,Bat!$A$4:$BG$1500,L$1,FALSE),VLOOKUP($A750,Pit!$A$4:$BA$1686,L$2,FALSE))</f>
        <v>Normal</v>
      </c>
      <c r="M750" s="14">
        <f>IF($C750="B",VLOOKUP($A750,Bat!$A$4:$BG$1500,M$1,FALSE),VLOOKUP($A750,Pit!$A$4:$BA$1686,M$2,FALSE))</f>
        <v>4</v>
      </c>
      <c r="N750" s="14">
        <f>IF($C750="B",VLOOKUP($A750,Bat!$A$4:$BG$1500,N$1,FALSE),VLOOKUP($A750,Pit!$A$4:$BA$1686,N$2,FALSE))</f>
        <v>2</v>
      </c>
      <c r="O750" s="14">
        <f>IF($C750="B",VLOOKUP($A750,Bat!$A$4:$BG$1500,O$1,FALSE),VLOOKUP($A750,Pit!$A$4:$BA$1686,O$2,FALSE))</f>
        <v>2</v>
      </c>
      <c r="P750" s="14" t="str">
        <f>IF($C750="B",VLOOKUP($A750,Bat!$A$4:$BG$1500,P$1,FALSE),VLOOKUP($A750,Pit!$A$4:$BA$1686,P$2,FALSE))</f>
        <v>91-93 Mph</v>
      </c>
      <c r="Q750" s="15">
        <f>IF($C750="B",VLOOKUP($A750,Bat!$A$4:$BG$1500,Q$1,FALSE),VLOOKUP($A750,Pit!$A$4:$BA$1686,Q$2,FALSE))</f>
        <v>6</v>
      </c>
      <c r="R750" s="16">
        <f>IF($C750="B",VLOOKUP($A750,Bat!$A$4:$BG$1500,R$1,FALSE),VLOOKUP($A750,Pit!$A$4:$BA$1686,R$2,FALSE))</f>
        <v>96.383101557812083</v>
      </c>
      <c r="S750" s="17">
        <f>IF($C750="B",VLOOKUP($A750,Bat!$A$4:$BG$1500,S$1,FALSE),VLOOKUP($A750,Pit!$A$4:$BA$1686,S$2,FALSE))</f>
        <v>-0.42584633289428753</v>
      </c>
      <c r="T750" s="48" t="str">
        <f>IF($C750="B",VLOOKUP($A750,Bat!$A$4:$BG$1500,T$1,FALSE),VLOOKUP($A750,Pit!$A$4:$BA$1686,T$2,FALSE))</f>
        <v>$20k</v>
      </c>
      <c r="U750" s="19">
        <f>IF($C750="B",VLOOKUP($A750,Bat!$A$4:$AU$1464,46,FALSE),VLOOKUP($A750,Pit!$A$4:$BD$1664,55,FALSE))</f>
        <v>800</v>
      </c>
      <c r="V750" s="19">
        <f>IF($C750="B",VLOOKUP($A750,Bat!$A$4:$BA$1464,47,FALSE),VLOOKUP($A750,Pit!$A$4:$BF$1664,56,FALSE))</f>
        <v>800</v>
      </c>
      <c r="W750" s="19">
        <f>IF($C750="B",VLOOKUP($A750,Bat!$A$4:$BA$1464,48,FALSE),VLOOKUP($A750,Pit!$A$4:$BF$1664,57,FALSE))</f>
        <v>0</v>
      </c>
      <c r="X750" s="14">
        <f t="shared" si="51"/>
        <v>1570</v>
      </c>
      <c r="Y750" s="20">
        <f t="shared" si="52"/>
        <v>720</v>
      </c>
      <c r="Z750" s="14" t="str">
        <f>IFERROR(VLOOKUP($D750,Results37!$F$3:$L$1396,Z$1,FALSE),"")</f>
        <v/>
      </c>
      <c r="AA750" s="43" t="str">
        <f>IF(ISERROR(VLOOKUP(D750,Results37!$F$3:$O$1399,AA$1,FALSE)),"",IF(VLOOKUP(D750,Results37!$F$3:$O$1399,AA$1+1,FALSE)=1,"S"&amp;VLOOKUP(D750,Results37!$F$3:$O$1399,AA$1,FALSE),VLOOKUP(D750,Results37!$F$3:$O$1399,AA$1,FALSE)))</f>
        <v/>
      </c>
      <c r="AB750" s="14" t="str">
        <f>IFERROR(VLOOKUP($D750,Results37!$F$3:$L$1396,AB$1,FALSE),"")</f>
        <v/>
      </c>
      <c r="AC750" s="14" t="str">
        <f>IFERROR(VLOOKUP($D750,Results37!$F$3:$L$1396,AC$1,FALSE),"")</f>
        <v/>
      </c>
      <c r="AD750" s="14" t="e">
        <f t="shared" si="53"/>
        <v>#VALUE!</v>
      </c>
      <c r="AE750" s="18" t="str">
        <f>IF(ISERROR(VLOOKUP($AC750&amp;"-"&amp;$F750&amp;" "&amp;G750,Bonuses!$B$1:$G$1006,4,FALSE)),"",INT(VLOOKUP($AC750&amp;"-"&amp;$F750&amp;" "&amp;$G750,Bonuses!$B$1:$G$1006,4,FALSE)))</f>
        <v/>
      </c>
      <c r="AF750" s="14" t="str">
        <f>AA750&amp;"."&amp;AB750&amp;" ("&amp;Z750&amp;") - "&amp;E750&amp;" "&amp;F750&amp;" "&amp;G750</f>
        <v>. () - SP Jesús Franco</v>
      </c>
    </row>
    <row r="751" spans="1:32" s="19" customFormat="1" hidden="1" x14ac:dyDescent="0.3">
      <c r="A751" s="19">
        <v>10707</v>
      </c>
      <c r="B751" s="19">
        <f t="shared" si="50"/>
        <v>0</v>
      </c>
      <c r="C751" s="14" t="str">
        <f>IF(ISNUMBER(IFERROR(VLOOKUP($A751,Pit!$A$4:$A$600,1,FALSE),"B")),"P","B")</f>
        <v>P</v>
      </c>
      <c r="D751" s="15">
        <f>IF($C751="B",VLOOKUP($A751,Bat!$A$4:$BG$1500,D$1,FALSE),VLOOKUP($A751,Pit!$A$4:$BA$1686,D$2,FALSE))</f>
        <v>10707</v>
      </c>
      <c r="E751" s="14" t="str">
        <f>IF($C751="B",VLOOKUP($A751,Bat!$A$4:$BG$1500,E$1,FALSE),VLOOKUP($A751,Pit!$A$4:$BA$1686,E$2,FALSE))</f>
        <v>RP</v>
      </c>
      <c r="F751" s="14" t="str">
        <f>IF($C751="B",VLOOKUP($A751,Bat!$A$4:$BG$1500,F$1,FALSE),VLOOKUP($A751,Pit!$A$4:$BA$1686,F$2,FALSE))</f>
        <v>José</v>
      </c>
      <c r="G751" s="14" t="str">
        <f>IF($C751="B",VLOOKUP($A751,Bat!$A$4:$BG$1500,G$1,FALSE),VLOOKUP($A751,Pit!$A$4:$BA$1686,G$2,FALSE))</f>
        <v>Vargas</v>
      </c>
      <c r="H751" s="14">
        <f>IF($C751="B",VLOOKUP($A751,Bat!$A$4:$BG$1500,H$1,FALSE),VLOOKUP($A751,Pit!$A$4:$BA$1686,H$2,FALSE))</f>
        <v>21</v>
      </c>
      <c r="I751" s="14" t="str">
        <f>IF($C751="B",VLOOKUP($A751,Bat!$A$4:$BG$1500,I$1,FALSE),VLOOKUP($A751,Pit!$A$4:$BA$1686,I$2,FALSE))</f>
        <v>L</v>
      </c>
      <c r="J751" s="14" t="str">
        <f>IF($C751="B",VLOOKUP($A751,Bat!$A$4:$BG$1500,J$1,FALSE),VLOOKUP($A751,Pit!$A$4:$BA$1686,J$2,FALSE))</f>
        <v>L</v>
      </c>
      <c r="K751" s="14" t="str">
        <f>IF($C751="B",VLOOKUP($A751,Bat!$A$4:$BG$1500,K$1,FALSE),VLOOKUP($A751,Pit!$A$4:$BA$1686,K$2,FALSE))</f>
        <v>Low</v>
      </c>
      <c r="L751" s="15" t="str">
        <f>IF($C751="B",VLOOKUP($A751,Bat!$A$4:$BG$1500,L$1,FALSE),VLOOKUP($A751,Pit!$A$4:$BA$1686,L$2,FALSE))</f>
        <v>Normal</v>
      </c>
      <c r="M751" s="14">
        <f>IF($C751="B",VLOOKUP($A751,Bat!$A$4:$BG$1500,M$1,FALSE),VLOOKUP($A751,Pit!$A$4:$BA$1686,M$2,FALSE))</f>
        <v>5</v>
      </c>
      <c r="N751" s="14">
        <f>IF($C751="B",VLOOKUP($A751,Bat!$A$4:$BG$1500,N$1,FALSE),VLOOKUP($A751,Pit!$A$4:$BA$1686,N$2,FALSE))</f>
        <v>2</v>
      </c>
      <c r="O751" s="14">
        <f>IF($C751="B",VLOOKUP($A751,Bat!$A$4:$BG$1500,O$1,FALSE),VLOOKUP($A751,Pit!$A$4:$BA$1686,O$2,FALSE))</f>
        <v>2</v>
      </c>
      <c r="P751" s="14" t="str">
        <f>IF($C751="B",VLOOKUP($A751,Bat!$A$4:$BG$1500,P$1,FALSE),VLOOKUP($A751,Pit!$A$4:$BA$1686,P$2,FALSE))</f>
        <v>93-95 Mph</v>
      </c>
      <c r="Q751" s="15">
        <f>IF($C751="B",VLOOKUP($A751,Bat!$A$4:$BG$1500,Q$1,FALSE),VLOOKUP($A751,Pit!$A$4:$BA$1686,Q$2,FALSE))</f>
        <v>9</v>
      </c>
      <c r="R751" s="16">
        <f>IF($C751="B",VLOOKUP($A751,Bat!$A$4:$BG$1500,R$1,FALSE),VLOOKUP($A751,Pit!$A$4:$BA$1686,R$2,FALSE))</f>
        <v>98.356908588585398</v>
      </c>
      <c r="S751" s="17">
        <f>IF($C751="B",VLOOKUP($A751,Bat!$A$4:$BG$1500,S$1,FALSE),VLOOKUP($A751,Pit!$A$4:$BA$1686,S$2,FALSE))</f>
        <v>-0.24374948004540639</v>
      </c>
      <c r="T751" s="48" t="str">
        <f>IF($C751="B",VLOOKUP($A751,Bat!$A$4:$BG$1500,T$1,FALSE),VLOOKUP($A751,Pit!$A$4:$BA$1686,T$2,FALSE))</f>
        <v>$34k</v>
      </c>
      <c r="U751" s="19">
        <f>IF($C751="B",VLOOKUP($A751,Bat!$A$4:$AU$1464,46,FALSE),VLOOKUP($A751,Pit!$A$4:$BD$1664,55,FALSE))</f>
        <v>800</v>
      </c>
      <c r="V751" s="19">
        <f>IF($C751="B",VLOOKUP($A751,Bat!$A$4:$BA$1464,47,FALSE),VLOOKUP($A751,Pit!$A$4:$BF$1664,56,FALSE))</f>
        <v>800</v>
      </c>
      <c r="W751" s="19">
        <f>IF($C751="B",VLOOKUP($A751,Bat!$A$4:$BA$1464,48,FALSE),VLOOKUP($A751,Pit!$A$4:$BF$1664,57,FALSE))</f>
        <v>0</v>
      </c>
      <c r="X751" s="14">
        <f t="shared" si="51"/>
        <v>1467</v>
      </c>
      <c r="Y751" s="20">
        <f t="shared" si="52"/>
        <v>617</v>
      </c>
      <c r="Z751" s="14">
        <f>IFERROR(VLOOKUP($D751,Results37!$F$3:$L$1396,Z$1,FALSE),"")</f>
        <v>413</v>
      </c>
      <c r="AA751" s="43">
        <f>IF(ISERROR(VLOOKUP(D751,Results37!$F$3:$O$1399,AA$1,FALSE)),"",IF(VLOOKUP(D751,Results37!$F$3:$O$1399,AA$1+1,FALSE)=1,"S"&amp;VLOOKUP(D751,Results37!$F$3:$O$1399,AA$1,FALSE),VLOOKUP(D751,Results37!$F$3:$O$1399,AA$1,FALSE)))</f>
        <v>14</v>
      </c>
      <c r="AB751" s="14">
        <f>IFERROR(VLOOKUP($D751,Results37!$F$3:$L$1396,AB$1,FALSE),"")</f>
        <v>9</v>
      </c>
      <c r="AC751" s="14" t="str">
        <f>IFERROR(VLOOKUP($D751,Results37!$F$3:$L$1396,AC$1,FALSE),"")</f>
        <v>Niihama-shi Ghosts</v>
      </c>
      <c r="AD751" s="14">
        <f t="shared" si="53"/>
        <v>1054</v>
      </c>
      <c r="AE751" s="18" t="str">
        <f>IF(ISERROR(VLOOKUP($AC751&amp;"-"&amp;$F751&amp;" "&amp;G751,Bonuses!$B$1:$G$1006,4,FALSE)),"",INT(VLOOKUP($AC751&amp;"-"&amp;$F751&amp;" "&amp;$G751,Bonuses!$B$1:$G$1006,4,FALSE)))</f>
        <v/>
      </c>
      <c r="AF751" s="14" t="str">
        <f>AA751&amp;"."&amp;AB751&amp;" ("&amp;Z751&amp;") - "&amp;E751&amp;" "&amp;F751&amp;" "&amp;G751</f>
        <v>14.9 (413) - RP José Vargas</v>
      </c>
    </row>
    <row r="752" spans="1:32" s="19" customFormat="1" hidden="1" x14ac:dyDescent="0.3">
      <c r="A752" s="19">
        <v>5779</v>
      </c>
      <c r="B752" s="19">
        <f t="shared" si="50"/>
        <v>0</v>
      </c>
      <c r="C752" s="14" t="str">
        <f>IF(ISNUMBER(IFERROR(VLOOKUP($A752,Pit!$A$4:$A$600,1,FALSE),"B")),"P","B")</f>
        <v>P</v>
      </c>
      <c r="D752" s="15">
        <f>IF($C752="B",VLOOKUP($A752,Bat!$A$4:$BG$1500,D$1,FALSE),VLOOKUP($A752,Pit!$A$4:$BA$1686,D$2,FALSE))</f>
        <v>5779</v>
      </c>
      <c r="E752" s="14" t="str">
        <f>IF($C752="B",VLOOKUP($A752,Bat!$A$4:$BG$1500,E$1,FALSE),VLOOKUP($A752,Pit!$A$4:$BA$1686,E$2,FALSE))</f>
        <v>RP</v>
      </c>
      <c r="F752" s="14" t="str">
        <f>IF($C752="B",VLOOKUP($A752,Bat!$A$4:$BG$1500,F$1,FALSE),VLOOKUP($A752,Pit!$A$4:$BA$1686,F$2,FALSE))</f>
        <v>Ben</v>
      </c>
      <c r="G752" s="14" t="str">
        <f>IF($C752="B",VLOOKUP($A752,Bat!$A$4:$BG$1500,G$1,FALSE),VLOOKUP($A752,Pit!$A$4:$BA$1686,G$2,FALSE))</f>
        <v>McKinley</v>
      </c>
      <c r="H752" s="14">
        <f>IF($C752="B",VLOOKUP($A752,Bat!$A$4:$BG$1500,H$1,FALSE),VLOOKUP($A752,Pit!$A$4:$BA$1686,H$2,FALSE))</f>
        <v>21</v>
      </c>
      <c r="I752" s="14" t="str">
        <f>IF($C752="B",VLOOKUP($A752,Bat!$A$4:$BG$1500,I$1,FALSE),VLOOKUP($A752,Pit!$A$4:$BA$1686,I$2,FALSE))</f>
        <v>R</v>
      </c>
      <c r="J752" s="14" t="str">
        <f>IF($C752="B",VLOOKUP($A752,Bat!$A$4:$BG$1500,J$1,FALSE),VLOOKUP($A752,Pit!$A$4:$BA$1686,J$2,FALSE))</f>
        <v>R</v>
      </c>
      <c r="K752" s="14" t="str">
        <f>IF($C752="B",VLOOKUP($A752,Bat!$A$4:$BG$1500,K$1,FALSE),VLOOKUP($A752,Pit!$A$4:$BA$1686,K$2,FALSE))</f>
        <v>Normal</v>
      </c>
      <c r="L752" s="15" t="str">
        <f>IF($C752="B",VLOOKUP($A752,Bat!$A$4:$BG$1500,L$1,FALSE),VLOOKUP($A752,Pit!$A$4:$BA$1686,L$2,FALSE))</f>
        <v>Normal</v>
      </c>
      <c r="M752" s="14">
        <f>IF($C752="B",VLOOKUP($A752,Bat!$A$4:$BG$1500,M$1,FALSE),VLOOKUP($A752,Pit!$A$4:$BA$1686,M$2,FALSE))</f>
        <v>4</v>
      </c>
      <c r="N752" s="14">
        <f>IF($C752="B",VLOOKUP($A752,Bat!$A$4:$BG$1500,N$1,FALSE),VLOOKUP($A752,Pit!$A$4:$BA$1686,N$2,FALSE))</f>
        <v>2</v>
      </c>
      <c r="O752" s="14">
        <f>IF($C752="B",VLOOKUP($A752,Bat!$A$4:$BG$1500,O$1,FALSE),VLOOKUP($A752,Pit!$A$4:$BA$1686,O$2,FALSE))</f>
        <v>2</v>
      </c>
      <c r="P752" s="14" t="str">
        <f>IF($C752="B",VLOOKUP($A752,Bat!$A$4:$BG$1500,P$1,FALSE),VLOOKUP($A752,Pit!$A$4:$BA$1686,P$2,FALSE))</f>
        <v>92-94 Mph</v>
      </c>
      <c r="Q752" s="15">
        <f>IF($C752="B",VLOOKUP($A752,Bat!$A$4:$BG$1500,Q$1,FALSE),VLOOKUP($A752,Pit!$A$4:$BA$1686,Q$2,FALSE))</f>
        <v>6</v>
      </c>
      <c r="R752" s="16">
        <f>IF($C752="B",VLOOKUP($A752,Bat!$A$4:$BG$1500,R$1,FALSE),VLOOKUP($A752,Pit!$A$4:$BA$1686,R$2,FALSE))</f>
        <v>96.383101557812083</v>
      </c>
      <c r="S752" s="17">
        <f>IF($C752="B",VLOOKUP($A752,Bat!$A$4:$BG$1500,S$1,FALSE),VLOOKUP($A752,Pit!$A$4:$BA$1686,S$2,FALSE))</f>
        <v>-0.42584633289428753</v>
      </c>
      <c r="T752" s="48" t="str">
        <f>IF($C752="B",VLOOKUP($A752,Bat!$A$4:$BG$1500,T$1,FALSE),VLOOKUP($A752,Pit!$A$4:$BA$1686,T$2,FALSE))</f>
        <v>-</v>
      </c>
      <c r="U752" s="19">
        <f>IF($C752="B",VLOOKUP($A752,Bat!$A$4:$AU$1464,46,FALSE),VLOOKUP($A752,Pit!$A$4:$BD$1664,55,FALSE))</f>
        <v>800</v>
      </c>
      <c r="V752" s="19">
        <f>IF($C752="B",VLOOKUP($A752,Bat!$A$4:$BA$1464,47,FALSE),VLOOKUP($A752,Pit!$A$4:$BF$1664,56,FALSE))</f>
        <v>800</v>
      </c>
      <c r="W752" s="19">
        <f>IF($C752="B",VLOOKUP($A752,Bat!$A$4:$BA$1464,48,FALSE),VLOOKUP($A752,Pit!$A$4:$BF$1664,57,FALSE))</f>
        <v>0</v>
      </c>
      <c r="X752" s="14">
        <f t="shared" si="51"/>
        <v>1570</v>
      </c>
      <c r="Y752" s="20">
        <f t="shared" si="52"/>
        <v>720</v>
      </c>
      <c r="Z752" s="14" t="str">
        <f>IFERROR(VLOOKUP($D752,Results37!$F$3:$L$1396,Z$1,FALSE),"")</f>
        <v/>
      </c>
      <c r="AA752" s="43" t="str">
        <f>IF(ISERROR(VLOOKUP(D752,Results37!$F$3:$O$1399,AA$1,FALSE)),"",IF(VLOOKUP(D752,Results37!$F$3:$O$1399,AA$1+1,FALSE)=1,"S"&amp;VLOOKUP(D752,Results37!$F$3:$O$1399,AA$1,FALSE),VLOOKUP(D752,Results37!$F$3:$O$1399,AA$1,FALSE)))</f>
        <v/>
      </c>
      <c r="AB752" s="14" t="str">
        <f>IFERROR(VLOOKUP($D752,Results37!$F$3:$L$1396,AB$1,FALSE),"")</f>
        <v/>
      </c>
      <c r="AC752" s="14" t="str">
        <f>IFERROR(VLOOKUP($D752,Results37!$F$3:$L$1396,AC$1,FALSE),"")</f>
        <v/>
      </c>
      <c r="AD752" s="14" t="e">
        <f t="shared" si="53"/>
        <v>#VALUE!</v>
      </c>
      <c r="AE752" s="18" t="str">
        <f>IF(ISERROR(VLOOKUP($AC752&amp;"-"&amp;$F752&amp;" "&amp;G752,Bonuses!$B$1:$G$1006,4,FALSE)),"",INT(VLOOKUP($AC752&amp;"-"&amp;$F752&amp;" "&amp;$G752,Bonuses!$B$1:$G$1006,4,FALSE)))</f>
        <v/>
      </c>
      <c r="AF752" s="14" t="str">
        <f>IF(ISERROR(VLOOKUP($AC752&amp;"-"&amp;$F752,Bonuses!$B$1:$G$1006,5,FALSE)),"",IF(VLOOKUP($AC752&amp;"-"&amp;$F752,Bonuses!$B$1:$G$1006,5,FALSE)="","",VLOOKUP($AC752&amp;"-"&amp;$F752,Bonuses!$B$1:$G$1006,6,FALSE)&amp;" yrs, "&amp;VLOOKUP($AC752&amp;"-"&amp;$F752,Bonuses!$B$1:$G$1006,5,FALSE)))</f>
        <v/>
      </c>
    </row>
    <row r="753" spans="1:32" s="19" customFormat="1" hidden="1" x14ac:dyDescent="0.3">
      <c r="A753" s="19">
        <v>13195</v>
      </c>
      <c r="B753" s="19">
        <f t="shared" si="50"/>
        <v>0</v>
      </c>
      <c r="C753" s="14" t="str">
        <f>IF(ISNUMBER(IFERROR(VLOOKUP($A753,Pit!$A$4:$A$600,1,FALSE),"B")),"P","B")</f>
        <v>B</v>
      </c>
      <c r="D753" s="15">
        <f>IF($C753="B",VLOOKUP($A753,Bat!$A$4:$BG$1500,D$1,FALSE),VLOOKUP($A753,Pit!$A$4:$BA$1686,D$2,FALSE))</f>
        <v>13195</v>
      </c>
      <c r="E753" s="14" t="str">
        <f>IF($C753="B",VLOOKUP($A753,Bat!$A$4:$BG$1500,E$1,FALSE),VLOOKUP($A753,Pit!$A$4:$BA$1686,E$2,FALSE))</f>
        <v>LF</v>
      </c>
      <c r="F753" s="14" t="str">
        <f>IF($C753="B",VLOOKUP($A753,Bat!$A$4:$BG$1500,F$1,FALSE),VLOOKUP($A753,Pit!$A$4:$BA$1686,F$2,FALSE))</f>
        <v>Mitsuzuka</v>
      </c>
      <c r="G753" s="14" t="str">
        <f>IF($C753="B",VLOOKUP($A753,Bat!$A$4:$BG$1500,G$1,FALSE),VLOOKUP($A753,Pit!$A$4:$BA$1686,G$2,FALSE))</f>
        <v>Takaki</v>
      </c>
      <c r="H753" s="14">
        <f>IF($C753="B",VLOOKUP($A753,Bat!$A$4:$BG$1500,H$1,FALSE),VLOOKUP($A753,Pit!$A$4:$BA$1686,H$2,FALSE))</f>
        <v>21</v>
      </c>
      <c r="I753" s="14" t="str">
        <f>IF($C753="B",VLOOKUP($A753,Bat!$A$4:$BG$1500,I$1,FALSE),VLOOKUP($A753,Pit!$A$4:$BA$1686,I$2,FALSE))</f>
        <v>L</v>
      </c>
      <c r="J753" s="14" t="str">
        <f>IF($C753="B",VLOOKUP($A753,Bat!$A$4:$BG$1500,J$1,FALSE),VLOOKUP($A753,Pit!$A$4:$BA$1686,J$2,FALSE))</f>
        <v>L</v>
      </c>
      <c r="K753" s="14" t="str">
        <f>IF($C753="B",VLOOKUP($A753,Bat!$A$4:$BG$1500,K$1,FALSE),VLOOKUP($A753,Pit!$A$4:$BA$1686,K$2,FALSE))</f>
        <v>Low</v>
      </c>
      <c r="L753" s="15" t="str">
        <f>IF($C753="B",VLOOKUP($A753,Bat!$A$4:$BG$1500,L$1,FALSE),VLOOKUP($A753,Pit!$A$4:$BA$1686,L$2,FALSE))</f>
        <v>Normal</v>
      </c>
      <c r="M753" s="14">
        <f>IF($C753="B",VLOOKUP($A753,Bat!$A$4:$BG$1500,M$1,FALSE),VLOOKUP($A753,Pit!$A$4:$BA$1686,M$2,FALSE))</f>
        <v>4</v>
      </c>
      <c r="N753" s="14">
        <f>IF($C753="B",VLOOKUP($A753,Bat!$A$4:$BG$1500,N$1,FALSE),VLOOKUP($A753,Pit!$A$4:$BA$1686,N$2,FALSE))</f>
        <v>3</v>
      </c>
      <c r="O753" s="14">
        <f>IF($C753="B",VLOOKUP($A753,Bat!$A$4:$BG$1500,O$1,FALSE),VLOOKUP($A753,Pit!$A$4:$BA$1686,O$2,FALSE))</f>
        <v>2</v>
      </c>
      <c r="P753" s="14">
        <f>IF($C753="B",VLOOKUP($A753,Bat!$A$4:$BG$1500,P$1,FALSE),VLOOKUP($A753,Pit!$A$4:$BA$1686,P$2,FALSE))</f>
        <v>4</v>
      </c>
      <c r="Q753" s="15">
        <f>IF($C753="B",VLOOKUP($A753,Bat!$A$4:$BG$1500,Q$1,FALSE),VLOOKUP($A753,Pit!$A$4:$BA$1686,Q$2,FALSE))</f>
        <v>4</v>
      </c>
      <c r="R753" s="16">
        <f>IF($C753="B",VLOOKUP($A753,Bat!$A$4:$BG$1500,R$1,FALSE),VLOOKUP($A753,Pit!$A$4:$BA$1686,R$2,FALSE))</f>
        <v>107.19750894120736</v>
      </c>
      <c r="S753" s="17">
        <f>IF($C753="B",VLOOKUP($A753,Bat!$A$4:$BG$1500,S$1,FALSE),VLOOKUP($A753,Pit!$A$4:$BA$1686,S$2,FALSE))</f>
        <v>-0.19018915325821692</v>
      </c>
      <c r="T753" s="48" t="str">
        <f>IF($C753="B",VLOOKUP($A753,Bat!$A$4:$BG$1500,T$1,FALSE),VLOOKUP($A753,Pit!$A$4:$BA$1686,T$2,FALSE))</f>
        <v>$55k</v>
      </c>
      <c r="U753" s="19">
        <f>IF($C753="B",VLOOKUP($A753,Bat!$A$4:$AU$1464,46,FALSE),VLOOKUP($A753,Pit!$A$4:$BD$1664,55,FALSE))</f>
        <v>800</v>
      </c>
      <c r="V753" s="19">
        <f>IF($C753="B",VLOOKUP($A753,Bat!$A$4:$BA$1464,47,FALSE),VLOOKUP($A753,Pit!$A$4:$BF$1664,56,FALSE))</f>
        <v>800</v>
      </c>
      <c r="W753" s="19">
        <f>IF($C753="B",VLOOKUP($A753,Bat!$A$4:$BA$1464,48,FALSE),VLOOKUP($A753,Pit!$A$4:$BF$1664,57,FALSE))</f>
        <v>0</v>
      </c>
      <c r="X753" s="14">
        <f t="shared" si="51"/>
        <v>1419</v>
      </c>
      <c r="Y753" s="20">
        <f t="shared" si="52"/>
        <v>569</v>
      </c>
      <c r="Z753" s="14">
        <f>IFERROR(VLOOKUP($D753,Results37!$F$3:$L$1396,Z$1,FALSE),"")</f>
        <v>427</v>
      </c>
      <c r="AA753" s="43">
        <f>IF(ISERROR(VLOOKUP(D753,Results37!$F$3:$O$1399,AA$1,FALSE)),"",IF(VLOOKUP(D753,Results37!$F$3:$O$1399,AA$1+1,FALSE)=1,"S"&amp;VLOOKUP(D753,Results37!$F$3:$O$1399,AA$1,FALSE),VLOOKUP(D753,Results37!$F$3:$O$1399,AA$1,FALSE)))</f>
        <v>14</v>
      </c>
      <c r="AB753" s="14">
        <f>IFERROR(VLOOKUP($D753,Results37!$F$3:$L$1396,AB$1,FALSE),"")</f>
        <v>23</v>
      </c>
      <c r="AC753" s="14" t="str">
        <f>IFERROR(VLOOKUP($D753,Results37!$F$3:$L$1396,AC$1,FALSE),"")</f>
        <v>Fargo Dinosaurs</v>
      </c>
      <c r="AD753" s="14">
        <f t="shared" si="53"/>
        <v>992</v>
      </c>
      <c r="AE753" s="18" t="str">
        <f>IF(ISERROR(VLOOKUP($AC753&amp;"-"&amp;$F753&amp;" "&amp;G753,Bonuses!$B$1:$G$1006,4,FALSE)),"",INT(VLOOKUP($AC753&amp;"-"&amp;$F753&amp;" "&amp;$G753,Bonuses!$B$1:$G$1006,4,FALSE)))</f>
        <v/>
      </c>
      <c r="AF753" s="14" t="str">
        <f>IF(ISERROR(VLOOKUP($AC753&amp;"-"&amp;$F753,Bonuses!$B$1:$G$1006,5,FALSE)),"",IF(VLOOKUP($AC753&amp;"-"&amp;$F753,Bonuses!$B$1:$G$1006,5,FALSE)="","",VLOOKUP($AC753&amp;"-"&amp;$F753,Bonuses!$B$1:$G$1006,6,FALSE)&amp;" yrs, "&amp;VLOOKUP($AC753&amp;"-"&amp;$F753,Bonuses!$B$1:$G$1006,5,FALSE)))</f>
        <v/>
      </c>
    </row>
    <row r="754" spans="1:32" s="19" customFormat="1" hidden="1" x14ac:dyDescent="0.3">
      <c r="A754" s="19">
        <v>463</v>
      </c>
      <c r="B754" s="19">
        <f t="shared" si="50"/>
        <v>0</v>
      </c>
      <c r="C754" s="14" t="str">
        <f>IF(ISNUMBER(IFERROR(VLOOKUP($A754,Pit!$A$4:$A$600,1,FALSE),"B")),"P","B")</f>
        <v>P</v>
      </c>
      <c r="D754" s="15">
        <f>IF($C754="B",VLOOKUP($A754,Bat!$A$4:$BG$1500,D$1,FALSE),VLOOKUP($A754,Pit!$A$4:$BA$1686,D$2,FALSE))</f>
        <v>463</v>
      </c>
      <c r="E754" s="14" t="str">
        <f>IF($C754="B",VLOOKUP($A754,Bat!$A$4:$BG$1500,E$1,FALSE),VLOOKUP($A754,Pit!$A$4:$BA$1686,E$2,FALSE))</f>
        <v>SP</v>
      </c>
      <c r="F754" s="14" t="str">
        <f>IF($C754="B",VLOOKUP($A754,Bat!$A$4:$BG$1500,F$1,FALSE),VLOOKUP($A754,Pit!$A$4:$BA$1686,F$2,FALSE))</f>
        <v>Charles</v>
      </c>
      <c r="G754" s="14" t="str">
        <f>IF($C754="B",VLOOKUP($A754,Bat!$A$4:$BG$1500,G$1,FALSE),VLOOKUP($A754,Pit!$A$4:$BA$1686,G$2,FALSE))</f>
        <v>Rosa</v>
      </c>
      <c r="H754" s="14">
        <f>IF($C754="B",VLOOKUP($A754,Bat!$A$4:$BG$1500,H$1,FALSE),VLOOKUP($A754,Pit!$A$4:$BA$1686,H$2,FALSE))</f>
        <v>22</v>
      </c>
      <c r="I754" s="14" t="str">
        <f>IF($C754="B",VLOOKUP($A754,Bat!$A$4:$BG$1500,I$1,FALSE),VLOOKUP($A754,Pit!$A$4:$BA$1686,I$2,FALSE))</f>
        <v>R</v>
      </c>
      <c r="J754" s="14" t="str">
        <f>IF($C754="B",VLOOKUP($A754,Bat!$A$4:$BG$1500,J$1,FALSE),VLOOKUP($A754,Pit!$A$4:$BA$1686,J$2,FALSE))</f>
        <v>R</v>
      </c>
      <c r="K754" s="14" t="str">
        <f>IF($C754="B",VLOOKUP($A754,Bat!$A$4:$BG$1500,K$1,FALSE),VLOOKUP($A754,Pit!$A$4:$BA$1686,K$2,FALSE))</f>
        <v>Normal</v>
      </c>
      <c r="L754" s="15" t="str">
        <f>IF($C754="B",VLOOKUP($A754,Bat!$A$4:$BG$1500,L$1,FALSE),VLOOKUP($A754,Pit!$A$4:$BA$1686,L$2,FALSE))</f>
        <v>Normal</v>
      </c>
      <c r="M754" s="14">
        <f>IF($C754="B",VLOOKUP($A754,Bat!$A$4:$BG$1500,M$1,FALSE),VLOOKUP($A754,Pit!$A$4:$BA$1686,M$2,FALSE))</f>
        <v>4</v>
      </c>
      <c r="N754" s="14">
        <f>IF($C754="B",VLOOKUP($A754,Bat!$A$4:$BG$1500,N$1,FALSE),VLOOKUP($A754,Pit!$A$4:$BA$1686,N$2,FALSE))</f>
        <v>2</v>
      </c>
      <c r="O754" s="14">
        <f>IF($C754="B",VLOOKUP($A754,Bat!$A$4:$BG$1500,O$1,FALSE),VLOOKUP($A754,Pit!$A$4:$BA$1686,O$2,FALSE))</f>
        <v>2</v>
      </c>
      <c r="P754" s="14" t="str">
        <f>IF($C754="B",VLOOKUP($A754,Bat!$A$4:$BG$1500,P$1,FALSE),VLOOKUP($A754,Pit!$A$4:$BA$1686,P$2,FALSE))</f>
        <v>92-94 Mph</v>
      </c>
      <c r="Q754" s="15">
        <f>IF($C754="B",VLOOKUP($A754,Bat!$A$4:$BG$1500,Q$1,FALSE),VLOOKUP($A754,Pit!$A$4:$BA$1686,Q$2,FALSE))</f>
        <v>6</v>
      </c>
      <c r="R754" s="16">
        <f>IF($C754="B",VLOOKUP($A754,Bat!$A$4:$BG$1500,R$1,FALSE),VLOOKUP($A754,Pit!$A$4:$BA$1686,R$2,FALSE))</f>
        <v>96.383101557812083</v>
      </c>
      <c r="S754" s="17">
        <f>IF($C754="B",VLOOKUP($A754,Bat!$A$4:$BG$1500,S$1,FALSE),VLOOKUP($A754,Pit!$A$4:$BA$1686,S$2,FALSE))</f>
        <v>-0.42584633289428753</v>
      </c>
      <c r="T754" s="48" t="str">
        <f>IF($C754="B",VLOOKUP($A754,Bat!$A$4:$BG$1500,T$1,FALSE),VLOOKUP($A754,Pit!$A$4:$BA$1686,T$2,FALSE))</f>
        <v>-</v>
      </c>
      <c r="U754" s="19">
        <f>IF($C754="B",VLOOKUP($A754,Bat!$A$4:$AU$1464,46,FALSE),VLOOKUP($A754,Pit!$A$4:$BD$1664,55,FALSE))</f>
        <v>800</v>
      </c>
      <c r="V754" s="19">
        <f>IF($C754="B",VLOOKUP($A754,Bat!$A$4:$BA$1464,47,FALSE),VLOOKUP($A754,Pit!$A$4:$BF$1664,56,FALSE))</f>
        <v>800</v>
      </c>
      <c r="W754" s="19">
        <f>IF($C754="B",VLOOKUP($A754,Bat!$A$4:$BA$1464,48,FALSE),VLOOKUP($A754,Pit!$A$4:$BF$1664,57,FALSE))</f>
        <v>0</v>
      </c>
      <c r="X754" s="14">
        <f t="shared" si="51"/>
        <v>1570</v>
      </c>
      <c r="Y754" s="20">
        <f t="shared" si="52"/>
        <v>720</v>
      </c>
      <c r="Z754" s="14" t="str">
        <f>IFERROR(VLOOKUP($D754,Results37!$F$3:$L$1396,Z$1,FALSE),"")</f>
        <v/>
      </c>
      <c r="AA754" s="43" t="str">
        <f>IF(ISERROR(VLOOKUP(D754,Results37!$F$3:$O$1399,AA$1,FALSE)),"",IF(VLOOKUP(D754,Results37!$F$3:$O$1399,AA$1+1,FALSE)=1,"S"&amp;VLOOKUP(D754,Results37!$F$3:$O$1399,AA$1,FALSE),VLOOKUP(D754,Results37!$F$3:$O$1399,AA$1,FALSE)))</f>
        <v/>
      </c>
      <c r="AB754" s="14" t="str">
        <f>IFERROR(VLOOKUP($D754,Results37!$F$3:$L$1396,AB$1,FALSE),"")</f>
        <v/>
      </c>
      <c r="AC754" s="14" t="str">
        <f>IFERROR(VLOOKUP($D754,Results37!$F$3:$L$1396,AC$1,FALSE),"")</f>
        <v/>
      </c>
      <c r="AD754" s="14" t="e">
        <f t="shared" si="53"/>
        <v>#VALUE!</v>
      </c>
      <c r="AE754" s="18" t="str">
        <f>IF(ISERROR(VLOOKUP($AC754&amp;"-"&amp;$F754&amp;" "&amp;G754,Bonuses!$B$1:$G$1006,4,FALSE)),"",INT(VLOOKUP($AC754&amp;"-"&amp;$F754&amp;" "&amp;$G754,Bonuses!$B$1:$G$1006,4,FALSE)))</f>
        <v/>
      </c>
      <c r="AF754" s="14" t="str">
        <f>IF(ISERROR(VLOOKUP($AC754&amp;"-"&amp;$F754,Bonuses!$B$1:$G$1006,5,FALSE)),"",IF(VLOOKUP($AC754&amp;"-"&amp;$F754,Bonuses!$B$1:$G$1006,5,FALSE)="","",VLOOKUP($AC754&amp;"-"&amp;$F754,Bonuses!$B$1:$G$1006,6,FALSE)&amp;" yrs, "&amp;VLOOKUP($AC754&amp;"-"&amp;$F754,Bonuses!$B$1:$G$1006,5,FALSE)))</f>
        <v/>
      </c>
    </row>
    <row r="755" spans="1:32" s="19" customFormat="1" hidden="1" x14ac:dyDescent="0.3">
      <c r="A755" s="19">
        <v>8836</v>
      </c>
      <c r="B755" s="19">
        <f t="shared" si="50"/>
        <v>0</v>
      </c>
      <c r="C755" s="14" t="str">
        <f>IF(ISNUMBER(IFERROR(VLOOKUP($A755,Pit!$A$4:$A$600,1,FALSE),"B")),"P","B")</f>
        <v>B</v>
      </c>
      <c r="D755" s="15">
        <f>IF($C755="B",VLOOKUP($A755,Bat!$A$4:$BG$1500,D$1,FALSE),VLOOKUP($A755,Pit!$A$4:$BA$1686,D$2,FALSE))</f>
        <v>8836</v>
      </c>
      <c r="E755" s="14" t="str">
        <f>IF($C755="B",VLOOKUP($A755,Bat!$A$4:$BG$1500,E$1,FALSE),VLOOKUP($A755,Pit!$A$4:$BA$1686,E$2,FALSE))</f>
        <v>C</v>
      </c>
      <c r="F755" s="14" t="str">
        <f>IF($C755="B",VLOOKUP($A755,Bat!$A$4:$BG$1500,F$1,FALSE),VLOOKUP($A755,Pit!$A$4:$BA$1686,F$2,FALSE))</f>
        <v>Ray</v>
      </c>
      <c r="G755" s="14" t="str">
        <f>IF($C755="B",VLOOKUP($A755,Bat!$A$4:$BG$1500,G$1,FALSE),VLOOKUP($A755,Pit!$A$4:$BA$1686,G$2,FALSE))</f>
        <v>Wilson</v>
      </c>
      <c r="H755" s="14">
        <f>IF($C755="B",VLOOKUP($A755,Bat!$A$4:$BG$1500,H$1,FALSE),VLOOKUP($A755,Pit!$A$4:$BA$1686,H$2,FALSE))</f>
        <v>21</v>
      </c>
      <c r="I755" s="14" t="str">
        <f>IF($C755="B",VLOOKUP($A755,Bat!$A$4:$BG$1500,I$1,FALSE),VLOOKUP($A755,Pit!$A$4:$BA$1686,I$2,FALSE))</f>
        <v>R</v>
      </c>
      <c r="J755" s="14" t="str">
        <f>IF($C755="B",VLOOKUP($A755,Bat!$A$4:$BG$1500,J$1,FALSE),VLOOKUP($A755,Pit!$A$4:$BA$1686,J$2,FALSE))</f>
        <v>R</v>
      </c>
      <c r="K755" s="14" t="str">
        <f>IF($C755="B",VLOOKUP($A755,Bat!$A$4:$BG$1500,K$1,FALSE),VLOOKUP($A755,Pit!$A$4:$BA$1686,K$2,FALSE))</f>
        <v>Normal</v>
      </c>
      <c r="L755" s="15" t="str">
        <f>IF($C755="B",VLOOKUP($A755,Bat!$A$4:$BG$1500,L$1,FALSE),VLOOKUP($A755,Pit!$A$4:$BA$1686,L$2,FALSE))</f>
        <v>Normal</v>
      </c>
      <c r="M755" s="14">
        <f>IF($C755="B",VLOOKUP($A755,Bat!$A$4:$BG$1500,M$1,FALSE),VLOOKUP($A755,Pit!$A$4:$BA$1686,M$2,FALSE))</f>
        <v>3</v>
      </c>
      <c r="N755" s="14">
        <f>IF($C755="B",VLOOKUP($A755,Bat!$A$4:$BG$1500,N$1,FALSE),VLOOKUP($A755,Pit!$A$4:$BA$1686,N$2,FALSE))</f>
        <v>4</v>
      </c>
      <c r="O755" s="14">
        <f>IF($C755="B",VLOOKUP($A755,Bat!$A$4:$BG$1500,O$1,FALSE),VLOOKUP($A755,Pit!$A$4:$BA$1686,O$2,FALSE))</f>
        <v>3</v>
      </c>
      <c r="P755" s="14">
        <f>IF($C755="B",VLOOKUP($A755,Bat!$A$4:$BG$1500,P$1,FALSE),VLOOKUP($A755,Pit!$A$4:$BA$1686,P$2,FALSE))</f>
        <v>4</v>
      </c>
      <c r="Q755" s="15">
        <f>IF($C755="B",VLOOKUP($A755,Bat!$A$4:$BG$1500,Q$1,FALSE),VLOOKUP($A755,Pit!$A$4:$BA$1686,Q$2,FALSE))</f>
        <v>4</v>
      </c>
      <c r="R755" s="16">
        <f>IF($C755="B",VLOOKUP($A755,Bat!$A$4:$BG$1500,R$1,FALSE),VLOOKUP($A755,Pit!$A$4:$BA$1686,R$2,FALSE))</f>
        <v>107.18629539048652</v>
      </c>
      <c r="S755" s="17">
        <f>IF($C755="B",VLOOKUP($A755,Bat!$A$4:$BG$1500,S$1,FALSE),VLOOKUP($A755,Pit!$A$4:$BA$1686,S$2,FALSE))</f>
        <v>-0.19253153814582449</v>
      </c>
      <c r="T755" s="48" t="str">
        <f>IF($C755="B",VLOOKUP($A755,Bat!$A$4:$BG$1500,T$1,FALSE),VLOOKUP($A755,Pit!$A$4:$BA$1686,T$2,FALSE))</f>
        <v>$130k</v>
      </c>
      <c r="U755" s="19">
        <f>IF($C755="B",VLOOKUP($A755,Bat!$A$4:$AU$1464,46,FALSE),VLOOKUP($A755,Pit!$A$4:$BD$1664,55,FALSE))</f>
        <v>800</v>
      </c>
      <c r="V755" s="19">
        <f>IF($C755="B",VLOOKUP($A755,Bat!$A$4:$BA$1464,47,FALSE),VLOOKUP($A755,Pit!$A$4:$BF$1664,56,FALSE))</f>
        <v>800</v>
      </c>
      <c r="W755" s="19">
        <f>IF($C755="B",VLOOKUP($A755,Bat!$A$4:$BA$1464,48,FALSE),VLOOKUP($A755,Pit!$A$4:$BF$1664,57,FALSE))</f>
        <v>0</v>
      </c>
      <c r="X755" s="14">
        <f t="shared" si="51"/>
        <v>1422</v>
      </c>
      <c r="Y755" s="20">
        <f t="shared" si="52"/>
        <v>572</v>
      </c>
      <c r="Z755" s="14" t="str">
        <f>IFERROR(VLOOKUP($D755,Results37!$F$3:$L$1396,Z$1,FALSE),"")</f>
        <v/>
      </c>
      <c r="AA755" s="43" t="str">
        <f>IF(ISERROR(VLOOKUP(D755,Results37!$F$3:$O$1399,AA$1,FALSE)),"",IF(VLOOKUP(D755,Results37!$F$3:$O$1399,AA$1+1,FALSE)=1,"S"&amp;VLOOKUP(D755,Results37!$F$3:$O$1399,AA$1,FALSE),VLOOKUP(D755,Results37!$F$3:$O$1399,AA$1,FALSE)))</f>
        <v/>
      </c>
      <c r="AB755" s="14" t="str">
        <f>IFERROR(VLOOKUP($D755,Results37!$F$3:$L$1396,AB$1,FALSE),"")</f>
        <v/>
      </c>
      <c r="AC755" s="14" t="str">
        <f>IFERROR(VLOOKUP($D755,Results37!$F$3:$L$1396,AC$1,FALSE),"")</f>
        <v/>
      </c>
      <c r="AD755" s="14" t="e">
        <f t="shared" si="53"/>
        <v>#VALUE!</v>
      </c>
      <c r="AE755" s="18" t="str">
        <f>IF(ISERROR(VLOOKUP($AC755&amp;"-"&amp;$F755&amp;" "&amp;G755,Bonuses!$B$1:$G$1006,4,FALSE)),"",INT(VLOOKUP($AC755&amp;"-"&amp;$F755&amp;" "&amp;$G755,Bonuses!$B$1:$G$1006,4,FALSE)))</f>
        <v/>
      </c>
      <c r="AF755" s="14" t="str">
        <f>IF(ISERROR(VLOOKUP($AC755&amp;"-"&amp;$F755,Bonuses!$B$1:$G$1006,5,FALSE)),"",IF(VLOOKUP($AC755&amp;"-"&amp;$F755,Bonuses!$B$1:$G$1006,5,FALSE)="","",VLOOKUP($AC755&amp;"-"&amp;$F755,Bonuses!$B$1:$G$1006,6,FALSE)&amp;" yrs, "&amp;VLOOKUP($AC755&amp;"-"&amp;$F755,Bonuses!$B$1:$G$1006,5,FALSE)))</f>
        <v/>
      </c>
    </row>
    <row r="756" spans="1:32" s="19" customFormat="1" hidden="1" x14ac:dyDescent="0.3">
      <c r="A756" s="19">
        <v>5764</v>
      </c>
      <c r="B756" s="19">
        <f t="shared" si="50"/>
        <v>0</v>
      </c>
      <c r="C756" s="14" t="str">
        <f>IF(ISNUMBER(IFERROR(VLOOKUP($A756,Pit!$A$4:$A$600,1,FALSE),"B")),"P","B")</f>
        <v>B</v>
      </c>
      <c r="D756" s="15">
        <f>IF($C756="B",VLOOKUP($A756,Bat!$A$4:$BG$1500,D$1,FALSE),VLOOKUP($A756,Pit!$A$4:$BA$1686,D$2,FALSE))</f>
        <v>5764</v>
      </c>
      <c r="E756" s="14" t="str">
        <f>IF($C756="B",VLOOKUP($A756,Bat!$A$4:$BG$1500,E$1,FALSE),VLOOKUP($A756,Pit!$A$4:$BA$1686,E$2,FALSE))</f>
        <v>C</v>
      </c>
      <c r="F756" s="14" t="str">
        <f>IF($C756="B",VLOOKUP($A756,Bat!$A$4:$BG$1500,F$1,FALSE),VLOOKUP($A756,Pit!$A$4:$BA$1686,F$2,FALSE))</f>
        <v>Willie</v>
      </c>
      <c r="G756" s="14" t="str">
        <f>IF($C756="B",VLOOKUP($A756,Bat!$A$4:$BG$1500,G$1,FALSE),VLOOKUP($A756,Pit!$A$4:$BA$1686,G$2,FALSE))</f>
        <v>McCoy</v>
      </c>
      <c r="H756" s="14">
        <f>IF($C756="B",VLOOKUP($A756,Bat!$A$4:$BG$1500,H$1,FALSE),VLOOKUP($A756,Pit!$A$4:$BA$1686,H$2,FALSE))</f>
        <v>21</v>
      </c>
      <c r="I756" s="14" t="str">
        <f>IF($C756="B",VLOOKUP($A756,Bat!$A$4:$BG$1500,I$1,FALSE),VLOOKUP($A756,Pit!$A$4:$BA$1686,I$2,FALSE))</f>
        <v>L</v>
      </c>
      <c r="J756" s="14" t="str">
        <f>IF($C756="B",VLOOKUP($A756,Bat!$A$4:$BG$1500,J$1,FALSE),VLOOKUP($A756,Pit!$A$4:$BA$1686,J$2,FALSE))</f>
        <v>R</v>
      </c>
      <c r="K756" s="14" t="str">
        <f>IF($C756="B",VLOOKUP($A756,Bat!$A$4:$BG$1500,K$1,FALSE),VLOOKUP($A756,Pit!$A$4:$BA$1686,K$2,FALSE))</f>
        <v>High</v>
      </c>
      <c r="L756" s="15" t="str">
        <f>IF($C756="B",VLOOKUP($A756,Bat!$A$4:$BG$1500,L$1,FALSE),VLOOKUP($A756,Pit!$A$4:$BA$1686,L$2,FALSE))</f>
        <v>Normal</v>
      </c>
      <c r="M756" s="14">
        <f>IF($C756="B",VLOOKUP($A756,Bat!$A$4:$BG$1500,M$1,FALSE),VLOOKUP($A756,Pit!$A$4:$BA$1686,M$2,FALSE))</f>
        <v>3</v>
      </c>
      <c r="N756" s="14">
        <f>IF($C756="B",VLOOKUP($A756,Bat!$A$4:$BG$1500,N$1,FALSE),VLOOKUP($A756,Pit!$A$4:$BA$1686,N$2,FALSE))</f>
        <v>4</v>
      </c>
      <c r="O756" s="14">
        <f>IF($C756="B",VLOOKUP($A756,Bat!$A$4:$BG$1500,O$1,FALSE),VLOOKUP($A756,Pit!$A$4:$BA$1686,O$2,FALSE))</f>
        <v>3</v>
      </c>
      <c r="P756" s="14">
        <f>IF($C756="B",VLOOKUP($A756,Bat!$A$4:$BG$1500,P$1,FALSE),VLOOKUP($A756,Pit!$A$4:$BA$1686,P$2,FALSE))</f>
        <v>3</v>
      </c>
      <c r="Q756" s="15">
        <f>IF($C756="B",VLOOKUP($A756,Bat!$A$4:$BG$1500,Q$1,FALSE),VLOOKUP($A756,Pit!$A$4:$BA$1686,Q$2,FALSE))</f>
        <v>5</v>
      </c>
      <c r="R756" s="16">
        <f>IF($C756="B",VLOOKUP($A756,Bat!$A$4:$BG$1500,R$1,FALSE),VLOOKUP($A756,Pit!$A$4:$BA$1686,R$2,FALSE))</f>
        <v>106.48100591317559</v>
      </c>
      <c r="S756" s="17">
        <f>IF($C756="B",VLOOKUP($A756,Bat!$A$4:$BG$1500,S$1,FALSE),VLOOKUP($A756,Pit!$A$4:$BA$1686,S$2,FALSE))</f>
        <v>-0.33985859397048701</v>
      </c>
      <c r="T756" s="48" t="str">
        <f>IF($C756="B",VLOOKUP($A756,Bat!$A$4:$BG$1500,T$1,FALSE),VLOOKUP($A756,Pit!$A$4:$BA$1686,T$2,FALSE))</f>
        <v>-</v>
      </c>
      <c r="U756" s="19">
        <f>IF($C756="B",VLOOKUP($A756,Bat!$A$4:$AU$1464,46,FALSE),VLOOKUP($A756,Pit!$A$4:$BD$1664,55,FALSE))</f>
        <v>800</v>
      </c>
      <c r="V756" s="19">
        <f>IF($C756="B",VLOOKUP($A756,Bat!$A$4:$BA$1464,47,FALSE),VLOOKUP($A756,Pit!$A$4:$BF$1664,56,FALSE))</f>
        <v>800</v>
      </c>
      <c r="W756" s="19">
        <f>IF($C756="B",VLOOKUP($A756,Bat!$A$4:$BA$1464,48,FALSE),VLOOKUP($A756,Pit!$A$4:$BF$1664,57,FALSE))</f>
        <v>0</v>
      </c>
      <c r="X756" s="14">
        <f t="shared" si="51"/>
        <v>1520</v>
      </c>
      <c r="Y756" s="20">
        <f t="shared" si="52"/>
        <v>670</v>
      </c>
      <c r="Z756" s="14">
        <f>IFERROR(VLOOKUP($D756,Results37!$F$3:$L$1396,Z$1,FALSE),"")</f>
        <v>308</v>
      </c>
      <c r="AA756" s="43">
        <f>IF(ISERROR(VLOOKUP(D756,Results37!$F$3:$O$1399,AA$1,FALSE)),"",IF(VLOOKUP(D756,Results37!$F$3:$O$1399,AA$1+1,FALSE)=1,"S"&amp;VLOOKUP(D756,Results37!$F$3:$O$1399,AA$1,FALSE),VLOOKUP(D756,Results37!$F$3:$O$1399,AA$1,FALSE)))</f>
        <v>10</v>
      </c>
      <c r="AB756" s="14">
        <f>IFERROR(VLOOKUP($D756,Results37!$F$3:$L$1396,AB$1,FALSE),"")</f>
        <v>32</v>
      </c>
      <c r="AC756" s="14" t="str">
        <f>IFERROR(VLOOKUP($D756,Results37!$F$3:$L$1396,AC$1,FALSE),"")</f>
        <v>Niihama-shi Ghosts</v>
      </c>
      <c r="AD756" s="14">
        <f t="shared" si="53"/>
        <v>1212</v>
      </c>
      <c r="AE756" s="18" t="str">
        <f>IF(ISERROR(VLOOKUP($AC756&amp;"-"&amp;$F756&amp;" "&amp;G756,Bonuses!$B$1:$G$1006,4,FALSE)),"",INT(VLOOKUP($AC756&amp;"-"&amp;$F756&amp;" "&amp;$G756,Bonuses!$B$1:$G$1006,4,FALSE)))</f>
        <v/>
      </c>
      <c r="AF756" s="14" t="str">
        <f>AA756&amp;"."&amp;AB756&amp;" ("&amp;Z756&amp;") - "&amp;E756&amp;" "&amp;F756&amp;" "&amp;G756</f>
        <v>10.32 (308) - C Willie McCoy</v>
      </c>
    </row>
    <row r="757" spans="1:32" s="19" customFormat="1" hidden="1" x14ac:dyDescent="0.3">
      <c r="A757" s="19">
        <v>9591</v>
      </c>
      <c r="B757" s="19">
        <f t="shared" si="50"/>
        <v>0</v>
      </c>
      <c r="C757" s="14" t="str">
        <f>IF(ISNUMBER(IFERROR(VLOOKUP($A757,Pit!$A$4:$A$600,1,FALSE),"B")),"P","B")</f>
        <v>P</v>
      </c>
      <c r="D757" s="15">
        <f>IF($C757="B",VLOOKUP($A757,Bat!$A$4:$BG$1500,D$1,FALSE),VLOOKUP($A757,Pit!$A$4:$BA$1686,D$2,FALSE))</f>
        <v>9591</v>
      </c>
      <c r="E757" s="14" t="str">
        <f>IF($C757="B",VLOOKUP($A757,Bat!$A$4:$BG$1500,E$1,FALSE),VLOOKUP($A757,Pit!$A$4:$BA$1686,E$2,FALSE))</f>
        <v>RP</v>
      </c>
      <c r="F757" s="14" t="str">
        <f>IF($C757="B",VLOOKUP($A757,Bat!$A$4:$BG$1500,F$1,FALSE),VLOOKUP($A757,Pit!$A$4:$BA$1686,F$2,FALSE))</f>
        <v>Anthony</v>
      </c>
      <c r="G757" s="14" t="str">
        <f>IF($C757="B",VLOOKUP($A757,Bat!$A$4:$BG$1500,G$1,FALSE),VLOOKUP($A757,Pit!$A$4:$BA$1686,G$2,FALSE))</f>
        <v>Davis</v>
      </c>
      <c r="H757" s="14">
        <f>IF($C757="B",VLOOKUP($A757,Bat!$A$4:$BG$1500,H$1,FALSE),VLOOKUP($A757,Pit!$A$4:$BA$1686,H$2,FALSE))</f>
        <v>20</v>
      </c>
      <c r="I757" s="14" t="str">
        <f>IF($C757="B",VLOOKUP($A757,Bat!$A$4:$BG$1500,I$1,FALSE),VLOOKUP($A757,Pit!$A$4:$BA$1686,I$2,FALSE))</f>
        <v>L</v>
      </c>
      <c r="J757" s="14" t="str">
        <f>IF($C757="B",VLOOKUP($A757,Bat!$A$4:$BG$1500,J$1,FALSE),VLOOKUP($A757,Pit!$A$4:$BA$1686,J$2,FALSE))</f>
        <v>L</v>
      </c>
      <c r="K757" s="14" t="str">
        <f>IF($C757="B",VLOOKUP($A757,Bat!$A$4:$BG$1500,K$1,FALSE),VLOOKUP($A757,Pit!$A$4:$BA$1686,K$2,FALSE))</f>
        <v>Normal</v>
      </c>
      <c r="L757" s="15" t="str">
        <f>IF($C757="B",VLOOKUP($A757,Bat!$A$4:$BG$1500,L$1,FALSE),VLOOKUP($A757,Pit!$A$4:$BA$1686,L$2,FALSE))</f>
        <v>Normal</v>
      </c>
      <c r="M757" s="14">
        <f>IF($C757="B",VLOOKUP($A757,Bat!$A$4:$BG$1500,M$1,FALSE),VLOOKUP($A757,Pit!$A$4:$BA$1686,M$2,FALSE))</f>
        <v>5</v>
      </c>
      <c r="N757" s="14">
        <f>IF($C757="B",VLOOKUP($A757,Bat!$A$4:$BG$1500,N$1,FALSE),VLOOKUP($A757,Pit!$A$4:$BA$1686,N$2,FALSE))</f>
        <v>1</v>
      </c>
      <c r="O757" s="14">
        <f>IF($C757="B",VLOOKUP($A757,Bat!$A$4:$BG$1500,O$1,FALSE),VLOOKUP($A757,Pit!$A$4:$BA$1686,O$2,FALSE))</f>
        <v>2</v>
      </c>
      <c r="P757" s="14" t="str">
        <f>IF($C757="B",VLOOKUP($A757,Bat!$A$4:$BG$1500,P$1,FALSE),VLOOKUP($A757,Pit!$A$4:$BA$1686,P$2,FALSE))</f>
        <v>89-91 Mph</v>
      </c>
      <c r="Q757" s="15">
        <f>IF($C757="B",VLOOKUP($A757,Bat!$A$4:$BG$1500,Q$1,FALSE),VLOOKUP($A757,Pit!$A$4:$BA$1686,Q$2,FALSE))</f>
        <v>5</v>
      </c>
      <c r="R757" s="16">
        <f>IF($C757="B",VLOOKUP($A757,Bat!$A$4:$BG$1500,R$1,FALSE),VLOOKUP($A757,Pit!$A$4:$BA$1686,R$2,FALSE))</f>
        <v>96.377807241031576</v>
      </c>
      <c r="S757" s="17">
        <f>IF($C757="B",VLOOKUP($A757,Bat!$A$4:$BG$1500,S$1,FALSE),VLOOKUP($A757,Pit!$A$4:$BA$1686,S$2,FALSE))</f>
        <v>-0.42633476890078897</v>
      </c>
      <c r="T757" s="48" t="str">
        <f>IF($C757="B",VLOOKUP($A757,Bat!$A$4:$BG$1500,T$1,FALSE),VLOOKUP($A757,Pit!$A$4:$BA$1686,T$2,FALSE))</f>
        <v>$34k</v>
      </c>
      <c r="U757" s="19">
        <f>IF($C757="B",VLOOKUP($A757,Bat!$A$4:$AU$1464,46,FALSE),VLOOKUP($A757,Pit!$A$4:$BD$1664,55,FALSE))</f>
        <v>800</v>
      </c>
      <c r="V757" s="19">
        <f>IF($C757="B",VLOOKUP($A757,Bat!$A$4:$BA$1464,47,FALSE),VLOOKUP($A757,Pit!$A$4:$BF$1664,56,FALSE))</f>
        <v>800</v>
      </c>
      <c r="W757" s="19">
        <f>IF($C757="B",VLOOKUP($A757,Bat!$A$4:$BA$1464,48,FALSE),VLOOKUP($A757,Pit!$A$4:$BF$1664,57,FALSE))</f>
        <v>0</v>
      </c>
      <c r="X757" s="14">
        <f t="shared" si="51"/>
        <v>1573</v>
      </c>
      <c r="Y757" s="20">
        <f t="shared" si="52"/>
        <v>723</v>
      </c>
      <c r="Z757" s="14" t="str">
        <f>IFERROR(VLOOKUP($D757,Results37!$F$3:$L$1396,Z$1,FALSE),"")</f>
        <v/>
      </c>
      <c r="AA757" s="43" t="str">
        <f>IF(ISERROR(VLOOKUP(D757,Results37!$F$3:$O$1399,AA$1,FALSE)),"",IF(VLOOKUP(D757,Results37!$F$3:$O$1399,AA$1+1,FALSE)=1,"S"&amp;VLOOKUP(D757,Results37!$F$3:$O$1399,AA$1,FALSE),VLOOKUP(D757,Results37!$F$3:$O$1399,AA$1,FALSE)))</f>
        <v/>
      </c>
      <c r="AB757" s="14" t="str">
        <f>IFERROR(VLOOKUP($D757,Results37!$F$3:$L$1396,AB$1,FALSE),"")</f>
        <v/>
      </c>
      <c r="AC757" s="14" t="str">
        <f>IFERROR(VLOOKUP($D757,Results37!$F$3:$L$1396,AC$1,FALSE),"")</f>
        <v/>
      </c>
      <c r="AD757" s="14" t="e">
        <f t="shared" si="53"/>
        <v>#VALUE!</v>
      </c>
      <c r="AE757" s="18" t="str">
        <f>IF(ISERROR(VLOOKUP($AC757&amp;"-"&amp;$F757&amp;" "&amp;G757,Bonuses!$B$1:$G$1006,4,FALSE)),"",INT(VLOOKUP($AC757&amp;"-"&amp;$F757&amp;" "&amp;$G757,Bonuses!$B$1:$G$1006,4,FALSE)))</f>
        <v/>
      </c>
      <c r="AF757" s="14" t="str">
        <f>AA757&amp;"."&amp;AB757&amp;" ("&amp;Z757&amp;") - "&amp;E757&amp;" "&amp;F757&amp;" "&amp;G757</f>
        <v>. () - RP Anthony Davis</v>
      </c>
    </row>
    <row r="758" spans="1:32" s="19" customFormat="1" hidden="1" x14ac:dyDescent="0.3">
      <c r="A758" s="19">
        <v>7215</v>
      </c>
      <c r="B758" s="19">
        <f t="shared" si="50"/>
        <v>0</v>
      </c>
      <c r="C758" s="14" t="str">
        <f>IF(ISNUMBER(IFERROR(VLOOKUP($A758,Pit!$A$4:$A$600,1,FALSE),"B")),"P","B")</f>
        <v>P</v>
      </c>
      <c r="D758" s="15">
        <f>IF($C758="B",VLOOKUP($A758,Bat!$A$4:$BG$1500,D$1,FALSE),VLOOKUP($A758,Pit!$A$4:$BA$1686,D$2,FALSE))</f>
        <v>7215</v>
      </c>
      <c r="E758" s="14" t="str">
        <f>IF($C758="B",VLOOKUP($A758,Bat!$A$4:$BG$1500,E$1,FALSE),VLOOKUP($A758,Pit!$A$4:$BA$1686,E$2,FALSE))</f>
        <v>RP</v>
      </c>
      <c r="F758" s="14" t="str">
        <f>IF($C758="B",VLOOKUP($A758,Bat!$A$4:$BG$1500,F$1,FALSE),VLOOKUP($A758,Pit!$A$4:$BA$1686,F$2,FALSE))</f>
        <v>Tony</v>
      </c>
      <c r="G758" s="14" t="str">
        <f>IF($C758="B",VLOOKUP($A758,Bat!$A$4:$BG$1500,G$1,FALSE),VLOOKUP($A758,Pit!$A$4:$BA$1686,G$2,FALSE))</f>
        <v>Skinner</v>
      </c>
      <c r="H758" s="14">
        <f>IF($C758="B",VLOOKUP($A758,Bat!$A$4:$BG$1500,H$1,FALSE),VLOOKUP($A758,Pit!$A$4:$BA$1686,H$2,FALSE))</f>
        <v>21</v>
      </c>
      <c r="I758" s="14" t="str">
        <f>IF($C758="B",VLOOKUP($A758,Bat!$A$4:$BG$1500,I$1,FALSE),VLOOKUP($A758,Pit!$A$4:$BA$1686,I$2,FALSE))</f>
        <v>L</v>
      </c>
      <c r="J758" s="14" t="str">
        <f>IF($C758="B",VLOOKUP($A758,Bat!$A$4:$BG$1500,J$1,FALSE),VLOOKUP($A758,Pit!$A$4:$BA$1686,J$2,FALSE))</f>
        <v>R</v>
      </c>
      <c r="K758" s="14" t="str">
        <f>IF($C758="B",VLOOKUP($A758,Bat!$A$4:$BG$1500,K$1,FALSE),VLOOKUP($A758,Pit!$A$4:$BA$1686,K$2,FALSE))</f>
        <v>Normal</v>
      </c>
      <c r="L758" s="15" t="str">
        <f>IF($C758="B",VLOOKUP($A758,Bat!$A$4:$BG$1500,L$1,FALSE),VLOOKUP($A758,Pit!$A$4:$BA$1686,L$2,FALSE))</f>
        <v>High</v>
      </c>
      <c r="M758" s="14">
        <f>IF($C758="B",VLOOKUP($A758,Bat!$A$4:$BG$1500,M$1,FALSE),VLOOKUP($A758,Pit!$A$4:$BA$1686,M$2,FALSE))</f>
        <v>5</v>
      </c>
      <c r="N758" s="14">
        <f>IF($C758="B",VLOOKUP($A758,Bat!$A$4:$BG$1500,N$1,FALSE),VLOOKUP($A758,Pit!$A$4:$BA$1686,N$2,FALSE))</f>
        <v>1</v>
      </c>
      <c r="O758" s="14">
        <f>IF($C758="B",VLOOKUP($A758,Bat!$A$4:$BG$1500,O$1,FALSE),VLOOKUP($A758,Pit!$A$4:$BA$1686,O$2,FALSE))</f>
        <v>2</v>
      </c>
      <c r="P758" s="14" t="str">
        <f>IF($C758="B",VLOOKUP($A758,Bat!$A$4:$BG$1500,P$1,FALSE),VLOOKUP($A758,Pit!$A$4:$BA$1686,P$2,FALSE))</f>
        <v>93-95 Mph</v>
      </c>
      <c r="Q758" s="15">
        <f>IF($C758="B",VLOOKUP($A758,Bat!$A$4:$BG$1500,Q$1,FALSE),VLOOKUP($A758,Pit!$A$4:$BA$1686,Q$2,FALSE))</f>
        <v>8</v>
      </c>
      <c r="R758" s="16">
        <f>IF($C758="B",VLOOKUP($A758,Bat!$A$4:$BG$1500,R$1,FALSE),VLOOKUP($A758,Pit!$A$4:$BA$1686,R$2,FALSE))</f>
        <v>96.310494899901101</v>
      </c>
      <c r="S758" s="17">
        <f>IF($C758="B",VLOOKUP($A758,Bat!$A$4:$BG$1500,S$1,FALSE),VLOOKUP($A758,Pit!$A$4:$BA$1686,S$2,FALSE))</f>
        <v>-0.43254478096713944</v>
      </c>
      <c r="T758" s="48" t="str">
        <f>IF($C758="B",VLOOKUP($A758,Bat!$A$4:$BG$1500,T$1,FALSE),VLOOKUP($A758,Pit!$A$4:$BA$1686,T$2,FALSE))</f>
        <v>$20k</v>
      </c>
      <c r="U758" s="19">
        <f>IF($C758="B",VLOOKUP($A758,Bat!$A$4:$AU$1464,46,FALSE),VLOOKUP($A758,Pit!$A$4:$BD$1664,55,FALSE))</f>
        <v>800</v>
      </c>
      <c r="V758" s="19">
        <f>IF($C758="B",VLOOKUP($A758,Bat!$A$4:$BA$1464,47,FALSE),VLOOKUP($A758,Pit!$A$4:$BF$1664,56,FALSE))</f>
        <v>800</v>
      </c>
      <c r="W758" s="19">
        <f>IF($C758="B",VLOOKUP($A758,Bat!$A$4:$BA$1464,48,FALSE),VLOOKUP($A758,Pit!$A$4:$BF$1664,57,FALSE))</f>
        <v>0</v>
      </c>
      <c r="X758" s="14">
        <f t="shared" si="51"/>
        <v>1576</v>
      </c>
      <c r="Y758" s="20">
        <f t="shared" si="52"/>
        <v>726</v>
      </c>
      <c r="Z758" s="14" t="str">
        <f>IFERROR(VLOOKUP($D758,Results37!$F$3:$L$1396,Z$1,FALSE),"")</f>
        <v/>
      </c>
      <c r="AA758" s="43" t="str">
        <f>IF(ISERROR(VLOOKUP(D758,Results37!$F$3:$O$1399,AA$1,FALSE)),"",IF(VLOOKUP(D758,Results37!$F$3:$O$1399,AA$1+1,FALSE)=1,"S"&amp;VLOOKUP(D758,Results37!$F$3:$O$1399,AA$1,FALSE),VLOOKUP(D758,Results37!$F$3:$O$1399,AA$1,FALSE)))</f>
        <v/>
      </c>
      <c r="AB758" s="14" t="str">
        <f>IFERROR(VLOOKUP($D758,Results37!$F$3:$L$1396,AB$1,FALSE),"")</f>
        <v/>
      </c>
      <c r="AC758" s="14" t="str">
        <f>IFERROR(VLOOKUP($D758,Results37!$F$3:$L$1396,AC$1,FALSE),"")</f>
        <v/>
      </c>
      <c r="AD758" s="14" t="e">
        <f t="shared" si="53"/>
        <v>#VALUE!</v>
      </c>
      <c r="AE758" s="18" t="str">
        <f>IF(ISERROR(VLOOKUP($AC758&amp;"-"&amp;$F758&amp;" "&amp;G758,Bonuses!$B$1:$G$1006,4,FALSE)),"",INT(VLOOKUP($AC758&amp;"-"&amp;$F758&amp;" "&amp;$G758,Bonuses!$B$1:$G$1006,4,FALSE)))</f>
        <v/>
      </c>
      <c r="AF758" s="14" t="str">
        <f>IF(ISERROR(VLOOKUP($AC758&amp;"-"&amp;$F758,Bonuses!$B$1:$G$1006,5,FALSE)),"",IF(VLOOKUP($AC758&amp;"-"&amp;$F758,Bonuses!$B$1:$G$1006,5,FALSE)="","",VLOOKUP($AC758&amp;"-"&amp;$F758,Bonuses!$B$1:$G$1006,6,FALSE)&amp;" yrs, "&amp;VLOOKUP($AC758&amp;"-"&amp;$F758,Bonuses!$B$1:$G$1006,5,FALSE)))</f>
        <v/>
      </c>
    </row>
    <row r="759" spans="1:32" s="19" customFormat="1" hidden="1" x14ac:dyDescent="0.3">
      <c r="A759" s="19">
        <v>15047</v>
      </c>
      <c r="B759" s="19">
        <f t="shared" si="50"/>
        <v>0</v>
      </c>
      <c r="C759" s="14" t="str">
        <f>IF(ISNUMBER(IFERROR(VLOOKUP($A759,Pit!$A$4:$A$600,1,FALSE),"B")),"P","B")</f>
        <v>P</v>
      </c>
      <c r="D759" s="15">
        <f>IF($C759="B",VLOOKUP($A759,Bat!$A$4:$BG$1500,D$1,FALSE),VLOOKUP($A759,Pit!$A$4:$BA$1686,D$2,FALSE))</f>
        <v>15047</v>
      </c>
      <c r="E759" s="14" t="str">
        <f>IF($C759="B",VLOOKUP($A759,Bat!$A$4:$BG$1500,E$1,FALSE),VLOOKUP($A759,Pit!$A$4:$BA$1686,E$2,FALSE))</f>
        <v>SP</v>
      </c>
      <c r="F759" s="14" t="str">
        <f>IF($C759="B",VLOOKUP($A759,Bat!$A$4:$BG$1500,F$1,FALSE),VLOOKUP($A759,Pit!$A$4:$BA$1686,F$2,FALSE))</f>
        <v>Toshitsugu</v>
      </c>
      <c r="G759" s="14" t="str">
        <f>IF($C759="B",VLOOKUP($A759,Bat!$A$4:$BG$1500,G$1,FALSE),VLOOKUP($A759,Pit!$A$4:$BA$1686,G$2,FALSE))</f>
        <v>Gato</v>
      </c>
      <c r="H759" s="14">
        <f>IF($C759="B",VLOOKUP($A759,Bat!$A$4:$BG$1500,H$1,FALSE),VLOOKUP($A759,Pit!$A$4:$BA$1686,H$2,FALSE))</f>
        <v>21</v>
      </c>
      <c r="I759" s="14" t="str">
        <f>IF($C759="B",VLOOKUP($A759,Bat!$A$4:$BG$1500,I$1,FALSE),VLOOKUP($A759,Pit!$A$4:$BA$1686,I$2,FALSE))</f>
        <v>R</v>
      </c>
      <c r="J759" s="14" t="str">
        <f>IF($C759="B",VLOOKUP($A759,Bat!$A$4:$BG$1500,J$1,FALSE),VLOOKUP($A759,Pit!$A$4:$BA$1686,J$2,FALSE))</f>
        <v>L</v>
      </c>
      <c r="K759" s="14" t="str">
        <f>IF($C759="B",VLOOKUP($A759,Bat!$A$4:$BG$1500,K$1,FALSE),VLOOKUP($A759,Pit!$A$4:$BA$1686,K$2,FALSE))</f>
        <v>Low</v>
      </c>
      <c r="L759" s="15" t="str">
        <f>IF($C759="B",VLOOKUP($A759,Bat!$A$4:$BG$1500,L$1,FALSE),VLOOKUP($A759,Pit!$A$4:$BA$1686,L$2,FALSE))</f>
        <v>Normal</v>
      </c>
      <c r="M759" s="14">
        <f>IF($C759="B",VLOOKUP($A759,Bat!$A$4:$BG$1500,M$1,FALSE),VLOOKUP($A759,Pit!$A$4:$BA$1686,M$2,FALSE))</f>
        <v>5</v>
      </c>
      <c r="N759" s="14">
        <f>IF($C759="B",VLOOKUP($A759,Bat!$A$4:$BG$1500,N$1,FALSE),VLOOKUP($A759,Pit!$A$4:$BA$1686,N$2,FALSE))</f>
        <v>2</v>
      </c>
      <c r="O759" s="14">
        <f>IF($C759="B",VLOOKUP($A759,Bat!$A$4:$BG$1500,O$1,FALSE),VLOOKUP($A759,Pit!$A$4:$BA$1686,O$2,FALSE))</f>
        <v>2</v>
      </c>
      <c r="P759" s="14" t="str">
        <f>IF($C759="B",VLOOKUP($A759,Bat!$A$4:$BG$1500,P$1,FALSE),VLOOKUP($A759,Pit!$A$4:$BA$1686,P$2,FALSE))</f>
        <v>93-95 Mph</v>
      </c>
      <c r="Q759" s="15">
        <f>IF($C759="B",VLOOKUP($A759,Bat!$A$4:$BG$1500,Q$1,FALSE),VLOOKUP($A759,Pit!$A$4:$BA$1686,Q$2,FALSE))</f>
        <v>10</v>
      </c>
      <c r="R759" s="16">
        <f>IF($C759="B",VLOOKUP($A759,Bat!$A$4:$BG$1500,R$1,FALSE),VLOOKUP($A759,Pit!$A$4:$BA$1686,R$2,FALSE))</f>
        <v>100.11059508671724</v>
      </c>
      <c r="S759" s="17">
        <f>IF($C759="B",VLOOKUP($A759,Bat!$A$4:$BG$1500,S$1,FALSE),VLOOKUP($A759,Pit!$A$4:$BA$1686,S$2,FALSE))</f>
        <v>-8.1960213306261437E-2</v>
      </c>
      <c r="T759" s="48" t="str">
        <f>IF($C759="B",VLOOKUP($A759,Bat!$A$4:$BG$1500,T$1,FALSE),VLOOKUP($A759,Pit!$A$4:$BA$1686,T$2,FALSE))</f>
        <v>$20k</v>
      </c>
      <c r="U759" s="19">
        <f>IF($C759="B",VLOOKUP($A759,Bat!$A$4:$AU$1464,46,FALSE),VLOOKUP($A759,Pit!$A$4:$BD$1664,55,FALSE))</f>
        <v>800</v>
      </c>
      <c r="V759" s="19">
        <f>IF($C759="B",VLOOKUP($A759,Bat!$A$4:$BA$1464,47,FALSE),VLOOKUP($A759,Pit!$A$4:$BF$1664,56,FALSE))</f>
        <v>800</v>
      </c>
      <c r="W759" s="19">
        <f>IF($C759="B",VLOOKUP($A759,Bat!$A$4:$BA$1464,48,FALSE),VLOOKUP($A759,Pit!$A$4:$BF$1664,57,FALSE))</f>
        <v>0</v>
      </c>
      <c r="X759" s="14">
        <f t="shared" si="51"/>
        <v>1353</v>
      </c>
      <c r="Y759" s="20">
        <f t="shared" si="52"/>
        <v>503</v>
      </c>
      <c r="Z759" s="14">
        <f>IFERROR(VLOOKUP($D759,Results37!$F$3:$L$1396,Z$1,FALSE),"")</f>
        <v>330</v>
      </c>
      <c r="AA759" s="43">
        <f>IF(ISERROR(VLOOKUP(D759,Results37!$F$3:$O$1399,AA$1,FALSE)),"",IF(VLOOKUP(D759,Results37!$F$3:$O$1399,AA$1+1,FALSE)=1,"S"&amp;VLOOKUP(D759,Results37!$F$3:$O$1399,AA$1,FALSE),VLOOKUP(D759,Results37!$F$3:$O$1399,AA$1,FALSE)))</f>
        <v>11</v>
      </c>
      <c r="AB759" s="14">
        <f>IFERROR(VLOOKUP($D759,Results37!$F$3:$L$1396,AB$1,FALSE),"")</f>
        <v>22</v>
      </c>
      <c r="AC759" s="14" t="str">
        <f>IFERROR(VLOOKUP($D759,Results37!$F$3:$L$1396,AC$1,FALSE),"")</f>
        <v>Bakersfield Bears</v>
      </c>
      <c r="AD759" s="14">
        <f t="shared" si="53"/>
        <v>1023</v>
      </c>
      <c r="AE759" s="18" t="str">
        <f>IF(ISERROR(VLOOKUP($AC759&amp;"-"&amp;$F759&amp;" "&amp;G759,Bonuses!$B$1:$G$1006,4,FALSE)),"",INT(VLOOKUP($AC759&amp;"-"&amp;$F759&amp;" "&amp;$G759,Bonuses!$B$1:$G$1006,4,FALSE)))</f>
        <v/>
      </c>
      <c r="AF759" s="14" t="str">
        <f>IF(ISERROR(VLOOKUP($AC759&amp;"-"&amp;$F759,Bonuses!$B$1:$G$1006,5,FALSE)),"",IF(VLOOKUP($AC759&amp;"-"&amp;$F759,Bonuses!$B$1:$G$1006,5,FALSE)="","",VLOOKUP($AC759&amp;"-"&amp;$F759,Bonuses!$B$1:$G$1006,6,FALSE)&amp;" yrs, "&amp;VLOOKUP($AC759&amp;"-"&amp;$F759,Bonuses!$B$1:$G$1006,5,FALSE)))</f>
        <v/>
      </c>
    </row>
    <row r="760" spans="1:32" s="19" customFormat="1" hidden="1" x14ac:dyDescent="0.3">
      <c r="A760" s="19">
        <v>5335</v>
      </c>
      <c r="B760" s="19">
        <f t="shared" si="50"/>
        <v>0</v>
      </c>
      <c r="C760" s="14" t="str">
        <f>IF(ISNUMBER(IFERROR(VLOOKUP($A760,Pit!$A$4:$A$600,1,FALSE),"B")),"P","B")</f>
        <v>P</v>
      </c>
      <c r="D760" s="15">
        <f>IF($C760="B",VLOOKUP($A760,Bat!$A$4:$BG$1500,D$1,FALSE),VLOOKUP($A760,Pit!$A$4:$BA$1686,D$2,FALSE))</f>
        <v>5335</v>
      </c>
      <c r="E760" s="14" t="str">
        <f>IF($C760="B",VLOOKUP($A760,Bat!$A$4:$BG$1500,E$1,FALSE),VLOOKUP($A760,Pit!$A$4:$BA$1686,E$2,FALSE))</f>
        <v>RP</v>
      </c>
      <c r="F760" s="14" t="str">
        <f>IF($C760="B",VLOOKUP($A760,Bat!$A$4:$BG$1500,F$1,FALSE),VLOOKUP($A760,Pit!$A$4:$BA$1686,F$2,FALSE))</f>
        <v>James</v>
      </c>
      <c r="G760" s="14" t="str">
        <f>IF($C760="B",VLOOKUP($A760,Bat!$A$4:$BG$1500,G$1,FALSE),VLOOKUP($A760,Pit!$A$4:$BA$1686,G$2,FALSE))</f>
        <v>Rowe</v>
      </c>
      <c r="H760" s="14">
        <f>IF($C760="B",VLOOKUP($A760,Bat!$A$4:$BG$1500,H$1,FALSE),VLOOKUP($A760,Pit!$A$4:$BA$1686,H$2,FALSE))</f>
        <v>18</v>
      </c>
      <c r="I760" s="14" t="str">
        <f>IF($C760="B",VLOOKUP($A760,Bat!$A$4:$BG$1500,I$1,FALSE),VLOOKUP($A760,Pit!$A$4:$BA$1686,I$2,FALSE))</f>
        <v>R</v>
      </c>
      <c r="J760" s="14" t="str">
        <f>IF($C760="B",VLOOKUP($A760,Bat!$A$4:$BG$1500,J$1,FALSE),VLOOKUP($A760,Pit!$A$4:$BA$1686,J$2,FALSE))</f>
        <v>R</v>
      </c>
      <c r="K760" s="14" t="str">
        <f>IF($C760="B",VLOOKUP($A760,Bat!$A$4:$BG$1500,K$1,FALSE),VLOOKUP($A760,Pit!$A$4:$BA$1686,K$2,FALSE))</f>
        <v>Normal</v>
      </c>
      <c r="L760" s="15" t="str">
        <f>IF($C760="B",VLOOKUP($A760,Bat!$A$4:$BG$1500,L$1,FALSE),VLOOKUP($A760,Pit!$A$4:$BA$1686,L$2,FALSE))</f>
        <v>Normal</v>
      </c>
      <c r="M760" s="14">
        <f>IF($C760="B",VLOOKUP($A760,Bat!$A$4:$BG$1500,M$1,FALSE),VLOOKUP($A760,Pit!$A$4:$BA$1686,M$2,FALSE))</f>
        <v>3</v>
      </c>
      <c r="N760" s="14">
        <f>IF($C760="B",VLOOKUP($A760,Bat!$A$4:$BG$1500,N$1,FALSE),VLOOKUP($A760,Pit!$A$4:$BA$1686,N$2,FALSE))</f>
        <v>2</v>
      </c>
      <c r="O760" s="14">
        <f>IF($C760="B",VLOOKUP($A760,Bat!$A$4:$BG$1500,O$1,FALSE),VLOOKUP($A760,Pit!$A$4:$BA$1686,O$2,FALSE))</f>
        <v>2</v>
      </c>
      <c r="P760" s="14" t="str">
        <f>IF($C760="B",VLOOKUP($A760,Bat!$A$4:$BG$1500,P$1,FALSE),VLOOKUP($A760,Pit!$A$4:$BA$1686,P$2,FALSE))</f>
        <v>86-88 Mph</v>
      </c>
      <c r="Q760" s="15">
        <f>IF($C760="B",VLOOKUP($A760,Bat!$A$4:$BG$1500,Q$1,FALSE),VLOOKUP($A760,Pit!$A$4:$BA$1686,Q$2,FALSE))</f>
        <v>5</v>
      </c>
      <c r="R760" s="16">
        <f>IF($C760="B",VLOOKUP($A760,Bat!$A$4:$BG$1500,R$1,FALSE),VLOOKUP($A760,Pit!$A$4:$BA$1686,R$2,FALSE))</f>
        <v>96.305598125523716</v>
      </c>
      <c r="S760" s="17">
        <f>IF($C760="B",VLOOKUP($A760,Bat!$A$4:$BG$1500,S$1,FALSE),VLOOKUP($A760,Pit!$A$4:$BA$1686,S$2,FALSE))</f>
        <v>-0.43299654103756718</v>
      </c>
      <c r="T760" s="48" t="str">
        <f>IF($C760="B",VLOOKUP($A760,Bat!$A$4:$BG$1500,T$1,FALSE),VLOOKUP($A760,Pit!$A$4:$BA$1686,T$2,FALSE))</f>
        <v>$110k</v>
      </c>
      <c r="U760" s="19">
        <f>IF($C760="B",VLOOKUP($A760,Bat!$A$4:$AU$1464,46,FALSE),VLOOKUP($A760,Pit!$A$4:$BD$1664,55,FALSE))</f>
        <v>800</v>
      </c>
      <c r="V760" s="19">
        <f>IF($C760="B",VLOOKUP($A760,Bat!$A$4:$BA$1464,47,FALSE),VLOOKUP($A760,Pit!$A$4:$BF$1664,56,FALSE))</f>
        <v>800</v>
      </c>
      <c r="W760" s="19">
        <f>IF($C760="B",VLOOKUP($A760,Bat!$A$4:$BA$1464,48,FALSE),VLOOKUP($A760,Pit!$A$4:$BF$1664,57,FALSE))</f>
        <v>0</v>
      </c>
      <c r="X760" s="14">
        <f t="shared" si="51"/>
        <v>1577</v>
      </c>
      <c r="Y760" s="20">
        <f t="shared" si="52"/>
        <v>727</v>
      </c>
      <c r="Z760" s="14" t="str">
        <f>IFERROR(VLOOKUP($D760,Results37!$F$3:$L$1396,Z$1,FALSE),"")</f>
        <v/>
      </c>
      <c r="AA760" s="43" t="str">
        <f>IF(ISERROR(VLOOKUP(D760,Results37!$F$3:$O$1399,AA$1,FALSE)),"",IF(VLOOKUP(D760,Results37!$F$3:$O$1399,AA$1+1,FALSE)=1,"S"&amp;VLOOKUP(D760,Results37!$F$3:$O$1399,AA$1,FALSE),VLOOKUP(D760,Results37!$F$3:$O$1399,AA$1,FALSE)))</f>
        <v/>
      </c>
      <c r="AB760" s="14" t="str">
        <f>IFERROR(VLOOKUP($D760,Results37!$F$3:$L$1396,AB$1,FALSE),"")</f>
        <v/>
      </c>
      <c r="AC760" s="14" t="str">
        <f>IFERROR(VLOOKUP($D760,Results37!$F$3:$L$1396,AC$1,FALSE),"")</f>
        <v/>
      </c>
      <c r="AD760" s="14" t="e">
        <f t="shared" si="53"/>
        <v>#VALUE!</v>
      </c>
      <c r="AE760" s="18" t="str">
        <f>IF(ISERROR(VLOOKUP($AC760&amp;"-"&amp;$F760&amp;" "&amp;G760,Bonuses!$B$1:$G$1006,4,FALSE)),"",INT(VLOOKUP($AC760&amp;"-"&amp;$F760&amp;" "&amp;$G760,Bonuses!$B$1:$G$1006,4,FALSE)))</f>
        <v/>
      </c>
      <c r="AF760" s="14" t="str">
        <f>AA760&amp;"."&amp;AB760&amp;" ("&amp;Z760&amp;" overall) - "&amp;IF(C760="B",E760,J760&amp;"HP")&amp;" [url=http://www.pebabaseball.com/reports/news/html/players/player_"&amp;D760&amp;".html]"&amp;F760&amp;" "&amp;G760&amp;"[/url]"</f>
        <v>. ( overall) - RHP [url=http://www.pebabaseball.com/reports/news/html/players/player_5335.html]James Rowe[/url]</v>
      </c>
    </row>
    <row r="761" spans="1:32" s="19" customFormat="1" hidden="1" x14ac:dyDescent="0.3">
      <c r="A761" s="19">
        <v>8833</v>
      </c>
      <c r="B761" s="19">
        <f t="shared" si="50"/>
        <v>0</v>
      </c>
      <c r="C761" s="14" t="str">
        <f>IF(ISNUMBER(IFERROR(VLOOKUP($A761,Pit!$A$4:$A$600,1,FALSE),"B")),"P","B")</f>
        <v>B</v>
      </c>
      <c r="D761" s="15">
        <f>IF($C761="B",VLOOKUP($A761,Bat!$A$4:$BG$1500,D$1,FALSE),VLOOKUP($A761,Pit!$A$4:$BA$1686,D$2,FALSE))</f>
        <v>8833</v>
      </c>
      <c r="E761" s="14" t="str">
        <f>IF($C761="B",VLOOKUP($A761,Bat!$A$4:$BG$1500,E$1,FALSE),VLOOKUP($A761,Pit!$A$4:$BA$1686,E$2,FALSE))</f>
        <v>LF</v>
      </c>
      <c r="F761" s="14" t="str">
        <f>IF($C761="B",VLOOKUP($A761,Bat!$A$4:$BG$1500,F$1,FALSE),VLOOKUP($A761,Pit!$A$4:$BA$1686,F$2,FALSE))</f>
        <v>Vicente</v>
      </c>
      <c r="G761" s="14" t="str">
        <f>IF($C761="B",VLOOKUP($A761,Bat!$A$4:$BG$1500,G$1,FALSE),VLOOKUP($A761,Pit!$A$4:$BA$1686,G$2,FALSE))</f>
        <v>Morales</v>
      </c>
      <c r="H761" s="14">
        <f>IF($C761="B",VLOOKUP($A761,Bat!$A$4:$BG$1500,H$1,FALSE),VLOOKUP($A761,Pit!$A$4:$BA$1686,H$2,FALSE))</f>
        <v>21</v>
      </c>
      <c r="I761" s="14" t="str">
        <f>IF($C761="B",VLOOKUP($A761,Bat!$A$4:$BG$1500,I$1,FALSE),VLOOKUP($A761,Pit!$A$4:$BA$1686,I$2,FALSE))</f>
        <v>L</v>
      </c>
      <c r="J761" s="14" t="str">
        <f>IF($C761="B",VLOOKUP($A761,Bat!$A$4:$BG$1500,J$1,FALSE),VLOOKUP($A761,Pit!$A$4:$BA$1686,J$2,FALSE))</f>
        <v>L</v>
      </c>
      <c r="K761" s="14" t="str">
        <f>IF($C761="B",VLOOKUP($A761,Bat!$A$4:$BG$1500,K$1,FALSE),VLOOKUP($A761,Pit!$A$4:$BA$1686,K$2,FALSE))</f>
        <v>Normal</v>
      </c>
      <c r="L761" s="15" t="str">
        <f>IF($C761="B",VLOOKUP($A761,Bat!$A$4:$BG$1500,L$1,FALSE),VLOOKUP($A761,Pit!$A$4:$BA$1686,L$2,FALSE))</f>
        <v>Normal</v>
      </c>
      <c r="M761" s="14">
        <f>IF($C761="B",VLOOKUP($A761,Bat!$A$4:$BG$1500,M$1,FALSE),VLOOKUP($A761,Pit!$A$4:$BA$1686,M$2,FALSE))</f>
        <v>3</v>
      </c>
      <c r="N761" s="14">
        <f>IF($C761="B",VLOOKUP($A761,Bat!$A$4:$BG$1500,N$1,FALSE),VLOOKUP($A761,Pit!$A$4:$BA$1686,N$2,FALSE))</f>
        <v>6</v>
      </c>
      <c r="O761" s="14">
        <f>IF($C761="B",VLOOKUP($A761,Bat!$A$4:$BG$1500,O$1,FALSE),VLOOKUP($A761,Pit!$A$4:$BA$1686,O$2,FALSE))</f>
        <v>5</v>
      </c>
      <c r="P761" s="14">
        <f>IF($C761="B",VLOOKUP($A761,Bat!$A$4:$BG$1500,P$1,FALSE),VLOOKUP($A761,Pit!$A$4:$BA$1686,P$2,FALSE))</f>
        <v>2</v>
      </c>
      <c r="Q761" s="15">
        <f>IF($C761="B",VLOOKUP($A761,Bat!$A$4:$BG$1500,Q$1,FALSE),VLOOKUP($A761,Pit!$A$4:$BA$1686,Q$2,FALSE))</f>
        <v>4</v>
      </c>
      <c r="R761" s="16">
        <f>IF($C761="B",VLOOKUP($A761,Bat!$A$4:$BG$1500,R$1,FALSE),VLOOKUP($A761,Pit!$A$4:$BA$1686,R$2,FALSE))</f>
        <v>107.15662034004239</v>
      </c>
      <c r="S761" s="17">
        <f>IF($C761="B",VLOOKUP($A761,Bat!$A$4:$BG$1500,S$1,FALSE),VLOOKUP($A761,Pit!$A$4:$BA$1686,S$2,FALSE))</f>
        <v>-0.19873032311855721</v>
      </c>
      <c r="T761" s="48" t="str">
        <f>IF($C761="B",VLOOKUP($A761,Bat!$A$4:$BG$1500,T$1,FALSE),VLOOKUP($A761,Pit!$A$4:$BA$1686,T$2,FALSE))</f>
        <v>$34k</v>
      </c>
      <c r="U761" s="19">
        <f>IF($C761="B",VLOOKUP($A761,Bat!$A$4:$AU$1464,46,FALSE),VLOOKUP($A761,Pit!$A$4:$BD$1664,55,FALSE))</f>
        <v>800</v>
      </c>
      <c r="V761" s="19">
        <f>IF($C761="B",VLOOKUP($A761,Bat!$A$4:$BA$1464,47,FALSE),VLOOKUP($A761,Pit!$A$4:$BF$1664,56,FALSE))</f>
        <v>800</v>
      </c>
      <c r="W761" s="19">
        <f>IF($C761="B",VLOOKUP($A761,Bat!$A$4:$BA$1464,48,FALSE),VLOOKUP($A761,Pit!$A$4:$BF$1664,57,FALSE))</f>
        <v>0</v>
      </c>
      <c r="X761" s="14">
        <f t="shared" si="51"/>
        <v>1426</v>
      </c>
      <c r="Y761" s="20">
        <f t="shared" si="52"/>
        <v>576</v>
      </c>
      <c r="Z761" s="14">
        <f>IFERROR(VLOOKUP($D761,Results37!$F$3:$L$1396,Z$1,FALSE),"")</f>
        <v>361</v>
      </c>
      <c r="AA761" s="43">
        <f>IF(ISERROR(VLOOKUP(D761,Results37!$F$3:$O$1399,AA$1,FALSE)),"",IF(VLOOKUP(D761,Results37!$F$3:$O$1399,AA$1+1,FALSE)=1,"S"&amp;VLOOKUP(D761,Results37!$F$3:$O$1399,AA$1,FALSE),VLOOKUP(D761,Results37!$F$3:$O$1399,AA$1,FALSE)))</f>
        <v>12</v>
      </c>
      <c r="AB761" s="14">
        <f>IFERROR(VLOOKUP($D761,Results37!$F$3:$L$1396,AB$1,FALSE),"")</f>
        <v>21</v>
      </c>
      <c r="AC761" s="14" t="str">
        <f>IFERROR(VLOOKUP($D761,Results37!$F$3:$L$1396,AC$1,FALSE),"")</f>
        <v>Florida Farstriders</v>
      </c>
      <c r="AD761" s="14">
        <f t="shared" si="53"/>
        <v>1065</v>
      </c>
      <c r="AE761" s="18" t="str">
        <f>IF(ISERROR(VLOOKUP($AC761&amp;"-"&amp;$F761&amp;" "&amp;G761,Bonuses!$B$1:$G$1006,4,FALSE)),"",INT(VLOOKUP($AC761&amp;"-"&amp;$F761&amp;" "&amp;$G761,Bonuses!$B$1:$G$1006,4,FALSE)))</f>
        <v/>
      </c>
      <c r="AF761" s="14" t="str">
        <f>AA761&amp;"."&amp;AB761&amp;" ("&amp;Z761&amp;") - "&amp;E761&amp;" "&amp;F761&amp;" "&amp;G761</f>
        <v>12.21 (361) - LF Vicente Morales</v>
      </c>
    </row>
    <row r="762" spans="1:32" s="19" customFormat="1" hidden="1" x14ac:dyDescent="0.3">
      <c r="A762" s="19">
        <v>7075</v>
      </c>
      <c r="B762" s="19">
        <f t="shared" si="50"/>
        <v>0</v>
      </c>
      <c r="C762" s="14" t="str">
        <f>IF(ISNUMBER(IFERROR(VLOOKUP($A762,Pit!$A$4:$A$600,1,FALSE),"B")),"P","B")</f>
        <v>P</v>
      </c>
      <c r="D762" s="15">
        <f>IF($C762="B",VLOOKUP($A762,Bat!$A$4:$BG$1500,D$1,FALSE),VLOOKUP($A762,Pit!$A$4:$BA$1686,D$2,FALSE))</f>
        <v>7075</v>
      </c>
      <c r="E762" s="14" t="str">
        <f>IF($C762="B",VLOOKUP($A762,Bat!$A$4:$BG$1500,E$1,FALSE),VLOOKUP($A762,Pit!$A$4:$BA$1686,E$2,FALSE))</f>
        <v>SP</v>
      </c>
      <c r="F762" s="14" t="str">
        <f>IF($C762="B",VLOOKUP($A762,Bat!$A$4:$BG$1500,F$1,FALSE),VLOOKUP($A762,Pit!$A$4:$BA$1686,F$2,FALSE))</f>
        <v>Mitch</v>
      </c>
      <c r="G762" s="14" t="str">
        <f>IF($C762="B",VLOOKUP($A762,Bat!$A$4:$BG$1500,G$1,FALSE),VLOOKUP($A762,Pit!$A$4:$BA$1686,G$2,FALSE))</f>
        <v>Marks</v>
      </c>
      <c r="H762" s="14">
        <f>IF($C762="B",VLOOKUP($A762,Bat!$A$4:$BG$1500,H$1,FALSE),VLOOKUP($A762,Pit!$A$4:$BA$1686,H$2,FALSE))</f>
        <v>22</v>
      </c>
      <c r="I762" s="14" t="str">
        <f>IF($C762="B",VLOOKUP($A762,Bat!$A$4:$BG$1500,I$1,FALSE),VLOOKUP($A762,Pit!$A$4:$BA$1686,I$2,FALSE))</f>
        <v>R</v>
      </c>
      <c r="J762" s="14" t="str">
        <f>IF($C762="B",VLOOKUP($A762,Bat!$A$4:$BG$1500,J$1,FALSE),VLOOKUP($A762,Pit!$A$4:$BA$1686,J$2,FALSE))</f>
        <v>R</v>
      </c>
      <c r="K762" s="14" t="str">
        <f>IF($C762="B",VLOOKUP($A762,Bat!$A$4:$BG$1500,K$1,FALSE),VLOOKUP($A762,Pit!$A$4:$BA$1686,K$2,FALSE))</f>
        <v>Normal</v>
      </c>
      <c r="L762" s="15" t="str">
        <f>IF($C762="B",VLOOKUP($A762,Bat!$A$4:$BG$1500,L$1,FALSE),VLOOKUP($A762,Pit!$A$4:$BA$1686,L$2,FALSE))</f>
        <v>Normal</v>
      </c>
      <c r="M762" s="14">
        <f>IF($C762="B",VLOOKUP($A762,Bat!$A$4:$BG$1500,M$1,FALSE),VLOOKUP($A762,Pit!$A$4:$BA$1686,M$2,FALSE))</f>
        <v>4</v>
      </c>
      <c r="N762" s="14">
        <f>IF($C762="B",VLOOKUP($A762,Bat!$A$4:$BG$1500,N$1,FALSE),VLOOKUP($A762,Pit!$A$4:$BA$1686,N$2,FALSE))</f>
        <v>2</v>
      </c>
      <c r="O762" s="14">
        <f>IF($C762="B",VLOOKUP($A762,Bat!$A$4:$BG$1500,O$1,FALSE),VLOOKUP($A762,Pit!$A$4:$BA$1686,O$2,FALSE))</f>
        <v>2</v>
      </c>
      <c r="P762" s="14" t="str">
        <f>IF($C762="B",VLOOKUP($A762,Bat!$A$4:$BG$1500,P$1,FALSE),VLOOKUP($A762,Pit!$A$4:$BA$1686,P$2,FALSE))</f>
        <v>92-94 Mph</v>
      </c>
      <c r="Q762" s="15">
        <f>IF($C762="B",VLOOKUP($A762,Bat!$A$4:$BG$1500,Q$1,FALSE),VLOOKUP($A762,Pit!$A$4:$BA$1686,Q$2,FALSE))</f>
        <v>6</v>
      </c>
      <c r="R762" s="16">
        <f>IF($C762="B",VLOOKUP($A762,Bat!$A$4:$BG$1500,R$1,FALSE),VLOOKUP($A762,Pit!$A$4:$BA$1686,R$2,FALSE))</f>
        <v>96.22456887647192</v>
      </c>
      <c r="S762" s="17">
        <f>IF($C762="B",VLOOKUP($A762,Bat!$A$4:$BG$1500,S$1,FALSE),VLOOKUP($A762,Pit!$A$4:$BA$1686,S$2,FALSE))</f>
        <v>-0.44047202927476292</v>
      </c>
      <c r="T762" s="48" t="str">
        <f>IF($C762="B",VLOOKUP($A762,Bat!$A$4:$BG$1500,T$1,FALSE),VLOOKUP($A762,Pit!$A$4:$BA$1686,T$2,FALSE))</f>
        <v>-</v>
      </c>
      <c r="U762" s="19">
        <f>IF($C762="B",VLOOKUP($A762,Bat!$A$4:$AU$1464,46,FALSE),VLOOKUP($A762,Pit!$A$4:$BD$1664,55,FALSE))</f>
        <v>800</v>
      </c>
      <c r="V762" s="19">
        <f>IF($C762="B",VLOOKUP($A762,Bat!$A$4:$BA$1464,47,FALSE),VLOOKUP($A762,Pit!$A$4:$BF$1664,56,FALSE))</f>
        <v>800</v>
      </c>
      <c r="W762" s="19">
        <f>IF($C762="B",VLOOKUP($A762,Bat!$A$4:$BA$1464,48,FALSE),VLOOKUP($A762,Pit!$A$4:$BF$1664,57,FALSE))</f>
        <v>0</v>
      </c>
      <c r="X762" s="14">
        <f t="shared" si="51"/>
        <v>1578</v>
      </c>
      <c r="Y762" s="20">
        <f t="shared" si="52"/>
        <v>728</v>
      </c>
      <c r="Z762" s="14">
        <f>IFERROR(VLOOKUP($D762,Results37!$F$3:$L$1396,Z$1,FALSE),"")</f>
        <v>622</v>
      </c>
      <c r="AA762" s="43">
        <f>IF(ISERROR(VLOOKUP(D762,Results37!$F$3:$O$1399,AA$1,FALSE)),"",IF(VLOOKUP(D762,Results37!$F$3:$O$1399,AA$1+1,FALSE)=1,"S"&amp;VLOOKUP(D762,Results37!$F$3:$O$1399,AA$1,FALSE),VLOOKUP(D762,Results37!$F$3:$O$1399,AA$1,FALSE)))</f>
        <v>20</v>
      </c>
      <c r="AB762" s="14">
        <f>IFERROR(VLOOKUP($D762,Results37!$F$3:$L$1396,AB$1,FALSE),"")</f>
        <v>26</v>
      </c>
      <c r="AC762" s="14" t="str">
        <f>IFERROR(VLOOKUP($D762,Results37!$F$3:$L$1396,AC$1,FALSE),"")</f>
        <v>Havana Leones</v>
      </c>
      <c r="AD762" s="14">
        <f t="shared" si="53"/>
        <v>956</v>
      </c>
      <c r="AE762" s="18" t="str">
        <f>IF(ISERROR(VLOOKUP($AC762&amp;"-"&amp;$F762&amp;" "&amp;G762,Bonuses!$B$1:$G$1006,4,FALSE)),"",INT(VLOOKUP($AC762&amp;"-"&amp;$F762&amp;" "&amp;$G762,Bonuses!$B$1:$G$1006,4,FALSE)))</f>
        <v/>
      </c>
      <c r="AF762" s="14" t="str">
        <f>IF(ISERROR(VLOOKUP($AC762&amp;"-"&amp;$F762,Bonuses!$B$1:$G$1006,5,FALSE)),"",IF(VLOOKUP($AC762&amp;"-"&amp;$F762,Bonuses!$B$1:$G$1006,5,FALSE)="","",VLOOKUP($AC762&amp;"-"&amp;$F762,Bonuses!$B$1:$G$1006,6,FALSE)&amp;" yrs, "&amp;VLOOKUP($AC762&amp;"-"&amp;$F762,Bonuses!$B$1:$G$1006,5,FALSE)))</f>
        <v/>
      </c>
    </row>
    <row r="763" spans="1:32" s="19" customFormat="1" hidden="1" x14ac:dyDescent="0.3">
      <c r="A763" s="19">
        <v>400</v>
      </c>
      <c r="B763" s="19">
        <f t="shared" si="50"/>
        <v>0</v>
      </c>
      <c r="C763" s="14" t="str">
        <f>IF(ISNUMBER(IFERROR(VLOOKUP($A763,Pit!$A$4:$A$600,1,FALSE),"B")),"P","B")</f>
        <v>B</v>
      </c>
      <c r="D763" s="15">
        <f>IF($C763="B",VLOOKUP($A763,Bat!$A$4:$BG$1500,D$1,FALSE),VLOOKUP($A763,Pit!$A$4:$BA$1686,D$2,FALSE))</f>
        <v>400</v>
      </c>
      <c r="E763" s="14" t="str">
        <f>IF($C763="B",VLOOKUP($A763,Bat!$A$4:$BG$1500,E$1,FALSE),VLOOKUP($A763,Pit!$A$4:$BA$1686,E$2,FALSE))</f>
        <v>C</v>
      </c>
      <c r="F763" s="14" t="str">
        <f>IF($C763="B",VLOOKUP($A763,Bat!$A$4:$BG$1500,F$1,FALSE),VLOOKUP($A763,Pit!$A$4:$BA$1686,F$2,FALSE))</f>
        <v>Alfred</v>
      </c>
      <c r="G763" s="14" t="str">
        <f>IF($C763="B",VLOOKUP($A763,Bat!$A$4:$BG$1500,G$1,FALSE),VLOOKUP($A763,Pit!$A$4:$BA$1686,G$2,FALSE))</f>
        <v>Neeley</v>
      </c>
      <c r="H763" s="14">
        <f>IF($C763="B",VLOOKUP($A763,Bat!$A$4:$BG$1500,H$1,FALSE),VLOOKUP($A763,Pit!$A$4:$BA$1686,H$2,FALSE))</f>
        <v>22</v>
      </c>
      <c r="I763" s="14" t="str">
        <f>IF($C763="B",VLOOKUP($A763,Bat!$A$4:$BG$1500,I$1,FALSE),VLOOKUP($A763,Pit!$A$4:$BA$1686,I$2,FALSE))</f>
        <v>S</v>
      </c>
      <c r="J763" s="14" t="str">
        <f>IF($C763="B",VLOOKUP($A763,Bat!$A$4:$BG$1500,J$1,FALSE),VLOOKUP($A763,Pit!$A$4:$BA$1686,J$2,FALSE))</f>
        <v>R</v>
      </c>
      <c r="K763" s="14" t="str">
        <f>IF($C763="B",VLOOKUP($A763,Bat!$A$4:$BG$1500,K$1,FALSE),VLOOKUP($A763,Pit!$A$4:$BA$1686,K$2,FALSE))</f>
        <v>High</v>
      </c>
      <c r="L763" s="15" t="str">
        <f>IF($C763="B",VLOOKUP($A763,Bat!$A$4:$BG$1500,L$1,FALSE),VLOOKUP($A763,Pit!$A$4:$BA$1686,L$2,FALSE))</f>
        <v>Normal</v>
      </c>
      <c r="M763" s="14">
        <f>IF($C763="B",VLOOKUP($A763,Bat!$A$4:$BG$1500,M$1,FALSE),VLOOKUP($A763,Pit!$A$4:$BA$1686,M$2,FALSE))</f>
        <v>3</v>
      </c>
      <c r="N763" s="14">
        <f>IF($C763="B",VLOOKUP($A763,Bat!$A$4:$BG$1500,N$1,FALSE),VLOOKUP($A763,Pit!$A$4:$BA$1686,N$2,FALSE))</f>
        <v>3</v>
      </c>
      <c r="O763" s="14">
        <f>IF($C763="B",VLOOKUP($A763,Bat!$A$4:$BG$1500,O$1,FALSE),VLOOKUP($A763,Pit!$A$4:$BA$1686,O$2,FALSE))</f>
        <v>3</v>
      </c>
      <c r="P763" s="14">
        <f>IF($C763="B",VLOOKUP($A763,Bat!$A$4:$BG$1500,P$1,FALSE),VLOOKUP($A763,Pit!$A$4:$BA$1686,P$2,FALSE))</f>
        <v>4</v>
      </c>
      <c r="Q763" s="15">
        <f>IF($C763="B",VLOOKUP($A763,Bat!$A$4:$BG$1500,Q$1,FALSE),VLOOKUP($A763,Pit!$A$4:$BA$1686,Q$2,FALSE))</f>
        <v>3</v>
      </c>
      <c r="R763" s="16">
        <f>IF($C763="B",VLOOKUP($A763,Bat!$A$4:$BG$1500,R$1,FALSE),VLOOKUP($A763,Pit!$A$4:$BA$1686,R$2,FALSE))</f>
        <v>107.10555187369854</v>
      </c>
      <c r="S763" s="17">
        <f>IF($C763="B",VLOOKUP($A763,Bat!$A$4:$BG$1500,S$1,FALSE),VLOOKUP($A763,Pit!$A$4:$BA$1686,S$2,FALSE))</f>
        <v>-0.20939795255860821</v>
      </c>
      <c r="T763" s="48" t="str">
        <f>IF($C763="B",VLOOKUP($A763,Bat!$A$4:$BG$1500,T$1,FALSE),VLOOKUP($A763,Pit!$A$4:$BA$1686,T$2,FALSE))</f>
        <v>-</v>
      </c>
      <c r="U763" s="19">
        <f>IF($C763="B",VLOOKUP($A763,Bat!$A$4:$AU$1464,46,FALSE),VLOOKUP($A763,Pit!$A$4:$BD$1664,55,FALSE))</f>
        <v>800</v>
      </c>
      <c r="V763" s="19">
        <f>IF($C763="B",VLOOKUP($A763,Bat!$A$4:$BA$1464,47,FALSE),VLOOKUP($A763,Pit!$A$4:$BF$1664,56,FALSE))</f>
        <v>800</v>
      </c>
      <c r="W763" s="19">
        <f>IF($C763="B",VLOOKUP($A763,Bat!$A$4:$BA$1464,48,FALSE),VLOOKUP($A763,Pit!$A$4:$BF$1664,57,FALSE))</f>
        <v>0</v>
      </c>
      <c r="X763" s="14">
        <f t="shared" si="51"/>
        <v>1434</v>
      </c>
      <c r="Y763" s="20">
        <f t="shared" si="52"/>
        <v>584</v>
      </c>
      <c r="Z763" s="14" t="str">
        <f>IFERROR(VLOOKUP($D763,Results37!$F$3:$L$1396,Z$1,FALSE),"")</f>
        <v/>
      </c>
      <c r="AA763" s="43" t="str">
        <f>IF(ISERROR(VLOOKUP(D763,Results37!$F$3:$O$1399,AA$1,FALSE)),"",IF(VLOOKUP(D763,Results37!$F$3:$O$1399,AA$1+1,FALSE)=1,"S"&amp;VLOOKUP(D763,Results37!$F$3:$O$1399,AA$1,FALSE),VLOOKUP(D763,Results37!$F$3:$O$1399,AA$1,FALSE)))</f>
        <v/>
      </c>
      <c r="AB763" s="14" t="str">
        <f>IFERROR(VLOOKUP($D763,Results37!$F$3:$L$1396,AB$1,FALSE),"")</f>
        <v/>
      </c>
      <c r="AC763" s="14" t="str">
        <f>IFERROR(VLOOKUP($D763,Results37!$F$3:$L$1396,AC$1,FALSE),"")</f>
        <v/>
      </c>
      <c r="AD763" s="14" t="e">
        <f t="shared" si="53"/>
        <v>#VALUE!</v>
      </c>
      <c r="AE763" s="18" t="str">
        <f>IF(ISERROR(VLOOKUP($AC763&amp;"-"&amp;$F763&amp;" "&amp;G763,Bonuses!$B$1:$G$1006,4,FALSE)),"",INT(VLOOKUP($AC763&amp;"-"&amp;$F763&amp;" "&amp;$G763,Bonuses!$B$1:$G$1006,4,FALSE)))</f>
        <v/>
      </c>
      <c r="AF763" s="14" t="str">
        <f>AA763&amp;"."&amp;AB763&amp;" ("&amp;Z763&amp;") - "&amp;E763&amp;" "&amp;F763&amp;" "&amp;G763</f>
        <v>. () - C Alfred Neeley</v>
      </c>
    </row>
    <row r="764" spans="1:32" s="19" customFormat="1" hidden="1" x14ac:dyDescent="0.3">
      <c r="A764" s="19">
        <v>12593</v>
      </c>
      <c r="B764" s="19">
        <f t="shared" si="50"/>
        <v>0</v>
      </c>
      <c r="C764" s="14" t="str">
        <f>IF(ISNUMBER(IFERROR(VLOOKUP($A764,Pit!$A$4:$A$600,1,FALSE),"B")),"P","B")</f>
        <v>B</v>
      </c>
      <c r="D764" s="15">
        <f>IF($C764="B",VLOOKUP($A764,Bat!$A$4:$BG$1500,D$1,FALSE),VLOOKUP($A764,Pit!$A$4:$BA$1686,D$2,FALSE))</f>
        <v>12593</v>
      </c>
      <c r="E764" s="14" t="str">
        <f>IF($C764="B",VLOOKUP($A764,Bat!$A$4:$BG$1500,E$1,FALSE),VLOOKUP($A764,Pit!$A$4:$BA$1686,E$2,FALSE))</f>
        <v>CF</v>
      </c>
      <c r="F764" s="14" t="str">
        <f>IF($C764="B",VLOOKUP($A764,Bat!$A$4:$BG$1500,F$1,FALSE),VLOOKUP($A764,Pit!$A$4:$BA$1686,F$2,FALSE))</f>
        <v>Miguel</v>
      </c>
      <c r="G764" s="14" t="str">
        <f>IF($C764="B",VLOOKUP($A764,Bat!$A$4:$BG$1500,G$1,FALSE),VLOOKUP($A764,Pit!$A$4:$BA$1686,G$2,FALSE))</f>
        <v>Alba</v>
      </c>
      <c r="H764" s="14">
        <f>IF($C764="B",VLOOKUP($A764,Bat!$A$4:$BG$1500,H$1,FALSE),VLOOKUP($A764,Pit!$A$4:$BA$1686,H$2,FALSE))</f>
        <v>21</v>
      </c>
      <c r="I764" s="14" t="str">
        <f>IF($C764="B",VLOOKUP($A764,Bat!$A$4:$BG$1500,I$1,FALSE),VLOOKUP($A764,Pit!$A$4:$BA$1686,I$2,FALSE))</f>
        <v>R</v>
      </c>
      <c r="J764" s="14" t="str">
        <f>IF($C764="B",VLOOKUP($A764,Bat!$A$4:$BG$1500,J$1,FALSE),VLOOKUP($A764,Pit!$A$4:$BA$1686,J$2,FALSE))</f>
        <v>R</v>
      </c>
      <c r="K764" s="14" t="str">
        <f>IF($C764="B",VLOOKUP($A764,Bat!$A$4:$BG$1500,K$1,FALSE),VLOOKUP($A764,Pit!$A$4:$BA$1686,K$2,FALSE))</f>
        <v>High</v>
      </c>
      <c r="L764" s="15" t="str">
        <f>IF($C764="B",VLOOKUP($A764,Bat!$A$4:$BG$1500,L$1,FALSE),VLOOKUP($A764,Pit!$A$4:$BA$1686,L$2,FALSE))</f>
        <v>Normal</v>
      </c>
      <c r="M764" s="14">
        <f>IF($C764="B",VLOOKUP($A764,Bat!$A$4:$BG$1500,M$1,FALSE),VLOOKUP($A764,Pit!$A$4:$BA$1686,M$2,FALSE))</f>
        <v>3</v>
      </c>
      <c r="N764" s="14">
        <f>IF($C764="B",VLOOKUP($A764,Bat!$A$4:$BG$1500,N$1,FALSE),VLOOKUP($A764,Pit!$A$4:$BA$1686,N$2,FALSE))</f>
        <v>4</v>
      </c>
      <c r="O764" s="14">
        <f>IF($C764="B",VLOOKUP($A764,Bat!$A$4:$BG$1500,O$1,FALSE),VLOOKUP($A764,Pit!$A$4:$BA$1686,O$2,FALSE))</f>
        <v>2</v>
      </c>
      <c r="P764" s="14">
        <f>IF($C764="B",VLOOKUP($A764,Bat!$A$4:$BG$1500,P$1,FALSE),VLOOKUP($A764,Pit!$A$4:$BA$1686,P$2,FALSE))</f>
        <v>4</v>
      </c>
      <c r="Q764" s="15">
        <f>IF($C764="B",VLOOKUP($A764,Bat!$A$4:$BG$1500,Q$1,FALSE),VLOOKUP($A764,Pit!$A$4:$BA$1686,Q$2,FALSE))</f>
        <v>4</v>
      </c>
      <c r="R764" s="16">
        <f>IF($C764="B",VLOOKUP($A764,Bat!$A$4:$BG$1500,R$1,FALSE),VLOOKUP($A764,Pit!$A$4:$BA$1686,R$2,FALSE))</f>
        <v>106.37655826894994</v>
      </c>
      <c r="S764" s="17">
        <f>IF($C764="B",VLOOKUP($A764,Bat!$A$4:$BG$1500,S$1,FALSE),VLOOKUP($A764,Pit!$A$4:$BA$1686,S$2,FALSE))</f>
        <v>-0.36167653455604354</v>
      </c>
      <c r="T764" s="48" t="str">
        <f>IF($C764="B",VLOOKUP($A764,Bat!$A$4:$BG$1500,T$1,FALSE),VLOOKUP($A764,Pit!$A$4:$BA$1686,T$2,FALSE))</f>
        <v>$40k</v>
      </c>
      <c r="U764" s="19">
        <f>IF($C764="B",VLOOKUP($A764,Bat!$A$4:$AU$1464,46,FALSE),VLOOKUP($A764,Pit!$A$4:$BD$1664,55,FALSE))</f>
        <v>800</v>
      </c>
      <c r="V764" s="19">
        <f>IF($C764="B",VLOOKUP($A764,Bat!$A$4:$BA$1464,47,FALSE),VLOOKUP($A764,Pit!$A$4:$BF$1664,56,FALSE))</f>
        <v>800</v>
      </c>
      <c r="W764" s="19">
        <f>IF($C764="B",VLOOKUP($A764,Bat!$A$4:$BA$1464,48,FALSE),VLOOKUP($A764,Pit!$A$4:$BF$1664,57,FALSE))</f>
        <v>0</v>
      </c>
      <c r="X764" s="14">
        <f t="shared" si="51"/>
        <v>1531</v>
      </c>
      <c r="Y764" s="20">
        <f t="shared" si="52"/>
        <v>681</v>
      </c>
      <c r="Z764" s="14">
        <f>IFERROR(VLOOKUP($D764,Results37!$F$3:$L$1396,Z$1,FALSE),"")</f>
        <v>311</v>
      </c>
      <c r="AA764" s="43">
        <f>IF(ISERROR(VLOOKUP(D764,Results37!$F$3:$O$1399,AA$1,FALSE)),"",IF(VLOOKUP(D764,Results37!$F$3:$O$1399,AA$1+1,FALSE)=1,"S"&amp;VLOOKUP(D764,Results37!$F$3:$O$1399,AA$1,FALSE),VLOOKUP(D764,Results37!$F$3:$O$1399,AA$1,FALSE)))</f>
        <v>11</v>
      </c>
      <c r="AB764" s="14">
        <f>IFERROR(VLOOKUP($D764,Results37!$F$3:$L$1396,AB$1,FALSE),"")</f>
        <v>3</v>
      </c>
      <c r="AC764" s="14" t="str">
        <f>IFERROR(VLOOKUP($D764,Results37!$F$3:$L$1396,AC$1,FALSE),"")</f>
        <v>Madison Malts</v>
      </c>
      <c r="AD764" s="14">
        <f t="shared" si="53"/>
        <v>1220</v>
      </c>
      <c r="AE764" s="18" t="str">
        <f>IF(ISERROR(VLOOKUP($AC764&amp;"-"&amp;$F764&amp;" "&amp;G764,Bonuses!$B$1:$G$1006,4,FALSE)),"",INT(VLOOKUP($AC764&amp;"-"&amp;$F764&amp;" "&amp;$G764,Bonuses!$B$1:$G$1006,4,FALSE)))</f>
        <v/>
      </c>
      <c r="AF764" s="14" t="str">
        <f>AA764&amp;"."&amp;AB764&amp;" ("&amp;Z764&amp;") - "&amp;E764&amp;" "&amp;F764&amp;" "&amp;G764</f>
        <v>11.3 (311) - CF Miguel Alba</v>
      </c>
    </row>
    <row r="765" spans="1:32" s="19" customFormat="1" hidden="1" x14ac:dyDescent="0.3">
      <c r="A765" s="19">
        <v>13200</v>
      </c>
      <c r="B765" s="19">
        <f t="shared" si="50"/>
        <v>0</v>
      </c>
      <c r="C765" s="14" t="str">
        <f>IF(ISNUMBER(IFERROR(VLOOKUP($A765,Pit!$A$4:$A$600,1,FALSE),"B")),"P","B")</f>
        <v>B</v>
      </c>
      <c r="D765" s="15">
        <f>IF($C765="B",VLOOKUP($A765,Bat!$A$4:$BG$1500,D$1,FALSE),VLOOKUP($A765,Pit!$A$4:$BA$1686,D$2,FALSE))</f>
        <v>13200</v>
      </c>
      <c r="E765" s="14" t="str">
        <f>IF($C765="B",VLOOKUP($A765,Bat!$A$4:$BG$1500,E$1,FALSE),VLOOKUP($A765,Pit!$A$4:$BA$1686,E$2,FALSE))</f>
        <v>1B</v>
      </c>
      <c r="F765" s="14" t="str">
        <f>IF($C765="B",VLOOKUP($A765,Bat!$A$4:$BG$1500,F$1,FALSE),VLOOKUP($A765,Pit!$A$4:$BA$1686,F$2,FALSE))</f>
        <v>Nicolaas</v>
      </c>
      <c r="G765" s="14" t="str">
        <f>IF($C765="B",VLOOKUP($A765,Bat!$A$4:$BG$1500,G$1,FALSE),VLOOKUP($A765,Pit!$A$4:$BA$1686,G$2,FALSE))</f>
        <v>Leeuwenburgh</v>
      </c>
      <c r="H765" s="14">
        <f>IF($C765="B",VLOOKUP($A765,Bat!$A$4:$BG$1500,H$1,FALSE),VLOOKUP($A765,Pit!$A$4:$BA$1686,H$2,FALSE))</f>
        <v>21</v>
      </c>
      <c r="I765" s="14" t="str">
        <f>IF($C765="B",VLOOKUP($A765,Bat!$A$4:$BG$1500,I$1,FALSE),VLOOKUP($A765,Pit!$A$4:$BA$1686,I$2,FALSE))</f>
        <v>S</v>
      </c>
      <c r="J765" s="14" t="str">
        <f>IF($C765="B",VLOOKUP($A765,Bat!$A$4:$BG$1500,J$1,FALSE),VLOOKUP($A765,Pit!$A$4:$BA$1686,J$2,FALSE))</f>
        <v>R</v>
      </c>
      <c r="K765" s="14" t="str">
        <f>IF($C765="B",VLOOKUP($A765,Bat!$A$4:$BG$1500,K$1,FALSE),VLOOKUP($A765,Pit!$A$4:$BA$1686,K$2,FALSE))</f>
        <v>High</v>
      </c>
      <c r="L765" s="15" t="str">
        <f>IF($C765="B",VLOOKUP($A765,Bat!$A$4:$BG$1500,L$1,FALSE),VLOOKUP($A765,Pit!$A$4:$BA$1686,L$2,FALSE))</f>
        <v>Normal</v>
      </c>
      <c r="M765" s="14">
        <f>IF($C765="B",VLOOKUP($A765,Bat!$A$4:$BG$1500,M$1,FALSE),VLOOKUP($A765,Pit!$A$4:$BA$1686,M$2,FALSE))</f>
        <v>2</v>
      </c>
      <c r="N765" s="14">
        <f>IF($C765="B",VLOOKUP($A765,Bat!$A$4:$BG$1500,N$1,FALSE),VLOOKUP($A765,Pit!$A$4:$BA$1686,N$2,FALSE))</f>
        <v>4</v>
      </c>
      <c r="O765" s="14">
        <f>IF($C765="B",VLOOKUP($A765,Bat!$A$4:$BG$1500,O$1,FALSE),VLOOKUP($A765,Pit!$A$4:$BA$1686,O$2,FALSE))</f>
        <v>4</v>
      </c>
      <c r="P765" s="14">
        <f>IF($C765="B",VLOOKUP($A765,Bat!$A$4:$BG$1500,P$1,FALSE),VLOOKUP($A765,Pit!$A$4:$BA$1686,P$2,FALSE))</f>
        <v>6</v>
      </c>
      <c r="Q765" s="15">
        <f>IF($C765="B",VLOOKUP($A765,Bat!$A$4:$BG$1500,Q$1,FALSE),VLOOKUP($A765,Pit!$A$4:$BA$1686,Q$2,FALSE))</f>
        <v>3</v>
      </c>
      <c r="R765" s="16">
        <f>IF($C765="B",VLOOKUP($A765,Bat!$A$4:$BG$1500,R$1,FALSE),VLOOKUP($A765,Pit!$A$4:$BA$1686,R$2,FALSE))</f>
        <v>105.91641378718974</v>
      </c>
      <c r="S765" s="17">
        <f>IF($C765="B",VLOOKUP($A765,Bat!$A$4:$BG$1500,S$1,FALSE),VLOOKUP($A765,Pit!$A$4:$BA$1686,S$2,FALSE))</f>
        <v>-0.45779555225380619</v>
      </c>
      <c r="T765" s="48" t="str">
        <f>IF($C765="B",VLOOKUP($A765,Bat!$A$4:$BG$1500,T$1,FALSE),VLOOKUP($A765,Pit!$A$4:$BA$1686,T$2,FALSE))</f>
        <v>$20k</v>
      </c>
      <c r="U765" s="19">
        <f>IF($C765="B",VLOOKUP($A765,Bat!$A$4:$AU$1464,46,FALSE),VLOOKUP($A765,Pit!$A$4:$BD$1664,55,FALSE))</f>
        <v>800</v>
      </c>
      <c r="V765" s="19">
        <f>IF($C765="B",VLOOKUP($A765,Bat!$A$4:$BA$1464,47,FALSE),VLOOKUP($A765,Pit!$A$4:$BF$1664,56,FALSE))</f>
        <v>800</v>
      </c>
      <c r="W765" s="19">
        <f>IF($C765="B",VLOOKUP($A765,Bat!$A$4:$BA$1464,48,FALSE),VLOOKUP($A765,Pit!$A$4:$BF$1664,57,FALSE))</f>
        <v>0</v>
      </c>
      <c r="X765" s="14">
        <f t="shared" si="51"/>
        <v>1584</v>
      </c>
      <c r="Y765" s="20">
        <f t="shared" si="52"/>
        <v>734</v>
      </c>
      <c r="Z765" s="14">
        <f>IFERROR(VLOOKUP($D765,Results37!$F$3:$L$1396,Z$1,FALSE),"")</f>
        <v>499</v>
      </c>
      <c r="AA765" s="43">
        <f>IF(ISERROR(VLOOKUP(D765,Results37!$F$3:$O$1399,AA$1,FALSE)),"",IF(VLOOKUP(D765,Results37!$F$3:$O$1399,AA$1+1,FALSE)=1,"S"&amp;VLOOKUP(D765,Results37!$F$3:$O$1399,AA$1,FALSE),VLOOKUP(D765,Results37!$F$3:$O$1399,AA$1,FALSE)))</f>
        <v>16</v>
      </c>
      <c r="AB765" s="14">
        <f>IFERROR(VLOOKUP($D765,Results37!$F$3:$L$1396,AB$1,FALSE),"")</f>
        <v>31</v>
      </c>
      <c r="AC765" s="14" t="str">
        <f>IFERROR(VLOOKUP($D765,Results37!$F$3:$L$1396,AC$1,FALSE),"")</f>
        <v>Tempe Knights</v>
      </c>
      <c r="AD765" s="14">
        <f t="shared" si="53"/>
        <v>1085</v>
      </c>
      <c r="AE765" s="18" t="str">
        <f>IF(ISERROR(VLOOKUP($AC765&amp;"-"&amp;$F765&amp;" "&amp;G765,Bonuses!$B$1:$G$1006,4,FALSE)),"",INT(VLOOKUP($AC765&amp;"-"&amp;$F765&amp;" "&amp;$G765,Bonuses!$B$1:$G$1006,4,FALSE)))</f>
        <v/>
      </c>
      <c r="AF765" s="14" t="str">
        <f>IF(ISERROR(VLOOKUP($AC765&amp;"-"&amp;$F765,Bonuses!$B$1:$G$1006,5,FALSE)),"",IF(VLOOKUP($AC765&amp;"-"&amp;$F765,Bonuses!$B$1:$G$1006,5,FALSE)="","",VLOOKUP($AC765&amp;"-"&amp;$F765,Bonuses!$B$1:$G$1006,6,FALSE)&amp;" yrs, "&amp;VLOOKUP($AC765&amp;"-"&amp;$F765,Bonuses!$B$1:$G$1006,5,FALSE)))</f>
        <v/>
      </c>
    </row>
    <row r="766" spans="1:32" s="19" customFormat="1" hidden="1" x14ac:dyDescent="0.3">
      <c r="A766" s="19">
        <v>1978</v>
      </c>
      <c r="B766" s="19">
        <f t="shared" si="50"/>
        <v>0</v>
      </c>
      <c r="C766" s="14" t="str">
        <f>IF(ISNUMBER(IFERROR(VLOOKUP($A766,Pit!$A$4:$A$600,1,FALSE),"B")),"P","B")</f>
        <v>P</v>
      </c>
      <c r="D766" s="15">
        <f>IF($C766="B",VLOOKUP($A766,Bat!$A$4:$BG$1500,D$1,FALSE),VLOOKUP($A766,Pit!$A$4:$BA$1686,D$2,FALSE))</f>
        <v>1978</v>
      </c>
      <c r="E766" s="14" t="str">
        <f>IF($C766="B",VLOOKUP($A766,Bat!$A$4:$BG$1500,E$1,FALSE),VLOOKUP($A766,Pit!$A$4:$BA$1686,E$2,FALSE))</f>
        <v>SP</v>
      </c>
      <c r="F766" s="14" t="str">
        <f>IF($C766="B",VLOOKUP($A766,Bat!$A$4:$BG$1500,F$1,FALSE),VLOOKUP($A766,Pit!$A$4:$BA$1686,F$2,FALSE))</f>
        <v>Ken</v>
      </c>
      <c r="G766" s="14" t="str">
        <f>IF($C766="B",VLOOKUP($A766,Bat!$A$4:$BG$1500,G$1,FALSE),VLOOKUP($A766,Pit!$A$4:$BA$1686,G$2,FALSE))</f>
        <v>Jordan</v>
      </c>
      <c r="H766" s="14">
        <f>IF($C766="B",VLOOKUP($A766,Bat!$A$4:$BG$1500,H$1,FALSE),VLOOKUP($A766,Pit!$A$4:$BA$1686,H$2,FALSE))</f>
        <v>22</v>
      </c>
      <c r="I766" s="14" t="str">
        <f>IF($C766="B",VLOOKUP($A766,Bat!$A$4:$BG$1500,I$1,FALSE),VLOOKUP($A766,Pit!$A$4:$BA$1686,I$2,FALSE))</f>
        <v>L</v>
      </c>
      <c r="J766" s="14" t="str">
        <f>IF($C766="B",VLOOKUP($A766,Bat!$A$4:$BG$1500,J$1,FALSE),VLOOKUP($A766,Pit!$A$4:$BA$1686,J$2,FALSE))</f>
        <v>L</v>
      </c>
      <c r="K766" s="14" t="str">
        <f>IF($C766="B",VLOOKUP($A766,Bat!$A$4:$BG$1500,K$1,FALSE),VLOOKUP($A766,Pit!$A$4:$BA$1686,K$2,FALSE))</f>
        <v>Normal</v>
      </c>
      <c r="L766" s="15" t="str">
        <f>IF($C766="B",VLOOKUP($A766,Bat!$A$4:$BG$1500,L$1,FALSE),VLOOKUP($A766,Pit!$A$4:$BA$1686,L$2,FALSE))</f>
        <v>Normal</v>
      </c>
      <c r="M766" s="14">
        <f>IF($C766="B",VLOOKUP($A766,Bat!$A$4:$BG$1500,M$1,FALSE),VLOOKUP($A766,Pit!$A$4:$BA$1686,M$2,FALSE))</f>
        <v>4</v>
      </c>
      <c r="N766" s="14">
        <f>IF($C766="B",VLOOKUP($A766,Bat!$A$4:$BG$1500,N$1,FALSE),VLOOKUP($A766,Pit!$A$4:$BA$1686,N$2,FALSE))</f>
        <v>2</v>
      </c>
      <c r="O766" s="14">
        <f>IF($C766="B",VLOOKUP($A766,Bat!$A$4:$BG$1500,O$1,FALSE),VLOOKUP($A766,Pit!$A$4:$BA$1686,O$2,FALSE))</f>
        <v>2</v>
      </c>
      <c r="P766" s="14" t="str">
        <f>IF($C766="B",VLOOKUP($A766,Bat!$A$4:$BG$1500,P$1,FALSE),VLOOKUP($A766,Pit!$A$4:$BA$1686,P$2,FALSE))</f>
        <v>92-94 Mph</v>
      </c>
      <c r="Q766" s="15">
        <f>IF($C766="B",VLOOKUP($A766,Bat!$A$4:$BG$1500,Q$1,FALSE),VLOOKUP($A766,Pit!$A$4:$BA$1686,Q$2,FALSE))</f>
        <v>4</v>
      </c>
      <c r="R766" s="16">
        <f>IF($C766="B",VLOOKUP($A766,Bat!$A$4:$BG$1500,R$1,FALSE),VLOOKUP($A766,Pit!$A$4:$BA$1686,R$2,FALSE))</f>
        <v>95.995140212491975</v>
      </c>
      <c r="S766" s="17">
        <f>IF($C766="B",VLOOKUP($A766,Bat!$A$4:$BG$1500,S$1,FALSE),VLOOKUP($A766,Pit!$A$4:$BA$1686,S$2,FALSE))</f>
        <v>-0.46163835253368007</v>
      </c>
      <c r="T766" s="48" t="str">
        <f>IF($C766="B",VLOOKUP($A766,Bat!$A$4:$BG$1500,T$1,FALSE),VLOOKUP($A766,Pit!$A$4:$BA$1686,T$2,FALSE))</f>
        <v>-</v>
      </c>
      <c r="U766" s="19">
        <f>IF($C766="B",VLOOKUP($A766,Bat!$A$4:$AU$1464,46,FALSE),VLOOKUP($A766,Pit!$A$4:$BD$1664,55,FALSE))</f>
        <v>800</v>
      </c>
      <c r="V766" s="19">
        <f>IF($C766="B",VLOOKUP($A766,Bat!$A$4:$BA$1464,47,FALSE),VLOOKUP($A766,Pit!$A$4:$BF$1664,56,FALSE))</f>
        <v>800</v>
      </c>
      <c r="W766" s="19">
        <f>IF($C766="B",VLOOKUP($A766,Bat!$A$4:$BA$1464,48,FALSE),VLOOKUP($A766,Pit!$A$4:$BF$1664,57,FALSE))</f>
        <v>0</v>
      </c>
      <c r="X766" s="14">
        <f t="shared" si="51"/>
        <v>1585</v>
      </c>
      <c r="Y766" s="20">
        <f t="shared" si="52"/>
        <v>735</v>
      </c>
      <c r="Z766" s="14">
        <f>IFERROR(VLOOKUP($D766,Results37!$F$3:$L$1396,Z$1,FALSE),"")</f>
        <v>558</v>
      </c>
      <c r="AA766" s="43">
        <f>IF(ISERROR(VLOOKUP(D766,Results37!$F$3:$O$1399,AA$1,FALSE)),"",IF(VLOOKUP(D766,Results37!$F$3:$O$1399,AA$1+1,FALSE)=1,"S"&amp;VLOOKUP(D766,Results37!$F$3:$O$1399,AA$1,FALSE),VLOOKUP(D766,Results37!$F$3:$O$1399,AA$1,FALSE)))</f>
        <v>18</v>
      </c>
      <c r="AB766" s="14">
        <f>IFERROR(VLOOKUP($D766,Results37!$F$3:$L$1396,AB$1,FALSE),"")</f>
        <v>26</v>
      </c>
      <c r="AC766" s="14" t="str">
        <f>IFERROR(VLOOKUP($D766,Results37!$F$3:$L$1396,AC$1,FALSE),"")</f>
        <v>Havana Leones</v>
      </c>
      <c r="AD766" s="14">
        <f t="shared" si="53"/>
        <v>1027</v>
      </c>
      <c r="AE766" s="18" t="str">
        <f>IF(ISERROR(VLOOKUP($AC766&amp;"-"&amp;$F766&amp;" "&amp;G766,Bonuses!$B$1:$G$1006,4,FALSE)),"",INT(VLOOKUP($AC766&amp;"-"&amp;$F766&amp;" "&amp;$G766,Bonuses!$B$1:$G$1006,4,FALSE)))</f>
        <v/>
      </c>
      <c r="AF766" s="14" t="str">
        <f>IF(ISERROR(VLOOKUP($AC766&amp;"-"&amp;$F766,Bonuses!$B$1:$G$1006,5,FALSE)),"",IF(VLOOKUP($AC766&amp;"-"&amp;$F766,Bonuses!$B$1:$G$1006,5,FALSE)="","",VLOOKUP($AC766&amp;"-"&amp;$F766,Bonuses!$B$1:$G$1006,6,FALSE)&amp;" yrs, "&amp;VLOOKUP($AC766&amp;"-"&amp;$F766,Bonuses!$B$1:$G$1006,5,FALSE)))</f>
        <v/>
      </c>
    </row>
    <row r="767" spans="1:32" s="19" customFormat="1" hidden="1" x14ac:dyDescent="0.3">
      <c r="A767" s="19">
        <v>5113</v>
      </c>
      <c r="B767" s="19">
        <f t="shared" si="50"/>
        <v>0</v>
      </c>
      <c r="C767" s="14" t="str">
        <f>IF(ISNUMBER(IFERROR(VLOOKUP($A767,Pit!$A$4:$A$600,1,FALSE),"B")),"P","B")</f>
        <v>P</v>
      </c>
      <c r="D767" s="15">
        <f>IF($C767="B",VLOOKUP($A767,Bat!$A$4:$BG$1500,D$1,FALSE),VLOOKUP($A767,Pit!$A$4:$BA$1686,D$2,FALSE))</f>
        <v>5113</v>
      </c>
      <c r="E767" s="14" t="str">
        <f>IF($C767="B",VLOOKUP($A767,Bat!$A$4:$BG$1500,E$1,FALSE),VLOOKUP($A767,Pit!$A$4:$BA$1686,E$2,FALSE))</f>
        <v>SP</v>
      </c>
      <c r="F767" s="14" t="str">
        <f>IF($C767="B",VLOOKUP($A767,Bat!$A$4:$BG$1500,F$1,FALSE),VLOOKUP($A767,Pit!$A$4:$BA$1686,F$2,FALSE))</f>
        <v>Sam</v>
      </c>
      <c r="G767" s="14" t="str">
        <f>IF($C767="B",VLOOKUP($A767,Bat!$A$4:$BG$1500,G$1,FALSE),VLOOKUP($A767,Pit!$A$4:$BA$1686,G$2,FALSE))</f>
        <v>Fisher</v>
      </c>
      <c r="H767" s="14">
        <f>IF($C767="B",VLOOKUP($A767,Bat!$A$4:$BG$1500,H$1,FALSE),VLOOKUP($A767,Pit!$A$4:$BA$1686,H$2,FALSE))</f>
        <v>21</v>
      </c>
      <c r="I767" s="14" t="str">
        <f>IF($C767="B",VLOOKUP($A767,Bat!$A$4:$BG$1500,I$1,FALSE),VLOOKUP($A767,Pit!$A$4:$BA$1686,I$2,FALSE))</f>
        <v>R</v>
      </c>
      <c r="J767" s="14" t="str">
        <f>IF($C767="B",VLOOKUP($A767,Bat!$A$4:$BG$1500,J$1,FALSE),VLOOKUP($A767,Pit!$A$4:$BA$1686,J$2,FALSE))</f>
        <v>R</v>
      </c>
      <c r="K767" s="14" t="str">
        <f>IF($C767="B",VLOOKUP($A767,Bat!$A$4:$BG$1500,K$1,FALSE),VLOOKUP($A767,Pit!$A$4:$BA$1686,K$2,FALSE))</f>
        <v>Low</v>
      </c>
      <c r="L767" s="15" t="str">
        <f>IF($C767="B",VLOOKUP($A767,Bat!$A$4:$BG$1500,L$1,FALSE),VLOOKUP($A767,Pit!$A$4:$BA$1686,L$2,FALSE))</f>
        <v>High</v>
      </c>
      <c r="M767" s="14">
        <f>IF($C767="B",VLOOKUP($A767,Bat!$A$4:$BG$1500,M$1,FALSE),VLOOKUP($A767,Pit!$A$4:$BA$1686,M$2,FALSE))</f>
        <v>5</v>
      </c>
      <c r="N767" s="14">
        <f>IF($C767="B",VLOOKUP($A767,Bat!$A$4:$BG$1500,N$1,FALSE),VLOOKUP($A767,Pit!$A$4:$BA$1686,N$2,FALSE))</f>
        <v>1</v>
      </c>
      <c r="O767" s="14">
        <f>IF($C767="B",VLOOKUP($A767,Bat!$A$4:$BG$1500,O$1,FALSE),VLOOKUP($A767,Pit!$A$4:$BA$1686,O$2,FALSE))</f>
        <v>2</v>
      </c>
      <c r="P767" s="14" t="str">
        <f>IF($C767="B",VLOOKUP($A767,Bat!$A$4:$BG$1500,P$1,FALSE),VLOOKUP($A767,Pit!$A$4:$BA$1686,P$2,FALSE))</f>
        <v>92-94 Mph</v>
      </c>
      <c r="Q767" s="15">
        <f>IF($C767="B",VLOOKUP($A767,Bat!$A$4:$BG$1500,Q$1,FALSE),VLOOKUP($A767,Pit!$A$4:$BA$1686,Q$2,FALSE))</f>
        <v>6</v>
      </c>
      <c r="R767" s="16">
        <f>IF($C767="B",VLOOKUP($A767,Bat!$A$4:$BG$1500,R$1,FALSE),VLOOKUP($A767,Pit!$A$4:$BA$1686,R$2,FALSE))</f>
        <v>98.084057241031587</v>
      </c>
      <c r="S767" s="17">
        <f>IF($C767="B",VLOOKUP($A767,Bat!$A$4:$BG$1500,S$1,FALSE),VLOOKUP($A767,Pit!$A$4:$BA$1686,S$2,FALSE))</f>
        <v>-0.26892183525059538</v>
      </c>
      <c r="T767" s="48" t="str">
        <f>IF($C767="B",VLOOKUP($A767,Bat!$A$4:$BG$1500,T$1,FALSE),VLOOKUP($A767,Pit!$A$4:$BA$1686,T$2,FALSE))</f>
        <v>-</v>
      </c>
      <c r="U767" s="19">
        <f>IF($C767="B",VLOOKUP($A767,Bat!$A$4:$AU$1464,46,FALSE),VLOOKUP($A767,Pit!$A$4:$BD$1664,55,FALSE))</f>
        <v>800</v>
      </c>
      <c r="V767" s="19">
        <f>IF($C767="B",VLOOKUP($A767,Bat!$A$4:$BA$1464,47,FALSE),VLOOKUP($A767,Pit!$A$4:$BF$1664,56,FALSE))</f>
        <v>800</v>
      </c>
      <c r="W767" s="19">
        <f>IF($C767="B",VLOOKUP($A767,Bat!$A$4:$BA$1464,48,FALSE),VLOOKUP($A767,Pit!$A$4:$BF$1664,57,FALSE))</f>
        <v>0</v>
      </c>
      <c r="X767" s="14">
        <f t="shared" si="51"/>
        <v>1484</v>
      </c>
      <c r="Y767" s="20">
        <f t="shared" si="52"/>
        <v>634</v>
      </c>
      <c r="Z767" s="14">
        <f>IFERROR(VLOOKUP($D767,Results37!$F$3:$L$1396,Z$1,FALSE),"")</f>
        <v>462</v>
      </c>
      <c r="AA767" s="43">
        <f>IF(ISERROR(VLOOKUP(D767,Results37!$F$3:$O$1399,AA$1,FALSE)),"",IF(VLOOKUP(D767,Results37!$F$3:$O$1399,AA$1+1,FALSE)=1,"S"&amp;VLOOKUP(D767,Results37!$F$3:$O$1399,AA$1,FALSE),VLOOKUP(D767,Results37!$F$3:$O$1399,AA$1,FALSE)))</f>
        <v>15</v>
      </c>
      <c r="AB767" s="14">
        <f>IFERROR(VLOOKUP($D767,Results37!$F$3:$L$1396,AB$1,FALSE),"")</f>
        <v>26</v>
      </c>
      <c r="AC767" s="14" t="str">
        <f>IFERROR(VLOOKUP($D767,Results37!$F$3:$L$1396,AC$1,FALSE),"")</f>
        <v>Havana Leones</v>
      </c>
      <c r="AD767" s="14">
        <f t="shared" si="53"/>
        <v>1022</v>
      </c>
      <c r="AE767" s="18" t="str">
        <f>IF(ISERROR(VLOOKUP($AC767&amp;"-"&amp;$F767&amp;" "&amp;G767,Bonuses!$B$1:$G$1006,4,FALSE)),"",INT(VLOOKUP($AC767&amp;"-"&amp;$F767&amp;" "&amp;$G767,Bonuses!$B$1:$G$1006,4,FALSE)))</f>
        <v/>
      </c>
      <c r="AF767" s="14" t="str">
        <f>IF(ISERROR(VLOOKUP($AC767&amp;"-"&amp;$F767,Bonuses!$B$1:$G$1006,5,FALSE)),"",IF(VLOOKUP($AC767&amp;"-"&amp;$F767,Bonuses!$B$1:$G$1006,5,FALSE)="","",VLOOKUP($AC767&amp;"-"&amp;$F767,Bonuses!$B$1:$G$1006,6,FALSE)&amp;" yrs, "&amp;VLOOKUP($AC767&amp;"-"&amp;$F767,Bonuses!$B$1:$G$1006,5,FALSE)))</f>
        <v/>
      </c>
    </row>
    <row r="768" spans="1:32" s="19" customFormat="1" hidden="1" x14ac:dyDescent="0.3">
      <c r="A768" s="19">
        <v>10129</v>
      </c>
      <c r="B768" s="19">
        <f t="shared" si="50"/>
        <v>0</v>
      </c>
      <c r="C768" s="14" t="str">
        <f>IF(ISNUMBER(IFERROR(VLOOKUP($A768,Pit!$A$4:$A$600,1,FALSE),"B")),"P","B")</f>
        <v>B</v>
      </c>
      <c r="D768" s="15">
        <f>IF($C768="B",VLOOKUP($A768,Bat!$A$4:$BG$1500,D$1,FALSE),VLOOKUP($A768,Pit!$A$4:$BA$1686,D$2,FALSE))</f>
        <v>10129</v>
      </c>
      <c r="E768" s="14" t="str">
        <f>IF($C768="B",VLOOKUP($A768,Bat!$A$4:$BG$1500,E$1,FALSE),VLOOKUP($A768,Pit!$A$4:$BA$1686,E$2,FALSE))</f>
        <v>C</v>
      </c>
      <c r="F768" s="14" t="str">
        <f>IF($C768="B",VLOOKUP($A768,Bat!$A$4:$BG$1500,F$1,FALSE),VLOOKUP($A768,Pit!$A$4:$BA$1686,F$2,FALSE))</f>
        <v>Ron</v>
      </c>
      <c r="G768" s="14" t="str">
        <f>IF($C768="B",VLOOKUP($A768,Bat!$A$4:$BG$1500,G$1,FALSE),VLOOKUP($A768,Pit!$A$4:$BA$1686,G$2,FALSE))</f>
        <v>Miller</v>
      </c>
      <c r="H768" s="14">
        <f>IF($C768="B",VLOOKUP($A768,Bat!$A$4:$BG$1500,H$1,FALSE),VLOOKUP($A768,Pit!$A$4:$BA$1686,H$2,FALSE))</f>
        <v>21</v>
      </c>
      <c r="I768" s="14" t="str">
        <f>IF($C768="B",VLOOKUP($A768,Bat!$A$4:$BG$1500,I$1,FALSE),VLOOKUP($A768,Pit!$A$4:$BA$1686,I$2,FALSE))</f>
        <v>R</v>
      </c>
      <c r="J768" s="14" t="str">
        <f>IF($C768="B",VLOOKUP($A768,Bat!$A$4:$BG$1500,J$1,FALSE),VLOOKUP($A768,Pit!$A$4:$BA$1686,J$2,FALSE))</f>
        <v>R</v>
      </c>
      <c r="K768" s="14" t="str">
        <f>IF($C768="B",VLOOKUP($A768,Bat!$A$4:$BG$1500,K$1,FALSE),VLOOKUP($A768,Pit!$A$4:$BA$1686,K$2,FALSE))</f>
        <v>Normal</v>
      </c>
      <c r="L768" s="15" t="str">
        <f>IF($C768="B",VLOOKUP($A768,Bat!$A$4:$BG$1500,L$1,FALSE),VLOOKUP($A768,Pit!$A$4:$BA$1686,L$2,FALSE))</f>
        <v>High</v>
      </c>
      <c r="M768" s="14">
        <f>IF($C768="B",VLOOKUP($A768,Bat!$A$4:$BG$1500,M$1,FALSE),VLOOKUP($A768,Pit!$A$4:$BA$1686,M$2,FALSE))</f>
        <v>3</v>
      </c>
      <c r="N768" s="14">
        <f>IF($C768="B",VLOOKUP($A768,Bat!$A$4:$BG$1500,N$1,FALSE),VLOOKUP($A768,Pit!$A$4:$BA$1686,N$2,FALSE))</f>
        <v>3</v>
      </c>
      <c r="O768" s="14">
        <f>IF($C768="B",VLOOKUP($A768,Bat!$A$4:$BG$1500,O$1,FALSE),VLOOKUP($A768,Pit!$A$4:$BA$1686,O$2,FALSE))</f>
        <v>3</v>
      </c>
      <c r="P768" s="14">
        <f>IF($C768="B",VLOOKUP($A768,Bat!$A$4:$BG$1500,P$1,FALSE),VLOOKUP($A768,Pit!$A$4:$BA$1686,P$2,FALSE))</f>
        <v>4</v>
      </c>
      <c r="Q768" s="15">
        <f>IF($C768="B",VLOOKUP($A768,Bat!$A$4:$BG$1500,Q$1,FALSE),VLOOKUP($A768,Pit!$A$4:$BA$1686,Q$2,FALSE))</f>
        <v>3</v>
      </c>
      <c r="R768" s="16">
        <f>IF($C768="B",VLOOKUP($A768,Bat!$A$4:$BG$1500,R$1,FALSE),VLOOKUP($A768,Pit!$A$4:$BA$1686,R$2,FALSE))</f>
        <v>107.05201755169323</v>
      </c>
      <c r="S768" s="17">
        <f>IF($C768="B",VLOOKUP($A768,Bat!$A$4:$BG$1500,S$1,FALSE),VLOOKUP($A768,Pit!$A$4:$BA$1686,S$2,FALSE))</f>
        <v>-0.22058067157021785</v>
      </c>
      <c r="T768" s="48" t="str">
        <f>IF($C768="B",VLOOKUP($A768,Bat!$A$4:$BG$1500,T$1,FALSE),VLOOKUP($A768,Pit!$A$4:$BA$1686,T$2,FALSE))</f>
        <v>$100k</v>
      </c>
      <c r="U768" s="19">
        <f>IF($C768="B",VLOOKUP($A768,Bat!$A$4:$AU$1464,46,FALSE),VLOOKUP($A768,Pit!$A$4:$BD$1664,55,FALSE))</f>
        <v>800</v>
      </c>
      <c r="V768" s="19">
        <f>IF($C768="B",VLOOKUP($A768,Bat!$A$4:$BA$1464,47,FALSE),VLOOKUP($A768,Pit!$A$4:$BF$1664,56,FALSE))</f>
        <v>800</v>
      </c>
      <c r="W768" s="19">
        <f>IF($C768="B",VLOOKUP($A768,Bat!$A$4:$BA$1464,48,FALSE),VLOOKUP($A768,Pit!$A$4:$BF$1664,57,FALSE))</f>
        <v>0</v>
      </c>
      <c r="X768" s="14">
        <f t="shared" si="51"/>
        <v>1443</v>
      </c>
      <c r="Y768" s="20">
        <f t="shared" si="52"/>
        <v>593</v>
      </c>
      <c r="Z768" s="14">
        <f>IFERROR(VLOOKUP($D768,Results37!$F$3:$L$1396,Z$1,FALSE),"")</f>
        <v>579</v>
      </c>
      <c r="AA768" s="43">
        <f>IF(ISERROR(VLOOKUP(D768,Results37!$F$3:$O$1399,AA$1,FALSE)),"",IF(VLOOKUP(D768,Results37!$F$3:$O$1399,AA$1+1,FALSE)=1,"S"&amp;VLOOKUP(D768,Results37!$F$3:$O$1399,AA$1,FALSE),VLOOKUP(D768,Results37!$F$3:$O$1399,AA$1,FALSE)))</f>
        <v>19</v>
      </c>
      <c r="AB768" s="14">
        <f>IFERROR(VLOOKUP($D768,Results37!$F$3:$L$1396,AB$1,FALSE),"")</f>
        <v>15</v>
      </c>
      <c r="AC768" s="14" t="str">
        <f>IFERROR(VLOOKUP($D768,Results37!$F$3:$L$1396,AC$1,FALSE),"")</f>
        <v>London Underground</v>
      </c>
      <c r="AD768" s="14">
        <f t="shared" si="53"/>
        <v>864</v>
      </c>
      <c r="AE768" s="18" t="str">
        <f>IF(ISERROR(VLOOKUP($AC768&amp;"-"&amp;$F768&amp;" "&amp;G768,Bonuses!$B$1:$G$1006,4,FALSE)),"",INT(VLOOKUP($AC768&amp;"-"&amp;$F768&amp;" "&amp;$G768,Bonuses!$B$1:$G$1006,4,FALSE)))</f>
        <v/>
      </c>
      <c r="AF768" s="14" t="str">
        <f>AA768&amp;"."&amp;AB768&amp;" ("&amp;Z768&amp;") - "&amp;E768&amp;" "&amp;F768&amp;" "&amp;G768</f>
        <v>19.15 (579) - C Ron Miller</v>
      </c>
    </row>
    <row r="769" spans="1:32" s="19" customFormat="1" hidden="1" x14ac:dyDescent="0.3">
      <c r="A769" s="19">
        <v>4685</v>
      </c>
      <c r="B769" s="19">
        <f t="shared" si="50"/>
        <v>0</v>
      </c>
      <c r="C769" s="14" t="str">
        <f>IF(ISNUMBER(IFERROR(VLOOKUP($A769,Pit!$A$4:$A$600,1,FALSE),"B")),"P","B")</f>
        <v>B</v>
      </c>
      <c r="D769" s="15">
        <f>IF($C769="B",VLOOKUP($A769,Bat!$A$4:$BG$1500,D$1,FALSE),VLOOKUP($A769,Pit!$A$4:$BA$1686,D$2,FALSE))</f>
        <v>4685</v>
      </c>
      <c r="E769" s="14" t="str">
        <f>IF($C769="B",VLOOKUP($A769,Bat!$A$4:$BG$1500,E$1,FALSE),VLOOKUP($A769,Pit!$A$4:$BA$1686,E$2,FALSE))</f>
        <v>RF</v>
      </c>
      <c r="F769" s="14" t="str">
        <f>IF($C769="B",VLOOKUP($A769,Bat!$A$4:$BG$1500,F$1,FALSE),VLOOKUP($A769,Pit!$A$4:$BA$1686,F$2,FALSE))</f>
        <v>Jimmy</v>
      </c>
      <c r="G769" s="14" t="str">
        <f>IF($C769="B",VLOOKUP($A769,Bat!$A$4:$BG$1500,G$1,FALSE),VLOOKUP($A769,Pit!$A$4:$BA$1686,G$2,FALSE))</f>
        <v>Elliott</v>
      </c>
      <c r="H769" s="14">
        <f>IF($C769="B",VLOOKUP($A769,Bat!$A$4:$BG$1500,H$1,FALSE),VLOOKUP($A769,Pit!$A$4:$BA$1686,H$2,FALSE))</f>
        <v>21</v>
      </c>
      <c r="I769" s="14" t="str">
        <f>IF($C769="B",VLOOKUP($A769,Bat!$A$4:$BG$1500,I$1,FALSE),VLOOKUP($A769,Pit!$A$4:$BA$1686,I$2,FALSE))</f>
        <v>L</v>
      </c>
      <c r="J769" s="14" t="str">
        <f>IF($C769="B",VLOOKUP($A769,Bat!$A$4:$BG$1500,J$1,FALSE),VLOOKUP($A769,Pit!$A$4:$BA$1686,J$2,FALSE))</f>
        <v>L</v>
      </c>
      <c r="K769" s="14" t="str">
        <f>IF($C769="B",VLOOKUP($A769,Bat!$A$4:$BG$1500,K$1,FALSE),VLOOKUP($A769,Pit!$A$4:$BA$1686,K$2,FALSE))</f>
        <v>Low</v>
      </c>
      <c r="L769" s="15" t="str">
        <f>IF($C769="B",VLOOKUP($A769,Bat!$A$4:$BG$1500,L$1,FALSE),VLOOKUP($A769,Pit!$A$4:$BA$1686,L$2,FALSE))</f>
        <v>Normal</v>
      </c>
      <c r="M769" s="14">
        <f>IF($C769="B",VLOOKUP($A769,Bat!$A$4:$BG$1500,M$1,FALSE),VLOOKUP($A769,Pit!$A$4:$BA$1686,M$2,FALSE))</f>
        <v>3</v>
      </c>
      <c r="N769" s="14">
        <f>IF($C769="B",VLOOKUP($A769,Bat!$A$4:$BG$1500,N$1,FALSE),VLOOKUP($A769,Pit!$A$4:$BA$1686,N$2,FALSE))</f>
        <v>3</v>
      </c>
      <c r="O769" s="14">
        <f>IF($C769="B",VLOOKUP($A769,Bat!$A$4:$BG$1500,O$1,FALSE),VLOOKUP($A769,Pit!$A$4:$BA$1686,O$2,FALSE))</f>
        <v>5</v>
      </c>
      <c r="P769" s="14">
        <f>IF($C769="B",VLOOKUP($A769,Bat!$A$4:$BG$1500,P$1,FALSE),VLOOKUP($A769,Pit!$A$4:$BA$1686,P$2,FALSE))</f>
        <v>5</v>
      </c>
      <c r="Q769" s="15">
        <f>IF($C769="B",VLOOKUP($A769,Bat!$A$4:$BG$1500,Q$1,FALSE),VLOOKUP($A769,Pit!$A$4:$BA$1686,Q$2,FALSE))</f>
        <v>3</v>
      </c>
      <c r="R769" s="16">
        <f>IF($C769="B",VLOOKUP($A769,Bat!$A$4:$BG$1500,R$1,FALSE),VLOOKUP($A769,Pit!$A$4:$BA$1686,R$2,FALSE))</f>
        <v>107.03928511278519</v>
      </c>
      <c r="S769" s="17">
        <f>IF($C769="B",VLOOKUP($A769,Bat!$A$4:$BG$1500,S$1,FALSE),VLOOKUP($A769,Pit!$A$4:$BA$1686,S$2,FALSE))</f>
        <v>-0.22324033515252406</v>
      </c>
      <c r="T769" s="48" t="str">
        <f>IF($C769="B",VLOOKUP($A769,Bat!$A$4:$BG$1500,T$1,FALSE),VLOOKUP($A769,Pit!$A$4:$BA$1686,T$2,FALSE))</f>
        <v>-</v>
      </c>
      <c r="U769" s="19">
        <f>IF($C769="B",VLOOKUP($A769,Bat!$A$4:$AU$1464,46,FALSE),VLOOKUP($A769,Pit!$A$4:$BD$1664,55,FALSE))</f>
        <v>800</v>
      </c>
      <c r="V769" s="19">
        <f>IF($C769="B",VLOOKUP($A769,Bat!$A$4:$BA$1464,47,FALSE),VLOOKUP($A769,Pit!$A$4:$BF$1664,56,FALSE))</f>
        <v>800</v>
      </c>
      <c r="W769" s="19">
        <f>IF($C769="B",VLOOKUP($A769,Bat!$A$4:$BA$1464,48,FALSE),VLOOKUP($A769,Pit!$A$4:$BF$1664,57,FALSE))</f>
        <v>0</v>
      </c>
      <c r="X769" s="14">
        <f t="shared" si="51"/>
        <v>1446</v>
      </c>
      <c r="Y769" s="20">
        <f t="shared" si="52"/>
        <v>596</v>
      </c>
      <c r="Z769" s="14">
        <f>IFERROR(VLOOKUP($D769,Results37!$F$3:$L$1396,Z$1,FALSE),"")</f>
        <v>376</v>
      </c>
      <c r="AA769" s="43">
        <f>IF(ISERROR(VLOOKUP(D769,Results37!$F$3:$O$1399,AA$1,FALSE)),"",IF(VLOOKUP(D769,Results37!$F$3:$O$1399,AA$1+1,FALSE)=1,"S"&amp;VLOOKUP(D769,Results37!$F$3:$O$1399,AA$1,FALSE),VLOOKUP(D769,Results37!$F$3:$O$1399,AA$1,FALSE)))</f>
        <v>13</v>
      </c>
      <c r="AB769" s="14">
        <f>IFERROR(VLOOKUP($D769,Results37!$F$3:$L$1396,AB$1,FALSE),"")</f>
        <v>4</v>
      </c>
      <c r="AC769" s="14" t="str">
        <f>IFERROR(VLOOKUP($D769,Results37!$F$3:$L$1396,AC$1,FALSE),"")</f>
        <v>Manchester Maulers</v>
      </c>
      <c r="AD769" s="14">
        <f t="shared" si="53"/>
        <v>1070</v>
      </c>
      <c r="AE769" s="18" t="str">
        <f>IF(ISERROR(VLOOKUP($AC769&amp;"-"&amp;$F769&amp;" "&amp;G769,Bonuses!$B$1:$G$1006,4,FALSE)),"",INT(VLOOKUP($AC769&amp;"-"&amp;$F769&amp;" "&amp;$G769,Bonuses!$B$1:$G$1006,4,FALSE)))</f>
        <v/>
      </c>
      <c r="AF769" s="14" t="str">
        <f>AA769&amp;"."&amp;AB769&amp;" ("&amp;Z769&amp;") - "&amp;E769&amp;" "&amp;F769&amp;" "&amp;G769</f>
        <v>13.4 (376) - RF Jimmy Elliott</v>
      </c>
    </row>
    <row r="770" spans="1:32" s="19" customFormat="1" hidden="1" x14ac:dyDescent="0.3">
      <c r="A770" s="19">
        <v>10817</v>
      </c>
      <c r="B770" s="19">
        <f t="shared" si="50"/>
        <v>0</v>
      </c>
      <c r="C770" s="14" t="str">
        <f>IF(ISNUMBER(IFERROR(VLOOKUP($A770,Pit!$A$4:$A$600,1,FALSE),"B")),"P","B")</f>
        <v>P</v>
      </c>
      <c r="D770" s="15">
        <f>IF($C770="B",VLOOKUP($A770,Bat!$A$4:$BG$1500,D$1,FALSE),VLOOKUP($A770,Pit!$A$4:$BA$1686,D$2,FALSE))</f>
        <v>10817</v>
      </c>
      <c r="E770" s="14" t="str">
        <f>IF($C770="B",VLOOKUP($A770,Bat!$A$4:$BG$1500,E$1,FALSE),VLOOKUP($A770,Pit!$A$4:$BA$1686,E$2,FALSE))</f>
        <v>SP</v>
      </c>
      <c r="F770" s="14" t="str">
        <f>IF($C770="B",VLOOKUP($A770,Bat!$A$4:$BG$1500,F$1,FALSE),VLOOKUP($A770,Pit!$A$4:$BA$1686,F$2,FALSE))</f>
        <v>Chet</v>
      </c>
      <c r="G770" s="14" t="str">
        <f>IF($C770="B",VLOOKUP($A770,Bat!$A$4:$BG$1500,G$1,FALSE),VLOOKUP($A770,Pit!$A$4:$BA$1686,G$2,FALSE))</f>
        <v>Carter</v>
      </c>
      <c r="H770" s="14">
        <f>IF($C770="B",VLOOKUP($A770,Bat!$A$4:$BG$1500,H$1,FALSE),VLOOKUP($A770,Pit!$A$4:$BA$1686,H$2,FALSE))</f>
        <v>23</v>
      </c>
      <c r="I770" s="14" t="str">
        <f>IF($C770="B",VLOOKUP($A770,Bat!$A$4:$BG$1500,I$1,FALSE),VLOOKUP($A770,Pit!$A$4:$BA$1686,I$2,FALSE))</f>
        <v>R</v>
      </c>
      <c r="J770" s="14" t="str">
        <f>IF($C770="B",VLOOKUP($A770,Bat!$A$4:$BG$1500,J$1,FALSE),VLOOKUP($A770,Pit!$A$4:$BA$1686,J$2,FALSE))</f>
        <v>R</v>
      </c>
      <c r="K770" s="14" t="str">
        <f>IF($C770="B",VLOOKUP($A770,Bat!$A$4:$BG$1500,K$1,FALSE),VLOOKUP($A770,Pit!$A$4:$BA$1686,K$2,FALSE))</f>
        <v>Normal</v>
      </c>
      <c r="L770" s="15" t="str">
        <f>IF($C770="B",VLOOKUP($A770,Bat!$A$4:$BG$1500,L$1,FALSE),VLOOKUP($A770,Pit!$A$4:$BA$1686,L$2,FALSE))</f>
        <v>Normal</v>
      </c>
      <c r="M770" s="14">
        <f>IF($C770="B",VLOOKUP($A770,Bat!$A$4:$BG$1500,M$1,FALSE),VLOOKUP($A770,Pit!$A$4:$BA$1686,M$2,FALSE))</f>
        <v>4</v>
      </c>
      <c r="N770" s="14">
        <f>IF($C770="B",VLOOKUP($A770,Bat!$A$4:$BG$1500,N$1,FALSE),VLOOKUP($A770,Pit!$A$4:$BA$1686,N$2,FALSE))</f>
        <v>2</v>
      </c>
      <c r="O770" s="14">
        <f>IF($C770="B",VLOOKUP($A770,Bat!$A$4:$BG$1500,O$1,FALSE),VLOOKUP($A770,Pit!$A$4:$BA$1686,O$2,FALSE))</f>
        <v>2</v>
      </c>
      <c r="P770" s="14" t="str">
        <f>IF($C770="B",VLOOKUP($A770,Bat!$A$4:$BG$1500,P$1,FALSE),VLOOKUP($A770,Pit!$A$4:$BA$1686,P$2,FALSE))</f>
        <v>95-97 Mph</v>
      </c>
      <c r="Q770" s="15">
        <f>IF($C770="B",VLOOKUP($A770,Bat!$A$4:$BG$1500,Q$1,FALSE),VLOOKUP($A770,Pit!$A$4:$BA$1686,Q$2,FALSE))</f>
        <v>5</v>
      </c>
      <c r="R770" s="16">
        <f>IF($C770="B",VLOOKUP($A770,Bat!$A$4:$BG$1500,R$1,FALSE),VLOOKUP($A770,Pit!$A$4:$BA$1686,R$2,FALSE))</f>
        <v>95.953609820295526</v>
      </c>
      <c r="S770" s="17">
        <f>IF($C770="B",VLOOKUP($A770,Bat!$A$4:$BG$1500,S$1,FALSE),VLOOKUP($A770,Pit!$A$4:$BA$1686,S$2,FALSE))</f>
        <v>-0.46546980798937893</v>
      </c>
      <c r="T770" s="48" t="str">
        <f>IF($C770="B",VLOOKUP($A770,Bat!$A$4:$BG$1500,T$1,FALSE),VLOOKUP($A770,Pit!$A$4:$BA$1686,T$2,FALSE))</f>
        <v>-</v>
      </c>
      <c r="U770" s="19">
        <f>IF($C770="B",VLOOKUP($A770,Bat!$A$4:$AU$1464,46,FALSE),VLOOKUP($A770,Pit!$A$4:$BD$1664,55,FALSE))</f>
        <v>800</v>
      </c>
      <c r="V770" s="19">
        <f>IF($C770="B",VLOOKUP($A770,Bat!$A$4:$BA$1464,47,FALSE),VLOOKUP($A770,Pit!$A$4:$BF$1664,56,FALSE))</f>
        <v>800</v>
      </c>
      <c r="W770" s="19">
        <f>IF($C770="B",VLOOKUP($A770,Bat!$A$4:$BA$1464,48,FALSE),VLOOKUP($A770,Pit!$A$4:$BF$1664,57,FALSE))</f>
        <v>0</v>
      </c>
      <c r="X770" s="14">
        <f t="shared" si="51"/>
        <v>1588</v>
      </c>
      <c r="Y770" s="20">
        <f t="shared" si="52"/>
        <v>738</v>
      </c>
      <c r="Z770" s="14">
        <f>IFERROR(VLOOKUP($D770,Results37!$F$3:$L$1396,Z$1,FALSE),"")</f>
        <v>491</v>
      </c>
      <c r="AA770" s="43">
        <f>IF(ISERROR(VLOOKUP(D770,Results37!$F$3:$O$1399,AA$1,FALSE)),"",IF(VLOOKUP(D770,Results37!$F$3:$O$1399,AA$1+1,FALSE)=1,"S"&amp;VLOOKUP(D770,Results37!$F$3:$O$1399,AA$1,FALSE),VLOOKUP(D770,Results37!$F$3:$O$1399,AA$1,FALSE)))</f>
        <v>16</v>
      </c>
      <c r="AB770" s="14">
        <f>IFERROR(VLOOKUP($D770,Results37!$F$3:$L$1396,AB$1,FALSE),"")</f>
        <v>23</v>
      </c>
      <c r="AC770" s="14" t="str">
        <f>IFERROR(VLOOKUP($D770,Results37!$F$3:$L$1396,AC$1,FALSE),"")</f>
        <v>Fargo Dinosaurs</v>
      </c>
      <c r="AD770" s="14">
        <f t="shared" si="53"/>
        <v>1097</v>
      </c>
      <c r="AE770" s="18" t="str">
        <f>IF(ISERROR(VLOOKUP($AC770&amp;"-"&amp;$F770&amp;" "&amp;G770,Bonuses!$B$1:$G$1006,4,FALSE)),"",INT(VLOOKUP($AC770&amp;"-"&amp;$F770&amp;" "&amp;$G770,Bonuses!$B$1:$G$1006,4,FALSE)))</f>
        <v/>
      </c>
      <c r="AF770" s="14" t="str">
        <f>IF(ISERROR(VLOOKUP($AC770&amp;"-"&amp;$F770,Bonuses!$B$1:$G$1006,5,FALSE)),"",IF(VLOOKUP($AC770&amp;"-"&amp;$F770,Bonuses!$B$1:$G$1006,5,FALSE)="","",VLOOKUP($AC770&amp;"-"&amp;$F770,Bonuses!$B$1:$G$1006,6,FALSE)&amp;" yrs, "&amp;VLOOKUP($AC770&amp;"-"&amp;$F770,Bonuses!$B$1:$G$1006,5,FALSE)))</f>
        <v/>
      </c>
    </row>
    <row r="771" spans="1:32" s="19" customFormat="1" hidden="1" x14ac:dyDescent="0.3">
      <c r="A771" s="19">
        <v>3006</v>
      </c>
      <c r="B771" s="19">
        <f t="shared" si="50"/>
        <v>0</v>
      </c>
      <c r="C771" s="14" t="str">
        <f>IF(ISNUMBER(IFERROR(VLOOKUP($A771,Pit!$A$4:$A$600,1,FALSE),"B")),"P","B")</f>
        <v>P</v>
      </c>
      <c r="D771" s="15">
        <f>IF($C771="B",VLOOKUP($A771,Bat!$A$4:$BG$1500,D$1,FALSE),VLOOKUP($A771,Pit!$A$4:$BA$1686,D$2,FALSE))</f>
        <v>3006</v>
      </c>
      <c r="E771" s="14" t="str">
        <f>IF($C771="B",VLOOKUP($A771,Bat!$A$4:$BG$1500,E$1,FALSE),VLOOKUP($A771,Pit!$A$4:$BA$1686,E$2,FALSE))</f>
        <v>SP</v>
      </c>
      <c r="F771" s="14" t="str">
        <f>IF($C771="B",VLOOKUP($A771,Bat!$A$4:$BG$1500,F$1,FALSE),VLOOKUP($A771,Pit!$A$4:$BA$1686,F$2,FALSE))</f>
        <v>Pedro</v>
      </c>
      <c r="G771" s="14" t="str">
        <f>IF($C771="B",VLOOKUP($A771,Bat!$A$4:$BG$1500,G$1,FALSE),VLOOKUP($A771,Pit!$A$4:$BA$1686,G$2,FALSE))</f>
        <v>Torres</v>
      </c>
      <c r="H771" s="14">
        <f>IF($C771="B",VLOOKUP($A771,Bat!$A$4:$BG$1500,H$1,FALSE),VLOOKUP($A771,Pit!$A$4:$BA$1686,H$2,FALSE))</f>
        <v>23</v>
      </c>
      <c r="I771" s="14" t="str">
        <f>IF($C771="B",VLOOKUP($A771,Bat!$A$4:$BG$1500,I$1,FALSE),VLOOKUP($A771,Pit!$A$4:$BA$1686,I$2,FALSE))</f>
        <v>R</v>
      </c>
      <c r="J771" s="14" t="str">
        <f>IF($C771="B",VLOOKUP($A771,Bat!$A$4:$BG$1500,J$1,FALSE),VLOOKUP($A771,Pit!$A$4:$BA$1686,J$2,FALSE))</f>
        <v>R</v>
      </c>
      <c r="K771" s="14" t="str">
        <f>IF($C771="B",VLOOKUP($A771,Bat!$A$4:$BG$1500,K$1,FALSE),VLOOKUP($A771,Pit!$A$4:$BA$1686,K$2,FALSE))</f>
        <v>Normal</v>
      </c>
      <c r="L771" s="15" t="str">
        <f>IF($C771="B",VLOOKUP($A771,Bat!$A$4:$BG$1500,L$1,FALSE),VLOOKUP($A771,Pit!$A$4:$BA$1686,L$2,FALSE))</f>
        <v>Normal</v>
      </c>
      <c r="M771" s="14">
        <f>IF($C771="B",VLOOKUP($A771,Bat!$A$4:$BG$1500,M$1,FALSE),VLOOKUP($A771,Pit!$A$4:$BA$1686,M$2,FALSE))</f>
        <v>4</v>
      </c>
      <c r="N771" s="14">
        <f>IF($C771="B",VLOOKUP($A771,Bat!$A$4:$BG$1500,N$1,FALSE),VLOOKUP($A771,Pit!$A$4:$BA$1686,N$2,FALSE))</f>
        <v>2</v>
      </c>
      <c r="O771" s="14">
        <f>IF($C771="B",VLOOKUP($A771,Bat!$A$4:$BG$1500,O$1,FALSE),VLOOKUP($A771,Pit!$A$4:$BA$1686,O$2,FALSE))</f>
        <v>2</v>
      </c>
      <c r="P771" s="14" t="str">
        <f>IF($C771="B",VLOOKUP($A771,Bat!$A$4:$BG$1500,P$1,FALSE),VLOOKUP($A771,Pit!$A$4:$BA$1686,P$2,FALSE))</f>
        <v>93-95 Mph</v>
      </c>
      <c r="Q771" s="15">
        <f>IF($C771="B",VLOOKUP($A771,Bat!$A$4:$BG$1500,Q$1,FALSE),VLOOKUP($A771,Pit!$A$4:$BA$1686,Q$2,FALSE))</f>
        <v>8</v>
      </c>
      <c r="R771" s="16">
        <f>IF($C771="B",VLOOKUP($A771,Bat!$A$4:$BG$1500,R$1,FALSE),VLOOKUP($A771,Pit!$A$4:$BA$1686,R$2,FALSE))</f>
        <v>95.927912152188441</v>
      </c>
      <c r="S771" s="17">
        <f>IF($C771="B",VLOOKUP($A771,Bat!$A$4:$BG$1500,S$1,FALSE),VLOOKUP($A771,Pit!$A$4:$BA$1686,S$2,FALSE))</f>
        <v>-0.46784058913206333</v>
      </c>
      <c r="T771" s="48" t="str">
        <f>IF($C771="B",VLOOKUP($A771,Bat!$A$4:$BG$1500,T$1,FALSE),VLOOKUP($A771,Pit!$A$4:$BA$1686,T$2,FALSE))</f>
        <v>Slot</v>
      </c>
      <c r="U771" s="19">
        <f>IF($C771="B",VLOOKUP($A771,Bat!$A$4:$AU$1464,46,FALSE),VLOOKUP($A771,Pit!$A$4:$BD$1664,55,FALSE))</f>
        <v>800</v>
      </c>
      <c r="V771" s="19">
        <f>IF($C771="B",VLOOKUP($A771,Bat!$A$4:$BA$1464,47,FALSE),VLOOKUP($A771,Pit!$A$4:$BF$1664,56,FALSE))</f>
        <v>800</v>
      </c>
      <c r="W771" s="19">
        <f>IF($C771="B",VLOOKUP($A771,Bat!$A$4:$BA$1464,48,FALSE),VLOOKUP($A771,Pit!$A$4:$BF$1664,57,FALSE))</f>
        <v>0</v>
      </c>
      <c r="X771" s="14">
        <f t="shared" si="51"/>
        <v>1590</v>
      </c>
      <c r="Y771" s="20">
        <f t="shared" si="52"/>
        <v>740</v>
      </c>
      <c r="Z771" s="14" t="str">
        <f>IFERROR(VLOOKUP($D771,Results37!$F$3:$L$1396,Z$1,FALSE),"")</f>
        <v/>
      </c>
      <c r="AA771" s="43" t="str">
        <f>IF(ISERROR(VLOOKUP(D771,Results37!$F$3:$O$1399,AA$1,FALSE)),"",IF(VLOOKUP(D771,Results37!$F$3:$O$1399,AA$1+1,FALSE)=1,"S"&amp;VLOOKUP(D771,Results37!$F$3:$O$1399,AA$1,FALSE),VLOOKUP(D771,Results37!$F$3:$O$1399,AA$1,FALSE)))</f>
        <v/>
      </c>
      <c r="AB771" s="14" t="str">
        <f>IFERROR(VLOOKUP($D771,Results37!$F$3:$L$1396,AB$1,FALSE),"")</f>
        <v/>
      </c>
      <c r="AC771" s="14" t="str">
        <f>IFERROR(VLOOKUP($D771,Results37!$F$3:$L$1396,AC$1,FALSE),"")</f>
        <v/>
      </c>
      <c r="AD771" s="14" t="e">
        <f t="shared" si="53"/>
        <v>#VALUE!</v>
      </c>
      <c r="AE771" s="18" t="str">
        <f>IF(ISERROR(VLOOKUP($AC771&amp;"-"&amp;$F771&amp;" "&amp;G771,Bonuses!$B$1:$G$1006,4,FALSE)),"",INT(VLOOKUP($AC771&amp;"-"&amp;$F771&amp;" "&amp;$G771,Bonuses!$B$1:$G$1006,4,FALSE)))</f>
        <v/>
      </c>
      <c r="AF771" s="14" t="str">
        <f>AA771&amp;"."&amp;AB771&amp;" ("&amp;Z771&amp;") - "&amp;E771&amp;" "&amp;F771&amp;" "&amp;G771</f>
        <v>. () - SP Pedro Torres</v>
      </c>
    </row>
    <row r="772" spans="1:32" s="19" customFormat="1" hidden="1" x14ac:dyDescent="0.3">
      <c r="A772" s="19">
        <v>13162</v>
      </c>
      <c r="B772" s="19">
        <f t="shared" si="50"/>
        <v>0</v>
      </c>
      <c r="C772" s="14" t="str">
        <f>IF(ISNUMBER(IFERROR(VLOOKUP($A772,Pit!$A$4:$A$600,1,FALSE),"B")),"P","B")</f>
        <v>P</v>
      </c>
      <c r="D772" s="15">
        <f>IF($C772="B",VLOOKUP($A772,Bat!$A$4:$BG$1500,D$1,FALSE),VLOOKUP($A772,Pit!$A$4:$BA$1686,D$2,FALSE))</f>
        <v>13162</v>
      </c>
      <c r="E772" s="14" t="str">
        <f>IF($C772="B",VLOOKUP($A772,Bat!$A$4:$BG$1500,E$1,FALSE),VLOOKUP($A772,Pit!$A$4:$BA$1686,E$2,FALSE))</f>
        <v>CL</v>
      </c>
      <c r="F772" s="14" t="str">
        <f>IF($C772="B",VLOOKUP($A772,Bat!$A$4:$BG$1500,F$1,FALSE),VLOOKUP($A772,Pit!$A$4:$BA$1686,F$2,FALSE))</f>
        <v>Oliver</v>
      </c>
      <c r="G772" s="14" t="str">
        <f>IF($C772="B",VLOOKUP($A772,Bat!$A$4:$BG$1500,G$1,FALSE),VLOOKUP($A772,Pit!$A$4:$BA$1686,G$2,FALSE))</f>
        <v>MacDougal</v>
      </c>
      <c r="H772" s="14">
        <f>IF($C772="B",VLOOKUP($A772,Bat!$A$4:$BG$1500,H$1,FALSE),VLOOKUP($A772,Pit!$A$4:$BA$1686,H$2,FALSE))</f>
        <v>21</v>
      </c>
      <c r="I772" s="14" t="str">
        <f>IF($C772="B",VLOOKUP($A772,Bat!$A$4:$BG$1500,I$1,FALSE),VLOOKUP($A772,Pit!$A$4:$BA$1686,I$2,FALSE))</f>
        <v>L</v>
      </c>
      <c r="J772" s="14" t="str">
        <f>IF($C772="B",VLOOKUP($A772,Bat!$A$4:$BG$1500,J$1,FALSE),VLOOKUP($A772,Pit!$A$4:$BA$1686,J$2,FALSE))</f>
        <v>L</v>
      </c>
      <c r="K772" s="14" t="str">
        <f>IF($C772="B",VLOOKUP($A772,Bat!$A$4:$BG$1500,K$1,FALSE),VLOOKUP($A772,Pit!$A$4:$BA$1686,K$2,FALSE))</f>
        <v>Normal</v>
      </c>
      <c r="L772" s="15" t="str">
        <f>IF($C772="B",VLOOKUP($A772,Bat!$A$4:$BG$1500,L$1,FALSE),VLOOKUP($A772,Pit!$A$4:$BA$1686,L$2,FALSE))</f>
        <v>Normal</v>
      </c>
      <c r="M772" s="14">
        <f>IF($C772="B",VLOOKUP($A772,Bat!$A$4:$BG$1500,M$1,FALSE),VLOOKUP($A772,Pit!$A$4:$BA$1686,M$2,FALSE))</f>
        <v>5</v>
      </c>
      <c r="N772" s="14">
        <f>IF($C772="B",VLOOKUP($A772,Bat!$A$4:$BG$1500,N$1,FALSE),VLOOKUP($A772,Pit!$A$4:$BA$1686,N$2,FALSE))</f>
        <v>1</v>
      </c>
      <c r="O772" s="14">
        <f>IF($C772="B",VLOOKUP($A772,Bat!$A$4:$BG$1500,O$1,FALSE),VLOOKUP($A772,Pit!$A$4:$BA$1686,O$2,FALSE))</f>
        <v>2</v>
      </c>
      <c r="P772" s="14" t="str">
        <f>IF($C772="B",VLOOKUP($A772,Bat!$A$4:$BG$1500,P$1,FALSE),VLOOKUP($A772,Pit!$A$4:$BA$1686,P$2,FALSE))</f>
        <v>92-94 Mph</v>
      </c>
      <c r="Q772" s="15">
        <f>IF($C772="B",VLOOKUP($A772,Bat!$A$4:$BG$1500,Q$1,FALSE),VLOOKUP($A772,Pit!$A$4:$BA$1686,Q$2,FALSE))</f>
        <v>8</v>
      </c>
      <c r="R772" s="16">
        <f>IF($C772="B",VLOOKUP($A772,Bat!$A$4:$BG$1500,R$1,FALSE),VLOOKUP($A772,Pit!$A$4:$BA$1686,R$2,FALSE))</f>
        <v>95.926909597528365</v>
      </c>
      <c r="S772" s="17">
        <f>IF($C772="B",VLOOKUP($A772,Bat!$A$4:$BG$1500,S$1,FALSE),VLOOKUP($A772,Pit!$A$4:$BA$1686,S$2,FALSE))</f>
        <v>-0.46793308148089102</v>
      </c>
      <c r="T772" s="48" t="str">
        <f>IF($C772="B",VLOOKUP($A772,Bat!$A$4:$BG$1500,T$1,FALSE),VLOOKUP($A772,Pit!$A$4:$BA$1686,T$2,FALSE))</f>
        <v>$20k</v>
      </c>
      <c r="U772" s="19">
        <f>IF($C772="B",VLOOKUP($A772,Bat!$A$4:$AU$1464,46,FALSE),VLOOKUP($A772,Pit!$A$4:$BD$1664,55,FALSE))</f>
        <v>800</v>
      </c>
      <c r="V772" s="19">
        <f>IF($C772="B",VLOOKUP($A772,Bat!$A$4:$BA$1464,47,FALSE),VLOOKUP($A772,Pit!$A$4:$BF$1664,56,FALSE))</f>
        <v>800</v>
      </c>
      <c r="W772" s="19">
        <f>IF($C772="B",VLOOKUP($A772,Bat!$A$4:$BA$1464,48,FALSE),VLOOKUP($A772,Pit!$A$4:$BF$1664,57,FALSE))</f>
        <v>0</v>
      </c>
      <c r="X772" s="14">
        <f t="shared" si="51"/>
        <v>1591</v>
      </c>
      <c r="Y772" s="20">
        <f t="shared" si="52"/>
        <v>741</v>
      </c>
      <c r="Z772" s="14">
        <f>IFERROR(VLOOKUP($D772,Results37!$F$3:$L$1396,Z$1,FALSE),"")</f>
        <v>501</v>
      </c>
      <c r="AA772" s="43">
        <f>IF(ISERROR(VLOOKUP(D772,Results37!$F$3:$O$1399,AA$1,FALSE)),"",IF(VLOOKUP(D772,Results37!$F$3:$O$1399,AA$1+1,FALSE)=1,"S"&amp;VLOOKUP(D772,Results37!$F$3:$O$1399,AA$1,FALSE),VLOOKUP(D772,Results37!$F$3:$O$1399,AA$1,FALSE)))</f>
        <v>17</v>
      </c>
      <c r="AB772" s="14">
        <f>IFERROR(VLOOKUP($D772,Results37!$F$3:$L$1396,AB$1,FALSE),"")</f>
        <v>1</v>
      </c>
      <c r="AC772" s="14" t="str">
        <f>IFERROR(VLOOKUP($D772,Results37!$F$3:$L$1396,AC$1,FALSE),"")</f>
        <v>Yuma Arroyos</v>
      </c>
      <c r="AD772" s="14">
        <f t="shared" si="53"/>
        <v>1090</v>
      </c>
      <c r="AE772" s="18" t="str">
        <f>IF(ISERROR(VLOOKUP($AC772&amp;"-"&amp;$F772&amp;" "&amp;G772,Bonuses!$B$1:$G$1006,4,FALSE)),"",INT(VLOOKUP($AC772&amp;"-"&amp;$F772&amp;" "&amp;$G772,Bonuses!$B$1:$G$1006,4,FALSE)))</f>
        <v/>
      </c>
      <c r="AF772" s="14" t="str">
        <f>IF(ISERROR(VLOOKUP($AC772&amp;"-"&amp;$F772,Bonuses!$B$1:$G$1006,5,FALSE)),"",IF(VLOOKUP($AC772&amp;"-"&amp;$F772,Bonuses!$B$1:$G$1006,5,FALSE)="","",VLOOKUP($AC772&amp;"-"&amp;$F772,Bonuses!$B$1:$G$1006,6,FALSE)&amp;" yrs, "&amp;VLOOKUP($AC772&amp;"-"&amp;$F772,Bonuses!$B$1:$G$1006,5,FALSE)))</f>
        <v/>
      </c>
    </row>
    <row r="773" spans="1:32" s="19" customFormat="1" hidden="1" x14ac:dyDescent="0.3">
      <c r="A773" s="19">
        <v>5086</v>
      </c>
      <c r="B773" s="19">
        <f t="shared" ref="B773:B836" si="54">COUNTIF($A$5:$A$598,A773)</f>
        <v>0</v>
      </c>
      <c r="C773" s="14" t="str">
        <f>IF(ISNUMBER(IFERROR(VLOOKUP($A773,Pit!$A$4:$A$600,1,FALSE),"B")),"P","B")</f>
        <v>P</v>
      </c>
      <c r="D773" s="15">
        <f>IF($C773="B",VLOOKUP($A773,Bat!$A$4:$BG$1500,D$1,FALSE),VLOOKUP($A773,Pit!$A$4:$BA$1686,D$2,FALSE))</f>
        <v>5086</v>
      </c>
      <c r="E773" s="14" t="str">
        <f>IF($C773="B",VLOOKUP($A773,Bat!$A$4:$BG$1500,E$1,FALSE),VLOOKUP($A773,Pit!$A$4:$BA$1686,E$2,FALSE))</f>
        <v>RP</v>
      </c>
      <c r="F773" s="14" t="str">
        <f>IF($C773="B",VLOOKUP($A773,Bat!$A$4:$BG$1500,F$1,FALSE),VLOOKUP($A773,Pit!$A$4:$BA$1686,F$2,FALSE))</f>
        <v>Brian</v>
      </c>
      <c r="G773" s="14" t="str">
        <f>IF($C773="B",VLOOKUP($A773,Bat!$A$4:$BG$1500,G$1,FALSE),VLOOKUP($A773,Pit!$A$4:$BA$1686,G$2,FALSE))</f>
        <v>Brown</v>
      </c>
      <c r="H773" s="14">
        <f>IF($C773="B",VLOOKUP($A773,Bat!$A$4:$BG$1500,H$1,FALSE),VLOOKUP($A773,Pit!$A$4:$BA$1686,H$2,FALSE))</f>
        <v>18</v>
      </c>
      <c r="I773" s="14" t="str">
        <f>IF($C773="B",VLOOKUP($A773,Bat!$A$4:$BG$1500,I$1,FALSE),VLOOKUP($A773,Pit!$A$4:$BA$1686,I$2,FALSE))</f>
        <v>R</v>
      </c>
      <c r="J773" s="14" t="str">
        <f>IF($C773="B",VLOOKUP($A773,Bat!$A$4:$BG$1500,J$1,FALSE),VLOOKUP($A773,Pit!$A$4:$BA$1686,J$2,FALSE))</f>
        <v>R</v>
      </c>
      <c r="K773" s="14" t="str">
        <f>IF($C773="B",VLOOKUP($A773,Bat!$A$4:$BG$1500,K$1,FALSE),VLOOKUP($A773,Pit!$A$4:$BA$1686,K$2,FALSE))</f>
        <v>High</v>
      </c>
      <c r="L773" s="15" t="str">
        <f>IF($C773="B",VLOOKUP($A773,Bat!$A$4:$BG$1500,L$1,FALSE),VLOOKUP($A773,Pit!$A$4:$BA$1686,L$2,FALSE))</f>
        <v>Normal</v>
      </c>
      <c r="M773" s="14">
        <f>IF($C773="B",VLOOKUP($A773,Bat!$A$4:$BG$1500,M$1,FALSE),VLOOKUP($A773,Pit!$A$4:$BA$1686,M$2,FALSE))</f>
        <v>3</v>
      </c>
      <c r="N773" s="14">
        <f>IF($C773="B",VLOOKUP($A773,Bat!$A$4:$BG$1500,N$1,FALSE),VLOOKUP($A773,Pit!$A$4:$BA$1686,N$2,FALSE))</f>
        <v>2</v>
      </c>
      <c r="O773" s="14">
        <f>IF($C773="B",VLOOKUP($A773,Bat!$A$4:$BG$1500,O$1,FALSE),VLOOKUP($A773,Pit!$A$4:$BA$1686,O$2,FALSE))</f>
        <v>2</v>
      </c>
      <c r="P773" s="14" t="str">
        <f>IF($C773="B",VLOOKUP($A773,Bat!$A$4:$BG$1500,P$1,FALSE),VLOOKUP($A773,Pit!$A$4:$BA$1686,P$2,FALSE))</f>
        <v>87-89 Mph</v>
      </c>
      <c r="Q773" s="15">
        <f>IF($C773="B",VLOOKUP($A773,Bat!$A$4:$BG$1500,Q$1,FALSE),VLOOKUP($A773,Pit!$A$4:$BA$1686,Q$2,FALSE))</f>
        <v>7</v>
      </c>
      <c r="R773" s="16">
        <f>IF($C773="B",VLOOKUP($A773,Bat!$A$4:$BG$1500,R$1,FALSE),VLOOKUP($A773,Pit!$A$4:$BA$1686,R$2,FALSE))</f>
        <v>95.921698381132217</v>
      </c>
      <c r="S773" s="17">
        <f>IF($C773="B",VLOOKUP($A773,Bat!$A$4:$BG$1500,S$1,FALSE),VLOOKUP($A773,Pit!$A$4:$BA$1686,S$2,FALSE))</f>
        <v>-0.46841385092312027</v>
      </c>
      <c r="T773" s="48" t="str">
        <f>IF($C773="B",VLOOKUP($A773,Bat!$A$4:$BG$1500,T$1,FALSE),VLOOKUP($A773,Pit!$A$4:$BA$1686,T$2,FALSE))</f>
        <v>$65k</v>
      </c>
      <c r="U773" s="19">
        <f>IF($C773="B",VLOOKUP($A773,Bat!$A$4:$AU$1464,46,FALSE),VLOOKUP($A773,Pit!$A$4:$BD$1664,55,FALSE))</f>
        <v>800</v>
      </c>
      <c r="V773" s="19">
        <f>IF($C773="B",VLOOKUP($A773,Bat!$A$4:$BA$1464,47,FALSE),VLOOKUP($A773,Pit!$A$4:$BF$1664,56,FALSE))</f>
        <v>800</v>
      </c>
      <c r="W773" s="19">
        <f>IF($C773="B",VLOOKUP($A773,Bat!$A$4:$BA$1464,48,FALSE),VLOOKUP($A773,Pit!$A$4:$BF$1664,57,FALSE))</f>
        <v>0</v>
      </c>
      <c r="X773" s="14">
        <f t="shared" ref="X773:X836" si="55">U773+Y773+IF($X$3&lt;&gt;$C773,50,0)</f>
        <v>1592</v>
      </c>
      <c r="Y773" s="20">
        <f t="shared" ref="Y773:Y836" si="56">RANK(S773,$S$5:$S$1177)</f>
        <v>742</v>
      </c>
      <c r="Z773" s="14" t="str">
        <f>IFERROR(VLOOKUP($D773,Results37!$F$3:$L$1396,Z$1,FALSE),"")</f>
        <v/>
      </c>
      <c r="AA773" s="43" t="str">
        <f>IF(ISERROR(VLOOKUP(D773,Results37!$F$3:$O$1399,AA$1,FALSE)),"",IF(VLOOKUP(D773,Results37!$F$3:$O$1399,AA$1+1,FALSE)=1,"S"&amp;VLOOKUP(D773,Results37!$F$3:$O$1399,AA$1,FALSE),VLOOKUP(D773,Results37!$F$3:$O$1399,AA$1,FALSE)))</f>
        <v/>
      </c>
      <c r="AB773" s="14" t="str">
        <f>IFERROR(VLOOKUP($D773,Results37!$F$3:$L$1396,AB$1,FALSE),"")</f>
        <v/>
      </c>
      <c r="AC773" s="14" t="str">
        <f>IFERROR(VLOOKUP($D773,Results37!$F$3:$L$1396,AC$1,FALSE),"")</f>
        <v/>
      </c>
      <c r="AD773" s="14" t="e">
        <f t="shared" ref="AD773:AD836" si="57">IF(X773="","",X773-Z773)</f>
        <v>#VALUE!</v>
      </c>
      <c r="AE773" s="18" t="str">
        <f>IF(ISERROR(VLOOKUP($AC773&amp;"-"&amp;$F773&amp;" "&amp;G773,Bonuses!$B$1:$G$1006,4,FALSE)),"",INT(VLOOKUP($AC773&amp;"-"&amp;$F773&amp;" "&amp;$G773,Bonuses!$B$1:$G$1006,4,FALSE)))</f>
        <v/>
      </c>
      <c r="AF773" s="14" t="str">
        <f>IF(ISERROR(VLOOKUP($AC773&amp;"-"&amp;$F773,Bonuses!$B$1:$G$1006,5,FALSE)),"",IF(VLOOKUP($AC773&amp;"-"&amp;$F773,Bonuses!$B$1:$G$1006,5,FALSE)="","",VLOOKUP($AC773&amp;"-"&amp;$F773,Bonuses!$B$1:$G$1006,6,FALSE)&amp;" yrs, "&amp;VLOOKUP($AC773&amp;"-"&amp;$F773,Bonuses!$B$1:$G$1006,5,FALSE)))</f>
        <v/>
      </c>
    </row>
    <row r="774" spans="1:32" s="19" customFormat="1" hidden="1" x14ac:dyDescent="0.3">
      <c r="A774" s="19">
        <v>5120</v>
      </c>
      <c r="B774" s="19">
        <f t="shared" si="54"/>
        <v>0</v>
      </c>
      <c r="C774" s="14" t="str">
        <f>IF(ISNUMBER(IFERROR(VLOOKUP($A774,Pit!$A$4:$A$600,1,FALSE),"B")),"P","B")</f>
        <v>P</v>
      </c>
      <c r="D774" s="15">
        <f>IF($C774="B",VLOOKUP($A774,Bat!$A$4:$BG$1500,D$1,FALSE),VLOOKUP($A774,Pit!$A$4:$BA$1686,D$2,FALSE))</f>
        <v>5120</v>
      </c>
      <c r="E774" s="14" t="str">
        <f>IF($C774="B",VLOOKUP($A774,Bat!$A$4:$BG$1500,E$1,FALSE),VLOOKUP($A774,Pit!$A$4:$BA$1686,E$2,FALSE))</f>
        <v>RP</v>
      </c>
      <c r="F774" s="14" t="str">
        <f>IF($C774="B",VLOOKUP($A774,Bat!$A$4:$BG$1500,F$1,FALSE),VLOOKUP($A774,Pit!$A$4:$BA$1686,F$2,FALSE))</f>
        <v>Elvis</v>
      </c>
      <c r="G774" s="14" t="str">
        <f>IF($C774="B",VLOOKUP($A774,Bat!$A$4:$BG$1500,G$1,FALSE),VLOOKUP($A774,Pit!$A$4:$BA$1686,G$2,FALSE))</f>
        <v>López</v>
      </c>
      <c r="H774" s="14">
        <f>IF($C774="B",VLOOKUP($A774,Bat!$A$4:$BG$1500,H$1,FALSE),VLOOKUP($A774,Pit!$A$4:$BA$1686,H$2,FALSE))</f>
        <v>21</v>
      </c>
      <c r="I774" s="14" t="str">
        <f>IF($C774="B",VLOOKUP($A774,Bat!$A$4:$BG$1500,I$1,FALSE),VLOOKUP($A774,Pit!$A$4:$BA$1686,I$2,FALSE))</f>
        <v>S</v>
      </c>
      <c r="J774" s="14" t="str">
        <f>IF($C774="B",VLOOKUP($A774,Bat!$A$4:$BG$1500,J$1,FALSE),VLOOKUP($A774,Pit!$A$4:$BA$1686,J$2,FALSE))</f>
        <v>R</v>
      </c>
      <c r="K774" s="14" t="str">
        <f>IF($C774="B",VLOOKUP($A774,Bat!$A$4:$BG$1500,K$1,FALSE),VLOOKUP($A774,Pit!$A$4:$BA$1686,K$2,FALSE))</f>
        <v>High</v>
      </c>
      <c r="L774" s="15" t="str">
        <f>IF($C774="B",VLOOKUP($A774,Bat!$A$4:$BG$1500,L$1,FALSE),VLOOKUP($A774,Pit!$A$4:$BA$1686,L$2,FALSE))</f>
        <v>Normal</v>
      </c>
      <c r="M774" s="14">
        <f>IF($C774="B",VLOOKUP($A774,Bat!$A$4:$BG$1500,M$1,FALSE),VLOOKUP($A774,Pit!$A$4:$BA$1686,M$2,FALSE))</f>
        <v>4</v>
      </c>
      <c r="N774" s="14">
        <f>IF($C774="B",VLOOKUP($A774,Bat!$A$4:$BG$1500,N$1,FALSE),VLOOKUP($A774,Pit!$A$4:$BA$1686,N$2,FALSE))</f>
        <v>2</v>
      </c>
      <c r="O774" s="14">
        <f>IF($C774="B",VLOOKUP($A774,Bat!$A$4:$BG$1500,O$1,FALSE),VLOOKUP($A774,Pit!$A$4:$BA$1686,O$2,FALSE))</f>
        <v>2</v>
      </c>
      <c r="P774" s="14" t="str">
        <f>IF($C774="B",VLOOKUP($A774,Bat!$A$4:$BG$1500,P$1,FALSE),VLOOKUP($A774,Pit!$A$4:$BA$1686,P$2,FALSE))</f>
        <v>88-90 Mph</v>
      </c>
      <c r="Q774" s="15">
        <f>IF($C774="B",VLOOKUP($A774,Bat!$A$4:$BG$1500,Q$1,FALSE),VLOOKUP($A774,Pit!$A$4:$BA$1686,Q$2,FALSE))</f>
        <v>9</v>
      </c>
      <c r="R774" s="16">
        <f>IF($C774="B",VLOOKUP($A774,Bat!$A$4:$BG$1500,R$1,FALSE),VLOOKUP($A774,Pit!$A$4:$BA$1686,R$2,FALSE))</f>
        <v>95.854463136217532</v>
      </c>
      <c r="S774" s="17">
        <f>IF($C774="B",VLOOKUP($A774,Bat!$A$4:$BG$1500,S$1,FALSE),VLOOKUP($A774,Pit!$A$4:$BA$1686,S$2,FALSE))</f>
        <v>-0.47461675034976331</v>
      </c>
      <c r="T774" s="48" t="str">
        <f>IF($C774="B",VLOOKUP($A774,Bat!$A$4:$BG$1500,T$1,FALSE),VLOOKUP($A774,Pit!$A$4:$BA$1686,T$2,FALSE))</f>
        <v>-</v>
      </c>
      <c r="U774" s="19">
        <f>IF($C774="B",VLOOKUP($A774,Bat!$A$4:$AU$1464,46,FALSE),VLOOKUP($A774,Pit!$A$4:$BD$1664,55,FALSE))</f>
        <v>800</v>
      </c>
      <c r="V774" s="19">
        <f>IF($C774="B",VLOOKUP($A774,Bat!$A$4:$BA$1464,47,FALSE),VLOOKUP($A774,Pit!$A$4:$BF$1664,56,FALSE))</f>
        <v>800</v>
      </c>
      <c r="W774" s="19">
        <f>IF($C774="B",VLOOKUP($A774,Bat!$A$4:$BA$1464,48,FALSE),VLOOKUP($A774,Pit!$A$4:$BF$1664,57,FALSE))</f>
        <v>0</v>
      </c>
      <c r="X774" s="14">
        <f t="shared" si="55"/>
        <v>1599</v>
      </c>
      <c r="Y774" s="20">
        <f t="shared" si="56"/>
        <v>749</v>
      </c>
      <c r="Z774" s="14" t="str">
        <f>IFERROR(VLOOKUP($D774,Results37!$F$3:$L$1396,Z$1,FALSE),"")</f>
        <v/>
      </c>
      <c r="AA774" s="43" t="str">
        <f>IF(ISERROR(VLOOKUP(D774,Results37!$F$3:$O$1399,AA$1,FALSE)),"",IF(VLOOKUP(D774,Results37!$F$3:$O$1399,AA$1+1,FALSE)=1,"S"&amp;VLOOKUP(D774,Results37!$F$3:$O$1399,AA$1,FALSE),VLOOKUP(D774,Results37!$F$3:$O$1399,AA$1,FALSE)))</f>
        <v/>
      </c>
      <c r="AB774" s="14" t="str">
        <f>IFERROR(VLOOKUP($D774,Results37!$F$3:$L$1396,AB$1,FALSE),"")</f>
        <v/>
      </c>
      <c r="AC774" s="14" t="str">
        <f>IFERROR(VLOOKUP($D774,Results37!$F$3:$L$1396,AC$1,FALSE),"")</f>
        <v/>
      </c>
      <c r="AD774" s="14" t="e">
        <f t="shared" si="57"/>
        <v>#VALUE!</v>
      </c>
      <c r="AE774" s="18" t="str">
        <f>IF(ISERROR(VLOOKUP($AC774&amp;"-"&amp;$F774&amp;" "&amp;G774,Bonuses!$B$1:$G$1006,4,FALSE)),"",INT(VLOOKUP($AC774&amp;"-"&amp;$F774&amp;" "&amp;$G774,Bonuses!$B$1:$G$1006,4,FALSE)))</f>
        <v/>
      </c>
      <c r="AF774" s="14" t="str">
        <f>AA774&amp;"."&amp;AB774&amp;" ("&amp;Z774&amp;") - "&amp;E774&amp;" "&amp;F774&amp;" "&amp;G774</f>
        <v>. () - RP Elvis López</v>
      </c>
    </row>
    <row r="775" spans="1:32" s="19" customFormat="1" hidden="1" x14ac:dyDescent="0.3">
      <c r="A775" s="19">
        <v>10943</v>
      </c>
      <c r="B775" s="19">
        <f t="shared" si="54"/>
        <v>0</v>
      </c>
      <c r="C775" s="14" t="str">
        <f>IF(ISNUMBER(IFERROR(VLOOKUP($A775,Pit!$A$4:$A$600,1,FALSE),"B")),"P","B")</f>
        <v>P</v>
      </c>
      <c r="D775" s="15">
        <f>IF($C775="B",VLOOKUP($A775,Bat!$A$4:$BG$1500,D$1,FALSE),VLOOKUP($A775,Pit!$A$4:$BA$1686,D$2,FALSE))</f>
        <v>10943</v>
      </c>
      <c r="E775" s="14" t="str">
        <f>IF($C775="B",VLOOKUP($A775,Bat!$A$4:$BG$1500,E$1,FALSE),VLOOKUP($A775,Pit!$A$4:$BA$1686,E$2,FALSE))</f>
        <v>RP</v>
      </c>
      <c r="F775" s="14" t="str">
        <f>IF($C775="B",VLOOKUP($A775,Bat!$A$4:$BG$1500,F$1,FALSE),VLOOKUP($A775,Pit!$A$4:$BA$1686,F$2,FALSE))</f>
        <v>Trevor</v>
      </c>
      <c r="G775" s="14" t="str">
        <f>IF($C775="B",VLOOKUP($A775,Bat!$A$4:$BG$1500,G$1,FALSE),VLOOKUP($A775,Pit!$A$4:$BA$1686,G$2,FALSE))</f>
        <v>van Egmond</v>
      </c>
      <c r="H775" s="14">
        <f>IF($C775="B",VLOOKUP($A775,Bat!$A$4:$BG$1500,H$1,FALSE),VLOOKUP($A775,Pit!$A$4:$BA$1686,H$2,FALSE))</f>
        <v>18</v>
      </c>
      <c r="I775" s="14" t="str">
        <f>IF($C775="B",VLOOKUP($A775,Bat!$A$4:$BG$1500,I$1,FALSE),VLOOKUP($A775,Pit!$A$4:$BA$1686,I$2,FALSE))</f>
        <v>L</v>
      </c>
      <c r="J775" s="14" t="str">
        <f>IF($C775="B",VLOOKUP($A775,Bat!$A$4:$BG$1500,J$1,FALSE),VLOOKUP($A775,Pit!$A$4:$BA$1686,J$2,FALSE))</f>
        <v>R</v>
      </c>
      <c r="K775" s="14" t="str">
        <f>IF($C775="B",VLOOKUP($A775,Bat!$A$4:$BG$1500,K$1,FALSE),VLOOKUP($A775,Pit!$A$4:$BA$1686,K$2,FALSE))</f>
        <v>Normal</v>
      </c>
      <c r="L775" s="15" t="str">
        <f>IF($C775="B",VLOOKUP($A775,Bat!$A$4:$BG$1500,L$1,FALSE),VLOOKUP($A775,Pit!$A$4:$BA$1686,L$2,FALSE))</f>
        <v>Normal</v>
      </c>
      <c r="M775" s="14">
        <f>IF($C775="B",VLOOKUP($A775,Bat!$A$4:$BG$1500,M$1,FALSE),VLOOKUP($A775,Pit!$A$4:$BA$1686,M$2,FALSE))</f>
        <v>3</v>
      </c>
      <c r="N775" s="14">
        <f>IF($C775="B",VLOOKUP($A775,Bat!$A$4:$BG$1500,N$1,FALSE),VLOOKUP($A775,Pit!$A$4:$BA$1686,N$2,FALSE))</f>
        <v>2</v>
      </c>
      <c r="O775" s="14">
        <f>IF($C775="B",VLOOKUP($A775,Bat!$A$4:$BG$1500,O$1,FALSE),VLOOKUP($A775,Pit!$A$4:$BA$1686,O$2,FALSE))</f>
        <v>2</v>
      </c>
      <c r="P775" s="14" t="str">
        <f>IF($C775="B",VLOOKUP($A775,Bat!$A$4:$BG$1500,P$1,FALSE),VLOOKUP($A775,Pit!$A$4:$BA$1686,P$2,FALSE))</f>
        <v>86-88 Mph</v>
      </c>
      <c r="Q775" s="15">
        <f>IF($C775="B",VLOOKUP($A775,Bat!$A$4:$BG$1500,Q$1,FALSE),VLOOKUP($A775,Pit!$A$4:$BA$1686,Q$2,FALSE))</f>
        <v>7</v>
      </c>
      <c r="R775" s="16">
        <f>IF($C775="B",VLOOKUP($A775,Bat!$A$4:$BG$1500,R$1,FALSE),VLOOKUP($A775,Pit!$A$4:$BA$1686,R$2,FALSE))</f>
        <v>95.837604813732355</v>
      </c>
      <c r="S775" s="17">
        <f>IF($C775="B",VLOOKUP($A775,Bat!$A$4:$BG$1500,S$1,FALSE),VLOOKUP($A775,Pit!$A$4:$BA$1686,S$2,FALSE))</f>
        <v>-0.47617204294980003</v>
      </c>
      <c r="T775" s="48" t="str">
        <f>IF($C775="B",VLOOKUP($A775,Bat!$A$4:$BG$1500,T$1,FALSE),VLOOKUP($A775,Pit!$A$4:$BA$1686,T$2,FALSE))</f>
        <v>$65k</v>
      </c>
      <c r="U775" s="19">
        <f>IF($C775="B",VLOOKUP($A775,Bat!$A$4:$AU$1464,46,FALSE),VLOOKUP($A775,Pit!$A$4:$BD$1664,55,FALSE))</f>
        <v>800</v>
      </c>
      <c r="V775" s="19">
        <f>IF($C775="B",VLOOKUP($A775,Bat!$A$4:$BA$1464,47,FALSE),VLOOKUP($A775,Pit!$A$4:$BF$1664,56,FALSE))</f>
        <v>800</v>
      </c>
      <c r="W775" s="19">
        <f>IF($C775="B",VLOOKUP($A775,Bat!$A$4:$BA$1464,48,FALSE),VLOOKUP($A775,Pit!$A$4:$BF$1664,57,FALSE))</f>
        <v>0</v>
      </c>
      <c r="X775" s="14">
        <f t="shared" si="55"/>
        <v>1600</v>
      </c>
      <c r="Y775" s="20">
        <f t="shared" si="56"/>
        <v>750</v>
      </c>
      <c r="Z775" s="14" t="str">
        <f>IFERROR(VLOOKUP($D775,Results37!$F$3:$L$1396,Z$1,FALSE),"")</f>
        <v/>
      </c>
      <c r="AA775" s="43" t="str">
        <f>IF(ISERROR(VLOOKUP(D775,Results37!$F$3:$O$1399,AA$1,FALSE)),"",IF(VLOOKUP(D775,Results37!$F$3:$O$1399,AA$1+1,FALSE)=1,"S"&amp;VLOOKUP(D775,Results37!$F$3:$O$1399,AA$1,FALSE),VLOOKUP(D775,Results37!$F$3:$O$1399,AA$1,FALSE)))</f>
        <v/>
      </c>
      <c r="AB775" s="14" t="str">
        <f>IFERROR(VLOOKUP($D775,Results37!$F$3:$L$1396,AB$1,FALSE),"")</f>
        <v/>
      </c>
      <c r="AC775" s="14" t="str">
        <f>IFERROR(VLOOKUP($D775,Results37!$F$3:$L$1396,AC$1,FALSE),"")</f>
        <v/>
      </c>
      <c r="AD775" s="14" t="e">
        <f t="shared" si="57"/>
        <v>#VALUE!</v>
      </c>
      <c r="AE775" s="18" t="str">
        <f>IF(ISERROR(VLOOKUP($AC775&amp;"-"&amp;$F775&amp;" "&amp;G775,Bonuses!$B$1:$G$1006,4,FALSE)),"",INT(VLOOKUP($AC775&amp;"-"&amp;$F775&amp;" "&amp;$G775,Bonuses!$B$1:$G$1006,4,FALSE)))</f>
        <v/>
      </c>
      <c r="AF775" s="14" t="str">
        <f>AA775&amp;"."&amp;AB775&amp;" ("&amp;Z775&amp;") - "&amp;E775&amp;" "&amp;F775&amp;" "&amp;G775</f>
        <v>. () - RP Trevor van Egmond</v>
      </c>
    </row>
    <row r="776" spans="1:32" s="19" customFormat="1" hidden="1" x14ac:dyDescent="0.3">
      <c r="A776" s="19">
        <v>7557</v>
      </c>
      <c r="B776" s="19">
        <f t="shared" si="54"/>
        <v>0</v>
      </c>
      <c r="C776" s="14" t="str">
        <f>IF(ISNUMBER(IFERROR(VLOOKUP($A776,Pit!$A$4:$A$600,1,FALSE),"B")),"P","B")</f>
        <v>B</v>
      </c>
      <c r="D776" s="15">
        <f>IF($C776="B",VLOOKUP($A776,Bat!$A$4:$BG$1500,D$1,FALSE),VLOOKUP($A776,Pit!$A$4:$BA$1686,D$2,FALSE))</f>
        <v>7557</v>
      </c>
      <c r="E776" s="14" t="str">
        <f>IF($C776="B",VLOOKUP($A776,Bat!$A$4:$BG$1500,E$1,FALSE),VLOOKUP($A776,Pit!$A$4:$BA$1686,E$2,FALSE))</f>
        <v>1B</v>
      </c>
      <c r="F776" s="14" t="str">
        <f>IF($C776="B",VLOOKUP($A776,Bat!$A$4:$BG$1500,F$1,FALSE),VLOOKUP($A776,Pit!$A$4:$BA$1686,F$2,FALSE))</f>
        <v>Dave</v>
      </c>
      <c r="G776" s="14" t="str">
        <f>IF($C776="B",VLOOKUP($A776,Bat!$A$4:$BG$1500,G$1,FALSE),VLOOKUP($A776,Pit!$A$4:$BA$1686,G$2,FALSE))</f>
        <v>Davis</v>
      </c>
      <c r="H776" s="14">
        <f>IF($C776="B",VLOOKUP($A776,Bat!$A$4:$BG$1500,H$1,FALSE),VLOOKUP($A776,Pit!$A$4:$BA$1686,H$2,FALSE))</f>
        <v>21</v>
      </c>
      <c r="I776" s="14" t="str">
        <f>IF($C776="B",VLOOKUP($A776,Bat!$A$4:$BG$1500,I$1,FALSE),VLOOKUP($A776,Pit!$A$4:$BA$1686,I$2,FALSE))</f>
        <v>R</v>
      </c>
      <c r="J776" s="14" t="str">
        <f>IF($C776="B",VLOOKUP($A776,Bat!$A$4:$BG$1500,J$1,FALSE),VLOOKUP($A776,Pit!$A$4:$BA$1686,J$2,FALSE))</f>
        <v>R</v>
      </c>
      <c r="K776" s="14" t="str">
        <f>IF($C776="B",VLOOKUP($A776,Bat!$A$4:$BG$1500,K$1,FALSE),VLOOKUP($A776,Pit!$A$4:$BA$1686,K$2,FALSE))</f>
        <v>Low</v>
      </c>
      <c r="L776" s="15" t="str">
        <f>IF($C776="B",VLOOKUP($A776,Bat!$A$4:$BG$1500,L$1,FALSE),VLOOKUP($A776,Pit!$A$4:$BA$1686,L$2,FALSE))</f>
        <v>Normal</v>
      </c>
      <c r="M776" s="14">
        <f>IF($C776="B",VLOOKUP($A776,Bat!$A$4:$BG$1500,M$1,FALSE),VLOOKUP($A776,Pit!$A$4:$BA$1686,M$2,FALSE))</f>
        <v>3</v>
      </c>
      <c r="N776" s="14">
        <f>IF($C776="B",VLOOKUP($A776,Bat!$A$4:$BG$1500,N$1,FALSE),VLOOKUP($A776,Pit!$A$4:$BA$1686,N$2,FALSE))</f>
        <v>3</v>
      </c>
      <c r="O776" s="14">
        <f>IF($C776="B",VLOOKUP($A776,Bat!$A$4:$BG$1500,O$1,FALSE),VLOOKUP($A776,Pit!$A$4:$BA$1686,O$2,FALSE))</f>
        <v>4</v>
      </c>
      <c r="P776" s="14">
        <f>IF($C776="B",VLOOKUP($A776,Bat!$A$4:$BG$1500,P$1,FALSE),VLOOKUP($A776,Pit!$A$4:$BA$1686,P$2,FALSE))</f>
        <v>5</v>
      </c>
      <c r="Q776" s="15">
        <f>IF($C776="B",VLOOKUP($A776,Bat!$A$4:$BG$1500,Q$1,FALSE),VLOOKUP($A776,Pit!$A$4:$BA$1686,Q$2,FALSE))</f>
        <v>4</v>
      </c>
      <c r="R776" s="16">
        <f>IF($C776="B",VLOOKUP($A776,Bat!$A$4:$BG$1500,R$1,FALSE),VLOOKUP($A776,Pit!$A$4:$BA$1686,R$2,FALSE))</f>
        <v>106.89233381323868</v>
      </c>
      <c r="S776" s="17">
        <f>IF($C776="B",VLOOKUP($A776,Bat!$A$4:$BG$1500,S$1,FALSE),VLOOKUP($A776,Pit!$A$4:$BA$1686,S$2,FALSE))</f>
        <v>-0.25393681228463894</v>
      </c>
      <c r="T776" s="48" t="str">
        <f>IF($C776="B",VLOOKUP($A776,Bat!$A$4:$BG$1500,T$1,FALSE),VLOOKUP($A776,Pit!$A$4:$BA$1686,T$2,FALSE))</f>
        <v>-</v>
      </c>
      <c r="U776" s="19">
        <f>IF($C776="B",VLOOKUP($A776,Bat!$A$4:$AU$1464,46,FALSE),VLOOKUP($A776,Pit!$A$4:$BD$1664,55,FALSE))</f>
        <v>800</v>
      </c>
      <c r="V776" s="19">
        <f>IF($C776="B",VLOOKUP($A776,Bat!$A$4:$BA$1464,47,FALSE),VLOOKUP($A776,Pit!$A$4:$BF$1664,56,FALSE))</f>
        <v>800</v>
      </c>
      <c r="W776" s="19">
        <f>IF($C776="B",VLOOKUP($A776,Bat!$A$4:$BA$1464,48,FALSE),VLOOKUP($A776,Pit!$A$4:$BF$1664,57,FALSE))</f>
        <v>0</v>
      </c>
      <c r="X776" s="14">
        <f t="shared" si="55"/>
        <v>1473</v>
      </c>
      <c r="Y776" s="20">
        <f t="shared" si="56"/>
        <v>623</v>
      </c>
      <c r="Z776" s="14" t="str">
        <f>IFERROR(VLOOKUP($D776,Results37!$F$3:$L$1396,Z$1,FALSE),"")</f>
        <v/>
      </c>
      <c r="AA776" s="43" t="str">
        <f>IF(ISERROR(VLOOKUP(D776,Results37!$F$3:$O$1399,AA$1,FALSE)),"",IF(VLOOKUP(D776,Results37!$F$3:$O$1399,AA$1+1,FALSE)=1,"S"&amp;VLOOKUP(D776,Results37!$F$3:$O$1399,AA$1,FALSE),VLOOKUP(D776,Results37!$F$3:$O$1399,AA$1,FALSE)))</f>
        <v/>
      </c>
      <c r="AB776" s="14" t="str">
        <f>IFERROR(VLOOKUP($D776,Results37!$F$3:$L$1396,AB$1,FALSE),"")</f>
        <v/>
      </c>
      <c r="AC776" s="14" t="str">
        <f>IFERROR(VLOOKUP($D776,Results37!$F$3:$L$1396,AC$1,FALSE),"")</f>
        <v/>
      </c>
      <c r="AD776" s="14" t="e">
        <f t="shared" si="57"/>
        <v>#VALUE!</v>
      </c>
      <c r="AE776" s="18" t="str">
        <f>IF(ISERROR(VLOOKUP($AC776&amp;"-"&amp;$F776&amp;" "&amp;G776,Bonuses!$B$1:$G$1006,4,FALSE)),"",INT(VLOOKUP($AC776&amp;"-"&amp;$F776&amp;" "&amp;$G776,Bonuses!$B$1:$G$1006,4,FALSE)))</f>
        <v/>
      </c>
      <c r="AF776" s="14" t="str">
        <f>IF(ISERROR(VLOOKUP($AC776&amp;"-"&amp;$F776,Bonuses!$B$1:$G$1006,5,FALSE)),"",IF(VLOOKUP($AC776&amp;"-"&amp;$F776,Bonuses!$B$1:$G$1006,5,FALSE)="","",VLOOKUP($AC776&amp;"-"&amp;$F776,Bonuses!$B$1:$G$1006,6,FALSE)&amp;" yrs, "&amp;VLOOKUP($AC776&amp;"-"&amp;$F776,Bonuses!$B$1:$G$1006,5,FALSE)))</f>
        <v/>
      </c>
    </row>
    <row r="777" spans="1:32" s="19" customFormat="1" hidden="1" x14ac:dyDescent="0.3">
      <c r="A777" s="19">
        <v>10934</v>
      </c>
      <c r="B777" s="19">
        <f t="shared" si="54"/>
        <v>0</v>
      </c>
      <c r="C777" s="14" t="str">
        <f>IF(ISNUMBER(IFERROR(VLOOKUP($A777,Pit!$A$4:$A$600,1,FALSE),"B")),"P","B")</f>
        <v>P</v>
      </c>
      <c r="D777" s="15">
        <f>IF($C777="B",VLOOKUP($A777,Bat!$A$4:$BG$1500,D$1,FALSE),VLOOKUP($A777,Pit!$A$4:$BA$1686,D$2,FALSE))</f>
        <v>10934</v>
      </c>
      <c r="E777" s="14" t="str">
        <f>IF($C777="B",VLOOKUP($A777,Bat!$A$4:$BG$1500,E$1,FALSE),VLOOKUP($A777,Pit!$A$4:$BA$1686,E$2,FALSE))</f>
        <v>SP</v>
      </c>
      <c r="F777" s="14" t="str">
        <f>IF($C777="B",VLOOKUP($A777,Bat!$A$4:$BG$1500,F$1,FALSE),VLOOKUP($A777,Pit!$A$4:$BA$1686,F$2,FALSE))</f>
        <v>William</v>
      </c>
      <c r="G777" s="14" t="str">
        <f>IF($C777="B",VLOOKUP($A777,Bat!$A$4:$BG$1500,G$1,FALSE),VLOOKUP($A777,Pit!$A$4:$BA$1686,G$2,FALSE))</f>
        <v>MacRory</v>
      </c>
      <c r="H777" s="14">
        <f>IF($C777="B",VLOOKUP($A777,Bat!$A$4:$BG$1500,H$1,FALSE),VLOOKUP($A777,Pit!$A$4:$BA$1686,H$2,FALSE))</f>
        <v>18</v>
      </c>
      <c r="I777" s="14" t="str">
        <f>IF($C777="B",VLOOKUP($A777,Bat!$A$4:$BG$1500,I$1,FALSE),VLOOKUP($A777,Pit!$A$4:$BA$1686,I$2,FALSE))</f>
        <v>L</v>
      </c>
      <c r="J777" s="14" t="str">
        <f>IF($C777="B",VLOOKUP($A777,Bat!$A$4:$BG$1500,J$1,FALSE),VLOOKUP($A777,Pit!$A$4:$BA$1686,J$2,FALSE))</f>
        <v>R</v>
      </c>
      <c r="K777" s="14" t="str">
        <f>IF($C777="B",VLOOKUP($A777,Bat!$A$4:$BG$1500,K$1,FALSE),VLOOKUP($A777,Pit!$A$4:$BA$1686,K$2,FALSE))</f>
        <v>Low</v>
      </c>
      <c r="L777" s="15" t="str">
        <f>IF($C777="B",VLOOKUP($A777,Bat!$A$4:$BG$1500,L$1,FALSE),VLOOKUP($A777,Pit!$A$4:$BA$1686,L$2,FALSE))</f>
        <v>Normal</v>
      </c>
      <c r="M777" s="14">
        <f>IF($C777="B",VLOOKUP($A777,Bat!$A$4:$BG$1500,M$1,FALSE),VLOOKUP($A777,Pit!$A$4:$BA$1686,M$2,FALSE))</f>
        <v>3</v>
      </c>
      <c r="N777" s="14">
        <f>IF($C777="B",VLOOKUP($A777,Bat!$A$4:$BG$1500,N$1,FALSE),VLOOKUP($A777,Pit!$A$4:$BA$1686,N$2,FALSE))</f>
        <v>1</v>
      </c>
      <c r="O777" s="14">
        <f>IF($C777="B",VLOOKUP($A777,Bat!$A$4:$BG$1500,O$1,FALSE),VLOOKUP($A777,Pit!$A$4:$BA$1686,O$2,FALSE))</f>
        <v>2</v>
      </c>
      <c r="P777" s="14" t="str">
        <f>IF($C777="B",VLOOKUP($A777,Bat!$A$4:$BG$1500,P$1,FALSE),VLOOKUP($A777,Pit!$A$4:$BA$1686,P$2,FALSE))</f>
        <v>89-91 Mph</v>
      </c>
      <c r="Q777" s="15">
        <f>IF($C777="B",VLOOKUP($A777,Bat!$A$4:$BG$1500,Q$1,FALSE),VLOOKUP($A777,Pit!$A$4:$BA$1686,Q$2,FALSE))</f>
        <v>6</v>
      </c>
      <c r="R777" s="16">
        <f>IF($C777="B",VLOOKUP($A777,Bat!$A$4:$BG$1500,R$1,FALSE),VLOOKUP($A777,Pit!$A$4:$BA$1686,R$2,FALSE))</f>
        <v>90.262128266513969</v>
      </c>
      <c r="S777" s="17">
        <f>IF($C777="B",VLOOKUP($A777,Bat!$A$4:$BG$1500,S$1,FALSE),VLOOKUP($A777,Pit!$A$4:$BA$1686,S$2,FALSE))</f>
        <v>-0.990546911694411</v>
      </c>
      <c r="T777" s="48" t="str">
        <f>IF($C777="B",VLOOKUP($A777,Bat!$A$4:$BG$1500,T$1,FALSE),VLOOKUP($A777,Pit!$A$4:$BA$1686,T$2,FALSE))</f>
        <v>$65k</v>
      </c>
      <c r="U777" s="19">
        <f>IF($C777="B",VLOOKUP($A777,Bat!$A$4:$AU$1464,46,FALSE),VLOOKUP($A777,Pit!$A$4:$BD$1664,55,FALSE))</f>
        <v>800</v>
      </c>
      <c r="V777" s="19">
        <f>IF($C777="B",VLOOKUP($A777,Bat!$A$4:$BA$1464,47,FALSE),VLOOKUP($A777,Pit!$A$4:$BF$1664,56,FALSE))</f>
        <v>800</v>
      </c>
      <c r="W777" s="19">
        <f>IF($C777="B",VLOOKUP($A777,Bat!$A$4:$BA$1464,48,FALSE),VLOOKUP($A777,Pit!$A$4:$BF$1664,57,FALSE))</f>
        <v>0</v>
      </c>
      <c r="X777" s="14">
        <f t="shared" si="55"/>
        <v>1832</v>
      </c>
      <c r="Y777" s="20">
        <f t="shared" si="56"/>
        <v>982</v>
      </c>
      <c r="Z777" s="14" t="str">
        <f>IFERROR(VLOOKUP($D777,Results37!$F$3:$L$1396,Z$1,FALSE),"")</f>
        <v/>
      </c>
      <c r="AA777" s="43" t="str">
        <f>IF(ISERROR(VLOOKUP(D777,Results37!$F$3:$O$1399,AA$1,FALSE)),"",IF(VLOOKUP(D777,Results37!$F$3:$O$1399,AA$1+1,FALSE)=1,"S"&amp;VLOOKUP(D777,Results37!$F$3:$O$1399,AA$1,FALSE),VLOOKUP(D777,Results37!$F$3:$O$1399,AA$1,FALSE)))</f>
        <v/>
      </c>
      <c r="AB777" s="14" t="str">
        <f>IFERROR(VLOOKUP($D777,Results37!$F$3:$L$1396,AB$1,FALSE),"")</f>
        <v/>
      </c>
      <c r="AC777" s="14" t="str">
        <f>IFERROR(VLOOKUP($D777,Results37!$F$3:$L$1396,AC$1,FALSE),"")</f>
        <v/>
      </c>
      <c r="AD777" s="14" t="e">
        <f t="shared" si="57"/>
        <v>#VALUE!</v>
      </c>
      <c r="AE777" s="18" t="str">
        <f>IF(ISERROR(VLOOKUP($AC777&amp;"-"&amp;$F777&amp;" "&amp;G777,Bonuses!$B$1:$G$1006,4,FALSE)),"",INT(VLOOKUP($AC777&amp;"-"&amp;$F777&amp;" "&amp;$G777,Bonuses!$B$1:$G$1006,4,FALSE)))</f>
        <v/>
      </c>
      <c r="AF777" s="14" t="str">
        <f>IF(ISERROR(VLOOKUP($AC777&amp;"-"&amp;$F777,Bonuses!$B$1:$G$1006,5,FALSE)),"",IF(VLOOKUP($AC777&amp;"-"&amp;$F777,Bonuses!$B$1:$G$1006,5,FALSE)="","",VLOOKUP($AC777&amp;"-"&amp;$F777,Bonuses!$B$1:$G$1006,6,FALSE)&amp;" yrs, "&amp;VLOOKUP($AC777&amp;"-"&amp;$F777,Bonuses!$B$1:$G$1006,5,FALSE)))</f>
        <v/>
      </c>
    </row>
    <row r="778" spans="1:32" s="19" customFormat="1" hidden="1" x14ac:dyDescent="0.3">
      <c r="A778" s="19">
        <v>12667</v>
      </c>
      <c r="B778" s="19">
        <f t="shared" si="54"/>
        <v>0</v>
      </c>
      <c r="C778" s="14" t="str">
        <f>IF(ISNUMBER(IFERROR(VLOOKUP($A778,Pit!$A$4:$A$600,1,FALSE),"B")),"P","B")</f>
        <v>P</v>
      </c>
      <c r="D778" s="15">
        <f>IF($C778="B",VLOOKUP($A778,Bat!$A$4:$BG$1500,D$1,FALSE),VLOOKUP($A778,Pit!$A$4:$BA$1686,D$2,FALSE))</f>
        <v>12667</v>
      </c>
      <c r="E778" s="14" t="str">
        <f>IF($C778="B",VLOOKUP($A778,Bat!$A$4:$BG$1500,E$1,FALSE),VLOOKUP($A778,Pit!$A$4:$BA$1686,E$2,FALSE))</f>
        <v>RP</v>
      </c>
      <c r="F778" s="14" t="str">
        <f>IF($C778="B",VLOOKUP($A778,Bat!$A$4:$BG$1500,F$1,FALSE),VLOOKUP($A778,Pit!$A$4:$BA$1686,F$2,FALSE))</f>
        <v>Shuji</v>
      </c>
      <c r="G778" s="14" t="str">
        <f>IF($C778="B",VLOOKUP($A778,Bat!$A$4:$BG$1500,G$1,FALSE),VLOOKUP($A778,Pit!$A$4:$BA$1686,G$2,FALSE))</f>
        <v>Yamasaki</v>
      </c>
      <c r="H778" s="14">
        <f>IF($C778="B",VLOOKUP($A778,Bat!$A$4:$BG$1500,H$1,FALSE),VLOOKUP($A778,Pit!$A$4:$BA$1686,H$2,FALSE))</f>
        <v>18</v>
      </c>
      <c r="I778" s="14" t="str">
        <f>IF($C778="B",VLOOKUP($A778,Bat!$A$4:$BG$1500,I$1,FALSE),VLOOKUP($A778,Pit!$A$4:$BA$1686,I$2,FALSE))</f>
        <v>R</v>
      </c>
      <c r="J778" s="14" t="str">
        <f>IF($C778="B",VLOOKUP($A778,Bat!$A$4:$BG$1500,J$1,FALSE),VLOOKUP($A778,Pit!$A$4:$BA$1686,J$2,FALSE))</f>
        <v>R</v>
      </c>
      <c r="K778" s="14" t="str">
        <f>IF($C778="B",VLOOKUP($A778,Bat!$A$4:$BG$1500,K$1,FALSE),VLOOKUP($A778,Pit!$A$4:$BA$1686,K$2,FALSE))</f>
        <v>Normal</v>
      </c>
      <c r="L778" s="15" t="str">
        <f>IF($C778="B",VLOOKUP($A778,Bat!$A$4:$BG$1500,L$1,FALSE),VLOOKUP($A778,Pit!$A$4:$BA$1686,L$2,FALSE))</f>
        <v>Normal</v>
      </c>
      <c r="M778" s="14">
        <f>IF($C778="B",VLOOKUP($A778,Bat!$A$4:$BG$1500,M$1,FALSE),VLOOKUP($A778,Pit!$A$4:$BA$1686,M$2,FALSE))</f>
        <v>3</v>
      </c>
      <c r="N778" s="14">
        <f>IF($C778="B",VLOOKUP($A778,Bat!$A$4:$BG$1500,N$1,FALSE),VLOOKUP($A778,Pit!$A$4:$BA$1686,N$2,FALSE))</f>
        <v>2</v>
      </c>
      <c r="O778" s="14">
        <f>IF($C778="B",VLOOKUP($A778,Bat!$A$4:$BG$1500,O$1,FALSE),VLOOKUP($A778,Pit!$A$4:$BA$1686,O$2,FALSE))</f>
        <v>2</v>
      </c>
      <c r="P778" s="14" t="str">
        <f>IF($C778="B",VLOOKUP($A778,Bat!$A$4:$BG$1500,P$1,FALSE),VLOOKUP($A778,Pit!$A$4:$BA$1686,P$2,FALSE))</f>
        <v>86-88 Mph</v>
      </c>
      <c r="Q778" s="15">
        <f>IF($C778="B",VLOOKUP($A778,Bat!$A$4:$BG$1500,Q$1,FALSE),VLOOKUP($A778,Pit!$A$4:$BA$1686,Q$2,FALSE))</f>
        <v>9</v>
      </c>
      <c r="R778" s="16">
        <f>IF($C778="B",VLOOKUP($A778,Bat!$A$4:$BG$1500,R$1,FALSE),VLOOKUP($A778,Pit!$A$4:$BA$1686,R$2,FALSE))</f>
        <v>95.800613462075617</v>
      </c>
      <c r="S778" s="17">
        <f>IF($C778="B",VLOOKUP($A778,Bat!$A$4:$BG$1500,S$1,FALSE),VLOOKUP($A778,Pit!$A$4:$BA$1686,S$2,FALSE))</f>
        <v>-0.47958474166568171</v>
      </c>
      <c r="T778" s="48" t="str">
        <f>IF($C778="B",VLOOKUP($A778,Bat!$A$4:$BG$1500,T$1,FALSE),VLOOKUP($A778,Pit!$A$4:$BA$1686,T$2,FALSE))</f>
        <v>$80k</v>
      </c>
      <c r="U778" s="19">
        <f>IF($C778="B",VLOOKUP($A778,Bat!$A$4:$AU$1464,46,FALSE),VLOOKUP($A778,Pit!$A$4:$BD$1664,55,FALSE))</f>
        <v>800</v>
      </c>
      <c r="V778" s="19">
        <f>IF($C778="B",VLOOKUP($A778,Bat!$A$4:$BA$1464,47,FALSE),VLOOKUP($A778,Pit!$A$4:$BF$1664,56,FALSE))</f>
        <v>800</v>
      </c>
      <c r="W778" s="19">
        <f>IF($C778="B",VLOOKUP($A778,Bat!$A$4:$BA$1464,48,FALSE),VLOOKUP($A778,Pit!$A$4:$BF$1664,57,FALSE))</f>
        <v>0</v>
      </c>
      <c r="X778" s="14">
        <f t="shared" si="55"/>
        <v>1601</v>
      </c>
      <c r="Y778" s="20">
        <f t="shared" si="56"/>
        <v>751</v>
      </c>
      <c r="Z778" s="14" t="str">
        <f>IFERROR(VLOOKUP($D778,Results37!$F$3:$L$1396,Z$1,FALSE),"")</f>
        <v/>
      </c>
      <c r="AA778" s="43" t="str">
        <f>IF(ISERROR(VLOOKUP(D778,Results37!$F$3:$O$1399,AA$1,FALSE)),"",IF(VLOOKUP(D778,Results37!$F$3:$O$1399,AA$1+1,FALSE)=1,"S"&amp;VLOOKUP(D778,Results37!$F$3:$O$1399,AA$1,FALSE),VLOOKUP(D778,Results37!$F$3:$O$1399,AA$1,FALSE)))</f>
        <v/>
      </c>
      <c r="AB778" s="14" t="str">
        <f>IFERROR(VLOOKUP($D778,Results37!$F$3:$L$1396,AB$1,FALSE),"")</f>
        <v/>
      </c>
      <c r="AC778" s="14" t="str">
        <f>IFERROR(VLOOKUP($D778,Results37!$F$3:$L$1396,AC$1,FALSE),"")</f>
        <v/>
      </c>
      <c r="AD778" s="14" t="e">
        <f t="shared" si="57"/>
        <v>#VALUE!</v>
      </c>
      <c r="AE778" s="18" t="str">
        <f>IF(ISERROR(VLOOKUP($AC778&amp;"-"&amp;$F778&amp;" "&amp;G778,Bonuses!$B$1:$G$1006,4,FALSE)),"",INT(VLOOKUP($AC778&amp;"-"&amp;$F778&amp;" "&amp;$G778,Bonuses!$B$1:$G$1006,4,FALSE)))</f>
        <v/>
      </c>
      <c r="AF778" s="14" t="str">
        <f>IF(ISERROR(VLOOKUP($AC778&amp;"-"&amp;$F778,Bonuses!$B$1:$G$1006,5,FALSE)),"",IF(VLOOKUP($AC778&amp;"-"&amp;$F778,Bonuses!$B$1:$G$1006,5,FALSE)="","",VLOOKUP($AC778&amp;"-"&amp;$F778,Bonuses!$B$1:$G$1006,6,FALSE)&amp;" yrs, "&amp;VLOOKUP($AC778&amp;"-"&amp;$F778,Bonuses!$B$1:$G$1006,5,FALSE)))</f>
        <v/>
      </c>
    </row>
    <row r="779" spans="1:32" s="19" customFormat="1" hidden="1" x14ac:dyDescent="0.3">
      <c r="A779" s="19">
        <v>6592</v>
      </c>
      <c r="B779" s="19">
        <f t="shared" si="54"/>
        <v>0</v>
      </c>
      <c r="C779" s="14" t="str">
        <f>IF(ISNUMBER(IFERROR(VLOOKUP($A779,Pit!$A$4:$A$600,1,FALSE),"B")),"P","B")</f>
        <v>P</v>
      </c>
      <c r="D779" s="15">
        <f>IF($C779="B",VLOOKUP($A779,Bat!$A$4:$BG$1500,D$1,FALSE),VLOOKUP($A779,Pit!$A$4:$BA$1686,D$2,FALSE))</f>
        <v>6592</v>
      </c>
      <c r="E779" s="14" t="str">
        <f>IF($C779="B",VLOOKUP($A779,Bat!$A$4:$BG$1500,E$1,FALSE),VLOOKUP($A779,Pit!$A$4:$BA$1686,E$2,FALSE))</f>
        <v>RP</v>
      </c>
      <c r="F779" s="14" t="str">
        <f>IF($C779="B",VLOOKUP($A779,Bat!$A$4:$BG$1500,F$1,FALSE),VLOOKUP($A779,Pit!$A$4:$BA$1686,F$2,FALSE))</f>
        <v>Nick</v>
      </c>
      <c r="G779" s="14" t="str">
        <f>IF($C779="B",VLOOKUP($A779,Bat!$A$4:$BG$1500,G$1,FALSE),VLOOKUP($A779,Pit!$A$4:$BA$1686,G$2,FALSE))</f>
        <v>Reed</v>
      </c>
      <c r="H779" s="14">
        <f>IF($C779="B",VLOOKUP($A779,Bat!$A$4:$BG$1500,H$1,FALSE),VLOOKUP($A779,Pit!$A$4:$BA$1686,H$2,FALSE))</f>
        <v>22</v>
      </c>
      <c r="I779" s="14" t="str">
        <f>IF($C779="B",VLOOKUP($A779,Bat!$A$4:$BG$1500,I$1,FALSE),VLOOKUP($A779,Pit!$A$4:$BA$1686,I$2,FALSE))</f>
        <v>R</v>
      </c>
      <c r="J779" s="14" t="str">
        <f>IF($C779="B",VLOOKUP($A779,Bat!$A$4:$BG$1500,J$1,FALSE),VLOOKUP($A779,Pit!$A$4:$BA$1686,J$2,FALSE))</f>
        <v>L</v>
      </c>
      <c r="K779" s="14" t="str">
        <f>IF($C779="B",VLOOKUP($A779,Bat!$A$4:$BG$1500,K$1,FALSE),VLOOKUP($A779,Pit!$A$4:$BA$1686,K$2,FALSE))</f>
        <v>Low</v>
      </c>
      <c r="L779" s="15" t="str">
        <f>IF($C779="B",VLOOKUP($A779,Bat!$A$4:$BG$1500,L$1,FALSE),VLOOKUP($A779,Pit!$A$4:$BA$1686,L$2,FALSE))</f>
        <v>Normal</v>
      </c>
      <c r="M779" s="14">
        <f>IF($C779="B",VLOOKUP($A779,Bat!$A$4:$BG$1500,M$1,FALSE),VLOOKUP($A779,Pit!$A$4:$BA$1686,M$2,FALSE))</f>
        <v>4</v>
      </c>
      <c r="N779" s="14">
        <f>IF($C779="B",VLOOKUP($A779,Bat!$A$4:$BG$1500,N$1,FALSE),VLOOKUP($A779,Pit!$A$4:$BA$1686,N$2,FALSE))</f>
        <v>2</v>
      </c>
      <c r="O779" s="14">
        <f>IF($C779="B",VLOOKUP($A779,Bat!$A$4:$BG$1500,O$1,FALSE),VLOOKUP($A779,Pit!$A$4:$BA$1686,O$2,FALSE))</f>
        <v>3</v>
      </c>
      <c r="P779" s="14" t="str">
        <f>IF($C779="B",VLOOKUP($A779,Bat!$A$4:$BG$1500,P$1,FALSE),VLOOKUP($A779,Pit!$A$4:$BA$1686,P$2,FALSE))</f>
        <v>87-89 Mph</v>
      </c>
      <c r="Q779" s="15">
        <f>IF($C779="B",VLOOKUP($A779,Bat!$A$4:$BG$1500,Q$1,FALSE),VLOOKUP($A779,Pit!$A$4:$BA$1686,Q$2,FALSE))</f>
        <v>3</v>
      </c>
      <c r="R779" s="16">
        <f>IF($C779="B",VLOOKUP($A779,Bat!$A$4:$BG$1500,R$1,FALSE),VLOOKUP($A779,Pit!$A$4:$BA$1686,R$2,FALSE))</f>
        <v>97.736362993641762</v>
      </c>
      <c r="S779" s="17">
        <f>IF($C779="B",VLOOKUP($A779,Bat!$A$4:$BG$1500,S$1,FALSE),VLOOKUP($A779,Pit!$A$4:$BA$1686,S$2,FALSE))</f>
        <v>-0.30099894674945432</v>
      </c>
      <c r="T779" s="48" t="str">
        <f>IF($C779="B",VLOOKUP($A779,Bat!$A$4:$BG$1500,T$1,FALSE),VLOOKUP($A779,Pit!$A$4:$BA$1686,T$2,FALSE))</f>
        <v>-</v>
      </c>
      <c r="U779" s="19">
        <f>IF($C779="B",VLOOKUP($A779,Bat!$A$4:$AU$1464,46,FALSE),VLOOKUP($A779,Pit!$A$4:$BD$1664,55,FALSE))</f>
        <v>800</v>
      </c>
      <c r="V779" s="19">
        <f>IF($C779="B",VLOOKUP($A779,Bat!$A$4:$BA$1464,47,FALSE),VLOOKUP($A779,Pit!$A$4:$BF$1664,56,FALSE))</f>
        <v>800</v>
      </c>
      <c r="W779" s="19">
        <f>IF($C779="B",VLOOKUP($A779,Bat!$A$4:$BA$1464,48,FALSE),VLOOKUP($A779,Pit!$A$4:$BF$1664,57,FALSE))</f>
        <v>0</v>
      </c>
      <c r="X779" s="14">
        <f t="shared" si="55"/>
        <v>1502</v>
      </c>
      <c r="Y779" s="20">
        <f t="shared" si="56"/>
        <v>652</v>
      </c>
      <c r="Z779" s="14" t="str">
        <f>IFERROR(VLOOKUP($D779,Results37!$F$3:$L$1396,Z$1,FALSE),"")</f>
        <v/>
      </c>
      <c r="AA779" s="43" t="str">
        <f>IF(ISERROR(VLOOKUP(D779,Results37!$F$3:$O$1399,AA$1,FALSE)),"",IF(VLOOKUP(D779,Results37!$F$3:$O$1399,AA$1+1,FALSE)=1,"S"&amp;VLOOKUP(D779,Results37!$F$3:$O$1399,AA$1,FALSE),VLOOKUP(D779,Results37!$F$3:$O$1399,AA$1,FALSE)))</f>
        <v/>
      </c>
      <c r="AB779" s="14" t="str">
        <f>IFERROR(VLOOKUP($D779,Results37!$F$3:$L$1396,AB$1,FALSE),"")</f>
        <v/>
      </c>
      <c r="AC779" s="14" t="str">
        <f>IFERROR(VLOOKUP($D779,Results37!$F$3:$L$1396,AC$1,FALSE),"")</f>
        <v/>
      </c>
      <c r="AD779" s="14" t="e">
        <f t="shared" si="57"/>
        <v>#VALUE!</v>
      </c>
      <c r="AE779" s="18" t="str">
        <f>IF(ISERROR(VLOOKUP($AC779&amp;"-"&amp;$F779&amp;" "&amp;G779,Bonuses!$B$1:$G$1006,4,FALSE)),"",INT(VLOOKUP($AC779&amp;"-"&amp;$F779&amp;" "&amp;$G779,Bonuses!$B$1:$G$1006,4,FALSE)))</f>
        <v/>
      </c>
      <c r="AF779" s="14" t="str">
        <f>IF(ISERROR(VLOOKUP($AC779&amp;"-"&amp;$F779,Bonuses!$B$1:$G$1006,5,FALSE)),"",IF(VLOOKUP($AC779&amp;"-"&amp;$F779,Bonuses!$B$1:$G$1006,5,FALSE)="","",VLOOKUP($AC779&amp;"-"&amp;$F779,Bonuses!$B$1:$G$1006,6,FALSE)&amp;" yrs, "&amp;VLOOKUP($AC779&amp;"-"&amp;$F779,Bonuses!$B$1:$G$1006,5,FALSE)))</f>
        <v/>
      </c>
    </row>
    <row r="780" spans="1:32" s="19" customFormat="1" hidden="1" x14ac:dyDescent="0.3">
      <c r="A780" s="19">
        <v>8695</v>
      </c>
      <c r="B780" s="19">
        <f t="shared" si="54"/>
        <v>0</v>
      </c>
      <c r="C780" s="14" t="str">
        <f>IF(ISNUMBER(IFERROR(VLOOKUP($A780,Pit!$A$4:$A$600,1,FALSE),"B")),"P","B")</f>
        <v>B</v>
      </c>
      <c r="D780" s="15">
        <f>IF($C780="B",VLOOKUP($A780,Bat!$A$4:$BG$1500,D$1,FALSE),VLOOKUP($A780,Pit!$A$4:$BA$1686,D$2,FALSE))</f>
        <v>8695</v>
      </c>
      <c r="E780" s="14" t="str">
        <f>IF($C780="B",VLOOKUP($A780,Bat!$A$4:$BG$1500,E$1,FALSE),VLOOKUP($A780,Pit!$A$4:$BA$1686,E$2,FALSE))</f>
        <v>C</v>
      </c>
      <c r="F780" s="14" t="str">
        <f>IF($C780="B",VLOOKUP($A780,Bat!$A$4:$BG$1500,F$1,FALSE),VLOOKUP($A780,Pit!$A$4:$BA$1686,F$2,FALSE))</f>
        <v>Todd</v>
      </c>
      <c r="G780" s="14" t="str">
        <f>IF($C780="B",VLOOKUP($A780,Bat!$A$4:$BG$1500,G$1,FALSE),VLOOKUP($A780,Pit!$A$4:$BA$1686,G$2,FALSE))</f>
        <v>Lancaster</v>
      </c>
      <c r="H780" s="14">
        <f>IF($C780="B",VLOOKUP($A780,Bat!$A$4:$BG$1500,H$1,FALSE),VLOOKUP($A780,Pit!$A$4:$BA$1686,H$2,FALSE))</f>
        <v>21</v>
      </c>
      <c r="I780" s="14" t="str">
        <f>IF($C780="B",VLOOKUP($A780,Bat!$A$4:$BG$1500,I$1,FALSE),VLOOKUP($A780,Pit!$A$4:$BA$1686,I$2,FALSE))</f>
        <v>R</v>
      </c>
      <c r="J780" s="14" t="str">
        <f>IF($C780="B",VLOOKUP($A780,Bat!$A$4:$BG$1500,J$1,FALSE),VLOOKUP($A780,Pit!$A$4:$BA$1686,J$2,FALSE))</f>
        <v>R</v>
      </c>
      <c r="K780" s="14" t="str">
        <f>IF($C780="B",VLOOKUP($A780,Bat!$A$4:$BG$1500,K$1,FALSE),VLOOKUP($A780,Pit!$A$4:$BA$1686,K$2,FALSE))</f>
        <v>Low</v>
      </c>
      <c r="L780" s="15" t="str">
        <f>IF($C780="B",VLOOKUP($A780,Bat!$A$4:$BG$1500,L$1,FALSE),VLOOKUP($A780,Pit!$A$4:$BA$1686,L$2,FALSE))</f>
        <v>Normal</v>
      </c>
      <c r="M780" s="14">
        <f>IF($C780="B",VLOOKUP($A780,Bat!$A$4:$BG$1500,M$1,FALSE),VLOOKUP($A780,Pit!$A$4:$BA$1686,M$2,FALSE))</f>
        <v>3</v>
      </c>
      <c r="N780" s="14">
        <f>IF($C780="B",VLOOKUP($A780,Bat!$A$4:$BG$1500,N$1,FALSE),VLOOKUP($A780,Pit!$A$4:$BA$1686,N$2,FALSE))</f>
        <v>4</v>
      </c>
      <c r="O780" s="14">
        <f>IF($C780="B",VLOOKUP($A780,Bat!$A$4:$BG$1500,O$1,FALSE),VLOOKUP($A780,Pit!$A$4:$BA$1686,O$2,FALSE))</f>
        <v>4</v>
      </c>
      <c r="P780" s="14">
        <f>IF($C780="B",VLOOKUP($A780,Bat!$A$4:$BG$1500,P$1,FALSE),VLOOKUP($A780,Pit!$A$4:$BA$1686,P$2,FALSE))</f>
        <v>5</v>
      </c>
      <c r="Q780" s="15">
        <f>IF($C780="B",VLOOKUP($A780,Bat!$A$4:$BG$1500,Q$1,FALSE),VLOOKUP($A780,Pit!$A$4:$BA$1686,Q$2,FALSE))</f>
        <v>3</v>
      </c>
      <c r="R780" s="16">
        <f>IF($C780="B",VLOOKUP($A780,Bat!$A$4:$BG$1500,R$1,FALSE),VLOOKUP($A780,Pit!$A$4:$BA$1686,R$2,FALSE))</f>
        <v>106.85929397817162</v>
      </c>
      <c r="S780" s="17">
        <f>IF($C780="B",VLOOKUP($A780,Bat!$A$4:$BG$1500,S$1,FALSE),VLOOKUP($A780,Pit!$A$4:$BA$1686,S$2,FALSE))</f>
        <v>-0.26083846299963487</v>
      </c>
      <c r="T780" s="48" t="str">
        <f>IF($C780="B",VLOOKUP($A780,Bat!$A$4:$BG$1500,T$1,FALSE),VLOOKUP($A780,Pit!$A$4:$BA$1686,T$2,FALSE))</f>
        <v>-</v>
      </c>
      <c r="U780" s="19">
        <f>IF($C780="B",VLOOKUP($A780,Bat!$A$4:$AU$1464,46,FALSE),VLOOKUP($A780,Pit!$A$4:$BD$1664,55,FALSE))</f>
        <v>800</v>
      </c>
      <c r="V780" s="19">
        <f>IF($C780="B",VLOOKUP($A780,Bat!$A$4:$BA$1464,47,FALSE),VLOOKUP($A780,Pit!$A$4:$BF$1664,56,FALSE))</f>
        <v>800</v>
      </c>
      <c r="W780" s="19">
        <f>IF($C780="B",VLOOKUP($A780,Bat!$A$4:$BA$1464,48,FALSE),VLOOKUP($A780,Pit!$A$4:$BF$1664,57,FALSE))</f>
        <v>0</v>
      </c>
      <c r="X780" s="14">
        <f t="shared" si="55"/>
        <v>1477</v>
      </c>
      <c r="Y780" s="20">
        <f t="shared" si="56"/>
        <v>627</v>
      </c>
      <c r="Z780" s="14" t="str">
        <f>IFERROR(VLOOKUP($D780,Results37!$F$3:$L$1396,Z$1,FALSE),"")</f>
        <v/>
      </c>
      <c r="AA780" s="43" t="str">
        <f>IF(ISERROR(VLOOKUP(D780,Results37!$F$3:$O$1399,AA$1,FALSE)),"",IF(VLOOKUP(D780,Results37!$F$3:$O$1399,AA$1+1,FALSE)=1,"S"&amp;VLOOKUP(D780,Results37!$F$3:$O$1399,AA$1,FALSE),VLOOKUP(D780,Results37!$F$3:$O$1399,AA$1,FALSE)))</f>
        <v/>
      </c>
      <c r="AB780" s="14" t="str">
        <f>IFERROR(VLOOKUP($D780,Results37!$F$3:$L$1396,AB$1,FALSE),"")</f>
        <v/>
      </c>
      <c r="AC780" s="14" t="str">
        <f>IFERROR(VLOOKUP($D780,Results37!$F$3:$L$1396,AC$1,FALSE),"")</f>
        <v/>
      </c>
      <c r="AD780" s="14" t="e">
        <f t="shared" si="57"/>
        <v>#VALUE!</v>
      </c>
      <c r="AE780" s="18" t="str">
        <f>IF(ISERROR(VLOOKUP($AC780&amp;"-"&amp;$F780&amp;" "&amp;G780,Bonuses!$B$1:$G$1006,4,FALSE)),"",INT(VLOOKUP($AC780&amp;"-"&amp;$F780&amp;" "&amp;$G780,Bonuses!$B$1:$G$1006,4,FALSE)))</f>
        <v/>
      </c>
      <c r="AF780" s="14" t="str">
        <f>AA780&amp;"."&amp;AB780&amp;" ("&amp;Z780&amp;") - "&amp;E780&amp;" "&amp;F780&amp;" "&amp;G780</f>
        <v>. () - C Todd Lancaster</v>
      </c>
    </row>
    <row r="781" spans="1:32" s="19" customFormat="1" hidden="1" x14ac:dyDescent="0.3">
      <c r="A781" s="19">
        <v>4658</v>
      </c>
      <c r="B781" s="19">
        <f t="shared" si="54"/>
        <v>0</v>
      </c>
      <c r="C781" s="14" t="str">
        <f>IF(ISNUMBER(IFERROR(VLOOKUP($A781,Pit!$A$4:$A$600,1,FALSE),"B")),"P","B")</f>
        <v>B</v>
      </c>
      <c r="D781" s="15">
        <f>IF($C781="B",VLOOKUP($A781,Bat!$A$4:$BG$1500,D$1,FALSE),VLOOKUP($A781,Pit!$A$4:$BA$1686,D$2,FALSE))</f>
        <v>4658</v>
      </c>
      <c r="E781" s="14" t="str">
        <f>IF($C781="B",VLOOKUP($A781,Bat!$A$4:$BG$1500,E$1,FALSE),VLOOKUP($A781,Pit!$A$4:$BA$1686,E$2,FALSE))</f>
        <v>LF</v>
      </c>
      <c r="F781" s="14" t="str">
        <f>IF($C781="B",VLOOKUP($A781,Bat!$A$4:$BG$1500,F$1,FALSE),VLOOKUP($A781,Pit!$A$4:$BA$1686,F$2,FALSE))</f>
        <v>Allen</v>
      </c>
      <c r="G781" s="14" t="str">
        <f>IF($C781="B",VLOOKUP($A781,Bat!$A$4:$BG$1500,G$1,FALSE),VLOOKUP($A781,Pit!$A$4:$BA$1686,G$2,FALSE))</f>
        <v>Horn</v>
      </c>
      <c r="H781" s="14">
        <f>IF($C781="B",VLOOKUP($A781,Bat!$A$4:$BG$1500,H$1,FALSE),VLOOKUP($A781,Pit!$A$4:$BA$1686,H$2,FALSE))</f>
        <v>21</v>
      </c>
      <c r="I781" s="14" t="str">
        <f>IF($C781="B",VLOOKUP($A781,Bat!$A$4:$BG$1500,I$1,FALSE),VLOOKUP($A781,Pit!$A$4:$BA$1686,I$2,FALSE))</f>
        <v>L</v>
      </c>
      <c r="J781" s="14" t="str">
        <f>IF($C781="B",VLOOKUP($A781,Bat!$A$4:$BG$1500,J$1,FALSE),VLOOKUP($A781,Pit!$A$4:$BA$1686,J$2,FALSE))</f>
        <v>L</v>
      </c>
      <c r="K781" s="14" t="str">
        <f>IF($C781="B",VLOOKUP($A781,Bat!$A$4:$BG$1500,K$1,FALSE),VLOOKUP($A781,Pit!$A$4:$BA$1686,K$2,FALSE))</f>
        <v>Low</v>
      </c>
      <c r="L781" s="15" t="str">
        <f>IF($C781="B",VLOOKUP($A781,Bat!$A$4:$BG$1500,L$1,FALSE),VLOOKUP($A781,Pit!$A$4:$BA$1686,L$2,FALSE))</f>
        <v>Normal</v>
      </c>
      <c r="M781" s="14">
        <f>IF($C781="B",VLOOKUP($A781,Bat!$A$4:$BG$1500,M$1,FALSE),VLOOKUP($A781,Pit!$A$4:$BA$1686,M$2,FALSE))</f>
        <v>3</v>
      </c>
      <c r="N781" s="14">
        <f>IF($C781="B",VLOOKUP($A781,Bat!$A$4:$BG$1500,N$1,FALSE),VLOOKUP($A781,Pit!$A$4:$BA$1686,N$2,FALSE))</f>
        <v>2</v>
      </c>
      <c r="O781" s="14">
        <f>IF($C781="B",VLOOKUP($A781,Bat!$A$4:$BG$1500,O$1,FALSE),VLOOKUP($A781,Pit!$A$4:$BA$1686,O$2,FALSE))</f>
        <v>5</v>
      </c>
      <c r="P781" s="14">
        <f>IF($C781="B",VLOOKUP($A781,Bat!$A$4:$BG$1500,P$1,FALSE),VLOOKUP($A781,Pit!$A$4:$BA$1686,P$2,FALSE))</f>
        <v>5</v>
      </c>
      <c r="Q781" s="15">
        <f>IF($C781="B",VLOOKUP($A781,Bat!$A$4:$BG$1500,Q$1,FALSE),VLOOKUP($A781,Pit!$A$4:$BA$1686,Q$2,FALSE))</f>
        <v>2</v>
      </c>
      <c r="R781" s="16">
        <f>IF($C781="B",VLOOKUP($A781,Bat!$A$4:$BG$1500,R$1,FALSE),VLOOKUP($A781,Pit!$A$4:$BA$1686,R$2,FALSE))</f>
        <v>106.14788245354652</v>
      </c>
      <c r="S781" s="17">
        <f>IF($C781="B",VLOOKUP($A781,Bat!$A$4:$BG$1500,S$1,FALSE),VLOOKUP($A781,Pit!$A$4:$BA$1686,S$2,FALSE))</f>
        <v>-0.40944434579596312</v>
      </c>
      <c r="T781" s="48" t="str">
        <f>IF($C781="B",VLOOKUP($A781,Bat!$A$4:$BG$1500,T$1,FALSE),VLOOKUP($A781,Pit!$A$4:$BA$1686,T$2,FALSE))</f>
        <v>-</v>
      </c>
      <c r="U781" s="19">
        <f>IF($C781="B",VLOOKUP($A781,Bat!$A$4:$AU$1464,46,FALSE),VLOOKUP($A781,Pit!$A$4:$BD$1664,55,FALSE))</f>
        <v>800</v>
      </c>
      <c r="V781" s="19">
        <f>IF($C781="B",VLOOKUP($A781,Bat!$A$4:$BA$1464,47,FALSE),VLOOKUP($A781,Pit!$A$4:$BF$1664,56,FALSE))</f>
        <v>800</v>
      </c>
      <c r="W781" s="19">
        <f>IF($C781="B",VLOOKUP($A781,Bat!$A$4:$BA$1464,48,FALSE),VLOOKUP($A781,Pit!$A$4:$BF$1664,57,FALSE))</f>
        <v>0</v>
      </c>
      <c r="X781" s="14">
        <f t="shared" si="55"/>
        <v>1559</v>
      </c>
      <c r="Y781" s="20">
        <f t="shared" si="56"/>
        <v>709</v>
      </c>
      <c r="Z781" s="14">
        <f>IFERROR(VLOOKUP($D781,Results37!$F$3:$L$1396,Z$1,FALSE),"")</f>
        <v>310</v>
      </c>
      <c r="AA781" s="43">
        <f>IF(ISERROR(VLOOKUP(D781,Results37!$F$3:$O$1399,AA$1,FALSE)),"",IF(VLOOKUP(D781,Results37!$F$3:$O$1399,AA$1+1,FALSE)=1,"S"&amp;VLOOKUP(D781,Results37!$F$3:$O$1399,AA$1,FALSE),VLOOKUP(D781,Results37!$F$3:$O$1399,AA$1,FALSE)))</f>
        <v>11</v>
      </c>
      <c r="AB781" s="14">
        <f>IFERROR(VLOOKUP($D781,Results37!$F$3:$L$1396,AB$1,FALSE),"")</f>
        <v>2</v>
      </c>
      <c r="AC781" s="14" t="str">
        <f>IFERROR(VLOOKUP($D781,Results37!$F$3:$L$1396,AC$1,FALSE),"")</f>
        <v>Duluth Warriors</v>
      </c>
      <c r="AD781" s="14">
        <f t="shared" si="57"/>
        <v>1249</v>
      </c>
      <c r="AE781" s="18" t="str">
        <f>IF(ISERROR(VLOOKUP($AC781&amp;"-"&amp;$F781&amp;" "&amp;G781,Bonuses!$B$1:$G$1006,4,FALSE)),"",INT(VLOOKUP($AC781&amp;"-"&amp;$F781&amp;" "&amp;$G781,Bonuses!$B$1:$G$1006,4,FALSE)))</f>
        <v/>
      </c>
      <c r="AF781" s="14" t="str">
        <f>IF(ISERROR(VLOOKUP($AC781&amp;"-"&amp;$F781,Bonuses!$B$1:$G$1006,5,FALSE)),"",IF(VLOOKUP($AC781&amp;"-"&amp;$F781,Bonuses!$B$1:$G$1006,5,FALSE)="","",VLOOKUP($AC781&amp;"-"&amp;$F781,Bonuses!$B$1:$G$1006,6,FALSE)&amp;" yrs, "&amp;VLOOKUP($AC781&amp;"-"&amp;$F781,Bonuses!$B$1:$G$1006,5,FALSE)))</f>
        <v/>
      </c>
    </row>
    <row r="782" spans="1:32" s="19" customFormat="1" hidden="1" x14ac:dyDescent="0.3">
      <c r="A782" s="19">
        <v>5138</v>
      </c>
      <c r="B782" s="19">
        <f t="shared" si="54"/>
        <v>0</v>
      </c>
      <c r="C782" s="14" t="str">
        <f>IF(ISNUMBER(IFERROR(VLOOKUP($A782,Pit!$A$4:$A$600,1,FALSE),"B")),"P","B")</f>
        <v>P</v>
      </c>
      <c r="D782" s="15">
        <f>IF($C782="B",VLOOKUP($A782,Bat!$A$4:$BG$1500,D$1,FALSE),VLOOKUP($A782,Pit!$A$4:$BA$1686,D$2,FALSE))</f>
        <v>5138</v>
      </c>
      <c r="E782" s="14" t="str">
        <f>IF($C782="B",VLOOKUP($A782,Bat!$A$4:$BG$1500,E$1,FALSE),VLOOKUP($A782,Pit!$A$4:$BA$1686,E$2,FALSE))</f>
        <v>RP</v>
      </c>
      <c r="F782" s="14" t="str">
        <f>IF($C782="B",VLOOKUP($A782,Bat!$A$4:$BG$1500,F$1,FALSE),VLOOKUP($A782,Pit!$A$4:$BA$1686,F$2,FALSE))</f>
        <v>Ricardo</v>
      </c>
      <c r="G782" s="14" t="str">
        <f>IF($C782="B",VLOOKUP($A782,Bat!$A$4:$BG$1500,G$1,FALSE),VLOOKUP($A782,Pit!$A$4:$BA$1686,G$2,FALSE))</f>
        <v>Ramírez</v>
      </c>
      <c r="H782" s="14">
        <f>IF($C782="B",VLOOKUP($A782,Bat!$A$4:$BG$1500,H$1,FALSE),VLOOKUP($A782,Pit!$A$4:$BA$1686,H$2,FALSE))</f>
        <v>18</v>
      </c>
      <c r="I782" s="14" t="str">
        <f>IF($C782="B",VLOOKUP($A782,Bat!$A$4:$BG$1500,I$1,FALSE),VLOOKUP($A782,Pit!$A$4:$BA$1686,I$2,FALSE))</f>
        <v>R</v>
      </c>
      <c r="J782" s="14" t="str">
        <f>IF($C782="B",VLOOKUP($A782,Bat!$A$4:$BG$1500,J$1,FALSE),VLOOKUP($A782,Pit!$A$4:$BA$1686,J$2,FALSE))</f>
        <v>R</v>
      </c>
      <c r="K782" s="14" t="str">
        <f>IF($C782="B",VLOOKUP($A782,Bat!$A$4:$BG$1500,K$1,FALSE),VLOOKUP($A782,Pit!$A$4:$BA$1686,K$2,FALSE))</f>
        <v>Normal</v>
      </c>
      <c r="L782" s="15" t="str">
        <f>IF($C782="B",VLOOKUP($A782,Bat!$A$4:$BG$1500,L$1,FALSE),VLOOKUP($A782,Pit!$A$4:$BA$1686,L$2,FALSE))</f>
        <v>Normal</v>
      </c>
      <c r="M782" s="14">
        <f>IF($C782="B",VLOOKUP($A782,Bat!$A$4:$BG$1500,M$1,FALSE),VLOOKUP($A782,Pit!$A$4:$BA$1686,M$2,FALSE))</f>
        <v>4</v>
      </c>
      <c r="N782" s="14">
        <f>IF($C782="B",VLOOKUP($A782,Bat!$A$4:$BG$1500,N$1,FALSE),VLOOKUP($A782,Pit!$A$4:$BA$1686,N$2,FALSE))</f>
        <v>1</v>
      </c>
      <c r="O782" s="14">
        <f>IF($C782="B",VLOOKUP($A782,Bat!$A$4:$BG$1500,O$1,FALSE),VLOOKUP($A782,Pit!$A$4:$BA$1686,O$2,FALSE))</f>
        <v>2</v>
      </c>
      <c r="P782" s="14" t="str">
        <f>IF($C782="B",VLOOKUP($A782,Bat!$A$4:$BG$1500,P$1,FALSE),VLOOKUP($A782,Pit!$A$4:$BA$1686,P$2,FALSE))</f>
        <v>86-88 Mph</v>
      </c>
      <c r="Q782" s="15">
        <f>IF($C782="B",VLOOKUP($A782,Bat!$A$4:$BG$1500,Q$1,FALSE),VLOOKUP($A782,Pit!$A$4:$BA$1686,Q$2,FALSE))</f>
        <v>8</v>
      </c>
      <c r="R782" s="16">
        <f>IF($C782="B",VLOOKUP($A782,Bat!$A$4:$BG$1500,R$1,FALSE),VLOOKUP($A782,Pit!$A$4:$BA$1686,R$2,FALSE))</f>
        <v>95.749413989457139</v>
      </c>
      <c r="S782" s="17">
        <f>IF($C782="B",VLOOKUP($A782,Bat!$A$4:$BG$1500,S$1,FALSE),VLOOKUP($A782,Pit!$A$4:$BA$1686,S$2,FALSE))</f>
        <v>-0.48430823422903252</v>
      </c>
      <c r="T782" s="48" t="str">
        <f>IF($C782="B",VLOOKUP($A782,Bat!$A$4:$BG$1500,T$1,FALSE),VLOOKUP($A782,Pit!$A$4:$BA$1686,T$2,FALSE))</f>
        <v>$70k</v>
      </c>
      <c r="U782" s="19">
        <f>IF($C782="B",VLOOKUP($A782,Bat!$A$4:$AU$1464,46,FALSE),VLOOKUP($A782,Pit!$A$4:$BD$1664,55,FALSE))</f>
        <v>800</v>
      </c>
      <c r="V782" s="19">
        <f>IF($C782="B",VLOOKUP($A782,Bat!$A$4:$BA$1464,47,FALSE),VLOOKUP($A782,Pit!$A$4:$BF$1664,56,FALSE))</f>
        <v>800</v>
      </c>
      <c r="W782" s="19">
        <f>IF($C782="B",VLOOKUP($A782,Bat!$A$4:$BA$1464,48,FALSE),VLOOKUP($A782,Pit!$A$4:$BF$1664,57,FALSE))</f>
        <v>0</v>
      </c>
      <c r="X782" s="14">
        <f t="shared" si="55"/>
        <v>1603</v>
      </c>
      <c r="Y782" s="20">
        <f t="shared" si="56"/>
        <v>753</v>
      </c>
      <c r="Z782" s="14" t="str">
        <f>IFERROR(VLOOKUP($D782,Results37!$F$3:$L$1396,Z$1,FALSE),"")</f>
        <v/>
      </c>
      <c r="AA782" s="43" t="str">
        <f>IF(ISERROR(VLOOKUP(D782,Results37!$F$3:$O$1399,AA$1,FALSE)),"",IF(VLOOKUP(D782,Results37!$F$3:$O$1399,AA$1+1,FALSE)=1,"S"&amp;VLOOKUP(D782,Results37!$F$3:$O$1399,AA$1,FALSE),VLOOKUP(D782,Results37!$F$3:$O$1399,AA$1,FALSE)))</f>
        <v/>
      </c>
      <c r="AB782" s="14" t="str">
        <f>IFERROR(VLOOKUP($D782,Results37!$F$3:$L$1396,AB$1,FALSE),"")</f>
        <v/>
      </c>
      <c r="AC782" s="14" t="str">
        <f>IFERROR(VLOOKUP($D782,Results37!$F$3:$L$1396,AC$1,FALSE),"")</f>
        <v/>
      </c>
      <c r="AD782" s="14" t="e">
        <f t="shared" si="57"/>
        <v>#VALUE!</v>
      </c>
      <c r="AE782" s="18" t="str">
        <f>IF(ISERROR(VLOOKUP($AC782&amp;"-"&amp;$F782&amp;" "&amp;G782,Bonuses!$B$1:$G$1006,4,FALSE)),"",INT(VLOOKUP($AC782&amp;"-"&amp;$F782&amp;" "&amp;$G782,Bonuses!$B$1:$G$1006,4,FALSE)))</f>
        <v/>
      </c>
      <c r="AF782" s="14" t="str">
        <f>AA782&amp;"."&amp;AB782&amp;" ("&amp;Z782&amp;") - "&amp;E782&amp;" "&amp;F782&amp;" "&amp;G782</f>
        <v>. () - RP Ricardo Ramírez</v>
      </c>
    </row>
    <row r="783" spans="1:32" s="19" customFormat="1" hidden="1" x14ac:dyDescent="0.3">
      <c r="A783" s="19">
        <v>16100</v>
      </c>
      <c r="B783" s="19">
        <f t="shared" si="54"/>
        <v>0</v>
      </c>
      <c r="C783" s="14" t="str">
        <f>IF(ISNUMBER(IFERROR(VLOOKUP($A783,Pit!$A$4:$A$600,1,FALSE),"B")),"P","B")</f>
        <v>P</v>
      </c>
      <c r="D783" s="15">
        <f>IF($C783="B",VLOOKUP($A783,Bat!$A$4:$BG$1500,D$1,FALSE),VLOOKUP($A783,Pit!$A$4:$BA$1686,D$2,FALSE))</f>
        <v>16100</v>
      </c>
      <c r="E783" s="14" t="str">
        <f>IF($C783="B",VLOOKUP($A783,Bat!$A$4:$BG$1500,E$1,FALSE),VLOOKUP($A783,Pit!$A$4:$BA$1686,E$2,FALSE))</f>
        <v>RP</v>
      </c>
      <c r="F783" s="14" t="str">
        <f>IF($C783="B",VLOOKUP($A783,Bat!$A$4:$BG$1500,F$1,FALSE),VLOOKUP($A783,Pit!$A$4:$BA$1686,F$2,FALSE))</f>
        <v>Genpaku</v>
      </c>
      <c r="G783" s="14" t="str">
        <f>IF($C783="B",VLOOKUP($A783,Bat!$A$4:$BG$1500,G$1,FALSE),VLOOKUP($A783,Pit!$A$4:$BA$1686,G$2,FALSE))</f>
        <v>Yoshizaki</v>
      </c>
      <c r="H783" s="14">
        <f>IF($C783="B",VLOOKUP($A783,Bat!$A$4:$BG$1500,H$1,FALSE),VLOOKUP($A783,Pit!$A$4:$BA$1686,H$2,FALSE))</f>
        <v>22</v>
      </c>
      <c r="I783" s="14" t="str">
        <f>IF($C783="B",VLOOKUP($A783,Bat!$A$4:$BG$1500,I$1,FALSE),VLOOKUP($A783,Pit!$A$4:$BA$1686,I$2,FALSE))</f>
        <v>R</v>
      </c>
      <c r="J783" s="14" t="str">
        <f>IF($C783="B",VLOOKUP($A783,Bat!$A$4:$BG$1500,J$1,FALSE),VLOOKUP($A783,Pit!$A$4:$BA$1686,J$2,FALSE))</f>
        <v>R</v>
      </c>
      <c r="K783" s="14" t="str">
        <f>IF($C783="B",VLOOKUP($A783,Bat!$A$4:$BG$1500,K$1,FALSE),VLOOKUP($A783,Pit!$A$4:$BA$1686,K$2,FALSE))</f>
        <v>Normal</v>
      </c>
      <c r="L783" s="15" t="str">
        <f>IF($C783="B",VLOOKUP($A783,Bat!$A$4:$BG$1500,L$1,FALSE),VLOOKUP($A783,Pit!$A$4:$BA$1686,L$2,FALSE))</f>
        <v>High</v>
      </c>
      <c r="M783" s="14">
        <f>IF($C783="B",VLOOKUP($A783,Bat!$A$4:$BG$1500,M$1,FALSE),VLOOKUP($A783,Pit!$A$4:$BA$1686,M$2,FALSE))</f>
        <v>4</v>
      </c>
      <c r="N783" s="14">
        <f>IF($C783="B",VLOOKUP($A783,Bat!$A$4:$BG$1500,N$1,FALSE),VLOOKUP($A783,Pit!$A$4:$BA$1686,N$2,FALSE))</f>
        <v>1</v>
      </c>
      <c r="O783" s="14">
        <f>IF($C783="B",VLOOKUP($A783,Bat!$A$4:$BG$1500,O$1,FALSE),VLOOKUP($A783,Pit!$A$4:$BA$1686,O$2,FALSE))</f>
        <v>3</v>
      </c>
      <c r="P783" s="14" t="str">
        <f>IF($C783="B",VLOOKUP($A783,Bat!$A$4:$BG$1500,P$1,FALSE),VLOOKUP($A783,Pit!$A$4:$BA$1686,P$2,FALSE))</f>
        <v>91-93 Mph</v>
      </c>
      <c r="Q783" s="15">
        <f>IF($C783="B",VLOOKUP($A783,Bat!$A$4:$BG$1500,Q$1,FALSE),VLOOKUP($A783,Pit!$A$4:$BA$1686,Q$2,FALSE))</f>
        <v>8</v>
      </c>
      <c r="R783" s="16">
        <f>IF($C783="B",VLOOKUP($A783,Bat!$A$4:$BG$1500,R$1,FALSE),VLOOKUP($A783,Pit!$A$4:$BA$1686,R$2,FALSE))</f>
        <v>95.690556163525258</v>
      </c>
      <c r="S783" s="17">
        <f>IF($C783="B",VLOOKUP($A783,Bat!$A$4:$BG$1500,S$1,FALSE),VLOOKUP($A783,Pit!$A$4:$BA$1686,S$2,FALSE))</f>
        <v>-0.48973826092395395</v>
      </c>
      <c r="T783" s="48" t="str">
        <f>IF($C783="B",VLOOKUP($A783,Bat!$A$4:$BG$1500,T$1,FALSE),VLOOKUP($A783,Pit!$A$4:$BA$1686,T$2,FALSE))</f>
        <v>-</v>
      </c>
      <c r="U783" s="19">
        <f>IF($C783="B",VLOOKUP($A783,Bat!$A$4:$AU$1464,46,FALSE),VLOOKUP($A783,Pit!$A$4:$BD$1664,55,FALSE))</f>
        <v>800</v>
      </c>
      <c r="V783" s="19">
        <f>IF($C783="B",VLOOKUP($A783,Bat!$A$4:$BA$1464,47,FALSE),VLOOKUP($A783,Pit!$A$4:$BF$1664,56,FALSE))</f>
        <v>800</v>
      </c>
      <c r="W783" s="19">
        <f>IF($C783="B",VLOOKUP($A783,Bat!$A$4:$BA$1464,48,FALSE),VLOOKUP($A783,Pit!$A$4:$BF$1664,57,FALSE))</f>
        <v>0</v>
      </c>
      <c r="X783" s="14">
        <f t="shared" si="55"/>
        <v>1605</v>
      </c>
      <c r="Y783" s="20">
        <f t="shared" si="56"/>
        <v>755</v>
      </c>
      <c r="Z783" s="14" t="str">
        <f>IFERROR(VLOOKUP($D783,Results37!$F$3:$L$1396,Z$1,FALSE),"")</f>
        <v/>
      </c>
      <c r="AA783" s="43" t="str">
        <f>IF(ISERROR(VLOOKUP(D783,Results37!$F$3:$O$1399,AA$1,FALSE)),"",IF(VLOOKUP(D783,Results37!$F$3:$O$1399,AA$1+1,FALSE)=1,"S"&amp;VLOOKUP(D783,Results37!$F$3:$O$1399,AA$1,FALSE),VLOOKUP(D783,Results37!$F$3:$O$1399,AA$1,FALSE)))</f>
        <v/>
      </c>
      <c r="AB783" s="14" t="str">
        <f>IFERROR(VLOOKUP($D783,Results37!$F$3:$L$1396,AB$1,FALSE),"")</f>
        <v/>
      </c>
      <c r="AC783" s="14" t="str">
        <f>IFERROR(VLOOKUP($D783,Results37!$F$3:$L$1396,AC$1,FALSE),"")</f>
        <v/>
      </c>
      <c r="AD783" s="14" t="e">
        <f t="shared" si="57"/>
        <v>#VALUE!</v>
      </c>
      <c r="AE783" s="18" t="str">
        <f>IF(ISERROR(VLOOKUP($AC783&amp;"-"&amp;$F783&amp;" "&amp;G783,Bonuses!$B$1:$G$1006,4,FALSE)),"",INT(VLOOKUP($AC783&amp;"-"&amp;$F783&amp;" "&amp;$G783,Bonuses!$B$1:$G$1006,4,FALSE)))</f>
        <v/>
      </c>
      <c r="AF783" s="14" t="str">
        <f>IF(ISERROR(VLOOKUP($AC783&amp;"-"&amp;$F783,Bonuses!$B$1:$G$1006,5,FALSE)),"",IF(VLOOKUP($AC783&amp;"-"&amp;$F783,Bonuses!$B$1:$G$1006,5,FALSE)="","",VLOOKUP($AC783&amp;"-"&amp;$F783,Bonuses!$B$1:$G$1006,6,FALSE)&amp;" yrs, "&amp;VLOOKUP($AC783&amp;"-"&amp;$F783,Bonuses!$B$1:$G$1006,5,FALSE)))</f>
        <v/>
      </c>
    </row>
    <row r="784" spans="1:32" s="19" customFormat="1" hidden="1" x14ac:dyDescent="0.3">
      <c r="A784" s="19">
        <v>15751</v>
      </c>
      <c r="B784" s="19">
        <f t="shared" si="54"/>
        <v>0</v>
      </c>
      <c r="C784" s="14" t="str">
        <f>IF(ISNUMBER(IFERROR(VLOOKUP($A784,Pit!$A$4:$A$600,1,FALSE),"B")),"P","B")</f>
        <v>P</v>
      </c>
      <c r="D784" s="15">
        <f>IF($C784="B",VLOOKUP($A784,Bat!$A$4:$BG$1500,D$1,FALSE),VLOOKUP($A784,Pit!$A$4:$BA$1686,D$2,FALSE))</f>
        <v>15751</v>
      </c>
      <c r="E784" s="14" t="str">
        <f>IF($C784="B",VLOOKUP($A784,Bat!$A$4:$BG$1500,E$1,FALSE),VLOOKUP($A784,Pit!$A$4:$BA$1686,E$2,FALSE))</f>
        <v>RP</v>
      </c>
      <c r="F784" s="14" t="str">
        <f>IF($C784="B",VLOOKUP($A784,Bat!$A$4:$BG$1500,F$1,FALSE),VLOOKUP($A784,Pit!$A$4:$BA$1686,F$2,FALSE))</f>
        <v>Konosuke</v>
      </c>
      <c r="G784" s="14" t="str">
        <f>IF($C784="B",VLOOKUP($A784,Bat!$A$4:$BG$1500,G$1,FALSE),VLOOKUP($A784,Pit!$A$4:$BA$1686,G$2,FALSE))</f>
        <v>Baba</v>
      </c>
      <c r="H784" s="14">
        <f>IF($C784="B",VLOOKUP($A784,Bat!$A$4:$BG$1500,H$1,FALSE),VLOOKUP($A784,Pit!$A$4:$BA$1686,H$2,FALSE))</f>
        <v>21</v>
      </c>
      <c r="I784" s="14" t="str">
        <f>IF($C784="B",VLOOKUP($A784,Bat!$A$4:$BG$1500,I$1,FALSE),VLOOKUP($A784,Pit!$A$4:$BA$1686,I$2,FALSE))</f>
        <v>L</v>
      </c>
      <c r="J784" s="14" t="str">
        <f>IF($C784="B",VLOOKUP($A784,Bat!$A$4:$BG$1500,J$1,FALSE),VLOOKUP($A784,Pit!$A$4:$BA$1686,J$2,FALSE))</f>
        <v>R</v>
      </c>
      <c r="K784" s="14" t="str">
        <f>IF($C784="B",VLOOKUP($A784,Bat!$A$4:$BG$1500,K$1,FALSE),VLOOKUP($A784,Pit!$A$4:$BA$1686,K$2,FALSE))</f>
        <v>Low</v>
      </c>
      <c r="L784" s="15" t="str">
        <f>IF($C784="B",VLOOKUP($A784,Bat!$A$4:$BG$1500,L$1,FALSE),VLOOKUP($A784,Pit!$A$4:$BA$1686,L$2,FALSE))</f>
        <v>Normal</v>
      </c>
      <c r="M784" s="14">
        <f>IF($C784="B",VLOOKUP($A784,Bat!$A$4:$BG$1500,M$1,FALSE),VLOOKUP($A784,Pit!$A$4:$BA$1686,M$2,FALSE))</f>
        <v>4</v>
      </c>
      <c r="N784" s="14">
        <f>IF($C784="B",VLOOKUP($A784,Bat!$A$4:$BG$1500,N$1,FALSE),VLOOKUP($A784,Pit!$A$4:$BA$1686,N$2,FALSE))</f>
        <v>2</v>
      </c>
      <c r="O784" s="14">
        <f>IF($C784="B",VLOOKUP($A784,Bat!$A$4:$BG$1500,O$1,FALSE),VLOOKUP($A784,Pit!$A$4:$BA$1686,O$2,FALSE))</f>
        <v>3</v>
      </c>
      <c r="P784" s="14" t="str">
        <f>IF($C784="B",VLOOKUP($A784,Bat!$A$4:$BG$1500,P$1,FALSE),VLOOKUP($A784,Pit!$A$4:$BA$1686,P$2,FALSE))</f>
        <v>90-92 Mph</v>
      </c>
      <c r="Q784" s="15">
        <f>IF($C784="B",VLOOKUP($A784,Bat!$A$4:$BG$1500,Q$1,FALSE),VLOOKUP($A784,Pit!$A$4:$BA$1686,Q$2,FALSE))</f>
        <v>6</v>
      </c>
      <c r="R784" s="16">
        <f>IF($C784="B",VLOOKUP($A784,Bat!$A$4:$BG$1500,R$1,FALSE),VLOOKUP($A784,Pit!$A$4:$BA$1686,R$2,FALSE))</f>
        <v>97.568105106247799</v>
      </c>
      <c r="S784" s="17">
        <f>IF($C784="B",VLOOKUP($A784,Bat!$A$4:$BG$1500,S$1,FALSE),VLOOKUP($A784,Pit!$A$4:$BA$1686,S$2,FALSE))</f>
        <v>-0.31652185820115691</v>
      </c>
      <c r="T784" s="48" t="str">
        <f>IF($C784="B",VLOOKUP($A784,Bat!$A$4:$BG$1500,T$1,FALSE),VLOOKUP($A784,Pit!$A$4:$BA$1686,T$2,FALSE))</f>
        <v>-</v>
      </c>
      <c r="U784" s="19">
        <f>IF($C784="B",VLOOKUP($A784,Bat!$A$4:$AU$1464,46,FALSE),VLOOKUP($A784,Pit!$A$4:$BD$1664,55,FALSE))</f>
        <v>800</v>
      </c>
      <c r="V784" s="19">
        <f>IF($C784="B",VLOOKUP($A784,Bat!$A$4:$BA$1464,47,FALSE),VLOOKUP($A784,Pit!$A$4:$BF$1664,56,FALSE))</f>
        <v>800</v>
      </c>
      <c r="W784" s="19">
        <f>IF($C784="B",VLOOKUP($A784,Bat!$A$4:$BA$1464,48,FALSE),VLOOKUP($A784,Pit!$A$4:$BF$1664,57,FALSE))</f>
        <v>0</v>
      </c>
      <c r="X784" s="14">
        <f t="shared" si="55"/>
        <v>1506</v>
      </c>
      <c r="Y784" s="20">
        <f t="shared" si="56"/>
        <v>656</v>
      </c>
      <c r="Z784" s="14" t="str">
        <f>IFERROR(VLOOKUP($D784,Results37!$F$3:$L$1396,Z$1,FALSE),"")</f>
        <v/>
      </c>
      <c r="AA784" s="43" t="str">
        <f>IF(ISERROR(VLOOKUP(D784,Results37!$F$3:$O$1399,AA$1,FALSE)),"",IF(VLOOKUP(D784,Results37!$F$3:$O$1399,AA$1+1,FALSE)=1,"S"&amp;VLOOKUP(D784,Results37!$F$3:$O$1399,AA$1,FALSE),VLOOKUP(D784,Results37!$F$3:$O$1399,AA$1,FALSE)))</f>
        <v/>
      </c>
      <c r="AB784" s="14" t="str">
        <f>IFERROR(VLOOKUP($D784,Results37!$F$3:$L$1396,AB$1,FALSE),"")</f>
        <v/>
      </c>
      <c r="AC784" s="14" t="str">
        <f>IFERROR(VLOOKUP($D784,Results37!$F$3:$L$1396,AC$1,FALSE),"")</f>
        <v/>
      </c>
      <c r="AD784" s="14" t="e">
        <f t="shared" si="57"/>
        <v>#VALUE!</v>
      </c>
      <c r="AE784" s="18" t="str">
        <f>IF(ISERROR(VLOOKUP($AC784&amp;"-"&amp;$F784&amp;" "&amp;G784,Bonuses!$B$1:$G$1006,4,FALSE)),"",INT(VLOOKUP($AC784&amp;"-"&amp;$F784&amp;" "&amp;$G784,Bonuses!$B$1:$G$1006,4,FALSE)))</f>
        <v/>
      </c>
      <c r="AF784" s="14" t="str">
        <f>AA784&amp;"."&amp;AB784&amp;" ("&amp;Z784&amp;") - "&amp;E784&amp;" "&amp;F784&amp;" "&amp;G784</f>
        <v>. () - RP Konosuke Baba</v>
      </c>
    </row>
    <row r="785" spans="1:32" s="19" customFormat="1" hidden="1" x14ac:dyDescent="0.3">
      <c r="A785" s="19">
        <v>6368</v>
      </c>
      <c r="B785" s="19">
        <f t="shared" si="54"/>
        <v>0</v>
      </c>
      <c r="C785" s="14" t="str">
        <f>IF(ISNUMBER(IFERROR(VLOOKUP($A785,Pit!$A$4:$A$600,1,FALSE),"B")),"P","B")</f>
        <v>B</v>
      </c>
      <c r="D785" s="15">
        <f>IF($C785="B",VLOOKUP($A785,Bat!$A$4:$BG$1500,D$1,FALSE),VLOOKUP($A785,Pit!$A$4:$BA$1686,D$2,FALSE))</f>
        <v>6368</v>
      </c>
      <c r="E785" s="14" t="str">
        <f>IF($C785="B",VLOOKUP($A785,Bat!$A$4:$BG$1500,E$1,FALSE),VLOOKUP($A785,Pit!$A$4:$BA$1686,E$2,FALSE))</f>
        <v>C</v>
      </c>
      <c r="F785" s="14" t="str">
        <f>IF($C785="B",VLOOKUP($A785,Bat!$A$4:$BG$1500,F$1,FALSE),VLOOKUP($A785,Pit!$A$4:$BA$1686,F$2,FALSE))</f>
        <v>Luis</v>
      </c>
      <c r="G785" s="14" t="str">
        <f>IF($C785="B",VLOOKUP($A785,Bat!$A$4:$BG$1500,G$1,FALSE),VLOOKUP($A785,Pit!$A$4:$BA$1686,G$2,FALSE))</f>
        <v>Rivera</v>
      </c>
      <c r="H785" s="14">
        <f>IF($C785="B",VLOOKUP($A785,Bat!$A$4:$BG$1500,H$1,FALSE),VLOOKUP($A785,Pit!$A$4:$BA$1686,H$2,FALSE))</f>
        <v>21</v>
      </c>
      <c r="I785" s="14" t="str">
        <f>IF($C785="B",VLOOKUP($A785,Bat!$A$4:$BG$1500,I$1,FALSE),VLOOKUP($A785,Pit!$A$4:$BA$1686,I$2,FALSE))</f>
        <v>R</v>
      </c>
      <c r="J785" s="14" t="str">
        <f>IF($C785="B",VLOOKUP($A785,Bat!$A$4:$BG$1500,J$1,FALSE),VLOOKUP($A785,Pit!$A$4:$BA$1686,J$2,FALSE))</f>
        <v>R</v>
      </c>
      <c r="K785" s="14" t="str">
        <f>IF($C785="B",VLOOKUP($A785,Bat!$A$4:$BG$1500,K$1,FALSE),VLOOKUP($A785,Pit!$A$4:$BA$1686,K$2,FALSE))</f>
        <v>Low</v>
      </c>
      <c r="L785" s="15" t="str">
        <f>IF($C785="B",VLOOKUP($A785,Bat!$A$4:$BG$1500,L$1,FALSE),VLOOKUP($A785,Pit!$A$4:$BA$1686,L$2,FALSE))</f>
        <v>Normal</v>
      </c>
      <c r="M785" s="14">
        <f>IF($C785="B",VLOOKUP($A785,Bat!$A$4:$BG$1500,M$1,FALSE),VLOOKUP($A785,Pit!$A$4:$BA$1686,M$2,FALSE))</f>
        <v>3</v>
      </c>
      <c r="N785" s="14">
        <f>IF($C785="B",VLOOKUP($A785,Bat!$A$4:$BG$1500,N$1,FALSE),VLOOKUP($A785,Pit!$A$4:$BA$1686,N$2,FALSE))</f>
        <v>4</v>
      </c>
      <c r="O785" s="14">
        <f>IF($C785="B",VLOOKUP($A785,Bat!$A$4:$BG$1500,O$1,FALSE),VLOOKUP($A785,Pit!$A$4:$BA$1686,O$2,FALSE))</f>
        <v>3</v>
      </c>
      <c r="P785" s="14">
        <f>IF($C785="B",VLOOKUP($A785,Bat!$A$4:$BG$1500,P$1,FALSE),VLOOKUP($A785,Pit!$A$4:$BA$1686,P$2,FALSE))</f>
        <v>6</v>
      </c>
      <c r="Q785" s="15">
        <f>IF($C785="B",VLOOKUP($A785,Bat!$A$4:$BG$1500,Q$1,FALSE),VLOOKUP($A785,Pit!$A$4:$BA$1686,Q$2,FALSE))</f>
        <v>3</v>
      </c>
      <c r="R785" s="16">
        <f>IF($C785="B",VLOOKUP($A785,Bat!$A$4:$BG$1500,R$1,FALSE),VLOOKUP($A785,Pit!$A$4:$BA$1686,R$2,FALSE))</f>
        <v>106.77707042291338</v>
      </c>
      <c r="S785" s="17">
        <f>IF($C785="B",VLOOKUP($A785,Bat!$A$4:$BG$1500,S$1,FALSE),VLOOKUP($A785,Pit!$A$4:$BA$1686,S$2,FALSE))</f>
        <v>-0.2780140408372897</v>
      </c>
      <c r="T785" s="48" t="str">
        <f>IF($C785="B",VLOOKUP($A785,Bat!$A$4:$BG$1500,T$1,FALSE),VLOOKUP($A785,Pit!$A$4:$BA$1686,T$2,FALSE))</f>
        <v>$34k</v>
      </c>
      <c r="U785" s="19">
        <f>IF($C785="B",VLOOKUP($A785,Bat!$A$4:$AU$1464,46,FALSE),VLOOKUP($A785,Pit!$A$4:$BD$1664,55,FALSE))</f>
        <v>800</v>
      </c>
      <c r="V785" s="19">
        <f>IF($C785="B",VLOOKUP($A785,Bat!$A$4:$BA$1464,47,FALSE),VLOOKUP($A785,Pit!$A$4:$BF$1664,56,FALSE))</f>
        <v>800</v>
      </c>
      <c r="W785" s="19">
        <f>IF($C785="B",VLOOKUP($A785,Bat!$A$4:$BA$1464,48,FALSE),VLOOKUP($A785,Pit!$A$4:$BF$1664,57,FALSE))</f>
        <v>0</v>
      </c>
      <c r="X785" s="14">
        <f t="shared" si="55"/>
        <v>1488</v>
      </c>
      <c r="Y785" s="20">
        <f t="shared" si="56"/>
        <v>638</v>
      </c>
      <c r="Z785" s="14" t="str">
        <f>IFERROR(VLOOKUP($D785,Results37!$F$3:$L$1396,Z$1,FALSE),"")</f>
        <v/>
      </c>
      <c r="AA785" s="43" t="str">
        <f>IF(ISERROR(VLOOKUP(D785,Results37!$F$3:$O$1399,AA$1,FALSE)),"",IF(VLOOKUP(D785,Results37!$F$3:$O$1399,AA$1+1,FALSE)=1,"S"&amp;VLOOKUP(D785,Results37!$F$3:$O$1399,AA$1,FALSE),VLOOKUP(D785,Results37!$F$3:$O$1399,AA$1,FALSE)))</f>
        <v/>
      </c>
      <c r="AB785" s="14" t="str">
        <f>IFERROR(VLOOKUP($D785,Results37!$F$3:$L$1396,AB$1,FALSE),"")</f>
        <v/>
      </c>
      <c r="AC785" s="14" t="str">
        <f>IFERROR(VLOOKUP($D785,Results37!$F$3:$L$1396,AC$1,FALSE),"")</f>
        <v/>
      </c>
      <c r="AD785" s="14" t="e">
        <f t="shared" si="57"/>
        <v>#VALUE!</v>
      </c>
      <c r="AE785" s="18" t="str">
        <f>IF(ISERROR(VLOOKUP($AC785&amp;"-"&amp;$F785&amp;" "&amp;G785,Bonuses!$B$1:$G$1006,4,FALSE)),"",INT(VLOOKUP($AC785&amp;"-"&amp;$F785&amp;" "&amp;$G785,Bonuses!$B$1:$G$1006,4,FALSE)))</f>
        <v/>
      </c>
      <c r="AF785" s="14" t="str">
        <f>AA785&amp;"."&amp;AB785&amp;" ("&amp;Z785&amp;") - "&amp;E785&amp;" "&amp;F785&amp;" "&amp;G785</f>
        <v>. () - C Luis Rivera</v>
      </c>
    </row>
    <row r="786" spans="1:32" s="19" customFormat="1" hidden="1" x14ac:dyDescent="0.3">
      <c r="A786" s="19">
        <v>11537</v>
      </c>
      <c r="B786" s="19">
        <f t="shared" si="54"/>
        <v>0</v>
      </c>
      <c r="C786" s="14" t="str">
        <f>IF(ISNUMBER(IFERROR(VLOOKUP($A786,Pit!$A$4:$A$600,1,FALSE),"B")),"P","B")</f>
        <v>B</v>
      </c>
      <c r="D786" s="15">
        <f>IF($C786="B",VLOOKUP($A786,Bat!$A$4:$BG$1500,D$1,FALSE),VLOOKUP($A786,Pit!$A$4:$BA$1686,D$2,FALSE))</f>
        <v>11537</v>
      </c>
      <c r="E786" s="14" t="str">
        <f>IF($C786="B",VLOOKUP($A786,Bat!$A$4:$BG$1500,E$1,FALSE),VLOOKUP($A786,Pit!$A$4:$BA$1686,E$2,FALSE))</f>
        <v>LF</v>
      </c>
      <c r="F786" s="14" t="str">
        <f>IF($C786="B",VLOOKUP($A786,Bat!$A$4:$BG$1500,F$1,FALSE),VLOOKUP($A786,Pit!$A$4:$BA$1686,F$2,FALSE))</f>
        <v>Wilson</v>
      </c>
      <c r="G786" s="14" t="str">
        <f>IF($C786="B",VLOOKUP($A786,Bat!$A$4:$BG$1500,G$1,FALSE),VLOOKUP($A786,Pit!$A$4:$BA$1686,G$2,FALSE))</f>
        <v>Méndez</v>
      </c>
      <c r="H786" s="14">
        <f>IF($C786="B",VLOOKUP($A786,Bat!$A$4:$BG$1500,H$1,FALSE),VLOOKUP($A786,Pit!$A$4:$BA$1686,H$2,FALSE))</f>
        <v>22</v>
      </c>
      <c r="I786" s="14" t="str">
        <f>IF($C786="B",VLOOKUP($A786,Bat!$A$4:$BG$1500,I$1,FALSE),VLOOKUP($A786,Pit!$A$4:$BA$1686,I$2,FALSE))</f>
        <v>L</v>
      </c>
      <c r="J786" s="14" t="str">
        <f>IF($C786="B",VLOOKUP($A786,Bat!$A$4:$BG$1500,J$1,FALSE),VLOOKUP($A786,Pit!$A$4:$BA$1686,J$2,FALSE))</f>
        <v>L</v>
      </c>
      <c r="K786" s="14" t="str">
        <f>IF($C786="B",VLOOKUP($A786,Bat!$A$4:$BG$1500,K$1,FALSE),VLOOKUP($A786,Pit!$A$4:$BA$1686,K$2,FALSE))</f>
        <v>High</v>
      </c>
      <c r="L786" s="15" t="str">
        <f>IF($C786="B",VLOOKUP($A786,Bat!$A$4:$BG$1500,L$1,FALSE),VLOOKUP($A786,Pit!$A$4:$BA$1686,L$2,FALSE))</f>
        <v>Low</v>
      </c>
      <c r="M786" s="14">
        <f>IF($C786="B",VLOOKUP($A786,Bat!$A$4:$BG$1500,M$1,FALSE),VLOOKUP($A786,Pit!$A$4:$BA$1686,M$2,FALSE))</f>
        <v>4</v>
      </c>
      <c r="N786" s="14">
        <f>IF($C786="B",VLOOKUP($A786,Bat!$A$4:$BG$1500,N$1,FALSE),VLOOKUP($A786,Pit!$A$4:$BA$1686,N$2,FALSE))</f>
        <v>4</v>
      </c>
      <c r="O786" s="14">
        <f>IF($C786="B",VLOOKUP($A786,Bat!$A$4:$BG$1500,O$1,FALSE),VLOOKUP($A786,Pit!$A$4:$BA$1686,O$2,FALSE))</f>
        <v>3</v>
      </c>
      <c r="P786" s="14">
        <f>IF($C786="B",VLOOKUP($A786,Bat!$A$4:$BG$1500,P$1,FALSE),VLOOKUP($A786,Pit!$A$4:$BA$1686,P$2,FALSE))</f>
        <v>1</v>
      </c>
      <c r="Q786" s="15">
        <f>IF($C786="B",VLOOKUP($A786,Bat!$A$4:$BG$1500,Q$1,FALSE),VLOOKUP($A786,Pit!$A$4:$BA$1686,Q$2,FALSE))</f>
        <v>4</v>
      </c>
      <c r="R786" s="16">
        <f>IF($C786="B",VLOOKUP($A786,Bat!$A$4:$BG$1500,R$1,FALSE),VLOOKUP($A786,Pit!$A$4:$BA$1686,R$2,FALSE))</f>
        <v>106.75581224115487</v>
      </c>
      <c r="S786" s="17">
        <f>IF($C786="B",VLOOKUP($A786,Bat!$A$4:$BG$1500,S$1,FALSE),VLOOKUP($A786,Pit!$A$4:$BA$1686,S$2,FALSE))</f>
        <v>-0.28245463641034174</v>
      </c>
      <c r="T786" s="48" t="str">
        <f>IF($C786="B",VLOOKUP($A786,Bat!$A$4:$BG$1500,T$1,FALSE),VLOOKUP($A786,Pit!$A$4:$BA$1686,T$2,FALSE))</f>
        <v>-</v>
      </c>
      <c r="U786" s="19">
        <f>IF($C786="B",VLOOKUP($A786,Bat!$A$4:$AU$1464,46,FALSE),VLOOKUP($A786,Pit!$A$4:$BD$1664,55,FALSE))</f>
        <v>800</v>
      </c>
      <c r="V786" s="19">
        <f>IF($C786="B",VLOOKUP($A786,Bat!$A$4:$BA$1464,47,FALSE),VLOOKUP($A786,Pit!$A$4:$BF$1664,56,FALSE))</f>
        <v>800</v>
      </c>
      <c r="W786" s="19">
        <f>IF($C786="B",VLOOKUP($A786,Bat!$A$4:$BA$1464,48,FALSE),VLOOKUP($A786,Pit!$A$4:$BF$1664,57,FALSE))</f>
        <v>0</v>
      </c>
      <c r="X786" s="14">
        <f t="shared" si="55"/>
        <v>1490</v>
      </c>
      <c r="Y786" s="20">
        <f t="shared" si="56"/>
        <v>640</v>
      </c>
      <c r="Z786" s="14" t="str">
        <f>IFERROR(VLOOKUP($D786,Results37!$F$3:$L$1396,Z$1,FALSE),"")</f>
        <v/>
      </c>
      <c r="AA786" s="43" t="str">
        <f>IF(ISERROR(VLOOKUP(D786,Results37!$F$3:$O$1399,AA$1,FALSE)),"",IF(VLOOKUP(D786,Results37!$F$3:$O$1399,AA$1+1,FALSE)=1,"S"&amp;VLOOKUP(D786,Results37!$F$3:$O$1399,AA$1,FALSE),VLOOKUP(D786,Results37!$F$3:$O$1399,AA$1,FALSE)))</f>
        <v/>
      </c>
      <c r="AB786" s="14" t="str">
        <f>IFERROR(VLOOKUP($D786,Results37!$F$3:$L$1396,AB$1,FALSE),"")</f>
        <v/>
      </c>
      <c r="AC786" s="14" t="str">
        <f>IFERROR(VLOOKUP($D786,Results37!$F$3:$L$1396,AC$1,FALSE),"")</f>
        <v/>
      </c>
      <c r="AD786" s="14" t="e">
        <f t="shared" si="57"/>
        <v>#VALUE!</v>
      </c>
      <c r="AE786" s="18" t="str">
        <f>IF(ISERROR(VLOOKUP($AC786&amp;"-"&amp;$F786&amp;" "&amp;G786,Bonuses!$B$1:$G$1006,4,FALSE)),"",INT(VLOOKUP($AC786&amp;"-"&amp;$F786&amp;" "&amp;$G786,Bonuses!$B$1:$G$1006,4,FALSE)))</f>
        <v/>
      </c>
      <c r="AF786" s="14" t="str">
        <f>IF(ISERROR(VLOOKUP($AC786&amp;"-"&amp;$F786,Bonuses!$B$1:$G$1006,5,FALSE)),"",IF(VLOOKUP($AC786&amp;"-"&amp;$F786,Bonuses!$B$1:$G$1006,5,FALSE)="","",VLOOKUP($AC786&amp;"-"&amp;$F786,Bonuses!$B$1:$G$1006,6,FALSE)&amp;" yrs, "&amp;VLOOKUP($AC786&amp;"-"&amp;$F786,Bonuses!$B$1:$G$1006,5,FALSE)))</f>
        <v/>
      </c>
    </row>
    <row r="787" spans="1:32" s="19" customFormat="1" hidden="1" x14ac:dyDescent="0.3">
      <c r="A787" s="19">
        <v>5558</v>
      </c>
      <c r="B787" s="19">
        <f t="shared" si="54"/>
        <v>0</v>
      </c>
      <c r="C787" s="14" t="str">
        <f>IF(ISNUMBER(IFERROR(VLOOKUP($A787,Pit!$A$4:$A$600,1,FALSE),"B")),"P","B")</f>
        <v>P</v>
      </c>
      <c r="D787" s="15">
        <f>IF($C787="B",VLOOKUP($A787,Bat!$A$4:$BG$1500,D$1,FALSE),VLOOKUP($A787,Pit!$A$4:$BA$1686,D$2,FALSE))</f>
        <v>5558</v>
      </c>
      <c r="E787" s="14" t="str">
        <f>IF($C787="B",VLOOKUP($A787,Bat!$A$4:$BG$1500,E$1,FALSE),VLOOKUP($A787,Pit!$A$4:$BA$1686,E$2,FALSE))</f>
        <v>RP</v>
      </c>
      <c r="F787" s="14" t="str">
        <f>IF($C787="B",VLOOKUP($A787,Bat!$A$4:$BG$1500,F$1,FALSE),VLOOKUP($A787,Pit!$A$4:$BA$1686,F$2,FALSE))</f>
        <v>Jimmy</v>
      </c>
      <c r="G787" s="14" t="str">
        <f>IF($C787="B",VLOOKUP($A787,Bat!$A$4:$BG$1500,G$1,FALSE),VLOOKUP($A787,Pit!$A$4:$BA$1686,G$2,FALSE))</f>
        <v>Letona</v>
      </c>
      <c r="H787" s="14">
        <f>IF($C787="B",VLOOKUP($A787,Bat!$A$4:$BG$1500,H$1,FALSE),VLOOKUP($A787,Pit!$A$4:$BA$1686,H$2,FALSE))</f>
        <v>23</v>
      </c>
      <c r="I787" s="14" t="str">
        <f>IF($C787="B",VLOOKUP($A787,Bat!$A$4:$BG$1500,I$1,FALSE),VLOOKUP($A787,Pit!$A$4:$BA$1686,I$2,FALSE))</f>
        <v>S</v>
      </c>
      <c r="J787" s="14" t="str">
        <f>IF($C787="B",VLOOKUP($A787,Bat!$A$4:$BG$1500,J$1,FALSE),VLOOKUP($A787,Pit!$A$4:$BA$1686,J$2,FALSE))</f>
        <v>R</v>
      </c>
      <c r="K787" s="14" t="str">
        <f>IF($C787="B",VLOOKUP($A787,Bat!$A$4:$BG$1500,K$1,FALSE),VLOOKUP($A787,Pit!$A$4:$BA$1686,K$2,FALSE))</f>
        <v>High</v>
      </c>
      <c r="L787" s="15" t="str">
        <f>IF($C787="B",VLOOKUP($A787,Bat!$A$4:$BG$1500,L$1,FALSE),VLOOKUP($A787,Pit!$A$4:$BA$1686,L$2,FALSE))</f>
        <v>High</v>
      </c>
      <c r="M787" s="14">
        <f>IF($C787="B",VLOOKUP($A787,Bat!$A$4:$BG$1500,M$1,FALSE),VLOOKUP($A787,Pit!$A$4:$BA$1686,M$2,FALSE))</f>
        <v>4</v>
      </c>
      <c r="N787" s="14">
        <f>IF($C787="B",VLOOKUP($A787,Bat!$A$4:$BG$1500,N$1,FALSE),VLOOKUP($A787,Pit!$A$4:$BA$1686,N$2,FALSE))</f>
        <v>2</v>
      </c>
      <c r="O787" s="14">
        <f>IF($C787="B",VLOOKUP($A787,Bat!$A$4:$BG$1500,O$1,FALSE),VLOOKUP($A787,Pit!$A$4:$BA$1686,O$2,FALSE))</f>
        <v>2</v>
      </c>
      <c r="P787" s="14" t="str">
        <f>IF($C787="B",VLOOKUP($A787,Bat!$A$4:$BG$1500,P$1,FALSE),VLOOKUP($A787,Pit!$A$4:$BA$1686,P$2,FALSE))</f>
        <v>91-93 Mph</v>
      </c>
      <c r="Q787" s="15">
        <f>IF($C787="B",VLOOKUP($A787,Bat!$A$4:$BG$1500,Q$1,FALSE),VLOOKUP($A787,Pit!$A$4:$BA$1686,Q$2,FALSE))</f>
        <v>7</v>
      </c>
      <c r="R787" s="16">
        <f>IF($C787="B",VLOOKUP($A787,Bat!$A$4:$BG$1500,R$1,FALSE),VLOOKUP($A787,Pit!$A$4:$BA$1686,R$2,FALSE))</f>
        <v>95.666865514330183</v>
      </c>
      <c r="S787" s="17">
        <f>IF($C787="B",VLOOKUP($A787,Bat!$A$4:$BG$1500,S$1,FALSE),VLOOKUP($A787,Pit!$A$4:$BA$1686,S$2,FALSE))</f>
        <v>-0.49192388119640779</v>
      </c>
      <c r="T787" s="48" t="str">
        <f>IF($C787="B",VLOOKUP($A787,Bat!$A$4:$BG$1500,T$1,FALSE),VLOOKUP($A787,Pit!$A$4:$BA$1686,T$2,FALSE))</f>
        <v>-</v>
      </c>
      <c r="U787" s="19">
        <f>IF($C787="B",VLOOKUP($A787,Bat!$A$4:$AU$1464,46,FALSE),VLOOKUP($A787,Pit!$A$4:$BD$1664,55,FALSE))</f>
        <v>800</v>
      </c>
      <c r="V787" s="19">
        <f>IF($C787="B",VLOOKUP($A787,Bat!$A$4:$BA$1464,47,FALSE),VLOOKUP($A787,Pit!$A$4:$BF$1664,56,FALSE))</f>
        <v>800</v>
      </c>
      <c r="W787" s="19">
        <f>IF($C787="B",VLOOKUP($A787,Bat!$A$4:$BA$1464,48,FALSE),VLOOKUP($A787,Pit!$A$4:$BF$1664,57,FALSE))</f>
        <v>0</v>
      </c>
      <c r="X787" s="14">
        <f t="shared" si="55"/>
        <v>1606</v>
      </c>
      <c r="Y787" s="20">
        <f t="shared" si="56"/>
        <v>756</v>
      </c>
      <c r="Z787" s="14" t="str">
        <f>IFERROR(VLOOKUP($D787,Results37!$F$3:$L$1396,Z$1,FALSE),"")</f>
        <v/>
      </c>
      <c r="AA787" s="43" t="str">
        <f>IF(ISERROR(VLOOKUP(D787,Results37!$F$3:$O$1399,AA$1,FALSE)),"",IF(VLOOKUP(D787,Results37!$F$3:$O$1399,AA$1+1,FALSE)=1,"S"&amp;VLOOKUP(D787,Results37!$F$3:$O$1399,AA$1,FALSE),VLOOKUP(D787,Results37!$F$3:$O$1399,AA$1,FALSE)))</f>
        <v/>
      </c>
      <c r="AB787" s="14" t="str">
        <f>IFERROR(VLOOKUP($D787,Results37!$F$3:$L$1396,AB$1,FALSE),"")</f>
        <v/>
      </c>
      <c r="AC787" s="14" t="str">
        <f>IFERROR(VLOOKUP($D787,Results37!$F$3:$L$1396,AC$1,FALSE),"")</f>
        <v/>
      </c>
      <c r="AD787" s="14" t="e">
        <f t="shared" si="57"/>
        <v>#VALUE!</v>
      </c>
      <c r="AE787" s="18" t="str">
        <f>IF(ISERROR(VLOOKUP($AC787&amp;"-"&amp;$F787&amp;" "&amp;G787,Bonuses!$B$1:$G$1006,4,FALSE)),"",INT(VLOOKUP($AC787&amp;"-"&amp;$F787&amp;" "&amp;$G787,Bonuses!$B$1:$G$1006,4,FALSE)))</f>
        <v/>
      </c>
      <c r="AF787" s="14" t="str">
        <f>IF(ISERROR(VLOOKUP($AC787&amp;"-"&amp;$F787,Bonuses!$B$1:$G$1006,5,FALSE)),"",IF(VLOOKUP($AC787&amp;"-"&amp;$F787,Bonuses!$B$1:$G$1006,5,FALSE)="","",VLOOKUP($AC787&amp;"-"&amp;$F787,Bonuses!$B$1:$G$1006,6,FALSE)&amp;" yrs, "&amp;VLOOKUP($AC787&amp;"-"&amp;$F787,Bonuses!$B$1:$G$1006,5,FALSE)))</f>
        <v/>
      </c>
    </row>
    <row r="788" spans="1:32" s="19" customFormat="1" hidden="1" x14ac:dyDescent="0.3">
      <c r="A788" s="19">
        <v>11541</v>
      </c>
      <c r="B788" s="19">
        <f t="shared" si="54"/>
        <v>0</v>
      </c>
      <c r="C788" s="14" t="str">
        <f>IF(ISNUMBER(IFERROR(VLOOKUP($A788,Pit!$A$4:$A$600,1,FALSE),"B")),"P","B")</f>
        <v>B</v>
      </c>
      <c r="D788" s="15">
        <f>IF($C788="B",VLOOKUP($A788,Bat!$A$4:$BG$1500,D$1,FALSE),VLOOKUP($A788,Pit!$A$4:$BA$1686,D$2,FALSE))</f>
        <v>11541</v>
      </c>
      <c r="E788" s="14" t="str">
        <f>IF($C788="B",VLOOKUP($A788,Bat!$A$4:$BG$1500,E$1,FALSE),VLOOKUP($A788,Pit!$A$4:$BA$1686,E$2,FALSE))</f>
        <v>C</v>
      </c>
      <c r="F788" s="14" t="str">
        <f>IF($C788="B",VLOOKUP($A788,Bat!$A$4:$BG$1500,F$1,FALSE),VLOOKUP($A788,Pit!$A$4:$BA$1686,F$2,FALSE))</f>
        <v>Ed</v>
      </c>
      <c r="G788" s="14" t="str">
        <f>IF($C788="B",VLOOKUP($A788,Bat!$A$4:$BG$1500,G$1,FALSE),VLOOKUP($A788,Pit!$A$4:$BA$1686,G$2,FALSE))</f>
        <v>Chase</v>
      </c>
      <c r="H788" s="14">
        <f>IF($C788="B",VLOOKUP($A788,Bat!$A$4:$BG$1500,H$1,FALSE),VLOOKUP($A788,Pit!$A$4:$BA$1686,H$2,FALSE))</f>
        <v>21</v>
      </c>
      <c r="I788" s="14" t="str">
        <f>IF($C788="B",VLOOKUP($A788,Bat!$A$4:$BG$1500,I$1,FALSE),VLOOKUP($A788,Pit!$A$4:$BA$1686,I$2,FALSE))</f>
        <v>R</v>
      </c>
      <c r="J788" s="14" t="str">
        <f>IF($C788="B",VLOOKUP($A788,Bat!$A$4:$BG$1500,J$1,FALSE),VLOOKUP($A788,Pit!$A$4:$BA$1686,J$2,FALSE))</f>
        <v>R</v>
      </c>
      <c r="K788" s="14" t="str">
        <f>IF($C788="B",VLOOKUP($A788,Bat!$A$4:$BG$1500,K$1,FALSE),VLOOKUP($A788,Pit!$A$4:$BA$1686,K$2,FALSE))</f>
        <v>Normal</v>
      </c>
      <c r="L788" s="15" t="str">
        <f>IF($C788="B",VLOOKUP($A788,Bat!$A$4:$BG$1500,L$1,FALSE),VLOOKUP($A788,Pit!$A$4:$BA$1686,L$2,FALSE))</f>
        <v>Normal</v>
      </c>
      <c r="M788" s="14">
        <f>IF($C788="B",VLOOKUP($A788,Bat!$A$4:$BG$1500,M$1,FALSE),VLOOKUP($A788,Pit!$A$4:$BA$1686,M$2,FALSE))</f>
        <v>3</v>
      </c>
      <c r="N788" s="14">
        <f>IF($C788="B",VLOOKUP($A788,Bat!$A$4:$BG$1500,N$1,FALSE),VLOOKUP($A788,Pit!$A$4:$BA$1686,N$2,FALSE))</f>
        <v>5</v>
      </c>
      <c r="O788" s="14">
        <f>IF($C788="B",VLOOKUP($A788,Bat!$A$4:$BG$1500,O$1,FALSE),VLOOKUP($A788,Pit!$A$4:$BA$1686,O$2,FALSE))</f>
        <v>3</v>
      </c>
      <c r="P788" s="14">
        <f>IF($C788="B",VLOOKUP($A788,Bat!$A$4:$BG$1500,P$1,FALSE),VLOOKUP($A788,Pit!$A$4:$BA$1686,P$2,FALSE))</f>
        <v>4</v>
      </c>
      <c r="Q788" s="15">
        <f>IF($C788="B",VLOOKUP($A788,Bat!$A$4:$BG$1500,Q$1,FALSE),VLOOKUP($A788,Pit!$A$4:$BA$1686,Q$2,FALSE))</f>
        <v>4</v>
      </c>
      <c r="R788" s="16">
        <f>IF($C788="B",VLOOKUP($A788,Bat!$A$4:$BG$1500,R$1,FALSE),VLOOKUP($A788,Pit!$A$4:$BA$1686,R$2,FALSE))</f>
        <v>106.67186435025256</v>
      </c>
      <c r="S788" s="17">
        <f>IF($C788="B",VLOOKUP($A788,Bat!$A$4:$BG$1500,S$1,FALSE),VLOOKUP($A788,Pit!$A$4:$BA$1686,S$2,FALSE))</f>
        <v>-0.29999040861054821</v>
      </c>
      <c r="T788" s="48" t="str">
        <f>IF($C788="B",VLOOKUP($A788,Bat!$A$4:$BG$1500,T$1,FALSE),VLOOKUP($A788,Pit!$A$4:$BA$1686,T$2,FALSE))</f>
        <v>$110k</v>
      </c>
      <c r="U788" s="19">
        <f>IF($C788="B",VLOOKUP($A788,Bat!$A$4:$AU$1464,46,FALSE),VLOOKUP($A788,Pit!$A$4:$BD$1664,55,FALSE))</f>
        <v>800</v>
      </c>
      <c r="V788" s="19">
        <f>IF($C788="B",VLOOKUP($A788,Bat!$A$4:$BA$1464,47,FALSE),VLOOKUP($A788,Pit!$A$4:$BF$1664,56,FALSE))</f>
        <v>800</v>
      </c>
      <c r="W788" s="19">
        <f>IF($C788="B",VLOOKUP($A788,Bat!$A$4:$BA$1464,48,FALSE),VLOOKUP($A788,Pit!$A$4:$BF$1664,57,FALSE))</f>
        <v>0</v>
      </c>
      <c r="X788" s="14">
        <f t="shared" si="55"/>
        <v>1500</v>
      </c>
      <c r="Y788" s="20">
        <f t="shared" si="56"/>
        <v>650</v>
      </c>
      <c r="Z788" s="14">
        <f>IFERROR(VLOOKUP($D788,Results37!$F$3:$L$1396,Z$1,FALSE),"")</f>
        <v>624</v>
      </c>
      <c r="AA788" s="43">
        <f>IF(ISERROR(VLOOKUP(D788,Results37!$F$3:$O$1399,AA$1,FALSE)),"",IF(VLOOKUP(D788,Results37!$F$3:$O$1399,AA$1+1,FALSE)=1,"S"&amp;VLOOKUP(D788,Results37!$F$3:$O$1399,AA$1,FALSE),VLOOKUP(D788,Results37!$F$3:$O$1399,AA$1,FALSE)))</f>
        <v>20</v>
      </c>
      <c r="AB788" s="14">
        <f>IFERROR(VLOOKUP($D788,Results37!$F$3:$L$1396,AB$1,FALSE),"")</f>
        <v>28</v>
      </c>
      <c r="AC788" s="14" t="str">
        <f>IFERROR(VLOOKUP($D788,Results37!$F$3:$L$1396,AC$1,FALSE),"")</f>
        <v>Arlington Bureaucrats</v>
      </c>
      <c r="AD788" s="14">
        <f t="shared" si="57"/>
        <v>876</v>
      </c>
      <c r="AE788" s="18" t="str">
        <f>IF(ISERROR(VLOOKUP($AC788&amp;"-"&amp;$F788&amp;" "&amp;G788,Bonuses!$B$1:$G$1006,4,FALSE)),"",INT(VLOOKUP($AC788&amp;"-"&amp;$F788&amp;" "&amp;$G788,Bonuses!$B$1:$G$1006,4,FALSE)))</f>
        <v/>
      </c>
      <c r="AF788" s="14" t="str">
        <f>AA788&amp;"."&amp;AB788&amp;" ("&amp;Z788&amp;") - "&amp;E788&amp;" "&amp;F788&amp;" "&amp;G788</f>
        <v>20.28 (624) - C Ed Chase</v>
      </c>
    </row>
    <row r="789" spans="1:32" s="19" customFormat="1" hidden="1" x14ac:dyDescent="0.3">
      <c r="A789" s="19">
        <v>4659</v>
      </c>
      <c r="B789" s="19">
        <f t="shared" si="54"/>
        <v>0</v>
      </c>
      <c r="C789" s="14" t="str">
        <f>IF(ISNUMBER(IFERROR(VLOOKUP($A789,Pit!$A$4:$A$600,1,FALSE),"B")),"P","B")</f>
        <v>B</v>
      </c>
      <c r="D789" s="15">
        <f>IF($C789="B",VLOOKUP($A789,Bat!$A$4:$BG$1500,D$1,FALSE),VLOOKUP($A789,Pit!$A$4:$BA$1686,D$2,FALSE))</f>
        <v>4659</v>
      </c>
      <c r="E789" s="14" t="str">
        <f>IF($C789="B",VLOOKUP($A789,Bat!$A$4:$BG$1500,E$1,FALSE),VLOOKUP($A789,Pit!$A$4:$BA$1686,E$2,FALSE))</f>
        <v>C</v>
      </c>
      <c r="F789" s="14" t="str">
        <f>IF($C789="B",VLOOKUP($A789,Bat!$A$4:$BG$1500,F$1,FALSE),VLOOKUP($A789,Pit!$A$4:$BA$1686,F$2,FALSE))</f>
        <v>Jim</v>
      </c>
      <c r="G789" s="14" t="str">
        <f>IF($C789="B",VLOOKUP($A789,Bat!$A$4:$BG$1500,G$1,FALSE),VLOOKUP($A789,Pit!$A$4:$BA$1686,G$2,FALSE))</f>
        <v>Ames</v>
      </c>
      <c r="H789" s="14">
        <f>IF($C789="B",VLOOKUP($A789,Bat!$A$4:$BG$1500,H$1,FALSE),VLOOKUP($A789,Pit!$A$4:$BA$1686,H$2,FALSE))</f>
        <v>21</v>
      </c>
      <c r="I789" s="14" t="str">
        <f>IF($C789="B",VLOOKUP($A789,Bat!$A$4:$BG$1500,I$1,FALSE),VLOOKUP($A789,Pit!$A$4:$BA$1686,I$2,FALSE))</f>
        <v>S</v>
      </c>
      <c r="J789" s="14" t="str">
        <f>IF($C789="B",VLOOKUP($A789,Bat!$A$4:$BG$1500,J$1,FALSE),VLOOKUP($A789,Pit!$A$4:$BA$1686,J$2,FALSE))</f>
        <v>R</v>
      </c>
      <c r="K789" s="14" t="str">
        <f>IF($C789="B",VLOOKUP($A789,Bat!$A$4:$BG$1500,K$1,FALSE),VLOOKUP($A789,Pit!$A$4:$BA$1686,K$2,FALSE))</f>
        <v>Normal</v>
      </c>
      <c r="L789" s="15" t="str">
        <f>IF($C789="B",VLOOKUP($A789,Bat!$A$4:$BG$1500,L$1,FALSE),VLOOKUP($A789,Pit!$A$4:$BA$1686,L$2,FALSE))</f>
        <v>Normal</v>
      </c>
      <c r="M789" s="14">
        <f>IF($C789="B",VLOOKUP($A789,Bat!$A$4:$BG$1500,M$1,FALSE),VLOOKUP($A789,Pit!$A$4:$BA$1686,M$2,FALSE))</f>
        <v>3</v>
      </c>
      <c r="N789" s="14">
        <f>IF($C789="B",VLOOKUP($A789,Bat!$A$4:$BG$1500,N$1,FALSE),VLOOKUP($A789,Pit!$A$4:$BA$1686,N$2,FALSE))</f>
        <v>4</v>
      </c>
      <c r="O789" s="14">
        <f>IF($C789="B",VLOOKUP($A789,Bat!$A$4:$BG$1500,O$1,FALSE),VLOOKUP($A789,Pit!$A$4:$BA$1686,O$2,FALSE))</f>
        <v>3</v>
      </c>
      <c r="P789" s="14">
        <f>IF($C789="B",VLOOKUP($A789,Bat!$A$4:$BG$1500,P$1,FALSE),VLOOKUP($A789,Pit!$A$4:$BA$1686,P$2,FALSE))</f>
        <v>4</v>
      </c>
      <c r="Q789" s="15">
        <f>IF($C789="B",VLOOKUP($A789,Bat!$A$4:$BG$1500,Q$1,FALSE),VLOOKUP($A789,Pit!$A$4:$BA$1686,Q$2,FALSE))</f>
        <v>3</v>
      </c>
      <c r="R789" s="16">
        <f>IF($C789="B",VLOOKUP($A789,Bat!$A$4:$BG$1500,R$1,FALSE),VLOOKUP($A789,Pit!$A$4:$BA$1686,R$2,FALSE))</f>
        <v>106.66984209507955</v>
      </c>
      <c r="S789" s="17">
        <f>IF($C789="B",VLOOKUP($A789,Bat!$A$4:$BG$1500,S$1,FALSE),VLOOKUP($A789,Pit!$A$4:$BA$1686,S$2,FALSE))</f>
        <v>-0.30041283501892557</v>
      </c>
      <c r="T789" s="48" t="str">
        <f>IF($C789="B",VLOOKUP($A789,Bat!$A$4:$BG$1500,T$1,FALSE),VLOOKUP($A789,Pit!$A$4:$BA$1686,T$2,FALSE))</f>
        <v>-</v>
      </c>
      <c r="U789" s="19">
        <f>IF($C789="B",VLOOKUP($A789,Bat!$A$4:$AU$1464,46,FALSE),VLOOKUP($A789,Pit!$A$4:$BD$1664,55,FALSE))</f>
        <v>800</v>
      </c>
      <c r="V789" s="19">
        <f>IF($C789="B",VLOOKUP($A789,Bat!$A$4:$BA$1464,47,FALSE),VLOOKUP($A789,Pit!$A$4:$BF$1664,56,FALSE))</f>
        <v>800</v>
      </c>
      <c r="W789" s="19">
        <f>IF($C789="B",VLOOKUP($A789,Bat!$A$4:$BA$1464,48,FALSE),VLOOKUP($A789,Pit!$A$4:$BF$1664,57,FALSE))</f>
        <v>0</v>
      </c>
      <c r="X789" s="14">
        <f t="shared" si="55"/>
        <v>1501</v>
      </c>
      <c r="Y789" s="20">
        <f t="shared" si="56"/>
        <v>651</v>
      </c>
      <c r="Z789" s="14" t="str">
        <f>IFERROR(VLOOKUP($D789,Results37!$F$3:$L$1396,Z$1,FALSE),"")</f>
        <v/>
      </c>
      <c r="AA789" s="43" t="str">
        <f>IF(ISERROR(VLOOKUP(D789,Results37!$F$3:$O$1399,AA$1,FALSE)),"",IF(VLOOKUP(D789,Results37!$F$3:$O$1399,AA$1+1,FALSE)=1,"S"&amp;VLOOKUP(D789,Results37!$F$3:$O$1399,AA$1,FALSE),VLOOKUP(D789,Results37!$F$3:$O$1399,AA$1,FALSE)))</f>
        <v/>
      </c>
      <c r="AB789" s="14" t="str">
        <f>IFERROR(VLOOKUP($D789,Results37!$F$3:$L$1396,AB$1,FALSE),"")</f>
        <v/>
      </c>
      <c r="AC789" s="14" t="str">
        <f>IFERROR(VLOOKUP($D789,Results37!$F$3:$L$1396,AC$1,FALSE),"")</f>
        <v/>
      </c>
      <c r="AD789" s="14" t="e">
        <f t="shared" si="57"/>
        <v>#VALUE!</v>
      </c>
      <c r="AE789" s="18" t="str">
        <f>IF(ISERROR(VLOOKUP($AC789&amp;"-"&amp;$F789&amp;" "&amp;G789,Bonuses!$B$1:$G$1006,4,FALSE)),"",INT(VLOOKUP($AC789&amp;"-"&amp;$F789&amp;" "&amp;$G789,Bonuses!$B$1:$G$1006,4,FALSE)))</f>
        <v/>
      </c>
      <c r="AF789" s="14" t="str">
        <f>AA789&amp;"."&amp;AB789&amp;" ("&amp;Z789&amp;") - "&amp;E789&amp;" "&amp;F789&amp;" "&amp;G789</f>
        <v>. () - C Jim Ames</v>
      </c>
    </row>
    <row r="790" spans="1:32" s="19" customFormat="1" hidden="1" x14ac:dyDescent="0.3">
      <c r="A790" s="19">
        <v>7398</v>
      </c>
      <c r="B790" s="19">
        <f t="shared" si="54"/>
        <v>0</v>
      </c>
      <c r="C790" s="14" t="str">
        <f>IF(ISNUMBER(IFERROR(VLOOKUP($A790,Pit!$A$4:$A$600,1,FALSE),"B")),"P","B")</f>
        <v>P</v>
      </c>
      <c r="D790" s="15">
        <f>IF($C790="B",VLOOKUP($A790,Bat!$A$4:$BG$1500,D$1,FALSE),VLOOKUP($A790,Pit!$A$4:$BA$1686,D$2,FALSE))</f>
        <v>7398</v>
      </c>
      <c r="E790" s="14" t="str">
        <f>IF($C790="B",VLOOKUP($A790,Bat!$A$4:$BG$1500,E$1,FALSE),VLOOKUP($A790,Pit!$A$4:$BA$1686,E$2,FALSE))</f>
        <v>CL</v>
      </c>
      <c r="F790" s="14" t="str">
        <f>IF($C790="B",VLOOKUP($A790,Bat!$A$4:$BG$1500,F$1,FALSE),VLOOKUP($A790,Pit!$A$4:$BA$1686,F$2,FALSE))</f>
        <v>Shouta</v>
      </c>
      <c r="G790" s="14" t="str">
        <f>IF($C790="B",VLOOKUP($A790,Bat!$A$4:$BG$1500,G$1,FALSE),VLOOKUP($A790,Pit!$A$4:$BA$1686,G$2,FALSE))</f>
        <v>Sohda</v>
      </c>
      <c r="H790" s="14">
        <f>IF($C790="B",VLOOKUP($A790,Bat!$A$4:$BG$1500,H$1,FALSE),VLOOKUP($A790,Pit!$A$4:$BA$1686,H$2,FALSE))</f>
        <v>21</v>
      </c>
      <c r="I790" s="14" t="str">
        <f>IF($C790="B",VLOOKUP($A790,Bat!$A$4:$BG$1500,I$1,FALSE),VLOOKUP($A790,Pit!$A$4:$BA$1686,I$2,FALSE))</f>
        <v>R</v>
      </c>
      <c r="J790" s="14" t="str">
        <f>IF($C790="B",VLOOKUP($A790,Bat!$A$4:$BG$1500,J$1,FALSE),VLOOKUP($A790,Pit!$A$4:$BA$1686,J$2,FALSE))</f>
        <v>R</v>
      </c>
      <c r="K790" s="14" t="str">
        <f>IF($C790="B",VLOOKUP($A790,Bat!$A$4:$BG$1500,K$1,FALSE),VLOOKUP($A790,Pit!$A$4:$BA$1686,K$2,FALSE))</f>
        <v>Normal</v>
      </c>
      <c r="L790" s="15" t="str">
        <f>IF($C790="B",VLOOKUP($A790,Bat!$A$4:$BG$1500,L$1,FALSE),VLOOKUP($A790,Pit!$A$4:$BA$1686,L$2,FALSE))</f>
        <v>Normal</v>
      </c>
      <c r="M790" s="14">
        <f>IF($C790="B",VLOOKUP($A790,Bat!$A$4:$BG$1500,M$1,FALSE),VLOOKUP($A790,Pit!$A$4:$BA$1686,M$2,FALSE))</f>
        <v>5</v>
      </c>
      <c r="N790" s="14">
        <f>IF($C790="B",VLOOKUP($A790,Bat!$A$4:$BG$1500,N$1,FALSE),VLOOKUP($A790,Pit!$A$4:$BA$1686,N$2,FALSE))</f>
        <v>1</v>
      </c>
      <c r="O790" s="14">
        <f>IF($C790="B",VLOOKUP($A790,Bat!$A$4:$BG$1500,O$1,FALSE),VLOOKUP($A790,Pit!$A$4:$BA$1686,O$2,FALSE))</f>
        <v>2</v>
      </c>
      <c r="P790" s="14" t="str">
        <f>IF($C790="B",VLOOKUP($A790,Bat!$A$4:$BG$1500,P$1,FALSE),VLOOKUP($A790,Pit!$A$4:$BA$1686,P$2,FALSE))</f>
        <v>89-91 Mph</v>
      </c>
      <c r="Q790" s="15">
        <f>IF($C790="B",VLOOKUP($A790,Bat!$A$4:$BG$1500,Q$1,FALSE),VLOOKUP($A790,Pit!$A$4:$BA$1686,Q$2,FALSE))</f>
        <v>10</v>
      </c>
      <c r="R790" s="16">
        <f>IF($C790="B",VLOOKUP($A790,Bat!$A$4:$BG$1500,R$1,FALSE),VLOOKUP($A790,Pit!$A$4:$BA$1686,R$2,FALSE))</f>
        <v>95.650568954513872</v>
      </c>
      <c r="S790" s="17">
        <f>IF($C790="B",VLOOKUP($A790,Bat!$A$4:$BG$1500,S$1,FALSE),VLOOKUP($A790,Pit!$A$4:$BA$1686,S$2,FALSE))</f>
        <v>-0.49342734744642469</v>
      </c>
      <c r="T790" s="48" t="str">
        <f>IF($C790="B",VLOOKUP($A790,Bat!$A$4:$BG$1500,T$1,FALSE),VLOOKUP($A790,Pit!$A$4:$BA$1686,T$2,FALSE))</f>
        <v>$20k</v>
      </c>
      <c r="U790" s="19">
        <f>IF($C790="B",VLOOKUP($A790,Bat!$A$4:$AU$1464,46,FALSE),VLOOKUP($A790,Pit!$A$4:$BD$1664,55,FALSE))</f>
        <v>800</v>
      </c>
      <c r="V790" s="19">
        <f>IF($C790="B",VLOOKUP($A790,Bat!$A$4:$BA$1464,47,FALSE),VLOOKUP($A790,Pit!$A$4:$BF$1664,56,FALSE))</f>
        <v>800</v>
      </c>
      <c r="W790" s="19">
        <f>IF($C790="B",VLOOKUP($A790,Bat!$A$4:$BA$1464,48,FALSE),VLOOKUP($A790,Pit!$A$4:$BF$1664,57,FALSE))</f>
        <v>0</v>
      </c>
      <c r="X790" s="14">
        <f t="shared" si="55"/>
        <v>1607</v>
      </c>
      <c r="Y790" s="20">
        <f t="shared" si="56"/>
        <v>757</v>
      </c>
      <c r="Z790" s="14">
        <f>IFERROR(VLOOKUP($D790,Results37!$F$3:$L$1396,Z$1,FALSE),"")</f>
        <v>548</v>
      </c>
      <c r="AA790" s="43">
        <f>IF(ISERROR(VLOOKUP(D790,Results37!$F$3:$O$1399,AA$1,FALSE)),"",IF(VLOOKUP(D790,Results37!$F$3:$O$1399,AA$1+1,FALSE)=1,"S"&amp;VLOOKUP(D790,Results37!$F$3:$O$1399,AA$1,FALSE),VLOOKUP(D790,Results37!$F$3:$O$1399,AA$1,FALSE)))</f>
        <v>18</v>
      </c>
      <c r="AB790" s="14">
        <f>IFERROR(VLOOKUP($D790,Results37!$F$3:$L$1396,AB$1,FALSE),"")</f>
        <v>16</v>
      </c>
      <c r="AC790" s="14" t="str">
        <f>IFERROR(VLOOKUP($D790,Results37!$F$3:$L$1396,AC$1,FALSE),"")</f>
        <v>Reno Zephyrs</v>
      </c>
      <c r="AD790" s="14">
        <f t="shared" si="57"/>
        <v>1059</v>
      </c>
      <c r="AE790" s="18" t="str">
        <f>IF(ISERROR(VLOOKUP($AC790&amp;"-"&amp;$F790&amp;" "&amp;G790,Bonuses!$B$1:$G$1006,4,FALSE)),"",INT(VLOOKUP($AC790&amp;"-"&amp;$F790&amp;" "&amp;$G790,Bonuses!$B$1:$G$1006,4,FALSE)))</f>
        <v/>
      </c>
      <c r="AF790" s="14" t="str">
        <f>IF(ISERROR(VLOOKUP($AC790&amp;"-"&amp;$F790,Bonuses!$B$1:$G$1006,5,FALSE)),"",IF(VLOOKUP($AC790&amp;"-"&amp;$F790,Bonuses!$B$1:$G$1006,5,FALSE)="","",VLOOKUP($AC790&amp;"-"&amp;$F790,Bonuses!$B$1:$G$1006,6,FALSE)&amp;" yrs, "&amp;VLOOKUP($AC790&amp;"-"&amp;$F790,Bonuses!$B$1:$G$1006,5,FALSE)))</f>
        <v/>
      </c>
    </row>
    <row r="791" spans="1:32" s="19" customFormat="1" hidden="1" x14ac:dyDescent="0.3">
      <c r="A791" s="19">
        <v>8451</v>
      </c>
      <c r="B791" s="19">
        <f t="shared" si="54"/>
        <v>0</v>
      </c>
      <c r="C791" s="14" t="str">
        <f>IF(ISNUMBER(IFERROR(VLOOKUP($A791,Pit!$A$4:$A$600,1,FALSE),"B")),"P","B")</f>
        <v>B</v>
      </c>
      <c r="D791" s="15">
        <f>IF($C791="B",VLOOKUP($A791,Bat!$A$4:$BG$1500,D$1,FALSE),VLOOKUP($A791,Pit!$A$4:$BA$1686,D$2,FALSE))</f>
        <v>8451</v>
      </c>
      <c r="E791" s="14" t="str">
        <f>IF($C791="B",VLOOKUP($A791,Bat!$A$4:$BG$1500,E$1,FALSE),VLOOKUP($A791,Pit!$A$4:$BA$1686,E$2,FALSE))</f>
        <v>1B</v>
      </c>
      <c r="F791" s="14" t="str">
        <f>IF($C791="B",VLOOKUP($A791,Bat!$A$4:$BG$1500,F$1,FALSE),VLOOKUP($A791,Pit!$A$4:$BA$1686,F$2,FALSE))</f>
        <v>Jeremy</v>
      </c>
      <c r="G791" s="14" t="str">
        <f>IF($C791="B",VLOOKUP($A791,Bat!$A$4:$BG$1500,G$1,FALSE),VLOOKUP($A791,Pit!$A$4:$BA$1686,G$2,FALSE))</f>
        <v>Parks</v>
      </c>
      <c r="H791" s="14">
        <f>IF($C791="B",VLOOKUP($A791,Bat!$A$4:$BG$1500,H$1,FALSE),VLOOKUP($A791,Pit!$A$4:$BA$1686,H$2,FALSE))</f>
        <v>21</v>
      </c>
      <c r="I791" s="14" t="str">
        <f>IF($C791="B",VLOOKUP($A791,Bat!$A$4:$BG$1500,I$1,FALSE),VLOOKUP($A791,Pit!$A$4:$BA$1686,I$2,FALSE))</f>
        <v>L</v>
      </c>
      <c r="J791" s="14" t="str">
        <f>IF($C791="B",VLOOKUP($A791,Bat!$A$4:$BG$1500,J$1,FALSE),VLOOKUP($A791,Pit!$A$4:$BA$1686,J$2,FALSE))</f>
        <v>L</v>
      </c>
      <c r="K791" s="14" t="str">
        <f>IF($C791="B",VLOOKUP($A791,Bat!$A$4:$BG$1500,K$1,FALSE),VLOOKUP($A791,Pit!$A$4:$BA$1686,K$2,FALSE))</f>
        <v>Low</v>
      </c>
      <c r="L791" s="15" t="str">
        <f>IF($C791="B",VLOOKUP($A791,Bat!$A$4:$BG$1500,L$1,FALSE),VLOOKUP($A791,Pit!$A$4:$BA$1686,L$2,FALSE))</f>
        <v>Normal</v>
      </c>
      <c r="M791" s="14">
        <f>IF($C791="B",VLOOKUP($A791,Bat!$A$4:$BG$1500,M$1,FALSE),VLOOKUP($A791,Pit!$A$4:$BA$1686,M$2,FALSE))</f>
        <v>3</v>
      </c>
      <c r="N791" s="14">
        <f>IF($C791="B",VLOOKUP($A791,Bat!$A$4:$BG$1500,N$1,FALSE),VLOOKUP($A791,Pit!$A$4:$BA$1686,N$2,FALSE))</f>
        <v>3</v>
      </c>
      <c r="O791" s="14">
        <f>IF($C791="B",VLOOKUP($A791,Bat!$A$4:$BG$1500,O$1,FALSE),VLOOKUP($A791,Pit!$A$4:$BA$1686,O$2,FALSE))</f>
        <v>4</v>
      </c>
      <c r="P791" s="14">
        <f>IF($C791="B",VLOOKUP($A791,Bat!$A$4:$BG$1500,P$1,FALSE),VLOOKUP($A791,Pit!$A$4:$BA$1686,P$2,FALSE))</f>
        <v>4</v>
      </c>
      <c r="Q791" s="15">
        <f>IF($C791="B",VLOOKUP($A791,Bat!$A$4:$BG$1500,Q$1,FALSE),VLOOKUP($A791,Pit!$A$4:$BA$1686,Q$2,FALSE))</f>
        <v>5</v>
      </c>
      <c r="R791" s="16">
        <f>IF($C791="B",VLOOKUP($A791,Bat!$A$4:$BG$1500,R$1,FALSE),VLOOKUP($A791,Pit!$A$4:$BA$1686,R$2,FALSE))</f>
        <v>105.94540485319203</v>
      </c>
      <c r="S791" s="17">
        <f>IF($C791="B",VLOOKUP($A791,Bat!$A$4:$BG$1500,S$1,FALSE),VLOOKUP($A791,Pit!$A$4:$BA$1686,S$2,FALSE))</f>
        <v>-0.45173964395410943</v>
      </c>
      <c r="T791" s="48" t="str">
        <f>IF($C791="B",VLOOKUP($A791,Bat!$A$4:$BG$1500,T$1,FALSE),VLOOKUP($A791,Pit!$A$4:$BA$1686,T$2,FALSE))</f>
        <v>-</v>
      </c>
      <c r="U791" s="19">
        <f>IF($C791="B",VLOOKUP($A791,Bat!$A$4:$AU$1464,46,FALSE),VLOOKUP($A791,Pit!$A$4:$BD$1664,55,FALSE))</f>
        <v>800</v>
      </c>
      <c r="V791" s="19">
        <f>IF($C791="B",VLOOKUP($A791,Bat!$A$4:$BA$1464,47,FALSE),VLOOKUP($A791,Pit!$A$4:$BF$1664,56,FALSE))</f>
        <v>800</v>
      </c>
      <c r="W791" s="19">
        <f>IF($C791="B",VLOOKUP($A791,Bat!$A$4:$BA$1464,48,FALSE),VLOOKUP($A791,Pit!$A$4:$BF$1664,57,FALSE))</f>
        <v>0</v>
      </c>
      <c r="X791" s="14">
        <f t="shared" si="55"/>
        <v>1582</v>
      </c>
      <c r="Y791" s="20">
        <f t="shared" si="56"/>
        <v>732</v>
      </c>
      <c r="Z791" s="14">
        <f>IFERROR(VLOOKUP($D791,Results37!$F$3:$L$1396,Z$1,FALSE),"")</f>
        <v>338</v>
      </c>
      <c r="AA791" s="43">
        <f>IF(ISERROR(VLOOKUP(D791,Results37!$F$3:$O$1399,AA$1,FALSE)),"",IF(VLOOKUP(D791,Results37!$F$3:$O$1399,AA$1+1,FALSE)=1,"S"&amp;VLOOKUP(D791,Results37!$F$3:$O$1399,AA$1,FALSE),VLOOKUP(D791,Results37!$F$3:$O$1399,AA$1,FALSE)))</f>
        <v>11</v>
      </c>
      <c r="AB791" s="14">
        <f>IFERROR(VLOOKUP($D791,Results37!$F$3:$L$1396,AB$1,FALSE),"")</f>
        <v>30</v>
      </c>
      <c r="AC791" s="14" t="str">
        <f>IFERROR(VLOOKUP($D791,Results37!$F$3:$L$1396,AC$1,FALSE),"")</f>
        <v>Arlington Bureaucrats</v>
      </c>
      <c r="AD791" s="14">
        <f t="shared" si="57"/>
        <v>1244</v>
      </c>
      <c r="AE791" s="18" t="str">
        <f>IF(ISERROR(VLOOKUP($AC791&amp;"-"&amp;$F791&amp;" "&amp;G791,Bonuses!$B$1:$G$1006,4,FALSE)),"",INT(VLOOKUP($AC791&amp;"-"&amp;$F791&amp;" "&amp;$G791,Bonuses!$B$1:$G$1006,4,FALSE)))</f>
        <v/>
      </c>
      <c r="AF791" s="14" t="str">
        <f>IF(ISERROR(VLOOKUP($AC791&amp;"-"&amp;$F791,Bonuses!$B$1:$G$1006,5,FALSE)),"",IF(VLOOKUP($AC791&amp;"-"&amp;$F791,Bonuses!$B$1:$G$1006,5,FALSE)="","",VLOOKUP($AC791&amp;"-"&amp;$F791,Bonuses!$B$1:$G$1006,6,FALSE)&amp;" yrs, "&amp;VLOOKUP($AC791&amp;"-"&amp;$F791,Bonuses!$B$1:$G$1006,5,FALSE)))</f>
        <v/>
      </c>
    </row>
    <row r="792" spans="1:32" s="19" customFormat="1" hidden="1" x14ac:dyDescent="0.3">
      <c r="A792" s="19">
        <v>5071</v>
      </c>
      <c r="B792" s="19">
        <f t="shared" si="54"/>
        <v>0</v>
      </c>
      <c r="C792" s="14" t="str">
        <f>IF(ISNUMBER(IFERROR(VLOOKUP($A792,Pit!$A$4:$A$600,1,FALSE),"B")),"P","B")</f>
        <v>B</v>
      </c>
      <c r="D792" s="15">
        <f>IF($C792="B",VLOOKUP($A792,Bat!$A$4:$BG$1500,D$1,FALSE),VLOOKUP($A792,Pit!$A$4:$BA$1686,D$2,FALSE))</f>
        <v>5071</v>
      </c>
      <c r="E792" s="14" t="str">
        <f>IF($C792="B",VLOOKUP($A792,Bat!$A$4:$BG$1500,E$1,FALSE),VLOOKUP($A792,Pit!$A$4:$BA$1686,E$2,FALSE))</f>
        <v>1B</v>
      </c>
      <c r="F792" s="14" t="str">
        <f>IF($C792="B",VLOOKUP($A792,Bat!$A$4:$BG$1500,F$1,FALSE),VLOOKUP($A792,Pit!$A$4:$BA$1686,F$2,FALSE))</f>
        <v>Jeff</v>
      </c>
      <c r="G792" s="14" t="str">
        <f>IF($C792="B",VLOOKUP($A792,Bat!$A$4:$BG$1500,G$1,FALSE),VLOOKUP($A792,Pit!$A$4:$BA$1686,G$2,FALSE))</f>
        <v>Lane</v>
      </c>
      <c r="H792" s="14">
        <f>IF($C792="B",VLOOKUP($A792,Bat!$A$4:$BG$1500,H$1,FALSE),VLOOKUP($A792,Pit!$A$4:$BA$1686,H$2,FALSE))</f>
        <v>21</v>
      </c>
      <c r="I792" s="14" t="str">
        <f>IF($C792="B",VLOOKUP($A792,Bat!$A$4:$BG$1500,I$1,FALSE),VLOOKUP($A792,Pit!$A$4:$BA$1686,I$2,FALSE))</f>
        <v>S</v>
      </c>
      <c r="J792" s="14" t="str">
        <f>IF($C792="B",VLOOKUP($A792,Bat!$A$4:$BG$1500,J$1,FALSE),VLOOKUP($A792,Pit!$A$4:$BA$1686,J$2,FALSE))</f>
        <v>R</v>
      </c>
      <c r="K792" s="14" t="str">
        <f>IF($C792="B",VLOOKUP($A792,Bat!$A$4:$BG$1500,K$1,FALSE),VLOOKUP($A792,Pit!$A$4:$BA$1686,K$2,FALSE))</f>
        <v>Normal</v>
      </c>
      <c r="L792" s="15" t="str">
        <f>IF($C792="B",VLOOKUP($A792,Bat!$A$4:$BG$1500,L$1,FALSE),VLOOKUP($A792,Pit!$A$4:$BA$1686,L$2,FALSE))</f>
        <v>Normal</v>
      </c>
      <c r="M792" s="14">
        <f>IF($C792="B",VLOOKUP($A792,Bat!$A$4:$BG$1500,M$1,FALSE),VLOOKUP($A792,Pit!$A$4:$BA$1686,M$2,FALSE))</f>
        <v>3</v>
      </c>
      <c r="N792" s="14">
        <f>IF($C792="B",VLOOKUP($A792,Bat!$A$4:$BG$1500,N$1,FALSE),VLOOKUP($A792,Pit!$A$4:$BA$1686,N$2,FALSE))</f>
        <v>4</v>
      </c>
      <c r="O792" s="14">
        <f>IF($C792="B",VLOOKUP($A792,Bat!$A$4:$BG$1500,O$1,FALSE),VLOOKUP($A792,Pit!$A$4:$BA$1686,O$2,FALSE))</f>
        <v>3</v>
      </c>
      <c r="P792" s="14">
        <f>IF($C792="B",VLOOKUP($A792,Bat!$A$4:$BG$1500,P$1,FALSE),VLOOKUP($A792,Pit!$A$4:$BA$1686,P$2,FALSE))</f>
        <v>3</v>
      </c>
      <c r="Q792" s="15">
        <f>IF($C792="B",VLOOKUP($A792,Bat!$A$4:$BG$1500,Q$1,FALSE),VLOOKUP($A792,Pit!$A$4:$BA$1686,Q$2,FALSE))</f>
        <v>4</v>
      </c>
      <c r="R792" s="16">
        <f>IF($C792="B",VLOOKUP($A792,Bat!$A$4:$BG$1500,R$1,FALSE),VLOOKUP($A792,Pit!$A$4:$BA$1686,R$2,FALSE))</f>
        <v>105.74570384740872</v>
      </c>
      <c r="S792" s="17">
        <f>IF($C792="B",VLOOKUP($A792,Bat!$A$4:$BG$1500,S$1,FALSE),VLOOKUP($A792,Pit!$A$4:$BA$1686,S$2,FALSE))</f>
        <v>-0.49345494267011258</v>
      </c>
      <c r="T792" s="48" t="str">
        <f>IF($C792="B",VLOOKUP($A792,Bat!$A$4:$BG$1500,T$1,FALSE),VLOOKUP($A792,Pit!$A$4:$BA$1686,T$2,FALSE))</f>
        <v>-</v>
      </c>
      <c r="U792" s="19">
        <f>IF($C792="B",VLOOKUP($A792,Bat!$A$4:$AU$1464,46,FALSE),VLOOKUP($A792,Pit!$A$4:$BD$1664,55,FALSE))</f>
        <v>800</v>
      </c>
      <c r="V792" s="19">
        <f>IF($C792="B",VLOOKUP($A792,Bat!$A$4:$BA$1464,47,FALSE),VLOOKUP($A792,Pit!$A$4:$BF$1664,56,FALSE))</f>
        <v>800</v>
      </c>
      <c r="W792" s="19">
        <f>IF($C792="B",VLOOKUP($A792,Bat!$A$4:$BA$1464,48,FALSE),VLOOKUP($A792,Pit!$A$4:$BF$1664,57,FALSE))</f>
        <v>0</v>
      </c>
      <c r="X792" s="14">
        <f t="shared" si="55"/>
        <v>1608</v>
      </c>
      <c r="Y792" s="20">
        <f t="shared" si="56"/>
        <v>758</v>
      </c>
      <c r="Z792" s="14">
        <f>IFERROR(VLOOKUP($D792,Results37!$F$3:$L$1396,Z$1,FALSE),"")</f>
        <v>616</v>
      </c>
      <c r="AA792" s="43">
        <f>IF(ISERROR(VLOOKUP(D792,Results37!$F$3:$O$1399,AA$1,FALSE)),"",IF(VLOOKUP(D792,Results37!$F$3:$O$1399,AA$1+1,FALSE)=1,"S"&amp;VLOOKUP(D792,Results37!$F$3:$O$1399,AA$1,FALSE),VLOOKUP(D792,Results37!$F$3:$O$1399,AA$1,FALSE)))</f>
        <v>20</v>
      </c>
      <c r="AB792" s="14">
        <f>IFERROR(VLOOKUP($D792,Results37!$F$3:$L$1396,AB$1,FALSE),"")</f>
        <v>20</v>
      </c>
      <c r="AC792" s="14" t="str">
        <f>IFERROR(VLOOKUP($D792,Results37!$F$3:$L$1396,AC$1,FALSE),"")</f>
        <v>New Orleans Trendsetters</v>
      </c>
      <c r="AD792" s="14">
        <f t="shared" si="57"/>
        <v>992</v>
      </c>
      <c r="AE792" s="18" t="str">
        <f>IF(ISERROR(VLOOKUP($AC792&amp;"-"&amp;$F792&amp;" "&amp;G792,Bonuses!$B$1:$G$1006,4,FALSE)),"",INT(VLOOKUP($AC792&amp;"-"&amp;$F792&amp;" "&amp;$G792,Bonuses!$B$1:$G$1006,4,FALSE)))</f>
        <v/>
      </c>
      <c r="AF792" s="14" t="str">
        <f>AA792&amp;"."&amp;AB792&amp;" ("&amp;Z792&amp;") - "&amp;E792&amp;" "&amp;F792&amp;" "&amp;G792</f>
        <v>20.20 (616) - 1B Jeff Lane</v>
      </c>
    </row>
    <row r="793" spans="1:32" s="19" customFormat="1" hidden="1" x14ac:dyDescent="0.3">
      <c r="A793" s="19">
        <v>15560</v>
      </c>
      <c r="B793" s="19">
        <f t="shared" si="54"/>
        <v>0</v>
      </c>
      <c r="C793" s="14" t="str">
        <f>IF(ISNUMBER(IFERROR(VLOOKUP($A793,Pit!$A$4:$A$600,1,FALSE),"B")),"P","B")</f>
        <v>P</v>
      </c>
      <c r="D793" s="15">
        <f>IF($C793="B",VLOOKUP($A793,Bat!$A$4:$BG$1500,D$1,FALSE),VLOOKUP($A793,Pit!$A$4:$BA$1686,D$2,FALSE))</f>
        <v>15560</v>
      </c>
      <c r="E793" s="14" t="str">
        <f>IF($C793="B",VLOOKUP($A793,Bat!$A$4:$BG$1500,E$1,FALSE),VLOOKUP($A793,Pit!$A$4:$BA$1686,E$2,FALSE))</f>
        <v>SP</v>
      </c>
      <c r="F793" s="14" t="str">
        <f>IF($C793="B",VLOOKUP($A793,Bat!$A$4:$BG$1500,F$1,FALSE),VLOOKUP($A793,Pit!$A$4:$BA$1686,F$2,FALSE))</f>
        <v>Kiyonaga</v>
      </c>
      <c r="G793" s="14" t="str">
        <f>IF($C793="B",VLOOKUP($A793,Bat!$A$4:$BG$1500,G$1,FALSE),VLOOKUP($A793,Pit!$A$4:$BA$1686,G$2,FALSE))</f>
        <v>Matsumoto</v>
      </c>
      <c r="H793" s="14">
        <f>IF($C793="B",VLOOKUP($A793,Bat!$A$4:$BG$1500,H$1,FALSE),VLOOKUP($A793,Pit!$A$4:$BA$1686,H$2,FALSE))</f>
        <v>18</v>
      </c>
      <c r="I793" s="14" t="str">
        <f>IF($C793="B",VLOOKUP($A793,Bat!$A$4:$BG$1500,I$1,FALSE),VLOOKUP($A793,Pit!$A$4:$BA$1686,I$2,FALSE))</f>
        <v>R</v>
      </c>
      <c r="J793" s="14" t="str">
        <f>IF($C793="B",VLOOKUP($A793,Bat!$A$4:$BG$1500,J$1,FALSE),VLOOKUP($A793,Pit!$A$4:$BA$1686,J$2,FALSE))</f>
        <v>R</v>
      </c>
      <c r="K793" s="14" t="str">
        <f>IF($C793="B",VLOOKUP($A793,Bat!$A$4:$BG$1500,K$1,FALSE),VLOOKUP($A793,Pit!$A$4:$BA$1686,K$2,FALSE))</f>
        <v>Normal</v>
      </c>
      <c r="L793" s="15" t="str">
        <f>IF($C793="B",VLOOKUP($A793,Bat!$A$4:$BG$1500,L$1,FALSE),VLOOKUP($A793,Pit!$A$4:$BA$1686,L$2,FALSE))</f>
        <v>Normal</v>
      </c>
      <c r="M793" s="14">
        <f>IF($C793="B",VLOOKUP($A793,Bat!$A$4:$BG$1500,M$1,FALSE),VLOOKUP($A793,Pit!$A$4:$BA$1686,M$2,FALSE))</f>
        <v>4</v>
      </c>
      <c r="N793" s="14">
        <f>IF($C793="B",VLOOKUP($A793,Bat!$A$4:$BG$1500,N$1,FALSE),VLOOKUP($A793,Pit!$A$4:$BA$1686,N$2,FALSE))</f>
        <v>2</v>
      </c>
      <c r="O793" s="14">
        <f>IF($C793="B",VLOOKUP($A793,Bat!$A$4:$BG$1500,O$1,FALSE),VLOOKUP($A793,Pit!$A$4:$BA$1686,O$2,FALSE))</f>
        <v>1</v>
      </c>
      <c r="P793" s="14" t="str">
        <f>IF($C793="B",VLOOKUP($A793,Bat!$A$4:$BG$1500,P$1,FALSE),VLOOKUP($A793,Pit!$A$4:$BA$1686,P$2,FALSE))</f>
        <v>89-91 Mph</v>
      </c>
      <c r="Q793" s="15">
        <f>IF($C793="B",VLOOKUP($A793,Bat!$A$4:$BG$1500,Q$1,FALSE),VLOOKUP($A793,Pit!$A$4:$BA$1686,Q$2,FALSE))</f>
        <v>6</v>
      </c>
      <c r="R793" s="16">
        <f>IF($C793="B",VLOOKUP($A793,Bat!$A$4:$BG$1500,R$1,FALSE),VLOOKUP($A793,Pit!$A$4:$BA$1686,R$2,FALSE))</f>
        <v>95.626135711477644</v>
      </c>
      <c r="S793" s="17">
        <f>IF($C793="B",VLOOKUP($A793,Bat!$A$4:$BG$1500,S$1,FALSE),VLOOKUP($A793,Pit!$A$4:$BA$1686,S$2,FALSE))</f>
        <v>-0.49568147694967496</v>
      </c>
      <c r="T793" s="48" t="str">
        <f>IF($C793="B",VLOOKUP($A793,Bat!$A$4:$BG$1500,T$1,FALSE),VLOOKUP($A793,Pit!$A$4:$BA$1686,T$2,FALSE))</f>
        <v>$38k</v>
      </c>
      <c r="U793" s="19">
        <f>IF($C793="B",VLOOKUP($A793,Bat!$A$4:$AU$1464,46,FALSE),VLOOKUP($A793,Pit!$A$4:$BD$1664,55,FALSE))</f>
        <v>800</v>
      </c>
      <c r="V793" s="19">
        <f>IF($C793="B",VLOOKUP($A793,Bat!$A$4:$BA$1464,47,FALSE),VLOOKUP($A793,Pit!$A$4:$BF$1664,56,FALSE))</f>
        <v>800</v>
      </c>
      <c r="W793" s="19">
        <f>IF($C793="B",VLOOKUP($A793,Bat!$A$4:$BA$1464,48,FALSE),VLOOKUP($A793,Pit!$A$4:$BF$1664,57,FALSE))</f>
        <v>0</v>
      </c>
      <c r="X793" s="14">
        <f t="shared" si="55"/>
        <v>1609</v>
      </c>
      <c r="Y793" s="20">
        <f t="shared" si="56"/>
        <v>759</v>
      </c>
      <c r="Z793" s="14" t="str">
        <f>IFERROR(VLOOKUP($D793,Results37!$F$3:$L$1396,Z$1,FALSE),"")</f>
        <v/>
      </c>
      <c r="AA793" s="43" t="str">
        <f>IF(ISERROR(VLOOKUP(D793,Results37!$F$3:$O$1399,AA$1,FALSE)),"",IF(VLOOKUP(D793,Results37!$F$3:$O$1399,AA$1+1,FALSE)=1,"S"&amp;VLOOKUP(D793,Results37!$F$3:$O$1399,AA$1,FALSE),VLOOKUP(D793,Results37!$F$3:$O$1399,AA$1,FALSE)))</f>
        <v/>
      </c>
      <c r="AB793" s="14" t="str">
        <f>IFERROR(VLOOKUP($D793,Results37!$F$3:$L$1396,AB$1,FALSE),"")</f>
        <v/>
      </c>
      <c r="AC793" s="14" t="str">
        <f>IFERROR(VLOOKUP($D793,Results37!$F$3:$L$1396,AC$1,FALSE),"")</f>
        <v/>
      </c>
      <c r="AD793" s="14" t="e">
        <f t="shared" si="57"/>
        <v>#VALUE!</v>
      </c>
      <c r="AE793" s="18" t="str">
        <f>IF(ISERROR(VLOOKUP($AC793&amp;"-"&amp;$F793&amp;" "&amp;G793,Bonuses!$B$1:$G$1006,4,FALSE)),"",INT(VLOOKUP($AC793&amp;"-"&amp;$F793&amp;" "&amp;$G793,Bonuses!$B$1:$G$1006,4,FALSE)))</f>
        <v/>
      </c>
      <c r="AF793" s="14" t="str">
        <f>AA793&amp;"."&amp;AB793&amp;" ("&amp;Z793&amp;") - "&amp;E793&amp;" "&amp;F793&amp;" "&amp;G793</f>
        <v>. () - SP Kiyonaga Matsumoto</v>
      </c>
    </row>
    <row r="794" spans="1:32" s="19" customFormat="1" hidden="1" x14ac:dyDescent="0.3">
      <c r="A794" s="19">
        <v>5262</v>
      </c>
      <c r="B794" s="19">
        <f t="shared" si="54"/>
        <v>0</v>
      </c>
      <c r="C794" s="14" t="str">
        <f>IF(ISNUMBER(IFERROR(VLOOKUP($A794,Pit!$A$4:$A$600,1,FALSE),"B")),"P","B")</f>
        <v>P</v>
      </c>
      <c r="D794" s="15">
        <f>IF($C794="B",VLOOKUP($A794,Bat!$A$4:$BG$1500,D$1,FALSE),VLOOKUP($A794,Pit!$A$4:$BA$1686,D$2,FALSE))</f>
        <v>5262</v>
      </c>
      <c r="E794" s="14" t="str">
        <f>IF($C794="B",VLOOKUP($A794,Bat!$A$4:$BG$1500,E$1,FALSE),VLOOKUP($A794,Pit!$A$4:$BA$1686,E$2,FALSE))</f>
        <v>RP</v>
      </c>
      <c r="F794" s="14" t="str">
        <f>IF($C794="B",VLOOKUP($A794,Bat!$A$4:$BG$1500,F$1,FALSE),VLOOKUP($A794,Pit!$A$4:$BA$1686,F$2,FALSE))</f>
        <v>Octávio</v>
      </c>
      <c r="G794" s="14" t="str">
        <f>IF($C794="B",VLOOKUP($A794,Bat!$A$4:$BG$1500,G$1,FALSE),VLOOKUP($A794,Pit!$A$4:$BA$1686,G$2,FALSE))</f>
        <v>Guerrero</v>
      </c>
      <c r="H794" s="14">
        <f>IF($C794="B",VLOOKUP($A794,Bat!$A$4:$BG$1500,H$1,FALSE),VLOOKUP($A794,Pit!$A$4:$BA$1686,H$2,FALSE))</f>
        <v>18</v>
      </c>
      <c r="I794" s="14" t="str">
        <f>IF($C794="B",VLOOKUP($A794,Bat!$A$4:$BG$1500,I$1,FALSE),VLOOKUP($A794,Pit!$A$4:$BA$1686,I$2,FALSE))</f>
        <v>L</v>
      </c>
      <c r="J794" s="14" t="str">
        <f>IF($C794="B",VLOOKUP($A794,Bat!$A$4:$BG$1500,J$1,FALSE),VLOOKUP($A794,Pit!$A$4:$BA$1686,J$2,FALSE))</f>
        <v>L</v>
      </c>
      <c r="K794" s="14" t="str">
        <f>IF($C794="B",VLOOKUP($A794,Bat!$A$4:$BG$1500,K$1,FALSE),VLOOKUP($A794,Pit!$A$4:$BA$1686,K$2,FALSE))</f>
        <v>Low</v>
      </c>
      <c r="L794" s="15" t="str">
        <f>IF($C794="B",VLOOKUP($A794,Bat!$A$4:$BG$1500,L$1,FALSE),VLOOKUP($A794,Pit!$A$4:$BA$1686,L$2,FALSE))</f>
        <v>Normal</v>
      </c>
      <c r="M794" s="14">
        <f>IF($C794="B",VLOOKUP($A794,Bat!$A$4:$BG$1500,M$1,FALSE),VLOOKUP($A794,Pit!$A$4:$BA$1686,M$2,FALSE))</f>
        <v>2</v>
      </c>
      <c r="N794" s="14">
        <f>IF($C794="B",VLOOKUP($A794,Bat!$A$4:$BG$1500,N$1,FALSE),VLOOKUP($A794,Pit!$A$4:$BA$1686,N$2,FALSE))</f>
        <v>1</v>
      </c>
      <c r="O794" s="14">
        <f>IF($C794="B",VLOOKUP($A794,Bat!$A$4:$BG$1500,O$1,FALSE),VLOOKUP($A794,Pit!$A$4:$BA$1686,O$2,FALSE))</f>
        <v>2</v>
      </c>
      <c r="P794" s="14" t="str">
        <f>IF($C794="B",VLOOKUP($A794,Bat!$A$4:$BG$1500,P$1,FALSE),VLOOKUP($A794,Pit!$A$4:$BA$1686,P$2,FALSE))</f>
        <v>84-86 Mph</v>
      </c>
      <c r="Q794" s="15">
        <f>IF($C794="B",VLOOKUP($A794,Bat!$A$4:$BG$1500,Q$1,FALSE),VLOOKUP($A794,Pit!$A$4:$BA$1686,Q$2,FALSE))</f>
        <v>6</v>
      </c>
      <c r="R794" s="16">
        <f>IF($C794="B",VLOOKUP($A794,Bat!$A$4:$BG$1500,R$1,FALSE),VLOOKUP($A794,Pit!$A$4:$BA$1686,R$2,FALSE))</f>
        <v>89.769082694726592</v>
      </c>
      <c r="S794" s="17">
        <f>IF($C794="B",VLOOKUP($A794,Bat!$A$4:$BG$1500,S$1,FALSE),VLOOKUP($A794,Pit!$A$4:$BA$1686,S$2,FALSE))</f>
        <v>-1.0360336515498176</v>
      </c>
      <c r="T794" s="48" t="str">
        <f>IF($C794="B",VLOOKUP($A794,Bat!$A$4:$BG$1500,T$1,FALSE),VLOOKUP($A794,Pit!$A$4:$BA$1686,T$2,FALSE))</f>
        <v>$110k</v>
      </c>
      <c r="U794" s="19">
        <f>IF($C794="B",VLOOKUP($A794,Bat!$A$4:$AU$1464,46,FALSE),VLOOKUP($A794,Pit!$A$4:$BD$1664,55,FALSE))</f>
        <v>800</v>
      </c>
      <c r="V794" s="19">
        <f>IF($C794="B",VLOOKUP($A794,Bat!$A$4:$BA$1464,47,FALSE),VLOOKUP($A794,Pit!$A$4:$BF$1664,56,FALSE))</f>
        <v>800</v>
      </c>
      <c r="W794" s="19">
        <f>IF($C794="B",VLOOKUP($A794,Bat!$A$4:$BA$1464,48,FALSE),VLOOKUP($A794,Pit!$A$4:$BF$1664,57,FALSE))</f>
        <v>0</v>
      </c>
      <c r="X794" s="14">
        <f t="shared" si="55"/>
        <v>1846</v>
      </c>
      <c r="Y794" s="20">
        <f t="shared" si="56"/>
        <v>996</v>
      </c>
      <c r="Z794" s="14" t="str">
        <f>IFERROR(VLOOKUP($D794,Results37!$F$3:$L$1396,Z$1,FALSE),"")</f>
        <v/>
      </c>
      <c r="AA794" s="43" t="str">
        <f>IF(ISERROR(VLOOKUP(D794,Results37!$F$3:$O$1399,AA$1,FALSE)),"",IF(VLOOKUP(D794,Results37!$F$3:$O$1399,AA$1+1,FALSE)=1,"S"&amp;VLOOKUP(D794,Results37!$F$3:$O$1399,AA$1,FALSE),VLOOKUP(D794,Results37!$F$3:$O$1399,AA$1,FALSE)))</f>
        <v/>
      </c>
      <c r="AB794" s="14" t="str">
        <f>IFERROR(VLOOKUP($D794,Results37!$F$3:$L$1396,AB$1,FALSE),"")</f>
        <v/>
      </c>
      <c r="AC794" s="14" t="str">
        <f>IFERROR(VLOOKUP($D794,Results37!$F$3:$L$1396,AC$1,FALSE),"")</f>
        <v/>
      </c>
      <c r="AD794" s="14" t="e">
        <f t="shared" si="57"/>
        <v>#VALUE!</v>
      </c>
      <c r="AE794" s="18" t="str">
        <f>IF(ISERROR(VLOOKUP($AC794&amp;"-"&amp;$F794&amp;" "&amp;G794,Bonuses!$B$1:$G$1006,4,FALSE)),"",INT(VLOOKUP($AC794&amp;"-"&amp;$F794&amp;" "&amp;$G794,Bonuses!$B$1:$G$1006,4,FALSE)))</f>
        <v/>
      </c>
      <c r="AF794" s="14" t="str">
        <f>AA794&amp;"."&amp;AB794&amp;" ("&amp;Z794&amp;") - "&amp;E794&amp;" "&amp;F794&amp;" "&amp;G794</f>
        <v>. () - RP Octávio Guerrero</v>
      </c>
    </row>
    <row r="795" spans="1:32" s="19" customFormat="1" hidden="1" x14ac:dyDescent="0.3">
      <c r="A795" s="19">
        <v>6147</v>
      </c>
      <c r="B795" s="19">
        <f t="shared" si="54"/>
        <v>0</v>
      </c>
      <c r="C795" s="14" t="str">
        <f>IF(ISNUMBER(IFERROR(VLOOKUP($A795,Pit!$A$4:$A$600,1,FALSE),"B")),"P","B")</f>
        <v>P</v>
      </c>
      <c r="D795" s="15">
        <f>IF($C795="B",VLOOKUP($A795,Bat!$A$4:$BG$1500,D$1,FALSE),VLOOKUP($A795,Pit!$A$4:$BA$1686,D$2,FALSE))</f>
        <v>6147</v>
      </c>
      <c r="E795" s="14" t="str">
        <f>IF($C795="B",VLOOKUP($A795,Bat!$A$4:$BG$1500,E$1,FALSE),VLOOKUP($A795,Pit!$A$4:$BA$1686,E$2,FALSE))</f>
        <v>RP</v>
      </c>
      <c r="F795" s="14" t="str">
        <f>IF($C795="B",VLOOKUP($A795,Bat!$A$4:$BG$1500,F$1,FALSE),VLOOKUP($A795,Pit!$A$4:$BA$1686,F$2,FALSE))</f>
        <v>Kyle</v>
      </c>
      <c r="G795" s="14" t="str">
        <f>IF($C795="B",VLOOKUP($A795,Bat!$A$4:$BG$1500,G$1,FALSE),VLOOKUP($A795,Pit!$A$4:$BA$1686,G$2,FALSE))</f>
        <v>Dunnage</v>
      </c>
      <c r="H795" s="14">
        <f>IF($C795="B",VLOOKUP($A795,Bat!$A$4:$BG$1500,H$1,FALSE),VLOOKUP($A795,Pit!$A$4:$BA$1686,H$2,FALSE))</f>
        <v>18</v>
      </c>
      <c r="I795" s="14" t="str">
        <f>IF($C795="B",VLOOKUP($A795,Bat!$A$4:$BG$1500,I$1,FALSE),VLOOKUP($A795,Pit!$A$4:$BA$1686,I$2,FALSE))</f>
        <v>S</v>
      </c>
      <c r="J795" s="14" t="str">
        <f>IF($C795="B",VLOOKUP($A795,Bat!$A$4:$BG$1500,J$1,FALSE),VLOOKUP($A795,Pit!$A$4:$BA$1686,J$2,FALSE))</f>
        <v>R</v>
      </c>
      <c r="K795" s="14" t="str">
        <f>IF($C795="B",VLOOKUP($A795,Bat!$A$4:$BG$1500,K$1,FALSE),VLOOKUP($A795,Pit!$A$4:$BA$1686,K$2,FALSE))</f>
        <v>Normal</v>
      </c>
      <c r="L795" s="15" t="str">
        <f>IF($C795="B",VLOOKUP($A795,Bat!$A$4:$BG$1500,L$1,FALSE),VLOOKUP($A795,Pit!$A$4:$BA$1686,L$2,FALSE))</f>
        <v>Normal</v>
      </c>
      <c r="M795" s="14">
        <f>IF($C795="B",VLOOKUP($A795,Bat!$A$4:$BG$1500,M$1,FALSE),VLOOKUP($A795,Pit!$A$4:$BA$1686,M$2,FALSE))</f>
        <v>4</v>
      </c>
      <c r="N795" s="14">
        <f>IF($C795="B",VLOOKUP($A795,Bat!$A$4:$BG$1500,N$1,FALSE),VLOOKUP($A795,Pit!$A$4:$BA$1686,N$2,FALSE))</f>
        <v>1</v>
      </c>
      <c r="O795" s="14">
        <f>IF($C795="B",VLOOKUP($A795,Bat!$A$4:$BG$1500,O$1,FALSE),VLOOKUP($A795,Pit!$A$4:$BA$1686,O$2,FALSE))</f>
        <v>2</v>
      </c>
      <c r="P795" s="14" t="str">
        <f>IF($C795="B",VLOOKUP($A795,Bat!$A$4:$BG$1500,P$1,FALSE),VLOOKUP($A795,Pit!$A$4:$BA$1686,P$2,FALSE))</f>
        <v>87-89 Mph</v>
      </c>
      <c r="Q795" s="15">
        <f>IF($C795="B",VLOOKUP($A795,Bat!$A$4:$BG$1500,Q$1,FALSE),VLOOKUP($A795,Pit!$A$4:$BA$1686,Q$2,FALSE))</f>
        <v>6</v>
      </c>
      <c r="R795" s="16">
        <f>IF($C795="B",VLOOKUP($A795,Bat!$A$4:$BG$1500,R$1,FALSE),VLOOKUP($A795,Pit!$A$4:$BA$1686,R$2,FALSE))</f>
        <v>95.546109094442855</v>
      </c>
      <c r="S795" s="17">
        <f>IF($C795="B",VLOOKUP($A795,Bat!$A$4:$BG$1500,S$1,FALSE),VLOOKUP($A795,Pit!$A$4:$BA$1686,S$2,FALSE))</f>
        <v>-0.50306446570135066</v>
      </c>
      <c r="T795" s="48" t="str">
        <f>IF($C795="B",VLOOKUP($A795,Bat!$A$4:$BG$1500,T$1,FALSE),VLOOKUP($A795,Pit!$A$4:$BA$1686,T$2,FALSE))</f>
        <v>-</v>
      </c>
      <c r="U795" s="19">
        <f>IF($C795="B",VLOOKUP($A795,Bat!$A$4:$AU$1464,46,FALSE),VLOOKUP($A795,Pit!$A$4:$BD$1664,55,FALSE))</f>
        <v>800</v>
      </c>
      <c r="V795" s="19">
        <f>IF($C795="B",VLOOKUP($A795,Bat!$A$4:$BA$1464,47,FALSE),VLOOKUP($A795,Pit!$A$4:$BF$1664,56,FALSE))</f>
        <v>800</v>
      </c>
      <c r="W795" s="19">
        <f>IF($C795="B",VLOOKUP($A795,Bat!$A$4:$BA$1464,48,FALSE),VLOOKUP($A795,Pit!$A$4:$BF$1664,57,FALSE))</f>
        <v>0</v>
      </c>
      <c r="X795" s="14">
        <f t="shared" si="55"/>
        <v>1616</v>
      </c>
      <c r="Y795" s="20">
        <f t="shared" si="56"/>
        <v>766</v>
      </c>
      <c r="Z795" s="14" t="str">
        <f>IFERROR(VLOOKUP($D795,Results37!$F$3:$L$1396,Z$1,FALSE),"")</f>
        <v/>
      </c>
      <c r="AA795" s="43" t="str">
        <f>IF(ISERROR(VLOOKUP(D795,Results37!$F$3:$O$1399,AA$1,FALSE)),"",IF(VLOOKUP(D795,Results37!$F$3:$O$1399,AA$1+1,FALSE)=1,"S"&amp;VLOOKUP(D795,Results37!$F$3:$O$1399,AA$1,FALSE),VLOOKUP(D795,Results37!$F$3:$O$1399,AA$1,FALSE)))</f>
        <v/>
      </c>
      <c r="AB795" s="14" t="str">
        <f>IFERROR(VLOOKUP($D795,Results37!$F$3:$L$1396,AB$1,FALSE),"")</f>
        <v/>
      </c>
      <c r="AC795" s="14" t="str">
        <f>IFERROR(VLOOKUP($D795,Results37!$F$3:$L$1396,AC$1,FALSE),"")</f>
        <v/>
      </c>
      <c r="AD795" s="14" t="e">
        <f t="shared" si="57"/>
        <v>#VALUE!</v>
      </c>
      <c r="AE795" s="18" t="str">
        <f>IF(ISERROR(VLOOKUP($AC795&amp;"-"&amp;$F795&amp;" "&amp;G795,Bonuses!$B$1:$G$1006,4,FALSE)),"",INT(VLOOKUP($AC795&amp;"-"&amp;$F795&amp;" "&amp;$G795,Bonuses!$B$1:$G$1006,4,FALSE)))</f>
        <v/>
      </c>
      <c r="AF795" s="14" t="str">
        <f>IF(ISERROR(VLOOKUP($AC795&amp;"-"&amp;$F795,Bonuses!$B$1:$G$1006,5,FALSE)),"",IF(VLOOKUP($AC795&amp;"-"&amp;$F795,Bonuses!$B$1:$G$1006,5,FALSE)="","",VLOOKUP($AC795&amp;"-"&amp;$F795,Bonuses!$B$1:$G$1006,6,FALSE)&amp;" yrs, "&amp;VLOOKUP($AC795&amp;"-"&amp;$F795,Bonuses!$B$1:$G$1006,5,FALSE)))</f>
        <v/>
      </c>
    </row>
    <row r="796" spans="1:32" s="19" customFormat="1" hidden="1" x14ac:dyDescent="0.3">
      <c r="A796" s="19">
        <v>12306</v>
      </c>
      <c r="B796" s="19">
        <f t="shared" si="54"/>
        <v>0</v>
      </c>
      <c r="C796" s="14" t="str">
        <f>IF(ISNUMBER(IFERROR(VLOOKUP($A796,Pit!$A$4:$A$600,1,FALSE),"B")),"P","B")</f>
        <v>P</v>
      </c>
      <c r="D796" s="15">
        <f>IF($C796="B",VLOOKUP($A796,Bat!$A$4:$BG$1500,D$1,FALSE),VLOOKUP($A796,Pit!$A$4:$BA$1686,D$2,FALSE))</f>
        <v>12306</v>
      </c>
      <c r="E796" s="14" t="str">
        <f>IF($C796="B",VLOOKUP($A796,Bat!$A$4:$BG$1500,E$1,FALSE),VLOOKUP($A796,Pit!$A$4:$BA$1686,E$2,FALSE))</f>
        <v>SP</v>
      </c>
      <c r="F796" s="14" t="str">
        <f>IF($C796="B",VLOOKUP($A796,Bat!$A$4:$BG$1500,F$1,FALSE),VLOOKUP($A796,Pit!$A$4:$BA$1686,F$2,FALSE))</f>
        <v>David</v>
      </c>
      <c r="G796" s="14" t="str">
        <f>IF($C796="B",VLOOKUP($A796,Bat!$A$4:$BG$1500,G$1,FALSE),VLOOKUP($A796,Pit!$A$4:$BA$1686,G$2,FALSE))</f>
        <v>Lester</v>
      </c>
      <c r="H796" s="14">
        <f>IF($C796="B",VLOOKUP($A796,Bat!$A$4:$BG$1500,H$1,FALSE),VLOOKUP($A796,Pit!$A$4:$BA$1686,H$2,FALSE))</f>
        <v>18</v>
      </c>
      <c r="I796" s="14" t="str">
        <f>IF($C796="B",VLOOKUP($A796,Bat!$A$4:$BG$1500,I$1,FALSE),VLOOKUP($A796,Pit!$A$4:$BA$1686,I$2,FALSE))</f>
        <v>L</v>
      </c>
      <c r="J796" s="14" t="str">
        <f>IF($C796="B",VLOOKUP($A796,Bat!$A$4:$BG$1500,J$1,FALSE),VLOOKUP($A796,Pit!$A$4:$BA$1686,J$2,FALSE))</f>
        <v>R</v>
      </c>
      <c r="K796" s="14" t="str">
        <f>IF($C796="B",VLOOKUP($A796,Bat!$A$4:$BG$1500,K$1,FALSE),VLOOKUP($A796,Pit!$A$4:$BA$1686,K$2,FALSE))</f>
        <v>Normal</v>
      </c>
      <c r="L796" s="15" t="str">
        <f>IF($C796="B",VLOOKUP($A796,Bat!$A$4:$BG$1500,L$1,FALSE),VLOOKUP($A796,Pit!$A$4:$BA$1686,L$2,FALSE))</f>
        <v>Normal</v>
      </c>
      <c r="M796" s="14">
        <f>IF($C796="B",VLOOKUP($A796,Bat!$A$4:$BG$1500,M$1,FALSE),VLOOKUP($A796,Pit!$A$4:$BA$1686,M$2,FALSE))</f>
        <v>4</v>
      </c>
      <c r="N796" s="14">
        <f>IF($C796="B",VLOOKUP($A796,Bat!$A$4:$BG$1500,N$1,FALSE),VLOOKUP($A796,Pit!$A$4:$BA$1686,N$2,FALSE))</f>
        <v>1</v>
      </c>
      <c r="O796" s="14">
        <f>IF($C796="B",VLOOKUP($A796,Bat!$A$4:$BG$1500,O$1,FALSE),VLOOKUP($A796,Pit!$A$4:$BA$1686,O$2,FALSE))</f>
        <v>2</v>
      </c>
      <c r="P796" s="14" t="str">
        <f>IF($C796="B",VLOOKUP($A796,Bat!$A$4:$BG$1500,P$1,FALSE),VLOOKUP($A796,Pit!$A$4:$BA$1686,P$2,FALSE))</f>
        <v>94-96 Mph</v>
      </c>
      <c r="Q796" s="15">
        <f>IF($C796="B",VLOOKUP($A796,Bat!$A$4:$BG$1500,Q$1,FALSE),VLOOKUP($A796,Pit!$A$4:$BA$1686,Q$2,FALSE))</f>
        <v>8</v>
      </c>
      <c r="R796" s="16">
        <f>IF($C796="B",VLOOKUP($A796,Bat!$A$4:$BG$1500,R$1,FALSE),VLOOKUP($A796,Pit!$A$4:$BA$1686,R$2,FALSE))</f>
        <v>95.51066102593866</v>
      </c>
      <c r="S796" s="17">
        <f>IF($C796="B",VLOOKUP($A796,Bat!$A$4:$BG$1500,S$1,FALSE),VLOOKUP($A796,Pit!$A$4:$BA$1686,S$2,FALSE))</f>
        <v>-0.50633478626133799</v>
      </c>
      <c r="T796" s="48" t="str">
        <f>IF($C796="B",VLOOKUP($A796,Bat!$A$4:$BG$1500,T$1,FALSE),VLOOKUP($A796,Pit!$A$4:$BA$1686,T$2,FALSE))</f>
        <v>$80k</v>
      </c>
      <c r="U796" s="19">
        <f>IF($C796="B",VLOOKUP($A796,Bat!$A$4:$AU$1464,46,FALSE),VLOOKUP($A796,Pit!$A$4:$BD$1664,55,FALSE))</f>
        <v>800</v>
      </c>
      <c r="V796" s="19">
        <f>IF($C796="B",VLOOKUP($A796,Bat!$A$4:$BA$1464,47,FALSE),VLOOKUP($A796,Pit!$A$4:$BF$1664,56,FALSE))</f>
        <v>800</v>
      </c>
      <c r="W796" s="19">
        <f>IF($C796="B",VLOOKUP($A796,Bat!$A$4:$BA$1464,48,FALSE),VLOOKUP($A796,Pit!$A$4:$BF$1664,57,FALSE))</f>
        <v>0</v>
      </c>
      <c r="X796" s="14">
        <f t="shared" si="55"/>
        <v>1617</v>
      </c>
      <c r="Y796" s="20">
        <f t="shared" si="56"/>
        <v>767</v>
      </c>
      <c r="Z796" s="14">
        <f>IFERROR(VLOOKUP($D796,Results37!$F$3:$L$1396,Z$1,FALSE),"")</f>
        <v>502</v>
      </c>
      <c r="AA796" s="43">
        <f>IF(ISERROR(VLOOKUP(D796,Results37!$F$3:$O$1399,AA$1,FALSE)),"",IF(VLOOKUP(D796,Results37!$F$3:$O$1399,AA$1+1,FALSE)=1,"S"&amp;VLOOKUP(D796,Results37!$F$3:$O$1399,AA$1,FALSE),VLOOKUP(D796,Results37!$F$3:$O$1399,AA$1,FALSE)))</f>
        <v>17</v>
      </c>
      <c r="AB796" s="14">
        <f>IFERROR(VLOOKUP($D796,Results37!$F$3:$L$1396,AB$1,FALSE),"")</f>
        <v>2</v>
      </c>
      <c r="AC796" s="14" t="str">
        <f>IFERROR(VLOOKUP($D796,Results37!$F$3:$L$1396,AC$1,FALSE),"")</f>
        <v>Duluth Warriors</v>
      </c>
      <c r="AD796" s="14">
        <f t="shared" si="57"/>
        <v>1115</v>
      </c>
      <c r="AE796" s="18" t="str">
        <f>IF(ISERROR(VLOOKUP($AC796&amp;"-"&amp;$F796&amp;" "&amp;G796,Bonuses!$B$1:$G$1006,4,FALSE)),"",INT(VLOOKUP($AC796&amp;"-"&amp;$F796&amp;" "&amp;$G796,Bonuses!$B$1:$G$1006,4,FALSE)))</f>
        <v/>
      </c>
      <c r="AF796" s="14" t="str">
        <f>IF(ISERROR(VLOOKUP($AC796&amp;"-"&amp;$F796,Bonuses!$B$1:$G$1006,5,FALSE)),"",IF(VLOOKUP($AC796&amp;"-"&amp;$F796,Bonuses!$B$1:$G$1006,5,FALSE)="","",VLOOKUP($AC796&amp;"-"&amp;$F796,Bonuses!$B$1:$G$1006,6,FALSE)&amp;" yrs, "&amp;VLOOKUP($AC796&amp;"-"&amp;$F796,Bonuses!$B$1:$G$1006,5,FALSE)))</f>
        <v/>
      </c>
    </row>
    <row r="797" spans="1:32" s="19" customFormat="1" hidden="1" x14ac:dyDescent="0.3">
      <c r="A797" s="19">
        <v>11445</v>
      </c>
      <c r="B797" s="19">
        <f t="shared" si="54"/>
        <v>0</v>
      </c>
      <c r="C797" s="14" t="str">
        <f>IF(ISNUMBER(IFERROR(VLOOKUP($A797,Pit!$A$4:$A$600,1,FALSE),"B")),"P","B")</f>
        <v>P</v>
      </c>
      <c r="D797" s="15">
        <f>IF($C797="B",VLOOKUP($A797,Bat!$A$4:$BG$1500,D$1,FALSE),VLOOKUP($A797,Pit!$A$4:$BA$1686,D$2,FALSE))</f>
        <v>11445</v>
      </c>
      <c r="E797" s="14" t="str">
        <f>IF($C797="B",VLOOKUP($A797,Bat!$A$4:$BG$1500,E$1,FALSE),VLOOKUP($A797,Pit!$A$4:$BA$1686,E$2,FALSE))</f>
        <v>RP</v>
      </c>
      <c r="F797" s="14" t="str">
        <f>IF($C797="B",VLOOKUP($A797,Bat!$A$4:$BG$1500,F$1,FALSE),VLOOKUP($A797,Pit!$A$4:$BA$1686,F$2,FALSE))</f>
        <v>Daron</v>
      </c>
      <c r="G797" s="14" t="str">
        <f>IF($C797="B",VLOOKUP($A797,Bat!$A$4:$BG$1500,G$1,FALSE),VLOOKUP($A797,Pit!$A$4:$BA$1686,G$2,FALSE))</f>
        <v>Daly</v>
      </c>
      <c r="H797" s="14">
        <f>IF($C797="B",VLOOKUP($A797,Bat!$A$4:$BG$1500,H$1,FALSE),VLOOKUP($A797,Pit!$A$4:$BA$1686,H$2,FALSE))</f>
        <v>21</v>
      </c>
      <c r="I797" s="14" t="str">
        <f>IF($C797="B",VLOOKUP($A797,Bat!$A$4:$BG$1500,I$1,FALSE),VLOOKUP($A797,Pit!$A$4:$BA$1686,I$2,FALSE))</f>
        <v>L</v>
      </c>
      <c r="J797" s="14" t="str">
        <f>IF($C797="B",VLOOKUP($A797,Bat!$A$4:$BG$1500,J$1,FALSE),VLOOKUP($A797,Pit!$A$4:$BA$1686,J$2,FALSE))</f>
        <v>R</v>
      </c>
      <c r="K797" s="14" t="str">
        <f>IF($C797="B",VLOOKUP($A797,Bat!$A$4:$BG$1500,K$1,FALSE),VLOOKUP($A797,Pit!$A$4:$BA$1686,K$2,FALSE))</f>
        <v>Normal</v>
      </c>
      <c r="L797" s="15" t="str">
        <f>IF($C797="B",VLOOKUP($A797,Bat!$A$4:$BG$1500,L$1,FALSE),VLOOKUP($A797,Pit!$A$4:$BA$1686,L$2,FALSE))</f>
        <v>Normal</v>
      </c>
      <c r="M797" s="14">
        <f>IF($C797="B",VLOOKUP($A797,Bat!$A$4:$BG$1500,M$1,FALSE),VLOOKUP($A797,Pit!$A$4:$BA$1686,M$2,FALSE))</f>
        <v>4</v>
      </c>
      <c r="N797" s="14">
        <f>IF($C797="B",VLOOKUP($A797,Bat!$A$4:$BG$1500,N$1,FALSE),VLOOKUP($A797,Pit!$A$4:$BA$1686,N$2,FALSE))</f>
        <v>2</v>
      </c>
      <c r="O797" s="14">
        <f>IF($C797="B",VLOOKUP($A797,Bat!$A$4:$BG$1500,O$1,FALSE),VLOOKUP($A797,Pit!$A$4:$BA$1686,O$2,FALSE))</f>
        <v>4</v>
      </c>
      <c r="P797" s="14" t="str">
        <f>IF($C797="B",VLOOKUP($A797,Bat!$A$4:$BG$1500,P$1,FALSE),VLOOKUP($A797,Pit!$A$4:$BA$1686,P$2,FALSE))</f>
        <v>91-93 Mph</v>
      </c>
      <c r="Q797" s="15">
        <f>IF($C797="B",VLOOKUP($A797,Bat!$A$4:$BG$1500,Q$1,FALSE),VLOOKUP($A797,Pit!$A$4:$BA$1686,Q$2,FALSE))</f>
        <v>7</v>
      </c>
      <c r="R797" s="16">
        <f>IF($C797="B",VLOOKUP($A797,Bat!$A$4:$BG$1500,R$1,FALSE),VLOOKUP($A797,Pit!$A$4:$BA$1686,R$2,FALSE))</f>
        <v>95.494214004803581</v>
      </c>
      <c r="S797" s="17">
        <f>IF($C797="B",VLOOKUP($A797,Bat!$A$4:$BG$1500,S$1,FALSE),VLOOKUP($A797,Pit!$A$4:$BA$1686,S$2,FALSE))</f>
        <v>-0.50785213357074721</v>
      </c>
      <c r="T797" s="48" t="str">
        <f>IF($C797="B",VLOOKUP($A797,Bat!$A$4:$BG$1500,T$1,FALSE),VLOOKUP($A797,Pit!$A$4:$BA$1686,T$2,FALSE))</f>
        <v>$41k</v>
      </c>
      <c r="U797" s="19">
        <f>IF($C797="B",VLOOKUP($A797,Bat!$A$4:$AU$1464,46,FALSE),VLOOKUP($A797,Pit!$A$4:$BD$1664,55,FALSE))</f>
        <v>800</v>
      </c>
      <c r="V797" s="19">
        <f>IF($C797="B",VLOOKUP($A797,Bat!$A$4:$BA$1464,47,FALSE),VLOOKUP($A797,Pit!$A$4:$BF$1664,56,FALSE))</f>
        <v>800</v>
      </c>
      <c r="W797" s="19">
        <f>IF($C797="B",VLOOKUP($A797,Bat!$A$4:$BA$1464,48,FALSE),VLOOKUP($A797,Pit!$A$4:$BF$1664,57,FALSE))</f>
        <v>0</v>
      </c>
      <c r="X797" s="14">
        <f t="shared" si="55"/>
        <v>1618</v>
      </c>
      <c r="Y797" s="20">
        <f t="shared" si="56"/>
        <v>768</v>
      </c>
      <c r="Z797" s="14" t="str">
        <f>IFERROR(VLOOKUP($D797,Results37!$F$3:$L$1396,Z$1,FALSE),"")</f>
        <v/>
      </c>
      <c r="AA797" s="43" t="str">
        <f>IF(ISERROR(VLOOKUP(D797,Results37!$F$3:$O$1399,AA$1,FALSE)),"",IF(VLOOKUP(D797,Results37!$F$3:$O$1399,AA$1+1,FALSE)=1,"S"&amp;VLOOKUP(D797,Results37!$F$3:$O$1399,AA$1,FALSE),VLOOKUP(D797,Results37!$F$3:$O$1399,AA$1,FALSE)))</f>
        <v/>
      </c>
      <c r="AB797" s="14" t="str">
        <f>IFERROR(VLOOKUP($D797,Results37!$F$3:$L$1396,AB$1,FALSE),"")</f>
        <v/>
      </c>
      <c r="AC797" s="14" t="str">
        <f>IFERROR(VLOOKUP($D797,Results37!$F$3:$L$1396,AC$1,FALSE),"")</f>
        <v/>
      </c>
      <c r="AD797" s="14" t="e">
        <f t="shared" si="57"/>
        <v>#VALUE!</v>
      </c>
      <c r="AE797" s="18" t="str">
        <f>IF(ISERROR(VLOOKUP($AC797&amp;"-"&amp;$F797&amp;" "&amp;G797,Bonuses!$B$1:$G$1006,4,FALSE)),"",INT(VLOOKUP($AC797&amp;"-"&amp;$F797&amp;" "&amp;$G797,Bonuses!$B$1:$G$1006,4,FALSE)))</f>
        <v/>
      </c>
      <c r="AF797" s="14" t="str">
        <f>IF(ISERROR(VLOOKUP($AC797&amp;"-"&amp;$F797,Bonuses!$B$1:$G$1006,5,FALSE)),"",IF(VLOOKUP($AC797&amp;"-"&amp;$F797,Bonuses!$B$1:$G$1006,5,FALSE)="","",VLOOKUP($AC797&amp;"-"&amp;$F797,Bonuses!$B$1:$G$1006,6,FALSE)&amp;" yrs, "&amp;VLOOKUP($AC797&amp;"-"&amp;$F797,Bonuses!$B$1:$G$1006,5,FALSE)))</f>
        <v/>
      </c>
    </row>
    <row r="798" spans="1:32" s="19" customFormat="1" hidden="1" x14ac:dyDescent="0.3">
      <c r="A798" s="19">
        <v>12382</v>
      </c>
      <c r="B798" s="19">
        <f t="shared" si="54"/>
        <v>0</v>
      </c>
      <c r="C798" s="14" t="str">
        <f>IF(ISNUMBER(IFERROR(VLOOKUP($A798,Pit!$A$4:$A$600,1,FALSE),"B")),"P","B")</f>
        <v>P</v>
      </c>
      <c r="D798" s="15">
        <f>IF($C798="B",VLOOKUP($A798,Bat!$A$4:$BG$1500,D$1,FALSE),VLOOKUP($A798,Pit!$A$4:$BA$1686,D$2,FALSE))</f>
        <v>12382</v>
      </c>
      <c r="E798" s="14" t="str">
        <f>IF($C798="B",VLOOKUP($A798,Bat!$A$4:$BG$1500,E$1,FALSE),VLOOKUP($A798,Pit!$A$4:$BA$1686,E$2,FALSE))</f>
        <v>RP</v>
      </c>
      <c r="F798" s="14" t="str">
        <f>IF($C798="B",VLOOKUP($A798,Bat!$A$4:$BG$1500,F$1,FALSE),VLOOKUP($A798,Pit!$A$4:$BA$1686,F$2,FALSE))</f>
        <v>Kieran</v>
      </c>
      <c r="G798" s="14" t="str">
        <f>IF($C798="B",VLOOKUP($A798,Bat!$A$4:$BG$1500,G$1,FALSE),VLOOKUP($A798,Pit!$A$4:$BA$1686,G$2,FALSE))</f>
        <v>MacDerment</v>
      </c>
      <c r="H798" s="14">
        <f>IF($C798="B",VLOOKUP($A798,Bat!$A$4:$BG$1500,H$1,FALSE),VLOOKUP($A798,Pit!$A$4:$BA$1686,H$2,FALSE))</f>
        <v>21</v>
      </c>
      <c r="I798" s="14" t="str">
        <f>IF($C798="B",VLOOKUP($A798,Bat!$A$4:$BG$1500,I$1,FALSE),VLOOKUP($A798,Pit!$A$4:$BA$1686,I$2,FALSE))</f>
        <v>R</v>
      </c>
      <c r="J798" s="14" t="str">
        <f>IF($C798="B",VLOOKUP($A798,Bat!$A$4:$BG$1500,J$1,FALSE),VLOOKUP($A798,Pit!$A$4:$BA$1686,J$2,FALSE))</f>
        <v>R</v>
      </c>
      <c r="K798" s="14" t="str">
        <f>IF($C798="B",VLOOKUP($A798,Bat!$A$4:$BG$1500,K$1,FALSE),VLOOKUP($A798,Pit!$A$4:$BA$1686,K$2,FALSE))</f>
        <v>Low</v>
      </c>
      <c r="L798" s="15" t="str">
        <f>IF($C798="B",VLOOKUP($A798,Bat!$A$4:$BG$1500,L$1,FALSE),VLOOKUP($A798,Pit!$A$4:$BA$1686,L$2,FALSE))</f>
        <v>High</v>
      </c>
      <c r="M798" s="14">
        <f>IF($C798="B",VLOOKUP($A798,Bat!$A$4:$BG$1500,M$1,FALSE),VLOOKUP($A798,Pit!$A$4:$BA$1686,M$2,FALSE))</f>
        <v>4</v>
      </c>
      <c r="N798" s="14">
        <f>IF($C798="B",VLOOKUP($A798,Bat!$A$4:$BG$1500,N$1,FALSE),VLOOKUP($A798,Pit!$A$4:$BA$1686,N$2,FALSE))</f>
        <v>2</v>
      </c>
      <c r="O798" s="14">
        <f>IF($C798="B",VLOOKUP($A798,Bat!$A$4:$BG$1500,O$1,FALSE),VLOOKUP($A798,Pit!$A$4:$BA$1686,O$2,FALSE))</f>
        <v>3</v>
      </c>
      <c r="P798" s="14" t="str">
        <f>IF($C798="B",VLOOKUP($A798,Bat!$A$4:$BG$1500,P$1,FALSE),VLOOKUP($A798,Pit!$A$4:$BA$1686,P$2,FALSE))</f>
        <v>89-91 Mph</v>
      </c>
      <c r="Q798" s="15">
        <f>IF($C798="B",VLOOKUP($A798,Bat!$A$4:$BG$1500,Q$1,FALSE),VLOOKUP($A798,Pit!$A$4:$BA$1686,Q$2,FALSE))</f>
        <v>3</v>
      </c>
      <c r="R798" s="16">
        <f>IF($C798="B",VLOOKUP($A798,Bat!$A$4:$BG$1500,R$1,FALSE),VLOOKUP($A798,Pit!$A$4:$BA$1686,R$2,FALSE))</f>
        <v>97.082771875070335</v>
      </c>
      <c r="S798" s="17">
        <f>IF($C798="B",VLOOKUP($A798,Bat!$A$4:$BG$1500,S$1,FALSE),VLOOKUP($A798,Pit!$A$4:$BA$1686,S$2,FALSE))</f>
        <v>-0.36129708323709631</v>
      </c>
      <c r="T798" s="48" t="str">
        <f>IF($C798="B",VLOOKUP($A798,Bat!$A$4:$BG$1500,T$1,FALSE),VLOOKUP($A798,Pit!$A$4:$BA$1686,T$2,FALSE))</f>
        <v>-</v>
      </c>
      <c r="U798" s="19">
        <f>IF($C798="B",VLOOKUP($A798,Bat!$A$4:$AU$1464,46,FALSE),VLOOKUP($A798,Pit!$A$4:$BD$1664,55,FALSE))</f>
        <v>800</v>
      </c>
      <c r="V798" s="19">
        <f>IF($C798="B",VLOOKUP($A798,Bat!$A$4:$BA$1464,47,FALSE),VLOOKUP($A798,Pit!$A$4:$BF$1664,56,FALSE))</f>
        <v>800</v>
      </c>
      <c r="W798" s="19">
        <f>IF($C798="B",VLOOKUP($A798,Bat!$A$4:$BA$1464,48,FALSE),VLOOKUP($A798,Pit!$A$4:$BF$1664,57,FALSE))</f>
        <v>0</v>
      </c>
      <c r="X798" s="14">
        <f t="shared" si="55"/>
        <v>1530</v>
      </c>
      <c r="Y798" s="20">
        <f t="shared" si="56"/>
        <v>680</v>
      </c>
      <c r="Z798" s="14" t="str">
        <f>IFERROR(VLOOKUP($D798,Results37!$F$3:$L$1396,Z$1,FALSE),"")</f>
        <v/>
      </c>
      <c r="AA798" s="43" t="str">
        <f>IF(ISERROR(VLOOKUP(D798,Results37!$F$3:$O$1399,AA$1,FALSE)),"",IF(VLOOKUP(D798,Results37!$F$3:$O$1399,AA$1+1,FALSE)=1,"S"&amp;VLOOKUP(D798,Results37!$F$3:$O$1399,AA$1,FALSE),VLOOKUP(D798,Results37!$F$3:$O$1399,AA$1,FALSE)))</f>
        <v/>
      </c>
      <c r="AB798" s="14" t="str">
        <f>IFERROR(VLOOKUP($D798,Results37!$F$3:$L$1396,AB$1,FALSE),"")</f>
        <v/>
      </c>
      <c r="AC798" s="14" t="str">
        <f>IFERROR(VLOOKUP($D798,Results37!$F$3:$L$1396,AC$1,FALSE),"")</f>
        <v/>
      </c>
      <c r="AD798" s="14" t="e">
        <f t="shared" si="57"/>
        <v>#VALUE!</v>
      </c>
      <c r="AE798" s="18" t="str">
        <f>IF(ISERROR(VLOOKUP($AC798&amp;"-"&amp;$F798&amp;" "&amp;G798,Bonuses!$B$1:$G$1006,4,FALSE)),"",INT(VLOOKUP($AC798&amp;"-"&amp;$F798&amp;" "&amp;$G798,Bonuses!$B$1:$G$1006,4,FALSE)))</f>
        <v/>
      </c>
      <c r="AF798" s="14" t="str">
        <f>IF(ISERROR(VLOOKUP($AC798&amp;"-"&amp;$F798,Bonuses!$B$1:$G$1006,5,FALSE)),"",IF(VLOOKUP($AC798&amp;"-"&amp;$F798,Bonuses!$B$1:$G$1006,5,FALSE)="","",VLOOKUP($AC798&amp;"-"&amp;$F798,Bonuses!$B$1:$G$1006,6,FALSE)&amp;" yrs, "&amp;VLOOKUP($AC798&amp;"-"&amp;$F798,Bonuses!$B$1:$G$1006,5,FALSE)))</f>
        <v/>
      </c>
    </row>
    <row r="799" spans="1:32" s="19" customFormat="1" hidden="1" x14ac:dyDescent="0.3">
      <c r="A799" s="19">
        <v>4876</v>
      </c>
      <c r="B799" s="19">
        <f t="shared" si="54"/>
        <v>0</v>
      </c>
      <c r="C799" s="14" t="str">
        <f>IF(ISNUMBER(IFERROR(VLOOKUP($A799,Pit!$A$4:$A$600,1,FALSE),"B")),"P","B")</f>
        <v>B</v>
      </c>
      <c r="D799" s="15">
        <f>IF($C799="B",VLOOKUP($A799,Bat!$A$4:$BG$1500,D$1,FALSE),VLOOKUP($A799,Pit!$A$4:$BA$1686,D$2,FALSE))</f>
        <v>4876</v>
      </c>
      <c r="E799" s="14" t="str">
        <f>IF($C799="B",VLOOKUP($A799,Bat!$A$4:$BG$1500,E$1,FALSE),VLOOKUP($A799,Pit!$A$4:$BA$1686,E$2,FALSE))</f>
        <v>1B</v>
      </c>
      <c r="F799" s="14" t="str">
        <f>IF($C799="B",VLOOKUP($A799,Bat!$A$4:$BG$1500,F$1,FALSE),VLOOKUP($A799,Pit!$A$4:$BA$1686,F$2,FALSE))</f>
        <v>Mark</v>
      </c>
      <c r="G799" s="14" t="str">
        <f>IF($C799="B",VLOOKUP($A799,Bat!$A$4:$BG$1500,G$1,FALSE),VLOOKUP($A799,Pit!$A$4:$BA$1686,G$2,FALSE))</f>
        <v>Brigstocke</v>
      </c>
      <c r="H799" s="14">
        <f>IF($C799="B",VLOOKUP($A799,Bat!$A$4:$BG$1500,H$1,FALSE),VLOOKUP($A799,Pit!$A$4:$BA$1686,H$2,FALSE))</f>
        <v>21</v>
      </c>
      <c r="I799" s="14" t="str">
        <f>IF($C799="B",VLOOKUP($A799,Bat!$A$4:$BG$1500,I$1,FALSE),VLOOKUP($A799,Pit!$A$4:$BA$1686,I$2,FALSE))</f>
        <v>R</v>
      </c>
      <c r="J799" s="14" t="str">
        <f>IF($C799="B",VLOOKUP($A799,Bat!$A$4:$BG$1500,J$1,FALSE),VLOOKUP($A799,Pit!$A$4:$BA$1686,J$2,FALSE))</f>
        <v>R</v>
      </c>
      <c r="K799" s="14" t="str">
        <f>IF($C799="B",VLOOKUP($A799,Bat!$A$4:$BG$1500,K$1,FALSE),VLOOKUP($A799,Pit!$A$4:$BA$1686,K$2,FALSE))</f>
        <v>Low</v>
      </c>
      <c r="L799" s="15" t="str">
        <f>IF($C799="B",VLOOKUP($A799,Bat!$A$4:$BG$1500,L$1,FALSE),VLOOKUP($A799,Pit!$A$4:$BA$1686,L$2,FALSE))</f>
        <v>Normal</v>
      </c>
      <c r="M799" s="14">
        <f>IF($C799="B",VLOOKUP($A799,Bat!$A$4:$BG$1500,M$1,FALSE),VLOOKUP($A799,Pit!$A$4:$BA$1686,M$2,FALSE))</f>
        <v>3</v>
      </c>
      <c r="N799" s="14">
        <f>IF($C799="B",VLOOKUP($A799,Bat!$A$4:$BG$1500,N$1,FALSE),VLOOKUP($A799,Pit!$A$4:$BA$1686,N$2,FALSE))</f>
        <v>4</v>
      </c>
      <c r="O799" s="14">
        <f>IF($C799="B",VLOOKUP($A799,Bat!$A$4:$BG$1500,O$1,FALSE),VLOOKUP($A799,Pit!$A$4:$BA$1686,O$2,FALSE))</f>
        <v>4</v>
      </c>
      <c r="P799" s="14">
        <f>IF($C799="B",VLOOKUP($A799,Bat!$A$4:$BG$1500,P$1,FALSE),VLOOKUP($A799,Pit!$A$4:$BA$1686,P$2,FALSE))</f>
        <v>5</v>
      </c>
      <c r="Q799" s="15">
        <f>IF($C799="B",VLOOKUP($A799,Bat!$A$4:$BG$1500,Q$1,FALSE),VLOOKUP($A799,Pit!$A$4:$BA$1686,Q$2,FALSE))</f>
        <v>2</v>
      </c>
      <c r="R799" s="16">
        <f>IF($C799="B",VLOOKUP($A799,Bat!$A$4:$BG$1500,R$1,FALSE),VLOOKUP($A799,Pit!$A$4:$BA$1686,R$2,FALSE))</f>
        <v>106.50009684604876</v>
      </c>
      <c r="S799" s="17">
        <f>IF($C799="B",VLOOKUP($A799,Bat!$A$4:$BG$1500,S$1,FALSE),VLOOKUP($A799,Pit!$A$4:$BA$1686,S$2,FALSE))</f>
        <v>-0.33587071236494542</v>
      </c>
      <c r="T799" s="48" t="str">
        <f>IF($C799="B",VLOOKUP($A799,Bat!$A$4:$BG$1500,T$1,FALSE),VLOOKUP($A799,Pit!$A$4:$BA$1686,T$2,FALSE))</f>
        <v>$20k</v>
      </c>
      <c r="U799" s="19">
        <f>IF($C799="B",VLOOKUP($A799,Bat!$A$4:$AU$1464,46,FALSE),VLOOKUP($A799,Pit!$A$4:$BD$1664,55,FALSE))</f>
        <v>800</v>
      </c>
      <c r="V799" s="19">
        <f>IF($C799="B",VLOOKUP($A799,Bat!$A$4:$BA$1464,47,FALSE),VLOOKUP($A799,Pit!$A$4:$BF$1664,56,FALSE))</f>
        <v>800</v>
      </c>
      <c r="W799" s="19">
        <f>IF($C799="B",VLOOKUP($A799,Bat!$A$4:$BA$1464,48,FALSE),VLOOKUP($A799,Pit!$A$4:$BF$1664,57,FALSE))</f>
        <v>0</v>
      </c>
      <c r="X799" s="14">
        <f t="shared" si="55"/>
        <v>1515</v>
      </c>
      <c r="Y799" s="20">
        <f t="shared" si="56"/>
        <v>665</v>
      </c>
      <c r="Z799" s="14">
        <f>IFERROR(VLOOKUP($D799,Results37!$F$3:$L$1396,Z$1,FALSE),"")</f>
        <v>520</v>
      </c>
      <c r="AA799" s="43">
        <f>IF(ISERROR(VLOOKUP(D799,Results37!$F$3:$O$1399,AA$1,FALSE)),"",IF(VLOOKUP(D799,Results37!$F$3:$O$1399,AA$1+1,FALSE)=1,"S"&amp;VLOOKUP(D799,Results37!$F$3:$O$1399,AA$1,FALSE),VLOOKUP(D799,Results37!$F$3:$O$1399,AA$1,FALSE)))</f>
        <v>17</v>
      </c>
      <c r="AB799" s="14">
        <f>IFERROR(VLOOKUP($D799,Results37!$F$3:$L$1396,AB$1,FALSE),"")</f>
        <v>20</v>
      </c>
      <c r="AC799" s="14" t="str">
        <f>IFERROR(VLOOKUP($D799,Results37!$F$3:$L$1396,AC$1,FALSE),"")</f>
        <v>New Orleans Trendsetters</v>
      </c>
      <c r="AD799" s="14">
        <f t="shared" si="57"/>
        <v>995</v>
      </c>
      <c r="AE799" s="18" t="str">
        <f>IF(ISERROR(VLOOKUP($AC799&amp;"-"&amp;$F799&amp;" "&amp;G799,Bonuses!$B$1:$G$1006,4,FALSE)),"",INT(VLOOKUP($AC799&amp;"-"&amp;$F799&amp;" "&amp;$G799,Bonuses!$B$1:$G$1006,4,FALSE)))</f>
        <v/>
      </c>
      <c r="AF799" s="14" t="str">
        <f>AA799&amp;"."&amp;AB799&amp;" ("&amp;Z799&amp;") - "&amp;E799&amp;" "&amp;F799&amp;" "&amp;G799</f>
        <v>17.20 (520) - 1B Mark Brigstocke</v>
      </c>
    </row>
    <row r="800" spans="1:32" s="19" customFormat="1" hidden="1" x14ac:dyDescent="0.3">
      <c r="A800" s="19">
        <v>8423</v>
      </c>
      <c r="B800" s="19">
        <f t="shared" si="54"/>
        <v>0</v>
      </c>
      <c r="C800" s="14" t="str">
        <f>IF(ISNUMBER(IFERROR(VLOOKUP($A800,Pit!$A$4:$A$600,1,FALSE),"B")),"P","B")</f>
        <v>B</v>
      </c>
      <c r="D800" s="15">
        <f>IF($C800="B",VLOOKUP($A800,Bat!$A$4:$BG$1500,D$1,FALSE),VLOOKUP($A800,Pit!$A$4:$BA$1686,D$2,FALSE))</f>
        <v>8423</v>
      </c>
      <c r="E800" s="14" t="str">
        <f>IF($C800="B",VLOOKUP($A800,Bat!$A$4:$BG$1500,E$1,FALSE),VLOOKUP($A800,Pit!$A$4:$BA$1686,E$2,FALSE))</f>
        <v>C</v>
      </c>
      <c r="F800" s="14" t="str">
        <f>IF($C800="B",VLOOKUP($A800,Bat!$A$4:$BG$1500,F$1,FALSE),VLOOKUP($A800,Pit!$A$4:$BA$1686,F$2,FALSE))</f>
        <v>Randall</v>
      </c>
      <c r="G800" s="14" t="str">
        <f>IF($C800="B",VLOOKUP($A800,Bat!$A$4:$BG$1500,G$1,FALSE),VLOOKUP($A800,Pit!$A$4:$BA$1686,G$2,FALSE))</f>
        <v>Mitchell</v>
      </c>
      <c r="H800" s="14">
        <f>IF($C800="B",VLOOKUP($A800,Bat!$A$4:$BG$1500,H$1,FALSE),VLOOKUP($A800,Pit!$A$4:$BA$1686,H$2,FALSE))</f>
        <v>21</v>
      </c>
      <c r="I800" s="14" t="str">
        <f>IF($C800="B",VLOOKUP($A800,Bat!$A$4:$BG$1500,I$1,FALSE),VLOOKUP($A800,Pit!$A$4:$BA$1686,I$2,FALSE))</f>
        <v>R</v>
      </c>
      <c r="J800" s="14" t="str">
        <f>IF($C800="B",VLOOKUP($A800,Bat!$A$4:$BG$1500,J$1,FALSE),VLOOKUP($A800,Pit!$A$4:$BA$1686,J$2,FALSE))</f>
        <v>R</v>
      </c>
      <c r="K800" s="14" t="str">
        <f>IF($C800="B",VLOOKUP($A800,Bat!$A$4:$BG$1500,K$1,FALSE),VLOOKUP($A800,Pit!$A$4:$BA$1686,K$2,FALSE))</f>
        <v>High</v>
      </c>
      <c r="L800" s="15" t="str">
        <f>IF($C800="B",VLOOKUP($A800,Bat!$A$4:$BG$1500,L$1,FALSE),VLOOKUP($A800,Pit!$A$4:$BA$1686,L$2,FALSE))</f>
        <v>Low</v>
      </c>
      <c r="M800" s="14">
        <f>IF($C800="B",VLOOKUP($A800,Bat!$A$4:$BG$1500,M$1,FALSE),VLOOKUP($A800,Pit!$A$4:$BA$1686,M$2,FALSE))</f>
        <v>3</v>
      </c>
      <c r="N800" s="14">
        <f>IF($C800="B",VLOOKUP($A800,Bat!$A$4:$BG$1500,N$1,FALSE),VLOOKUP($A800,Pit!$A$4:$BA$1686,N$2,FALSE))</f>
        <v>2</v>
      </c>
      <c r="O800" s="14">
        <f>IF($C800="B",VLOOKUP($A800,Bat!$A$4:$BG$1500,O$1,FALSE),VLOOKUP($A800,Pit!$A$4:$BA$1686,O$2,FALSE))</f>
        <v>4</v>
      </c>
      <c r="P800" s="14">
        <f>IF($C800="B",VLOOKUP($A800,Bat!$A$4:$BG$1500,P$1,FALSE),VLOOKUP($A800,Pit!$A$4:$BA$1686,P$2,FALSE))</f>
        <v>4</v>
      </c>
      <c r="Q800" s="15">
        <f>IF($C800="B",VLOOKUP($A800,Bat!$A$4:$BG$1500,Q$1,FALSE),VLOOKUP($A800,Pit!$A$4:$BA$1686,Q$2,FALSE))</f>
        <v>3</v>
      </c>
      <c r="R800" s="16">
        <f>IF($C800="B",VLOOKUP($A800,Bat!$A$4:$BG$1500,R$1,FALSE),VLOOKUP($A800,Pit!$A$4:$BA$1686,R$2,FALSE))</f>
        <v>106.47659865757826</v>
      </c>
      <c r="S800" s="17">
        <f>IF($C800="B",VLOOKUP($A800,Bat!$A$4:$BG$1500,S$1,FALSE),VLOOKUP($A800,Pit!$A$4:$BA$1686,S$2,FALSE))</f>
        <v>-0.34077922019887885</v>
      </c>
      <c r="T800" s="48" t="str">
        <f>IF($C800="B",VLOOKUP($A800,Bat!$A$4:$BG$1500,T$1,FALSE),VLOOKUP($A800,Pit!$A$4:$BA$1686,T$2,FALSE))</f>
        <v>-</v>
      </c>
      <c r="U800" s="19">
        <f>IF($C800="B",VLOOKUP($A800,Bat!$A$4:$AU$1464,46,FALSE),VLOOKUP($A800,Pit!$A$4:$BD$1664,55,FALSE))</f>
        <v>800</v>
      </c>
      <c r="V800" s="19">
        <f>IF($C800="B",VLOOKUP($A800,Bat!$A$4:$BA$1464,47,FALSE),VLOOKUP($A800,Pit!$A$4:$BF$1664,56,FALSE))</f>
        <v>800</v>
      </c>
      <c r="W800" s="19">
        <f>IF($C800="B",VLOOKUP($A800,Bat!$A$4:$BA$1464,48,FALSE),VLOOKUP($A800,Pit!$A$4:$BF$1664,57,FALSE))</f>
        <v>0</v>
      </c>
      <c r="X800" s="14">
        <f t="shared" si="55"/>
        <v>1521</v>
      </c>
      <c r="Y800" s="20">
        <f t="shared" si="56"/>
        <v>671</v>
      </c>
      <c r="Z800" s="14">
        <f>IFERROR(VLOOKUP($D800,Results37!$F$3:$L$1396,Z$1,FALSE),"")</f>
        <v>559</v>
      </c>
      <c r="AA800" s="43">
        <f>IF(ISERROR(VLOOKUP(D800,Results37!$F$3:$O$1399,AA$1,FALSE)),"",IF(VLOOKUP(D800,Results37!$F$3:$O$1399,AA$1+1,FALSE)=1,"S"&amp;VLOOKUP(D800,Results37!$F$3:$O$1399,AA$1,FALSE),VLOOKUP(D800,Results37!$F$3:$O$1399,AA$1,FALSE)))</f>
        <v>18</v>
      </c>
      <c r="AB800" s="14">
        <f>IFERROR(VLOOKUP($D800,Results37!$F$3:$L$1396,AB$1,FALSE),"")</f>
        <v>27</v>
      </c>
      <c r="AC800" s="14" t="str">
        <f>IFERROR(VLOOKUP($D800,Results37!$F$3:$L$1396,AC$1,FALSE),"")</f>
        <v>Neo-Tokyo Akira</v>
      </c>
      <c r="AD800" s="14">
        <f t="shared" si="57"/>
        <v>962</v>
      </c>
      <c r="AE800" s="18" t="str">
        <f>IF(ISERROR(VLOOKUP($AC800&amp;"-"&amp;$F800&amp;" "&amp;G800,Bonuses!$B$1:$G$1006,4,FALSE)),"",INT(VLOOKUP($AC800&amp;"-"&amp;$F800&amp;" "&amp;$G800,Bonuses!$B$1:$G$1006,4,FALSE)))</f>
        <v/>
      </c>
      <c r="AF800" s="14" t="str">
        <f>IF(ISERROR(VLOOKUP($AC800&amp;"-"&amp;$F800,Bonuses!$B$1:$G$1006,5,FALSE)),"",IF(VLOOKUP($AC800&amp;"-"&amp;$F800,Bonuses!$B$1:$G$1006,5,FALSE)="","",VLOOKUP($AC800&amp;"-"&amp;$F800,Bonuses!$B$1:$G$1006,6,FALSE)&amp;" yrs, "&amp;VLOOKUP($AC800&amp;"-"&amp;$F800,Bonuses!$B$1:$G$1006,5,FALSE)))</f>
        <v/>
      </c>
    </row>
    <row r="801" spans="1:32" s="19" customFormat="1" hidden="1" x14ac:dyDescent="0.3">
      <c r="A801" s="19">
        <v>15996</v>
      </c>
      <c r="B801" s="19">
        <f t="shared" si="54"/>
        <v>0</v>
      </c>
      <c r="C801" s="14" t="str">
        <f>IF(ISNUMBER(IFERROR(VLOOKUP($A801,Pit!$A$4:$A$600,1,FALSE),"B")),"P","B")</f>
        <v>P</v>
      </c>
      <c r="D801" s="15">
        <f>IF($C801="B",VLOOKUP($A801,Bat!$A$4:$BG$1500,D$1,FALSE),VLOOKUP($A801,Pit!$A$4:$BA$1686,D$2,FALSE))</f>
        <v>15996</v>
      </c>
      <c r="E801" s="14" t="str">
        <f>IF($C801="B",VLOOKUP($A801,Bat!$A$4:$BG$1500,E$1,FALSE),VLOOKUP($A801,Pit!$A$4:$BA$1686,E$2,FALSE))</f>
        <v>SP</v>
      </c>
      <c r="F801" s="14" t="str">
        <f>IF($C801="B",VLOOKUP($A801,Bat!$A$4:$BG$1500,F$1,FALSE),VLOOKUP($A801,Pit!$A$4:$BA$1686,F$2,FALSE))</f>
        <v>Orlando</v>
      </c>
      <c r="G801" s="14" t="str">
        <f>IF($C801="B",VLOOKUP($A801,Bat!$A$4:$BG$1500,G$1,FALSE),VLOOKUP($A801,Pit!$A$4:$BA$1686,G$2,FALSE))</f>
        <v>Villegas</v>
      </c>
      <c r="H801" s="14">
        <f>IF($C801="B",VLOOKUP($A801,Bat!$A$4:$BG$1500,H$1,FALSE),VLOOKUP($A801,Pit!$A$4:$BA$1686,H$2,FALSE))</f>
        <v>21</v>
      </c>
      <c r="I801" s="14" t="str">
        <f>IF($C801="B",VLOOKUP($A801,Bat!$A$4:$BG$1500,I$1,FALSE),VLOOKUP($A801,Pit!$A$4:$BA$1686,I$2,FALSE))</f>
        <v>R</v>
      </c>
      <c r="J801" s="14" t="str">
        <f>IF($C801="B",VLOOKUP($A801,Bat!$A$4:$BG$1500,J$1,FALSE),VLOOKUP($A801,Pit!$A$4:$BA$1686,J$2,FALSE))</f>
        <v>R</v>
      </c>
      <c r="K801" s="14" t="str">
        <f>IF($C801="B",VLOOKUP($A801,Bat!$A$4:$BG$1500,K$1,FALSE),VLOOKUP($A801,Pit!$A$4:$BA$1686,K$2,FALSE))</f>
        <v>Low</v>
      </c>
      <c r="L801" s="15" t="str">
        <f>IF($C801="B",VLOOKUP($A801,Bat!$A$4:$BG$1500,L$1,FALSE),VLOOKUP($A801,Pit!$A$4:$BA$1686,L$2,FALSE))</f>
        <v>Normal</v>
      </c>
      <c r="M801" s="14">
        <f>IF($C801="B",VLOOKUP($A801,Bat!$A$4:$BG$1500,M$1,FALSE),VLOOKUP($A801,Pit!$A$4:$BA$1686,M$2,FALSE))</f>
        <v>4</v>
      </c>
      <c r="N801" s="14">
        <f>IF($C801="B",VLOOKUP($A801,Bat!$A$4:$BG$1500,N$1,FALSE),VLOOKUP($A801,Pit!$A$4:$BA$1686,N$2,FALSE))</f>
        <v>2</v>
      </c>
      <c r="O801" s="14">
        <f>IF($C801="B",VLOOKUP($A801,Bat!$A$4:$BG$1500,O$1,FALSE),VLOOKUP($A801,Pit!$A$4:$BA$1686,O$2,FALSE))</f>
        <v>2</v>
      </c>
      <c r="P801" s="14" t="str">
        <f>IF($C801="B",VLOOKUP($A801,Bat!$A$4:$BG$1500,P$1,FALSE),VLOOKUP($A801,Pit!$A$4:$BA$1686,P$2,FALSE))</f>
        <v>88-90 Mph</v>
      </c>
      <c r="Q801" s="15">
        <f>IF($C801="B",VLOOKUP($A801,Bat!$A$4:$BG$1500,Q$1,FALSE),VLOOKUP($A801,Pit!$A$4:$BA$1686,Q$2,FALSE))</f>
        <v>6</v>
      </c>
      <c r="R801" s="16">
        <f>IF($C801="B",VLOOKUP($A801,Bat!$A$4:$BG$1500,R$1,FALSE),VLOOKUP($A801,Pit!$A$4:$BA$1686,R$2,FALSE))</f>
        <v>97.01327756482894</v>
      </c>
      <c r="S801" s="17">
        <f>IF($C801="B",VLOOKUP($A801,Bat!$A$4:$BG$1500,S$1,FALSE),VLOOKUP($A801,Pit!$A$4:$BA$1686,S$2,FALSE))</f>
        <v>-0.36770839649546688</v>
      </c>
      <c r="T801" s="48" t="str">
        <f>IF($C801="B",VLOOKUP($A801,Bat!$A$4:$BG$1500,T$1,FALSE),VLOOKUP($A801,Pit!$A$4:$BA$1686,T$2,FALSE))</f>
        <v>$20k</v>
      </c>
      <c r="U801" s="19">
        <f>IF($C801="B",VLOOKUP($A801,Bat!$A$4:$AU$1464,46,FALSE),VLOOKUP($A801,Pit!$A$4:$BD$1664,55,FALSE))</f>
        <v>800</v>
      </c>
      <c r="V801" s="19">
        <f>IF($C801="B",VLOOKUP($A801,Bat!$A$4:$BA$1464,47,FALSE),VLOOKUP($A801,Pit!$A$4:$BF$1664,56,FALSE))</f>
        <v>800</v>
      </c>
      <c r="W801" s="19">
        <f>IF($C801="B",VLOOKUP($A801,Bat!$A$4:$BA$1464,48,FALSE),VLOOKUP($A801,Pit!$A$4:$BF$1664,57,FALSE))</f>
        <v>0</v>
      </c>
      <c r="X801" s="14">
        <f t="shared" si="55"/>
        <v>1533</v>
      </c>
      <c r="Y801" s="20">
        <f t="shared" si="56"/>
        <v>683</v>
      </c>
      <c r="Z801" s="14" t="str">
        <f>IFERROR(VLOOKUP($D801,Results37!$F$3:$L$1396,Z$1,FALSE),"")</f>
        <v/>
      </c>
      <c r="AA801" s="43" t="str">
        <f>IF(ISERROR(VLOOKUP(D801,Results37!$F$3:$O$1399,AA$1,FALSE)),"",IF(VLOOKUP(D801,Results37!$F$3:$O$1399,AA$1+1,FALSE)=1,"S"&amp;VLOOKUP(D801,Results37!$F$3:$O$1399,AA$1,FALSE),VLOOKUP(D801,Results37!$F$3:$O$1399,AA$1,FALSE)))</f>
        <v/>
      </c>
      <c r="AB801" s="14" t="str">
        <f>IFERROR(VLOOKUP($D801,Results37!$F$3:$L$1396,AB$1,FALSE),"")</f>
        <v/>
      </c>
      <c r="AC801" s="14" t="str">
        <f>IFERROR(VLOOKUP($D801,Results37!$F$3:$L$1396,AC$1,FALSE),"")</f>
        <v/>
      </c>
      <c r="AD801" s="14" t="e">
        <f t="shared" si="57"/>
        <v>#VALUE!</v>
      </c>
      <c r="AE801" s="18" t="str">
        <f>IF(ISERROR(VLOOKUP($AC801&amp;"-"&amp;$F801&amp;" "&amp;G801,Bonuses!$B$1:$G$1006,4,FALSE)),"",INT(VLOOKUP($AC801&amp;"-"&amp;$F801&amp;" "&amp;$G801,Bonuses!$B$1:$G$1006,4,FALSE)))</f>
        <v/>
      </c>
      <c r="AF801" s="14" t="str">
        <f>AA801&amp;"."&amp;AB801&amp;" ("&amp;Z801&amp;") - "&amp;E801&amp;" "&amp;F801&amp;" "&amp;G801</f>
        <v>. () - SP Orlando Villegas</v>
      </c>
    </row>
    <row r="802" spans="1:32" s="19" customFormat="1" hidden="1" x14ac:dyDescent="0.3">
      <c r="A802" s="19">
        <v>12716</v>
      </c>
      <c r="B802" s="19">
        <f t="shared" si="54"/>
        <v>0</v>
      </c>
      <c r="C802" s="14" t="str">
        <f>IF(ISNUMBER(IFERROR(VLOOKUP($A802,Pit!$A$4:$A$600,1,FALSE),"B")),"P","B")</f>
        <v>P</v>
      </c>
      <c r="D802" s="15">
        <f>IF($C802="B",VLOOKUP($A802,Bat!$A$4:$BG$1500,D$1,FALSE),VLOOKUP($A802,Pit!$A$4:$BA$1686,D$2,FALSE))</f>
        <v>12716</v>
      </c>
      <c r="E802" s="14" t="str">
        <f>IF($C802="B",VLOOKUP($A802,Bat!$A$4:$BG$1500,E$1,FALSE),VLOOKUP($A802,Pit!$A$4:$BA$1686,E$2,FALSE))</f>
        <v>SP</v>
      </c>
      <c r="F802" s="14" t="str">
        <f>IF($C802="B",VLOOKUP($A802,Bat!$A$4:$BG$1500,F$1,FALSE),VLOOKUP($A802,Pit!$A$4:$BA$1686,F$2,FALSE))</f>
        <v>Shaun</v>
      </c>
      <c r="G802" s="14" t="str">
        <f>IF($C802="B",VLOOKUP($A802,Bat!$A$4:$BG$1500,G$1,FALSE),VLOOKUP($A802,Pit!$A$4:$BA$1686,G$2,FALSE))</f>
        <v>Reid</v>
      </c>
      <c r="H802" s="14">
        <f>IF($C802="B",VLOOKUP($A802,Bat!$A$4:$BG$1500,H$1,FALSE),VLOOKUP($A802,Pit!$A$4:$BA$1686,H$2,FALSE))</f>
        <v>21</v>
      </c>
      <c r="I802" s="14" t="str">
        <f>IF($C802="B",VLOOKUP($A802,Bat!$A$4:$BG$1500,I$1,FALSE),VLOOKUP($A802,Pit!$A$4:$BA$1686,I$2,FALSE))</f>
        <v>R</v>
      </c>
      <c r="J802" s="14" t="str">
        <f>IF($C802="B",VLOOKUP($A802,Bat!$A$4:$BG$1500,J$1,FALSE),VLOOKUP($A802,Pit!$A$4:$BA$1686,J$2,FALSE))</f>
        <v>L</v>
      </c>
      <c r="K802" s="14" t="str">
        <f>IF($C802="B",VLOOKUP($A802,Bat!$A$4:$BG$1500,K$1,FALSE),VLOOKUP($A802,Pit!$A$4:$BA$1686,K$2,FALSE))</f>
        <v>Normal</v>
      </c>
      <c r="L802" s="15" t="str">
        <f>IF($C802="B",VLOOKUP($A802,Bat!$A$4:$BG$1500,L$1,FALSE),VLOOKUP($A802,Pit!$A$4:$BA$1686,L$2,FALSE))</f>
        <v>Normal</v>
      </c>
      <c r="M802" s="14">
        <f>IF($C802="B",VLOOKUP($A802,Bat!$A$4:$BG$1500,M$1,FALSE),VLOOKUP($A802,Pit!$A$4:$BA$1686,M$2,FALSE))</f>
        <v>5</v>
      </c>
      <c r="N802" s="14">
        <f>IF($C802="B",VLOOKUP($A802,Bat!$A$4:$BG$1500,N$1,FALSE),VLOOKUP($A802,Pit!$A$4:$BA$1686,N$2,FALSE))</f>
        <v>2</v>
      </c>
      <c r="O802" s="14">
        <f>IF($C802="B",VLOOKUP($A802,Bat!$A$4:$BG$1500,O$1,FALSE),VLOOKUP($A802,Pit!$A$4:$BA$1686,O$2,FALSE))</f>
        <v>1</v>
      </c>
      <c r="P802" s="14" t="str">
        <f>IF($C802="B",VLOOKUP($A802,Bat!$A$4:$BG$1500,P$1,FALSE),VLOOKUP($A802,Pit!$A$4:$BA$1686,P$2,FALSE))</f>
        <v>90-92 Mph</v>
      </c>
      <c r="Q802" s="15">
        <f>IF($C802="B",VLOOKUP($A802,Bat!$A$4:$BG$1500,Q$1,FALSE),VLOOKUP($A802,Pit!$A$4:$BA$1686,Q$2,FALSE))</f>
        <v>4</v>
      </c>
      <c r="R802" s="16">
        <f>IF($C802="B",VLOOKUP($A802,Bat!$A$4:$BG$1500,R$1,FALSE),VLOOKUP($A802,Pit!$A$4:$BA$1686,R$2,FALSE))</f>
        <v>95.419284390052837</v>
      </c>
      <c r="S802" s="17">
        <f>IF($C802="B",VLOOKUP($A802,Bat!$A$4:$BG$1500,S$1,FALSE),VLOOKUP($A802,Pit!$A$4:$BA$1686,S$2,FALSE))</f>
        <v>-0.51476488989320479</v>
      </c>
      <c r="T802" s="48" t="str">
        <f>IF($C802="B",VLOOKUP($A802,Bat!$A$4:$BG$1500,T$1,FALSE),VLOOKUP($A802,Pit!$A$4:$BA$1686,T$2,FALSE))</f>
        <v>$20k</v>
      </c>
      <c r="U802" s="19">
        <f>IF($C802="B",VLOOKUP($A802,Bat!$A$4:$AU$1464,46,FALSE),VLOOKUP($A802,Pit!$A$4:$BD$1664,55,FALSE))</f>
        <v>800</v>
      </c>
      <c r="V802" s="19">
        <f>IF($C802="B",VLOOKUP($A802,Bat!$A$4:$BA$1464,47,FALSE),VLOOKUP($A802,Pit!$A$4:$BF$1664,56,FALSE))</f>
        <v>800</v>
      </c>
      <c r="W802" s="19">
        <f>IF($C802="B",VLOOKUP($A802,Bat!$A$4:$BA$1464,48,FALSE),VLOOKUP($A802,Pit!$A$4:$BF$1664,57,FALSE))</f>
        <v>0</v>
      </c>
      <c r="X802" s="14">
        <f t="shared" si="55"/>
        <v>1622</v>
      </c>
      <c r="Y802" s="20">
        <f t="shared" si="56"/>
        <v>772</v>
      </c>
      <c r="Z802" s="14">
        <f>IFERROR(VLOOKUP($D802,Results37!$F$3:$L$1396,Z$1,FALSE),"")</f>
        <v>464</v>
      </c>
      <c r="AA802" s="43">
        <f>IF(ISERROR(VLOOKUP(D802,Results37!$F$3:$O$1399,AA$1,FALSE)),"",IF(VLOOKUP(D802,Results37!$F$3:$O$1399,AA$1+1,FALSE)=1,"S"&amp;VLOOKUP(D802,Results37!$F$3:$O$1399,AA$1,FALSE),VLOOKUP(D802,Results37!$F$3:$O$1399,AA$1,FALSE)))</f>
        <v>15</v>
      </c>
      <c r="AB802" s="14">
        <f>IFERROR(VLOOKUP($D802,Results37!$F$3:$L$1396,AB$1,FALSE),"")</f>
        <v>28</v>
      </c>
      <c r="AC802" s="14" t="str">
        <f>IFERROR(VLOOKUP($D802,Results37!$F$3:$L$1396,AC$1,FALSE),"")</f>
        <v>Shin Seiki Evas</v>
      </c>
      <c r="AD802" s="14">
        <f t="shared" si="57"/>
        <v>1158</v>
      </c>
      <c r="AE802" s="18" t="str">
        <f>IF(ISERROR(VLOOKUP($AC802&amp;"-"&amp;$F802&amp;" "&amp;G802,Bonuses!$B$1:$G$1006,4,FALSE)),"",INT(VLOOKUP($AC802&amp;"-"&amp;$F802&amp;" "&amp;$G802,Bonuses!$B$1:$G$1006,4,FALSE)))</f>
        <v/>
      </c>
      <c r="AF802" s="14" t="str">
        <f>IF(ISERROR(VLOOKUP($AC802&amp;"-"&amp;$F802,Bonuses!$B$1:$G$1006,5,FALSE)),"",IF(VLOOKUP($AC802&amp;"-"&amp;$F802,Bonuses!$B$1:$G$1006,5,FALSE)="","",VLOOKUP($AC802&amp;"-"&amp;$F802,Bonuses!$B$1:$G$1006,6,FALSE)&amp;" yrs, "&amp;VLOOKUP($AC802&amp;"-"&amp;$F802,Bonuses!$B$1:$G$1006,5,FALSE)))</f>
        <v/>
      </c>
    </row>
    <row r="803" spans="1:32" s="19" customFormat="1" hidden="1" x14ac:dyDescent="0.3">
      <c r="A803" s="19">
        <v>7386</v>
      </c>
      <c r="B803" s="19">
        <f t="shared" si="54"/>
        <v>0</v>
      </c>
      <c r="C803" s="14" t="str">
        <f>IF(ISNUMBER(IFERROR(VLOOKUP($A803,Pit!$A$4:$A$600,1,FALSE),"B")),"P","B")</f>
        <v>P</v>
      </c>
      <c r="D803" s="15">
        <f>IF($C803="B",VLOOKUP($A803,Bat!$A$4:$BG$1500,D$1,FALSE),VLOOKUP($A803,Pit!$A$4:$BA$1686,D$2,FALSE))</f>
        <v>7386</v>
      </c>
      <c r="E803" s="14" t="str">
        <f>IF($C803="B",VLOOKUP($A803,Bat!$A$4:$BG$1500,E$1,FALSE),VLOOKUP($A803,Pit!$A$4:$BA$1686,E$2,FALSE))</f>
        <v>RP</v>
      </c>
      <c r="F803" s="14" t="str">
        <f>IF($C803="B",VLOOKUP($A803,Bat!$A$4:$BG$1500,F$1,FALSE),VLOOKUP($A803,Pit!$A$4:$BA$1686,F$2,FALSE))</f>
        <v>Jeremy</v>
      </c>
      <c r="G803" s="14" t="str">
        <f>IF($C803="B",VLOOKUP($A803,Bat!$A$4:$BG$1500,G$1,FALSE),VLOOKUP($A803,Pit!$A$4:$BA$1686,G$2,FALSE))</f>
        <v>Davis</v>
      </c>
      <c r="H803" s="14">
        <f>IF($C803="B",VLOOKUP($A803,Bat!$A$4:$BG$1500,H$1,FALSE),VLOOKUP($A803,Pit!$A$4:$BA$1686,H$2,FALSE))</f>
        <v>18</v>
      </c>
      <c r="I803" s="14" t="str">
        <f>IF($C803="B",VLOOKUP($A803,Bat!$A$4:$BG$1500,I$1,FALSE),VLOOKUP($A803,Pit!$A$4:$BA$1686,I$2,FALSE))</f>
        <v>L</v>
      </c>
      <c r="J803" s="14" t="str">
        <f>IF($C803="B",VLOOKUP($A803,Bat!$A$4:$BG$1500,J$1,FALSE),VLOOKUP($A803,Pit!$A$4:$BA$1686,J$2,FALSE))</f>
        <v>L</v>
      </c>
      <c r="K803" s="14" t="str">
        <f>IF($C803="B",VLOOKUP($A803,Bat!$A$4:$BG$1500,K$1,FALSE),VLOOKUP($A803,Pit!$A$4:$BA$1686,K$2,FALSE))</f>
        <v>High</v>
      </c>
      <c r="L803" s="15" t="str">
        <f>IF($C803="B",VLOOKUP($A803,Bat!$A$4:$BG$1500,L$1,FALSE),VLOOKUP($A803,Pit!$A$4:$BA$1686,L$2,FALSE))</f>
        <v>Normal</v>
      </c>
      <c r="M803" s="14">
        <f>IF($C803="B",VLOOKUP($A803,Bat!$A$4:$BG$1500,M$1,FALSE),VLOOKUP($A803,Pit!$A$4:$BA$1686,M$2,FALSE))</f>
        <v>4</v>
      </c>
      <c r="N803" s="14">
        <f>IF($C803="B",VLOOKUP($A803,Bat!$A$4:$BG$1500,N$1,FALSE),VLOOKUP($A803,Pit!$A$4:$BA$1686,N$2,FALSE))</f>
        <v>1</v>
      </c>
      <c r="O803" s="14">
        <f>IF($C803="B",VLOOKUP($A803,Bat!$A$4:$BG$1500,O$1,FALSE),VLOOKUP($A803,Pit!$A$4:$BA$1686,O$2,FALSE))</f>
        <v>2</v>
      </c>
      <c r="P803" s="14" t="str">
        <f>IF($C803="B",VLOOKUP($A803,Bat!$A$4:$BG$1500,P$1,FALSE),VLOOKUP($A803,Pit!$A$4:$BA$1686,P$2,FALSE))</f>
        <v>93-95 Mph</v>
      </c>
      <c r="Q803" s="15">
        <f>IF($C803="B",VLOOKUP($A803,Bat!$A$4:$BG$1500,Q$1,FALSE),VLOOKUP($A803,Pit!$A$4:$BA$1686,Q$2,FALSE))</f>
        <v>4</v>
      </c>
      <c r="R803" s="16">
        <f>IF($C803="B",VLOOKUP($A803,Bat!$A$4:$BG$1500,R$1,FALSE),VLOOKUP($A803,Pit!$A$4:$BA$1686,R$2,FALSE))</f>
        <v>95.348252974641724</v>
      </c>
      <c r="S803" s="17">
        <f>IF($C803="B",VLOOKUP($A803,Bat!$A$4:$BG$1500,S$1,FALSE),VLOOKUP($A803,Pit!$A$4:$BA$1686,S$2,FALSE))</f>
        <v>-0.52131801134738143</v>
      </c>
      <c r="T803" s="48" t="str">
        <f>IF($C803="B",VLOOKUP($A803,Bat!$A$4:$BG$1500,T$1,FALSE),VLOOKUP($A803,Pit!$A$4:$BA$1686,T$2,FALSE))</f>
        <v>$65k</v>
      </c>
      <c r="U803" s="19">
        <f>IF($C803="B",VLOOKUP($A803,Bat!$A$4:$AU$1464,46,FALSE),VLOOKUP($A803,Pit!$A$4:$BD$1664,55,FALSE))</f>
        <v>800</v>
      </c>
      <c r="V803" s="19">
        <f>IF($C803="B",VLOOKUP($A803,Bat!$A$4:$BA$1464,47,FALSE),VLOOKUP($A803,Pit!$A$4:$BF$1664,56,FALSE))</f>
        <v>800</v>
      </c>
      <c r="W803" s="19">
        <f>IF($C803="B",VLOOKUP($A803,Bat!$A$4:$BA$1464,48,FALSE),VLOOKUP($A803,Pit!$A$4:$BF$1664,57,FALSE))</f>
        <v>0</v>
      </c>
      <c r="X803" s="14">
        <f t="shared" si="55"/>
        <v>1627</v>
      </c>
      <c r="Y803" s="20">
        <f t="shared" si="56"/>
        <v>777</v>
      </c>
      <c r="Z803" s="14">
        <f>IFERROR(VLOOKUP($D803,Results37!$F$3:$L$1396,Z$1,FALSE),"")</f>
        <v>493</v>
      </c>
      <c r="AA803" s="43">
        <f>IF(ISERROR(VLOOKUP(D803,Results37!$F$3:$O$1399,AA$1,FALSE)),"",IF(VLOOKUP(D803,Results37!$F$3:$O$1399,AA$1+1,FALSE)=1,"S"&amp;VLOOKUP(D803,Results37!$F$3:$O$1399,AA$1,FALSE),VLOOKUP(D803,Results37!$F$3:$O$1399,AA$1,FALSE)))</f>
        <v>16</v>
      </c>
      <c r="AB803" s="14">
        <f>IFERROR(VLOOKUP($D803,Results37!$F$3:$L$1396,AB$1,FALSE),"")</f>
        <v>25</v>
      </c>
      <c r="AC803" s="14" t="str">
        <f>IFERROR(VLOOKUP($D803,Results37!$F$3:$L$1396,AC$1,FALSE),"")</f>
        <v>San Juan Coqui</v>
      </c>
      <c r="AD803" s="14">
        <f t="shared" si="57"/>
        <v>1134</v>
      </c>
      <c r="AE803" s="18" t="str">
        <f>IF(ISERROR(VLOOKUP($AC803&amp;"-"&amp;$F803&amp;" "&amp;G803,Bonuses!$B$1:$G$1006,4,FALSE)),"",INT(VLOOKUP($AC803&amp;"-"&amp;$F803&amp;" "&amp;$G803,Bonuses!$B$1:$G$1006,4,FALSE)))</f>
        <v/>
      </c>
      <c r="AF803" s="14" t="str">
        <f>IF(ISERROR(VLOOKUP($AC803&amp;"-"&amp;$F803,Bonuses!$B$1:$G$1006,5,FALSE)),"",IF(VLOOKUP($AC803&amp;"-"&amp;$F803,Bonuses!$B$1:$G$1006,5,FALSE)="","",VLOOKUP($AC803&amp;"-"&amp;$F803,Bonuses!$B$1:$G$1006,6,FALSE)&amp;" yrs, "&amp;VLOOKUP($AC803&amp;"-"&amp;$F803,Bonuses!$B$1:$G$1006,5,FALSE)))</f>
        <v/>
      </c>
    </row>
    <row r="804" spans="1:32" s="19" customFormat="1" hidden="1" x14ac:dyDescent="0.3">
      <c r="A804" s="19">
        <v>7685</v>
      </c>
      <c r="B804" s="19">
        <f t="shared" si="54"/>
        <v>0</v>
      </c>
      <c r="C804" s="14" t="str">
        <f>IF(ISNUMBER(IFERROR(VLOOKUP($A804,Pit!$A$4:$A$600,1,FALSE),"B")),"P","B")</f>
        <v>B</v>
      </c>
      <c r="D804" s="15">
        <f>IF($C804="B",VLOOKUP($A804,Bat!$A$4:$BG$1500,D$1,FALSE),VLOOKUP($A804,Pit!$A$4:$BA$1686,D$2,FALSE))</f>
        <v>7685</v>
      </c>
      <c r="E804" s="14" t="str">
        <f>IF($C804="B",VLOOKUP($A804,Bat!$A$4:$BG$1500,E$1,FALSE),VLOOKUP($A804,Pit!$A$4:$BA$1686,E$2,FALSE))</f>
        <v>1B</v>
      </c>
      <c r="F804" s="14" t="str">
        <f>IF($C804="B",VLOOKUP($A804,Bat!$A$4:$BG$1500,F$1,FALSE),VLOOKUP($A804,Pit!$A$4:$BA$1686,F$2,FALSE))</f>
        <v>Eric</v>
      </c>
      <c r="G804" s="14" t="str">
        <f>IF($C804="B",VLOOKUP($A804,Bat!$A$4:$BG$1500,G$1,FALSE),VLOOKUP($A804,Pit!$A$4:$BA$1686,G$2,FALSE))</f>
        <v>York</v>
      </c>
      <c r="H804" s="14">
        <f>IF($C804="B",VLOOKUP($A804,Bat!$A$4:$BG$1500,H$1,FALSE),VLOOKUP($A804,Pit!$A$4:$BA$1686,H$2,FALSE))</f>
        <v>22</v>
      </c>
      <c r="I804" s="14" t="str">
        <f>IF($C804="B",VLOOKUP($A804,Bat!$A$4:$BG$1500,I$1,FALSE),VLOOKUP($A804,Pit!$A$4:$BA$1686,I$2,FALSE))</f>
        <v>L</v>
      </c>
      <c r="J804" s="14" t="str">
        <f>IF($C804="B",VLOOKUP($A804,Bat!$A$4:$BG$1500,J$1,FALSE),VLOOKUP($A804,Pit!$A$4:$BA$1686,J$2,FALSE))</f>
        <v>L</v>
      </c>
      <c r="K804" s="14" t="str">
        <f>IF($C804="B",VLOOKUP($A804,Bat!$A$4:$BG$1500,K$1,FALSE),VLOOKUP($A804,Pit!$A$4:$BA$1686,K$2,FALSE))</f>
        <v>Normal</v>
      </c>
      <c r="L804" s="15" t="str">
        <f>IF($C804="B",VLOOKUP($A804,Bat!$A$4:$BG$1500,L$1,FALSE),VLOOKUP($A804,Pit!$A$4:$BA$1686,L$2,FALSE))</f>
        <v>Normal</v>
      </c>
      <c r="M804" s="14">
        <f>IF($C804="B",VLOOKUP($A804,Bat!$A$4:$BG$1500,M$1,FALSE),VLOOKUP($A804,Pit!$A$4:$BA$1686,M$2,FALSE))</f>
        <v>4</v>
      </c>
      <c r="N804" s="14">
        <f>IF($C804="B",VLOOKUP($A804,Bat!$A$4:$BG$1500,N$1,FALSE),VLOOKUP($A804,Pit!$A$4:$BA$1686,N$2,FALSE))</f>
        <v>2</v>
      </c>
      <c r="O804" s="14">
        <f>IF($C804="B",VLOOKUP($A804,Bat!$A$4:$BG$1500,O$1,FALSE),VLOOKUP($A804,Pit!$A$4:$BA$1686,O$2,FALSE))</f>
        <v>2</v>
      </c>
      <c r="P804" s="14">
        <f>IF($C804="B",VLOOKUP($A804,Bat!$A$4:$BG$1500,P$1,FALSE),VLOOKUP($A804,Pit!$A$4:$BA$1686,P$2,FALSE))</f>
        <v>2</v>
      </c>
      <c r="Q804" s="15">
        <f>IF($C804="B",VLOOKUP($A804,Bat!$A$4:$BG$1500,Q$1,FALSE),VLOOKUP($A804,Pit!$A$4:$BA$1686,Q$2,FALSE))</f>
        <v>4</v>
      </c>
      <c r="R804" s="16">
        <f>IF($C804="B",VLOOKUP($A804,Bat!$A$4:$BG$1500,R$1,FALSE),VLOOKUP($A804,Pit!$A$4:$BA$1686,R$2,FALSE))</f>
        <v>105.59883547223025</v>
      </c>
      <c r="S804" s="17">
        <f>IF($C804="B",VLOOKUP($A804,Bat!$A$4:$BG$1500,S$1,FALSE),VLOOKUP($A804,Pit!$A$4:$BA$1686,S$2,FALSE))</f>
        <v>-0.52413409783246456</v>
      </c>
      <c r="T804" s="48" t="str">
        <f>IF($C804="B",VLOOKUP($A804,Bat!$A$4:$BG$1500,T$1,FALSE),VLOOKUP($A804,Pit!$A$4:$BA$1686,T$2,FALSE))</f>
        <v>-</v>
      </c>
      <c r="U804" s="19">
        <f>IF($C804="B",VLOOKUP($A804,Bat!$A$4:$AU$1464,46,FALSE),VLOOKUP($A804,Pit!$A$4:$BD$1664,55,FALSE))</f>
        <v>800</v>
      </c>
      <c r="V804" s="19">
        <f>IF($C804="B",VLOOKUP($A804,Bat!$A$4:$BA$1464,47,FALSE),VLOOKUP($A804,Pit!$A$4:$BF$1664,56,FALSE))</f>
        <v>800</v>
      </c>
      <c r="W804" s="19">
        <f>IF($C804="B",VLOOKUP($A804,Bat!$A$4:$BA$1464,48,FALSE),VLOOKUP($A804,Pit!$A$4:$BF$1664,57,FALSE))</f>
        <v>0</v>
      </c>
      <c r="X804" s="14">
        <f t="shared" si="55"/>
        <v>1628</v>
      </c>
      <c r="Y804" s="20">
        <f t="shared" si="56"/>
        <v>778</v>
      </c>
      <c r="Z804" s="14" t="str">
        <f>IFERROR(VLOOKUP($D804,Results37!$F$3:$L$1396,Z$1,FALSE),"")</f>
        <v/>
      </c>
      <c r="AA804" s="43" t="str">
        <f>IF(ISERROR(VLOOKUP(D804,Results37!$F$3:$O$1399,AA$1,FALSE)),"",IF(VLOOKUP(D804,Results37!$F$3:$O$1399,AA$1+1,FALSE)=1,"S"&amp;VLOOKUP(D804,Results37!$F$3:$O$1399,AA$1,FALSE),VLOOKUP(D804,Results37!$F$3:$O$1399,AA$1,FALSE)))</f>
        <v/>
      </c>
      <c r="AB804" s="14" t="str">
        <f>IFERROR(VLOOKUP($D804,Results37!$F$3:$L$1396,AB$1,FALSE),"")</f>
        <v/>
      </c>
      <c r="AC804" s="14" t="str">
        <f>IFERROR(VLOOKUP($D804,Results37!$F$3:$L$1396,AC$1,FALSE),"")</f>
        <v/>
      </c>
      <c r="AD804" s="14" t="e">
        <f t="shared" si="57"/>
        <v>#VALUE!</v>
      </c>
      <c r="AE804" s="18" t="str">
        <f>IF(ISERROR(VLOOKUP($AC804&amp;"-"&amp;$F804&amp;" "&amp;G804,Bonuses!$B$1:$G$1006,4,FALSE)),"",INT(VLOOKUP($AC804&amp;"-"&amp;$F804&amp;" "&amp;$G804,Bonuses!$B$1:$G$1006,4,FALSE)))</f>
        <v/>
      </c>
      <c r="AF804" s="14" t="str">
        <f>AA804&amp;"."&amp;AB804&amp;" ("&amp;Z804&amp;") - "&amp;E804&amp;" "&amp;F804&amp;" "&amp;G804</f>
        <v>. () - 1B Eric York</v>
      </c>
    </row>
    <row r="805" spans="1:32" s="19" customFormat="1" hidden="1" x14ac:dyDescent="0.3">
      <c r="A805" s="19">
        <v>11397</v>
      </c>
      <c r="B805" s="19">
        <f t="shared" si="54"/>
        <v>0</v>
      </c>
      <c r="C805" s="14" t="str">
        <f>IF(ISNUMBER(IFERROR(VLOOKUP($A805,Pit!$A$4:$A$600,1,FALSE),"B")),"P","B")</f>
        <v>P</v>
      </c>
      <c r="D805" s="15">
        <f>IF($C805="B",VLOOKUP($A805,Bat!$A$4:$BG$1500,D$1,FALSE),VLOOKUP($A805,Pit!$A$4:$BA$1686,D$2,FALSE))</f>
        <v>11397</v>
      </c>
      <c r="E805" s="14" t="str">
        <f>IF($C805="B",VLOOKUP($A805,Bat!$A$4:$BG$1500,E$1,FALSE),VLOOKUP($A805,Pit!$A$4:$BA$1686,E$2,FALSE))</f>
        <v>RP</v>
      </c>
      <c r="F805" s="14" t="str">
        <f>IF($C805="B",VLOOKUP($A805,Bat!$A$4:$BG$1500,F$1,FALSE),VLOOKUP($A805,Pit!$A$4:$BA$1686,F$2,FALSE))</f>
        <v>Ed</v>
      </c>
      <c r="G805" s="14" t="str">
        <f>IF($C805="B",VLOOKUP($A805,Bat!$A$4:$BG$1500,G$1,FALSE),VLOOKUP($A805,Pit!$A$4:$BA$1686,G$2,FALSE))</f>
        <v>Davis</v>
      </c>
      <c r="H805" s="14">
        <f>IF($C805="B",VLOOKUP($A805,Bat!$A$4:$BG$1500,H$1,FALSE),VLOOKUP($A805,Pit!$A$4:$BA$1686,H$2,FALSE))</f>
        <v>21</v>
      </c>
      <c r="I805" s="14" t="str">
        <f>IF($C805="B",VLOOKUP($A805,Bat!$A$4:$BG$1500,I$1,FALSE),VLOOKUP($A805,Pit!$A$4:$BA$1686,I$2,FALSE))</f>
        <v>L</v>
      </c>
      <c r="J805" s="14" t="str">
        <f>IF($C805="B",VLOOKUP($A805,Bat!$A$4:$BG$1500,J$1,FALSE),VLOOKUP($A805,Pit!$A$4:$BA$1686,J$2,FALSE))</f>
        <v>L</v>
      </c>
      <c r="K805" s="14" t="str">
        <f>IF($C805="B",VLOOKUP($A805,Bat!$A$4:$BG$1500,K$1,FALSE),VLOOKUP($A805,Pit!$A$4:$BA$1686,K$2,FALSE))</f>
        <v>High</v>
      </c>
      <c r="L805" s="15" t="str">
        <f>IF($C805="B",VLOOKUP($A805,Bat!$A$4:$BG$1500,L$1,FALSE),VLOOKUP($A805,Pit!$A$4:$BA$1686,L$2,FALSE))</f>
        <v>Normal</v>
      </c>
      <c r="M805" s="14">
        <f>IF($C805="B",VLOOKUP($A805,Bat!$A$4:$BG$1500,M$1,FALSE),VLOOKUP($A805,Pit!$A$4:$BA$1686,M$2,FALSE))</f>
        <v>3</v>
      </c>
      <c r="N805" s="14">
        <f>IF($C805="B",VLOOKUP($A805,Bat!$A$4:$BG$1500,N$1,FALSE),VLOOKUP($A805,Pit!$A$4:$BA$1686,N$2,FALSE))</f>
        <v>2</v>
      </c>
      <c r="O805" s="14">
        <f>IF($C805="B",VLOOKUP($A805,Bat!$A$4:$BG$1500,O$1,FALSE),VLOOKUP($A805,Pit!$A$4:$BA$1686,O$2,FALSE))</f>
        <v>3</v>
      </c>
      <c r="P805" s="14" t="str">
        <f>IF($C805="B",VLOOKUP($A805,Bat!$A$4:$BG$1500,P$1,FALSE),VLOOKUP($A805,Pit!$A$4:$BA$1686,P$2,FALSE))</f>
        <v>87-89 Mph</v>
      </c>
      <c r="Q805" s="15">
        <f>IF($C805="B",VLOOKUP($A805,Bat!$A$4:$BG$1500,Q$1,FALSE),VLOOKUP($A805,Pit!$A$4:$BA$1686,Q$2,FALSE))</f>
        <v>8</v>
      </c>
      <c r="R805" s="16">
        <f>IF($C805="B",VLOOKUP($A805,Bat!$A$4:$BG$1500,R$1,FALSE),VLOOKUP($A805,Pit!$A$4:$BA$1686,R$2,FALSE))</f>
        <v>95.268109702214431</v>
      </c>
      <c r="S805" s="17">
        <f>IF($C805="B",VLOOKUP($A805,Bat!$A$4:$BG$1500,S$1,FALSE),VLOOKUP($A805,Pit!$A$4:$BA$1686,S$2,FALSE))</f>
        <v>-0.528711762336455</v>
      </c>
      <c r="T805" s="48" t="str">
        <f>IF($C805="B",VLOOKUP($A805,Bat!$A$4:$BG$1500,T$1,FALSE),VLOOKUP($A805,Pit!$A$4:$BA$1686,T$2,FALSE))</f>
        <v>$34k</v>
      </c>
      <c r="U805" s="19">
        <f>IF($C805="B",VLOOKUP($A805,Bat!$A$4:$AU$1464,46,FALSE),VLOOKUP($A805,Pit!$A$4:$BD$1664,55,FALSE))</f>
        <v>800</v>
      </c>
      <c r="V805" s="19">
        <f>IF($C805="B",VLOOKUP($A805,Bat!$A$4:$BA$1464,47,FALSE),VLOOKUP($A805,Pit!$A$4:$BF$1664,56,FALSE))</f>
        <v>800</v>
      </c>
      <c r="W805" s="19">
        <f>IF($C805="B",VLOOKUP($A805,Bat!$A$4:$BA$1464,48,FALSE),VLOOKUP($A805,Pit!$A$4:$BF$1664,57,FALSE))</f>
        <v>0</v>
      </c>
      <c r="X805" s="14">
        <f t="shared" si="55"/>
        <v>1633</v>
      </c>
      <c r="Y805" s="20">
        <f t="shared" si="56"/>
        <v>783</v>
      </c>
      <c r="Z805" s="14" t="str">
        <f>IFERROR(VLOOKUP($D805,Results37!$F$3:$L$1396,Z$1,FALSE),"")</f>
        <v/>
      </c>
      <c r="AA805" s="43" t="str">
        <f>IF(ISERROR(VLOOKUP(D805,Results37!$F$3:$O$1399,AA$1,FALSE)),"",IF(VLOOKUP(D805,Results37!$F$3:$O$1399,AA$1+1,FALSE)=1,"S"&amp;VLOOKUP(D805,Results37!$F$3:$O$1399,AA$1,FALSE),VLOOKUP(D805,Results37!$F$3:$O$1399,AA$1,FALSE)))</f>
        <v/>
      </c>
      <c r="AB805" s="14" t="str">
        <f>IFERROR(VLOOKUP($D805,Results37!$F$3:$L$1396,AB$1,FALSE),"")</f>
        <v/>
      </c>
      <c r="AC805" s="14" t="str">
        <f>IFERROR(VLOOKUP($D805,Results37!$F$3:$L$1396,AC$1,FALSE),"")</f>
        <v/>
      </c>
      <c r="AD805" s="14" t="e">
        <f t="shared" si="57"/>
        <v>#VALUE!</v>
      </c>
      <c r="AE805" s="18" t="str">
        <f>IF(ISERROR(VLOOKUP($AC805&amp;"-"&amp;$F805&amp;" "&amp;G805,Bonuses!$B$1:$G$1006,4,FALSE)),"",INT(VLOOKUP($AC805&amp;"-"&amp;$F805&amp;" "&amp;$G805,Bonuses!$B$1:$G$1006,4,FALSE)))</f>
        <v/>
      </c>
      <c r="AF805" s="14" t="str">
        <f>IF(ISERROR(VLOOKUP($AC805&amp;"-"&amp;$F805,Bonuses!$B$1:$G$1006,5,FALSE)),"",IF(VLOOKUP($AC805&amp;"-"&amp;$F805,Bonuses!$B$1:$G$1006,5,FALSE)="","",VLOOKUP($AC805&amp;"-"&amp;$F805,Bonuses!$B$1:$G$1006,6,FALSE)&amp;" yrs, "&amp;VLOOKUP($AC805&amp;"-"&amp;$F805,Bonuses!$B$1:$G$1006,5,FALSE)))</f>
        <v/>
      </c>
    </row>
    <row r="806" spans="1:32" s="19" customFormat="1" hidden="1" x14ac:dyDescent="0.3">
      <c r="A806" s="19">
        <v>11381</v>
      </c>
      <c r="B806" s="19">
        <f t="shared" si="54"/>
        <v>0</v>
      </c>
      <c r="C806" s="14" t="str">
        <f>IF(ISNUMBER(IFERROR(VLOOKUP($A806,Pit!$A$4:$A$600,1,FALSE),"B")),"P","B")</f>
        <v>P</v>
      </c>
      <c r="D806" s="15">
        <f>IF($C806="B",VLOOKUP($A806,Bat!$A$4:$BG$1500,D$1,FALSE),VLOOKUP($A806,Pit!$A$4:$BA$1686,D$2,FALSE))</f>
        <v>11381</v>
      </c>
      <c r="E806" s="14" t="str">
        <f>IF($C806="B",VLOOKUP($A806,Bat!$A$4:$BG$1500,E$1,FALSE),VLOOKUP($A806,Pit!$A$4:$BA$1686,E$2,FALSE))</f>
        <v>SP</v>
      </c>
      <c r="F806" s="14" t="str">
        <f>IF($C806="B",VLOOKUP($A806,Bat!$A$4:$BG$1500,F$1,FALSE),VLOOKUP($A806,Pit!$A$4:$BA$1686,F$2,FALSE))</f>
        <v>Yoshinori</v>
      </c>
      <c r="G806" s="14" t="str">
        <f>IF($C806="B",VLOOKUP($A806,Bat!$A$4:$BG$1500,G$1,FALSE),VLOOKUP($A806,Pit!$A$4:$BA$1686,G$2,FALSE))</f>
        <v>Kichida</v>
      </c>
      <c r="H806" s="14">
        <f>IF($C806="B",VLOOKUP($A806,Bat!$A$4:$BG$1500,H$1,FALSE),VLOOKUP($A806,Pit!$A$4:$BA$1686,H$2,FALSE))</f>
        <v>22</v>
      </c>
      <c r="I806" s="14" t="str">
        <f>IF($C806="B",VLOOKUP($A806,Bat!$A$4:$BG$1500,I$1,FALSE),VLOOKUP($A806,Pit!$A$4:$BA$1686,I$2,FALSE))</f>
        <v>R</v>
      </c>
      <c r="J806" s="14" t="str">
        <f>IF($C806="B",VLOOKUP($A806,Bat!$A$4:$BG$1500,J$1,FALSE),VLOOKUP($A806,Pit!$A$4:$BA$1686,J$2,FALSE))</f>
        <v>R</v>
      </c>
      <c r="K806" s="14" t="str">
        <f>IF($C806="B",VLOOKUP($A806,Bat!$A$4:$BG$1500,K$1,FALSE),VLOOKUP($A806,Pit!$A$4:$BA$1686,K$2,FALSE))</f>
        <v>Low</v>
      </c>
      <c r="L806" s="15" t="str">
        <f>IF($C806="B",VLOOKUP($A806,Bat!$A$4:$BG$1500,L$1,FALSE),VLOOKUP($A806,Pit!$A$4:$BA$1686,L$2,FALSE))</f>
        <v>Normal</v>
      </c>
      <c r="M806" s="14">
        <f>IF($C806="B",VLOOKUP($A806,Bat!$A$4:$BG$1500,M$1,FALSE),VLOOKUP($A806,Pit!$A$4:$BA$1686,M$2,FALSE))</f>
        <v>4</v>
      </c>
      <c r="N806" s="14">
        <f>IF($C806="B",VLOOKUP($A806,Bat!$A$4:$BG$1500,N$1,FALSE),VLOOKUP($A806,Pit!$A$4:$BA$1686,N$2,FALSE))</f>
        <v>1</v>
      </c>
      <c r="O806" s="14">
        <f>IF($C806="B",VLOOKUP($A806,Bat!$A$4:$BG$1500,O$1,FALSE),VLOOKUP($A806,Pit!$A$4:$BA$1686,O$2,FALSE))</f>
        <v>3</v>
      </c>
      <c r="P806" s="14" t="str">
        <f>IF($C806="B",VLOOKUP($A806,Bat!$A$4:$BG$1500,P$1,FALSE),VLOOKUP($A806,Pit!$A$4:$BA$1686,P$2,FALSE))</f>
        <v>91-93 Mph</v>
      </c>
      <c r="Q806" s="15">
        <f>IF($C806="B",VLOOKUP($A806,Bat!$A$4:$BG$1500,Q$1,FALSE),VLOOKUP($A806,Pit!$A$4:$BA$1686,Q$2,FALSE))</f>
        <v>6</v>
      </c>
      <c r="R806" s="16">
        <f>IF($C806="B",VLOOKUP($A806,Bat!$A$4:$BG$1500,R$1,FALSE),VLOOKUP($A806,Pit!$A$4:$BA$1686,R$2,FALSE))</f>
        <v>96.87929476981769</v>
      </c>
      <c r="S806" s="17">
        <f>IF($C806="B",VLOOKUP($A806,Bat!$A$4:$BG$1500,S$1,FALSE),VLOOKUP($A806,Pit!$A$4:$BA$1686,S$2,FALSE))</f>
        <v>-0.38006920225158297</v>
      </c>
      <c r="T806" s="48" t="str">
        <f>IF($C806="B",VLOOKUP($A806,Bat!$A$4:$BG$1500,T$1,FALSE),VLOOKUP($A806,Pit!$A$4:$BA$1686,T$2,FALSE))</f>
        <v>-</v>
      </c>
      <c r="U806" s="19">
        <f>IF($C806="B",VLOOKUP($A806,Bat!$A$4:$AU$1464,46,FALSE),VLOOKUP($A806,Pit!$A$4:$BD$1664,55,FALSE))</f>
        <v>800</v>
      </c>
      <c r="V806" s="19">
        <f>IF($C806="B",VLOOKUP($A806,Bat!$A$4:$BA$1464,47,FALSE),VLOOKUP($A806,Pit!$A$4:$BF$1664,56,FALSE))</f>
        <v>800</v>
      </c>
      <c r="W806" s="19">
        <f>IF($C806="B",VLOOKUP($A806,Bat!$A$4:$BA$1464,48,FALSE),VLOOKUP($A806,Pit!$A$4:$BF$1664,57,FALSE))</f>
        <v>0</v>
      </c>
      <c r="X806" s="14">
        <f t="shared" si="55"/>
        <v>1538</v>
      </c>
      <c r="Y806" s="20">
        <f t="shared" si="56"/>
        <v>688</v>
      </c>
      <c r="Z806" s="14" t="str">
        <f>IFERROR(VLOOKUP($D806,Results37!$F$3:$L$1396,Z$1,FALSE),"")</f>
        <v/>
      </c>
      <c r="AA806" s="43" t="str">
        <f>IF(ISERROR(VLOOKUP(D806,Results37!$F$3:$O$1399,AA$1,FALSE)),"",IF(VLOOKUP(D806,Results37!$F$3:$O$1399,AA$1+1,FALSE)=1,"S"&amp;VLOOKUP(D806,Results37!$F$3:$O$1399,AA$1,FALSE),VLOOKUP(D806,Results37!$F$3:$O$1399,AA$1,FALSE)))</f>
        <v/>
      </c>
      <c r="AB806" s="14" t="str">
        <f>IFERROR(VLOOKUP($D806,Results37!$F$3:$L$1396,AB$1,FALSE),"")</f>
        <v/>
      </c>
      <c r="AC806" s="14" t="str">
        <f>IFERROR(VLOOKUP($D806,Results37!$F$3:$L$1396,AC$1,FALSE),"")</f>
        <v/>
      </c>
      <c r="AD806" s="14" t="e">
        <f t="shared" si="57"/>
        <v>#VALUE!</v>
      </c>
      <c r="AE806" s="18" t="str">
        <f>IF(ISERROR(VLOOKUP($AC806&amp;"-"&amp;$F806&amp;" "&amp;G806,Bonuses!$B$1:$G$1006,4,FALSE)),"",INT(VLOOKUP($AC806&amp;"-"&amp;$F806&amp;" "&amp;$G806,Bonuses!$B$1:$G$1006,4,FALSE)))</f>
        <v/>
      </c>
      <c r="AF806" s="14" t="str">
        <f>IF(ISERROR(VLOOKUP($AC806&amp;"-"&amp;$F806,Bonuses!$B$1:$G$1006,5,FALSE)),"",IF(VLOOKUP($AC806&amp;"-"&amp;$F806,Bonuses!$B$1:$G$1006,5,FALSE)="","",VLOOKUP($AC806&amp;"-"&amp;$F806,Bonuses!$B$1:$G$1006,6,FALSE)&amp;" yrs, "&amp;VLOOKUP($AC806&amp;"-"&amp;$F806,Bonuses!$B$1:$G$1006,5,FALSE)))</f>
        <v/>
      </c>
    </row>
    <row r="807" spans="1:32" s="19" customFormat="1" hidden="1" x14ac:dyDescent="0.3">
      <c r="A807" s="19">
        <v>5487</v>
      </c>
      <c r="B807" s="19">
        <f t="shared" si="54"/>
        <v>0</v>
      </c>
      <c r="C807" s="14" t="str">
        <f>IF(ISNUMBER(IFERROR(VLOOKUP($A807,Pit!$A$4:$A$600,1,FALSE),"B")),"P","B")</f>
        <v>P</v>
      </c>
      <c r="D807" s="15">
        <f>IF($C807="B",VLOOKUP($A807,Bat!$A$4:$BG$1500,D$1,FALSE),VLOOKUP($A807,Pit!$A$4:$BA$1686,D$2,FALSE))</f>
        <v>5487</v>
      </c>
      <c r="E807" s="14" t="str">
        <f>IF($C807="B",VLOOKUP($A807,Bat!$A$4:$BG$1500,E$1,FALSE),VLOOKUP($A807,Pit!$A$4:$BA$1686,E$2,FALSE))</f>
        <v>RP</v>
      </c>
      <c r="F807" s="14" t="str">
        <f>IF($C807="B",VLOOKUP($A807,Bat!$A$4:$BG$1500,F$1,FALSE),VLOOKUP($A807,Pit!$A$4:$BA$1686,F$2,FALSE))</f>
        <v>Tim</v>
      </c>
      <c r="G807" s="14" t="str">
        <f>IF($C807="B",VLOOKUP($A807,Bat!$A$4:$BG$1500,G$1,FALSE),VLOOKUP($A807,Pit!$A$4:$BA$1686,G$2,FALSE))</f>
        <v>Parkinson</v>
      </c>
      <c r="H807" s="14">
        <f>IF($C807="B",VLOOKUP($A807,Bat!$A$4:$BG$1500,H$1,FALSE),VLOOKUP($A807,Pit!$A$4:$BA$1686,H$2,FALSE))</f>
        <v>18</v>
      </c>
      <c r="I807" s="14" t="str">
        <f>IF($C807="B",VLOOKUP($A807,Bat!$A$4:$BG$1500,I$1,FALSE),VLOOKUP($A807,Pit!$A$4:$BA$1686,I$2,FALSE))</f>
        <v>L</v>
      </c>
      <c r="J807" s="14" t="str">
        <f>IF($C807="B",VLOOKUP($A807,Bat!$A$4:$BG$1500,J$1,FALSE),VLOOKUP($A807,Pit!$A$4:$BA$1686,J$2,FALSE))</f>
        <v>L</v>
      </c>
      <c r="K807" s="14" t="str">
        <f>IF($C807="B",VLOOKUP($A807,Bat!$A$4:$BG$1500,K$1,FALSE),VLOOKUP($A807,Pit!$A$4:$BA$1686,K$2,FALSE))</f>
        <v>Normal</v>
      </c>
      <c r="L807" s="15" t="str">
        <f>IF($C807="B",VLOOKUP($A807,Bat!$A$4:$BG$1500,L$1,FALSE),VLOOKUP($A807,Pit!$A$4:$BA$1686,L$2,FALSE))</f>
        <v>Normal</v>
      </c>
      <c r="M807" s="14">
        <f>IF($C807="B",VLOOKUP($A807,Bat!$A$4:$BG$1500,M$1,FALSE),VLOOKUP($A807,Pit!$A$4:$BA$1686,M$2,FALSE))</f>
        <v>2</v>
      </c>
      <c r="N807" s="14">
        <f>IF($C807="B",VLOOKUP($A807,Bat!$A$4:$BG$1500,N$1,FALSE),VLOOKUP($A807,Pit!$A$4:$BA$1686,N$2,FALSE))</f>
        <v>2</v>
      </c>
      <c r="O807" s="14">
        <f>IF($C807="B",VLOOKUP($A807,Bat!$A$4:$BG$1500,O$1,FALSE),VLOOKUP($A807,Pit!$A$4:$BA$1686,O$2,FALSE))</f>
        <v>2</v>
      </c>
      <c r="P807" s="14" t="str">
        <f>IF($C807="B",VLOOKUP($A807,Bat!$A$4:$BG$1500,P$1,FALSE),VLOOKUP($A807,Pit!$A$4:$BA$1686,P$2,FALSE))</f>
        <v>80-83 Mph</v>
      </c>
      <c r="Q807" s="15">
        <f>IF($C807="B",VLOOKUP($A807,Bat!$A$4:$BG$1500,Q$1,FALSE),VLOOKUP($A807,Pit!$A$4:$BA$1686,Q$2,FALSE))</f>
        <v>7</v>
      </c>
      <c r="R807" s="16">
        <f>IF($C807="B",VLOOKUP($A807,Bat!$A$4:$BG$1500,R$1,FALSE),VLOOKUP($A807,Pit!$A$4:$BA$1686,R$2,FALSE))</f>
        <v>95.248691107306442</v>
      </c>
      <c r="S807" s="17">
        <f>IF($C807="B",VLOOKUP($A807,Bat!$A$4:$BG$1500,S$1,FALSE),VLOOKUP($A807,Pit!$A$4:$BA$1686,S$2,FALSE))</f>
        <v>-0.5305032571302023</v>
      </c>
      <c r="T807" s="48" t="str">
        <f>IF($C807="B",VLOOKUP($A807,Bat!$A$4:$BG$1500,T$1,FALSE),VLOOKUP($A807,Pit!$A$4:$BA$1686,T$2,FALSE))</f>
        <v>$70k</v>
      </c>
      <c r="U807" s="19">
        <f>IF($C807="B",VLOOKUP($A807,Bat!$A$4:$AU$1464,46,FALSE),VLOOKUP($A807,Pit!$A$4:$BD$1664,55,FALSE))</f>
        <v>800</v>
      </c>
      <c r="V807" s="19">
        <f>IF($C807="B",VLOOKUP($A807,Bat!$A$4:$BA$1464,47,FALSE),VLOOKUP($A807,Pit!$A$4:$BF$1664,56,FALSE))</f>
        <v>800</v>
      </c>
      <c r="W807" s="19">
        <f>IF($C807="B",VLOOKUP($A807,Bat!$A$4:$BA$1464,48,FALSE),VLOOKUP($A807,Pit!$A$4:$BF$1664,57,FALSE))</f>
        <v>0</v>
      </c>
      <c r="X807" s="14">
        <f t="shared" si="55"/>
        <v>1634</v>
      </c>
      <c r="Y807" s="20">
        <f t="shared" si="56"/>
        <v>784</v>
      </c>
      <c r="Z807" s="14" t="str">
        <f>IFERROR(VLOOKUP($D807,Results37!$F$3:$L$1396,Z$1,FALSE),"")</f>
        <v/>
      </c>
      <c r="AA807" s="43" t="str">
        <f>IF(ISERROR(VLOOKUP(D807,Results37!$F$3:$O$1399,AA$1,FALSE)),"",IF(VLOOKUP(D807,Results37!$F$3:$O$1399,AA$1+1,FALSE)=1,"S"&amp;VLOOKUP(D807,Results37!$F$3:$O$1399,AA$1,FALSE),VLOOKUP(D807,Results37!$F$3:$O$1399,AA$1,FALSE)))</f>
        <v/>
      </c>
      <c r="AB807" s="14" t="str">
        <f>IFERROR(VLOOKUP($D807,Results37!$F$3:$L$1396,AB$1,FALSE),"")</f>
        <v/>
      </c>
      <c r="AC807" s="14" t="str">
        <f>IFERROR(VLOOKUP($D807,Results37!$F$3:$L$1396,AC$1,FALSE),"")</f>
        <v/>
      </c>
      <c r="AD807" s="14" t="e">
        <f t="shared" si="57"/>
        <v>#VALUE!</v>
      </c>
      <c r="AE807" s="18" t="str">
        <f>IF(ISERROR(VLOOKUP($AC807&amp;"-"&amp;$F807&amp;" "&amp;G807,Bonuses!$B$1:$G$1006,4,FALSE)),"",INT(VLOOKUP($AC807&amp;"-"&amp;$F807&amp;" "&amp;$G807,Bonuses!$B$1:$G$1006,4,FALSE)))</f>
        <v/>
      </c>
      <c r="AF807" s="14" t="str">
        <f>AA807&amp;"."&amp;AB807&amp;" ("&amp;Z807&amp;" overall) - "&amp;IF(C807="B",E807,J807&amp;"HP")&amp;" [url=http://www.pebabaseball.com/reports/news/html/players/player_"&amp;D807&amp;".html]"&amp;F807&amp;" "&amp;G807&amp;"[/url]"</f>
        <v>. ( overall) - LHP [url=http://www.pebabaseball.com/reports/news/html/players/player_5487.html]Tim Parkinson[/url]</v>
      </c>
    </row>
    <row r="808" spans="1:32" s="19" customFormat="1" hidden="1" x14ac:dyDescent="0.3">
      <c r="A808" s="19">
        <v>10912</v>
      </c>
      <c r="B808" s="19">
        <f t="shared" si="54"/>
        <v>0</v>
      </c>
      <c r="C808" s="14" t="str">
        <f>IF(ISNUMBER(IFERROR(VLOOKUP($A808,Pit!$A$4:$A$600,1,FALSE),"B")),"P","B")</f>
        <v>B</v>
      </c>
      <c r="D808" s="15">
        <f>IF($C808="B",VLOOKUP($A808,Bat!$A$4:$BG$1500,D$1,FALSE),VLOOKUP($A808,Pit!$A$4:$BA$1686,D$2,FALSE))</f>
        <v>10912</v>
      </c>
      <c r="E808" s="14" t="str">
        <f>IF($C808="B",VLOOKUP($A808,Bat!$A$4:$BG$1500,E$1,FALSE),VLOOKUP($A808,Pit!$A$4:$BA$1686,E$2,FALSE))</f>
        <v>LF</v>
      </c>
      <c r="F808" s="14" t="str">
        <f>IF($C808="B",VLOOKUP($A808,Bat!$A$4:$BG$1500,F$1,FALSE),VLOOKUP($A808,Pit!$A$4:$BA$1686,F$2,FALSE))</f>
        <v>Jean</v>
      </c>
      <c r="G808" s="14" t="str">
        <f>IF($C808="B",VLOOKUP($A808,Bat!$A$4:$BG$1500,G$1,FALSE),VLOOKUP($A808,Pit!$A$4:$BA$1686,G$2,FALSE))</f>
        <v>Faes</v>
      </c>
      <c r="H808" s="14">
        <f>IF($C808="B",VLOOKUP($A808,Bat!$A$4:$BG$1500,H$1,FALSE),VLOOKUP($A808,Pit!$A$4:$BA$1686,H$2,FALSE))</f>
        <v>22</v>
      </c>
      <c r="I808" s="14" t="str">
        <f>IF($C808="B",VLOOKUP($A808,Bat!$A$4:$BG$1500,I$1,FALSE),VLOOKUP($A808,Pit!$A$4:$BA$1686,I$2,FALSE))</f>
        <v>S</v>
      </c>
      <c r="J808" s="14" t="str">
        <f>IF($C808="B",VLOOKUP($A808,Bat!$A$4:$BG$1500,J$1,FALSE),VLOOKUP($A808,Pit!$A$4:$BA$1686,J$2,FALSE))</f>
        <v>R</v>
      </c>
      <c r="K808" s="14" t="str">
        <f>IF($C808="B",VLOOKUP($A808,Bat!$A$4:$BG$1500,K$1,FALSE),VLOOKUP($A808,Pit!$A$4:$BA$1686,K$2,FALSE))</f>
        <v>Low</v>
      </c>
      <c r="L808" s="15" t="str">
        <f>IF($C808="B",VLOOKUP($A808,Bat!$A$4:$BG$1500,L$1,FALSE),VLOOKUP($A808,Pit!$A$4:$BA$1686,L$2,FALSE))</f>
        <v>Normal</v>
      </c>
      <c r="M808" s="14">
        <f>IF($C808="B",VLOOKUP($A808,Bat!$A$4:$BG$1500,M$1,FALSE),VLOOKUP($A808,Pit!$A$4:$BA$1686,M$2,FALSE))</f>
        <v>3</v>
      </c>
      <c r="N808" s="14">
        <f>IF($C808="B",VLOOKUP($A808,Bat!$A$4:$BG$1500,N$1,FALSE),VLOOKUP($A808,Pit!$A$4:$BA$1686,N$2,FALSE))</f>
        <v>3</v>
      </c>
      <c r="O808" s="14">
        <f>IF($C808="B",VLOOKUP($A808,Bat!$A$4:$BG$1500,O$1,FALSE),VLOOKUP($A808,Pit!$A$4:$BA$1686,O$2,FALSE))</f>
        <v>4</v>
      </c>
      <c r="P808" s="14">
        <f>IF($C808="B",VLOOKUP($A808,Bat!$A$4:$BG$1500,P$1,FALSE),VLOOKUP($A808,Pit!$A$4:$BA$1686,P$2,FALSE))</f>
        <v>5</v>
      </c>
      <c r="Q808" s="15">
        <f>IF($C808="B",VLOOKUP($A808,Bat!$A$4:$BG$1500,Q$1,FALSE),VLOOKUP($A808,Pit!$A$4:$BA$1686,Q$2,FALSE))</f>
        <v>3</v>
      </c>
      <c r="R808" s="16">
        <f>IF($C808="B",VLOOKUP($A808,Bat!$A$4:$BG$1500,R$1,FALSE),VLOOKUP($A808,Pit!$A$4:$BA$1686,R$2,FALSE))</f>
        <v>106.37883100636745</v>
      </c>
      <c r="S808" s="17">
        <f>IF($C808="B",VLOOKUP($A808,Bat!$A$4:$BG$1500,S$1,FALSE),VLOOKUP($A808,Pit!$A$4:$BA$1686,S$2,FALSE))</f>
        <v>-0.36120178521813845</v>
      </c>
      <c r="T808" s="48" t="str">
        <f>IF($C808="B",VLOOKUP($A808,Bat!$A$4:$BG$1500,T$1,FALSE),VLOOKUP($A808,Pit!$A$4:$BA$1686,T$2,FALSE))</f>
        <v>-</v>
      </c>
      <c r="U808" s="19">
        <f>IF($C808="B",VLOOKUP($A808,Bat!$A$4:$AU$1464,46,FALSE),VLOOKUP($A808,Pit!$A$4:$BD$1664,55,FALSE))</f>
        <v>800</v>
      </c>
      <c r="V808" s="19">
        <f>IF($C808="B",VLOOKUP($A808,Bat!$A$4:$BA$1464,47,FALSE),VLOOKUP($A808,Pit!$A$4:$BF$1664,56,FALSE))</f>
        <v>800</v>
      </c>
      <c r="W808" s="19">
        <f>IF($C808="B",VLOOKUP($A808,Bat!$A$4:$BA$1464,48,FALSE),VLOOKUP($A808,Pit!$A$4:$BF$1664,57,FALSE))</f>
        <v>0</v>
      </c>
      <c r="X808" s="14">
        <f t="shared" si="55"/>
        <v>1529</v>
      </c>
      <c r="Y808" s="20">
        <f t="shared" si="56"/>
        <v>679</v>
      </c>
      <c r="Z808" s="14">
        <f>IFERROR(VLOOKUP($D808,Results37!$F$3:$L$1396,Z$1,FALSE),"")</f>
        <v>488</v>
      </c>
      <c r="AA808" s="43">
        <f>IF(ISERROR(VLOOKUP(D808,Results37!$F$3:$O$1399,AA$1,FALSE)),"",IF(VLOOKUP(D808,Results37!$F$3:$O$1399,AA$1+1,FALSE)=1,"S"&amp;VLOOKUP(D808,Results37!$F$3:$O$1399,AA$1,FALSE),VLOOKUP(D808,Results37!$F$3:$O$1399,AA$1,FALSE)))</f>
        <v>16</v>
      </c>
      <c r="AB808" s="14">
        <f>IFERROR(VLOOKUP($D808,Results37!$F$3:$L$1396,AB$1,FALSE),"")</f>
        <v>20</v>
      </c>
      <c r="AC808" s="14" t="str">
        <f>IFERROR(VLOOKUP($D808,Results37!$F$3:$L$1396,AC$1,FALSE),"")</f>
        <v>New Orleans Trendsetters</v>
      </c>
      <c r="AD808" s="14">
        <f t="shared" si="57"/>
        <v>1041</v>
      </c>
      <c r="AE808" s="18" t="str">
        <f>IF(ISERROR(VLOOKUP($AC808&amp;"-"&amp;$F808&amp;" "&amp;G808,Bonuses!$B$1:$G$1006,4,FALSE)),"",INT(VLOOKUP($AC808&amp;"-"&amp;$F808&amp;" "&amp;$G808,Bonuses!$B$1:$G$1006,4,FALSE)))</f>
        <v/>
      </c>
      <c r="AF808" s="14" t="str">
        <f>AA808&amp;"."&amp;AB808&amp;" ("&amp;Z808&amp;") - "&amp;E808&amp;" "&amp;F808&amp;" "&amp;G808</f>
        <v>16.20 (488) - LF Jean Faes</v>
      </c>
    </row>
    <row r="809" spans="1:32" s="19" customFormat="1" hidden="1" x14ac:dyDescent="0.3">
      <c r="A809" s="19">
        <v>9596</v>
      </c>
      <c r="B809" s="19">
        <f t="shared" si="54"/>
        <v>0</v>
      </c>
      <c r="C809" s="14" t="str">
        <f>IF(ISNUMBER(IFERROR(VLOOKUP($A809,Pit!$A$4:$A$600,1,FALSE),"B")),"P","B")</f>
        <v>B</v>
      </c>
      <c r="D809" s="15">
        <f>IF($C809="B",VLOOKUP($A809,Bat!$A$4:$BG$1500,D$1,FALSE),VLOOKUP($A809,Pit!$A$4:$BA$1686,D$2,FALSE))</f>
        <v>9596</v>
      </c>
      <c r="E809" s="14" t="str">
        <f>IF($C809="B",VLOOKUP($A809,Bat!$A$4:$BG$1500,E$1,FALSE),VLOOKUP($A809,Pit!$A$4:$BA$1686,E$2,FALSE))</f>
        <v>2B</v>
      </c>
      <c r="F809" s="14" t="str">
        <f>IF($C809="B",VLOOKUP($A809,Bat!$A$4:$BG$1500,F$1,FALSE),VLOOKUP($A809,Pit!$A$4:$BA$1686,F$2,FALSE))</f>
        <v>Pat</v>
      </c>
      <c r="G809" s="14" t="str">
        <f>IF($C809="B",VLOOKUP($A809,Bat!$A$4:$BG$1500,G$1,FALSE),VLOOKUP($A809,Pit!$A$4:$BA$1686,G$2,FALSE))</f>
        <v>Rodríguez</v>
      </c>
      <c r="H809" s="14">
        <f>IF($C809="B",VLOOKUP($A809,Bat!$A$4:$BG$1500,H$1,FALSE),VLOOKUP($A809,Pit!$A$4:$BA$1686,H$2,FALSE))</f>
        <v>21</v>
      </c>
      <c r="I809" s="14" t="str">
        <f>IF($C809="B",VLOOKUP($A809,Bat!$A$4:$BG$1500,I$1,FALSE),VLOOKUP($A809,Pit!$A$4:$BA$1686,I$2,FALSE))</f>
        <v>R</v>
      </c>
      <c r="J809" s="14" t="str">
        <f>IF($C809="B",VLOOKUP($A809,Bat!$A$4:$BG$1500,J$1,FALSE),VLOOKUP($A809,Pit!$A$4:$BA$1686,J$2,FALSE))</f>
        <v>R</v>
      </c>
      <c r="K809" s="14" t="str">
        <f>IF($C809="B",VLOOKUP($A809,Bat!$A$4:$BG$1500,K$1,FALSE),VLOOKUP($A809,Pit!$A$4:$BA$1686,K$2,FALSE))</f>
        <v>Low</v>
      </c>
      <c r="L809" s="15" t="str">
        <f>IF($C809="B",VLOOKUP($A809,Bat!$A$4:$BG$1500,L$1,FALSE),VLOOKUP($A809,Pit!$A$4:$BA$1686,L$2,FALSE))</f>
        <v>Normal</v>
      </c>
      <c r="M809" s="14">
        <f>IF($C809="B",VLOOKUP($A809,Bat!$A$4:$BG$1500,M$1,FALSE),VLOOKUP($A809,Pit!$A$4:$BA$1686,M$2,FALSE))</f>
        <v>3</v>
      </c>
      <c r="N809" s="14">
        <f>IF($C809="B",VLOOKUP($A809,Bat!$A$4:$BG$1500,N$1,FALSE),VLOOKUP($A809,Pit!$A$4:$BA$1686,N$2,FALSE))</f>
        <v>5</v>
      </c>
      <c r="O809" s="14">
        <f>IF($C809="B",VLOOKUP($A809,Bat!$A$4:$BG$1500,O$1,FALSE),VLOOKUP($A809,Pit!$A$4:$BA$1686,O$2,FALSE))</f>
        <v>3</v>
      </c>
      <c r="P809" s="14">
        <f>IF($C809="B",VLOOKUP($A809,Bat!$A$4:$BG$1500,P$1,FALSE),VLOOKUP($A809,Pit!$A$4:$BA$1686,P$2,FALSE))</f>
        <v>5</v>
      </c>
      <c r="Q809" s="15">
        <f>IF($C809="B",VLOOKUP($A809,Bat!$A$4:$BG$1500,Q$1,FALSE),VLOOKUP($A809,Pit!$A$4:$BA$1686,Q$2,FALSE))</f>
        <v>3</v>
      </c>
      <c r="R809" s="16">
        <f>IF($C809="B",VLOOKUP($A809,Bat!$A$4:$BG$1500,R$1,FALSE),VLOOKUP($A809,Pit!$A$4:$BA$1686,R$2,FALSE))</f>
        <v>106.29643682220109</v>
      </c>
      <c r="S809" s="17">
        <f>IF($C809="B",VLOOKUP($A809,Bat!$A$4:$BG$1500,S$1,FALSE),VLOOKUP($A809,Pit!$A$4:$BA$1686,S$2,FALSE))</f>
        <v>-0.37841300551960566</v>
      </c>
      <c r="T809" s="48" t="str">
        <f>IF($C809="B",VLOOKUP($A809,Bat!$A$4:$BG$1500,T$1,FALSE),VLOOKUP($A809,Pit!$A$4:$BA$1686,T$2,FALSE))</f>
        <v>$43k</v>
      </c>
      <c r="U809" s="19">
        <f>IF($C809="B",VLOOKUP($A809,Bat!$A$4:$AU$1464,46,FALSE),VLOOKUP($A809,Pit!$A$4:$BD$1664,55,FALSE))</f>
        <v>800</v>
      </c>
      <c r="V809" s="19">
        <f>IF($C809="B",VLOOKUP($A809,Bat!$A$4:$BA$1464,47,FALSE),VLOOKUP($A809,Pit!$A$4:$BF$1664,56,FALSE))</f>
        <v>800</v>
      </c>
      <c r="W809" s="19">
        <f>IF($C809="B",VLOOKUP($A809,Bat!$A$4:$BA$1464,48,FALSE),VLOOKUP($A809,Pit!$A$4:$BF$1664,57,FALSE))</f>
        <v>0</v>
      </c>
      <c r="X809" s="14">
        <f t="shared" si="55"/>
        <v>1537</v>
      </c>
      <c r="Y809" s="20">
        <f t="shared" si="56"/>
        <v>687</v>
      </c>
      <c r="Z809" s="14">
        <f>IFERROR(VLOOKUP($D809,Results37!$F$3:$L$1396,Z$1,FALSE),"")</f>
        <v>538</v>
      </c>
      <c r="AA809" s="43">
        <f>IF(ISERROR(VLOOKUP(D809,Results37!$F$3:$O$1399,AA$1,FALSE)),"",IF(VLOOKUP(D809,Results37!$F$3:$O$1399,AA$1+1,FALSE)=1,"S"&amp;VLOOKUP(D809,Results37!$F$3:$O$1399,AA$1,FALSE),VLOOKUP(D809,Results37!$F$3:$O$1399,AA$1,FALSE)))</f>
        <v>18</v>
      </c>
      <c r="AB809" s="14">
        <f>IFERROR(VLOOKUP($D809,Results37!$F$3:$L$1396,AB$1,FALSE),"")</f>
        <v>6</v>
      </c>
      <c r="AC809" s="14" t="str">
        <f>IFERROR(VLOOKUP($D809,Results37!$F$3:$L$1396,AC$1,FALSE),"")</f>
        <v>Scottish Claymores</v>
      </c>
      <c r="AD809" s="14">
        <f t="shared" si="57"/>
        <v>999</v>
      </c>
      <c r="AE809" s="18" t="str">
        <f>IF(ISERROR(VLOOKUP($AC809&amp;"-"&amp;$F809&amp;" "&amp;G809,Bonuses!$B$1:$G$1006,4,FALSE)),"",INT(VLOOKUP($AC809&amp;"-"&amp;$F809&amp;" "&amp;$G809,Bonuses!$B$1:$G$1006,4,FALSE)))</f>
        <v/>
      </c>
      <c r="AF809" s="14" t="str">
        <f>AA809&amp;"."&amp;AB809&amp;" ("&amp;Z809&amp;") - "&amp;E809&amp;" "&amp;F809&amp;" "&amp;G809</f>
        <v>18.6 (538) - 2B Pat Rodríguez</v>
      </c>
    </row>
    <row r="810" spans="1:32" s="19" customFormat="1" hidden="1" x14ac:dyDescent="0.3">
      <c r="A810" s="19">
        <v>10085</v>
      </c>
      <c r="B810" s="19">
        <f t="shared" si="54"/>
        <v>0</v>
      </c>
      <c r="C810" s="14" t="str">
        <f>IF(ISNUMBER(IFERROR(VLOOKUP($A810,Pit!$A$4:$A$600,1,FALSE),"B")),"P","B")</f>
        <v>B</v>
      </c>
      <c r="D810" s="15">
        <f>IF($C810="B",VLOOKUP($A810,Bat!$A$4:$BG$1500,D$1,FALSE),VLOOKUP($A810,Pit!$A$4:$BA$1686,D$2,FALSE))</f>
        <v>10085</v>
      </c>
      <c r="E810" s="14" t="str">
        <f>IF($C810="B",VLOOKUP($A810,Bat!$A$4:$BG$1500,E$1,FALSE),VLOOKUP($A810,Pit!$A$4:$BA$1686,E$2,FALSE))</f>
        <v>RF</v>
      </c>
      <c r="F810" s="14" t="str">
        <f>IF($C810="B",VLOOKUP($A810,Bat!$A$4:$BG$1500,F$1,FALSE),VLOOKUP($A810,Pit!$A$4:$BA$1686,F$2,FALSE))</f>
        <v>Bill</v>
      </c>
      <c r="G810" s="14" t="str">
        <f>IF($C810="B",VLOOKUP($A810,Bat!$A$4:$BG$1500,G$1,FALSE),VLOOKUP($A810,Pit!$A$4:$BA$1686,G$2,FALSE))</f>
        <v>Harris</v>
      </c>
      <c r="H810" s="14">
        <f>IF($C810="B",VLOOKUP($A810,Bat!$A$4:$BG$1500,H$1,FALSE),VLOOKUP($A810,Pit!$A$4:$BA$1686,H$2,FALSE))</f>
        <v>21</v>
      </c>
      <c r="I810" s="14" t="str">
        <f>IF($C810="B",VLOOKUP($A810,Bat!$A$4:$BG$1500,I$1,FALSE),VLOOKUP($A810,Pit!$A$4:$BA$1686,I$2,FALSE))</f>
        <v>R</v>
      </c>
      <c r="J810" s="14" t="str">
        <f>IF($C810="B",VLOOKUP($A810,Bat!$A$4:$BG$1500,J$1,FALSE),VLOOKUP($A810,Pit!$A$4:$BA$1686,J$2,FALSE))</f>
        <v>L</v>
      </c>
      <c r="K810" s="14" t="str">
        <f>IF($C810="B",VLOOKUP($A810,Bat!$A$4:$BG$1500,K$1,FALSE),VLOOKUP($A810,Pit!$A$4:$BA$1686,K$2,FALSE))</f>
        <v>Low</v>
      </c>
      <c r="L810" s="15" t="str">
        <f>IF($C810="B",VLOOKUP($A810,Bat!$A$4:$BG$1500,L$1,FALSE),VLOOKUP($A810,Pit!$A$4:$BA$1686,L$2,FALSE))</f>
        <v>Normal</v>
      </c>
      <c r="M810" s="14">
        <f>IF($C810="B",VLOOKUP($A810,Bat!$A$4:$BG$1500,M$1,FALSE),VLOOKUP($A810,Pit!$A$4:$BA$1686,M$2,FALSE))</f>
        <v>3</v>
      </c>
      <c r="N810" s="14">
        <f>IF($C810="B",VLOOKUP($A810,Bat!$A$4:$BG$1500,N$1,FALSE),VLOOKUP($A810,Pit!$A$4:$BA$1686,N$2,FALSE))</f>
        <v>3</v>
      </c>
      <c r="O810" s="14">
        <f>IF($C810="B",VLOOKUP($A810,Bat!$A$4:$BG$1500,O$1,FALSE),VLOOKUP($A810,Pit!$A$4:$BA$1686,O$2,FALSE))</f>
        <v>4</v>
      </c>
      <c r="P810" s="14">
        <f>IF($C810="B",VLOOKUP($A810,Bat!$A$4:$BG$1500,P$1,FALSE),VLOOKUP($A810,Pit!$A$4:$BA$1686,P$2,FALSE))</f>
        <v>4</v>
      </c>
      <c r="Q810" s="15">
        <f>IF($C810="B",VLOOKUP($A810,Bat!$A$4:$BG$1500,Q$1,FALSE),VLOOKUP($A810,Pit!$A$4:$BA$1686,Q$2,FALSE))</f>
        <v>4</v>
      </c>
      <c r="R810" s="16">
        <f>IF($C810="B",VLOOKUP($A810,Bat!$A$4:$BG$1500,R$1,FALSE),VLOOKUP($A810,Pit!$A$4:$BA$1686,R$2,FALSE))</f>
        <v>106.28698143001557</v>
      </c>
      <c r="S810" s="17">
        <f>IF($C810="B",VLOOKUP($A810,Bat!$A$4:$BG$1500,S$1,FALSE),VLOOKUP($A810,Pit!$A$4:$BA$1686,S$2,FALSE))</f>
        <v>-0.380388130822298</v>
      </c>
      <c r="T810" s="48" t="str">
        <f>IF($C810="B",VLOOKUP($A810,Bat!$A$4:$BG$1500,T$1,FALSE),VLOOKUP($A810,Pit!$A$4:$BA$1686,T$2,FALSE))</f>
        <v>$20k</v>
      </c>
      <c r="U810" s="19">
        <f>IF($C810="B",VLOOKUP($A810,Bat!$A$4:$AU$1464,46,FALSE),VLOOKUP($A810,Pit!$A$4:$BD$1664,55,FALSE))</f>
        <v>800</v>
      </c>
      <c r="V810" s="19">
        <f>IF($C810="B",VLOOKUP($A810,Bat!$A$4:$BA$1464,47,FALSE),VLOOKUP($A810,Pit!$A$4:$BF$1664,56,FALSE))</f>
        <v>800</v>
      </c>
      <c r="W810" s="19">
        <f>IF($C810="B",VLOOKUP($A810,Bat!$A$4:$BA$1464,48,FALSE),VLOOKUP($A810,Pit!$A$4:$BF$1664,57,FALSE))</f>
        <v>0</v>
      </c>
      <c r="X810" s="14">
        <f t="shared" si="55"/>
        <v>1539</v>
      </c>
      <c r="Y810" s="20">
        <f t="shared" si="56"/>
        <v>689</v>
      </c>
      <c r="Z810" s="14">
        <f>IFERROR(VLOOKUP($D810,Results37!$F$3:$L$1396,Z$1,FALSE),"")</f>
        <v>434</v>
      </c>
      <c r="AA810" s="43">
        <f>IF(ISERROR(VLOOKUP(D810,Results37!$F$3:$O$1399,AA$1,FALSE)),"",IF(VLOOKUP(D810,Results37!$F$3:$O$1399,AA$1+1,FALSE)=1,"S"&amp;VLOOKUP(D810,Results37!$F$3:$O$1399,AA$1,FALSE),VLOOKUP(D810,Results37!$F$3:$O$1399,AA$1,FALSE)))</f>
        <v>14</v>
      </c>
      <c r="AB810" s="14">
        <f>IFERROR(VLOOKUP($D810,Results37!$F$3:$L$1396,AB$1,FALSE),"")</f>
        <v>30</v>
      </c>
      <c r="AC810" s="14" t="str">
        <f>IFERROR(VLOOKUP($D810,Results37!$F$3:$L$1396,AC$1,FALSE),"")</f>
        <v>Yuma Arroyos</v>
      </c>
      <c r="AD810" s="14">
        <f t="shared" si="57"/>
        <v>1105</v>
      </c>
      <c r="AE810" s="18" t="str">
        <f>IF(ISERROR(VLOOKUP($AC810&amp;"-"&amp;$F810&amp;" "&amp;G810,Bonuses!$B$1:$G$1006,4,FALSE)),"",INT(VLOOKUP($AC810&amp;"-"&amp;$F810&amp;" "&amp;$G810,Bonuses!$B$1:$G$1006,4,FALSE)))</f>
        <v/>
      </c>
      <c r="AF810" s="14" t="str">
        <f>AA810&amp;"."&amp;AB810&amp;" ("&amp;Z810&amp;") - "&amp;E810&amp;" "&amp;F810&amp;" "&amp;G810</f>
        <v>14.30 (434) - RF Bill Harris</v>
      </c>
    </row>
    <row r="811" spans="1:32" s="19" customFormat="1" hidden="1" x14ac:dyDescent="0.3">
      <c r="A811" s="19">
        <v>8073</v>
      </c>
      <c r="B811" s="19">
        <f t="shared" si="54"/>
        <v>0</v>
      </c>
      <c r="C811" s="14" t="str">
        <f>IF(ISNUMBER(IFERROR(VLOOKUP($A811,Pit!$A$4:$A$600,1,FALSE),"B")),"P","B")</f>
        <v>B</v>
      </c>
      <c r="D811" s="15">
        <f>IF($C811="B",VLOOKUP($A811,Bat!$A$4:$BG$1500,D$1,FALSE),VLOOKUP($A811,Pit!$A$4:$BA$1686,D$2,FALSE))</f>
        <v>8073</v>
      </c>
      <c r="E811" s="14" t="str">
        <f>IF($C811="B",VLOOKUP($A811,Bat!$A$4:$BG$1500,E$1,FALSE),VLOOKUP($A811,Pit!$A$4:$BA$1686,E$2,FALSE))</f>
        <v>2B</v>
      </c>
      <c r="F811" s="14" t="str">
        <f>IF($C811="B",VLOOKUP($A811,Bat!$A$4:$BG$1500,F$1,FALSE),VLOOKUP($A811,Pit!$A$4:$BA$1686,F$2,FALSE))</f>
        <v>Nick</v>
      </c>
      <c r="G811" s="14" t="str">
        <f>IF($C811="B",VLOOKUP($A811,Bat!$A$4:$BG$1500,G$1,FALSE),VLOOKUP($A811,Pit!$A$4:$BA$1686,G$2,FALSE))</f>
        <v>Lindsey</v>
      </c>
      <c r="H811" s="14">
        <f>IF($C811="B",VLOOKUP($A811,Bat!$A$4:$BG$1500,H$1,FALSE),VLOOKUP($A811,Pit!$A$4:$BA$1686,H$2,FALSE))</f>
        <v>18</v>
      </c>
      <c r="I811" s="14" t="str">
        <f>IF($C811="B",VLOOKUP($A811,Bat!$A$4:$BG$1500,I$1,FALSE),VLOOKUP($A811,Pit!$A$4:$BA$1686,I$2,FALSE))</f>
        <v>R</v>
      </c>
      <c r="J811" s="14" t="str">
        <f>IF($C811="B",VLOOKUP($A811,Bat!$A$4:$BG$1500,J$1,FALSE),VLOOKUP($A811,Pit!$A$4:$BA$1686,J$2,FALSE))</f>
        <v>R</v>
      </c>
      <c r="K811" s="14" t="str">
        <f>IF($C811="B",VLOOKUP($A811,Bat!$A$4:$BG$1500,K$1,FALSE),VLOOKUP($A811,Pit!$A$4:$BA$1686,K$2,FALSE))</f>
        <v>Normal</v>
      </c>
      <c r="L811" s="15" t="str">
        <f>IF($C811="B",VLOOKUP($A811,Bat!$A$4:$BG$1500,L$1,FALSE),VLOOKUP($A811,Pit!$A$4:$BA$1686,L$2,FALSE))</f>
        <v>Normal</v>
      </c>
      <c r="M811" s="14">
        <f>IF($C811="B",VLOOKUP($A811,Bat!$A$4:$BG$1500,M$1,FALSE),VLOOKUP($A811,Pit!$A$4:$BA$1686,M$2,FALSE))</f>
        <v>2</v>
      </c>
      <c r="N811" s="14">
        <f>IF($C811="B",VLOOKUP($A811,Bat!$A$4:$BG$1500,N$1,FALSE),VLOOKUP($A811,Pit!$A$4:$BA$1686,N$2,FALSE))</f>
        <v>2</v>
      </c>
      <c r="O811" s="14">
        <f>IF($C811="B",VLOOKUP($A811,Bat!$A$4:$BG$1500,O$1,FALSE),VLOOKUP($A811,Pit!$A$4:$BA$1686,O$2,FALSE))</f>
        <v>2</v>
      </c>
      <c r="P811" s="14">
        <f>IF($C811="B",VLOOKUP($A811,Bat!$A$4:$BG$1500,P$1,FALSE),VLOOKUP($A811,Pit!$A$4:$BA$1686,P$2,FALSE))</f>
        <v>5</v>
      </c>
      <c r="Q811" s="15">
        <f>IF($C811="B",VLOOKUP($A811,Bat!$A$4:$BG$1500,Q$1,FALSE),VLOOKUP($A811,Pit!$A$4:$BA$1686,Q$2,FALSE))</f>
        <v>3</v>
      </c>
      <c r="R811" s="16">
        <f>IF($C811="B",VLOOKUP($A811,Bat!$A$4:$BG$1500,R$1,FALSE),VLOOKUP($A811,Pit!$A$4:$BA$1686,R$2,FALSE))</f>
        <v>105.54329964570297</v>
      </c>
      <c r="S811" s="17">
        <f>IF($C811="B",VLOOKUP($A811,Bat!$A$4:$BG$1500,S$1,FALSE),VLOOKUP($A811,Pit!$A$4:$BA$1686,S$2,FALSE))</f>
        <v>-0.53573490867434492</v>
      </c>
      <c r="T811" s="48" t="str">
        <f>IF($C811="B",VLOOKUP($A811,Bat!$A$4:$BG$1500,T$1,FALSE),VLOOKUP($A811,Pit!$A$4:$BA$1686,T$2,FALSE))</f>
        <v>$70k</v>
      </c>
      <c r="U811" s="19">
        <f>IF($C811="B",VLOOKUP($A811,Bat!$A$4:$AU$1464,46,FALSE),VLOOKUP($A811,Pit!$A$4:$BD$1664,55,FALSE))</f>
        <v>800</v>
      </c>
      <c r="V811" s="19">
        <f>IF($C811="B",VLOOKUP($A811,Bat!$A$4:$BA$1464,47,FALSE),VLOOKUP($A811,Pit!$A$4:$BF$1664,56,FALSE))</f>
        <v>800</v>
      </c>
      <c r="W811" s="19">
        <f>IF($C811="B",VLOOKUP($A811,Bat!$A$4:$BA$1464,48,FALSE),VLOOKUP($A811,Pit!$A$4:$BF$1664,57,FALSE))</f>
        <v>0</v>
      </c>
      <c r="X811" s="14">
        <f t="shared" si="55"/>
        <v>1638</v>
      </c>
      <c r="Y811" s="20">
        <f t="shared" si="56"/>
        <v>788</v>
      </c>
      <c r="Z811" s="14" t="str">
        <f>IFERROR(VLOOKUP($D811,Results37!$F$3:$L$1396,Z$1,FALSE),"")</f>
        <v/>
      </c>
      <c r="AA811" s="43" t="str">
        <f>IF(ISERROR(VLOOKUP(D811,Results37!$F$3:$O$1399,AA$1,FALSE)),"",IF(VLOOKUP(D811,Results37!$F$3:$O$1399,AA$1+1,FALSE)=1,"S"&amp;VLOOKUP(D811,Results37!$F$3:$O$1399,AA$1,FALSE),VLOOKUP(D811,Results37!$F$3:$O$1399,AA$1,FALSE)))</f>
        <v/>
      </c>
      <c r="AB811" s="14" t="str">
        <f>IFERROR(VLOOKUP($D811,Results37!$F$3:$L$1396,AB$1,FALSE),"")</f>
        <v/>
      </c>
      <c r="AC811" s="14" t="str">
        <f>IFERROR(VLOOKUP($D811,Results37!$F$3:$L$1396,AC$1,FALSE),"")</f>
        <v/>
      </c>
      <c r="AD811" s="14" t="e">
        <f t="shared" si="57"/>
        <v>#VALUE!</v>
      </c>
      <c r="AE811" s="18" t="str">
        <f>IF(ISERROR(VLOOKUP($AC811&amp;"-"&amp;$F811&amp;" "&amp;G811,Bonuses!$B$1:$G$1006,4,FALSE)),"",INT(VLOOKUP($AC811&amp;"-"&amp;$F811&amp;" "&amp;$G811,Bonuses!$B$1:$G$1006,4,FALSE)))</f>
        <v/>
      </c>
      <c r="AF811" s="14" t="str">
        <f>IF(ISERROR(VLOOKUP($AC811&amp;"-"&amp;$F811,Bonuses!$B$1:$G$1006,5,FALSE)),"",IF(VLOOKUP($AC811&amp;"-"&amp;$F811,Bonuses!$B$1:$G$1006,5,FALSE)="","",VLOOKUP($AC811&amp;"-"&amp;$F811,Bonuses!$B$1:$G$1006,6,FALSE)&amp;" yrs, "&amp;VLOOKUP($AC811&amp;"-"&amp;$F811,Bonuses!$B$1:$G$1006,5,FALSE)))</f>
        <v/>
      </c>
    </row>
    <row r="812" spans="1:32" s="19" customFormat="1" hidden="1" x14ac:dyDescent="0.3">
      <c r="A812" s="19">
        <v>5531</v>
      </c>
      <c r="B812" s="19">
        <f t="shared" si="54"/>
        <v>0</v>
      </c>
      <c r="C812" s="14" t="str">
        <f>IF(ISNUMBER(IFERROR(VLOOKUP($A812,Pit!$A$4:$A$600,1,FALSE),"B")),"P","B")</f>
        <v>P</v>
      </c>
      <c r="D812" s="15">
        <f>IF($C812="B",VLOOKUP($A812,Bat!$A$4:$BG$1500,D$1,FALSE),VLOOKUP($A812,Pit!$A$4:$BA$1686,D$2,FALSE))</f>
        <v>5531</v>
      </c>
      <c r="E812" s="14" t="str">
        <f>IF($C812="B",VLOOKUP($A812,Bat!$A$4:$BG$1500,E$1,FALSE),VLOOKUP($A812,Pit!$A$4:$BA$1686,E$2,FALSE))</f>
        <v>SP</v>
      </c>
      <c r="F812" s="14" t="str">
        <f>IF($C812="B",VLOOKUP($A812,Bat!$A$4:$BG$1500,F$1,FALSE),VLOOKUP($A812,Pit!$A$4:$BA$1686,F$2,FALSE))</f>
        <v>Esteban</v>
      </c>
      <c r="G812" s="14" t="str">
        <f>IF($C812="B",VLOOKUP($A812,Bat!$A$4:$BG$1500,G$1,FALSE),VLOOKUP($A812,Pit!$A$4:$BA$1686,G$2,FALSE))</f>
        <v>García</v>
      </c>
      <c r="H812" s="14">
        <f>IF($C812="B",VLOOKUP($A812,Bat!$A$4:$BG$1500,H$1,FALSE),VLOOKUP($A812,Pit!$A$4:$BA$1686,H$2,FALSE))</f>
        <v>21</v>
      </c>
      <c r="I812" s="14" t="str">
        <f>IF($C812="B",VLOOKUP($A812,Bat!$A$4:$BG$1500,I$1,FALSE),VLOOKUP($A812,Pit!$A$4:$BA$1686,I$2,FALSE))</f>
        <v>R</v>
      </c>
      <c r="J812" s="14" t="str">
        <f>IF($C812="B",VLOOKUP($A812,Bat!$A$4:$BG$1500,J$1,FALSE),VLOOKUP($A812,Pit!$A$4:$BA$1686,J$2,FALSE))</f>
        <v>R</v>
      </c>
      <c r="K812" s="14" t="str">
        <f>IF($C812="B",VLOOKUP($A812,Bat!$A$4:$BG$1500,K$1,FALSE),VLOOKUP($A812,Pit!$A$4:$BA$1686,K$2,FALSE))</f>
        <v>Normal</v>
      </c>
      <c r="L812" s="15" t="str">
        <f>IF($C812="B",VLOOKUP($A812,Bat!$A$4:$BG$1500,L$1,FALSE),VLOOKUP($A812,Pit!$A$4:$BA$1686,L$2,FALSE))</f>
        <v>Normal</v>
      </c>
      <c r="M812" s="14">
        <f>IF($C812="B",VLOOKUP($A812,Bat!$A$4:$BG$1500,M$1,FALSE),VLOOKUP($A812,Pit!$A$4:$BA$1686,M$2,FALSE))</f>
        <v>4</v>
      </c>
      <c r="N812" s="14">
        <f>IF($C812="B",VLOOKUP($A812,Bat!$A$4:$BG$1500,N$1,FALSE),VLOOKUP($A812,Pit!$A$4:$BA$1686,N$2,FALSE))</f>
        <v>2</v>
      </c>
      <c r="O812" s="14">
        <f>IF($C812="B",VLOOKUP($A812,Bat!$A$4:$BG$1500,O$1,FALSE),VLOOKUP($A812,Pit!$A$4:$BA$1686,O$2,FALSE))</f>
        <v>2</v>
      </c>
      <c r="P812" s="14" t="str">
        <f>IF($C812="B",VLOOKUP($A812,Bat!$A$4:$BG$1500,P$1,FALSE),VLOOKUP($A812,Pit!$A$4:$BA$1686,P$2,FALSE))</f>
        <v>90-92 Mph</v>
      </c>
      <c r="Q812" s="15">
        <f>IF($C812="B",VLOOKUP($A812,Bat!$A$4:$BG$1500,Q$1,FALSE),VLOOKUP($A812,Pit!$A$4:$BA$1686,Q$2,FALSE))</f>
        <v>5</v>
      </c>
      <c r="R812" s="16">
        <f>IF($C812="B",VLOOKUP($A812,Bat!$A$4:$BG$1500,R$1,FALSE),VLOOKUP($A812,Pit!$A$4:$BA$1686,R$2,FALSE))</f>
        <v>95.164351557812083</v>
      </c>
      <c r="S812" s="17">
        <f>IF($C812="B",VLOOKUP($A812,Bat!$A$4:$BG$1500,S$1,FALSE),VLOOKUP($A812,Pit!$A$4:$BA$1686,S$2,FALSE))</f>
        <v>-0.53828414264442503</v>
      </c>
      <c r="T812" s="48" t="str">
        <f>IF($C812="B",VLOOKUP($A812,Bat!$A$4:$BG$1500,T$1,FALSE),VLOOKUP($A812,Pit!$A$4:$BA$1686,T$2,FALSE))</f>
        <v>-</v>
      </c>
      <c r="U812" s="19">
        <f>IF($C812="B",VLOOKUP($A812,Bat!$A$4:$AU$1464,46,FALSE),VLOOKUP($A812,Pit!$A$4:$BD$1664,55,FALSE))</f>
        <v>800</v>
      </c>
      <c r="V812" s="19">
        <f>IF($C812="B",VLOOKUP($A812,Bat!$A$4:$BA$1464,47,FALSE),VLOOKUP($A812,Pit!$A$4:$BF$1664,56,FALSE))</f>
        <v>800</v>
      </c>
      <c r="W812" s="19">
        <f>IF($C812="B",VLOOKUP($A812,Bat!$A$4:$BA$1464,48,FALSE),VLOOKUP($A812,Pit!$A$4:$BF$1664,57,FALSE))</f>
        <v>0</v>
      </c>
      <c r="X812" s="14">
        <f t="shared" si="55"/>
        <v>1639</v>
      </c>
      <c r="Y812" s="20">
        <f t="shared" si="56"/>
        <v>789</v>
      </c>
      <c r="Z812" s="14" t="str">
        <f>IFERROR(VLOOKUP($D812,Results37!$F$3:$L$1396,Z$1,FALSE),"")</f>
        <v/>
      </c>
      <c r="AA812" s="43" t="str">
        <f>IF(ISERROR(VLOOKUP(D812,Results37!$F$3:$O$1399,AA$1,FALSE)),"",IF(VLOOKUP(D812,Results37!$F$3:$O$1399,AA$1+1,FALSE)=1,"S"&amp;VLOOKUP(D812,Results37!$F$3:$O$1399,AA$1,FALSE),VLOOKUP(D812,Results37!$F$3:$O$1399,AA$1,FALSE)))</f>
        <v/>
      </c>
      <c r="AB812" s="14" t="str">
        <f>IFERROR(VLOOKUP($D812,Results37!$F$3:$L$1396,AB$1,FALSE),"")</f>
        <v/>
      </c>
      <c r="AC812" s="14" t="str">
        <f>IFERROR(VLOOKUP($D812,Results37!$F$3:$L$1396,AC$1,FALSE),"")</f>
        <v/>
      </c>
      <c r="AD812" s="14" t="e">
        <f t="shared" si="57"/>
        <v>#VALUE!</v>
      </c>
      <c r="AE812" s="18" t="str">
        <f>IF(ISERROR(VLOOKUP($AC812&amp;"-"&amp;$F812&amp;" "&amp;G812,Bonuses!$B$1:$G$1006,4,FALSE)),"",INT(VLOOKUP($AC812&amp;"-"&amp;$F812&amp;" "&amp;$G812,Bonuses!$B$1:$G$1006,4,FALSE)))</f>
        <v/>
      </c>
      <c r="AF812" s="14" t="str">
        <f>IF(ISERROR(VLOOKUP($AC812&amp;"-"&amp;$F812,Bonuses!$B$1:$G$1006,5,FALSE)),"",IF(VLOOKUP($AC812&amp;"-"&amp;$F812,Bonuses!$B$1:$G$1006,5,FALSE)="","",VLOOKUP($AC812&amp;"-"&amp;$F812,Bonuses!$B$1:$G$1006,6,FALSE)&amp;" yrs, "&amp;VLOOKUP($AC812&amp;"-"&amp;$F812,Bonuses!$B$1:$G$1006,5,FALSE)))</f>
        <v/>
      </c>
    </row>
    <row r="813" spans="1:32" s="19" customFormat="1" hidden="1" x14ac:dyDescent="0.3">
      <c r="A813" s="19">
        <v>1125</v>
      </c>
      <c r="B813" s="19">
        <f t="shared" si="54"/>
        <v>0</v>
      </c>
      <c r="C813" s="14" t="str">
        <f>IF(ISNUMBER(IFERROR(VLOOKUP($A813,Pit!$A$4:$A$600,1,FALSE),"B")),"P","B")</f>
        <v>P</v>
      </c>
      <c r="D813" s="15">
        <f>IF($C813="B",VLOOKUP($A813,Bat!$A$4:$BG$1500,D$1,FALSE),VLOOKUP($A813,Pit!$A$4:$BA$1686,D$2,FALSE))</f>
        <v>1125</v>
      </c>
      <c r="E813" s="14" t="str">
        <f>IF($C813="B",VLOOKUP($A813,Bat!$A$4:$BG$1500,E$1,FALSE),VLOOKUP($A813,Pit!$A$4:$BA$1686,E$2,FALSE))</f>
        <v>RP</v>
      </c>
      <c r="F813" s="14" t="str">
        <f>IF($C813="B",VLOOKUP($A813,Bat!$A$4:$BG$1500,F$1,FALSE),VLOOKUP($A813,Pit!$A$4:$BA$1686,F$2,FALSE))</f>
        <v>Neal</v>
      </c>
      <c r="G813" s="14" t="str">
        <f>IF($C813="B",VLOOKUP($A813,Bat!$A$4:$BG$1500,G$1,FALSE),VLOOKUP($A813,Pit!$A$4:$BA$1686,G$2,FALSE))</f>
        <v>Harris</v>
      </c>
      <c r="H813" s="14">
        <f>IF($C813="B",VLOOKUP($A813,Bat!$A$4:$BG$1500,H$1,FALSE),VLOOKUP($A813,Pit!$A$4:$BA$1686,H$2,FALSE))</f>
        <v>22</v>
      </c>
      <c r="I813" s="14" t="str">
        <f>IF($C813="B",VLOOKUP($A813,Bat!$A$4:$BG$1500,I$1,FALSE),VLOOKUP($A813,Pit!$A$4:$BA$1686,I$2,FALSE))</f>
        <v>L</v>
      </c>
      <c r="J813" s="14" t="str">
        <f>IF($C813="B",VLOOKUP($A813,Bat!$A$4:$BG$1500,J$1,FALSE),VLOOKUP($A813,Pit!$A$4:$BA$1686,J$2,FALSE))</f>
        <v>L</v>
      </c>
      <c r="K813" s="14" t="str">
        <f>IF($C813="B",VLOOKUP($A813,Bat!$A$4:$BG$1500,K$1,FALSE),VLOOKUP($A813,Pit!$A$4:$BA$1686,K$2,FALSE))</f>
        <v>Normal</v>
      </c>
      <c r="L813" s="15" t="str">
        <f>IF($C813="B",VLOOKUP($A813,Bat!$A$4:$BG$1500,L$1,FALSE),VLOOKUP($A813,Pit!$A$4:$BA$1686,L$2,FALSE))</f>
        <v>Normal</v>
      </c>
      <c r="M813" s="14">
        <f>IF($C813="B",VLOOKUP($A813,Bat!$A$4:$BG$1500,M$1,FALSE),VLOOKUP($A813,Pit!$A$4:$BA$1686,M$2,FALSE))</f>
        <v>4</v>
      </c>
      <c r="N813" s="14">
        <f>IF($C813="B",VLOOKUP($A813,Bat!$A$4:$BG$1500,N$1,FALSE),VLOOKUP($A813,Pit!$A$4:$BA$1686,N$2,FALSE))</f>
        <v>2</v>
      </c>
      <c r="O813" s="14">
        <f>IF($C813="B",VLOOKUP($A813,Bat!$A$4:$BG$1500,O$1,FALSE),VLOOKUP($A813,Pit!$A$4:$BA$1686,O$2,FALSE))</f>
        <v>2</v>
      </c>
      <c r="P813" s="14" t="str">
        <f>IF($C813="B",VLOOKUP($A813,Bat!$A$4:$BG$1500,P$1,FALSE),VLOOKUP($A813,Pit!$A$4:$BA$1686,P$2,FALSE))</f>
        <v>90-92 Mph</v>
      </c>
      <c r="Q813" s="15">
        <f>IF($C813="B",VLOOKUP($A813,Bat!$A$4:$BG$1500,Q$1,FALSE),VLOOKUP($A813,Pit!$A$4:$BA$1686,Q$2,FALSE))</f>
        <v>6</v>
      </c>
      <c r="R813" s="16">
        <f>IF($C813="B",VLOOKUP($A813,Bat!$A$4:$BG$1500,R$1,FALSE),VLOOKUP($A813,Pit!$A$4:$BA$1686,R$2,FALSE))</f>
        <v>95.164207181387525</v>
      </c>
      <c r="S813" s="17">
        <f>IF($C813="B",VLOOKUP($A813,Bat!$A$4:$BG$1500,S$1,FALSE),VLOOKUP($A813,Pit!$A$4:$BA$1686,S$2,FALSE))</f>
        <v>-0.53829746233177433</v>
      </c>
      <c r="T813" s="48" t="str">
        <f>IF($C813="B",VLOOKUP($A813,Bat!$A$4:$BG$1500,T$1,FALSE),VLOOKUP($A813,Pit!$A$4:$BA$1686,T$2,FALSE))</f>
        <v>-</v>
      </c>
      <c r="U813" s="19">
        <f>IF($C813="B",VLOOKUP($A813,Bat!$A$4:$AU$1464,46,FALSE),VLOOKUP($A813,Pit!$A$4:$BD$1664,55,FALSE))</f>
        <v>800</v>
      </c>
      <c r="V813" s="19">
        <f>IF($C813="B",VLOOKUP($A813,Bat!$A$4:$BA$1464,47,FALSE),VLOOKUP($A813,Pit!$A$4:$BF$1664,56,FALSE))</f>
        <v>800</v>
      </c>
      <c r="W813" s="19">
        <f>IF($C813="B",VLOOKUP($A813,Bat!$A$4:$BA$1464,48,FALSE),VLOOKUP($A813,Pit!$A$4:$BF$1664,57,FALSE))</f>
        <v>0</v>
      </c>
      <c r="X813" s="14">
        <f t="shared" si="55"/>
        <v>1640</v>
      </c>
      <c r="Y813" s="20">
        <f t="shared" si="56"/>
        <v>790</v>
      </c>
      <c r="Z813" s="14" t="str">
        <f>IFERROR(VLOOKUP($D813,Results37!$F$3:$L$1396,Z$1,FALSE),"")</f>
        <v/>
      </c>
      <c r="AA813" s="43" t="str">
        <f>IF(ISERROR(VLOOKUP(D813,Results37!$F$3:$O$1399,AA$1,FALSE)),"",IF(VLOOKUP(D813,Results37!$F$3:$O$1399,AA$1+1,FALSE)=1,"S"&amp;VLOOKUP(D813,Results37!$F$3:$O$1399,AA$1,FALSE),VLOOKUP(D813,Results37!$F$3:$O$1399,AA$1,FALSE)))</f>
        <v/>
      </c>
      <c r="AB813" s="14" t="str">
        <f>IFERROR(VLOOKUP($D813,Results37!$F$3:$L$1396,AB$1,FALSE),"")</f>
        <v/>
      </c>
      <c r="AC813" s="14" t="str">
        <f>IFERROR(VLOOKUP($D813,Results37!$F$3:$L$1396,AC$1,FALSE),"")</f>
        <v/>
      </c>
      <c r="AD813" s="14" t="e">
        <f t="shared" si="57"/>
        <v>#VALUE!</v>
      </c>
      <c r="AE813" s="18" t="str">
        <f>IF(ISERROR(VLOOKUP($AC813&amp;"-"&amp;$F813&amp;" "&amp;G813,Bonuses!$B$1:$G$1006,4,FALSE)),"",INT(VLOOKUP($AC813&amp;"-"&amp;$F813&amp;" "&amp;$G813,Bonuses!$B$1:$G$1006,4,FALSE)))</f>
        <v/>
      </c>
      <c r="AF813" s="14" t="str">
        <f>IF(ISERROR(VLOOKUP($AC813&amp;"-"&amp;$F813,Bonuses!$B$1:$G$1006,5,FALSE)),"",IF(VLOOKUP($AC813&amp;"-"&amp;$F813,Bonuses!$B$1:$G$1006,5,FALSE)="","",VLOOKUP($AC813&amp;"-"&amp;$F813,Bonuses!$B$1:$G$1006,6,FALSE)&amp;" yrs, "&amp;VLOOKUP($AC813&amp;"-"&amp;$F813,Bonuses!$B$1:$G$1006,5,FALSE)))</f>
        <v/>
      </c>
    </row>
    <row r="814" spans="1:32" s="19" customFormat="1" hidden="1" x14ac:dyDescent="0.3">
      <c r="A814" s="19">
        <v>9689</v>
      </c>
      <c r="B814" s="19">
        <f t="shared" si="54"/>
        <v>0</v>
      </c>
      <c r="C814" s="14" t="str">
        <f>IF(ISNUMBER(IFERROR(VLOOKUP($A814,Pit!$A$4:$A$600,1,FALSE),"B")),"P","B")</f>
        <v>B</v>
      </c>
      <c r="D814" s="15">
        <f>IF($C814="B",VLOOKUP($A814,Bat!$A$4:$BG$1500,D$1,FALSE),VLOOKUP($A814,Pit!$A$4:$BA$1686,D$2,FALSE))</f>
        <v>9689</v>
      </c>
      <c r="E814" s="14" t="str">
        <f>IF($C814="B",VLOOKUP($A814,Bat!$A$4:$BG$1500,E$1,FALSE),VLOOKUP($A814,Pit!$A$4:$BA$1686,E$2,FALSE))</f>
        <v>1B</v>
      </c>
      <c r="F814" s="14" t="str">
        <f>IF($C814="B",VLOOKUP($A814,Bat!$A$4:$BG$1500,F$1,FALSE),VLOOKUP($A814,Pit!$A$4:$BA$1686,F$2,FALSE))</f>
        <v>António</v>
      </c>
      <c r="G814" s="14" t="str">
        <f>IF($C814="B",VLOOKUP($A814,Bat!$A$4:$BG$1500,G$1,FALSE),VLOOKUP($A814,Pit!$A$4:$BA$1686,G$2,FALSE))</f>
        <v>Rodríguez</v>
      </c>
      <c r="H814" s="14">
        <f>IF($C814="B",VLOOKUP($A814,Bat!$A$4:$BG$1500,H$1,FALSE),VLOOKUP($A814,Pit!$A$4:$BA$1686,H$2,FALSE))</f>
        <v>21</v>
      </c>
      <c r="I814" s="14" t="str">
        <f>IF($C814="B",VLOOKUP($A814,Bat!$A$4:$BG$1500,I$1,FALSE),VLOOKUP($A814,Pit!$A$4:$BA$1686,I$2,FALSE))</f>
        <v>R</v>
      </c>
      <c r="J814" s="14" t="str">
        <f>IF($C814="B",VLOOKUP($A814,Bat!$A$4:$BG$1500,J$1,FALSE),VLOOKUP($A814,Pit!$A$4:$BA$1686,J$2,FALSE))</f>
        <v>R</v>
      </c>
      <c r="K814" s="14" t="str">
        <f>IF($C814="B",VLOOKUP($A814,Bat!$A$4:$BG$1500,K$1,FALSE),VLOOKUP($A814,Pit!$A$4:$BA$1686,K$2,FALSE))</f>
        <v>Normal</v>
      </c>
      <c r="L814" s="15" t="str">
        <f>IF($C814="B",VLOOKUP($A814,Bat!$A$4:$BG$1500,L$1,FALSE),VLOOKUP($A814,Pit!$A$4:$BA$1686,L$2,FALSE))</f>
        <v>Normal</v>
      </c>
      <c r="M814" s="14">
        <f>IF($C814="B",VLOOKUP($A814,Bat!$A$4:$BG$1500,M$1,FALSE),VLOOKUP($A814,Pit!$A$4:$BA$1686,M$2,FALSE))</f>
        <v>2</v>
      </c>
      <c r="N814" s="14">
        <f>IF($C814="B",VLOOKUP($A814,Bat!$A$4:$BG$1500,N$1,FALSE),VLOOKUP($A814,Pit!$A$4:$BA$1686,N$2,FALSE))</f>
        <v>4</v>
      </c>
      <c r="O814" s="14">
        <f>IF($C814="B",VLOOKUP($A814,Bat!$A$4:$BG$1500,O$1,FALSE),VLOOKUP($A814,Pit!$A$4:$BA$1686,O$2,FALSE))</f>
        <v>4</v>
      </c>
      <c r="P814" s="14">
        <f>IF($C814="B",VLOOKUP($A814,Bat!$A$4:$BG$1500,P$1,FALSE),VLOOKUP($A814,Pit!$A$4:$BA$1686,P$2,FALSE))</f>
        <v>6</v>
      </c>
      <c r="Q814" s="15">
        <f>IF($C814="B",VLOOKUP($A814,Bat!$A$4:$BG$1500,Q$1,FALSE),VLOOKUP($A814,Pit!$A$4:$BA$1686,Q$2,FALSE))</f>
        <v>3</v>
      </c>
      <c r="R814" s="16">
        <f>IF($C814="B",VLOOKUP($A814,Bat!$A$4:$BG$1500,R$1,FALSE),VLOOKUP($A814,Pit!$A$4:$BA$1686,R$2,FALSE))</f>
        <v>105.52777697227235</v>
      </c>
      <c r="S814" s="17">
        <f>IF($C814="B",VLOOKUP($A814,Bat!$A$4:$BG$1500,S$1,FALSE),VLOOKUP($A814,Pit!$A$4:$BA$1686,S$2,FALSE))</f>
        <v>-0.53897742093155443</v>
      </c>
      <c r="T814" s="48" t="str">
        <f>IF($C814="B",VLOOKUP($A814,Bat!$A$4:$BG$1500,T$1,FALSE),VLOOKUP($A814,Pit!$A$4:$BA$1686,T$2,FALSE))</f>
        <v>-</v>
      </c>
      <c r="U814" s="19">
        <f>IF($C814="B",VLOOKUP($A814,Bat!$A$4:$AU$1464,46,FALSE),VLOOKUP($A814,Pit!$A$4:$BD$1664,55,FALSE))</f>
        <v>800</v>
      </c>
      <c r="V814" s="19">
        <f>IF($C814="B",VLOOKUP($A814,Bat!$A$4:$BA$1464,47,FALSE),VLOOKUP($A814,Pit!$A$4:$BF$1664,56,FALSE))</f>
        <v>800</v>
      </c>
      <c r="W814" s="19">
        <f>IF($C814="B",VLOOKUP($A814,Bat!$A$4:$BA$1464,48,FALSE),VLOOKUP($A814,Pit!$A$4:$BF$1664,57,FALSE))</f>
        <v>0</v>
      </c>
      <c r="X814" s="14">
        <f t="shared" si="55"/>
        <v>1641</v>
      </c>
      <c r="Y814" s="20">
        <f t="shared" si="56"/>
        <v>791</v>
      </c>
      <c r="Z814" s="14">
        <f>IFERROR(VLOOKUP($D814,Results37!$F$3:$L$1396,Z$1,FALSE),"")</f>
        <v>563</v>
      </c>
      <c r="AA814" s="43">
        <f>IF(ISERROR(VLOOKUP(D814,Results37!$F$3:$O$1399,AA$1,FALSE)),"",IF(VLOOKUP(D814,Results37!$F$3:$O$1399,AA$1+1,FALSE)=1,"S"&amp;VLOOKUP(D814,Results37!$F$3:$O$1399,AA$1,FALSE),VLOOKUP(D814,Results37!$F$3:$O$1399,AA$1,FALSE)))</f>
        <v>18</v>
      </c>
      <c r="AB814" s="14">
        <f>IFERROR(VLOOKUP($D814,Results37!$F$3:$L$1396,AB$1,FALSE),"")</f>
        <v>31</v>
      </c>
      <c r="AC814" s="14" t="str">
        <f>IFERROR(VLOOKUP($D814,Results37!$F$3:$L$1396,AC$1,FALSE),"")</f>
        <v>Tempe Knights</v>
      </c>
      <c r="AD814" s="14">
        <f t="shared" si="57"/>
        <v>1078</v>
      </c>
      <c r="AE814" s="18" t="str">
        <f>IF(ISERROR(VLOOKUP($AC814&amp;"-"&amp;$F814&amp;" "&amp;G814,Bonuses!$B$1:$G$1006,4,FALSE)),"",INT(VLOOKUP($AC814&amp;"-"&amp;$F814&amp;" "&amp;$G814,Bonuses!$B$1:$G$1006,4,FALSE)))</f>
        <v/>
      </c>
      <c r="AF814" s="14" t="str">
        <f>AA814&amp;"."&amp;AB814&amp;" ("&amp;Z814&amp;") - "&amp;E814&amp;" "&amp;F814&amp;" "&amp;G814</f>
        <v>18.31 (563) - 1B António Rodríguez</v>
      </c>
    </row>
    <row r="815" spans="1:32" s="19" customFormat="1" hidden="1" x14ac:dyDescent="0.3">
      <c r="A815" s="19">
        <v>11589</v>
      </c>
      <c r="B815" s="19">
        <f t="shared" si="54"/>
        <v>0</v>
      </c>
      <c r="C815" s="14" t="str">
        <f>IF(ISNUMBER(IFERROR(VLOOKUP($A815,Pit!$A$4:$A$600,1,FALSE),"B")),"P","B")</f>
        <v>P</v>
      </c>
      <c r="D815" s="15">
        <f>IF($C815="B",VLOOKUP($A815,Bat!$A$4:$BG$1500,D$1,FALSE),VLOOKUP($A815,Pit!$A$4:$BA$1686,D$2,FALSE))</f>
        <v>11589</v>
      </c>
      <c r="E815" s="14" t="str">
        <f>IF($C815="B",VLOOKUP($A815,Bat!$A$4:$BG$1500,E$1,FALSE),VLOOKUP($A815,Pit!$A$4:$BA$1686,E$2,FALSE))</f>
        <v>SP</v>
      </c>
      <c r="F815" s="14" t="str">
        <f>IF($C815="B",VLOOKUP($A815,Bat!$A$4:$BG$1500,F$1,FALSE),VLOOKUP($A815,Pit!$A$4:$BA$1686,F$2,FALSE))</f>
        <v>José</v>
      </c>
      <c r="G815" s="14" t="str">
        <f>IF($C815="B",VLOOKUP($A815,Bat!$A$4:$BG$1500,G$1,FALSE),VLOOKUP($A815,Pit!$A$4:$BA$1686,G$2,FALSE))</f>
        <v>Taváres</v>
      </c>
      <c r="H815" s="14">
        <f>IF($C815="B",VLOOKUP($A815,Bat!$A$4:$BG$1500,H$1,FALSE),VLOOKUP($A815,Pit!$A$4:$BA$1686,H$2,FALSE))</f>
        <v>21</v>
      </c>
      <c r="I815" s="14" t="str">
        <f>IF($C815="B",VLOOKUP($A815,Bat!$A$4:$BG$1500,I$1,FALSE),VLOOKUP($A815,Pit!$A$4:$BA$1686,I$2,FALSE))</f>
        <v>L</v>
      </c>
      <c r="J815" s="14" t="str">
        <f>IF($C815="B",VLOOKUP($A815,Bat!$A$4:$BG$1500,J$1,FALSE),VLOOKUP($A815,Pit!$A$4:$BA$1686,J$2,FALSE))</f>
        <v>L</v>
      </c>
      <c r="K815" s="14" t="str">
        <f>IF($C815="B",VLOOKUP($A815,Bat!$A$4:$BG$1500,K$1,FALSE),VLOOKUP($A815,Pit!$A$4:$BA$1686,K$2,FALSE))</f>
        <v>Normal</v>
      </c>
      <c r="L815" s="15" t="str">
        <f>IF($C815="B",VLOOKUP($A815,Bat!$A$4:$BG$1500,L$1,FALSE),VLOOKUP($A815,Pit!$A$4:$BA$1686,L$2,FALSE))</f>
        <v>Normal</v>
      </c>
      <c r="M815" s="14">
        <f>IF($C815="B",VLOOKUP($A815,Bat!$A$4:$BG$1500,M$1,FALSE),VLOOKUP($A815,Pit!$A$4:$BA$1686,M$2,FALSE))</f>
        <v>4</v>
      </c>
      <c r="N815" s="14">
        <f>IF($C815="B",VLOOKUP($A815,Bat!$A$4:$BG$1500,N$1,FALSE),VLOOKUP($A815,Pit!$A$4:$BA$1686,N$2,FALSE))</f>
        <v>1</v>
      </c>
      <c r="O815" s="14">
        <f>IF($C815="B",VLOOKUP($A815,Bat!$A$4:$BG$1500,O$1,FALSE),VLOOKUP($A815,Pit!$A$4:$BA$1686,O$2,FALSE))</f>
        <v>3</v>
      </c>
      <c r="P815" s="14" t="str">
        <f>IF($C815="B",VLOOKUP($A815,Bat!$A$4:$BG$1500,P$1,FALSE),VLOOKUP($A815,Pit!$A$4:$BA$1686,P$2,FALSE))</f>
        <v>90-92 Mph</v>
      </c>
      <c r="Q815" s="15">
        <f>IF($C815="B",VLOOKUP($A815,Bat!$A$4:$BG$1500,Q$1,FALSE),VLOOKUP($A815,Pit!$A$4:$BA$1686,Q$2,FALSE))</f>
        <v>7</v>
      </c>
      <c r="R815" s="16">
        <f>IF($C815="B",VLOOKUP($A815,Bat!$A$4:$BG$1500,R$1,FALSE),VLOOKUP($A815,Pit!$A$4:$BA$1686,R$2,FALSE))</f>
        <v>95.026617898623428</v>
      </c>
      <c r="S815" s="17">
        <f>IF($C815="B",VLOOKUP($A815,Bat!$A$4:$BG$1500,S$1,FALSE),VLOOKUP($A815,Pit!$A$4:$BA$1686,S$2,FALSE))</f>
        <v>-0.550990990618205</v>
      </c>
      <c r="T815" s="48" t="str">
        <f>IF($C815="B",VLOOKUP($A815,Bat!$A$4:$BG$1500,T$1,FALSE),VLOOKUP($A815,Pit!$A$4:$BA$1686,T$2,FALSE))</f>
        <v>$20k</v>
      </c>
      <c r="U815" s="19">
        <f>IF($C815="B",VLOOKUP($A815,Bat!$A$4:$AU$1464,46,FALSE),VLOOKUP($A815,Pit!$A$4:$BD$1664,55,FALSE))</f>
        <v>800</v>
      </c>
      <c r="V815" s="19">
        <f>IF($C815="B",VLOOKUP($A815,Bat!$A$4:$BA$1464,47,FALSE),VLOOKUP($A815,Pit!$A$4:$BF$1664,56,FALSE))</f>
        <v>800</v>
      </c>
      <c r="W815" s="19">
        <f>IF($C815="B",VLOOKUP($A815,Bat!$A$4:$BA$1464,48,FALSE),VLOOKUP($A815,Pit!$A$4:$BF$1664,57,FALSE))</f>
        <v>0</v>
      </c>
      <c r="X815" s="14">
        <f t="shared" si="55"/>
        <v>1647</v>
      </c>
      <c r="Y815" s="20">
        <f t="shared" si="56"/>
        <v>797</v>
      </c>
      <c r="Z815" s="14" t="str">
        <f>IFERROR(VLOOKUP($D815,Results37!$F$3:$L$1396,Z$1,FALSE),"")</f>
        <v/>
      </c>
      <c r="AA815" s="43" t="str">
        <f>IF(ISERROR(VLOOKUP(D815,Results37!$F$3:$O$1399,AA$1,FALSE)),"",IF(VLOOKUP(D815,Results37!$F$3:$O$1399,AA$1+1,FALSE)=1,"S"&amp;VLOOKUP(D815,Results37!$F$3:$O$1399,AA$1,FALSE),VLOOKUP(D815,Results37!$F$3:$O$1399,AA$1,FALSE)))</f>
        <v/>
      </c>
      <c r="AB815" s="14" t="str">
        <f>IFERROR(VLOOKUP($D815,Results37!$F$3:$L$1396,AB$1,FALSE),"")</f>
        <v/>
      </c>
      <c r="AC815" s="14" t="str">
        <f>IFERROR(VLOOKUP($D815,Results37!$F$3:$L$1396,AC$1,FALSE),"")</f>
        <v/>
      </c>
      <c r="AD815" s="14" t="e">
        <f t="shared" si="57"/>
        <v>#VALUE!</v>
      </c>
      <c r="AE815" s="18" t="str">
        <f>IF(ISERROR(VLOOKUP($AC815&amp;"-"&amp;$F815&amp;" "&amp;G815,Bonuses!$B$1:$G$1006,4,FALSE)),"",INT(VLOOKUP($AC815&amp;"-"&amp;$F815&amp;" "&amp;$G815,Bonuses!$B$1:$G$1006,4,FALSE)))</f>
        <v/>
      </c>
      <c r="AF815" s="14" t="str">
        <f>AA815&amp;"."&amp;AB815&amp;" ("&amp;Z815&amp;") - "&amp;E815&amp;" "&amp;F815&amp;" "&amp;G815</f>
        <v>. () - SP José Taváres</v>
      </c>
    </row>
    <row r="816" spans="1:32" s="19" customFormat="1" hidden="1" x14ac:dyDescent="0.3">
      <c r="A816" s="19">
        <v>15267</v>
      </c>
      <c r="B816" s="19">
        <f t="shared" si="54"/>
        <v>0</v>
      </c>
      <c r="C816" s="14" t="str">
        <f>IF(ISNUMBER(IFERROR(VLOOKUP($A816,Pit!$A$4:$A$600,1,FALSE),"B")),"P","B")</f>
        <v>B</v>
      </c>
      <c r="D816" s="15">
        <f>IF($C816="B",VLOOKUP($A816,Bat!$A$4:$BG$1500,D$1,FALSE),VLOOKUP($A816,Pit!$A$4:$BA$1686,D$2,FALSE))</f>
        <v>15267</v>
      </c>
      <c r="E816" s="14" t="str">
        <f>IF($C816="B",VLOOKUP($A816,Bat!$A$4:$BG$1500,E$1,FALSE),VLOOKUP($A816,Pit!$A$4:$BA$1686,E$2,FALSE))</f>
        <v>1B</v>
      </c>
      <c r="F816" s="14" t="str">
        <f>IF($C816="B",VLOOKUP($A816,Bat!$A$4:$BG$1500,F$1,FALSE),VLOOKUP($A816,Pit!$A$4:$BA$1686,F$2,FALSE))</f>
        <v>Isao</v>
      </c>
      <c r="G816" s="14" t="str">
        <f>IF($C816="B",VLOOKUP($A816,Bat!$A$4:$BG$1500,G$1,FALSE),VLOOKUP($A816,Pit!$A$4:$BA$1686,G$2,FALSE))</f>
        <v>Umaba</v>
      </c>
      <c r="H816" s="14">
        <f>IF($C816="B",VLOOKUP($A816,Bat!$A$4:$BG$1500,H$1,FALSE),VLOOKUP($A816,Pit!$A$4:$BA$1686,H$2,FALSE))</f>
        <v>21</v>
      </c>
      <c r="I816" s="14" t="str">
        <f>IF($C816="B",VLOOKUP($A816,Bat!$A$4:$BG$1500,I$1,FALSE),VLOOKUP($A816,Pit!$A$4:$BA$1686,I$2,FALSE))</f>
        <v>R</v>
      </c>
      <c r="J816" s="14" t="str">
        <f>IF($C816="B",VLOOKUP($A816,Bat!$A$4:$BG$1500,J$1,FALSE),VLOOKUP($A816,Pit!$A$4:$BA$1686,J$2,FALSE))</f>
        <v>R</v>
      </c>
      <c r="K816" s="14" t="str">
        <f>IF($C816="B",VLOOKUP($A816,Bat!$A$4:$BG$1500,K$1,FALSE),VLOOKUP($A816,Pit!$A$4:$BA$1686,K$2,FALSE))</f>
        <v>Low</v>
      </c>
      <c r="L816" s="15" t="str">
        <f>IF($C816="B",VLOOKUP($A816,Bat!$A$4:$BG$1500,L$1,FALSE),VLOOKUP($A816,Pit!$A$4:$BA$1686,L$2,FALSE))</f>
        <v>High</v>
      </c>
      <c r="M816" s="14">
        <f>IF($C816="B",VLOOKUP($A816,Bat!$A$4:$BG$1500,M$1,FALSE),VLOOKUP($A816,Pit!$A$4:$BA$1686,M$2,FALSE))</f>
        <v>4</v>
      </c>
      <c r="N816" s="14">
        <f>IF($C816="B",VLOOKUP($A816,Bat!$A$4:$BG$1500,N$1,FALSE),VLOOKUP($A816,Pit!$A$4:$BA$1686,N$2,FALSE))</f>
        <v>3</v>
      </c>
      <c r="O816" s="14">
        <f>IF($C816="B",VLOOKUP($A816,Bat!$A$4:$BG$1500,O$1,FALSE),VLOOKUP($A816,Pit!$A$4:$BA$1686,O$2,FALSE))</f>
        <v>2</v>
      </c>
      <c r="P816" s="14">
        <f>IF($C816="B",VLOOKUP($A816,Bat!$A$4:$BG$1500,P$1,FALSE),VLOOKUP($A816,Pit!$A$4:$BA$1686,P$2,FALSE))</f>
        <v>2</v>
      </c>
      <c r="Q816" s="15">
        <f>IF($C816="B",VLOOKUP($A816,Bat!$A$4:$BG$1500,Q$1,FALSE),VLOOKUP($A816,Pit!$A$4:$BA$1686,Q$2,FALSE))</f>
        <v>4</v>
      </c>
      <c r="R816" s="16">
        <f>IF($C816="B",VLOOKUP($A816,Bat!$A$4:$BG$1500,R$1,FALSE),VLOOKUP($A816,Pit!$A$4:$BA$1686,R$2,FALSE))</f>
        <v>106.22176600357844</v>
      </c>
      <c r="S816" s="17">
        <f>IF($C816="B",VLOOKUP($A816,Bat!$A$4:$BG$1500,S$1,FALSE),VLOOKUP($A816,Pit!$A$4:$BA$1686,S$2,FALSE))</f>
        <v>-0.39401090144403694</v>
      </c>
      <c r="T816" s="48" t="str">
        <f>IF($C816="B",VLOOKUP($A816,Bat!$A$4:$BG$1500,T$1,FALSE),VLOOKUP($A816,Pit!$A$4:$BA$1686,T$2,FALSE))</f>
        <v>-</v>
      </c>
      <c r="U816" s="19">
        <f>IF($C816="B",VLOOKUP($A816,Bat!$A$4:$AU$1464,46,FALSE),VLOOKUP($A816,Pit!$A$4:$BD$1664,55,FALSE))</f>
        <v>800</v>
      </c>
      <c r="V816" s="19">
        <f>IF($C816="B",VLOOKUP($A816,Bat!$A$4:$BA$1464,47,FALSE),VLOOKUP($A816,Pit!$A$4:$BF$1664,56,FALSE))</f>
        <v>800</v>
      </c>
      <c r="W816" s="19">
        <f>IF($C816="B",VLOOKUP($A816,Bat!$A$4:$BA$1464,48,FALSE),VLOOKUP($A816,Pit!$A$4:$BF$1664,57,FALSE))</f>
        <v>0</v>
      </c>
      <c r="X816" s="14">
        <f t="shared" si="55"/>
        <v>1545</v>
      </c>
      <c r="Y816" s="20">
        <f t="shared" si="56"/>
        <v>695</v>
      </c>
      <c r="Z816" s="14" t="str">
        <f>IFERROR(VLOOKUP($D816,Results37!$F$3:$L$1396,Z$1,FALSE),"")</f>
        <v/>
      </c>
      <c r="AA816" s="43" t="str">
        <f>IF(ISERROR(VLOOKUP(D816,Results37!$F$3:$O$1399,AA$1,FALSE)),"",IF(VLOOKUP(D816,Results37!$F$3:$O$1399,AA$1+1,FALSE)=1,"S"&amp;VLOOKUP(D816,Results37!$F$3:$O$1399,AA$1,FALSE),VLOOKUP(D816,Results37!$F$3:$O$1399,AA$1,FALSE)))</f>
        <v/>
      </c>
      <c r="AB816" s="14" t="str">
        <f>IFERROR(VLOOKUP($D816,Results37!$F$3:$L$1396,AB$1,FALSE),"")</f>
        <v/>
      </c>
      <c r="AC816" s="14" t="str">
        <f>IFERROR(VLOOKUP($D816,Results37!$F$3:$L$1396,AC$1,FALSE),"")</f>
        <v/>
      </c>
      <c r="AD816" s="14" t="e">
        <f t="shared" si="57"/>
        <v>#VALUE!</v>
      </c>
      <c r="AE816" s="18" t="str">
        <f>IF(ISERROR(VLOOKUP($AC816&amp;"-"&amp;$F816&amp;" "&amp;G816,Bonuses!$B$1:$G$1006,4,FALSE)),"",INT(VLOOKUP($AC816&amp;"-"&amp;$F816&amp;" "&amp;$G816,Bonuses!$B$1:$G$1006,4,FALSE)))</f>
        <v/>
      </c>
      <c r="AF816" s="14" t="str">
        <f>IF(ISERROR(VLOOKUP($AC816&amp;"-"&amp;$F816,Bonuses!$B$1:$G$1006,5,FALSE)),"",IF(VLOOKUP($AC816&amp;"-"&amp;$F816,Bonuses!$B$1:$G$1006,5,FALSE)="","",VLOOKUP($AC816&amp;"-"&amp;$F816,Bonuses!$B$1:$G$1006,6,FALSE)&amp;" yrs, "&amp;VLOOKUP($AC816&amp;"-"&amp;$F816,Bonuses!$B$1:$G$1006,5,FALSE)))</f>
        <v/>
      </c>
    </row>
    <row r="817" spans="1:32" s="19" customFormat="1" hidden="1" x14ac:dyDescent="0.3">
      <c r="A817" s="19">
        <v>4991</v>
      </c>
      <c r="B817" s="19">
        <f t="shared" si="54"/>
        <v>0</v>
      </c>
      <c r="C817" s="14" t="str">
        <f>IF(ISNUMBER(IFERROR(VLOOKUP($A817,Pit!$A$4:$A$600,1,FALSE),"B")),"P","B")</f>
        <v>B</v>
      </c>
      <c r="D817" s="15">
        <f>IF($C817="B",VLOOKUP($A817,Bat!$A$4:$BG$1500,D$1,FALSE),VLOOKUP($A817,Pit!$A$4:$BA$1686,D$2,FALSE))</f>
        <v>4991</v>
      </c>
      <c r="E817" s="14" t="str">
        <f>IF($C817="B",VLOOKUP($A817,Bat!$A$4:$BG$1500,E$1,FALSE),VLOOKUP($A817,Pit!$A$4:$BA$1686,E$2,FALSE))</f>
        <v>CF</v>
      </c>
      <c r="F817" s="14" t="str">
        <f>IF($C817="B",VLOOKUP($A817,Bat!$A$4:$BG$1500,F$1,FALSE),VLOOKUP($A817,Pit!$A$4:$BA$1686,F$2,FALSE))</f>
        <v>Dave</v>
      </c>
      <c r="G817" s="14" t="str">
        <f>IF($C817="B",VLOOKUP($A817,Bat!$A$4:$BG$1500,G$1,FALSE),VLOOKUP($A817,Pit!$A$4:$BA$1686,G$2,FALSE))</f>
        <v>Mitchell</v>
      </c>
      <c r="H817" s="14">
        <f>IF($C817="B",VLOOKUP($A817,Bat!$A$4:$BG$1500,H$1,FALSE),VLOOKUP($A817,Pit!$A$4:$BA$1686,H$2,FALSE))</f>
        <v>21</v>
      </c>
      <c r="I817" s="14" t="str">
        <f>IF($C817="B",VLOOKUP($A817,Bat!$A$4:$BG$1500,I$1,FALSE),VLOOKUP($A817,Pit!$A$4:$BA$1686,I$2,FALSE))</f>
        <v>L</v>
      </c>
      <c r="J817" s="14" t="str">
        <f>IF($C817="B",VLOOKUP($A817,Bat!$A$4:$BG$1500,J$1,FALSE),VLOOKUP($A817,Pit!$A$4:$BA$1686,J$2,FALSE))</f>
        <v>L</v>
      </c>
      <c r="K817" s="14" t="str">
        <f>IF($C817="B",VLOOKUP($A817,Bat!$A$4:$BG$1500,K$1,FALSE),VLOOKUP($A817,Pit!$A$4:$BA$1686,K$2,FALSE))</f>
        <v>Normal</v>
      </c>
      <c r="L817" s="15" t="str">
        <f>IF($C817="B",VLOOKUP($A817,Bat!$A$4:$BG$1500,L$1,FALSE),VLOOKUP($A817,Pit!$A$4:$BA$1686,L$2,FALSE))</f>
        <v>Normal</v>
      </c>
      <c r="M817" s="14">
        <f>IF($C817="B",VLOOKUP($A817,Bat!$A$4:$BG$1500,M$1,FALSE),VLOOKUP($A817,Pit!$A$4:$BA$1686,M$2,FALSE))</f>
        <v>3</v>
      </c>
      <c r="N817" s="14">
        <f>IF($C817="B",VLOOKUP($A817,Bat!$A$4:$BG$1500,N$1,FALSE),VLOOKUP($A817,Pit!$A$4:$BA$1686,N$2,FALSE))</f>
        <v>3</v>
      </c>
      <c r="O817" s="14">
        <f>IF($C817="B",VLOOKUP($A817,Bat!$A$4:$BG$1500,O$1,FALSE),VLOOKUP($A817,Pit!$A$4:$BA$1686,O$2,FALSE))</f>
        <v>2</v>
      </c>
      <c r="P817" s="14">
        <f>IF($C817="B",VLOOKUP($A817,Bat!$A$4:$BG$1500,P$1,FALSE),VLOOKUP($A817,Pit!$A$4:$BA$1686,P$2,FALSE))</f>
        <v>4</v>
      </c>
      <c r="Q817" s="15">
        <f>IF($C817="B",VLOOKUP($A817,Bat!$A$4:$BG$1500,Q$1,FALSE),VLOOKUP($A817,Pit!$A$4:$BA$1686,Q$2,FALSE))</f>
        <v>4</v>
      </c>
      <c r="R817" s="16">
        <f>IF($C817="B",VLOOKUP($A817,Bat!$A$4:$BG$1500,R$1,FALSE),VLOOKUP($A817,Pit!$A$4:$BA$1686,R$2,FALSE))</f>
        <v>105.46773128483169</v>
      </c>
      <c r="S817" s="17">
        <f>IF($C817="B",VLOOKUP($A817,Bat!$A$4:$BG$1500,S$1,FALSE),VLOOKUP($A817,Pit!$A$4:$BA$1686,S$2,FALSE))</f>
        <v>-0.55152029110073586</v>
      </c>
      <c r="T817" s="48" t="str">
        <f>IF($C817="B",VLOOKUP($A817,Bat!$A$4:$BG$1500,T$1,FALSE),VLOOKUP($A817,Pit!$A$4:$BA$1686,T$2,FALSE))</f>
        <v>$110k</v>
      </c>
      <c r="U817" s="19">
        <f>IF($C817="B",VLOOKUP($A817,Bat!$A$4:$AU$1464,46,FALSE),VLOOKUP($A817,Pit!$A$4:$BD$1664,55,FALSE))</f>
        <v>800</v>
      </c>
      <c r="V817" s="19">
        <f>IF($C817="B",VLOOKUP($A817,Bat!$A$4:$BA$1464,47,FALSE),VLOOKUP($A817,Pit!$A$4:$BF$1664,56,FALSE))</f>
        <v>800</v>
      </c>
      <c r="W817" s="19">
        <f>IF($C817="B",VLOOKUP($A817,Bat!$A$4:$BA$1464,48,FALSE),VLOOKUP($A817,Pit!$A$4:$BF$1664,57,FALSE))</f>
        <v>0</v>
      </c>
      <c r="X817" s="14">
        <f t="shared" si="55"/>
        <v>1648</v>
      </c>
      <c r="Y817" s="20">
        <f t="shared" si="56"/>
        <v>798</v>
      </c>
      <c r="Z817" s="14">
        <f>IFERROR(VLOOKUP($D817,Results37!$F$3:$L$1396,Z$1,FALSE),"")</f>
        <v>509</v>
      </c>
      <c r="AA817" s="43">
        <f>IF(ISERROR(VLOOKUP(D817,Results37!$F$3:$O$1399,AA$1,FALSE)),"",IF(VLOOKUP(D817,Results37!$F$3:$O$1399,AA$1+1,FALSE)=1,"S"&amp;VLOOKUP(D817,Results37!$F$3:$O$1399,AA$1,FALSE),VLOOKUP(D817,Results37!$F$3:$O$1399,AA$1,FALSE)))</f>
        <v>17</v>
      </c>
      <c r="AB817" s="14">
        <f>IFERROR(VLOOKUP($D817,Results37!$F$3:$L$1396,AB$1,FALSE),"")</f>
        <v>9</v>
      </c>
      <c r="AC817" s="14" t="str">
        <f>IFERROR(VLOOKUP($D817,Results37!$F$3:$L$1396,AC$1,FALSE),"")</f>
        <v>Niihama-shi Ghosts</v>
      </c>
      <c r="AD817" s="14">
        <f t="shared" si="57"/>
        <v>1139</v>
      </c>
      <c r="AE817" s="18" t="str">
        <f>IF(ISERROR(VLOOKUP($AC817&amp;"-"&amp;$F817&amp;" "&amp;G817,Bonuses!$B$1:$G$1006,4,FALSE)),"",INT(VLOOKUP($AC817&amp;"-"&amp;$F817&amp;" "&amp;$G817,Bonuses!$B$1:$G$1006,4,FALSE)))</f>
        <v/>
      </c>
      <c r="AF817" s="14" t="str">
        <f>AA817&amp;"."&amp;AB817&amp;" ("&amp;Z817&amp;") - "&amp;E817&amp;" "&amp;F817&amp;" "&amp;G817</f>
        <v>17.9 (509) - CF Dave Mitchell</v>
      </c>
    </row>
    <row r="818" spans="1:32" s="19" customFormat="1" hidden="1" x14ac:dyDescent="0.3">
      <c r="A818" s="19">
        <v>8960</v>
      </c>
      <c r="B818" s="19">
        <f t="shared" si="54"/>
        <v>0</v>
      </c>
      <c r="C818" s="14" t="str">
        <f>IF(ISNUMBER(IFERROR(VLOOKUP($A818,Pit!$A$4:$A$600,1,FALSE),"B")),"P","B")</f>
        <v>B</v>
      </c>
      <c r="D818" s="15">
        <f>IF($C818="B",VLOOKUP($A818,Bat!$A$4:$BG$1500,D$1,FALSE),VLOOKUP($A818,Pit!$A$4:$BA$1686,D$2,FALSE))</f>
        <v>8960</v>
      </c>
      <c r="E818" s="14" t="str">
        <f>IF($C818="B",VLOOKUP($A818,Bat!$A$4:$BG$1500,E$1,FALSE),VLOOKUP($A818,Pit!$A$4:$BA$1686,E$2,FALSE))</f>
        <v>LF</v>
      </c>
      <c r="F818" s="14" t="str">
        <f>IF($C818="B",VLOOKUP($A818,Bat!$A$4:$BG$1500,F$1,FALSE),VLOOKUP($A818,Pit!$A$4:$BA$1686,F$2,FALSE))</f>
        <v>Walt</v>
      </c>
      <c r="G818" s="14" t="str">
        <f>IF($C818="B",VLOOKUP($A818,Bat!$A$4:$BG$1500,G$1,FALSE),VLOOKUP($A818,Pit!$A$4:$BA$1686,G$2,FALSE))</f>
        <v>Frost</v>
      </c>
      <c r="H818" s="14">
        <f>IF($C818="B",VLOOKUP($A818,Bat!$A$4:$BG$1500,H$1,FALSE),VLOOKUP($A818,Pit!$A$4:$BA$1686,H$2,FALSE))</f>
        <v>21</v>
      </c>
      <c r="I818" s="14" t="str">
        <f>IF($C818="B",VLOOKUP($A818,Bat!$A$4:$BG$1500,I$1,FALSE),VLOOKUP($A818,Pit!$A$4:$BA$1686,I$2,FALSE))</f>
        <v>R</v>
      </c>
      <c r="J818" s="14" t="str">
        <f>IF($C818="B",VLOOKUP($A818,Bat!$A$4:$BG$1500,J$1,FALSE),VLOOKUP($A818,Pit!$A$4:$BA$1686,J$2,FALSE))</f>
        <v>R</v>
      </c>
      <c r="K818" s="14" t="str">
        <f>IF($C818="B",VLOOKUP($A818,Bat!$A$4:$BG$1500,K$1,FALSE),VLOOKUP($A818,Pit!$A$4:$BA$1686,K$2,FALSE))</f>
        <v>Low</v>
      </c>
      <c r="L818" s="15" t="str">
        <f>IF($C818="B",VLOOKUP($A818,Bat!$A$4:$BG$1500,L$1,FALSE),VLOOKUP($A818,Pit!$A$4:$BA$1686,L$2,FALSE))</f>
        <v>Normal</v>
      </c>
      <c r="M818" s="14">
        <f>IF($C818="B",VLOOKUP($A818,Bat!$A$4:$BG$1500,M$1,FALSE),VLOOKUP($A818,Pit!$A$4:$BA$1686,M$2,FALSE))</f>
        <v>3</v>
      </c>
      <c r="N818" s="14">
        <f>IF($C818="B",VLOOKUP($A818,Bat!$A$4:$BG$1500,N$1,FALSE),VLOOKUP($A818,Pit!$A$4:$BA$1686,N$2,FALSE))</f>
        <v>4</v>
      </c>
      <c r="O818" s="14">
        <f>IF($C818="B",VLOOKUP($A818,Bat!$A$4:$BG$1500,O$1,FALSE),VLOOKUP($A818,Pit!$A$4:$BA$1686,O$2,FALSE))</f>
        <v>4</v>
      </c>
      <c r="P818" s="14">
        <f>IF($C818="B",VLOOKUP($A818,Bat!$A$4:$BG$1500,P$1,FALSE),VLOOKUP($A818,Pit!$A$4:$BA$1686,P$2,FALSE))</f>
        <v>5</v>
      </c>
      <c r="Q818" s="15">
        <f>IF($C818="B",VLOOKUP($A818,Bat!$A$4:$BG$1500,Q$1,FALSE),VLOOKUP($A818,Pit!$A$4:$BA$1686,Q$2,FALSE))</f>
        <v>2</v>
      </c>
      <c r="R818" s="16">
        <f>IF($C818="B",VLOOKUP($A818,Bat!$A$4:$BG$1500,R$1,FALSE),VLOOKUP($A818,Pit!$A$4:$BA$1686,R$2,FALSE))</f>
        <v>106.17120469507873</v>
      </c>
      <c r="S818" s="17">
        <f>IF($C818="B",VLOOKUP($A818,Bat!$A$4:$BG$1500,S$1,FALSE),VLOOKUP($A818,Pit!$A$4:$BA$1686,S$2,FALSE))</f>
        <v>-0.40457259130265472</v>
      </c>
      <c r="T818" s="48" t="str">
        <f>IF($C818="B",VLOOKUP($A818,Bat!$A$4:$BG$1500,T$1,FALSE),VLOOKUP($A818,Pit!$A$4:$BA$1686,T$2,FALSE))</f>
        <v>$20k</v>
      </c>
      <c r="U818" s="19">
        <f>IF($C818="B",VLOOKUP($A818,Bat!$A$4:$AU$1464,46,FALSE),VLOOKUP($A818,Pit!$A$4:$BD$1664,55,FALSE))</f>
        <v>800</v>
      </c>
      <c r="V818" s="19">
        <f>IF($C818="B",VLOOKUP($A818,Bat!$A$4:$BA$1464,47,FALSE),VLOOKUP($A818,Pit!$A$4:$BF$1664,56,FALSE))</f>
        <v>800</v>
      </c>
      <c r="W818" s="19">
        <f>IF($C818="B",VLOOKUP($A818,Bat!$A$4:$BA$1464,48,FALSE),VLOOKUP($A818,Pit!$A$4:$BF$1664,57,FALSE))</f>
        <v>0</v>
      </c>
      <c r="X818" s="14">
        <f t="shared" si="55"/>
        <v>1553</v>
      </c>
      <c r="Y818" s="20">
        <f t="shared" si="56"/>
        <v>703</v>
      </c>
      <c r="Z818" s="14" t="str">
        <f>IFERROR(VLOOKUP($D818,Results37!$F$3:$L$1396,Z$1,FALSE),"")</f>
        <v/>
      </c>
      <c r="AA818" s="43" t="str">
        <f>IF(ISERROR(VLOOKUP(D818,Results37!$F$3:$O$1399,AA$1,FALSE)),"",IF(VLOOKUP(D818,Results37!$F$3:$O$1399,AA$1+1,FALSE)=1,"S"&amp;VLOOKUP(D818,Results37!$F$3:$O$1399,AA$1,FALSE),VLOOKUP(D818,Results37!$F$3:$O$1399,AA$1,FALSE)))</f>
        <v/>
      </c>
      <c r="AB818" s="14" t="str">
        <f>IFERROR(VLOOKUP($D818,Results37!$F$3:$L$1396,AB$1,FALSE),"")</f>
        <v/>
      </c>
      <c r="AC818" s="14" t="str">
        <f>IFERROR(VLOOKUP($D818,Results37!$F$3:$L$1396,AC$1,FALSE),"")</f>
        <v/>
      </c>
      <c r="AD818" s="14" t="e">
        <f t="shared" si="57"/>
        <v>#VALUE!</v>
      </c>
      <c r="AE818" s="18" t="str">
        <f>IF(ISERROR(VLOOKUP($AC818&amp;"-"&amp;$F818&amp;" "&amp;G818,Bonuses!$B$1:$G$1006,4,FALSE)),"",INT(VLOOKUP($AC818&amp;"-"&amp;$F818&amp;" "&amp;$G818,Bonuses!$B$1:$G$1006,4,FALSE)))</f>
        <v/>
      </c>
      <c r="AF818" s="14" t="str">
        <f>IF(ISERROR(VLOOKUP($AC818&amp;"-"&amp;$F818,Bonuses!$B$1:$G$1006,5,FALSE)),"",IF(VLOOKUP($AC818&amp;"-"&amp;$F818,Bonuses!$B$1:$G$1006,5,FALSE)="","",VLOOKUP($AC818&amp;"-"&amp;$F818,Bonuses!$B$1:$G$1006,6,FALSE)&amp;" yrs, "&amp;VLOOKUP($AC818&amp;"-"&amp;$F818,Bonuses!$B$1:$G$1006,5,FALSE)))</f>
        <v/>
      </c>
    </row>
    <row r="819" spans="1:32" s="19" customFormat="1" hidden="1" x14ac:dyDescent="0.3">
      <c r="A819" s="19">
        <v>6388</v>
      </c>
      <c r="B819" s="19">
        <f t="shared" si="54"/>
        <v>0</v>
      </c>
      <c r="C819" s="14" t="str">
        <f>IF(ISNUMBER(IFERROR(VLOOKUP($A819,Pit!$A$4:$A$600,1,FALSE),"B")),"P","B")</f>
        <v>B</v>
      </c>
      <c r="D819" s="15">
        <f>IF($C819="B",VLOOKUP($A819,Bat!$A$4:$BG$1500,D$1,FALSE),VLOOKUP($A819,Pit!$A$4:$BA$1686,D$2,FALSE))</f>
        <v>6388</v>
      </c>
      <c r="E819" s="14" t="str">
        <f>IF($C819="B",VLOOKUP($A819,Bat!$A$4:$BG$1500,E$1,FALSE),VLOOKUP($A819,Pit!$A$4:$BA$1686,E$2,FALSE))</f>
        <v>1B</v>
      </c>
      <c r="F819" s="14" t="str">
        <f>IF($C819="B",VLOOKUP($A819,Bat!$A$4:$BG$1500,F$1,FALSE),VLOOKUP($A819,Pit!$A$4:$BA$1686,F$2,FALSE))</f>
        <v>Craig</v>
      </c>
      <c r="G819" s="14" t="str">
        <f>IF($C819="B",VLOOKUP($A819,Bat!$A$4:$BG$1500,G$1,FALSE),VLOOKUP($A819,Pit!$A$4:$BA$1686,G$2,FALSE))</f>
        <v>Conway</v>
      </c>
      <c r="H819" s="14">
        <f>IF($C819="B",VLOOKUP($A819,Bat!$A$4:$BG$1500,H$1,FALSE),VLOOKUP($A819,Pit!$A$4:$BA$1686,H$2,FALSE))</f>
        <v>23</v>
      </c>
      <c r="I819" s="14" t="str">
        <f>IF($C819="B",VLOOKUP($A819,Bat!$A$4:$BG$1500,I$1,FALSE),VLOOKUP($A819,Pit!$A$4:$BA$1686,I$2,FALSE))</f>
        <v>L</v>
      </c>
      <c r="J819" s="14" t="str">
        <f>IF($C819="B",VLOOKUP($A819,Bat!$A$4:$BG$1500,J$1,FALSE),VLOOKUP($A819,Pit!$A$4:$BA$1686,J$2,FALSE))</f>
        <v>R</v>
      </c>
      <c r="K819" s="14" t="str">
        <f>IF($C819="B",VLOOKUP($A819,Bat!$A$4:$BG$1500,K$1,FALSE),VLOOKUP($A819,Pit!$A$4:$BA$1686,K$2,FALSE))</f>
        <v>Low</v>
      </c>
      <c r="L819" s="15" t="str">
        <f>IF($C819="B",VLOOKUP($A819,Bat!$A$4:$BG$1500,L$1,FALSE),VLOOKUP($A819,Pit!$A$4:$BA$1686,L$2,FALSE))</f>
        <v>Normal</v>
      </c>
      <c r="M819" s="14">
        <f>IF($C819="B",VLOOKUP($A819,Bat!$A$4:$BG$1500,M$1,FALSE),VLOOKUP($A819,Pit!$A$4:$BA$1686,M$2,FALSE))</f>
        <v>3</v>
      </c>
      <c r="N819" s="14">
        <f>IF($C819="B",VLOOKUP($A819,Bat!$A$4:$BG$1500,N$1,FALSE),VLOOKUP($A819,Pit!$A$4:$BA$1686,N$2,FALSE))</f>
        <v>3</v>
      </c>
      <c r="O819" s="14">
        <f>IF($C819="B",VLOOKUP($A819,Bat!$A$4:$BG$1500,O$1,FALSE),VLOOKUP($A819,Pit!$A$4:$BA$1686,O$2,FALSE))</f>
        <v>3</v>
      </c>
      <c r="P819" s="14">
        <f>IF($C819="B",VLOOKUP($A819,Bat!$A$4:$BG$1500,P$1,FALSE),VLOOKUP($A819,Pit!$A$4:$BA$1686,P$2,FALSE))</f>
        <v>6</v>
      </c>
      <c r="Q819" s="15">
        <f>IF($C819="B",VLOOKUP($A819,Bat!$A$4:$BG$1500,Q$1,FALSE),VLOOKUP($A819,Pit!$A$4:$BA$1686,Q$2,FALSE))</f>
        <v>3</v>
      </c>
      <c r="R819" s="16">
        <f>IF($C819="B",VLOOKUP($A819,Bat!$A$4:$BG$1500,R$1,FALSE),VLOOKUP($A819,Pit!$A$4:$BA$1686,R$2,FALSE))</f>
        <v>106.16865638290962</v>
      </c>
      <c r="S819" s="17">
        <f>IF($C819="B",VLOOKUP($A819,Bat!$A$4:$BG$1500,S$1,FALSE),VLOOKUP($A819,Pit!$A$4:$BA$1686,S$2,FALSE))</f>
        <v>-0.40510490511318925</v>
      </c>
      <c r="T819" s="48" t="str">
        <f>IF($C819="B",VLOOKUP($A819,Bat!$A$4:$BG$1500,T$1,FALSE),VLOOKUP($A819,Pit!$A$4:$BA$1686,T$2,FALSE))</f>
        <v>Slot</v>
      </c>
      <c r="U819" s="19">
        <f>IF($C819="B",VLOOKUP($A819,Bat!$A$4:$AU$1464,46,FALSE),VLOOKUP($A819,Pit!$A$4:$BD$1664,55,FALSE))</f>
        <v>800</v>
      </c>
      <c r="V819" s="19">
        <f>IF($C819="B",VLOOKUP($A819,Bat!$A$4:$BA$1464,47,FALSE),VLOOKUP($A819,Pit!$A$4:$BF$1664,56,FALSE))</f>
        <v>800</v>
      </c>
      <c r="W819" s="19">
        <f>IF($C819="B",VLOOKUP($A819,Bat!$A$4:$BA$1464,48,FALSE),VLOOKUP($A819,Pit!$A$4:$BF$1664,57,FALSE))</f>
        <v>0</v>
      </c>
      <c r="X819" s="14">
        <f t="shared" si="55"/>
        <v>1554</v>
      </c>
      <c r="Y819" s="20">
        <f t="shared" si="56"/>
        <v>704</v>
      </c>
      <c r="Z819" s="14" t="str">
        <f>IFERROR(VLOOKUP($D819,Results37!$F$3:$L$1396,Z$1,FALSE),"")</f>
        <v/>
      </c>
      <c r="AA819" s="43" t="str">
        <f>IF(ISERROR(VLOOKUP(D819,Results37!$F$3:$O$1399,AA$1,FALSE)),"",IF(VLOOKUP(D819,Results37!$F$3:$O$1399,AA$1+1,FALSE)=1,"S"&amp;VLOOKUP(D819,Results37!$F$3:$O$1399,AA$1,FALSE),VLOOKUP(D819,Results37!$F$3:$O$1399,AA$1,FALSE)))</f>
        <v/>
      </c>
      <c r="AB819" s="14" t="str">
        <f>IFERROR(VLOOKUP($D819,Results37!$F$3:$L$1396,AB$1,FALSE),"")</f>
        <v/>
      </c>
      <c r="AC819" s="14" t="str">
        <f>IFERROR(VLOOKUP($D819,Results37!$F$3:$L$1396,AC$1,FALSE),"")</f>
        <v/>
      </c>
      <c r="AD819" s="14" t="e">
        <f t="shared" si="57"/>
        <v>#VALUE!</v>
      </c>
      <c r="AE819" s="18" t="str">
        <f>IF(ISERROR(VLOOKUP($AC819&amp;"-"&amp;$F819&amp;" "&amp;G819,Bonuses!$B$1:$G$1006,4,FALSE)),"",INT(VLOOKUP($AC819&amp;"-"&amp;$F819&amp;" "&amp;$G819,Bonuses!$B$1:$G$1006,4,FALSE)))</f>
        <v/>
      </c>
      <c r="AF819" s="14" t="str">
        <f>AA819&amp;"."&amp;AB819&amp;" ("&amp;Z819&amp;") - "&amp;E819&amp;" "&amp;F819&amp;" "&amp;G819</f>
        <v>. () - 1B Craig Conway</v>
      </c>
    </row>
    <row r="820" spans="1:32" s="19" customFormat="1" hidden="1" x14ac:dyDescent="0.3">
      <c r="A820" s="19">
        <v>5493</v>
      </c>
      <c r="B820" s="19">
        <f t="shared" si="54"/>
        <v>0</v>
      </c>
      <c r="C820" s="14" t="str">
        <f>IF(ISNUMBER(IFERROR(VLOOKUP($A820,Pit!$A$4:$A$600,1,FALSE),"B")),"P","B")</f>
        <v>B</v>
      </c>
      <c r="D820" s="15">
        <f>IF($C820="B",VLOOKUP($A820,Bat!$A$4:$BG$1500,D$1,FALSE),VLOOKUP($A820,Pit!$A$4:$BA$1686,D$2,FALSE))</f>
        <v>5493</v>
      </c>
      <c r="E820" s="14" t="str">
        <f>IF($C820="B",VLOOKUP($A820,Bat!$A$4:$BG$1500,E$1,FALSE),VLOOKUP($A820,Pit!$A$4:$BA$1686,E$2,FALSE))</f>
        <v>3B</v>
      </c>
      <c r="F820" s="14" t="str">
        <f>IF($C820="B",VLOOKUP($A820,Bat!$A$4:$BG$1500,F$1,FALSE),VLOOKUP($A820,Pit!$A$4:$BA$1686,F$2,FALSE))</f>
        <v>David</v>
      </c>
      <c r="G820" s="14" t="str">
        <f>IF($C820="B",VLOOKUP($A820,Bat!$A$4:$BG$1500,G$1,FALSE),VLOOKUP($A820,Pit!$A$4:$BA$1686,G$2,FALSE))</f>
        <v>Boyd</v>
      </c>
      <c r="H820" s="14">
        <f>IF($C820="B",VLOOKUP($A820,Bat!$A$4:$BG$1500,H$1,FALSE),VLOOKUP($A820,Pit!$A$4:$BA$1686,H$2,FALSE))</f>
        <v>21</v>
      </c>
      <c r="I820" s="14" t="str">
        <f>IF($C820="B",VLOOKUP($A820,Bat!$A$4:$BG$1500,I$1,FALSE),VLOOKUP($A820,Pit!$A$4:$BA$1686,I$2,FALSE))</f>
        <v>S</v>
      </c>
      <c r="J820" s="14" t="str">
        <f>IF($C820="B",VLOOKUP($A820,Bat!$A$4:$BG$1500,J$1,FALSE),VLOOKUP($A820,Pit!$A$4:$BA$1686,J$2,FALSE))</f>
        <v>R</v>
      </c>
      <c r="K820" s="14" t="str">
        <f>IF($C820="B",VLOOKUP($A820,Bat!$A$4:$BG$1500,K$1,FALSE),VLOOKUP($A820,Pit!$A$4:$BA$1686,K$2,FALSE))</f>
        <v>Low</v>
      </c>
      <c r="L820" s="15" t="str">
        <f>IF($C820="B",VLOOKUP($A820,Bat!$A$4:$BG$1500,L$1,FALSE),VLOOKUP($A820,Pit!$A$4:$BA$1686,L$2,FALSE))</f>
        <v>Low</v>
      </c>
      <c r="M820" s="14">
        <f>IF($C820="B",VLOOKUP($A820,Bat!$A$4:$BG$1500,M$1,FALSE),VLOOKUP($A820,Pit!$A$4:$BA$1686,M$2,FALSE))</f>
        <v>3</v>
      </c>
      <c r="N820" s="14">
        <f>IF($C820="B",VLOOKUP($A820,Bat!$A$4:$BG$1500,N$1,FALSE),VLOOKUP($A820,Pit!$A$4:$BA$1686,N$2,FALSE))</f>
        <v>4</v>
      </c>
      <c r="O820" s="14">
        <f>IF($C820="B",VLOOKUP($A820,Bat!$A$4:$BG$1500,O$1,FALSE),VLOOKUP($A820,Pit!$A$4:$BA$1686,O$2,FALSE))</f>
        <v>5</v>
      </c>
      <c r="P820" s="14">
        <f>IF($C820="B",VLOOKUP($A820,Bat!$A$4:$BG$1500,P$1,FALSE),VLOOKUP($A820,Pit!$A$4:$BA$1686,P$2,FALSE))</f>
        <v>5</v>
      </c>
      <c r="Q820" s="15">
        <f>IF($C820="B",VLOOKUP($A820,Bat!$A$4:$BG$1500,Q$1,FALSE),VLOOKUP($A820,Pit!$A$4:$BA$1686,Q$2,FALSE))</f>
        <v>2</v>
      </c>
      <c r="R820" s="16">
        <f>IF($C820="B",VLOOKUP($A820,Bat!$A$4:$BG$1500,R$1,FALSE),VLOOKUP($A820,Pit!$A$4:$BA$1686,R$2,FALSE))</f>
        <v>106.16670160244276</v>
      </c>
      <c r="S820" s="17">
        <f>IF($C820="B",VLOOKUP($A820,Bat!$A$4:$BG$1500,S$1,FALSE),VLOOKUP($A820,Pit!$A$4:$BA$1686,S$2,FALSE))</f>
        <v>-0.40551323681276907</v>
      </c>
      <c r="T820" s="48" t="str">
        <f>IF($C820="B",VLOOKUP($A820,Bat!$A$4:$BG$1500,T$1,FALSE),VLOOKUP($A820,Pit!$A$4:$BA$1686,T$2,FALSE))</f>
        <v>$100k</v>
      </c>
      <c r="U820" s="19">
        <f>IF($C820="B",VLOOKUP($A820,Bat!$A$4:$AU$1464,46,FALSE),VLOOKUP($A820,Pit!$A$4:$BD$1664,55,FALSE))</f>
        <v>800</v>
      </c>
      <c r="V820" s="19">
        <f>IF($C820="B",VLOOKUP($A820,Bat!$A$4:$BA$1464,47,FALSE),VLOOKUP($A820,Pit!$A$4:$BF$1664,56,FALSE))</f>
        <v>800</v>
      </c>
      <c r="W820" s="19">
        <f>IF($C820="B",VLOOKUP($A820,Bat!$A$4:$BA$1464,48,FALSE),VLOOKUP($A820,Pit!$A$4:$BF$1664,57,FALSE))</f>
        <v>0</v>
      </c>
      <c r="X820" s="14">
        <f t="shared" si="55"/>
        <v>1555</v>
      </c>
      <c r="Y820" s="20">
        <f t="shared" si="56"/>
        <v>705</v>
      </c>
      <c r="Z820" s="14">
        <f>IFERROR(VLOOKUP($D820,Results37!$F$3:$L$1396,Z$1,FALSE),"")</f>
        <v>437</v>
      </c>
      <c r="AA820" s="43">
        <f>IF(ISERROR(VLOOKUP(D820,Results37!$F$3:$O$1399,AA$1,FALSE)),"",IF(VLOOKUP(D820,Results37!$F$3:$O$1399,AA$1+1,FALSE)=1,"S"&amp;VLOOKUP(D820,Results37!$F$3:$O$1399,AA$1,FALSE),VLOOKUP(D820,Results37!$F$3:$O$1399,AA$1,FALSE)))</f>
        <v>15</v>
      </c>
      <c r="AB820" s="14">
        <f>IFERROR(VLOOKUP($D820,Results37!$F$3:$L$1396,AB$1,FALSE),"")</f>
        <v>1</v>
      </c>
      <c r="AC820" s="14" t="str">
        <f>IFERROR(VLOOKUP($D820,Results37!$F$3:$L$1396,AC$1,FALSE),"")</f>
        <v>Yuma Arroyos</v>
      </c>
      <c r="AD820" s="14">
        <f t="shared" si="57"/>
        <v>1118</v>
      </c>
      <c r="AE820" s="18" t="str">
        <f>IF(ISERROR(VLOOKUP($AC820&amp;"-"&amp;$F820&amp;" "&amp;G820,Bonuses!$B$1:$G$1006,4,FALSE)),"",INT(VLOOKUP($AC820&amp;"-"&amp;$F820&amp;" "&amp;$G820,Bonuses!$B$1:$G$1006,4,FALSE)))</f>
        <v/>
      </c>
      <c r="AF820" s="14" t="str">
        <f>AA820&amp;"."&amp;AB820&amp;" ("&amp;Z820&amp;") - "&amp;E820&amp;" "&amp;F820&amp;" "&amp;G820</f>
        <v>15.1 (437) - 3B David Boyd</v>
      </c>
    </row>
    <row r="821" spans="1:32" s="19" customFormat="1" hidden="1" x14ac:dyDescent="0.3">
      <c r="A821" s="19">
        <v>15374</v>
      </c>
      <c r="B821" s="19">
        <f t="shared" si="54"/>
        <v>0</v>
      </c>
      <c r="C821" s="14" t="str">
        <f>IF(ISNUMBER(IFERROR(VLOOKUP($A821,Pit!$A$4:$A$600,1,FALSE),"B")),"P","B")</f>
        <v>B</v>
      </c>
      <c r="D821" s="15">
        <f>IF($C821="B",VLOOKUP($A821,Bat!$A$4:$BG$1500,D$1,FALSE),VLOOKUP($A821,Pit!$A$4:$BA$1686,D$2,FALSE))</f>
        <v>15374</v>
      </c>
      <c r="E821" s="14" t="str">
        <f>IF($C821="B",VLOOKUP($A821,Bat!$A$4:$BG$1500,E$1,FALSE),VLOOKUP($A821,Pit!$A$4:$BA$1686,E$2,FALSE))</f>
        <v>C</v>
      </c>
      <c r="F821" s="14" t="str">
        <f>IF($C821="B",VLOOKUP($A821,Bat!$A$4:$BG$1500,F$1,FALSE),VLOOKUP($A821,Pit!$A$4:$BA$1686,F$2,FALSE))</f>
        <v>Nobuhisa</v>
      </c>
      <c r="G821" s="14" t="str">
        <f>IF($C821="B",VLOOKUP($A821,Bat!$A$4:$BG$1500,G$1,FALSE),VLOOKUP($A821,Pit!$A$4:$BA$1686,G$2,FALSE))</f>
        <v>Ine</v>
      </c>
      <c r="H821" s="14">
        <f>IF($C821="B",VLOOKUP($A821,Bat!$A$4:$BG$1500,H$1,FALSE),VLOOKUP($A821,Pit!$A$4:$BA$1686,H$2,FALSE))</f>
        <v>21</v>
      </c>
      <c r="I821" s="14" t="str">
        <f>IF($C821="B",VLOOKUP($A821,Bat!$A$4:$BG$1500,I$1,FALSE),VLOOKUP($A821,Pit!$A$4:$BA$1686,I$2,FALSE))</f>
        <v>R</v>
      </c>
      <c r="J821" s="14" t="str">
        <f>IF($C821="B",VLOOKUP($A821,Bat!$A$4:$BG$1500,J$1,FALSE),VLOOKUP($A821,Pit!$A$4:$BA$1686,J$2,FALSE))</f>
        <v>R</v>
      </c>
      <c r="K821" s="14" t="str">
        <f>IF($C821="B",VLOOKUP($A821,Bat!$A$4:$BG$1500,K$1,FALSE),VLOOKUP($A821,Pit!$A$4:$BA$1686,K$2,FALSE))</f>
        <v>Low</v>
      </c>
      <c r="L821" s="15" t="str">
        <f>IF($C821="B",VLOOKUP($A821,Bat!$A$4:$BG$1500,L$1,FALSE),VLOOKUP($A821,Pit!$A$4:$BA$1686,L$2,FALSE))</f>
        <v>Low</v>
      </c>
      <c r="M821" s="14">
        <f>IF($C821="B",VLOOKUP($A821,Bat!$A$4:$BG$1500,M$1,FALSE),VLOOKUP($A821,Pit!$A$4:$BA$1686,M$2,FALSE))</f>
        <v>3</v>
      </c>
      <c r="N821" s="14">
        <f>IF($C821="B",VLOOKUP($A821,Bat!$A$4:$BG$1500,N$1,FALSE),VLOOKUP($A821,Pit!$A$4:$BA$1686,N$2,FALSE))</f>
        <v>3</v>
      </c>
      <c r="O821" s="14">
        <f>IF($C821="B",VLOOKUP($A821,Bat!$A$4:$BG$1500,O$1,FALSE),VLOOKUP($A821,Pit!$A$4:$BA$1686,O$2,FALSE))</f>
        <v>4</v>
      </c>
      <c r="P821" s="14">
        <f>IF($C821="B",VLOOKUP($A821,Bat!$A$4:$BG$1500,P$1,FALSE),VLOOKUP($A821,Pit!$A$4:$BA$1686,P$2,FALSE))</f>
        <v>6</v>
      </c>
      <c r="Q821" s="15">
        <f>IF($C821="B",VLOOKUP($A821,Bat!$A$4:$BG$1500,Q$1,FALSE),VLOOKUP($A821,Pit!$A$4:$BA$1686,Q$2,FALSE))</f>
        <v>3</v>
      </c>
      <c r="R821" s="16">
        <f>IF($C821="B",VLOOKUP($A821,Bat!$A$4:$BG$1500,R$1,FALSE),VLOOKUP($A821,Pit!$A$4:$BA$1686,R$2,FALSE))</f>
        <v>106.16539431119644</v>
      </c>
      <c r="S821" s="17">
        <f>IF($C821="B",VLOOKUP($A821,Bat!$A$4:$BG$1500,S$1,FALSE),VLOOKUP($A821,Pit!$A$4:$BA$1686,S$2,FALSE))</f>
        <v>-0.4057863152814285</v>
      </c>
      <c r="T821" s="48" t="str">
        <f>IF($C821="B",VLOOKUP($A821,Bat!$A$4:$BG$1500,T$1,FALSE),VLOOKUP($A821,Pit!$A$4:$BA$1686,T$2,FALSE))</f>
        <v>-</v>
      </c>
      <c r="U821" s="19">
        <f>IF($C821="B",VLOOKUP($A821,Bat!$A$4:$AU$1464,46,FALSE),VLOOKUP($A821,Pit!$A$4:$BD$1664,55,FALSE))</f>
        <v>800</v>
      </c>
      <c r="V821" s="19">
        <f>IF($C821="B",VLOOKUP($A821,Bat!$A$4:$BA$1464,47,FALSE),VLOOKUP($A821,Pit!$A$4:$BF$1664,56,FALSE))</f>
        <v>800</v>
      </c>
      <c r="W821" s="19">
        <f>IF($C821="B",VLOOKUP($A821,Bat!$A$4:$BA$1464,48,FALSE),VLOOKUP($A821,Pit!$A$4:$BF$1664,57,FALSE))</f>
        <v>0</v>
      </c>
      <c r="X821" s="14">
        <f t="shared" si="55"/>
        <v>1556</v>
      </c>
      <c r="Y821" s="20">
        <f t="shared" si="56"/>
        <v>706</v>
      </c>
      <c r="Z821" s="14" t="str">
        <f>IFERROR(VLOOKUP($D821,Results37!$F$3:$L$1396,Z$1,FALSE),"")</f>
        <v/>
      </c>
      <c r="AA821" s="43" t="str">
        <f>IF(ISERROR(VLOOKUP(D821,Results37!$F$3:$O$1399,AA$1,FALSE)),"",IF(VLOOKUP(D821,Results37!$F$3:$O$1399,AA$1+1,FALSE)=1,"S"&amp;VLOOKUP(D821,Results37!$F$3:$O$1399,AA$1,FALSE),VLOOKUP(D821,Results37!$F$3:$O$1399,AA$1,FALSE)))</f>
        <v/>
      </c>
      <c r="AB821" s="14" t="str">
        <f>IFERROR(VLOOKUP($D821,Results37!$F$3:$L$1396,AB$1,FALSE),"")</f>
        <v/>
      </c>
      <c r="AC821" s="14" t="str">
        <f>IFERROR(VLOOKUP($D821,Results37!$F$3:$L$1396,AC$1,FALSE),"")</f>
        <v/>
      </c>
      <c r="AD821" s="14" t="e">
        <f t="shared" si="57"/>
        <v>#VALUE!</v>
      </c>
      <c r="AE821" s="18" t="str">
        <f>IF(ISERROR(VLOOKUP($AC821&amp;"-"&amp;$F821&amp;" "&amp;G821,Bonuses!$B$1:$G$1006,4,FALSE)),"",INT(VLOOKUP($AC821&amp;"-"&amp;$F821&amp;" "&amp;$G821,Bonuses!$B$1:$G$1006,4,FALSE)))</f>
        <v/>
      </c>
      <c r="AF821" s="14" t="str">
        <f>AA821&amp;"."&amp;AB821&amp;" ("&amp;Z821&amp;") - "&amp;E821&amp;" "&amp;F821&amp;" "&amp;G821</f>
        <v>. () - C Nobuhisa Ine</v>
      </c>
    </row>
    <row r="822" spans="1:32" s="19" customFormat="1" hidden="1" x14ac:dyDescent="0.3">
      <c r="A822" s="19">
        <v>5796</v>
      </c>
      <c r="B822" s="19">
        <f t="shared" si="54"/>
        <v>0</v>
      </c>
      <c r="C822" s="14" t="str">
        <f>IF(ISNUMBER(IFERROR(VLOOKUP($A822,Pit!$A$4:$A$600,1,FALSE),"B")),"P","B")</f>
        <v>P</v>
      </c>
      <c r="D822" s="15">
        <f>IF($C822="B",VLOOKUP($A822,Bat!$A$4:$BG$1500,D$1,FALSE),VLOOKUP($A822,Pit!$A$4:$BA$1686,D$2,FALSE))</f>
        <v>5796</v>
      </c>
      <c r="E822" s="14" t="str">
        <f>IF($C822="B",VLOOKUP($A822,Bat!$A$4:$BG$1500,E$1,FALSE),VLOOKUP($A822,Pit!$A$4:$BA$1686,E$2,FALSE))</f>
        <v>RP</v>
      </c>
      <c r="F822" s="14" t="str">
        <f>IF($C822="B",VLOOKUP($A822,Bat!$A$4:$BG$1500,F$1,FALSE),VLOOKUP($A822,Pit!$A$4:$BA$1686,F$2,FALSE))</f>
        <v>George</v>
      </c>
      <c r="G822" s="14" t="str">
        <f>IF($C822="B",VLOOKUP($A822,Bat!$A$4:$BG$1500,G$1,FALSE),VLOOKUP($A822,Pit!$A$4:$BA$1686,G$2,FALSE))</f>
        <v>Patterson</v>
      </c>
      <c r="H822" s="14">
        <f>IF($C822="B",VLOOKUP($A822,Bat!$A$4:$BG$1500,H$1,FALSE),VLOOKUP($A822,Pit!$A$4:$BA$1686,H$2,FALSE))</f>
        <v>21</v>
      </c>
      <c r="I822" s="14" t="str">
        <f>IF($C822="B",VLOOKUP($A822,Bat!$A$4:$BG$1500,I$1,FALSE),VLOOKUP($A822,Pit!$A$4:$BA$1686,I$2,FALSE))</f>
        <v>L</v>
      </c>
      <c r="J822" s="14" t="str">
        <f>IF($C822="B",VLOOKUP($A822,Bat!$A$4:$BG$1500,J$1,FALSE),VLOOKUP($A822,Pit!$A$4:$BA$1686,J$2,FALSE))</f>
        <v>L</v>
      </c>
      <c r="K822" s="14" t="str">
        <f>IF($C822="B",VLOOKUP($A822,Bat!$A$4:$BG$1500,K$1,FALSE),VLOOKUP($A822,Pit!$A$4:$BA$1686,K$2,FALSE))</f>
        <v>Low</v>
      </c>
      <c r="L822" s="15" t="str">
        <f>IF($C822="B",VLOOKUP($A822,Bat!$A$4:$BG$1500,L$1,FALSE),VLOOKUP($A822,Pit!$A$4:$BA$1686,L$2,FALSE))</f>
        <v>Normal</v>
      </c>
      <c r="M822" s="14">
        <f>IF($C822="B",VLOOKUP($A822,Bat!$A$4:$BG$1500,M$1,FALSE),VLOOKUP($A822,Pit!$A$4:$BA$1686,M$2,FALSE))</f>
        <v>5</v>
      </c>
      <c r="N822" s="14">
        <f>IF($C822="B",VLOOKUP($A822,Bat!$A$4:$BG$1500,N$1,FALSE),VLOOKUP($A822,Pit!$A$4:$BA$1686,N$2,FALSE))</f>
        <v>2</v>
      </c>
      <c r="O822" s="14">
        <f>IF($C822="B",VLOOKUP($A822,Bat!$A$4:$BG$1500,O$1,FALSE),VLOOKUP($A822,Pit!$A$4:$BA$1686,O$2,FALSE))</f>
        <v>2</v>
      </c>
      <c r="P822" s="14" t="str">
        <f>IF($C822="B",VLOOKUP($A822,Bat!$A$4:$BG$1500,P$1,FALSE),VLOOKUP($A822,Pit!$A$4:$BA$1686,P$2,FALSE))</f>
        <v>89-91 Mph</v>
      </c>
      <c r="Q822" s="15">
        <f>IF($C822="B",VLOOKUP($A822,Bat!$A$4:$BG$1500,Q$1,FALSE),VLOOKUP($A822,Pit!$A$4:$BA$1686,Q$2,FALSE))</f>
        <v>2</v>
      </c>
      <c r="R822" s="16">
        <f>IF($C822="B",VLOOKUP($A822,Bat!$A$4:$BG$1500,R$1,FALSE),VLOOKUP($A822,Pit!$A$4:$BA$1686,R$2,FALSE))</f>
        <v>96.469416052631232</v>
      </c>
      <c r="S822" s="17">
        <f>IF($C822="B",VLOOKUP($A822,Bat!$A$4:$BG$1500,S$1,FALSE),VLOOKUP($A822,Pit!$A$4:$BA$1686,S$2,FALSE))</f>
        <v>-0.41788324551200678</v>
      </c>
      <c r="T822" s="48" t="str">
        <f>IF($C822="B",VLOOKUP($A822,Bat!$A$4:$BG$1500,T$1,FALSE),VLOOKUP($A822,Pit!$A$4:$BA$1686,T$2,FALSE))</f>
        <v>$20k</v>
      </c>
      <c r="U822" s="19">
        <f>IF($C822="B",VLOOKUP($A822,Bat!$A$4:$AU$1464,46,FALSE),VLOOKUP($A822,Pit!$A$4:$BD$1664,55,FALSE))</f>
        <v>800</v>
      </c>
      <c r="V822" s="19">
        <f>IF($C822="B",VLOOKUP($A822,Bat!$A$4:$BA$1464,47,FALSE),VLOOKUP($A822,Pit!$A$4:$BF$1664,56,FALSE))</f>
        <v>800</v>
      </c>
      <c r="W822" s="19">
        <f>IF($C822="B",VLOOKUP($A822,Bat!$A$4:$BA$1464,48,FALSE),VLOOKUP($A822,Pit!$A$4:$BF$1664,57,FALSE))</f>
        <v>0</v>
      </c>
      <c r="X822" s="14">
        <f t="shared" si="55"/>
        <v>1564</v>
      </c>
      <c r="Y822" s="20">
        <f t="shared" si="56"/>
        <v>714</v>
      </c>
      <c r="Z822" s="14">
        <f>IFERROR(VLOOKUP($D822,Results37!$F$3:$L$1396,Z$1,FALSE),"")</f>
        <v>592</v>
      </c>
      <c r="AA822" s="43">
        <f>IF(ISERROR(VLOOKUP(D822,Results37!$F$3:$O$1399,AA$1,FALSE)),"",IF(VLOOKUP(D822,Results37!$F$3:$O$1399,AA$1+1,FALSE)=1,"S"&amp;VLOOKUP(D822,Results37!$F$3:$O$1399,AA$1,FALSE),VLOOKUP(D822,Results37!$F$3:$O$1399,AA$1,FALSE)))</f>
        <v>19</v>
      </c>
      <c r="AB822" s="14">
        <f>IFERROR(VLOOKUP($D822,Results37!$F$3:$L$1396,AB$1,FALSE),"")</f>
        <v>28</v>
      </c>
      <c r="AC822" s="14" t="str">
        <f>IFERROR(VLOOKUP($D822,Results37!$F$3:$L$1396,AC$1,FALSE),"")</f>
        <v>Arlington Bureaucrats</v>
      </c>
      <c r="AD822" s="14">
        <f t="shared" si="57"/>
        <v>972</v>
      </c>
      <c r="AE822" s="18" t="str">
        <f>IF(ISERROR(VLOOKUP($AC822&amp;"-"&amp;$F822&amp;" "&amp;G822,Bonuses!$B$1:$G$1006,4,FALSE)),"",INT(VLOOKUP($AC822&amp;"-"&amp;$F822&amp;" "&amp;$G822,Bonuses!$B$1:$G$1006,4,FALSE)))</f>
        <v/>
      </c>
      <c r="AF822" s="14" t="str">
        <f>IF(ISERROR(VLOOKUP($AC822&amp;"-"&amp;$F822,Bonuses!$B$1:$G$1006,5,FALSE)),"",IF(VLOOKUP($AC822&amp;"-"&amp;$F822,Bonuses!$B$1:$G$1006,5,FALSE)="","",VLOOKUP($AC822&amp;"-"&amp;$F822,Bonuses!$B$1:$G$1006,6,FALSE)&amp;" yrs, "&amp;VLOOKUP($AC822&amp;"-"&amp;$F822,Bonuses!$B$1:$G$1006,5,FALSE)))</f>
        <v/>
      </c>
    </row>
    <row r="823" spans="1:32" s="19" customFormat="1" hidden="1" x14ac:dyDescent="0.3">
      <c r="A823" s="19">
        <v>5233</v>
      </c>
      <c r="B823" s="19">
        <f t="shared" si="54"/>
        <v>0</v>
      </c>
      <c r="C823" s="14" t="str">
        <f>IF(ISNUMBER(IFERROR(VLOOKUP($A823,Pit!$A$4:$A$600,1,FALSE),"B")),"P","B")</f>
        <v>B</v>
      </c>
      <c r="D823" s="15">
        <f>IF($C823="B",VLOOKUP($A823,Bat!$A$4:$BG$1500,D$1,FALSE),VLOOKUP($A823,Pit!$A$4:$BA$1686,D$2,FALSE))</f>
        <v>5233</v>
      </c>
      <c r="E823" s="14" t="str">
        <f>IF($C823="B",VLOOKUP($A823,Bat!$A$4:$BG$1500,E$1,FALSE),VLOOKUP($A823,Pit!$A$4:$BA$1686,E$2,FALSE))</f>
        <v>2B</v>
      </c>
      <c r="F823" s="14" t="str">
        <f>IF($C823="B",VLOOKUP($A823,Bat!$A$4:$BG$1500,F$1,FALSE),VLOOKUP($A823,Pit!$A$4:$BA$1686,F$2,FALSE))</f>
        <v>Max</v>
      </c>
      <c r="G823" s="14" t="str">
        <f>IF($C823="B",VLOOKUP($A823,Bat!$A$4:$BG$1500,G$1,FALSE),VLOOKUP($A823,Pit!$A$4:$BA$1686,G$2,FALSE))</f>
        <v>Manning</v>
      </c>
      <c r="H823" s="14">
        <f>IF($C823="B",VLOOKUP($A823,Bat!$A$4:$BG$1500,H$1,FALSE),VLOOKUP($A823,Pit!$A$4:$BA$1686,H$2,FALSE))</f>
        <v>21</v>
      </c>
      <c r="I823" s="14" t="str">
        <f>IF($C823="B",VLOOKUP($A823,Bat!$A$4:$BG$1500,I$1,FALSE),VLOOKUP($A823,Pit!$A$4:$BA$1686,I$2,FALSE))</f>
        <v>R</v>
      </c>
      <c r="J823" s="14" t="str">
        <f>IF($C823="B",VLOOKUP($A823,Bat!$A$4:$BG$1500,J$1,FALSE),VLOOKUP($A823,Pit!$A$4:$BA$1686,J$2,FALSE))</f>
        <v>R</v>
      </c>
      <c r="K823" s="14" t="str">
        <f>IF($C823="B",VLOOKUP($A823,Bat!$A$4:$BG$1500,K$1,FALSE),VLOOKUP($A823,Pit!$A$4:$BA$1686,K$2,FALSE))</f>
        <v>Normal</v>
      </c>
      <c r="L823" s="15" t="str">
        <f>IF($C823="B",VLOOKUP($A823,Bat!$A$4:$BG$1500,L$1,FALSE),VLOOKUP($A823,Pit!$A$4:$BA$1686,L$2,FALSE))</f>
        <v>Normal</v>
      </c>
      <c r="M823" s="14">
        <f>IF($C823="B",VLOOKUP($A823,Bat!$A$4:$BG$1500,M$1,FALSE),VLOOKUP($A823,Pit!$A$4:$BA$1686,M$2,FALSE))</f>
        <v>3</v>
      </c>
      <c r="N823" s="14">
        <f>IF($C823="B",VLOOKUP($A823,Bat!$A$4:$BG$1500,N$1,FALSE),VLOOKUP($A823,Pit!$A$4:$BA$1686,N$2,FALSE))</f>
        <v>3</v>
      </c>
      <c r="O823" s="14">
        <f>IF($C823="B",VLOOKUP($A823,Bat!$A$4:$BG$1500,O$1,FALSE),VLOOKUP($A823,Pit!$A$4:$BA$1686,O$2,FALSE))</f>
        <v>2</v>
      </c>
      <c r="P823" s="14">
        <f>IF($C823="B",VLOOKUP($A823,Bat!$A$4:$BG$1500,P$1,FALSE),VLOOKUP($A823,Pit!$A$4:$BA$1686,P$2,FALSE))</f>
        <v>4</v>
      </c>
      <c r="Q823" s="15">
        <f>IF($C823="B",VLOOKUP($A823,Bat!$A$4:$BG$1500,Q$1,FALSE),VLOOKUP($A823,Pit!$A$4:$BA$1686,Q$2,FALSE))</f>
        <v>6</v>
      </c>
      <c r="R823" s="16">
        <f>IF($C823="B",VLOOKUP($A823,Bat!$A$4:$BG$1500,R$1,FALSE),VLOOKUP($A823,Pit!$A$4:$BA$1686,R$2,FALSE))</f>
        <v>105.43612670840511</v>
      </c>
      <c r="S823" s="17">
        <f>IF($C823="B",VLOOKUP($A823,Bat!$A$4:$BG$1500,S$1,FALSE),VLOOKUP($A823,Pit!$A$4:$BA$1686,S$2,FALSE))</f>
        <v>-0.55812213239470432</v>
      </c>
      <c r="T823" s="48" t="str">
        <f>IF($C823="B",VLOOKUP($A823,Bat!$A$4:$BG$1500,T$1,FALSE),VLOOKUP($A823,Pit!$A$4:$BA$1686,T$2,FALSE))</f>
        <v>$40k</v>
      </c>
      <c r="U823" s="19">
        <f>IF($C823="B",VLOOKUP($A823,Bat!$A$4:$AU$1464,46,FALSE),VLOOKUP($A823,Pit!$A$4:$BD$1664,55,FALSE))</f>
        <v>800</v>
      </c>
      <c r="V823" s="19">
        <f>IF($C823="B",VLOOKUP($A823,Bat!$A$4:$BA$1464,47,FALSE),VLOOKUP($A823,Pit!$A$4:$BF$1664,56,FALSE))</f>
        <v>800</v>
      </c>
      <c r="W823" s="19">
        <f>IF($C823="B",VLOOKUP($A823,Bat!$A$4:$BA$1464,48,FALSE),VLOOKUP($A823,Pit!$A$4:$BF$1664,57,FALSE))</f>
        <v>0</v>
      </c>
      <c r="X823" s="14">
        <f t="shared" si="55"/>
        <v>1652</v>
      </c>
      <c r="Y823" s="20">
        <f t="shared" si="56"/>
        <v>802</v>
      </c>
      <c r="Z823" s="14">
        <f>IFERROR(VLOOKUP($D823,Results37!$F$3:$L$1396,Z$1,FALSE),"")</f>
        <v>552</v>
      </c>
      <c r="AA823" s="43">
        <f>IF(ISERROR(VLOOKUP(D823,Results37!$F$3:$O$1399,AA$1,FALSE)),"",IF(VLOOKUP(D823,Results37!$F$3:$O$1399,AA$1+1,FALSE)=1,"S"&amp;VLOOKUP(D823,Results37!$F$3:$O$1399,AA$1,FALSE),VLOOKUP(D823,Results37!$F$3:$O$1399,AA$1,FALSE)))</f>
        <v>18</v>
      </c>
      <c r="AB823" s="14">
        <f>IFERROR(VLOOKUP($D823,Results37!$F$3:$L$1396,AB$1,FALSE),"")</f>
        <v>20</v>
      </c>
      <c r="AC823" s="14" t="str">
        <f>IFERROR(VLOOKUP($D823,Results37!$F$3:$L$1396,AC$1,FALSE),"")</f>
        <v>New Orleans Trendsetters</v>
      </c>
      <c r="AD823" s="14">
        <f t="shared" si="57"/>
        <v>1100</v>
      </c>
      <c r="AE823" s="18" t="str">
        <f>IF(ISERROR(VLOOKUP($AC823&amp;"-"&amp;$F823&amp;" "&amp;G823,Bonuses!$B$1:$G$1006,4,FALSE)),"",INT(VLOOKUP($AC823&amp;"-"&amp;$F823&amp;" "&amp;$G823,Bonuses!$B$1:$G$1006,4,FALSE)))</f>
        <v/>
      </c>
      <c r="AF823" s="14" t="str">
        <f>IF(ISERROR(VLOOKUP($AC823&amp;"-"&amp;$F823,Bonuses!$B$1:$G$1006,5,FALSE)),"",IF(VLOOKUP($AC823&amp;"-"&amp;$F823,Bonuses!$B$1:$G$1006,5,FALSE)="","",VLOOKUP($AC823&amp;"-"&amp;$F823,Bonuses!$B$1:$G$1006,6,FALSE)&amp;" yrs, "&amp;VLOOKUP($AC823&amp;"-"&amp;$F823,Bonuses!$B$1:$G$1006,5,FALSE)))</f>
        <v/>
      </c>
    </row>
    <row r="824" spans="1:32" s="19" customFormat="1" hidden="1" x14ac:dyDescent="0.3">
      <c r="A824" s="19">
        <v>13081</v>
      </c>
      <c r="B824" s="19">
        <f t="shared" si="54"/>
        <v>0</v>
      </c>
      <c r="C824" s="14" t="str">
        <f>IF(ISNUMBER(IFERROR(VLOOKUP($A824,Pit!$A$4:$A$600,1,FALSE),"B")),"P","B")</f>
        <v>B</v>
      </c>
      <c r="D824" s="15">
        <f>IF($C824="B",VLOOKUP($A824,Bat!$A$4:$BG$1500,D$1,FALSE),VLOOKUP($A824,Pit!$A$4:$BA$1686,D$2,FALSE))</f>
        <v>13081</v>
      </c>
      <c r="E824" s="14" t="str">
        <f>IF($C824="B",VLOOKUP($A824,Bat!$A$4:$BG$1500,E$1,FALSE),VLOOKUP($A824,Pit!$A$4:$BA$1686,E$2,FALSE))</f>
        <v>C</v>
      </c>
      <c r="F824" s="14" t="str">
        <f>IF($C824="B",VLOOKUP($A824,Bat!$A$4:$BG$1500,F$1,FALSE),VLOOKUP($A824,Pit!$A$4:$BA$1686,F$2,FALSE))</f>
        <v>Raúl</v>
      </c>
      <c r="G824" s="14" t="str">
        <f>IF($C824="B",VLOOKUP($A824,Bat!$A$4:$BG$1500,G$1,FALSE),VLOOKUP($A824,Pit!$A$4:$BA$1686,G$2,FALSE))</f>
        <v>Morales</v>
      </c>
      <c r="H824" s="14">
        <f>IF($C824="B",VLOOKUP($A824,Bat!$A$4:$BG$1500,H$1,FALSE),VLOOKUP($A824,Pit!$A$4:$BA$1686,H$2,FALSE))</f>
        <v>21</v>
      </c>
      <c r="I824" s="14" t="str">
        <f>IF($C824="B",VLOOKUP($A824,Bat!$A$4:$BG$1500,I$1,FALSE),VLOOKUP($A824,Pit!$A$4:$BA$1686,I$2,FALSE))</f>
        <v>R</v>
      </c>
      <c r="J824" s="14" t="str">
        <f>IF($C824="B",VLOOKUP($A824,Bat!$A$4:$BG$1500,J$1,FALSE),VLOOKUP($A824,Pit!$A$4:$BA$1686,J$2,FALSE))</f>
        <v>R</v>
      </c>
      <c r="K824" s="14" t="str">
        <f>IF($C824="B",VLOOKUP($A824,Bat!$A$4:$BG$1500,K$1,FALSE),VLOOKUP($A824,Pit!$A$4:$BA$1686,K$2,FALSE))</f>
        <v>Low</v>
      </c>
      <c r="L824" s="15" t="str">
        <f>IF($C824="B",VLOOKUP($A824,Bat!$A$4:$BG$1500,L$1,FALSE),VLOOKUP($A824,Pit!$A$4:$BA$1686,L$2,FALSE))</f>
        <v>Normal</v>
      </c>
      <c r="M824" s="14">
        <f>IF($C824="B",VLOOKUP($A824,Bat!$A$4:$BG$1500,M$1,FALSE),VLOOKUP($A824,Pit!$A$4:$BA$1686,M$2,FALSE))</f>
        <v>3</v>
      </c>
      <c r="N824" s="14">
        <f>IF($C824="B",VLOOKUP($A824,Bat!$A$4:$BG$1500,N$1,FALSE),VLOOKUP($A824,Pit!$A$4:$BA$1686,N$2,FALSE))</f>
        <v>3</v>
      </c>
      <c r="O824" s="14">
        <f>IF($C824="B",VLOOKUP($A824,Bat!$A$4:$BG$1500,O$1,FALSE),VLOOKUP($A824,Pit!$A$4:$BA$1686,O$2,FALSE))</f>
        <v>4</v>
      </c>
      <c r="P824" s="14">
        <f>IF($C824="B",VLOOKUP($A824,Bat!$A$4:$BG$1500,P$1,FALSE),VLOOKUP($A824,Pit!$A$4:$BA$1686,P$2,FALSE))</f>
        <v>4</v>
      </c>
      <c r="Q824" s="15">
        <f>IF($C824="B",VLOOKUP($A824,Bat!$A$4:$BG$1500,Q$1,FALSE),VLOOKUP($A824,Pit!$A$4:$BA$1686,Q$2,FALSE))</f>
        <v>3</v>
      </c>
      <c r="R824" s="16">
        <f>IF($C824="B",VLOOKUP($A824,Bat!$A$4:$BG$1500,R$1,FALSE),VLOOKUP($A824,Pit!$A$4:$BA$1686,R$2,FALSE))</f>
        <v>106.10739578994725</v>
      </c>
      <c r="S824" s="17">
        <f>IF($C824="B",VLOOKUP($A824,Bat!$A$4:$BG$1500,S$1,FALSE),VLOOKUP($A824,Pit!$A$4:$BA$1686,S$2,FALSE))</f>
        <v>-0.41790155541007173</v>
      </c>
      <c r="T824" s="48" t="str">
        <f>IF($C824="B",VLOOKUP($A824,Bat!$A$4:$BG$1500,T$1,FALSE),VLOOKUP($A824,Pit!$A$4:$BA$1686,T$2,FALSE))</f>
        <v>-</v>
      </c>
      <c r="U824" s="19">
        <f>IF($C824="B",VLOOKUP($A824,Bat!$A$4:$AU$1464,46,FALSE),VLOOKUP($A824,Pit!$A$4:$BD$1664,55,FALSE))</f>
        <v>800</v>
      </c>
      <c r="V824" s="19">
        <f>IF($C824="B",VLOOKUP($A824,Bat!$A$4:$BA$1464,47,FALSE),VLOOKUP($A824,Pit!$A$4:$BF$1664,56,FALSE))</f>
        <v>800</v>
      </c>
      <c r="W824" s="19">
        <f>IF($C824="B",VLOOKUP($A824,Bat!$A$4:$BA$1464,48,FALSE),VLOOKUP($A824,Pit!$A$4:$BF$1664,57,FALSE))</f>
        <v>0</v>
      </c>
      <c r="X824" s="14">
        <f t="shared" si="55"/>
        <v>1565</v>
      </c>
      <c r="Y824" s="20">
        <f t="shared" si="56"/>
        <v>715</v>
      </c>
      <c r="Z824" s="14">
        <f>IFERROR(VLOOKUP($D824,Results37!$F$3:$L$1396,Z$1,FALSE),"")</f>
        <v>521</v>
      </c>
      <c r="AA824" s="43">
        <f>IF(ISERROR(VLOOKUP(D824,Results37!$F$3:$O$1399,AA$1,FALSE)),"",IF(VLOOKUP(D824,Results37!$F$3:$O$1399,AA$1+1,FALSE)=1,"S"&amp;VLOOKUP(D824,Results37!$F$3:$O$1399,AA$1,FALSE),VLOOKUP(D824,Results37!$F$3:$O$1399,AA$1,FALSE)))</f>
        <v>17</v>
      </c>
      <c r="AB824" s="14">
        <f>IFERROR(VLOOKUP($D824,Results37!$F$3:$L$1396,AB$1,FALSE),"")</f>
        <v>21</v>
      </c>
      <c r="AC824" s="14" t="str">
        <f>IFERROR(VLOOKUP($D824,Results37!$F$3:$L$1396,AC$1,FALSE),"")</f>
        <v>Florida Farstriders</v>
      </c>
      <c r="AD824" s="14">
        <f t="shared" si="57"/>
        <v>1044</v>
      </c>
      <c r="AE824" s="18" t="str">
        <f>IF(ISERROR(VLOOKUP($AC824&amp;"-"&amp;$F824&amp;" "&amp;G824,Bonuses!$B$1:$G$1006,4,FALSE)),"",INT(VLOOKUP($AC824&amp;"-"&amp;$F824&amp;" "&amp;$G824,Bonuses!$B$1:$G$1006,4,FALSE)))</f>
        <v/>
      </c>
      <c r="AF824" s="14" t="str">
        <f>IF(ISERROR(VLOOKUP($AC824&amp;"-"&amp;$F824,Bonuses!$B$1:$G$1006,5,FALSE)),"",IF(VLOOKUP($AC824&amp;"-"&amp;$F824,Bonuses!$B$1:$G$1006,5,FALSE)="","",VLOOKUP($AC824&amp;"-"&amp;$F824,Bonuses!$B$1:$G$1006,6,FALSE)&amp;" yrs, "&amp;VLOOKUP($AC824&amp;"-"&amp;$F824,Bonuses!$B$1:$G$1006,5,FALSE)))</f>
        <v/>
      </c>
    </row>
    <row r="825" spans="1:32" s="19" customFormat="1" hidden="1" x14ac:dyDescent="0.3">
      <c r="A825" s="19">
        <v>5077</v>
      </c>
      <c r="B825" s="19">
        <f t="shared" si="54"/>
        <v>0</v>
      </c>
      <c r="C825" s="14" t="str">
        <f>IF(ISNUMBER(IFERROR(VLOOKUP($A825,Pit!$A$4:$A$600,1,FALSE),"B")),"P","B")</f>
        <v>P</v>
      </c>
      <c r="D825" s="15">
        <f>IF($C825="B",VLOOKUP($A825,Bat!$A$4:$BG$1500,D$1,FALSE),VLOOKUP($A825,Pit!$A$4:$BA$1686,D$2,FALSE))</f>
        <v>5077</v>
      </c>
      <c r="E825" s="14" t="str">
        <f>IF($C825="B",VLOOKUP($A825,Bat!$A$4:$BG$1500,E$1,FALSE),VLOOKUP($A825,Pit!$A$4:$BA$1686,E$2,FALSE))</f>
        <v>RP</v>
      </c>
      <c r="F825" s="14" t="str">
        <f>IF($C825="B",VLOOKUP($A825,Bat!$A$4:$BG$1500,F$1,FALSE),VLOOKUP($A825,Pit!$A$4:$BA$1686,F$2,FALSE))</f>
        <v>Bryan</v>
      </c>
      <c r="G825" s="14" t="str">
        <f>IF($C825="B",VLOOKUP($A825,Bat!$A$4:$BG$1500,G$1,FALSE),VLOOKUP($A825,Pit!$A$4:$BA$1686,G$2,FALSE))</f>
        <v>Montoya</v>
      </c>
      <c r="H825" s="14">
        <f>IF($C825="B",VLOOKUP($A825,Bat!$A$4:$BG$1500,H$1,FALSE),VLOOKUP($A825,Pit!$A$4:$BA$1686,H$2,FALSE))</f>
        <v>18</v>
      </c>
      <c r="I825" s="14" t="str">
        <f>IF($C825="B",VLOOKUP($A825,Bat!$A$4:$BG$1500,I$1,FALSE),VLOOKUP($A825,Pit!$A$4:$BA$1686,I$2,FALSE))</f>
        <v>R</v>
      </c>
      <c r="J825" s="14" t="str">
        <f>IF($C825="B",VLOOKUP($A825,Bat!$A$4:$BG$1500,J$1,FALSE),VLOOKUP($A825,Pit!$A$4:$BA$1686,J$2,FALSE))</f>
        <v>R</v>
      </c>
      <c r="K825" s="14" t="str">
        <f>IF($C825="B",VLOOKUP($A825,Bat!$A$4:$BG$1500,K$1,FALSE),VLOOKUP($A825,Pit!$A$4:$BA$1686,K$2,FALSE))</f>
        <v>Normal</v>
      </c>
      <c r="L825" s="15" t="str">
        <f>IF($C825="B",VLOOKUP($A825,Bat!$A$4:$BG$1500,L$1,FALSE),VLOOKUP($A825,Pit!$A$4:$BA$1686,L$2,FALSE))</f>
        <v>Normal</v>
      </c>
      <c r="M825" s="14">
        <f>IF($C825="B",VLOOKUP($A825,Bat!$A$4:$BG$1500,M$1,FALSE),VLOOKUP($A825,Pit!$A$4:$BA$1686,M$2,FALSE))</f>
        <v>4</v>
      </c>
      <c r="N825" s="14">
        <f>IF($C825="B",VLOOKUP($A825,Bat!$A$4:$BG$1500,N$1,FALSE),VLOOKUP($A825,Pit!$A$4:$BA$1686,N$2,FALSE))</f>
        <v>2</v>
      </c>
      <c r="O825" s="14">
        <f>IF($C825="B",VLOOKUP($A825,Bat!$A$4:$BG$1500,O$1,FALSE),VLOOKUP($A825,Pit!$A$4:$BA$1686,O$2,FALSE))</f>
        <v>1</v>
      </c>
      <c r="P825" s="14" t="str">
        <f>IF($C825="B",VLOOKUP($A825,Bat!$A$4:$BG$1500,P$1,FALSE),VLOOKUP($A825,Pit!$A$4:$BA$1686,P$2,FALSE))</f>
        <v>86-88 Mph</v>
      </c>
      <c r="Q825" s="15">
        <f>IF($C825="B",VLOOKUP($A825,Bat!$A$4:$BG$1500,Q$1,FALSE),VLOOKUP($A825,Pit!$A$4:$BA$1686,Q$2,FALSE))</f>
        <v>9</v>
      </c>
      <c r="R825" s="16">
        <f>IF($C825="B",VLOOKUP($A825,Bat!$A$4:$BG$1500,R$1,FALSE),VLOOKUP($A825,Pit!$A$4:$BA$1686,R$2,FALSE))</f>
        <v>94.895657872721813</v>
      </c>
      <c r="S825" s="17">
        <f>IF($C825="B",VLOOKUP($A825,Bat!$A$4:$BG$1500,S$1,FALSE),VLOOKUP($A825,Pit!$A$4:$BA$1686,S$2,FALSE))</f>
        <v>-0.56307292577898349</v>
      </c>
      <c r="T825" s="48" t="str">
        <f>IF($C825="B",VLOOKUP($A825,Bat!$A$4:$BG$1500,T$1,FALSE),VLOOKUP($A825,Pit!$A$4:$BA$1686,T$2,FALSE))</f>
        <v>$75k</v>
      </c>
      <c r="U825" s="19">
        <f>IF($C825="B",VLOOKUP($A825,Bat!$A$4:$AU$1464,46,FALSE),VLOOKUP($A825,Pit!$A$4:$BD$1664,55,FALSE))</f>
        <v>800</v>
      </c>
      <c r="V825" s="19">
        <f>IF($C825="B",VLOOKUP($A825,Bat!$A$4:$BA$1464,47,FALSE),VLOOKUP($A825,Pit!$A$4:$BF$1664,56,FALSE))</f>
        <v>800</v>
      </c>
      <c r="W825" s="19">
        <f>IF($C825="B",VLOOKUP($A825,Bat!$A$4:$BA$1464,48,FALSE),VLOOKUP($A825,Pit!$A$4:$BF$1664,57,FALSE))</f>
        <v>0</v>
      </c>
      <c r="X825" s="14">
        <f t="shared" si="55"/>
        <v>1656</v>
      </c>
      <c r="Y825" s="20">
        <f t="shared" si="56"/>
        <v>806</v>
      </c>
      <c r="Z825" s="14" t="str">
        <f>IFERROR(VLOOKUP($D825,Results37!$F$3:$L$1396,Z$1,FALSE),"")</f>
        <v/>
      </c>
      <c r="AA825" s="43" t="str">
        <f>IF(ISERROR(VLOOKUP(D825,Results37!$F$3:$O$1399,AA$1,FALSE)),"",IF(VLOOKUP(D825,Results37!$F$3:$O$1399,AA$1+1,FALSE)=1,"S"&amp;VLOOKUP(D825,Results37!$F$3:$O$1399,AA$1,FALSE),VLOOKUP(D825,Results37!$F$3:$O$1399,AA$1,FALSE)))</f>
        <v/>
      </c>
      <c r="AB825" s="14" t="str">
        <f>IFERROR(VLOOKUP($D825,Results37!$F$3:$L$1396,AB$1,FALSE),"")</f>
        <v/>
      </c>
      <c r="AC825" s="14" t="str">
        <f>IFERROR(VLOOKUP($D825,Results37!$F$3:$L$1396,AC$1,FALSE),"")</f>
        <v/>
      </c>
      <c r="AD825" s="14" t="e">
        <f t="shared" si="57"/>
        <v>#VALUE!</v>
      </c>
      <c r="AE825" s="18" t="str">
        <f>IF(ISERROR(VLOOKUP($AC825&amp;"-"&amp;$F825&amp;" "&amp;G825,Bonuses!$B$1:$G$1006,4,FALSE)),"",INT(VLOOKUP($AC825&amp;"-"&amp;$F825&amp;" "&amp;$G825,Bonuses!$B$1:$G$1006,4,FALSE)))</f>
        <v/>
      </c>
      <c r="AF825" s="14" t="str">
        <f>AA825&amp;"."&amp;AB825&amp;" ("&amp;Z825&amp;") - "&amp;E825&amp;" "&amp;F825&amp;" "&amp;G825</f>
        <v>. () - RP Bryan Montoya</v>
      </c>
    </row>
    <row r="826" spans="1:32" s="19" customFormat="1" hidden="1" x14ac:dyDescent="0.3">
      <c r="A826" s="19">
        <v>11839</v>
      </c>
      <c r="B826" s="19">
        <f t="shared" si="54"/>
        <v>0</v>
      </c>
      <c r="C826" s="14" t="str">
        <f>IF(ISNUMBER(IFERROR(VLOOKUP($A826,Pit!$A$4:$A$600,1,FALSE),"B")),"P","B")</f>
        <v>B</v>
      </c>
      <c r="D826" s="15">
        <f>IF($C826="B",VLOOKUP($A826,Bat!$A$4:$BG$1500,D$1,FALSE),VLOOKUP($A826,Pit!$A$4:$BA$1686,D$2,FALSE))</f>
        <v>11839</v>
      </c>
      <c r="E826" s="14" t="str">
        <f>IF($C826="B",VLOOKUP($A826,Bat!$A$4:$BG$1500,E$1,FALSE),VLOOKUP($A826,Pit!$A$4:$BA$1686,E$2,FALSE))</f>
        <v>1B</v>
      </c>
      <c r="F826" s="14" t="str">
        <f>IF($C826="B",VLOOKUP($A826,Bat!$A$4:$BG$1500,F$1,FALSE),VLOOKUP($A826,Pit!$A$4:$BA$1686,F$2,FALSE))</f>
        <v>Brandon</v>
      </c>
      <c r="G826" s="14" t="str">
        <f>IF($C826="B",VLOOKUP($A826,Bat!$A$4:$BG$1500,G$1,FALSE),VLOOKUP($A826,Pit!$A$4:$BA$1686,G$2,FALSE))</f>
        <v>Hawk</v>
      </c>
      <c r="H826" s="14">
        <f>IF($C826="B",VLOOKUP($A826,Bat!$A$4:$BG$1500,H$1,FALSE),VLOOKUP($A826,Pit!$A$4:$BA$1686,H$2,FALSE))</f>
        <v>21</v>
      </c>
      <c r="I826" s="14" t="str">
        <f>IF($C826="B",VLOOKUP($A826,Bat!$A$4:$BG$1500,I$1,FALSE),VLOOKUP($A826,Pit!$A$4:$BA$1686,I$2,FALSE))</f>
        <v>L</v>
      </c>
      <c r="J826" s="14" t="str">
        <f>IF($C826="B",VLOOKUP($A826,Bat!$A$4:$BG$1500,J$1,FALSE),VLOOKUP($A826,Pit!$A$4:$BA$1686,J$2,FALSE))</f>
        <v>L</v>
      </c>
      <c r="K826" s="14" t="str">
        <f>IF($C826="B",VLOOKUP($A826,Bat!$A$4:$BG$1500,K$1,FALSE),VLOOKUP($A826,Pit!$A$4:$BA$1686,K$2,FALSE))</f>
        <v>Normal</v>
      </c>
      <c r="L826" s="15" t="str">
        <f>IF($C826="B",VLOOKUP($A826,Bat!$A$4:$BG$1500,L$1,FALSE),VLOOKUP($A826,Pit!$A$4:$BA$1686,L$2,FALSE))</f>
        <v>Normal</v>
      </c>
      <c r="M826" s="14">
        <f>IF($C826="B",VLOOKUP($A826,Bat!$A$4:$BG$1500,M$1,FALSE),VLOOKUP($A826,Pit!$A$4:$BA$1686,M$2,FALSE))</f>
        <v>4</v>
      </c>
      <c r="N826" s="14">
        <f>IF($C826="B",VLOOKUP($A826,Bat!$A$4:$BG$1500,N$1,FALSE),VLOOKUP($A826,Pit!$A$4:$BA$1686,N$2,FALSE))</f>
        <v>3</v>
      </c>
      <c r="O826" s="14">
        <f>IF($C826="B",VLOOKUP($A826,Bat!$A$4:$BG$1500,O$1,FALSE),VLOOKUP($A826,Pit!$A$4:$BA$1686,O$2,FALSE))</f>
        <v>2</v>
      </c>
      <c r="P826" s="14">
        <f>IF($C826="B",VLOOKUP($A826,Bat!$A$4:$BG$1500,P$1,FALSE),VLOOKUP($A826,Pit!$A$4:$BA$1686,P$2,FALSE))</f>
        <v>1</v>
      </c>
      <c r="Q826" s="15">
        <f>IF($C826="B",VLOOKUP($A826,Bat!$A$4:$BG$1500,Q$1,FALSE),VLOOKUP($A826,Pit!$A$4:$BA$1686,Q$2,FALSE))</f>
        <v>4</v>
      </c>
      <c r="R826" s="16">
        <f>IF($C826="B",VLOOKUP($A826,Bat!$A$4:$BG$1500,R$1,FALSE),VLOOKUP($A826,Pit!$A$4:$BA$1686,R$2,FALSE))</f>
        <v>105.36514541550159</v>
      </c>
      <c r="S826" s="17">
        <f>IF($C826="B",VLOOKUP($A826,Bat!$A$4:$BG$1500,S$1,FALSE),VLOOKUP($A826,Pit!$A$4:$BA$1686,S$2,FALSE))</f>
        <v>-0.57294932780668717</v>
      </c>
      <c r="T826" s="48" t="str">
        <f>IF($C826="B",VLOOKUP($A826,Bat!$A$4:$BG$1500,T$1,FALSE),VLOOKUP($A826,Pit!$A$4:$BA$1686,T$2,FALSE))</f>
        <v>$20k</v>
      </c>
      <c r="U826" s="19">
        <f>IF($C826="B",VLOOKUP($A826,Bat!$A$4:$AU$1464,46,FALSE),VLOOKUP($A826,Pit!$A$4:$BD$1664,55,FALSE))</f>
        <v>800</v>
      </c>
      <c r="V826" s="19">
        <f>IF($C826="B",VLOOKUP($A826,Bat!$A$4:$BA$1464,47,FALSE),VLOOKUP($A826,Pit!$A$4:$BF$1664,56,FALSE))</f>
        <v>800</v>
      </c>
      <c r="W826" s="19">
        <f>IF($C826="B",VLOOKUP($A826,Bat!$A$4:$BA$1464,48,FALSE),VLOOKUP($A826,Pit!$A$4:$BF$1664,57,FALSE))</f>
        <v>0</v>
      </c>
      <c r="X826" s="14">
        <f t="shared" si="55"/>
        <v>1662</v>
      </c>
      <c r="Y826" s="20">
        <f t="shared" si="56"/>
        <v>812</v>
      </c>
      <c r="Z826" s="14" t="str">
        <f>IFERROR(VLOOKUP($D826,Results37!$F$3:$L$1396,Z$1,FALSE),"")</f>
        <v/>
      </c>
      <c r="AA826" s="43" t="str">
        <f>IF(ISERROR(VLOOKUP(D826,Results37!$F$3:$O$1399,AA$1,FALSE)),"",IF(VLOOKUP(D826,Results37!$F$3:$O$1399,AA$1+1,FALSE)=1,"S"&amp;VLOOKUP(D826,Results37!$F$3:$O$1399,AA$1,FALSE),VLOOKUP(D826,Results37!$F$3:$O$1399,AA$1,FALSE)))</f>
        <v/>
      </c>
      <c r="AB826" s="14" t="str">
        <f>IFERROR(VLOOKUP($D826,Results37!$F$3:$L$1396,AB$1,FALSE),"")</f>
        <v/>
      </c>
      <c r="AC826" s="14" t="str">
        <f>IFERROR(VLOOKUP($D826,Results37!$F$3:$L$1396,AC$1,FALSE),"")</f>
        <v/>
      </c>
      <c r="AD826" s="14" t="e">
        <f t="shared" si="57"/>
        <v>#VALUE!</v>
      </c>
      <c r="AE826" s="18" t="str">
        <f>IF(ISERROR(VLOOKUP($AC826&amp;"-"&amp;$F826&amp;" "&amp;G826,Bonuses!$B$1:$G$1006,4,FALSE)),"",INT(VLOOKUP($AC826&amp;"-"&amp;$F826&amp;" "&amp;$G826,Bonuses!$B$1:$G$1006,4,FALSE)))</f>
        <v/>
      </c>
      <c r="AF826" s="14" t="str">
        <f>AA826&amp;"."&amp;AB826&amp;" ("&amp;Z826&amp;") - "&amp;E826&amp;" "&amp;F826&amp;" "&amp;G826</f>
        <v>. () - 1B Brandon Hawk</v>
      </c>
    </row>
    <row r="827" spans="1:32" s="19" customFormat="1" hidden="1" x14ac:dyDescent="0.3">
      <c r="A827" s="19">
        <v>5224</v>
      </c>
      <c r="B827" s="19">
        <f t="shared" si="54"/>
        <v>0</v>
      </c>
      <c r="C827" s="14" t="str">
        <f>IF(ISNUMBER(IFERROR(VLOOKUP($A827,Pit!$A$4:$A$600,1,FALSE),"B")),"P","B")</f>
        <v>P</v>
      </c>
      <c r="D827" s="15">
        <f>IF($C827="B",VLOOKUP($A827,Bat!$A$4:$BG$1500,D$1,FALSE),VLOOKUP($A827,Pit!$A$4:$BA$1686,D$2,FALSE))</f>
        <v>5224</v>
      </c>
      <c r="E827" s="14" t="str">
        <f>IF($C827="B",VLOOKUP($A827,Bat!$A$4:$BG$1500,E$1,FALSE),VLOOKUP($A827,Pit!$A$4:$BA$1686,E$2,FALSE))</f>
        <v>RP</v>
      </c>
      <c r="F827" s="14" t="str">
        <f>IF($C827="B",VLOOKUP($A827,Bat!$A$4:$BG$1500,F$1,FALSE),VLOOKUP($A827,Pit!$A$4:$BA$1686,F$2,FALSE))</f>
        <v>Dwayne</v>
      </c>
      <c r="G827" s="14" t="str">
        <f>IF($C827="B",VLOOKUP($A827,Bat!$A$4:$BG$1500,G$1,FALSE),VLOOKUP($A827,Pit!$A$4:$BA$1686,G$2,FALSE))</f>
        <v>Brown</v>
      </c>
      <c r="H827" s="14">
        <f>IF($C827="B",VLOOKUP($A827,Bat!$A$4:$BG$1500,H$1,FALSE),VLOOKUP($A827,Pit!$A$4:$BA$1686,H$2,FALSE))</f>
        <v>18</v>
      </c>
      <c r="I827" s="14" t="str">
        <f>IF($C827="B",VLOOKUP($A827,Bat!$A$4:$BG$1500,I$1,FALSE),VLOOKUP($A827,Pit!$A$4:$BA$1686,I$2,FALSE))</f>
        <v>S</v>
      </c>
      <c r="J827" s="14" t="str">
        <f>IF($C827="B",VLOOKUP($A827,Bat!$A$4:$BG$1500,J$1,FALSE),VLOOKUP($A827,Pit!$A$4:$BA$1686,J$2,FALSE))</f>
        <v>R</v>
      </c>
      <c r="K827" s="14" t="str">
        <f>IF($C827="B",VLOOKUP($A827,Bat!$A$4:$BG$1500,K$1,FALSE),VLOOKUP($A827,Pit!$A$4:$BA$1686,K$2,FALSE))</f>
        <v>Normal</v>
      </c>
      <c r="L827" s="15" t="str">
        <f>IF($C827="B",VLOOKUP($A827,Bat!$A$4:$BG$1500,L$1,FALSE),VLOOKUP($A827,Pit!$A$4:$BA$1686,L$2,FALSE))</f>
        <v>Normal</v>
      </c>
      <c r="M827" s="14">
        <f>IF($C827="B",VLOOKUP($A827,Bat!$A$4:$BG$1500,M$1,FALSE),VLOOKUP($A827,Pit!$A$4:$BA$1686,M$2,FALSE))</f>
        <v>4</v>
      </c>
      <c r="N827" s="14">
        <f>IF($C827="B",VLOOKUP($A827,Bat!$A$4:$BG$1500,N$1,FALSE),VLOOKUP($A827,Pit!$A$4:$BA$1686,N$2,FALSE))</f>
        <v>1</v>
      </c>
      <c r="O827" s="14">
        <f>IF($C827="B",VLOOKUP($A827,Bat!$A$4:$BG$1500,O$1,FALSE),VLOOKUP($A827,Pit!$A$4:$BA$1686,O$2,FALSE))</f>
        <v>2</v>
      </c>
      <c r="P827" s="14" t="str">
        <f>IF($C827="B",VLOOKUP($A827,Bat!$A$4:$BG$1500,P$1,FALSE),VLOOKUP($A827,Pit!$A$4:$BA$1686,P$2,FALSE))</f>
        <v>88-90 Mph</v>
      </c>
      <c r="Q827" s="15">
        <f>IF($C827="B",VLOOKUP($A827,Bat!$A$4:$BG$1500,Q$1,FALSE),VLOOKUP($A827,Pit!$A$4:$BA$1686,Q$2,FALSE))</f>
        <v>7</v>
      </c>
      <c r="R827" s="16">
        <f>IF($C827="B",VLOOKUP($A827,Bat!$A$4:$BG$1500,R$1,FALSE),VLOOKUP($A827,Pit!$A$4:$BA$1686,R$2,FALSE))</f>
        <v>94.756742464330401</v>
      </c>
      <c r="S827" s="17">
        <f>IF($C827="B",VLOOKUP($A827,Bat!$A$4:$BG$1500,S$1,FALSE),VLOOKUP($A827,Pit!$A$4:$BA$1686,S$2,FALSE))</f>
        <v>-0.57588879799237946</v>
      </c>
      <c r="T827" s="48" t="str">
        <f>IF($C827="B",VLOOKUP($A827,Bat!$A$4:$BG$1500,T$1,FALSE),VLOOKUP($A827,Pit!$A$4:$BA$1686,T$2,FALSE))</f>
        <v>$110k</v>
      </c>
      <c r="U827" s="19">
        <f>IF($C827="B",VLOOKUP($A827,Bat!$A$4:$AU$1464,46,FALSE),VLOOKUP($A827,Pit!$A$4:$BD$1664,55,FALSE))</f>
        <v>800</v>
      </c>
      <c r="V827" s="19">
        <f>IF($C827="B",VLOOKUP($A827,Bat!$A$4:$BA$1464,47,FALSE),VLOOKUP($A827,Pit!$A$4:$BF$1664,56,FALSE))</f>
        <v>800</v>
      </c>
      <c r="W827" s="19">
        <f>IF($C827="B",VLOOKUP($A827,Bat!$A$4:$BA$1464,48,FALSE),VLOOKUP($A827,Pit!$A$4:$BF$1664,57,FALSE))</f>
        <v>0</v>
      </c>
      <c r="X827" s="14">
        <f t="shared" si="55"/>
        <v>1663</v>
      </c>
      <c r="Y827" s="20">
        <f t="shared" si="56"/>
        <v>813</v>
      </c>
      <c r="Z827" s="14" t="str">
        <f>IFERROR(VLOOKUP($D827,Results37!$F$3:$L$1396,Z$1,FALSE),"")</f>
        <v/>
      </c>
      <c r="AA827" s="43" t="str">
        <f>IF(ISERROR(VLOOKUP(D827,Results37!$F$3:$O$1399,AA$1,FALSE)),"",IF(VLOOKUP(D827,Results37!$F$3:$O$1399,AA$1+1,FALSE)=1,"S"&amp;VLOOKUP(D827,Results37!$F$3:$O$1399,AA$1,FALSE),VLOOKUP(D827,Results37!$F$3:$O$1399,AA$1,FALSE)))</f>
        <v/>
      </c>
      <c r="AB827" s="14" t="str">
        <f>IFERROR(VLOOKUP($D827,Results37!$F$3:$L$1396,AB$1,FALSE),"")</f>
        <v/>
      </c>
      <c r="AC827" s="14" t="str">
        <f>IFERROR(VLOOKUP($D827,Results37!$F$3:$L$1396,AC$1,FALSE),"")</f>
        <v/>
      </c>
      <c r="AD827" s="14" t="e">
        <f t="shared" si="57"/>
        <v>#VALUE!</v>
      </c>
      <c r="AE827" s="18" t="str">
        <f>IF(ISERROR(VLOOKUP($AC827&amp;"-"&amp;$F827&amp;" "&amp;G827,Bonuses!$B$1:$G$1006,4,FALSE)),"",INT(VLOOKUP($AC827&amp;"-"&amp;$F827&amp;" "&amp;$G827,Bonuses!$B$1:$G$1006,4,FALSE)))</f>
        <v/>
      </c>
      <c r="AF827" s="14" t="str">
        <f>AA827&amp;"."&amp;AB827&amp;" ("&amp;Z827&amp;") - "&amp;E827&amp;" "&amp;F827&amp;" "&amp;G827</f>
        <v>. () - RP Dwayne Brown</v>
      </c>
    </row>
    <row r="828" spans="1:32" s="19" customFormat="1" hidden="1" x14ac:dyDescent="0.3">
      <c r="A828" s="19">
        <v>5148</v>
      </c>
      <c r="B828" s="19">
        <f t="shared" si="54"/>
        <v>0</v>
      </c>
      <c r="C828" s="14" t="str">
        <f>IF(ISNUMBER(IFERROR(VLOOKUP($A828,Pit!$A$4:$A$600,1,FALSE),"B")),"P","B")</f>
        <v>P</v>
      </c>
      <c r="D828" s="15">
        <f>IF($C828="B",VLOOKUP($A828,Bat!$A$4:$BG$1500,D$1,FALSE),VLOOKUP($A828,Pit!$A$4:$BA$1686,D$2,FALSE))</f>
        <v>5148</v>
      </c>
      <c r="E828" s="14" t="str">
        <f>IF($C828="B",VLOOKUP($A828,Bat!$A$4:$BG$1500,E$1,FALSE),VLOOKUP($A828,Pit!$A$4:$BA$1686,E$2,FALSE))</f>
        <v>SP</v>
      </c>
      <c r="F828" s="14" t="str">
        <f>IF($C828="B",VLOOKUP($A828,Bat!$A$4:$BG$1500,F$1,FALSE),VLOOKUP($A828,Pit!$A$4:$BA$1686,F$2,FALSE))</f>
        <v>Chris</v>
      </c>
      <c r="G828" s="14" t="str">
        <f>IF($C828="B",VLOOKUP($A828,Bat!$A$4:$BG$1500,G$1,FALSE),VLOOKUP($A828,Pit!$A$4:$BA$1686,G$2,FALSE))</f>
        <v>Baldwin</v>
      </c>
      <c r="H828" s="14">
        <f>IF($C828="B",VLOOKUP($A828,Bat!$A$4:$BG$1500,H$1,FALSE),VLOOKUP($A828,Pit!$A$4:$BA$1686,H$2,FALSE))</f>
        <v>21</v>
      </c>
      <c r="I828" s="14" t="str">
        <f>IF($C828="B",VLOOKUP($A828,Bat!$A$4:$BG$1500,I$1,FALSE),VLOOKUP($A828,Pit!$A$4:$BA$1686,I$2,FALSE))</f>
        <v>S</v>
      </c>
      <c r="J828" s="14" t="str">
        <f>IF($C828="B",VLOOKUP($A828,Bat!$A$4:$BG$1500,J$1,FALSE),VLOOKUP($A828,Pit!$A$4:$BA$1686,J$2,FALSE))</f>
        <v>R</v>
      </c>
      <c r="K828" s="14" t="str">
        <f>IF($C828="B",VLOOKUP($A828,Bat!$A$4:$BG$1500,K$1,FALSE),VLOOKUP($A828,Pit!$A$4:$BA$1686,K$2,FALSE))</f>
        <v>Normal</v>
      </c>
      <c r="L828" s="15" t="str">
        <f>IF($C828="B",VLOOKUP($A828,Bat!$A$4:$BG$1500,L$1,FALSE),VLOOKUP($A828,Pit!$A$4:$BA$1686,L$2,FALSE))</f>
        <v>Normal</v>
      </c>
      <c r="M828" s="14">
        <f>IF($C828="B",VLOOKUP($A828,Bat!$A$4:$BG$1500,M$1,FALSE),VLOOKUP($A828,Pit!$A$4:$BA$1686,M$2,FALSE))</f>
        <v>4</v>
      </c>
      <c r="N828" s="14">
        <f>IF($C828="B",VLOOKUP($A828,Bat!$A$4:$BG$1500,N$1,FALSE),VLOOKUP($A828,Pit!$A$4:$BA$1686,N$2,FALSE))</f>
        <v>2</v>
      </c>
      <c r="O828" s="14">
        <f>IF($C828="B",VLOOKUP($A828,Bat!$A$4:$BG$1500,O$1,FALSE),VLOOKUP($A828,Pit!$A$4:$BA$1686,O$2,FALSE))</f>
        <v>2</v>
      </c>
      <c r="P828" s="14" t="str">
        <f>IF($C828="B",VLOOKUP($A828,Bat!$A$4:$BG$1500,P$1,FALSE),VLOOKUP($A828,Pit!$A$4:$BA$1686,P$2,FALSE))</f>
        <v>93-95 Mph</v>
      </c>
      <c r="Q828" s="15">
        <f>IF($C828="B",VLOOKUP($A828,Bat!$A$4:$BG$1500,Q$1,FALSE),VLOOKUP($A828,Pit!$A$4:$BA$1686,Q$2,FALSE))</f>
        <v>6</v>
      </c>
      <c r="R828" s="16">
        <f>IF($C828="B",VLOOKUP($A828,Bat!$A$4:$BG$1500,R$1,FALSE),VLOOKUP($A828,Pit!$A$4:$BA$1686,R$2,FALSE))</f>
        <v>94.516894169897455</v>
      </c>
      <c r="S828" s="17">
        <f>IF($C828="B",VLOOKUP($A828,Bat!$A$4:$BG$1500,S$1,FALSE),VLOOKUP($A828,Pit!$A$4:$BA$1686,S$2,FALSE))</f>
        <v>-0.59801640160127911</v>
      </c>
      <c r="T828" s="48" t="str">
        <f>IF($C828="B",VLOOKUP($A828,Bat!$A$4:$BG$1500,T$1,FALSE),VLOOKUP($A828,Pit!$A$4:$BA$1686,T$2,FALSE))</f>
        <v>-</v>
      </c>
      <c r="U828" s="19">
        <f>IF($C828="B",VLOOKUP($A828,Bat!$A$4:$AU$1464,46,FALSE),VLOOKUP($A828,Pit!$A$4:$BD$1664,55,FALSE))</f>
        <v>800</v>
      </c>
      <c r="V828" s="19">
        <f>IF($C828="B",VLOOKUP($A828,Bat!$A$4:$BA$1464,47,FALSE),VLOOKUP($A828,Pit!$A$4:$BF$1664,56,FALSE))</f>
        <v>800</v>
      </c>
      <c r="W828" s="19">
        <f>IF($C828="B",VLOOKUP($A828,Bat!$A$4:$BA$1464,48,FALSE),VLOOKUP($A828,Pit!$A$4:$BF$1664,57,FALSE))</f>
        <v>0</v>
      </c>
      <c r="X828" s="14">
        <f t="shared" si="55"/>
        <v>1667</v>
      </c>
      <c r="Y828" s="20">
        <f t="shared" si="56"/>
        <v>817</v>
      </c>
      <c r="Z828" s="14" t="str">
        <f>IFERROR(VLOOKUP($D828,Results37!$F$3:$L$1396,Z$1,FALSE),"")</f>
        <v/>
      </c>
      <c r="AA828" s="43" t="str">
        <f>IF(ISERROR(VLOOKUP(D828,Results37!$F$3:$O$1399,AA$1,FALSE)),"",IF(VLOOKUP(D828,Results37!$F$3:$O$1399,AA$1+1,FALSE)=1,"S"&amp;VLOOKUP(D828,Results37!$F$3:$O$1399,AA$1,FALSE),VLOOKUP(D828,Results37!$F$3:$O$1399,AA$1,FALSE)))</f>
        <v/>
      </c>
      <c r="AB828" s="14" t="str">
        <f>IFERROR(VLOOKUP($D828,Results37!$F$3:$L$1396,AB$1,FALSE),"")</f>
        <v/>
      </c>
      <c r="AC828" s="14" t="str">
        <f>IFERROR(VLOOKUP($D828,Results37!$F$3:$L$1396,AC$1,FALSE),"")</f>
        <v/>
      </c>
      <c r="AD828" s="14" t="e">
        <f t="shared" si="57"/>
        <v>#VALUE!</v>
      </c>
      <c r="AE828" s="18" t="str">
        <f>IF(ISERROR(VLOOKUP($AC828&amp;"-"&amp;$F828&amp;" "&amp;G828,Bonuses!$B$1:$G$1006,4,FALSE)),"",INT(VLOOKUP($AC828&amp;"-"&amp;$F828&amp;" "&amp;$G828,Bonuses!$B$1:$G$1006,4,FALSE)))</f>
        <v/>
      </c>
      <c r="AF828" s="14" t="str">
        <f>IF(ISERROR(VLOOKUP($AC828&amp;"-"&amp;$F828,Bonuses!$B$1:$G$1006,5,FALSE)),"",IF(VLOOKUP($AC828&amp;"-"&amp;$F828,Bonuses!$B$1:$G$1006,5,FALSE)="","",VLOOKUP($AC828&amp;"-"&amp;$F828,Bonuses!$B$1:$G$1006,6,FALSE)&amp;" yrs, "&amp;VLOOKUP($AC828&amp;"-"&amp;$F828,Bonuses!$B$1:$G$1006,5,FALSE)))</f>
        <v/>
      </c>
    </row>
    <row r="829" spans="1:32" s="19" customFormat="1" hidden="1" x14ac:dyDescent="0.3">
      <c r="A829" s="19">
        <v>9572</v>
      </c>
      <c r="B829" s="19">
        <f t="shared" si="54"/>
        <v>0</v>
      </c>
      <c r="C829" s="14" t="str">
        <f>IF(ISNUMBER(IFERROR(VLOOKUP($A829,Pit!$A$4:$A$600,1,FALSE),"B")),"P","B")</f>
        <v>B</v>
      </c>
      <c r="D829" s="15">
        <f>IF($C829="B",VLOOKUP($A829,Bat!$A$4:$BG$1500,D$1,FALSE),VLOOKUP($A829,Pit!$A$4:$BA$1686,D$2,FALSE))</f>
        <v>9572</v>
      </c>
      <c r="E829" s="14" t="str">
        <f>IF($C829="B",VLOOKUP($A829,Bat!$A$4:$BG$1500,E$1,FALSE),VLOOKUP($A829,Pit!$A$4:$BA$1686,E$2,FALSE))</f>
        <v>C</v>
      </c>
      <c r="F829" s="14" t="str">
        <f>IF($C829="B",VLOOKUP($A829,Bat!$A$4:$BG$1500,F$1,FALSE),VLOOKUP($A829,Pit!$A$4:$BA$1686,F$2,FALSE))</f>
        <v>Randall</v>
      </c>
      <c r="G829" s="14" t="str">
        <f>IF($C829="B",VLOOKUP($A829,Bat!$A$4:$BG$1500,G$1,FALSE),VLOOKUP($A829,Pit!$A$4:$BA$1686,G$2,FALSE))</f>
        <v>Chaffins</v>
      </c>
      <c r="H829" s="14">
        <f>IF($C829="B",VLOOKUP($A829,Bat!$A$4:$BG$1500,H$1,FALSE),VLOOKUP($A829,Pit!$A$4:$BA$1686,H$2,FALSE))</f>
        <v>21</v>
      </c>
      <c r="I829" s="14" t="str">
        <f>IF($C829="B",VLOOKUP($A829,Bat!$A$4:$BG$1500,I$1,FALSE),VLOOKUP($A829,Pit!$A$4:$BA$1686,I$2,FALSE))</f>
        <v>S</v>
      </c>
      <c r="J829" s="14" t="str">
        <f>IF($C829="B",VLOOKUP($A829,Bat!$A$4:$BG$1500,J$1,FALSE),VLOOKUP($A829,Pit!$A$4:$BA$1686,J$2,FALSE))</f>
        <v>R</v>
      </c>
      <c r="K829" s="14" t="str">
        <f>IF($C829="B",VLOOKUP($A829,Bat!$A$4:$BG$1500,K$1,FALSE),VLOOKUP($A829,Pit!$A$4:$BA$1686,K$2,FALSE))</f>
        <v>Normal</v>
      </c>
      <c r="L829" s="15" t="str">
        <f>IF($C829="B",VLOOKUP($A829,Bat!$A$4:$BG$1500,L$1,FALSE),VLOOKUP($A829,Pit!$A$4:$BA$1686,L$2,FALSE))</f>
        <v>Normal</v>
      </c>
      <c r="M829" s="14">
        <f>IF($C829="B",VLOOKUP($A829,Bat!$A$4:$BG$1500,M$1,FALSE),VLOOKUP($A829,Pit!$A$4:$BA$1686,M$2,FALSE))</f>
        <v>3</v>
      </c>
      <c r="N829" s="14">
        <f>IF($C829="B",VLOOKUP($A829,Bat!$A$4:$BG$1500,N$1,FALSE),VLOOKUP($A829,Pit!$A$4:$BA$1686,N$2,FALSE))</f>
        <v>4</v>
      </c>
      <c r="O829" s="14">
        <f>IF($C829="B",VLOOKUP($A829,Bat!$A$4:$BG$1500,O$1,FALSE),VLOOKUP($A829,Pit!$A$4:$BA$1686,O$2,FALSE))</f>
        <v>3</v>
      </c>
      <c r="P829" s="14">
        <f>IF($C829="B",VLOOKUP($A829,Bat!$A$4:$BG$1500,P$1,FALSE),VLOOKUP($A829,Pit!$A$4:$BA$1686,P$2,FALSE))</f>
        <v>4</v>
      </c>
      <c r="Q829" s="15">
        <f>IF($C829="B",VLOOKUP($A829,Bat!$A$4:$BG$1500,Q$1,FALSE),VLOOKUP($A829,Pit!$A$4:$BA$1686,Q$2,FALSE))</f>
        <v>4</v>
      </c>
      <c r="R829" s="16">
        <f>IF($C829="B",VLOOKUP($A829,Bat!$A$4:$BG$1500,R$1,FALSE),VLOOKUP($A829,Pit!$A$4:$BA$1686,R$2,FALSE))</f>
        <v>106.09570589386908</v>
      </c>
      <c r="S829" s="17">
        <f>IF($C829="B",VLOOKUP($A829,Bat!$A$4:$BG$1500,S$1,FALSE),VLOOKUP($A829,Pit!$A$4:$BA$1686,S$2,FALSE))</f>
        <v>-0.4203434434964487</v>
      </c>
      <c r="T829" s="48" t="str">
        <f>IF($C829="B",VLOOKUP($A829,Bat!$A$4:$BG$1500,T$1,FALSE),VLOOKUP($A829,Pit!$A$4:$BA$1686,T$2,FALSE))</f>
        <v>$34k</v>
      </c>
      <c r="U829" s="19">
        <f>IF($C829="B",VLOOKUP($A829,Bat!$A$4:$AU$1464,46,FALSE),VLOOKUP($A829,Pit!$A$4:$BD$1664,55,FALSE))</f>
        <v>800</v>
      </c>
      <c r="V829" s="19">
        <f>IF($C829="B",VLOOKUP($A829,Bat!$A$4:$BA$1464,47,FALSE),VLOOKUP($A829,Pit!$A$4:$BF$1664,56,FALSE))</f>
        <v>800</v>
      </c>
      <c r="W829" s="19">
        <f>IF($C829="B",VLOOKUP($A829,Bat!$A$4:$BA$1464,48,FALSE),VLOOKUP($A829,Pit!$A$4:$BF$1664,57,FALSE))</f>
        <v>0</v>
      </c>
      <c r="X829" s="14">
        <f t="shared" si="55"/>
        <v>1567</v>
      </c>
      <c r="Y829" s="20">
        <f t="shared" si="56"/>
        <v>717</v>
      </c>
      <c r="Z829" s="14" t="str">
        <f>IFERROR(VLOOKUP($D829,Results37!$F$3:$L$1396,Z$1,FALSE),"")</f>
        <v/>
      </c>
      <c r="AA829" s="43" t="str">
        <f>IF(ISERROR(VLOOKUP(D829,Results37!$F$3:$O$1399,AA$1,FALSE)),"",IF(VLOOKUP(D829,Results37!$F$3:$O$1399,AA$1+1,FALSE)=1,"S"&amp;VLOOKUP(D829,Results37!$F$3:$O$1399,AA$1,FALSE),VLOOKUP(D829,Results37!$F$3:$O$1399,AA$1,FALSE)))</f>
        <v/>
      </c>
      <c r="AB829" s="14" t="str">
        <f>IFERROR(VLOOKUP($D829,Results37!$F$3:$L$1396,AB$1,FALSE),"")</f>
        <v/>
      </c>
      <c r="AC829" s="14" t="str">
        <f>IFERROR(VLOOKUP($D829,Results37!$F$3:$L$1396,AC$1,FALSE),"")</f>
        <v/>
      </c>
      <c r="AD829" s="14" t="e">
        <f t="shared" si="57"/>
        <v>#VALUE!</v>
      </c>
      <c r="AE829" s="18" t="str">
        <f>IF(ISERROR(VLOOKUP($AC829&amp;"-"&amp;$F829&amp;" "&amp;G829,Bonuses!$B$1:$G$1006,4,FALSE)),"",INT(VLOOKUP($AC829&amp;"-"&amp;$F829&amp;" "&amp;$G829,Bonuses!$B$1:$G$1006,4,FALSE)))</f>
        <v/>
      </c>
      <c r="AF829" s="14" t="str">
        <f>IF(ISERROR(VLOOKUP($AC829&amp;"-"&amp;$F829,Bonuses!$B$1:$G$1006,5,FALSE)),"",IF(VLOOKUP($AC829&amp;"-"&amp;$F829,Bonuses!$B$1:$G$1006,5,FALSE)="","",VLOOKUP($AC829&amp;"-"&amp;$F829,Bonuses!$B$1:$G$1006,6,FALSE)&amp;" yrs, "&amp;VLOOKUP($AC829&amp;"-"&amp;$F829,Bonuses!$B$1:$G$1006,5,FALSE)))</f>
        <v/>
      </c>
    </row>
    <row r="830" spans="1:32" s="19" customFormat="1" hidden="1" x14ac:dyDescent="0.3">
      <c r="A830" s="19">
        <v>6458</v>
      </c>
      <c r="B830" s="19">
        <f t="shared" si="54"/>
        <v>0</v>
      </c>
      <c r="C830" s="14" t="str">
        <f>IF(ISNUMBER(IFERROR(VLOOKUP($A830,Pit!$A$4:$A$600,1,FALSE),"B")),"P","B")</f>
        <v>P</v>
      </c>
      <c r="D830" s="15">
        <f>IF($C830="B",VLOOKUP($A830,Bat!$A$4:$BG$1500,D$1,FALSE),VLOOKUP($A830,Pit!$A$4:$BA$1686,D$2,FALSE))</f>
        <v>6458</v>
      </c>
      <c r="E830" s="14" t="str">
        <f>IF($C830="B",VLOOKUP($A830,Bat!$A$4:$BG$1500,E$1,FALSE),VLOOKUP($A830,Pit!$A$4:$BA$1686,E$2,FALSE))</f>
        <v>RP</v>
      </c>
      <c r="F830" s="14" t="str">
        <f>IF($C830="B",VLOOKUP($A830,Bat!$A$4:$BG$1500,F$1,FALSE),VLOOKUP($A830,Pit!$A$4:$BA$1686,F$2,FALSE))</f>
        <v>Joe</v>
      </c>
      <c r="G830" s="14" t="str">
        <f>IF($C830="B",VLOOKUP($A830,Bat!$A$4:$BG$1500,G$1,FALSE),VLOOKUP($A830,Pit!$A$4:$BA$1686,G$2,FALSE))</f>
        <v>Willis</v>
      </c>
      <c r="H830" s="14">
        <f>IF($C830="B",VLOOKUP($A830,Bat!$A$4:$BG$1500,H$1,FALSE),VLOOKUP($A830,Pit!$A$4:$BA$1686,H$2,FALSE))</f>
        <v>18</v>
      </c>
      <c r="I830" s="14" t="str">
        <f>IF($C830="B",VLOOKUP($A830,Bat!$A$4:$BG$1500,I$1,FALSE),VLOOKUP($A830,Pit!$A$4:$BA$1686,I$2,FALSE))</f>
        <v>R</v>
      </c>
      <c r="J830" s="14" t="str">
        <f>IF($C830="B",VLOOKUP($A830,Bat!$A$4:$BG$1500,J$1,FALSE),VLOOKUP($A830,Pit!$A$4:$BA$1686,J$2,FALSE))</f>
        <v>R</v>
      </c>
      <c r="K830" s="14" t="str">
        <f>IF($C830="B",VLOOKUP($A830,Bat!$A$4:$BG$1500,K$1,FALSE),VLOOKUP($A830,Pit!$A$4:$BA$1686,K$2,FALSE))</f>
        <v>Normal</v>
      </c>
      <c r="L830" s="15" t="str">
        <f>IF($C830="B",VLOOKUP($A830,Bat!$A$4:$BG$1500,L$1,FALSE),VLOOKUP($A830,Pit!$A$4:$BA$1686,L$2,FALSE))</f>
        <v>Normal</v>
      </c>
      <c r="M830" s="14">
        <f>IF($C830="B",VLOOKUP($A830,Bat!$A$4:$BG$1500,M$1,FALSE),VLOOKUP($A830,Pit!$A$4:$BA$1686,M$2,FALSE))</f>
        <v>3</v>
      </c>
      <c r="N830" s="14">
        <f>IF($C830="B",VLOOKUP($A830,Bat!$A$4:$BG$1500,N$1,FALSE),VLOOKUP($A830,Pit!$A$4:$BA$1686,N$2,FALSE))</f>
        <v>2</v>
      </c>
      <c r="O830" s="14">
        <f>IF($C830="B",VLOOKUP($A830,Bat!$A$4:$BG$1500,O$1,FALSE),VLOOKUP($A830,Pit!$A$4:$BA$1686,O$2,FALSE))</f>
        <v>2</v>
      </c>
      <c r="P830" s="14" t="str">
        <f>IF($C830="B",VLOOKUP($A830,Bat!$A$4:$BG$1500,P$1,FALSE),VLOOKUP($A830,Pit!$A$4:$BA$1686,P$2,FALSE))</f>
        <v>88-90 Mph</v>
      </c>
      <c r="Q830" s="15">
        <f>IF($C830="B",VLOOKUP($A830,Bat!$A$4:$BG$1500,Q$1,FALSE),VLOOKUP($A830,Pit!$A$4:$BA$1686,Q$2,FALSE))</f>
        <v>8</v>
      </c>
      <c r="R830" s="16">
        <f>IF($C830="B",VLOOKUP($A830,Bat!$A$4:$BG$1500,R$1,FALSE),VLOOKUP($A830,Pit!$A$4:$BA$1686,R$2,FALSE))</f>
        <v>94.421698381132217</v>
      </c>
      <c r="S830" s="17">
        <f>IF($C830="B",VLOOKUP($A830,Bat!$A$4:$BG$1500,S$1,FALSE),VLOOKUP($A830,Pit!$A$4:$BA$1686,S$2,FALSE))</f>
        <v>-0.60679884753867419</v>
      </c>
      <c r="T830" s="48" t="str">
        <f>IF($C830="B",VLOOKUP($A830,Bat!$A$4:$BG$1500,T$1,FALSE),VLOOKUP($A830,Pit!$A$4:$BA$1686,T$2,FALSE))</f>
        <v>$70k</v>
      </c>
      <c r="U830" s="19">
        <f>IF($C830="B",VLOOKUP($A830,Bat!$A$4:$AU$1464,46,FALSE),VLOOKUP($A830,Pit!$A$4:$BD$1664,55,FALSE))</f>
        <v>800</v>
      </c>
      <c r="V830" s="19">
        <f>IF($C830="B",VLOOKUP($A830,Bat!$A$4:$BA$1464,47,FALSE),VLOOKUP($A830,Pit!$A$4:$BF$1664,56,FALSE))</f>
        <v>800</v>
      </c>
      <c r="W830" s="19">
        <f>IF($C830="B",VLOOKUP($A830,Bat!$A$4:$BA$1464,48,FALSE),VLOOKUP($A830,Pit!$A$4:$BF$1664,57,FALSE))</f>
        <v>0</v>
      </c>
      <c r="X830" s="14">
        <f t="shared" si="55"/>
        <v>1671</v>
      </c>
      <c r="Y830" s="20">
        <f t="shared" si="56"/>
        <v>821</v>
      </c>
      <c r="Z830" s="14" t="str">
        <f>IFERROR(VLOOKUP($D830,Results37!$F$3:$L$1396,Z$1,FALSE),"")</f>
        <v/>
      </c>
      <c r="AA830" s="43" t="str">
        <f>IF(ISERROR(VLOOKUP(D830,Results37!$F$3:$O$1399,AA$1,FALSE)),"",IF(VLOOKUP(D830,Results37!$F$3:$O$1399,AA$1+1,FALSE)=1,"S"&amp;VLOOKUP(D830,Results37!$F$3:$O$1399,AA$1,FALSE),VLOOKUP(D830,Results37!$F$3:$O$1399,AA$1,FALSE)))</f>
        <v/>
      </c>
      <c r="AB830" s="14" t="str">
        <f>IFERROR(VLOOKUP($D830,Results37!$F$3:$L$1396,AB$1,FALSE),"")</f>
        <v/>
      </c>
      <c r="AC830" s="14" t="str">
        <f>IFERROR(VLOOKUP($D830,Results37!$F$3:$L$1396,AC$1,FALSE),"")</f>
        <v/>
      </c>
      <c r="AD830" s="14" t="e">
        <f t="shared" si="57"/>
        <v>#VALUE!</v>
      </c>
      <c r="AE830" s="18" t="str">
        <f>IF(ISERROR(VLOOKUP($AC830&amp;"-"&amp;$F830&amp;" "&amp;G830,Bonuses!$B$1:$G$1006,4,FALSE)),"",INT(VLOOKUP($AC830&amp;"-"&amp;$F830&amp;" "&amp;$G830,Bonuses!$B$1:$G$1006,4,FALSE)))</f>
        <v/>
      </c>
      <c r="AF830" s="14" t="str">
        <f>AA830&amp;"."&amp;AB830&amp;" ("&amp;Z830&amp;") - "&amp;E830&amp;" "&amp;F830&amp;" "&amp;G830</f>
        <v>. () - RP Joe Willis</v>
      </c>
    </row>
    <row r="831" spans="1:32" s="19" customFormat="1" hidden="1" x14ac:dyDescent="0.3">
      <c r="A831" s="19">
        <v>4757</v>
      </c>
      <c r="B831" s="19">
        <f t="shared" si="54"/>
        <v>0</v>
      </c>
      <c r="C831" s="14" t="str">
        <f>IF(ISNUMBER(IFERROR(VLOOKUP($A831,Pit!$A$4:$A$600,1,FALSE),"B")),"P","B")</f>
        <v>B</v>
      </c>
      <c r="D831" s="15">
        <f>IF($C831="B",VLOOKUP($A831,Bat!$A$4:$BG$1500,D$1,FALSE),VLOOKUP($A831,Pit!$A$4:$BA$1686,D$2,FALSE))</f>
        <v>4757</v>
      </c>
      <c r="E831" s="14" t="str">
        <f>IF($C831="B",VLOOKUP($A831,Bat!$A$4:$BG$1500,E$1,FALSE),VLOOKUP($A831,Pit!$A$4:$BA$1686,E$2,FALSE))</f>
        <v>1B</v>
      </c>
      <c r="F831" s="14" t="str">
        <f>IF($C831="B",VLOOKUP($A831,Bat!$A$4:$BG$1500,F$1,FALSE),VLOOKUP($A831,Pit!$A$4:$BA$1686,F$2,FALSE))</f>
        <v>Bryan</v>
      </c>
      <c r="G831" s="14" t="str">
        <f>IF($C831="B",VLOOKUP($A831,Bat!$A$4:$BG$1500,G$1,FALSE),VLOOKUP($A831,Pit!$A$4:$BA$1686,G$2,FALSE))</f>
        <v>O'Herlihy</v>
      </c>
      <c r="H831" s="14">
        <f>IF($C831="B",VLOOKUP($A831,Bat!$A$4:$BG$1500,H$1,FALSE),VLOOKUP($A831,Pit!$A$4:$BA$1686,H$2,FALSE))</f>
        <v>22</v>
      </c>
      <c r="I831" s="14" t="str">
        <f>IF($C831="B",VLOOKUP($A831,Bat!$A$4:$BG$1500,I$1,FALSE),VLOOKUP($A831,Pit!$A$4:$BA$1686,I$2,FALSE))</f>
        <v>S</v>
      </c>
      <c r="J831" s="14" t="str">
        <f>IF($C831="B",VLOOKUP($A831,Bat!$A$4:$BG$1500,J$1,FALSE),VLOOKUP($A831,Pit!$A$4:$BA$1686,J$2,FALSE))</f>
        <v>R</v>
      </c>
      <c r="K831" s="14" t="str">
        <f>IF($C831="B",VLOOKUP($A831,Bat!$A$4:$BG$1500,K$1,FALSE),VLOOKUP($A831,Pit!$A$4:$BA$1686,K$2,FALSE))</f>
        <v>Normal</v>
      </c>
      <c r="L831" s="15" t="str">
        <f>IF($C831="B",VLOOKUP($A831,Bat!$A$4:$BG$1500,L$1,FALSE),VLOOKUP($A831,Pit!$A$4:$BA$1686,L$2,FALSE))</f>
        <v>Low</v>
      </c>
      <c r="M831" s="14">
        <f>IF($C831="B",VLOOKUP($A831,Bat!$A$4:$BG$1500,M$1,FALSE),VLOOKUP($A831,Pit!$A$4:$BA$1686,M$2,FALSE))</f>
        <v>3</v>
      </c>
      <c r="N831" s="14">
        <f>IF($C831="B",VLOOKUP($A831,Bat!$A$4:$BG$1500,N$1,FALSE),VLOOKUP($A831,Pit!$A$4:$BA$1686,N$2,FALSE))</f>
        <v>4</v>
      </c>
      <c r="O831" s="14">
        <f>IF($C831="B",VLOOKUP($A831,Bat!$A$4:$BG$1500,O$1,FALSE),VLOOKUP($A831,Pit!$A$4:$BA$1686,O$2,FALSE))</f>
        <v>3</v>
      </c>
      <c r="P831" s="14">
        <f>IF($C831="B",VLOOKUP($A831,Bat!$A$4:$BG$1500,P$1,FALSE),VLOOKUP($A831,Pit!$A$4:$BA$1686,P$2,FALSE))</f>
        <v>4</v>
      </c>
      <c r="Q831" s="15">
        <f>IF($C831="B",VLOOKUP($A831,Bat!$A$4:$BG$1500,Q$1,FALSE),VLOOKUP($A831,Pit!$A$4:$BA$1686,Q$2,FALSE))</f>
        <v>3</v>
      </c>
      <c r="R831" s="16">
        <f>IF($C831="B",VLOOKUP($A831,Bat!$A$4:$BG$1500,R$1,FALSE),VLOOKUP($A831,Pit!$A$4:$BA$1686,R$2,FALSE))</f>
        <v>106.06106863370077</v>
      </c>
      <c r="S831" s="17">
        <f>IF($C831="B",VLOOKUP($A831,Bat!$A$4:$BG$1500,S$1,FALSE),VLOOKUP($A831,Pit!$A$4:$BA$1686,S$2,FALSE))</f>
        <v>-0.42757877838601249</v>
      </c>
      <c r="T831" s="48" t="str">
        <f>IF($C831="B",VLOOKUP($A831,Bat!$A$4:$BG$1500,T$1,FALSE),VLOOKUP($A831,Pit!$A$4:$BA$1686,T$2,FALSE))</f>
        <v>-</v>
      </c>
      <c r="U831" s="19">
        <f>IF($C831="B",VLOOKUP($A831,Bat!$A$4:$AU$1464,46,FALSE),VLOOKUP($A831,Pit!$A$4:$BD$1664,55,FALSE))</f>
        <v>800</v>
      </c>
      <c r="V831" s="19">
        <f>IF($C831="B",VLOOKUP($A831,Bat!$A$4:$BA$1464,47,FALSE),VLOOKUP($A831,Pit!$A$4:$BF$1664,56,FALSE))</f>
        <v>800</v>
      </c>
      <c r="W831" s="19">
        <f>IF($C831="B",VLOOKUP($A831,Bat!$A$4:$BA$1464,48,FALSE),VLOOKUP($A831,Pit!$A$4:$BF$1664,57,FALSE))</f>
        <v>0</v>
      </c>
      <c r="X831" s="14">
        <f t="shared" si="55"/>
        <v>1574</v>
      </c>
      <c r="Y831" s="20">
        <f t="shared" si="56"/>
        <v>724</v>
      </c>
      <c r="Z831" s="14" t="str">
        <f>IFERROR(VLOOKUP($D831,Results37!$F$3:$L$1396,Z$1,FALSE),"")</f>
        <v/>
      </c>
      <c r="AA831" s="43" t="str">
        <f>IF(ISERROR(VLOOKUP(D831,Results37!$F$3:$O$1399,AA$1,FALSE)),"",IF(VLOOKUP(D831,Results37!$F$3:$O$1399,AA$1+1,FALSE)=1,"S"&amp;VLOOKUP(D831,Results37!$F$3:$O$1399,AA$1,FALSE),VLOOKUP(D831,Results37!$F$3:$O$1399,AA$1,FALSE)))</f>
        <v/>
      </c>
      <c r="AB831" s="14" t="str">
        <f>IFERROR(VLOOKUP($D831,Results37!$F$3:$L$1396,AB$1,FALSE),"")</f>
        <v/>
      </c>
      <c r="AC831" s="14" t="str">
        <f>IFERROR(VLOOKUP($D831,Results37!$F$3:$L$1396,AC$1,FALSE),"")</f>
        <v/>
      </c>
      <c r="AD831" s="14" t="e">
        <f t="shared" si="57"/>
        <v>#VALUE!</v>
      </c>
      <c r="AE831" s="18" t="str">
        <f>IF(ISERROR(VLOOKUP($AC831&amp;"-"&amp;$F831&amp;" "&amp;G831,Bonuses!$B$1:$G$1006,4,FALSE)),"",INT(VLOOKUP($AC831&amp;"-"&amp;$F831&amp;" "&amp;$G831,Bonuses!$B$1:$G$1006,4,FALSE)))</f>
        <v/>
      </c>
      <c r="AF831" s="14" t="str">
        <f>AA831&amp;"."&amp;AB831&amp;" ("&amp;Z831&amp;") - "&amp;E831&amp;" "&amp;F831&amp;" "&amp;G831</f>
        <v>. () - 1B Bryan O'Herlihy</v>
      </c>
    </row>
    <row r="832" spans="1:32" s="19" customFormat="1" hidden="1" x14ac:dyDescent="0.3">
      <c r="A832" s="19">
        <v>9908</v>
      </c>
      <c r="B832" s="19">
        <f t="shared" si="54"/>
        <v>0</v>
      </c>
      <c r="C832" s="14" t="str">
        <f>IF(ISNUMBER(IFERROR(VLOOKUP($A832,Pit!$A$4:$A$600,1,FALSE),"B")),"P","B")</f>
        <v>P</v>
      </c>
      <c r="D832" s="15">
        <f>IF($C832="B",VLOOKUP($A832,Bat!$A$4:$BG$1500,D$1,FALSE),VLOOKUP($A832,Pit!$A$4:$BA$1686,D$2,FALSE))</f>
        <v>9908</v>
      </c>
      <c r="E832" s="14" t="str">
        <f>IF($C832="B",VLOOKUP($A832,Bat!$A$4:$BG$1500,E$1,FALSE),VLOOKUP($A832,Pit!$A$4:$BA$1686,E$2,FALSE))</f>
        <v>RP</v>
      </c>
      <c r="F832" s="14" t="str">
        <f>IF($C832="B",VLOOKUP($A832,Bat!$A$4:$BG$1500,F$1,FALSE),VLOOKUP($A832,Pit!$A$4:$BA$1686,F$2,FALSE))</f>
        <v>Neal</v>
      </c>
      <c r="G832" s="14" t="str">
        <f>IF($C832="B",VLOOKUP($A832,Bat!$A$4:$BG$1500,G$1,FALSE),VLOOKUP($A832,Pit!$A$4:$BA$1686,G$2,FALSE))</f>
        <v>Alexander</v>
      </c>
      <c r="H832" s="14">
        <f>IF($C832="B",VLOOKUP($A832,Bat!$A$4:$BG$1500,H$1,FALSE),VLOOKUP($A832,Pit!$A$4:$BA$1686,H$2,FALSE))</f>
        <v>21</v>
      </c>
      <c r="I832" s="14" t="str">
        <f>IF($C832="B",VLOOKUP($A832,Bat!$A$4:$BG$1500,I$1,FALSE),VLOOKUP($A832,Pit!$A$4:$BA$1686,I$2,FALSE))</f>
        <v>L</v>
      </c>
      <c r="J832" s="14" t="str">
        <f>IF($C832="B",VLOOKUP($A832,Bat!$A$4:$BG$1500,J$1,FALSE),VLOOKUP($A832,Pit!$A$4:$BA$1686,J$2,FALSE))</f>
        <v>L</v>
      </c>
      <c r="K832" s="14" t="str">
        <f>IF($C832="B",VLOOKUP($A832,Bat!$A$4:$BG$1500,K$1,FALSE),VLOOKUP($A832,Pit!$A$4:$BA$1686,K$2,FALSE))</f>
        <v>Normal</v>
      </c>
      <c r="L832" s="15" t="str">
        <f>IF($C832="B",VLOOKUP($A832,Bat!$A$4:$BG$1500,L$1,FALSE),VLOOKUP($A832,Pit!$A$4:$BA$1686,L$2,FALSE))</f>
        <v>Normal</v>
      </c>
      <c r="M832" s="14">
        <f>IF($C832="B",VLOOKUP($A832,Bat!$A$4:$BG$1500,M$1,FALSE),VLOOKUP($A832,Pit!$A$4:$BA$1686,M$2,FALSE))</f>
        <v>5</v>
      </c>
      <c r="N832" s="14">
        <f>IF($C832="B",VLOOKUP($A832,Bat!$A$4:$BG$1500,N$1,FALSE),VLOOKUP($A832,Pit!$A$4:$BA$1686,N$2,FALSE))</f>
        <v>1</v>
      </c>
      <c r="O832" s="14">
        <f>IF($C832="B",VLOOKUP($A832,Bat!$A$4:$BG$1500,O$1,FALSE),VLOOKUP($A832,Pit!$A$4:$BA$1686,O$2,FALSE))</f>
        <v>2</v>
      </c>
      <c r="P832" s="14" t="str">
        <f>IF($C832="B",VLOOKUP($A832,Bat!$A$4:$BG$1500,P$1,FALSE),VLOOKUP($A832,Pit!$A$4:$BA$1686,P$2,FALSE))</f>
        <v>94-96 Mph</v>
      </c>
      <c r="Q832" s="15">
        <f>IF($C832="B",VLOOKUP($A832,Bat!$A$4:$BG$1500,Q$1,FALSE),VLOOKUP($A832,Pit!$A$4:$BA$1686,Q$2,FALSE))</f>
        <v>3</v>
      </c>
      <c r="R832" s="16">
        <f>IF($C832="B",VLOOKUP($A832,Bat!$A$4:$BG$1500,R$1,FALSE),VLOOKUP($A832,Pit!$A$4:$BA$1686,R$2,FALSE))</f>
        <v>94.394970154906048</v>
      </c>
      <c r="S832" s="17">
        <f>IF($C832="B",VLOOKUP($A832,Bat!$A$4:$BG$1500,S$1,FALSE),VLOOKUP($A832,Pit!$A$4:$BA$1686,S$2,FALSE))</f>
        <v>-0.6092647045359062</v>
      </c>
      <c r="T832" s="48" t="str">
        <f>IF($C832="B",VLOOKUP($A832,Bat!$A$4:$BG$1500,T$1,FALSE),VLOOKUP($A832,Pit!$A$4:$BA$1686,T$2,FALSE))</f>
        <v>-</v>
      </c>
      <c r="U832" s="19">
        <f>IF($C832="B",VLOOKUP($A832,Bat!$A$4:$AU$1464,46,FALSE),VLOOKUP($A832,Pit!$A$4:$BD$1664,55,FALSE))</f>
        <v>800</v>
      </c>
      <c r="V832" s="19">
        <f>IF($C832="B",VLOOKUP($A832,Bat!$A$4:$BA$1464,47,FALSE),VLOOKUP($A832,Pit!$A$4:$BF$1664,56,FALSE))</f>
        <v>800</v>
      </c>
      <c r="W832" s="19">
        <f>IF($C832="B",VLOOKUP($A832,Bat!$A$4:$BA$1464,48,FALSE),VLOOKUP($A832,Pit!$A$4:$BF$1664,57,FALSE))</f>
        <v>0</v>
      </c>
      <c r="X832" s="14">
        <f t="shared" si="55"/>
        <v>1674</v>
      </c>
      <c r="Y832" s="20">
        <f t="shared" si="56"/>
        <v>824</v>
      </c>
      <c r="Z832" s="14">
        <f>IFERROR(VLOOKUP($D832,Results37!$F$3:$L$1396,Z$1,FALSE),"")</f>
        <v>505</v>
      </c>
      <c r="AA832" s="43">
        <f>IF(ISERROR(VLOOKUP(D832,Results37!$F$3:$O$1399,AA$1,FALSE)),"",IF(VLOOKUP(D832,Results37!$F$3:$O$1399,AA$1+1,FALSE)=1,"S"&amp;VLOOKUP(D832,Results37!$F$3:$O$1399,AA$1,FALSE),VLOOKUP(D832,Results37!$F$3:$O$1399,AA$1,FALSE)))</f>
        <v>17</v>
      </c>
      <c r="AB832" s="14">
        <f>IFERROR(VLOOKUP($D832,Results37!$F$3:$L$1396,AB$1,FALSE),"")</f>
        <v>5</v>
      </c>
      <c r="AC832" s="14" t="str">
        <f>IFERROR(VLOOKUP($D832,Results37!$F$3:$L$1396,AC$1,FALSE),"")</f>
        <v>Charleston Statesmen</v>
      </c>
      <c r="AD832" s="14">
        <f t="shared" si="57"/>
        <v>1169</v>
      </c>
      <c r="AE832" s="18" t="str">
        <f>IF(ISERROR(VLOOKUP($AC832&amp;"-"&amp;$F832&amp;" "&amp;G832,Bonuses!$B$1:$G$1006,4,FALSE)),"",INT(VLOOKUP($AC832&amp;"-"&amp;$F832&amp;" "&amp;$G832,Bonuses!$B$1:$G$1006,4,FALSE)))</f>
        <v/>
      </c>
      <c r="AF832" s="14" t="str">
        <f>IF(ISERROR(VLOOKUP($AC832&amp;"-"&amp;$F832,Bonuses!$B$1:$G$1006,5,FALSE)),"",IF(VLOOKUP($AC832&amp;"-"&amp;$F832,Bonuses!$B$1:$G$1006,5,FALSE)="","",VLOOKUP($AC832&amp;"-"&amp;$F832,Bonuses!$B$1:$G$1006,6,FALSE)&amp;" yrs, "&amp;VLOOKUP($AC832&amp;"-"&amp;$F832,Bonuses!$B$1:$G$1006,5,FALSE)))</f>
        <v/>
      </c>
    </row>
    <row r="833" spans="1:32" s="19" customFormat="1" hidden="1" x14ac:dyDescent="0.3">
      <c r="A833" s="19">
        <v>9363</v>
      </c>
      <c r="B833" s="19">
        <f t="shared" si="54"/>
        <v>0</v>
      </c>
      <c r="C833" s="14" t="str">
        <f>IF(ISNUMBER(IFERROR(VLOOKUP($A833,Pit!$A$4:$A$600,1,FALSE),"B")),"P","B")</f>
        <v>B</v>
      </c>
      <c r="D833" s="15">
        <f>IF($C833="B",VLOOKUP($A833,Bat!$A$4:$BG$1500,D$1,FALSE),VLOOKUP($A833,Pit!$A$4:$BA$1686,D$2,FALSE))</f>
        <v>9363</v>
      </c>
      <c r="E833" s="14" t="str">
        <f>IF($C833="B",VLOOKUP($A833,Bat!$A$4:$BG$1500,E$1,FALSE),VLOOKUP($A833,Pit!$A$4:$BA$1686,E$2,FALSE))</f>
        <v>LF</v>
      </c>
      <c r="F833" s="14" t="str">
        <f>IF($C833="B",VLOOKUP($A833,Bat!$A$4:$BG$1500,F$1,FALSE),VLOOKUP($A833,Pit!$A$4:$BA$1686,F$2,FALSE))</f>
        <v>Larry</v>
      </c>
      <c r="G833" s="14" t="str">
        <f>IF($C833="B",VLOOKUP($A833,Bat!$A$4:$BG$1500,G$1,FALSE),VLOOKUP($A833,Pit!$A$4:$BA$1686,G$2,FALSE))</f>
        <v>Thompson</v>
      </c>
      <c r="H833" s="14">
        <f>IF($C833="B",VLOOKUP($A833,Bat!$A$4:$BG$1500,H$1,FALSE),VLOOKUP($A833,Pit!$A$4:$BA$1686,H$2,FALSE))</f>
        <v>21</v>
      </c>
      <c r="I833" s="14" t="str">
        <f>IF($C833="B",VLOOKUP($A833,Bat!$A$4:$BG$1500,I$1,FALSE),VLOOKUP($A833,Pit!$A$4:$BA$1686,I$2,FALSE))</f>
        <v>R</v>
      </c>
      <c r="J833" s="14" t="str">
        <f>IF($C833="B",VLOOKUP($A833,Bat!$A$4:$BG$1500,J$1,FALSE),VLOOKUP($A833,Pit!$A$4:$BA$1686,J$2,FALSE))</f>
        <v>R</v>
      </c>
      <c r="K833" s="14" t="str">
        <f>IF($C833="B",VLOOKUP($A833,Bat!$A$4:$BG$1500,K$1,FALSE),VLOOKUP($A833,Pit!$A$4:$BA$1686,K$2,FALSE))</f>
        <v>Normal</v>
      </c>
      <c r="L833" s="15" t="str">
        <f>IF($C833="B",VLOOKUP($A833,Bat!$A$4:$BG$1500,L$1,FALSE),VLOOKUP($A833,Pit!$A$4:$BA$1686,L$2,FALSE))</f>
        <v>Low</v>
      </c>
      <c r="M833" s="14">
        <f>IF($C833="B",VLOOKUP($A833,Bat!$A$4:$BG$1500,M$1,FALSE),VLOOKUP($A833,Pit!$A$4:$BA$1686,M$2,FALSE))</f>
        <v>3</v>
      </c>
      <c r="N833" s="14">
        <f>IF($C833="B",VLOOKUP($A833,Bat!$A$4:$BG$1500,N$1,FALSE),VLOOKUP($A833,Pit!$A$4:$BA$1686,N$2,FALSE))</f>
        <v>3</v>
      </c>
      <c r="O833" s="14">
        <f>IF($C833="B",VLOOKUP($A833,Bat!$A$4:$BG$1500,O$1,FALSE),VLOOKUP($A833,Pit!$A$4:$BA$1686,O$2,FALSE))</f>
        <v>5</v>
      </c>
      <c r="P833" s="14">
        <f>IF($C833="B",VLOOKUP($A833,Bat!$A$4:$BG$1500,P$1,FALSE),VLOOKUP($A833,Pit!$A$4:$BA$1686,P$2,FALSE))</f>
        <v>4</v>
      </c>
      <c r="Q833" s="15">
        <f>IF($C833="B",VLOOKUP($A833,Bat!$A$4:$BG$1500,Q$1,FALSE),VLOOKUP($A833,Pit!$A$4:$BA$1686,Q$2,FALSE))</f>
        <v>3</v>
      </c>
      <c r="R833" s="16">
        <f>IF($C833="B",VLOOKUP($A833,Bat!$A$4:$BG$1500,R$1,FALSE),VLOOKUP($A833,Pit!$A$4:$BA$1686,R$2,FALSE))</f>
        <v>105.98605514128953</v>
      </c>
      <c r="S833" s="17">
        <f>IF($C833="B",VLOOKUP($A833,Bat!$A$4:$BG$1500,S$1,FALSE),VLOOKUP($A833,Pit!$A$4:$BA$1686,S$2,FALSE))</f>
        <v>-0.44324825501879977</v>
      </c>
      <c r="T833" s="48" t="str">
        <f>IF($C833="B",VLOOKUP($A833,Bat!$A$4:$BG$1500,T$1,FALSE),VLOOKUP($A833,Pit!$A$4:$BA$1686,T$2,FALSE))</f>
        <v>$20k</v>
      </c>
      <c r="U833" s="19">
        <f>IF($C833="B",VLOOKUP($A833,Bat!$A$4:$AU$1464,46,FALSE),VLOOKUP($A833,Pit!$A$4:$BD$1664,55,FALSE))</f>
        <v>800</v>
      </c>
      <c r="V833" s="19">
        <f>IF($C833="B",VLOOKUP($A833,Bat!$A$4:$BA$1464,47,FALSE),VLOOKUP($A833,Pit!$A$4:$BF$1664,56,FALSE))</f>
        <v>800</v>
      </c>
      <c r="W833" s="19">
        <f>IF($C833="B",VLOOKUP($A833,Bat!$A$4:$BA$1464,48,FALSE),VLOOKUP($A833,Pit!$A$4:$BF$1664,57,FALSE))</f>
        <v>0</v>
      </c>
      <c r="X833" s="14">
        <f t="shared" si="55"/>
        <v>1579</v>
      </c>
      <c r="Y833" s="20">
        <f t="shared" si="56"/>
        <v>729</v>
      </c>
      <c r="Z833" s="14">
        <f>IFERROR(VLOOKUP($D833,Results37!$F$3:$L$1396,Z$1,FALSE),"")</f>
        <v>363</v>
      </c>
      <c r="AA833" s="43">
        <f>IF(ISERROR(VLOOKUP(D833,Results37!$F$3:$O$1399,AA$1,FALSE)),"",IF(VLOOKUP(D833,Results37!$F$3:$O$1399,AA$1+1,FALSE)=1,"S"&amp;VLOOKUP(D833,Results37!$F$3:$O$1399,AA$1,FALSE),VLOOKUP(D833,Results37!$F$3:$O$1399,AA$1,FALSE)))</f>
        <v>12</v>
      </c>
      <c r="AB833" s="14">
        <f>IFERROR(VLOOKUP($D833,Results37!$F$3:$L$1396,AB$1,FALSE),"")</f>
        <v>23</v>
      </c>
      <c r="AC833" s="14" t="str">
        <f>IFERROR(VLOOKUP($D833,Results37!$F$3:$L$1396,AC$1,FALSE),"")</f>
        <v>Fargo Dinosaurs</v>
      </c>
      <c r="AD833" s="14">
        <f t="shared" si="57"/>
        <v>1216</v>
      </c>
      <c r="AE833" s="18" t="str">
        <f>IF(ISERROR(VLOOKUP($AC833&amp;"-"&amp;$F833&amp;" "&amp;G833,Bonuses!$B$1:$G$1006,4,FALSE)),"",INT(VLOOKUP($AC833&amp;"-"&amp;$F833&amp;" "&amp;$G833,Bonuses!$B$1:$G$1006,4,FALSE)))</f>
        <v/>
      </c>
      <c r="AF833" s="14" t="str">
        <f>AA833&amp;"."&amp;AB833&amp;" ("&amp;Z833&amp;") - "&amp;E833&amp;" "&amp;F833&amp;" "&amp;G833</f>
        <v>12.23 (363) - LF Larry Thompson</v>
      </c>
    </row>
    <row r="834" spans="1:32" s="19" customFormat="1" hidden="1" x14ac:dyDescent="0.3">
      <c r="A834" s="19">
        <v>8445</v>
      </c>
      <c r="B834" s="19">
        <f t="shared" si="54"/>
        <v>0</v>
      </c>
      <c r="C834" s="14" t="str">
        <f>IF(ISNUMBER(IFERROR(VLOOKUP($A834,Pit!$A$4:$A$600,1,FALSE),"B")),"P","B")</f>
        <v>P</v>
      </c>
      <c r="D834" s="15">
        <f>IF($C834="B",VLOOKUP($A834,Bat!$A$4:$BG$1500,D$1,FALSE),VLOOKUP($A834,Pit!$A$4:$BA$1686,D$2,FALSE))</f>
        <v>8445</v>
      </c>
      <c r="E834" s="14" t="str">
        <f>IF($C834="B",VLOOKUP($A834,Bat!$A$4:$BG$1500,E$1,FALSE),VLOOKUP($A834,Pit!$A$4:$BA$1686,E$2,FALSE))</f>
        <v>SP</v>
      </c>
      <c r="F834" s="14" t="str">
        <f>IF($C834="B",VLOOKUP($A834,Bat!$A$4:$BG$1500,F$1,FALSE),VLOOKUP($A834,Pit!$A$4:$BA$1686,F$2,FALSE))</f>
        <v>Rafael</v>
      </c>
      <c r="G834" s="14" t="str">
        <f>IF($C834="B",VLOOKUP($A834,Bat!$A$4:$BG$1500,G$1,FALSE),VLOOKUP($A834,Pit!$A$4:$BA$1686,G$2,FALSE))</f>
        <v>Gallegos</v>
      </c>
      <c r="H834" s="14">
        <f>IF($C834="B",VLOOKUP($A834,Bat!$A$4:$BG$1500,H$1,FALSE),VLOOKUP($A834,Pit!$A$4:$BA$1686,H$2,FALSE))</f>
        <v>21</v>
      </c>
      <c r="I834" s="14" t="str">
        <f>IF($C834="B",VLOOKUP($A834,Bat!$A$4:$BG$1500,I$1,FALSE),VLOOKUP($A834,Pit!$A$4:$BA$1686,I$2,FALSE))</f>
        <v>R</v>
      </c>
      <c r="J834" s="14" t="str">
        <f>IF($C834="B",VLOOKUP($A834,Bat!$A$4:$BG$1500,J$1,FALSE),VLOOKUP($A834,Pit!$A$4:$BA$1686,J$2,FALSE))</f>
        <v>L</v>
      </c>
      <c r="K834" s="14" t="str">
        <f>IF($C834="B",VLOOKUP($A834,Bat!$A$4:$BG$1500,K$1,FALSE),VLOOKUP($A834,Pit!$A$4:$BA$1686,K$2,FALSE))</f>
        <v>Low</v>
      </c>
      <c r="L834" s="15" t="str">
        <f>IF($C834="B",VLOOKUP($A834,Bat!$A$4:$BG$1500,L$1,FALSE),VLOOKUP($A834,Pit!$A$4:$BA$1686,L$2,FALSE))</f>
        <v>High</v>
      </c>
      <c r="M834" s="14">
        <f>IF($C834="B",VLOOKUP($A834,Bat!$A$4:$BG$1500,M$1,FALSE),VLOOKUP($A834,Pit!$A$4:$BA$1686,M$2,FALSE))</f>
        <v>5</v>
      </c>
      <c r="N834" s="14">
        <f>IF($C834="B",VLOOKUP($A834,Bat!$A$4:$BG$1500,N$1,FALSE),VLOOKUP($A834,Pit!$A$4:$BA$1686,N$2,FALSE))</f>
        <v>2</v>
      </c>
      <c r="O834" s="14">
        <f>IF($C834="B",VLOOKUP($A834,Bat!$A$4:$BG$1500,O$1,FALSE),VLOOKUP($A834,Pit!$A$4:$BA$1686,O$2,FALSE))</f>
        <v>1</v>
      </c>
      <c r="P834" s="14" t="str">
        <f>IF($C834="B",VLOOKUP($A834,Bat!$A$4:$BG$1500,P$1,FALSE),VLOOKUP($A834,Pit!$A$4:$BA$1686,P$2,FALSE))</f>
        <v>91-93 Mph</v>
      </c>
      <c r="Q834" s="15">
        <f>IF($C834="B",VLOOKUP($A834,Bat!$A$4:$BG$1500,Q$1,FALSE),VLOOKUP($A834,Pit!$A$4:$BA$1686,Q$2,FALSE))</f>
        <v>7</v>
      </c>
      <c r="R834" s="16">
        <f>IF($C834="B",VLOOKUP($A834,Bat!$A$4:$BG$1500,R$1,FALSE),VLOOKUP($A834,Pit!$A$4:$BA$1686,R$2,FALSE))</f>
        <v>96.151878305318789</v>
      </c>
      <c r="S834" s="17">
        <f>IF($C834="B",VLOOKUP($A834,Bat!$A$4:$BG$1500,S$1,FALSE),VLOOKUP($A834,Pit!$A$4:$BA$1686,S$2,FALSE))</f>
        <v>-0.44717821890343545</v>
      </c>
      <c r="T834" s="48" t="str">
        <f>IF($C834="B",VLOOKUP($A834,Bat!$A$4:$BG$1500,T$1,FALSE),VLOOKUP($A834,Pit!$A$4:$BA$1686,T$2,FALSE))</f>
        <v>-</v>
      </c>
      <c r="U834" s="19">
        <f>IF($C834="B",VLOOKUP($A834,Bat!$A$4:$AU$1464,46,FALSE),VLOOKUP($A834,Pit!$A$4:$BD$1664,55,FALSE))</f>
        <v>800</v>
      </c>
      <c r="V834" s="19">
        <f>IF($C834="B",VLOOKUP($A834,Bat!$A$4:$BA$1464,47,FALSE),VLOOKUP($A834,Pit!$A$4:$BF$1664,56,FALSE))</f>
        <v>800</v>
      </c>
      <c r="W834" s="19">
        <f>IF($C834="B",VLOOKUP($A834,Bat!$A$4:$BA$1464,48,FALSE),VLOOKUP($A834,Pit!$A$4:$BF$1664,57,FALSE))</f>
        <v>0</v>
      </c>
      <c r="X834" s="14">
        <f t="shared" si="55"/>
        <v>1580</v>
      </c>
      <c r="Y834" s="20">
        <f t="shared" si="56"/>
        <v>730</v>
      </c>
      <c r="Z834" s="14">
        <f>IFERROR(VLOOKUP($D834,Results37!$F$3:$L$1396,Z$1,FALSE),"")</f>
        <v>576</v>
      </c>
      <c r="AA834" s="43">
        <f>IF(ISERROR(VLOOKUP(D834,Results37!$F$3:$O$1399,AA$1,FALSE)),"",IF(VLOOKUP(D834,Results37!$F$3:$O$1399,AA$1+1,FALSE)=1,"S"&amp;VLOOKUP(D834,Results37!$F$3:$O$1399,AA$1,FALSE),VLOOKUP(D834,Results37!$F$3:$O$1399,AA$1,FALSE)))</f>
        <v>19</v>
      </c>
      <c r="AB834" s="14">
        <f>IFERROR(VLOOKUP($D834,Results37!$F$3:$L$1396,AB$1,FALSE),"")</f>
        <v>12</v>
      </c>
      <c r="AC834" s="14" t="str">
        <f>IFERROR(VLOOKUP($D834,Results37!$F$3:$L$1396,AC$1,FALSE),"")</f>
        <v>Okinawa Shisa</v>
      </c>
      <c r="AD834" s="14">
        <f t="shared" si="57"/>
        <v>1004</v>
      </c>
      <c r="AE834" s="18" t="str">
        <f>IF(ISERROR(VLOOKUP($AC834&amp;"-"&amp;$F834&amp;" "&amp;G834,Bonuses!$B$1:$G$1006,4,FALSE)),"",INT(VLOOKUP($AC834&amp;"-"&amp;$F834&amp;" "&amp;$G834,Bonuses!$B$1:$G$1006,4,FALSE)))</f>
        <v/>
      </c>
      <c r="AF834" s="14" t="str">
        <f>IF(ISERROR(VLOOKUP($AC834&amp;"-"&amp;$F834,Bonuses!$B$1:$G$1006,5,FALSE)),"",IF(VLOOKUP($AC834&amp;"-"&amp;$F834,Bonuses!$B$1:$G$1006,5,FALSE)="","",VLOOKUP($AC834&amp;"-"&amp;$F834,Bonuses!$B$1:$G$1006,6,FALSE)&amp;" yrs, "&amp;VLOOKUP($AC834&amp;"-"&amp;$F834,Bonuses!$B$1:$G$1006,5,FALSE)))</f>
        <v/>
      </c>
    </row>
    <row r="835" spans="1:32" s="19" customFormat="1" hidden="1" x14ac:dyDescent="0.3">
      <c r="A835" s="19">
        <v>8762</v>
      </c>
      <c r="B835" s="19">
        <f t="shared" si="54"/>
        <v>0</v>
      </c>
      <c r="C835" s="14" t="str">
        <f>IF(ISNUMBER(IFERROR(VLOOKUP($A835,Pit!$A$4:$A$600,1,FALSE),"B")),"P","B")</f>
        <v>B</v>
      </c>
      <c r="D835" s="15">
        <f>IF($C835="B",VLOOKUP($A835,Bat!$A$4:$BG$1500,D$1,FALSE),VLOOKUP($A835,Pit!$A$4:$BA$1686,D$2,FALSE))</f>
        <v>8762</v>
      </c>
      <c r="E835" s="14" t="str">
        <f>IF($C835="B",VLOOKUP($A835,Bat!$A$4:$BG$1500,E$1,FALSE),VLOOKUP($A835,Pit!$A$4:$BA$1686,E$2,FALSE))</f>
        <v>C</v>
      </c>
      <c r="F835" s="14" t="str">
        <f>IF($C835="B",VLOOKUP($A835,Bat!$A$4:$BG$1500,F$1,FALSE),VLOOKUP($A835,Pit!$A$4:$BA$1686,F$2,FALSE))</f>
        <v>Iván</v>
      </c>
      <c r="G835" s="14" t="str">
        <f>IF($C835="B",VLOOKUP($A835,Bat!$A$4:$BG$1500,G$1,FALSE),VLOOKUP($A835,Pit!$A$4:$BA$1686,G$2,FALSE))</f>
        <v>Peña</v>
      </c>
      <c r="H835" s="14">
        <f>IF($C835="B",VLOOKUP($A835,Bat!$A$4:$BG$1500,H$1,FALSE),VLOOKUP($A835,Pit!$A$4:$BA$1686,H$2,FALSE))</f>
        <v>21</v>
      </c>
      <c r="I835" s="14" t="str">
        <f>IF($C835="B",VLOOKUP($A835,Bat!$A$4:$BG$1500,I$1,FALSE),VLOOKUP($A835,Pit!$A$4:$BA$1686,I$2,FALSE))</f>
        <v>R</v>
      </c>
      <c r="J835" s="14" t="str">
        <f>IF($C835="B",VLOOKUP($A835,Bat!$A$4:$BG$1500,J$1,FALSE),VLOOKUP($A835,Pit!$A$4:$BA$1686,J$2,FALSE))</f>
        <v>R</v>
      </c>
      <c r="K835" s="14" t="str">
        <f>IF($C835="B",VLOOKUP($A835,Bat!$A$4:$BG$1500,K$1,FALSE),VLOOKUP($A835,Pit!$A$4:$BA$1686,K$2,FALSE))</f>
        <v>Normal</v>
      </c>
      <c r="L835" s="15" t="str">
        <f>IF($C835="B",VLOOKUP($A835,Bat!$A$4:$BG$1500,L$1,FALSE),VLOOKUP($A835,Pit!$A$4:$BA$1686,L$2,FALSE))</f>
        <v>Normal</v>
      </c>
      <c r="M835" s="14">
        <f>IF($C835="B",VLOOKUP($A835,Bat!$A$4:$BG$1500,M$1,FALSE),VLOOKUP($A835,Pit!$A$4:$BA$1686,M$2,FALSE))</f>
        <v>3</v>
      </c>
      <c r="N835" s="14">
        <f>IF($C835="B",VLOOKUP($A835,Bat!$A$4:$BG$1500,N$1,FALSE),VLOOKUP($A835,Pit!$A$4:$BA$1686,N$2,FALSE))</f>
        <v>3</v>
      </c>
      <c r="O835" s="14">
        <f>IF($C835="B",VLOOKUP($A835,Bat!$A$4:$BG$1500,O$1,FALSE),VLOOKUP($A835,Pit!$A$4:$BA$1686,O$2,FALSE))</f>
        <v>3</v>
      </c>
      <c r="P835" s="14">
        <f>IF($C835="B",VLOOKUP($A835,Bat!$A$4:$BG$1500,P$1,FALSE),VLOOKUP($A835,Pit!$A$4:$BA$1686,P$2,FALSE))</f>
        <v>4</v>
      </c>
      <c r="Q835" s="15">
        <f>IF($C835="B",VLOOKUP($A835,Bat!$A$4:$BG$1500,Q$1,FALSE),VLOOKUP($A835,Pit!$A$4:$BA$1686,Q$2,FALSE))</f>
        <v>5</v>
      </c>
      <c r="R835" s="16">
        <f>IF($C835="B",VLOOKUP($A835,Bat!$A$4:$BG$1500,R$1,FALSE),VLOOKUP($A835,Pit!$A$4:$BA$1686,R$2,FALSE))</f>
        <v>105.96163951388787</v>
      </c>
      <c r="S835" s="17">
        <f>IF($C835="B",VLOOKUP($A835,Bat!$A$4:$BG$1500,S$1,FALSE),VLOOKUP($A835,Pit!$A$4:$BA$1686,S$2,FALSE))</f>
        <v>-0.44834840554835537</v>
      </c>
      <c r="T835" s="48" t="str">
        <f>IF($C835="B",VLOOKUP($A835,Bat!$A$4:$BG$1500,T$1,FALSE),VLOOKUP($A835,Pit!$A$4:$BA$1686,T$2,FALSE))</f>
        <v>$110k</v>
      </c>
      <c r="U835" s="19">
        <f>IF($C835="B",VLOOKUP($A835,Bat!$A$4:$AU$1464,46,FALSE),VLOOKUP($A835,Pit!$A$4:$BD$1664,55,FALSE))</f>
        <v>800</v>
      </c>
      <c r="V835" s="19">
        <f>IF($C835="B",VLOOKUP($A835,Bat!$A$4:$BA$1464,47,FALSE),VLOOKUP($A835,Pit!$A$4:$BF$1664,56,FALSE))</f>
        <v>800</v>
      </c>
      <c r="W835" s="19">
        <f>IF($C835="B",VLOOKUP($A835,Bat!$A$4:$BA$1464,48,FALSE),VLOOKUP($A835,Pit!$A$4:$BF$1664,57,FALSE))</f>
        <v>0</v>
      </c>
      <c r="X835" s="14">
        <f t="shared" si="55"/>
        <v>1581</v>
      </c>
      <c r="Y835" s="20">
        <f t="shared" si="56"/>
        <v>731</v>
      </c>
      <c r="Z835" s="14">
        <f>IFERROR(VLOOKUP($D835,Results37!$F$3:$L$1396,Z$1,FALSE),"")</f>
        <v>604</v>
      </c>
      <c r="AA835" s="43">
        <f>IF(ISERROR(VLOOKUP(D835,Results37!$F$3:$O$1399,AA$1,FALSE)),"",IF(VLOOKUP(D835,Results37!$F$3:$O$1399,AA$1+1,FALSE)=1,"S"&amp;VLOOKUP(D835,Results37!$F$3:$O$1399,AA$1,FALSE),VLOOKUP(D835,Results37!$F$3:$O$1399,AA$1,FALSE)))</f>
        <v>20</v>
      </c>
      <c r="AB835" s="14">
        <f>IFERROR(VLOOKUP($D835,Results37!$F$3:$L$1396,AB$1,FALSE),"")</f>
        <v>8</v>
      </c>
      <c r="AC835" s="14" t="str">
        <f>IFERROR(VLOOKUP($D835,Results37!$F$3:$L$1396,AC$1,FALSE),"")</f>
        <v>San Antonio Calzones of Laredo</v>
      </c>
      <c r="AD835" s="14">
        <f t="shared" si="57"/>
        <v>977</v>
      </c>
      <c r="AE835" s="18" t="str">
        <f>IF(ISERROR(VLOOKUP($AC835&amp;"-"&amp;$F835&amp;" "&amp;G835,Bonuses!$B$1:$G$1006,4,FALSE)),"",INT(VLOOKUP($AC835&amp;"-"&amp;$F835&amp;" "&amp;$G835,Bonuses!$B$1:$G$1006,4,FALSE)))</f>
        <v/>
      </c>
      <c r="AF835" s="14" t="str">
        <f>IF(ISERROR(VLOOKUP($AC835&amp;"-"&amp;$F835,Bonuses!$B$1:$G$1006,5,FALSE)),"",IF(VLOOKUP($AC835&amp;"-"&amp;$F835,Bonuses!$B$1:$G$1006,5,FALSE)="","",VLOOKUP($AC835&amp;"-"&amp;$F835,Bonuses!$B$1:$G$1006,6,FALSE)&amp;" yrs, "&amp;VLOOKUP($AC835&amp;"-"&amp;$F835,Bonuses!$B$1:$G$1006,5,FALSE)))</f>
        <v/>
      </c>
    </row>
    <row r="836" spans="1:32" s="19" customFormat="1" hidden="1" x14ac:dyDescent="0.3">
      <c r="A836" s="19">
        <v>15707</v>
      </c>
      <c r="B836" s="19">
        <f t="shared" si="54"/>
        <v>0</v>
      </c>
      <c r="C836" s="14" t="str">
        <f>IF(ISNUMBER(IFERROR(VLOOKUP($A836,Pit!$A$4:$A$600,1,FALSE),"B")),"P","B")</f>
        <v>P</v>
      </c>
      <c r="D836" s="15">
        <f>IF($C836="B",VLOOKUP($A836,Bat!$A$4:$BG$1500,D$1,FALSE),VLOOKUP($A836,Pit!$A$4:$BA$1686,D$2,FALSE))</f>
        <v>15707</v>
      </c>
      <c r="E836" s="14" t="str">
        <f>IF($C836="B",VLOOKUP($A836,Bat!$A$4:$BG$1500,E$1,FALSE),VLOOKUP($A836,Pit!$A$4:$BA$1686,E$2,FALSE))</f>
        <v>RP</v>
      </c>
      <c r="F836" s="14" t="str">
        <f>IF($C836="B",VLOOKUP($A836,Bat!$A$4:$BG$1500,F$1,FALSE),VLOOKUP($A836,Pit!$A$4:$BA$1686,F$2,FALSE))</f>
        <v>Dermot</v>
      </c>
      <c r="G836" s="14" t="str">
        <f>IF($C836="B",VLOOKUP($A836,Bat!$A$4:$BG$1500,G$1,FALSE),VLOOKUP($A836,Pit!$A$4:$BA$1686,G$2,FALSE))</f>
        <v>Watcham</v>
      </c>
      <c r="H836" s="14">
        <f>IF($C836="B",VLOOKUP($A836,Bat!$A$4:$BG$1500,H$1,FALSE),VLOOKUP($A836,Pit!$A$4:$BA$1686,H$2,FALSE))</f>
        <v>21</v>
      </c>
      <c r="I836" s="14" t="str">
        <f>IF($C836="B",VLOOKUP($A836,Bat!$A$4:$BG$1500,I$1,FALSE),VLOOKUP($A836,Pit!$A$4:$BA$1686,I$2,FALSE))</f>
        <v>L</v>
      </c>
      <c r="J836" s="14" t="str">
        <f>IF($C836="B",VLOOKUP($A836,Bat!$A$4:$BG$1500,J$1,FALSE),VLOOKUP($A836,Pit!$A$4:$BA$1686,J$2,FALSE))</f>
        <v>L</v>
      </c>
      <c r="K836" s="14" t="str">
        <f>IF($C836="B",VLOOKUP($A836,Bat!$A$4:$BG$1500,K$1,FALSE),VLOOKUP($A836,Pit!$A$4:$BA$1686,K$2,FALSE))</f>
        <v>Normal</v>
      </c>
      <c r="L836" s="15" t="str">
        <f>IF($C836="B",VLOOKUP($A836,Bat!$A$4:$BG$1500,L$1,FALSE),VLOOKUP($A836,Pit!$A$4:$BA$1686,L$2,FALSE))</f>
        <v>Normal</v>
      </c>
      <c r="M836" s="14">
        <f>IF($C836="B",VLOOKUP($A836,Bat!$A$4:$BG$1500,M$1,FALSE),VLOOKUP($A836,Pit!$A$4:$BA$1686,M$2,FALSE))</f>
        <v>4</v>
      </c>
      <c r="N836" s="14">
        <f>IF($C836="B",VLOOKUP($A836,Bat!$A$4:$BG$1500,N$1,FALSE),VLOOKUP($A836,Pit!$A$4:$BA$1686,N$2,FALSE))</f>
        <v>3</v>
      </c>
      <c r="O836" s="14">
        <f>IF($C836="B",VLOOKUP($A836,Bat!$A$4:$BG$1500,O$1,FALSE),VLOOKUP($A836,Pit!$A$4:$BA$1686,O$2,FALSE))</f>
        <v>1</v>
      </c>
      <c r="P836" s="14" t="str">
        <f>IF($C836="B",VLOOKUP($A836,Bat!$A$4:$BG$1500,P$1,FALSE),VLOOKUP($A836,Pit!$A$4:$BA$1686,P$2,FALSE))</f>
        <v>90-92 Mph</v>
      </c>
      <c r="Q836" s="15">
        <f>IF($C836="B",VLOOKUP($A836,Bat!$A$4:$BG$1500,Q$1,FALSE),VLOOKUP($A836,Pit!$A$4:$BA$1686,Q$2,FALSE))</f>
        <v>8</v>
      </c>
      <c r="R836" s="16">
        <f>IF($C836="B",VLOOKUP($A836,Bat!$A$4:$BG$1500,R$1,FALSE),VLOOKUP($A836,Pit!$A$4:$BA$1686,R$2,FALSE))</f>
        <v>94.205624408638258</v>
      </c>
      <c r="S836" s="17">
        <f>IF($C836="B",VLOOKUP($A836,Bat!$A$4:$BG$1500,S$1,FALSE),VLOOKUP($A836,Pit!$A$4:$BA$1686,S$2,FALSE))</f>
        <v>-0.62673311150686473</v>
      </c>
      <c r="T836" s="48" t="str">
        <f>IF($C836="B",VLOOKUP($A836,Bat!$A$4:$BG$1500,T$1,FALSE),VLOOKUP($A836,Pit!$A$4:$BA$1686,T$2,FALSE))</f>
        <v>-</v>
      </c>
      <c r="U836" s="19">
        <f>IF($C836="B",VLOOKUP($A836,Bat!$A$4:$AU$1464,46,FALSE),VLOOKUP($A836,Pit!$A$4:$BD$1664,55,FALSE))</f>
        <v>800</v>
      </c>
      <c r="V836" s="19">
        <f>IF($C836="B",VLOOKUP($A836,Bat!$A$4:$BA$1464,47,FALSE),VLOOKUP($A836,Pit!$A$4:$BF$1664,56,FALSE))</f>
        <v>800</v>
      </c>
      <c r="W836" s="19">
        <f>IF($C836="B",VLOOKUP($A836,Bat!$A$4:$BA$1464,48,FALSE),VLOOKUP($A836,Pit!$A$4:$BF$1664,57,FALSE))</f>
        <v>0</v>
      </c>
      <c r="X836" s="14">
        <f t="shared" si="55"/>
        <v>1677</v>
      </c>
      <c r="Y836" s="20">
        <f t="shared" si="56"/>
        <v>827</v>
      </c>
      <c r="Z836" s="14" t="str">
        <f>IFERROR(VLOOKUP($D836,Results37!$F$3:$L$1396,Z$1,FALSE),"")</f>
        <v/>
      </c>
      <c r="AA836" s="43" t="str">
        <f>IF(ISERROR(VLOOKUP(D836,Results37!$F$3:$O$1399,AA$1,FALSE)),"",IF(VLOOKUP(D836,Results37!$F$3:$O$1399,AA$1+1,FALSE)=1,"S"&amp;VLOOKUP(D836,Results37!$F$3:$O$1399,AA$1,FALSE),VLOOKUP(D836,Results37!$F$3:$O$1399,AA$1,FALSE)))</f>
        <v/>
      </c>
      <c r="AB836" s="14" t="str">
        <f>IFERROR(VLOOKUP($D836,Results37!$F$3:$L$1396,AB$1,FALSE),"")</f>
        <v/>
      </c>
      <c r="AC836" s="14" t="str">
        <f>IFERROR(VLOOKUP($D836,Results37!$F$3:$L$1396,AC$1,FALSE),"")</f>
        <v/>
      </c>
      <c r="AD836" s="14" t="e">
        <f t="shared" si="57"/>
        <v>#VALUE!</v>
      </c>
      <c r="AE836" s="18" t="str">
        <f>IF(ISERROR(VLOOKUP($AC836&amp;"-"&amp;$F836&amp;" "&amp;G836,Bonuses!$B$1:$G$1006,4,FALSE)),"",INT(VLOOKUP($AC836&amp;"-"&amp;$F836&amp;" "&amp;$G836,Bonuses!$B$1:$G$1006,4,FALSE)))</f>
        <v/>
      </c>
      <c r="AF836" s="14" t="str">
        <f>AA836&amp;"."&amp;AB836&amp;" ("&amp;Z836&amp;") - "&amp;E836&amp;" "&amp;F836&amp;" "&amp;G836</f>
        <v>. () - RP Dermot Watcham</v>
      </c>
    </row>
    <row r="837" spans="1:32" s="19" customFormat="1" hidden="1" x14ac:dyDescent="0.3">
      <c r="A837" s="19">
        <v>9719</v>
      </c>
      <c r="B837" s="19">
        <f t="shared" ref="B837:B900" si="58">COUNTIF($A$5:$A$598,A837)</f>
        <v>0</v>
      </c>
      <c r="C837" s="14" t="str">
        <f>IF(ISNUMBER(IFERROR(VLOOKUP($A837,Pit!$A$4:$A$600,1,FALSE),"B")),"P","B")</f>
        <v>B</v>
      </c>
      <c r="D837" s="15">
        <f>IF($C837="B",VLOOKUP($A837,Bat!$A$4:$BG$1500,D$1,FALSE),VLOOKUP($A837,Pit!$A$4:$BA$1686,D$2,FALSE))</f>
        <v>9719</v>
      </c>
      <c r="E837" s="14" t="str">
        <f>IF($C837="B",VLOOKUP($A837,Bat!$A$4:$BG$1500,E$1,FALSE),VLOOKUP($A837,Pit!$A$4:$BA$1686,E$2,FALSE))</f>
        <v>1B</v>
      </c>
      <c r="F837" s="14" t="str">
        <f>IF($C837="B",VLOOKUP($A837,Bat!$A$4:$BG$1500,F$1,FALSE),VLOOKUP($A837,Pit!$A$4:$BA$1686,F$2,FALSE))</f>
        <v>Bob</v>
      </c>
      <c r="G837" s="14" t="str">
        <f>IF($C837="B",VLOOKUP($A837,Bat!$A$4:$BG$1500,G$1,FALSE),VLOOKUP($A837,Pit!$A$4:$BA$1686,G$2,FALSE))</f>
        <v>Woodruff</v>
      </c>
      <c r="H837" s="14">
        <f>IF($C837="B",VLOOKUP($A837,Bat!$A$4:$BG$1500,H$1,FALSE),VLOOKUP($A837,Pit!$A$4:$BA$1686,H$2,FALSE))</f>
        <v>21</v>
      </c>
      <c r="I837" s="14" t="str">
        <f>IF($C837="B",VLOOKUP($A837,Bat!$A$4:$BG$1500,I$1,FALSE),VLOOKUP($A837,Pit!$A$4:$BA$1686,I$2,FALSE))</f>
        <v>R</v>
      </c>
      <c r="J837" s="14" t="str">
        <f>IF($C837="B",VLOOKUP($A837,Bat!$A$4:$BG$1500,J$1,FALSE),VLOOKUP($A837,Pit!$A$4:$BA$1686,J$2,FALSE))</f>
        <v>R</v>
      </c>
      <c r="K837" s="14" t="str">
        <f>IF($C837="B",VLOOKUP($A837,Bat!$A$4:$BG$1500,K$1,FALSE),VLOOKUP($A837,Pit!$A$4:$BA$1686,K$2,FALSE))</f>
        <v>Low</v>
      </c>
      <c r="L837" s="15" t="str">
        <f>IF($C837="B",VLOOKUP($A837,Bat!$A$4:$BG$1500,L$1,FALSE),VLOOKUP($A837,Pit!$A$4:$BA$1686,L$2,FALSE))</f>
        <v>Normal</v>
      </c>
      <c r="M837" s="14">
        <f>IF($C837="B",VLOOKUP($A837,Bat!$A$4:$BG$1500,M$1,FALSE),VLOOKUP($A837,Pit!$A$4:$BA$1686,M$2,FALSE))</f>
        <v>3</v>
      </c>
      <c r="N837" s="14">
        <f>IF($C837="B",VLOOKUP($A837,Bat!$A$4:$BG$1500,N$1,FALSE),VLOOKUP($A837,Pit!$A$4:$BA$1686,N$2,FALSE))</f>
        <v>4</v>
      </c>
      <c r="O837" s="14">
        <f>IF($C837="B",VLOOKUP($A837,Bat!$A$4:$BG$1500,O$1,FALSE),VLOOKUP($A837,Pit!$A$4:$BA$1686,O$2,FALSE))</f>
        <v>4</v>
      </c>
      <c r="P837" s="14">
        <f>IF($C837="B",VLOOKUP($A837,Bat!$A$4:$BG$1500,P$1,FALSE),VLOOKUP($A837,Pit!$A$4:$BA$1686,P$2,FALSE))</f>
        <v>4</v>
      </c>
      <c r="Q837" s="15">
        <f>IF($C837="B",VLOOKUP($A837,Bat!$A$4:$BG$1500,Q$1,FALSE),VLOOKUP($A837,Pit!$A$4:$BA$1686,Q$2,FALSE))</f>
        <v>4</v>
      </c>
      <c r="R837" s="16">
        <f>IF($C837="B",VLOOKUP($A837,Bat!$A$4:$BG$1500,R$1,FALSE),VLOOKUP($A837,Pit!$A$4:$BA$1686,R$2,FALSE))</f>
        <v>105.8916701132095</v>
      </c>
      <c r="S837" s="17">
        <f>IF($C837="B",VLOOKUP($A837,Bat!$A$4:$BG$1500,S$1,FALSE),VLOOKUP($A837,Pit!$A$4:$BA$1686,S$2,FALSE))</f>
        <v>-0.46296422803171933</v>
      </c>
      <c r="T837" s="48" t="str">
        <f>IF($C837="B",VLOOKUP($A837,Bat!$A$4:$BG$1500,T$1,FALSE),VLOOKUP($A837,Pit!$A$4:$BA$1686,T$2,FALSE))</f>
        <v>-</v>
      </c>
      <c r="U837" s="19">
        <f>IF($C837="B",VLOOKUP($A837,Bat!$A$4:$AU$1464,46,FALSE),VLOOKUP($A837,Pit!$A$4:$BD$1664,55,FALSE))</f>
        <v>800</v>
      </c>
      <c r="V837" s="19">
        <f>IF($C837="B",VLOOKUP($A837,Bat!$A$4:$BA$1464,47,FALSE),VLOOKUP($A837,Pit!$A$4:$BF$1664,56,FALSE))</f>
        <v>800</v>
      </c>
      <c r="W837" s="19">
        <f>IF($C837="B",VLOOKUP($A837,Bat!$A$4:$BA$1464,48,FALSE),VLOOKUP($A837,Pit!$A$4:$BF$1664,57,FALSE))</f>
        <v>0</v>
      </c>
      <c r="X837" s="14">
        <f t="shared" ref="X837:X900" si="59">U837+Y837+IF($X$3&lt;&gt;$C837,50,0)</f>
        <v>1586</v>
      </c>
      <c r="Y837" s="20">
        <f t="shared" ref="Y837:Y900" si="60">RANK(S837,$S$5:$S$1177)</f>
        <v>736</v>
      </c>
      <c r="Z837" s="14">
        <f>IFERROR(VLOOKUP($D837,Results37!$F$3:$L$1396,Z$1,FALSE),"")</f>
        <v>476</v>
      </c>
      <c r="AA837" s="43">
        <f>IF(ISERROR(VLOOKUP(D837,Results37!$F$3:$O$1399,AA$1,FALSE)),"",IF(VLOOKUP(D837,Results37!$F$3:$O$1399,AA$1+1,FALSE)=1,"S"&amp;VLOOKUP(D837,Results37!$F$3:$O$1399,AA$1,FALSE),VLOOKUP(D837,Results37!$F$3:$O$1399,AA$1,FALSE)))</f>
        <v>16</v>
      </c>
      <c r="AB837" s="14">
        <f>IFERROR(VLOOKUP($D837,Results37!$F$3:$L$1396,AB$1,FALSE),"")</f>
        <v>8</v>
      </c>
      <c r="AC837" s="14" t="str">
        <f>IFERROR(VLOOKUP($D837,Results37!$F$3:$L$1396,AC$1,FALSE),"")</f>
        <v>San Antonio Calzones of Laredo</v>
      </c>
      <c r="AD837" s="14">
        <f t="shared" ref="AD837:AD900" si="61">IF(X837="","",X837-Z837)</f>
        <v>1110</v>
      </c>
      <c r="AE837" s="18" t="str">
        <f>IF(ISERROR(VLOOKUP($AC837&amp;"-"&amp;$F837&amp;" "&amp;G837,Bonuses!$B$1:$G$1006,4,FALSE)),"",INT(VLOOKUP($AC837&amp;"-"&amp;$F837&amp;" "&amp;$G837,Bonuses!$B$1:$G$1006,4,FALSE)))</f>
        <v/>
      </c>
      <c r="AF837" s="14" t="str">
        <f>IF(ISERROR(VLOOKUP($AC837&amp;"-"&amp;$F837,Bonuses!$B$1:$G$1006,5,FALSE)),"",IF(VLOOKUP($AC837&amp;"-"&amp;$F837,Bonuses!$B$1:$G$1006,5,FALSE)="","",VLOOKUP($AC837&amp;"-"&amp;$F837,Bonuses!$B$1:$G$1006,6,FALSE)&amp;" yrs, "&amp;VLOOKUP($AC837&amp;"-"&amp;$F837,Bonuses!$B$1:$G$1006,5,FALSE)))</f>
        <v/>
      </c>
    </row>
    <row r="838" spans="1:32" s="19" customFormat="1" hidden="1" x14ac:dyDescent="0.3">
      <c r="A838" s="19">
        <v>6215</v>
      </c>
      <c r="B838" s="19">
        <f t="shared" si="58"/>
        <v>0</v>
      </c>
      <c r="C838" s="14" t="str">
        <f>IF(ISNUMBER(IFERROR(VLOOKUP($A838,Pit!$A$4:$A$600,1,FALSE),"B")),"P","B")</f>
        <v>B</v>
      </c>
      <c r="D838" s="15">
        <f>IF($C838="B",VLOOKUP($A838,Bat!$A$4:$BG$1500,D$1,FALSE),VLOOKUP($A838,Pit!$A$4:$BA$1686,D$2,FALSE))</f>
        <v>6215</v>
      </c>
      <c r="E838" s="14" t="str">
        <f>IF($C838="B",VLOOKUP($A838,Bat!$A$4:$BG$1500,E$1,FALSE),VLOOKUP($A838,Pit!$A$4:$BA$1686,E$2,FALSE))</f>
        <v>1B</v>
      </c>
      <c r="F838" s="14" t="str">
        <f>IF($C838="B",VLOOKUP($A838,Bat!$A$4:$BG$1500,F$1,FALSE),VLOOKUP($A838,Pit!$A$4:$BA$1686,F$2,FALSE))</f>
        <v>Tomás</v>
      </c>
      <c r="G838" s="14" t="str">
        <f>IF($C838="B",VLOOKUP($A838,Bat!$A$4:$BG$1500,G$1,FALSE),VLOOKUP($A838,Pit!$A$4:$BA$1686,G$2,FALSE))</f>
        <v>Sánchez</v>
      </c>
      <c r="H838" s="14">
        <f>IF($C838="B",VLOOKUP($A838,Bat!$A$4:$BG$1500,H$1,FALSE),VLOOKUP($A838,Pit!$A$4:$BA$1686,H$2,FALSE))</f>
        <v>18</v>
      </c>
      <c r="I838" s="14" t="str">
        <f>IF($C838="B",VLOOKUP($A838,Bat!$A$4:$BG$1500,I$1,FALSE),VLOOKUP($A838,Pit!$A$4:$BA$1686,I$2,FALSE))</f>
        <v>R</v>
      </c>
      <c r="J838" s="14" t="str">
        <f>IF($C838="B",VLOOKUP($A838,Bat!$A$4:$BG$1500,J$1,FALSE),VLOOKUP($A838,Pit!$A$4:$BA$1686,J$2,FALSE))</f>
        <v>R</v>
      </c>
      <c r="K838" s="14" t="str">
        <f>IF($C838="B",VLOOKUP($A838,Bat!$A$4:$BG$1500,K$1,FALSE),VLOOKUP($A838,Pit!$A$4:$BA$1686,K$2,FALSE))</f>
        <v>Normal</v>
      </c>
      <c r="L838" s="15" t="str">
        <f>IF($C838="B",VLOOKUP($A838,Bat!$A$4:$BG$1500,L$1,FALSE),VLOOKUP($A838,Pit!$A$4:$BA$1686,L$2,FALSE))</f>
        <v>Normal</v>
      </c>
      <c r="M838" s="14">
        <f>IF($C838="B",VLOOKUP($A838,Bat!$A$4:$BG$1500,M$1,FALSE),VLOOKUP($A838,Pit!$A$4:$BA$1686,M$2,FALSE))</f>
        <v>2</v>
      </c>
      <c r="N838" s="14">
        <f>IF($C838="B",VLOOKUP($A838,Bat!$A$4:$BG$1500,N$1,FALSE),VLOOKUP($A838,Pit!$A$4:$BA$1686,N$2,FALSE))</f>
        <v>3</v>
      </c>
      <c r="O838" s="14">
        <f>IF($C838="B",VLOOKUP($A838,Bat!$A$4:$BG$1500,O$1,FALSE),VLOOKUP($A838,Pit!$A$4:$BA$1686,O$2,FALSE))</f>
        <v>3</v>
      </c>
      <c r="P838" s="14">
        <f>IF($C838="B",VLOOKUP($A838,Bat!$A$4:$BG$1500,P$1,FALSE),VLOOKUP($A838,Pit!$A$4:$BA$1686,P$2,FALSE))</f>
        <v>4</v>
      </c>
      <c r="Q838" s="15">
        <f>IF($C838="B",VLOOKUP($A838,Bat!$A$4:$BG$1500,Q$1,FALSE),VLOOKUP($A838,Pit!$A$4:$BA$1686,Q$2,FALSE))</f>
        <v>1</v>
      </c>
      <c r="R838" s="16">
        <f>IF($C838="B",VLOOKUP($A838,Bat!$A$4:$BG$1500,R$1,FALSE),VLOOKUP($A838,Pit!$A$4:$BA$1686,R$2,FALSE))</f>
        <v>105.1068784186883</v>
      </c>
      <c r="S838" s="17">
        <f>IF($C838="B",VLOOKUP($A838,Bat!$A$4:$BG$1500,S$1,FALSE),VLOOKUP($A838,Pit!$A$4:$BA$1686,S$2,FALSE))</f>
        <v>-0.6268984047194075</v>
      </c>
      <c r="T838" s="48" t="str">
        <f>IF($C838="B",VLOOKUP($A838,Bat!$A$4:$BG$1500,T$1,FALSE),VLOOKUP($A838,Pit!$A$4:$BA$1686,T$2,FALSE))</f>
        <v>$65k</v>
      </c>
      <c r="U838" s="19">
        <f>IF($C838="B",VLOOKUP($A838,Bat!$A$4:$AU$1464,46,FALSE),VLOOKUP($A838,Pit!$A$4:$BD$1664,55,FALSE))</f>
        <v>800</v>
      </c>
      <c r="V838" s="19">
        <f>IF($C838="B",VLOOKUP($A838,Bat!$A$4:$BA$1464,47,FALSE),VLOOKUP($A838,Pit!$A$4:$BF$1664,56,FALSE))</f>
        <v>800</v>
      </c>
      <c r="W838" s="19">
        <f>IF($C838="B",VLOOKUP($A838,Bat!$A$4:$BA$1464,48,FALSE),VLOOKUP($A838,Pit!$A$4:$BF$1664,57,FALSE))</f>
        <v>0</v>
      </c>
      <c r="X838" s="14">
        <f t="shared" si="59"/>
        <v>1678</v>
      </c>
      <c r="Y838" s="20">
        <f t="shared" si="60"/>
        <v>828</v>
      </c>
      <c r="Z838" s="14" t="str">
        <f>IFERROR(VLOOKUP($D838,Results37!$F$3:$L$1396,Z$1,FALSE),"")</f>
        <v/>
      </c>
      <c r="AA838" s="43" t="str">
        <f>IF(ISERROR(VLOOKUP(D838,Results37!$F$3:$O$1399,AA$1,FALSE)),"",IF(VLOOKUP(D838,Results37!$F$3:$O$1399,AA$1+1,FALSE)=1,"S"&amp;VLOOKUP(D838,Results37!$F$3:$O$1399,AA$1,FALSE),VLOOKUP(D838,Results37!$F$3:$O$1399,AA$1,FALSE)))</f>
        <v/>
      </c>
      <c r="AB838" s="14" t="str">
        <f>IFERROR(VLOOKUP($D838,Results37!$F$3:$L$1396,AB$1,FALSE),"")</f>
        <v/>
      </c>
      <c r="AC838" s="14" t="str">
        <f>IFERROR(VLOOKUP($D838,Results37!$F$3:$L$1396,AC$1,FALSE),"")</f>
        <v/>
      </c>
      <c r="AD838" s="14" t="e">
        <f t="shared" si="61"/>
        <v>#VALUE!</v>
      </c>
      <c r="AE838" s="18" t="str">
        <f>IF(ISERROR(VLOOKUP($AC838&amp;"-"&amp;$F838&amp;" "&amp;G838,Bonuses!$B$1:$G$1006,4,FALSE)),"",INT(VLOOKUP($AC838&amp;"-"&amp;$F838&amp;" "&amp;$G838,Bonuses!$B$1:$G$1006,4,FALSE)))</f>
        <v/>
      </c>
      <c r="AF838" s="14" t="str">
        <f>IF(ISERROR(VLOOKUP($AC838&amp;"-"&amp;$F838,Bonuses!$B$1:$G$1006,5,FALSE)),"",IF(VLOOKUP($AC838&amp;"-"&amp;$F838,Bonuses!$B$1:$G$1006,5,FALSE)="","",VLOOKUP($AC838&amp;"-"&amp;$F838,Bonuses!$B$1:$G$1006,6,FALSE)&amp;" yrs, "&amp;VLOOKUP($AC838&amp;"-"&amp;$F838,Bonuses!$B$1:$G$1006,5,FALSE)))</f>
        <v/>
      </c>
    </row>
    <row r="839" spans="1:32" s="19" customFormat="1" hidden="1" x14ac:dyDescent="0.3">
      <c r="A839" s="19">
        <v>5795</v>
      </c>
      <c r="B839" s="19">
        <f t="shared" si="58"/>
        <v>0</v>
      </c>
      <c r="C839" s="14" t="str">
        <f>IF(ISNUMBER(IFERROR(VLOOKUP($A839,Pit!$A$4:$A$600,1,FALSE),"B")),"P","B")</f>
        <v>P</v>
      </c>
      <c r="D839" s="15">
        <f>IF($C839="B",VLOOKUP($A839,Bat!$A$4:$BG$1500,D$1,FALSE),VLOOKUP($A839,Pit!$A$4:$BA$1686,D$2,FALSE))</f>
        <v>5795</v>
      </c>
      <c r="E839" s="14" t="str">
        <f>IF($C839="B",VLOOKUP($A839,Bat!$A$4:$BG$1500,E$1,FALSE),VLOOKUP($A839,Pit!$A$4:$BA$1686,E$2,FALSE))</f>
        <v>RP</v>
      </c>
      <c r="F839" s="14" t="str">
        <f>IF($C839="B",VLOOKUP($A839,Bat!$A$4:$BG$1500,F$1,FALSE),VLOOKUP($A839,Pit!$A$4:$BA$1686,F$2,FALSE))</f>
        <v>Manny</v>
      </c>
      <c r="G839" s="14" t="str">
        <f>IF($C839="B",VLOOKUP($A839,Bat!$A$4:$BG$1500,G$1,FALSE),VLOOKUP($A839,Pit!$A$4:$BA$1686,G$2,FALSE))</f>
        <v>López</v>
      </c>
      <c r="H839" s="14">
        <f>IF($C839="B",VLOOKUP($A839,Bat!$A$4:$BG$1500,H$1,FALSE),VLOOKUP($A839,Pit!$A$4:$BA$1686,H$2,FALSE))</f>
        <v>21</v>
      </c>
      <c r="I839" s="14" t="str">
        <f>IF($C839="B",VLOOKUP($A839,Bat!$A$4:$BG$1500,I$1,FALSE),VLOOKUP($A839,Pit!$A$4:$BA$1686,I$2,FALSE))</f>
        <v>L</v>
      </c>
      <c r="J839" s="14" t="str">
        <f>IF($C839="B",VLOOKUP($A839,Bat!$A$4:$BG$1500,J$1,FALSE),VLOOKUP($A839,Pit!$A$4:$BA$1686,J$2,FALSE))</f>
        <v>R</v>
      </c>
      <c r="K839" s="14" t="str">
        <f>IF($C839="B",VLOOKUP($A839,Bat!$A$4:$BG$1500,K$1,FALSE),VLOOKUP($A839,Pit!$A$4:$BA$1686,K$2,FALSE))</f>
        <v>Low</v>
      </c>
      <c r="L839" s="15" t="str">
        <f>IF($C839="B",VLOOKUP($A839,Bat!$A$4:$BG$1500,L$1,FALSE),VLOOKUP($A839,Pit!$A$4:$BA$1686,L$2,FALSE))</f>
        <v>Normal</v>
      </c>
      <c r="M839" s="14">
        <f>IF($C839="B",VLOOKUP($A839,Bat!$A$4:$BG$1500,M$1,FALSE),VLOOKUP($A839,Pit!$A$4:$BA$1686,M$2,FALSE))</f>
        <v>5</v>
      </c>
      <c r="N839" s="14">
        <f>IF($C839="B",VLOOKUP($A839,Bat!$A$4:$BG$1500,N$1,FALSE),VLOOKUP($A839,Pit!$A$4:$BA$1686,N$2,FALSE))</f>
        <v>3</v>
      </c>
      <c r="O839" s="14">
        <f>IF($C839="B",VLOOKUP($A839,Bat!$A$4:$BG$1500,O$1,FALSE),VLOOKUP($A839,Pit!$A$4:$BA$1686,O$2,FALSE))</f>
        <v>2</v>
      </c>
      <c r="P839" s="14" t="str">
        <f>IF($C839="B",VLOOKUP($A839,Bat!$A$4:$BG$1500,P$1,FALSE),VLOOKUP($A839,Pit!$A$4:$BA$1686,P$2,FALSE))</f>
        <v>92-94 Mph</v>
      </c>
      <c r="Q839" s="15">
        <f>IF($C839="B",VLOOKUP($A839,Bat!$A$4:$BG$1500,Q$1,FALSE),VLOOKUP($A839,Pit!$A$4:$BA$1686,Q$2,FALSE))</f>
        <v>3</v>
      </c>
      <c r="R839" s="16">
        <f>IF($C839="B",VLOOKUP($A839,Bat!$A$4:$BG$1500,R$1,FALSE),VLOOKUP($A839,Pit!$A$4:$BA$1686,R$2,FALSE))</f>
        <v>95.969242042580731</v>
      </c>
      <c r="S839" s="17">
        <f>IF($C839="B",VLOOKUP($A839,Bat!$A$4:$BG$1500,S$1,FALSE),VLOOKUP($A839,Pit!$A$4:$BA$1686,S$2,FALSE))</f>
        <v>-0.46402763130402441</v>
      </c>
      <c r="T839" s="48" t="str">
        <f>IF($C839="B",VLOOKUP($A839,Bat!$A$4:$BG$1500,T$1,FALSE),VLOOKUP($A839,Pit!$A$4:$BA$1686,T$2,FALSE))</f>
        <v>$20k</v>
      </c>
      <c r="U839" s="19">
        <f>IF($C839="B",VLOOKUP($A839,Bat!$A$4:$AU$1464,46,FALSE),VLOOKUP($A839,Pit!$A$4:$BD$1664,55,FALSE))</f>
        <v>800</v>
      </c>
      <c r="V839" s="19">
        <f>IF($C839="B",VLOOKUP($A839,Bat!$A$4:$BA$1464,47,FALSE),VLOOKUP($A839,Pit!$A$4:$BF$1664,56,FALSE))</f>
        <v>800</v>
      </c>
      <c r="W839" s="19">
        <f>IF($C839="B",VLOOKUP($A839,Bat!$A$4:$BA$1464,48,FALSE),VLOOKUP($A839,Pit!$A$4:$BF$1664,57,FALSE))</f>
        <v>0</v>
      </c>
      <c r="X839" s="14">
        <f t="shared" si="59"/>
        <v>1587</v>
      </c>
      <c r="Y839" s="20">
        <f t="shared" si="60"/>
        <v>737</v>
      </c>
      <c r="Z839" s="14">
        <f>IFERROR(VLOOKUP($D839,Results37!$F$3:$L$1396,Z$1,FALSE),"")</f>
        <v>428</v>
      </c>
      <c r="AA839" s="43">
        <f>IF(ISERROR(VLOOKUP(D839,Results37!$F$3:$O$1399,AA$1,FALSE)),"",IF(VLOOKUP(D839,Results37!$F$3:$O$1399,AA$1+1,FALSE)=1,"S"&amp;VLOOKUP(D839,Results37!$F$3:$O$1399,AA$1,FALSE),VLOOKUP(D839,Results37!$F$3:$O$1399,AA$1,FALSE)))</f>
        <v>14</v>
      </c>
      <c r="AB839" s="14">
        <f>IFERROR(VLOOKUP($D839,Results37!$F$3:$L$1396,AB$1,FALSE),"")</f>
        <v>24</v>
      </c>
      <c r="AC839" s="14" t="str">
        <f>IFERROR(VLOOKUP($D839,Results37!$F$3:$L$1396,AC$1,FALSE),"")</f>
        <v>Hartford Harpoon</v>
      </c>
      <c r="AD839" s="14">
        <f t="shared" si="61"/>
        <v>1159</v>
      </c>
      <c r="AE839" s="18" t="str">
        <f>IF(ISERROR(VLOOKUP($AC839&amp;"-"&amp;$F839&amp;" "&amp;G839,Bonuses!$B$1:$G$1006,4,FALSE)),"",INT(VLOOKUP($AC839&amp;"-"&amp;$F839&amp;" "&amp;$G839,Bonuses!$B$1:$G$1006,4,FALSE)))</f>
        <v/>
      </c>
      <c r="AF839" s="14" t="str">
        <f>IF(ISERROR(VLOOKUP($AC839&amp;"-"&amp;$F839,Bonuses!$B$1:$G$1006,5,FALSE)),"",IF(VLOOKUP($AC839&amp;"-"&amp;$F839,Bonuses!$B$1:$G$1006,5,FALSE)="","",VLOOKUP($AC839&amp;"-"&amp;$F839,Bonuses!$B$1:$G$1006,6,FALSE)&amp;" yrs, "&amp;VLOOKUP($AC839&amp;"-"&amp;$F839,Bonuses!$B$1:$G$1006,5,FALSE)))</f>
        <v/>
      </c>
    </row>
    <row r="840" spans="1:32" s="19" customFormat="1" hidden="1" x14ac:dyDescent="0.3">
      <c r="A840" s="19">
        <v>10846</v>
      </c>
      <c r="B840" s="19">
        <f t="shared" si="58"/>
        <v>0</v>
      </c>
      <c r="C840" s="14" t="str">
        <f>IF(ISNUMBER(IFERROR(VLOOKUP($A840,Pit!$A$4:$A$600,1,FALSE),"B")),"P","B")</f>
        <v>B</v>
      </c>
      <c r="D840" s="15">
        <f>IF($C840="B",VLOOKUP($A840,Bat!$A$4:$BG$1500,D$1,FALSE),VLOOKUP($A840,Pit!$A$4:$BA$1686,D$2,FALSE))</f>
        <v>10846</v>
      </c>
      <c r="E840" s="14" t="str">
        <f>IF($C840="B",VLOOKUP($A840,Bat!$A$4:$BG$1500,E$1,FALSE),VLOOKUP($A840,Pit!$A$4:$BA$1686,E$2,FALSE))</f>
        <v>1B</v>
      </c>
      <c r="F840" s="14" t="str">
        <f>IF($C840="B",VLOOKUP($A840,Bat!$A$4:$BG$1500,F$1,FALSE),VLOOKUP($A840,Pit!$A$4:$BA$1686,F$2,FALSE))</f>
        <v>Chris</v>
      </c>
      <c r="G840" s="14" t="str">
        <f>IF($C840="B",VLOOKUP($A840,Bat!$A$4:$BG$1500,G$1,FALSE),VLOOKUP($A840,Pit!$A$4:$BA$1686,G$2,FALSE))</f>
        <v>Williams</v>
      </c>
      <c r="H840" s="14">
        <f>IF($C840="B",VLOOKUP($A840,Bat!$A$4:$BG$1500,H$1,FALSE),VLOOKUP($A840,Pit!$A$4:$BA$1686,H$2,FALSE))</f>
        <v>21</v>
      </c>
      <c r="I840" s="14" t="str">
        <f>IF($C840="B",VLOOKUP($A840,Bat!$A$4:$BG$1500,I$1,FALSE),VLOOKUP($A840,Pit!$A$4:$BA$1686,I$2,FALSE))</f>
        <v>R</v>
      </c>
      <c r="J840" s="14" t="str">
        <f>IF($C840="B",VLOOKUP($A840,Bat!$A$4:$BG$1500,J$1,FALSE),VLOOKUP($A840,Pit!$A$4:$BA$1686,J$2,FALSE))</f>
        <v>R</v>
      </c>
      <c r="K840" s="14" t="str">
        <f>IF($C840="B",VLOOKUP($A840,Bat!$A$4:$BG$1500,K$1,FALSE),VLOOKUP($A840,Pit!$A$4:$BA$1686,K$2,FALSE))</f>
        <v>Normal</v>
      </c>
      <c r="L840" s="15" t="str">
        <f>IF($C840="B",VLOOKUP($A840,Bat!$A$4:$BG$1500,L$1,FALSE),VLOOKUP($A840,Pit!$A$4:$BA$1686,L$2,FALSE))</f>
        <v>Normal</v>
      </c>
      <c r="M840" s="14">
        <f>IF($C840="B",VLOOKUP($A840,Bat!$A$4:$BG$1500,M$1,FALSE),VLOOKUP($A840,Pit!$A$4:$BA$1686,M$2,FALSE))</f>
        <v>4</v>
      </c>
      <c r="N840" s="14">
        <f>IF($C840="B",VLOOKUP($A840,Bat!$A$4:$BG$1500,N$1,FALSE),VLOOKUP($A840,Pit!$A$4:$BA$1686,N$2,FALSE))</f>
        <v>3</v>
      </c>
      <c r="O840" s="14">
        <f>IF($C840="B",VLOOKUP($A840,Bat!$A$4:$BG$1500,O$1,FALSE),VLOOKUP($A840,Pit!$A$4:$BA$1686,O$2,FALSE))</f>
        <v>2</v>
      </c>
      <c r="P840" s="14">
        <f>IF($C840="B",VLOOKUP($A840,Bat!$A$4:$BG$1500,P$1,FALSE),VLOOKUP($A840,Pit!$A$4:$BA$1686,P$2,FALSE))</f>
        <v>1</v>
      </c>
      <c r="Q840" s="15">
        <f>IF($C840="B",VLOOKUP($A840,Bat!$A$4:$BG$1500,Q$1,FALSE),VLOOKUP($A840,Pit!$A$4:$BA$1686,Q$2,FALSE))</f>
        <v>4</v>
      </c>
      <c r="R840" s="16">
        <f>IF($C840="B",VLOOKUP($A840,Bat!$A$4:$BG$1500,R$1,FALSE),VLOOKUP($A840,Pit!$A$4:$BA$1686,R$2,FALSE))</f>
        <v>105.10388819789961</v>
      </c>
      <c r="S840" s="17">
        <f>IF($C840="B",VLOOKUP($A840,Bat!$A$4:$BG$1500,S$1,FALSE),VLOOKUP($A840,Pit!$A$4:$BA$1686,S$2,FALSE))</f>
        <v>-0.62752302828070461</v>
      </c>
      <c r="T840" s="48" t="str">
        <f>IF($C840="B",VLOOKUP($A840,Bat!$A$4:$BG$1500,T$1,FALSE),VLOOKUP($A840,Pit!$A$4:$BA$1686,T$2,FALSE))</f>
        <v>$40k</v>
      </c>
      <c r="U840" s="19">
        <f>IF($C840="B",VLOOKUP($A840,Bat!$A$4:$AU$1464,46,FALSE),VLOOKUP($A840,Pit!$A$4:$BD$1664,55,FALSE))</f>
        <v>800</v>
      </c>
      <c r="V840" s="19">
        <f>IF($C840="B",VLOOKUP($A840,Bat!$A$4:$BA$1464,47,FALSE),VLOOKUP($A840,Pit!$A$4:$BF$1664,56,FALSE))</f>
        <v>800</v>
      </c>
      <c r="W840" s="19">
        <f>IF($C840="B",VLOOKUP($A840,Bat!$A$4:$BA$1464,48,FALSE),VLOOKUP($A840,Pit!$A$4:$BF$1664,57,FALSE))</f>
        <v>0</v>
      </c>
      <c r="X840" s="14">
        <f t="shared" si="59"/>
        <v>1679</v>
      </c>
      <c r="Y840" s="20">
        <f t="shared" si="60"/>
        <v>829</v>
      </c>
      <c r="Z840" s="14" t="str">
        <f>IFERROR(VLOOKUP($D840,Results37!$F$3:$L$1396,Z$1,FALSE),"")</f>
        <v/>
      </c>
      <c r="AA840" s="43" t="str">
        <f>IF(ISERROR(VLOOKUP(D840,Results37!$F$3:$O$1399,AA$1,FALSE)),"",IF(VLOOKUP(D840,Results37!$F$3:$O$1399,AA$1+1,FALSE)=1,"S"&amp;VLOOKUP(D840,Results37!$F$3:$O$1399,AA$1,FALSE),VLOOKUP(D840,Results37!$F$3:$O$1399,AA$1,FALSE)))</f>
        <v/>
      </c>
      <c r="AB840" s="14" t="str">
        <f>IFERROR(VLOOKUP($D840,Results37!$F$3:$L$1396,AB$1,FALSE),"")</f>
        <v/>
      </c>
      <c r="AC840" s="14" t="str">
        <f>IFERROR(VLOOKUP($D840,Results37!$F$3:$L$1396,AC$1,FALSE),"")</f>
        <v/>
      </c>
      <c r="AD840" s="14" t="e">
        <f t="shared" si="61"/>
        <v>#VALUE!</v>
      </c>
      <c r="AE840" s="18" t="str">
        <f>IF(ISERROR(VLOOKUP($AC840&amp;"-"&amp;$F840&amp;" "&amp;G840,Bonuses!$B$1:$G$1006,4,FALSE)),"",INT(VLOOKUP($AC840&amp;"-"&amp;$F840&amp;" "&amp;$G840,Bonuses!$B$1:$G$1006,4,FALSE)))</f>
        <v/>
      </c>
      <c r="AF840" s="14" t="str">
        <f>IF(ISERROR(VLOOKUP($AC840&amp;"-"&amp;$F840,Bonuses!$B$1:$G$1006,5,FALSE)),"",IF(VLOOKUP($AC840&amp;"-"&amp;$F840,Bonuses!$B$1:$G$1006,5,FALSE)="","",VLOOKUP($AC840&amp;"-"&amp;$F840,Bonuses!$B$1:$G$1006,6,FALSE)&amp;" yrs, "&amp;VLOOKUP($AC840&amp;"-"&amp;$F840,Bonuses!$B$1:$G$1006,5,FALSE)))</f>
        <v/>
      </c>
    </row>
    <row r="841" spans="1:32" s="19" customFormat="1" hidden="1" x14ac:dyDescent="0.3">
      <c r="A841" s="19">
        <v>2184</v>
      </c>
      <c r="B841" s="19">
        <f t="shared" si="58"/>
        <v>0</v>
      </c>
      <c r="C841" s="14" t="str">
        <f>IF(ISNUMBER(IFERROR(VLOOKUP($A841,Pit!$A$4:$A$600,1,FALSE),"B")),"P","B")</f>
        <v>B</v>
      </c>
      <c r="D841" s="15">
        <f>IF($C841="B",VLOOKUP($A841,Bat!$A$4:$BG$1500,D$1,FALSE),VLOOKUP($A841,Pit!$A$4:$BA$1686,D$2,FALSE))</f>
        <v>2184</v>
      </c>
      <c r="E841" s="14" t="str">
        <f>IF($C841="B",VLOOKUP($A841,Bat!$A$4:$BG$1500,E$1,FALSE),VLOOKUP($A841,Pit!$A$4:$BA$1686,E$2,FALSE))</f>
        <v>RF</v>
      </c>
      <c r="F841" s="14" t="str">
        <f>IF($C841="B",VLOOKUP($A841,Bat!$A$4:$BG$1500,F$1,FALSE),VLOOKUP($A841,Pit!$A$4:$BA$1686,F$2,FALSE))</f>
        <v>Eric</v>
      </c>
      <c r="G841" s="14" t="str">
        <f>IF($C841="B",VLOOKUP($A841,Bat!$A$4:$BG$1500,G$1,FALSE),VLOOKUP($A841,Pit!$A$4:$BA$1686,G$2,FALSE))</f>
        <v>Allen</v>
      </c>
      <c r="H841" s="14">
        <f>IF($C841="B",VLOOKUP($A841,Bat!$A$4:$BG$1500,H$1,FALSE),VLOOKUP($A841,Pit!$A$4:$BA$1686,H$2,FALSE))</f>
        <v>22</v>
      </c>
      <c r="I841" s="14" t="str">
        <f>IF($C841="B",VLOOKUP($A841,Bat!$A$4:$BG$1500,I$1,FALSE),VLOOKUP($A841,Pit!$A$4:$BA$1686,I$2,FALSE))</f>
        <v>L</v>
      </c>
      <c r="J841" s="14" t="str">
        <f>IF($C841="B",VLOOKUP($A841,Bat!$A$4:$BG$1500,J$1,FALSE),VLOOKUP($A841,Pit!$A$4:$BA$1686,J$2,FALSE))</f>
        <v>L</v>
      </c>
      <c r="K841" s="14" t="str">
        <f>IF($C841="B",VLOOKUP($A841,Bat!$A$4:$BG$1500,K$1,FALSE),VLOOKUP($A841,Pit!$A$4:$BA$1686,K$2,FALSE))</f>
        <v>Low</v>
      </c>
      <c r="L841" s="15" t="str">
        <f>IF($C841="B",VLOOKUP($A841,Bat!$A$4:$BG$1500,L$1,FALSE),VLOOKUP($A841,Pit!$A$4:$BA$1686,L$2,FALSE))</f>
        <v>High</v>
      </c>
      <c r="M841" s="14">
        <f>IF($C841="B",VLOOKUP($A841,Bat!$A$4:$BG$1500,M$1,FALSE),VLOOKUP($A841,Pit!$A$4:$BA$1686,M$2,FALSE))</f>
        <v>3</v>
      </c>
      <c r="N841" s="14">
        <f>IF($C841="B",VLOOKUP($A841,Bat!$A$4:$BG$1500,N$1,FALSE),VLOOKUP($A841,Pit!$A$4:$BA$1686,N$2,FALSE))</f>
        <v>5</v>
      </c>
      <c r="O841" s="14">
        <f>IF($C841="B",VLOOKUP($A841,Bat!$A$4:$BG$1500,O$1,FALSE),VLOOKUP($A841,Pit!$A$4:$BA$1686,O$2,FALSE))</f>
        <v>2</v>
      </c>
      <c r="P841" s="14">
        <f>IF($C841="B",VLOOKUP($A841,Bat!$A$4:$BG$1500,P$1,FALSE),VLOOKUP($A841,Pit!$A$4:$BA$1686,P$2,FALSE))</f>
        <v>4</v>
      </c>
      <c r="Q841" s="15">
        <f>IF($C841="B",VLOOKUP($A841,Bat!$A$4:$BG$1500,Q$1,FALSE),VLOOKUP($A841,Pit!$A$4:$BA$1686,Q$2,FALSE))</f>
        <v>4</v>
      </c>
      <c r="R841" s="16">
        <f>IF($C841="B",VLOOKUP($A841,Bat!$A$4:$BG$1500,R$1,FALSE),VLOOKUP($A841,Pit!$A$4:$BA$1686,R$2,FALSE))</f>
        <v>105.85076404363338</v>
      </c>
      <c r="S841" s="17">
        <f>IF($C841="B",VLOOKUP($A841,Bat!$A$4:$BG$1500,S$1,FALSE),VLOOKUP($A841,Pit!$A$4:$BA$1686,S$2,FALSE))</f>
        <v>-0.47150904684708972</v>
      </c>
      <c r="T841" s="48" t="str">
        <f>IF($C841="B",VLOOKUP($A841,Bat!$A$4:$BG$1500,T$1,FALSE),VLOOKUP($A841,Pit!$A$4:$BA$1686,T$2,FALSE))</f>
        <v>-</v>
      </c>
      <c r="U841" s="19">
        <f>IF($C841="B",VLOOKUP($A841,Bat!$A$4:$AU$1464,46,FALSE),VLOOKUP($A841,Pit!$A$4:$BD$1664,55,FALSE))</f>
        <v>800</v>
      </c>
      <c r="V841" s="19">
        <f>IF($C841="B",VLOOKUP($A841,Bat!$A$4:$BA$1464,47,FALSE),VLOOKUP($A841,Pit!$A$4:$BF$1664,56,FALSE))</f>
        <v>800</v>
      </c>
      <c r="W841" s="19">
        <f>IF($C841="B",VLOOKUP($A841,Bat!$A$4:$BA$1464,48,FALSE),VLOOKUP($A841,Pit!$A$4:$BF$1664,57,FALSE))</f>
        <v>0</v>
      </c>
      <c r="X841" s="14">
        <f t="shared" si="59"/>
        <v>1594</v>
      </c>
      <c r="Y841" s="20">
        <f t="shared" si="60"/>
        <v>744</v>
      </c>
      <c r="Z841" s="14">
        <f>IFERROR(VLOOKUP($D841,Results37!$F$3:$L$1396,Z$1,FALSE),"")</f>
        <v>601</v>
      </c>
      <c r="AA841" s="43">
        <f>IF(ISERROR(VLOOKUP(D841,Results37!$F$3:$O$1399,AA$1,FALSE)),"",IF(VLOOKUP(D841,Results37!$F$3:$O$1399,AA$1+1,FALSE)=1,"S"&amp;VLOOKUP(D841,Results37!$F$3:$O$1399,AA$1,FALSE),VLOOKUP(D841,Results37!$F$3:$O$1399,AA$1,FALSE)))</f>
        <v>20</v>
      </c>
      <c r="AB841" s="14">
        <f>IFERROR(VLOOKUP($D841,Results37!$F$3:$L$1396,AB$1,FALSE),"")</f>
        <v>5</v>
      </c>
      <c r="AC841" s="14" t="str">
        <f>IFERROR(VLOOKUP($D841,Results37!$F$3:$L$1396,AC$1,FALSE),"")</f>
        <v>Charleston Statesmen</v>
      </c>
      <c r="AD841" s="14">
        <f t="shared" si="61"/>
        <v>993</v>
      </c>
      <c r="AE841" s="18" t="str">
        <f>IF(ISERROR(VLOOKUP($AC841&amp;"-"&amp;$F841&amp;" "&amp;G841,Bonuses!$B$1:$G$1006,4,FALSE)),"",INT(VLOOKUP($AC841&amp;"-"&amp;$F841&amp;" "&amp;$G841,Bonuses!$B$1:$G$1006,4,FALSE)))</f>
        <v/>
      </c>
      <c r="AF841" s="14" t="str">
        <f>AA841&amp;"."&amp;AB841&amp;" ("&amp;Z841&amp;") - "&amp;E841&amp;" "&amp;F841&amp;" "&amp;G841</f>
        <v>20.5 (601) - RF Eric Allen</v>
      </c>
    </row>
    <row r="842" spans="1:32" s="19" customFormat="1" hidden="1" x14ac:dyDescent="0.3">
      <c r="A842" s="19">
        <v>6993</v>
      </c>
      <c r="B842" s="19">
        <f t="shared" si="58"/>
        <v>0</v>
      </c>
      <c r="C842" s="14" t="str">
        <f>IF(ISNUMBER(IFERROR(VLOOKUP($A842,Pit!$A$4:$A$600,1,FALSE),"B")),"P","B")</f>
        <v>B</v>
      </c>
      <c r="D842" s="15">
        <f>IF($C842="B",VLOOKUP($A842,Bat!$A$4:$BG$1500,D$1,FALSE),VLOOKUP($A842,Pit!$A$4:$BA$1686,D$2,FALSE))</f>
        <v>6993</v>
      </c>
      <c r="E842" s="14" t="str">
        <f>IF($C842="B",VLOOKUP($A842,Bat!$A$4:$BG$1500,E$1,FALSE),VLOOKUP($A842,Pit!$A$4:$BA$1686,E$2,FALSE))</f>
        <v>1B</v>
      </c>
      <c r="F842" s="14" t="str">
        <f>IF($C842="B",VLOOKUP($A842,Bat!$A$4:$BG$1500,F$1,FALSE),VLOOKUP($A842,Pit!$A$4:$BA$1686,F$2,FALSE))</f>
        <v>Mal</v>
      </c>
      <c r="G842" s="14" t="str">
        <f>IF($C842="B",VLOOKUP($A842,Bat!$A$4:$BG$1500,G$1,FALSE),VLOOKUP($A842,Pit!$A$4:$BA$1686,G$2,FALSE))</f>
        <v>Delgado</v>
      </c>
      <c r="H842" s="14">
        <f>IF($C842="B",VLOOKUP($A842,Bat!$A$4:$BG$1500,H$1,FALSE),VLOOKUP($A842,Pit!$A$4:$BA$1686,H$2,FALSE))</f>
        <v>18</v>
      </c>
      <c r="I842" s="14" t="str">
        <f>IF($C842="B",VLOOKUP($A842,Bat!$A$4:$BG$1500,I$1,FALSE),VLOOKUP($A842,Pit!$A$4:$BA$1686,I$2,FALSE))</f>
        <v>R</v>
      </c>
      <c r="J842" s="14" t="str">
        <f>IF($C842="B",VLOOKUP($A842,Bat!$A$4:$BG$1500,J$1,FALSE),VLOOKUP($A842,Pit!$A$4:$BA$1686,J$2,FALSE))</f>
        <v>R</v>
      </c>
      <c r="K842" s="14" t="str">
        <f>IF($C842="B",VLOOKUP($A842,Bat!$A$4:$BG$1500,K$1,FALSE),VLOOKUP($A842,Pit!$A$4:$BA$1686,K$2,FALSE))</f>
        <v>Normal</v>
      </c>
      <c r="L842" s="15" t="str">
        <f>IF($C842="B",VLOOKUP($A842,Bat!$A$4:$BG$1500,L$1,FALSE),VLOOKUP($A842,Pit!$A$4:$BA$1686,L$2,FALSE))</f>
        <v>Normal</v>
      </c>
      <c r="M842" s="14">
        <f>IF($C842="B",VLOOKUP($A842,Bat!$A$4:$BG$1500,M$1,FALSE),VLOOKUP($A842,Pit!$A$4:$BA$1686,M$2,FALSE))</f>
        <v>2</v>
      </c>
      <c r="N842" s="14">
        <f>IF($C842="B",VLOOKUP($A842,Bat!$A$4:$BG$1500,N$1,FALSE),VLOOKUP($A842,Pit!$A$4:$BA$1686,N$2,FALSE))</f>
        <v>3</v>
      </c>
      <c r="O842" s="14">
        <f>IF($C842="B",VLOOKUP($A842,Bat!$A$4:$BG$1500,O$1,FALSE),VLOOKUP($A842,Pit!$A$4:$BA$1686,O$2,FALSE))</f>
        <v>2</v>
      </c>
      <c r="P842" s="14">
        <f>IF($C842="B",VLOOKUP($A842,Bat!$A$4:$BG$1500,P$1,FALSE),VLOOKUP($A842,Pit!$A$4:$BA$1686,P$2,FALSE))</f>
        <v>4</v>
      </c>
      <c r="Q842" s="15">
        <f>IF($C842="B",VLOOKUP($A842,Bat!$A$4:$BG$1500,Q$1,FALSE),VLOOKUP($A842,Pit!$A$4:$BA$1686,Q$2,FALSE))</f>
        <v>3</v>
      </c>
      <c r="R842" s="16">
        <f>IF($C842="B",VLOOKUP($A842,Bat!$A$4:$BG$1500,R$1,FALSE),VLOOKUP($A842,Pit!$A$4:$BA$1686,R$2,FALSE))</f>
        <v>105.07053264601149</v>
      </c>
      <c r="S842" s="17">
        <f>IF($C842="B",VLOOKUP($A842,Bat!$A$4:$BG$1500,S$1,FALSE),VLOOKUP($A842,Pit!$A$4:$BA$1686,S$2,FALSE))</f>
        <v>-0.63449062869609718</v>
      </c>
      <c r="T842" s="48" t="str">
        <f>IF($C842="B",VLOOKUP($A842,Bat!$A$4:$BG$1500,T$1,FALSE),VLOOKUP($A842,Pit!$A$4:$BA$1686,T$2,FALSE))</f>
        <v>$75k</v>
      </c>
      <c r="U842" s="19">
        <f>IF($C842="B",VLOOKUP($A842,Bat!$A$4:$AU$1464,46,FALSE),VLOOKUP($A842,Pit!$A$4:$BD$1664,55,FALSE))</f>
        <v>800</v>
      </c>
      <c r="V842" s="19">
        <f>IF($C842="B",VLOOKUP($A842,Bat!$A$4:$BA$1464,47,FALSE),VLOOKUP($A842,Pit!$A$4:$BF$1664,56,FALSE))</f>
        <v>800</v>
      </c>
      <c r="W842" s="19">
        <f>IF($C842="B",VLOOKUP($A842,Bat!$A$4:$BA$1464,48,FALSE),VLOOKUP($A842,Pit!$A$4:$BF$1664,57,FALSE))</f>
        <v>0</v>
      </c>
      <c r="X842" s="14">
        <f t="shared" si="59"/>
        <v>1685</v>
      </c>
      <c r="Y842" s="20">
        <f t="shared" si="60"/>
        <v>835</v>
      </c>
      <c r="Z842" s="14" t="str">
        <f>IFERROR(VLOOKUP($D842,Results37!$F$3:$L$1396,Z$1,FALSE),"")</f>
        <v/>
      </c>
      <c r="AA842" s="43" t="str">
        <f>IF(ISERROR(VLOOKUP(D842,Results37!$F$3:$O$1399,AA$1,FALSE)),"",IF(VLOOKUP(D842,Results37!$F$3:$O$1399,AA$1+1,FALSE)=1,"S"&amp;VLOOKUP(D842,Results37!$F$3:$O$1399,AA$1,FALSE),VLOOKUP(D842,Results37!$F$3:$O$1399,AA$1,FALSE)))</f>
        <v/>
      </c>
      <c r="AB842" s="14" t="str">
        <f>IFERROR(VLOOKUP($D842,Results37!$F$3:$L$1396,AB$1,FALSE),"")</f>
        <v/>
      </c>
      <c r="AC842" s="14" t="str">
        <f>IFERROR(VLOOKUP($D842,Results37!$F$3:$L$1396,AC$1,FALSE),"")</f>
        <v/>
      </c>
      <c r="AD842" s="14" t="e">
        <f t="shared" si="61"/>
        <v>#VALUE!</v>
      </c>
      <c r="AE842" s="18" t="str">
        <f>IF(ISERROR(VLOOKUP($AC842&amp;"-"&amp;$F842&amp;" "&amp;G842,Bonuses!$B$1:$G$1006,4,FALSE)),"",INT(VLOOKUP($AC842&amp;"-"&amp;$F842&amp;" "&amp;$G842,Bonuses!$B$1:$G$1006,4,FALSE)))</f>
        <v/>
      </c>
      <c r="AF842" s="14" t="str">
        <f>IF(ISERROR(VLOOKUP($AC842&amp;"-"&amp;$F842,Bonuses!$B$1:$G$1006,5,FALSE)),"",IF(VLOOKUP($AC842&amp;"-"&amp;$F842,Bonuses!$B$1:$G$1006,5,FALSE)="","",VLOOKUP($AC842&amp;"-"&amp;$F842,Bonuses!$B$1:$G$1006,6,FALSE)&amp;" yrs, "&amp;VLOOKUP($AC842&amp;"-"&amp;$F842,Bonuses!$B$1:$G$1006,5,FALSE)))</f>
        <v/>
      </c>
    </row>
    <row r="843" spans="1:32" s="19" customFormat="1" hidden="1" x14ac:dyDescent="0.3">
      <c r="A843" s="19">
        <v>8175</v>
      </c>
      <c r="B843" s="19">
        <f t="shared" si="58"/>
        <v>0</v>
      </c>
      <c r="C843" s="14" t="str">
        <f>IF(ISNUMBER(IFERROR(VLOOKUP($A843,Pit!$A$4:$A$600,1,FALSE),"B")),"P","B")</f>
        <v>B</v>
      </c>
      <c r="D843" s="15">
        <f>IF($C843="B",VLOOKUP($A843,Bat!$A$4:$BG$1500,D$1,FALSE),VLOOKUP($A843,Pit!$A$4:$BA$1686,D$2,FALSE))</f>
        <v>8175</v>
      </c>
      <c r="E843" s="14" t="str">
        <f>IF($C843="B",VLOOKUP($A843,Bat!$A$4:$BG$1500,E$1,FALSE),VLOOKUP($A843,Pit!$A$4:$BA$1686,E$2,FALSE))</f>
        <v>2B</v>
      </c>
      <c r="F843" s="14" t="str">
        <f>IF($C843="B",VLOOKUP($A843,Bat!$A$4:$BG$1500,F$1,FALSE),VLOOKUP($A843,Pit!$A$4:$BA$1686,F$2,FALSE))</f>
        <v>Michael</v>
      </c>
      <c r="G843" s="14" t="str">
        <f>IF($C843="B",VLOOKUP($A843,Bat!$A$4:$BG$1500,G$1,FALSE),VLOOKUP($A843,Pit!$A$4:$BA$1686,G$2,FALSE))</f>
        <v>Corrigan</v>
      </c>
      <c r="H843" s="14">
        <f>IF($C843="B",VLOOKUP($A843,Bat!$A$4:$BG$1500,H$1,FALSE),VLOOKUP($A843,Pit!$A$4:$BA$1686,H$2,FALSE))</f>
        <v>21</v>
      </c>
      <c r="I843" s="14" t="str">
        <f>IF($C843="B",VLOOKUP($A843,Bat!$A$4:$BG$1500,I$1,FALSE),VLOOKUP($A843,Pit!$A$4:$BA$1686,I$2,FALSE))</f>
        <v>L</v>
      </c>
      <c r="J843" s="14" t="str">
        <f>IF($C843="B",VLOOKUP($A843,Bat!$A$4:$BG$1500,J$1,FALSE),VLOOKUP($A843,Pit!$A$4:$BA$1686,J$2,FALSE))</f>
        <v>R</v>
      </c>
      <c r="K843" s="14" t="str">
        <f>IF($C843="B",VLOOKUP($A843,Bat!$A$4:$BG$1500,K$1,FALSE),VLOOKUP($A843,Pit!$A$4:$BA$1686,K$2,FALSE))</f>
        <v>Low</v>
      </c>
      <c r="L843" s="15" t="str">
        <f>IF($C843="B",VLOOKUP($A843,Bat!$A$4:$BG$1500,L$1,FALSE),VLOOKUP($A843,Pit!$A$4:$BA$1686,L$2,FALSE))</f>
        <v>Low</v>
      </c>
      <c r="M843" s="14">
        <f>IF($C843="B",VLOOKUP($A843,Bat!$A$4:$BG$1500,M$1,FALSE),VLOOKUP($A843,Pit!$A$4:$BA$1686,M$2,FALSE))</f>
        <v>3</v>
      </c>
      <c r="N843" s="14">
        <f>IF($C843="B",VLOOKUP($A843,Bat!$A$4:$BG$1500,N$1,FALSE),VLOOKUP($A843,Pit!$A$4:$BA$1686,N$2,FALSE))</f>
        <v>4</v>
      </c>
      <c r="O843" s="14">
        <f>IF($C843="B",VLOOKUP($A843,Bat!$A$4:$BG$1500,O$1,FALSE),VLOOKUP($A843,Pit!$A$4:$BA$1686,O$2,FALSE))</f>
        <v>3</v>
      </c>
      <c r="P843" s="14">
        <f>IF($C843="B",VLOOKUP($A843,Bat!$A$4:$BG$1500,P$1,FALSE),VLOOKUP($A843,Pit!$A$4:$BA$1686,P$2,FALSE))</f>
        <v>5</v>
      </c>
      <c r="Q843" s="15">
        <f>IF($C843="B",VLOOKUP($A843,Bat!$A$4:$BG$1500,Q$1,FALSE),VLOOKUP($A843,Pit!$A$4:$BA$1686,Q$2,FALSE))</f>
        <v>3</v>
      </c>
      <c r="R843" s="16">
        <f>IF($C843="B",VLOOKUP($A843,Bat!$A$4:$BG$1500,R$1,FALSE),VLOOKUP($A843,Pit!$A$4:$BA$1686,R$2,FALSE))</f>
        <v>105.02091656714907</v>
      </c>
      <c r="S843" s="17">
        <f>IF($C843="B",VLOOKUP($A843,Bat!$A$4:$BG$1500,S$1,FALSE),VLOOKUP($A843,Pit!$A$4:$BA$1686,S$2,FALSE))</f>
        <v>-0.64485487069249547</v>
      </c>
      <c r="T843" s="48" t="str">
        <f>IF($C843="B",VLOOKUP($A843,Bat!$A$4:$BG$1500,T$1,FALSE),VLOOKUP($A843,Pit!$A$4:$BA$1686,T$2,FALSE))</f>
        <v>$100k</v>
      </c>
      <c r="U843" s="19">
        <f>IF($C843="B",VLOOKUP($A843,Bat!$A$4:$AU$1464,46,FALSE),VLOOKUP($A843,Pit!$A$4:$BD$1664,55,FALSE))</f>
        <v>800</v>
      </c>
      <c r="V843" s="19">
        <f>IF($C843="B",VLOOKUP($A843,Bat!$A$4:$BA$1464,47,FALSE),VLOOKUP($A843,Pit!$A$4:$BF$1664,56,FALSE))</f>
        <v>800</v>
      </c>
      <c r="W843" s="19">
        <f>IF($C843="B",VLOOKUP($A843,Bat!$A$4:$BA$1464,48,FALSE),VLOOKUP($A843,Pit!$A$4:$BF$1664,57,FALSE))</f>
        <v>0</v>
      </c>
      <c r="X843" s="14">
        <f t="shared" si="59"/>
        <v>1690</v>
      </c>
      <c r="Y843" s="20">
        <f t="shared" si="60"/>
        <v>840</v>
      </c>
      <c r="Z843" s="14">
        <f>IFERROR(VLOOKUP($D843,Results37!$F$3:$L$1396,Z$1,FALSE),"")</f>
        <v>355</v>
      </c>
      <c r="AA843" s="43">
        <f>IF(ISERROR(VLOOKUP(D843,Results37!$F$3:$O$1399,AA$1,FALSE)),"",IF(VLOOKUP(D843,Results37!$F$3:$O$1399,AA$1+1,FALSE)=1,"S"&amp;VLOOKUP(D843,Results37!$F$3:$O$1399,AA$1,FALSE),VLOOKUP(D843,Results37!$F$3:$O$1399,AA$1,FALSE)))</f>
        <v>12</v>
      </c>
      <c r="AB843" s="14">
        <f>IFERROR(VLOOKUP($D843,Results37!$F$3:$L$1396,AB$1,FALSE),"")</f>
        <v>15</v>
      </c>
      <c r="AC843" s="14" t="str">
        <f>IFERROR(VLOOKUP($D843,Results37!$F$3:$L$1396,AC$1,FALSE),"")</f>
        <v>London Underground</v>
      </c>
      <c r="AD843" s="14">
        <f t="shared" si="61"/>
        <v>1335</v>
      </c>
      <c r="AE843" s="18" t="str">
        <f>IF(ISERROR(VLOOKUP($AC843&amp;"-"&amp;$F843&amp;" "&amp;G843,Bonuses!$B$1:$G$1006,4,FALSE)),"",INT(VLOOKUP($AC843&amp;"-"&amp;$F843&amp;" "&amp;$G843,Bonuses!$B$1:$G$1006,4,FALSE)))</f>
        <v/>
      </c>
      <c r="AF843" s="14" t="str">
        <f>AA843&amp;"."&amp;AB843&amp;" ("&amp;Z843&amp;") - "&amp;E843&amp;" "&amp;F843&amp;" "&amp;G843</f>
        <v>12.15 (355) - 2B Michael Corrigan</v>
      </c>
    </row>
    <row r="844" spans="1:32" s="19" customFormat="1" hidden="1" x14ac:dyDescent="0.3">
      <c r="A844" s="19">
        <v>10812</v>
      </c>
      <c r="B844" s="19">
        <f t="shared" si="58"/>
        <v>0</v>
      </c>
      <c r="C844" s="14" t="str">
        <f>IF(ISNUMBER(IFERROR(VLOOKUP($A844,Pit!$A$4:$A$600,1,FALSE),"B")),"P","B")</f>
        <v>P</v>
      </c>
      <c r="D844" s="15">
        <f>IF($C844="B",VLOOKUP($A844,Bat!$A$4:$BG$1500,D$1,FALSE),VLOOKUP($A844,Pit!$A$4:$BA$1686,D$2,FALSE))</f>
        <v>10812</v>
      </c>
      <c r="E844" s="14" t="str">
        <f>IF($C844="B",VLOOKUP($A844,Bat!$A$4:$BG$1500,E$1,FALSE),VLOOKUP($A844,Pit!$A$4:$BA$1686,E$2,FALSE))</f>
        <v>RP</v>
      </c>
      <c r="F844" s="14" t="str">
        <f>IF($C844="B",VLOOKUP($A844,Bat!$A$4:$BG$1500,F$1,FALSE),VLOOKUP($A844,Pit!$A$4:$BA$1686,F$2,FALSE))</f>
        <v>Naoki</v>
      </c>
      <c r="G844" s="14" t="str">
        <f>IF($C844="B",VLOOKUP($A844,Bat!$A$4:$BG$1500,G$1,FALSE),VLOOKUP($A844,Pit!$A$4:$BA$1686,G$2,FALSE))</f>
        <v>Morita</v>
      </c>
      <c r="H844" s="14">
        <f>IF($C844="B",VLOOKUP($A844,Bat!$A$4:$BG$1500,H$1,FALSE),VLOOKUP($A844,Pit!$A$4:$BA$1686,H$2,FALSE))</f>
        <v>18</v>
      </c>
      <c r="I844" s="14" t="str">
        <f>IF($C844="B",VLOOKUP($A844,Bat!$A$4:$BG$1500,I$1,FALSE),VLOOKUP($A844,Pit!$A$4:$BA$1686,I$2,FALSE))</f>
        <v>L</v>
      </c>
      <c r="J844" s="14" t="str">
        <f>IF($C844="B",VLOOKUP($A844,Bat!$A$4:$BG$1500,J$1,FALSE),VLOOKUP($A844,Pit!$A$4:$BA$1686,J$2,FALSE))</f>
        <v>L</v>
      </c>
      <c r="K844" s="14" t="str">
        <f>IF($C844="B",VLOOKUP($A844,Bat!$A$4:$BG$1500,K$1,FALSE),VLOOKUP($A844,Pit!$A$4:$BA$1686,K$2,FALSE))</f>
        <v>Normal</v>
      </c>
      <c r="L844" s="15" t="str">
        <f>IF($C844="B",VLOOKUP($A844,Bat!$A$4:$BG$1500,L$1,FALSE),VLOOKUP($A844,Pit!$A$4:$BA$1686,L$2,FALSE))</f>
        <v>Normal</v>
      </c>
      <c r="M844" s="14">
        <f>IF($C844="B",VLOOKUP($A844,Bat!$A$4:$BG$1500,M$1,FALSE),VLOOKUP($A844,Pit!$A$4:$BA$1686,M$2,FALSE))</f>
        <v>3</v>
      </c>
      <c r="N844" s="14">
        <f>IF($C844="B",VLOOKUP($A844,Bat!$A$4:$BG$1500,N$1,FALSE),VLOOKUP($A844,Pit!$A$4:$BA$1686,N$2,FALSE))</f>
        <v>1</v>
      </c>
      <c r="O844" s="14">
        <f>IF($C844="B",VLOOKUP($A844,Bat!$A$4:$BG$1500,O$1,FALSE),VLOOKUP($A844,Pit!$A$4:$BA$1686,O$2,FALSE))</f>
        <v>2</v>
      </c>
      <c r="P844" s="14" t="str">
        <f>IF($C844="B",VLOOKUP($A844,Bat!$A$4:$BG$1500,P$1,FALSE),VLOOKUP($A844,Pit!$A$4:$BA$1686,P$2,FALSE))</f>
        <v>83-85 Mph</v>
      </c>
      <c r="Q844" s="15">
        <f>IF($C844="B",VLOOKUP($A844,Bat!$A$4:$BG$1500,Q$1,FALSE),VLOOKUP($A844,Pit!$A$4:$BA$1686,Q$2,FALSE))</f>
        <v>7</v>
      </c>
      <c r="R844" s="16">
        <f>IF($C844="B",VLOOKUP($A844,Bat!$A$4:$BG$1500,R$1,FALSE),VLOOKUP($A844,Pit!$A$4:$BA$1686,R$2,FALSE))</f>
        <v>94.076579938320592</v>
      </c>
      <c r="S844" s="17">
        <f>IF($C844="B",VLOOKUP($A844,Bat!$A$4:$BG$1500,S$1,FALSE),VLOOKUP($A844,Pit!$A$4:$BA$1686,S$2,FALSE))</f>
        <v>-0.63863832389897546</v>
      </c>
      <c r="T844" s="48" t="str">
        <f>IF($C844="B",VLOOKUP($A844,Bat!$A$4:$BG$1500,T$1,FALSE),VLOOKUP($A844,Pit!$A$4:$BA$1686,T$2,FALSE))</f>
        <v>$80k</v>
      </c>
      <c r="U844" s="19">
        <f>IF($C844="B",VLOOKUP($A844,Bat!$A$4:$AU$1464,46,FALSE),VLOOKUP($A844,Pit!$A$4:$BD$1664,55,FALSE))</f>
        <v>800</v>
      </c>
      <c r="V844" s="19">
        <f>IF($C844="B",VLOOKUP($A844,Bat!$A$4:$BA$1464,47,FALSE),VLOOKUP($A844,Pit!$A$4:$BF$1664,56,FALSE))</f>
        <v>800</v>
      </c>
      <c r="W844" s="19">
        <f>IF($C844="B",VLOOKUP($A844,Bat!$A$4:$BA$1464,48,FALSE),VLOOKUP($A844,Pit!$A$4:$BF$1664,57,FALSE))</f>
        <v>0</v>
      </c>
      <c r="X844" s="14">
        <f t="shared" si="59"/>
        <v>1689</v>
      </c>
      <c r="Y844" s="20">
        <f t="shared" si="60"/>
        <v>839</v>
      </c>
      <c r="Z844" s="14" t="str">
        <f>IFERROR(VLOOKUP($D844,Results37!$F$3:$L$1396,Z$1,FALSE),"")</f>
        <v/>
      </c>
      <c r="AA844" s="43" t="str">
        <f>IF(ISERROR(VLOOKUP(D844,Results37!$F$3:$O$1399,AA$1,FALSE)),"",IF(VLOOKUP(D844,Results37!$F$3:$O$1399,AA$1+1,FALSE)=1,"S"&amp;VLOOKUP(D844,Results37!$F$3:$O$1399,AA$1,FALSE),VLOOKUP(D844,Results37!$F$3:$O$1399,AA$1,FALSE)))</f>
        <v/>
      </c>
      <c r="AB844" s="14" t="str">
        <f>IFERROR(VLOOKUP($D844,Results37!$F$3:$L$1396,AB$1,FALSE),"")</f>
        <v/>
      </c>
      <c r="AC844" s="14" t="str">
        <f>IFERROR(VLOOKUP($D844,Results37!$F$3:$L$1396,AC$1,FALSE),"")</f>
        <v/>
      </c>
      <c r="AD844" s="14" t="e">
        <f t="shared" si="61"/>
        <v>#VALUE!</v>
      </c>
      <c r="AE844" s="18" t="str">
        <f>IF(ISERROR(VLOOKUP($AC844&amp;"-"&amp;$F844&amp;" "&amp;G844,Bonuses!$B$1:$G$1006,4,FALSE)),"",INT(VLOOKUP($AC844&amp;"-"&amp;$F844&amp;" "&amp;$G844,Bonuses!$B$1:$G$1006,4,FALSE)))</f>
        <v/>
      </c>
      <c r="AF844" s="14" t="str">
        <f>IF(ISERROR(VLOOKUP($AC844&amp;"-"&amp;$F844,Bonuses!$B$1:$G$1006,5,FALSE)),"",IF(VLOOKUP($AC844&amp;"-"&amp;$F844,Bonuses!$B$1:$G$1006,5,FALSE)="","",VLOOKUP($AC844&amp;"-"&amp;$F844,Bonuses!$B$1:$G$1006,6,FALSE)&amp;" yrs, "&amp;VLOOKUP($AC844&amp;"-"&amp;$F844,Bonuses!$B$1:$G$1006,5,FALSE)))</f>
        <v/>
      </c>
    </row>
    <row r="845" spans="1:32" s="19" customFormat="1" hidden="1" x14ac:dyDescent="0.3">
      <c r="A845" s="19">
        <v>5076</v>
      </c>
      <c r="B845" s="19">
        <f t="shared" si="58"/>
        <v>0</v>
      </c>
      <c r="C845" s="14" t="str">
        <f>IF(ISNUMBER(IFERROR(VLOOKUP($A845,Pit!$A$4:$A$600,1,FALSE),"B")),"P","B")</f>
        <v>P</v>
      </c>
      <c r="D845" s="15">
        <f>IF($C845="B",VLOOKUP($A845,Bat!$A$4:$BG$1500,D$1,FALSE),VLOOKUP($A845,Pit!$A$4:$BA$1686,D$2,FALSE))</f>
        <v>5076</v>
      </c>
      <c r="E845" s="14" t="str">
        <f>IF($C845="B",VLOOKUP($A845,Bat!$A$4:$BG$1500,E$1,FALSE),VLOOKUP($A845,Pit!$A$4:$BA$1686,E$2,FALSE))</f>
        <v>RP</v>
      </c>
      <c r="F845" s="14" t="str">
        <f>IF($C845="B",VLOOKUP($A845,Bat!$A$4:$BG$1500,F$1,FALSE),VLOOKUP($A845,Pit!$A$4:$BA$1686,F$2,FALSE))</f>
        <v>Enrique</v>
      </c>
      <c r="G845" s="14" t="str">
        <f>IF($C845="B",VLOOKUP($A845,Bat!$A$4:$BG$1500,G$1,FALSE),VLOOKUP($A845,Pit!$A$4:$BA$1686,G$2,FALSE))</f>
        <v>López</v>
      </c>
      <c r="H845" s="14">
        <f>IF($C845="B",VLOOKUP($A845,Bat!$A$4:$BG$1500,H$1,FALSE),VLOOKUP($A845,Pit!$A$4:$BA$1686,H$2,FALSE))</f>
        <v>21</v>
      </c>
      <c r="I845" s="14" t="str">
        <f>IF($C845="B",VLOOKUP($A845,Bat!$A$4:$BG$1500,I$1,FALSE),VLOOKUP($A845,Pit!$A$4:$BA$1686,I$2,FALSE))</f>
        <v>L</v>
      </c>
      <c r="J845" s="14" t="str">
        <f>IF($C845="B",VLOOKUP($A845,Bat!$A$4:$BG$1500,J$1,FALSE),VLOOKUP($A845,Pit!$A$4:$BA$1686,J$2,FALSE))</f>
        <v>L</v>
      </c>
      <c r="K845" s="14" t="str">
        <f>IF($C845="B",VLOOKUP($A845,Bat!$A$4:$BG$1500,K$1,FALSE),VLOOKUP($A845,Pit!$A$4:$BA$1686,K$2,FALSE))</f>
        <v>Normal</v>
      </c>
      <c r="L845" s="15" t="str">
        <f>IF($C845="B",VLOOKUP($A845,Bat!$A$4:$BG$1500,L$1,FALSE),VLOOKUP($A845,Pit!$A$4:$BA$1686,L$2,FALSE))</f>
        <v>Low</v>
      </c>
      <c r="M845" s="14">
        <f>IF($C845="B",VLOOKUP($A845,Bat!$A$4:$BG$1500,M$1,FALSE),VLOOKUP($A845,Pit!$A$4:$BA$1686,M$2,FALSE))</f>
        <v>6</v>
      </c>
      <c r="N845" s="14">
        <f>IF($C845="B",VLOOKUP($A845,Bat!$A$4:$BG$1500,N$1,FALSE),VLOOKUP($A845,Pit!$A$4:$BA$1686,N$2,FALSE))</f>
        <v>1</v>
      </c>
      <c r="O845" s="14">
        <f>IF($C845="B",VLOOKUP($A845,Bat!$A$4:$BG$1500,O$1,FALSE),VLOOKUP($A845,Pit!$A$4:$BA$1686,O$2,FALSE))</f>
        <v>2</v>
      </c>
      <c r="P845" s="14" t="str">
        <f>IF($C845="B",VLOOKUP($A845,Bat!$A$4:$BG$1500,P$1,FALSE),VLOOKUP($A845,Pit!$A$4:$BA$1686,P$2,FALSE))</f>
        <v>93-95 Mph</v>
      </c>
      <c r="Q845" s="15">
        <f>IF($C845="B",VLOOKUP($A845,Bat!$A$4:$BG$1500,Q$1,FALSE),VLOOKUP($A845,Pit!$A$4:$BA$1686,Q$2,FALSE))</f>
        <v>7</v>
      </c>
      <c r="R845" s="16">
        <f>IF($C845="B",VLOOKUP($A845,Bat!$A$4:$BG$1500,R$1,FALSE),VLOOKUP($A845,Pit!$A$4:$BA$1686,R$2,FALSE))</f>
        <v>98.351342768380249</v>
      </c>
      <c r="S845" s="17">
        <f>IF($C845="B",VLOOKUP($A845,Bat!$A$4:$BG$1500,S$1,FALSE),VLOOKUP($A845,Pit!$A$4:$BA$1686,S$2,FALSE))</f>
        <v>-0.24426296405224129</v>
      </c>
      <c r="T845" s="48" t="str">
        <f>IF($C845="B",VLOOKUP($A845,Bat!$A$4:$BG$1500,T$1,FALSE),VLOOKUP($A845,Pit!$A$4:$BA$1686,T$2,FALSE))</f>
        <v>-</v>
      </c>
      <c r="U845" s="19">
        <f>IF($C845="B",VLOOKUP($A845,Bat!$A$4:$AU$1464,46,FALSE),VLOOKUP($A845,Pit!$A$4:$BD$1664,55,FALSE))</f>
        <v>800</v>
      </c>
      <c r="V845" s="19">
        <f>IF($C845="B",VLOOKUP($A845,Bat!$A$4:$BA$1464,47,FALSE),VLOOKUP($A845,Pit!$A$4:$BF$1664,56,FALSE))</f>
        <v>800</v>
      </c>
      <c r="W845" s="19">
        <f>IF($C845="B",VLOOKUP($A845,Bat!$A$4:$BA$1464,48,FALSE),VLOOKUP($A845,Pit!$A$4:$BF$1664,57,FALSE))</f>
        <v>0</v>
      </c>
      <c r="X845" s="14">
        <f t="shared" si="59"/>
        <v>1469</v>
      </c>
      <c r="Y845" s="20">
        <f t="shared" si="60"/>
        <v>619</v>
      </c>
      <c r="Z845" s="14">
        <f>IFERROR(VLOOKUP($D845,Results37!$F$3:$L$1396,Z$1,FALSE),"")</f>
        <v>284</v>
      </c>
      <c r="AA845" s="43">
        <f>IF(ISERROR(VLOOKUP(D845,Results37!$F$3:$O$1399,AA$1,FALSE)),"",IF(VLOOKUP(D845,Results37!$F$3:$O$1399,AA$1+1,FALSE)=1,"S"&amp;VLOOKUP(D845,Results37!$F$3:$O$1399,AA$1,FALSE),VLOOKUP(D845,Results37!$F$3:$O$1399,AA$1,FALSE)))</f>
        <v>10</v>
      </c>
      <c r="AB845" s="14">
        <f>IFERROR(VLOOKUP($D845,Results37!$F$3:$L$1396,AB$1,FALSE),"")</f>
        <v>8</v>
      </c>
      <c r="AC845" s="14" t="str">
        <f>IFERROR(VLOOKUP($D845,Results37!$F$3:$L$1396,AC$1,FALSE),"")</f>
        <v>San Antonio Calzones of Laredo</v>
      </c>
      <c r="AD845" s="14">
        <f t="shared" si="61"/>
        <v>1185</v>
      </c>
      <c r="AE845" s="18" t="str">
        <f>IF(ISERROR(VLOOKUP($AC845&amp;"-"&amp;$F845&amp;" "&amp;G845,Bonuses!$B$1:$G$1006,4,FALSE)),"",INT(VLOOKUP($AC845&amp;"-"&amp;$F845&amp;" "&amp;$G845,Bonuses!$B$1:$G$1006,4,FALSE)))</f>
        <v/>
      </c>
      <c r="AF845" s="14" t="str">
        <f>AA845&amp;"."&amp;AB845&amp;" ("&amp;Z845&amp;") - "&amp;E845&amp;" "&amp;F845&amp;" "&amp;G845</f>
        <v>10.8 (284) - RP Enrique López</v>
      </c>
    </row>
    <row r="846" spans="1:32" s="19" customFormat="1" hidden="1" x14ac:dyDescent="0.3">
      <c r="A846" s="19">
        <v>7662</v>
      </c>
      <c r="B846" s="19">
        <f t="shared" si="58"/>
        <v>0</v>
      </c>
      <c r="C846" s="14" t="str">
        <f>IF(ISNUMBER(IFERROR(VLOOKUP($A846,Pit!$A$4:$A$600,1,FALSE),"B")),"P","B")</f>
        <v>B</v>
      </c>
      <c r="D846" s="15">
        <f>IF($C846="B",VLOOKUP($A846,Bat!$A$4:$BG$1500,D$1,FALSE),VLOOKUP($A846,Pit!$A$4:$BA$1686,D$2,FALSE))</f>
        <v>7662</v>
      </c>
      <c r="E846" s="14" t="str">
        <f>IF($C846="B",VLOOKUP($A846,Bat!$A$4:$BG$1500,E$1,FALSE),VLOOKUP($A846,Pit!$A$4:$BA$1686,E$2,FALSE))</f>
        <v>C</v>
      </c>
      <c r="F846" s="14" t="str">
        <f>IF($C846="B",VLOOKUP($A846,Bat!$A$4:$BG$1500,F$1,FALSE),VLOOKUP($A846,Pit!$A$4:$BA$1686,F$2,FALSE))</f>
        <v>Peter</v>
      </c>
      <c r="G846" s="14" t="str">
        <f>IF($C846="B",VLOOKUP($A846,Bat!$A$4:$BG$1500,G$1,FALSE),VLOOKUP($A846,Pit!$A$4:$BA$1686,G$2,FALSE))</f>
        <v>Streets</v>
      </c>
      <c r="H846" s="14">
        <f>IF($C846="B",VLOOKUP($A846,Bat!$A$4:$BG$1500,H$1,FALSE),VLOOKUP($A846,Pit!$A$4:$BA$1686,H$2,FALSE))</f>
        <v>21</v>
      </c>
      <c r="I846" s="14" t="str">
        <f>IF($C846="B",VLOOKUP($A846,Bat!$A$4:$BG$1500,I$1,FALSE),VLOOKUP($A846,Pit!$A$4:$BA$1686,I$2,FALSE))</f>
        <v>R</v>
      </c>
      <c r="J846" s="14" t="str">
        <f>IF($C846="B",VLOOKUP($A846,Bat!$A$4:$BG$1500,J$1,FALSE),VLOOKUP($A846,Pit!$A$4:$BA$1686,J$2,FALSE))</f>
        <v>R</v>
      </c>
      <c r="K846" s="14" t="str">
        <f>IF($C846="B",VLOOKUP($A846,Bat!$A$4:$BG$1500,K$1,FALSE),VLOOKUP($A846,Pit!$A$4:$BA$1686,K$2,FALSE))</f>
        <v>Low</v>
      </c>
      <c r="L846" s="15" t="str">
        <f>IF($C846="B",VLOOKUP($A846,Bat!$A$4:$BG$1500,L$1,FALSE),VLOOKUP($A846,Pit!$A$4:$BA$1686,L$2,FALSE))</f>
        <v>Normal</v>
      </c>
      <c r="M846" s="14">
        <f>IF($C846="B",VLOOKUP($A846,Bat!$A$4:$BG$1500,M$1,FALSE),VLOOKUP($A846,Pit!$A$4:$BA$1686,M$2,FALSE))</f>
        <v>3</v>
      </c>
      <c r="N846" s="14">
        <f>IF($C846="B",VLOOKUP($A846,Bat!$A$4:$BG$1500,N$1,FALSE),VLOOKUP($A846,Pit!$A$4:$BA$1686,N$2,FALSE))</f>
        <v>3</v>
      </c>
      <c r="O846" s="14">
        <f>IF($C846="B",VLOOKUP($A846,Bat!$A$4:$BG$1500,O$1,FALSE),VLOOKUP($A846,Pit!$A$4:$BA$1686,O$2,FALSE))</f>
        <v>4</v>
      </c>
      <c r="P846" s="14">
        <f>IF($C846="B",VLOOKUP($A846,Bat!$A$4:$BG$1500,P$1,FALSE),VLOOKUP($A846,Pit!$A$4:$BA$1686,P$2,FALSE))</f>
        <v>4</v>
      </c>
      <c r="Q846" s="15">
        <f>IF($C846="B",VLOOKUP($A846,Bat!$A$4:$BG$1500,Q$1,FALSE),VLOOKUP($A846,Pit!$A$4:$BA$1686,Q$2,FALSE))</f>
        <v>3</v>
      </c>
      <c r="R846" s="16">
        <f>IF($C846="B",VLOOKUP($A846,Bat!$A$4:$BG$1500,R$1,FALSE),VLOOKUP($A846,Pit!$A$4:$BA$1686,R$2,FALSE))</f>
        <v>105.83611705156218</v>
      </c>
      <c r="S846" s="17">
        <f>IF($C846="B",VLOOKUP($A846,Bat!$A$4:$BG$1500,S$1,FALSE),VLOOKUP($A846,Pit!$A$4:$BA$1686,S$2,FALSE))</f>
        <v>-0.47456863909673364</v>
      </c>
      <c r="T846" s="48" t="str">
        <f>IF($C846="B",VLOOKUP($A846,Bat!$A$4:$BG$1500,T$1,FALSE),VLOOKUP($A846,Pit!$A$4:$BA$1686,T$2,FALSE))</f>
        <v>$110k</v>
      </c>
      <c r="U846" s="19">
        <f>IF($C846="B",VLOOKUP($A846,Bat!$A$4:$AU$1464,46,FALSE),VLOOKUP($A846,Pit!$A$4:$BD$1664,55,FALSE))</f>
        <v>800</v>
      </c>
      <c r="V846" s="19">
        <f>IF($C846="B",VLOOKUP($A846,Bat!$A$4:$BA$1464,47,FALSE),VLOOKUP($A846,Pit!$A$4:$BF$1664,56,FALSE))</f>
        <v>800</v>
      </c>
      <c r="W846" s="19">
        <f>IF($C846="B",VLOOKUP($A846,Bat!$A$4:$BA$1464,48,FALSE),VLOOKUP($A846,Pit!$A$4:$BF$1664,57,FALSE))</f>
        <v>0</v>
      </c>
      <c r="X846" s="14">
        <f t="shared" si="59"/>
        <v>1598</v>
      </c>
      <c r="Y846" s="20">
        <f t="shared" si="60"/>
        <v>748</v>
      </c>
      <c r="Z846" s="14" t="str">
        <f>IFERROR(VLOOKUP($D846,Results37!$F$3:$L$1396,Z$1,FALSE),"")</f>
        <v/>
      </c>
      <c r="AA846" s="43" t="str">
        <f>IF(ISERROR(VLOOKUP(D846,Results37!$F$3:$O$1399,AA$1,FALSE)),"",IF(VLOOKUP(D846,Results37!$F$3:$O$1399,AA$1+1,FALSE)=1,"S"&amp;VLOOKUP(D846,Results37!$F$3:$O$1399,AA$1,FALSE),VLOOKUP(D846,Results37!$F$3:$O$1399,AA$1,FALSE)))</f>
        <v/>
      </c>
      <c r="AB846" s="14" t="str">
        <f>IFERROR(VLOOKUP($D846,Results37!$F$3:$L$1396,AB$1,FALSE),"")</f>
        <v/>
      </c>
      <c r="AC846" s="14" t="str">
        <f>IFERROR(VLOOKUP($D846,Results37!$F$3:$L$1396,AC$1,FALSE),"")</f>
        <v/>
      </c>
      <c r="AD846" s="14" t="e">
        <f t="shared" si="61"/>
        <v>#VALUE!</v>
      </c>
      <c r="AE846" s="18" t="str">
        <f>IF(ISERROR(VLOOKUP($AC846&amp;"-"&amp;$F846&amp;" "&amp;G846,Bonuses!$B$1:$G$1006,4,FALSE)),"",INT(VLOOKUP($AC846&amp;"-"&amp;$F846&amp;" "&amp;$G846,Bonuses!$B$1:$G$1006,4,FALSE)))</f>
        <v/>
      </c>
      <c r="AF846" s="14" t="str">
        <f>IF(ISERROR(VLOOKUP($AC846&amp;"-"&amp;$F846,Bonuses!$B$1:$G$1006,5,FALSE)),"",IF(VLOOKUP($AC846&amp;"-"&amp;$F846,Bonuses!$B$1:$G$1006,5,FALSE)="","",VLOOKUP($AC846&amp;"-"&amp;$F846,Bonuses!$B$1:$G$1006,6,FALSE)&amp;" yrs, "&amp;VLOOKUP($AC846&amp;"-"&amp;$F846,Bonuses!$B$1:$G$1006,5,FALSE)))</f>
        <v/>
      </c>
    </row>
    <row r="847" spans="1:32" s="19" customFormat="1" hidden="1" x14ac:dyDescent="0.3">
      <c r="A847" s="19">
        <v>2228</v>
      </c>
      <c r="B847" s="19">
        <f t="shared" si="58"/>
        <v>0</v>
      </c>
      <c r="C847" s="14" t="str">
        <f>IF(ISNUMBER(IFERROR(VLOOKUP($A847,Pit!$A$4:$A$600,1,FALSE),"B")),"P","B")</f>
        <v>P</v>
      </c>
      <c r="D847" s="15">
        <f>IF($C847="B",VLOOKUP($A847,Bat!$A$4:$BG$1500,D$1,FALSE),VLOOKUP($A847,Pit!$A$4:$BA$1686,D$2,FALSE))</f>
        <v>2228</v>
      </c>
      <c r="E847" s="14" t="str">
        <f>IF($C847="B",VLOOKUP($A847,Bat!$A$4:$BG$1500,E$1,FALSE),VLOOKUP($A847,Pit!$A$4:$BA$1686,E$2,FALSE))</f>
        <v>SP</v>
      </c>
      <c r="F847" s="14" t="str">
        <f>IF($C847="B",VLOOKUP($A847,Bat!$A$4:$BG$1500,F$1,FALSE),VLOOKUP($A847,Pit!$A$4:$BA$1686,F$2,FALSE))</f>
        <v>Daniel</v>
      </c>
      <c r="G847" s="14" t="str">
        <f>IF($C847="B",VLOOKUP($A847,Bat!$A$4:$BG$1500,G$1,FALSE),VLOOKUP($A847,Pit!$A$4:$BA$1686,G$2,FALSE))</f>
        <v>Heredia</v>
      </c>
      <c r="H847" s="14">
        <f>IF($C847="B",VLOOKUP($A847,Bat!$A$4:$BG$1500,H$1,FALSE),VLOOKUP($A847,Pit!$A$4:$BA$1686,H$2,FALSE))</f>
        <v>22</v>
      </c>
      <c r="I847" s="14" t="str">
        <f>IF($C847="B",VLOOKUP($A847,Bat!$A$4:$BG$1500,I$1,FALSE),VLOOKUP($A847,Pit!$A$4:$BA$1686,I$2,FALSE))</f>
        <v>R</v>
      </c>
      <c r="J847" s="14" t="str">
        <f>IF($C847="B",VLOOKUP($A847,Bat!$A$4:$BG$1500,J$1,FALSE),VLOOKUP($A847,Pit!$A$4:$BA$1686,J$2,FALSE))</f>
        <v>R</v>
      </c>
      <c r="K847" s="14" t="str">
        <f>IF($C847="B",VLOOKUP($A847,Bat!$A$4:$BG$1500,K$1,FALSE),VLOOKUP($A847,Pit!$A$4:$BA$1686,K$2,FALSE))</f>
        <v>Normal</v>
      </c>
      <c r="L847" s="15" t="str">
        <f>IF($C847="B",VLOOKUP($A847,Bat!$A$4:$BG$1500,L$1,FALSE),VLOOKUP($A847,Pit!$A$4:$BA$1686,L$2,FALSE))</f>
        <v>Normal</v>
      </c>
      <c r="M847" s="14">
        <f>IF($C847="B",VLOOKUP($A847,Bat!$A$4:$BG$1500,M$1,FALSE),VLOOKUP($A847,Pit!$A$4:$BA$1686,M$2,FALSE))</f>
        <v>4</v>
      </c>
      <c r="N847" s="14">
        <f>IF($C847="B",VLOOKUP($A847,Bat!$A$4:$BG$1500,N$1,FALSE),VLOOKUP($A847,Pit!$A$4:$BA$1686,N$2,FALSE))</f>
        <v>2</v>
      </c>
      <c r="O847" s="14">
        <f>IF($C847="B",VLOOKUP($A847,Bat!$A$4:$BG$1500,O$1,FALSE),VLOOKUP($A847,Pit!$A$4:$BA$1686,O$2,FALSE))</f>
        <v>2</v>
      </c>
      <c r="P847" s="14" t="str">
        <f>IF($C847="B",VLOOKUP($A847,Bat!$A$4:$BG$1500,P$1,FALSE),VLOOKUP($A847,Pit!$A$4:$BA$1686,P$2,FALSE))</f>
        <v>91-93 Mph</v>
      </c>
      <c r="Q847" s="15">
        <f>IF($C847="B",VLOOKUP($A847,Bat!$A$4:$BG$1500,Q$1,FALSE),VLOOKUP($A847,Pit!$A$4:$BA$1686,Q$2,FALSE))</f>
        <v>6</v>
      </c>
      <c r="R847" s="16">
        <f>IF($C847="B",VLOOKUP($A847,Bat!$A$4:$BG$1500,R$1,FALSE),VLOOKUP($A847,Pit!$A$4:$BA$1686,R$2,FALSE))</f>
        <v>93.992854068192642</v>
      </c>
      <c r="S847" s="17">
        <f>IF($C847="B",VLOOKUP($A847,Bat!$A$4:$BG$1500,S$1,FALSE),VLOOKUP($A847,Pit!$A$4:$BA$1686,S$2,FALSE))</f>
        <v>-0.64636259340183588</v>
      </c>
      <c r="T847" s="48" t="str">
        <f>IF($C847="B",VLOOKUP($A847,Bat!$A$4:$BG$1500,T$1,FALSE),VLOOKUP($A847,Pit!$A$4:$BA$1686,T$2,FALSE))</f>
        <v>-</v>
      </c>
      <c r="U847" s="19">
        <f>IF($C847="B",VLOOKUP($A847,Bat!$A$4:$AU$1464,46,FALSE),VLOOKUP($A847,Pit!$A$4:$BD$1664,55,FALSE))</f>
        <v>800</v>
      </c>
      <c r="V847" s="19">
        <f>IF($C847="B",VLOOKUP($A847,Bat!$A$4:$BA$1464,47,FALSE),VLOOKUP($A847,Pit!$A$4:$BF$1664,56,FALSE))</f>
        <v>800</v>
      </c>
      <c r="W847" s="19">
        <f>IF($C847="B",VLOOKUP($A847,Bat!$A$4:$BA$1464,48,FALSE),VLOOKUP($A847,Pit!$A$4:$BF$1664,57,FALSE))</f>
        <v>0</v>
      </c>
      <c r="X847" s="14">
        <f t="shared" si="59"/>
        <v>1691</v>
      </c>
      <c r="Y847" s="20">
        <f t="shared" si="60"/>
        <v>841</v>
      </c>
      <c r="Z847" s="14" t="str">
        <f>IFERROR(VLOOKUP($D847,Results37!$F$3:$L$1396,Z$1,FALSE),"")</f>
        <v/>
      </c>
      <c r="AA847" s="43" t="str">
        <f>IF(ISERROR(VLOOKUP(D847,Results37!$F$3:$O$1399,AA$1,FALSE)),"",IF(VLOOKUP(D847,Results37!$F$3:$O$1399,AA$1+1,FALSE)=1,"S"&amp;VLOOKUP(D847,Results37!$F$3:$O$1399,AA$1,FALSE),VLOOKUP(D847,Results37!$F$3:$O$1399,AA$1,FALSE)))</f>
        <v/>
      </c>
      <c r="AB847" s="14" t="str">
        <f>IFERROR(VLOOKUP($D847,Results37!$F$3:$L$1396,AB$1,FALSE),"")</f>
        <v/>
      </c>
      <c r="AC847" s="14" t="str">
        <f>IFERROR(VLOOKUP($D847,Results37!$F$3:$L$1396,AC$1,FALSE),"")</f>
        <v/>
      </c>
      <c r="AD847" s="14" t="e">
        <f t="shared" si="61"/>
        <v>#VALUE!</v>
      </c>
      <c r="AE847" s="18" t="str">
        <f>IF(ISERROR(VLOOKUP($AC847&amp;"-"&amp;$F847&amp;" "&amp;G847,Bonuses!$B$1:$G$1006,4,FALSE)),"",INT(VLOOKUP($AC847&amp;"-"&amp;$F847&amp;" "&amp;$G847,Bonuses!$B$1:$G$1006,4,FALSE)))</f>
        <v/>
      </c>
      <c r="AF847" s="14" t="str">
        <f>IF(ISERROR(VLOOKUP($AC847&amp;"-"&amp;$F847,Bonuses!$B$1:$G$1006,5,FALSE)),"",IF(VLOOKUP($AC847&amp;"-"&amp;$F847,Bonuses!$B$1:$G$1006,5,FALSE)="","",VLOOKUP($AC847&amp;"-"&amp;$F847,Bonuses!$B$1:$G$1006,6,FALSE)&amp;" yrs, "&amp;VLOOKUP($AC847&amp;"-"&amp;$F847,Bonuses!$B$1:$G$1006,5,FALSE)))</f>
        <v/>
      </c>
    </row>
    <row r="848" spans="1:32" s="19" customFormat="1" hidden="1" x14ac:dyDescent="0.3">
      <c r="A848" s="19">
        <v>5813</v>
      </c>
      <c r="B848" s="19">
        <f t="shared" si="58"/>
        <v>0</v>
      </c>
      <c r="C848" s="14" t="str">
        <f>IF(ISNUMBER(IFERROR(VLOOKUP($A848,Pit!$A$4:$A$600,1,FALSE),"B")),"P","B")</f>
        <v>B</v>
      </c>
      <c r="D848" s="15">
        <f>IF($C848="B",VLOOKUP($A848,Bat!$A$4:$BG$1500,D$1,FALSE),VLOOKUP($A848,Pit!$A$4:$BA$1686,D$2,FALSE))</f>
        <v>5813</v>
      </c>
      <c r="E848" s="14" t="str">
        <f>IF($C848="B",VLOOKUP($A848,Bat!$A$4:$BG$1500,E$1,FALSE),VLOOKUP($A848,Pit!$A$4:$BA$1686,E$2,FALSE))</f>
        <v>C</v>
      </c>
      <c r="F848" s="14" t="str">
        <f>IF($C848="B",VLOOKUP($A848,Bat!$A$4:$BG$1500,F$1,FALSE),VLOOKUP($A848,Pit!$A$4:$BA$1686,F$2,FALSE))</f>
        <v>Steve</v>
      </c>
      <c r="G848" s="14" t="str">
        <f>IF($C848="B",VLOOKUP($A848,Bat!$A$4:$BG$1500,G$1,FALSE),VLOOKUP($A848,Pit!$A$4:$BA$1686,G$2,FALSE))</f>
        <v>Anthony</v>
      </c>
      <c r="H848" s="14">
        <f>IF($C848="B",VLOOKUP($A848,Bat!$A$4:$BG$1500,H$1,FALSE),VLOOKUP($A848,Pit!$A$4:$BA$1686,H$2,FALSE))</f>
        <v>21</v>
      </c>
      <c r="I848" s="14" t="str">
        <f>IF($C848="B",VLOOKUP($A848,Bat!$A$4:$BG$1500,I$1,FALSE),VLOOKUP($A848,Pit!$A$4:$BA$1686,I$2,FALSE))</f>
        <v>R</v>
      </c>
      <c r="J848" s="14" t="str">
        <f>IF($C848="B",VLOOKUP($A848,Bat!$A$4:$BG$1500,J$1,FALSE),VLOOKUP($A848,Pit!$A$4:$BA$1686,J$2,FALSE))</f>
        <v>R</v>
      </c>
      <c r="K848" s="14" t="str">
        <f>IF($C848="B",VLOOKUP($A848,Bat!$A$4:$BG$1500,K$1,FALSE),VLOOKUP($A848,Pit!$A$4:$BA$1686,K$2,FALSE))</f>
        <v>Normal</v>
      </c>
      <c r="L848" s="15" t="str">
        <f>IF($C848="B",VLOOKUP($A848,Bat!$A$4:$BG$1500,L$1,FALSE),VLOOKUP($A848,Pit!$A$4:$BA$1686,L$2,FALSE))</f>
        <v>Normal</v>
      </c>
      <c r="M848" s="14">
        <f>IF($C848="B",VLOOKUP($A848,Bat!$A$4:$BG$1500,M$1,FALSE),VLOOKUP($A848,Pit!$A$4:$BA$1686,M$2,FALSE))</f>
        <v>3</v>
      </c>
      <c r="N848" s="14">
        <f>IF($C848="B",VLOOKUP($A848,Bat!$A$4:$BG$1500,N$1,FALSE),VLOOKUP($A848,Pit!$A$4:$BA$1686,N$2,FALSE))</f>
        <v>3</v>
      </c>
      <c r="O848" s="14">
        <f>IF($C848="B",VLOOKUP($A848,Bat!$A$4:$BG$1500,O$1,FALSE),VLOOKUP($A848,Pit!$A$4:$BA$1686,O$2,FALSE))</f>
        <v>4</v>
      </c>
      <c r="P848" s="14">
        <f>IF($C848="B",VLOOKUP($A848,Bat!$A$4:$BG$1500,P$1,FALSE),VLOOKUP($A848,Pit!$A$4:$BA$1686,P$2,FALSE))</f>
        <v>4</v>
      </c>
      <c r="Q848" s="15">
        <f>IF($C848="B",VLOOKUP($A848,Bat!$A$4:$BG$1500,Q$1,FALSE),VLOOKUP($A848,Pit!$A$4:$BA$1686,Q$2,FALSE))</f>
        <v>3</v>
      </c>
      <c r="R848" s="16">
        <f>IF($C848="B",VLOOKUP($A848,Bat!$A$4:$BG$1500,R$1,FALSE),VLOOKUP($A848,Pit!$A$4:$BA$1686,R$2,FALSE))</f>
        <v>105.80195564142056</v>
      </c>
      <c r="S848" s="17">
        <f>IF($C848="B",VLOOKUP($A848,Bat!$A$4:$BG$1500,S$1,FALSE),VLOOKUP($A848,Pit!$A$4:$BA$1686,S$2,FALSE))</f>
        <v>-0.48170457425653901</v>
      </c>
      <c r="T848" s="48" t="str">
        <f>IF($C848="B",VLOOKUP($A848,Bat!$A$4:$BG$1500,T$1,FALSE),VLOOKUP($A848,Pit!$A$4:$BA$1686,T$2,FALSE))</f>
        <v>$100k</v>
      </c>
      <c r="U848" s="19">
        <f>IF($C848="B",VLOOKUP($A848,Bat!$A$4:$AU$1464,46,FALSE),VLOOKUP($A848,Pit!$A$4:$BD$1664,55,FALSE))</f>
        <v>800</v>
      </c>
      <c r="V848" s="19">
        <f>IF($C848="B",VLOOKUP($A848,Bat!$A$4:$BA$1464,47,FALSE),VLOOKUP($A848,Pit!$A$4:$BF$1664,56,FALSE))</f>
        <v>800</v>
      </c>
      <c r="W848" s="19">
        <f>IF($C848="B",VLOOKUP($A848,Bat!$A$4:$BA$1464,48,FALSE),VLOOKUP($A848,Pit!$A$4:$BF$1664,57,FALSE))</f>
        <v>0</v>
      </c>
      <c r="X848" s="14">
        <f t="shared" si="59"/>
        <v>1602</v>
      </c>
      <c r="Y848" s="20">
        <f t="shared" si="60"/>
        <v>752</v>
      </c>
      <c r="Z848" s="14" t="str">
        <f>IFERROR(VLOOKUP($D848,Results37!$F$3:$L$1396,Z$1,FALSE),"")</f>
        <v/>
      </c>
      <c r="AA848" s="43" t="str">
        <f>IF(ISERROR(VLOOKUP(D848,Results37!$F$3:$O$1399,AA$1,FALSE)),"",IF(VLOOKUP(D848,Results37!$F$3:$O$1399,AA$1+1,FALSE)=1,"S"&amp;VLOOKUP(D848,Results37!$F$3:$O$1399,AA$1,FALSE),VLOOKUP(D848,Results37!$F$3:$O$1399,AA$1,FALSE)))</f>
        <v/>
      </c>
      <c r="AB848" s="14" t="str">
        <f>IFERROR(VLOOKUP($D848,Results37!$F$3:$L$1396,AB$1,FALSE),"")</f>
        <v/>
      </c>
      <c r="AC848" s="14" t="str">
        <f>IFERROR(VLOOKUP($D848,Results37!$F$3:$L$1396,AC$1,FALSE),"")</f>
        <v/>
      </c>
      <c r="AD848" s="14" t="e">
        <f t="shared" si="61"/>
        <v>#VALUE!</v>
      </c>
      <c r="AE848" s="18" t="str">
        <f>IF(ISERROR(VLOOKUP($AC848&amp;"-"&amp;$F848&amp;" "&amp;G848,Bonuses!$B$1:$G$1006,4,FALSE)),"",INT(VLOOKUP($AC848&amp;"-"&amp;$F848&amp;" "&amp;$G848,Bonuses!$B$1:$G$1006,4,FALSE)))</f>
        <v/>
      </c>
      <c r="AF848" s="14" t="str">
        <f>AA848&amp;"."&amp;AB848&amp;" ("&amp;Z848&amp;") - "&amp;E848&amp;" "&amp;F848&amp;" "&amp;G848</f>
        <v>. () - C Steve Anthony</v>
      </c>
    </row>
    <row r="849" spans="1:32" s="19" customFormat="1" hidden="1" x14ac:dyDescent="0.3">
      <c r="A849" s="19">
        <v>9660</v>
      </c>
      <c r="B849" s="19">
        <f t="shared" si="58"/>
        <v>0</v>
      </c>
      <c r="C849" s="14" t="str">
        <f>IF(ISNUMBER(IFERROR(VLOOKUP($A849,Pit!$A$4:$A$600,1,FALSE),"B")),"P","B")</f>
        <v>B</v>
      </c>
      <c r="D849" s="15">
        <f>IF($C849="B",VLOOKUP($A849,Bat!$A$4:$BG$1500,D$1,FALSE),VLOOKUP($A849,Pit!$A$4:$BA$1686,D$2,FALSE))</f>
        <v>9660</v>
      </c>
      <c r="E849" s="14" t="str">
        <f>IF($C849="B",VLOOKUP($A849,Bat!$A$4:$BG$1500,E$1,FALSE),VLOOKUP($A849,Pit!$A$4:$BA$1686,E$2,FALSE))</f>
        <v>1B</v>
      </c>
      <c r="F849" s="14" t="str">
        <f>IF($C849="B",VLOOKUP($A849,Bat!$A$4:$BG$1500,F$1,FALSE),VLOOKUP($A849,Pit!$A$4:$BA$1686,F$2,FALSE))</f>
        <v>Ronaldo</v>
      </c>
      <c r="G849" s="14" t="str">
        <f>IF($C849="B",VLOOKUP($A849,Bat!$A$4:$BG$1500,G$1,FALSE),VLOOKUP($A849,Pit!$A$4:$BA$1686,G$2,FALSE))</f>
        <v>Martínez</v>
      </c>
      <c r="H849" s="14">
        <f>IF($C849="B",VLOOKUP($A849,Bat!$A$4:$BG$1500,H$1,FALSE),VLOOKUP($A849,Pit!$A$4:$BA$1686,H$2,FALSE))</f>
        <v>18</v>
      </c>
      <c r="I849" s="14" t="str">
        <f>IF($C849="B",VLOOKUP($A849,Bat!$A$4:$BG$1500,I$1,FALSE),VLOOKUP($A849,Pit!$A$4:$BA$1686,I$2,FALSE))</f>
        <v>R</v>
      </c>
      <c r="J849" s="14" t="str">
        <f>IF($C849="B",VLOOKUP($A849,Bat!$A$4:$BG$1500,J$1,FALSE),VLOOKUP($A849,Pit!$A$4:$BA$1686,J$2,FALSE))</f>
        <v>R</v>
      </c>
      <c r="K849" s="14" t="str">
        <f>IF($C849="B",VLOOKUP($A849,Bat!$A$4:$BG$1500,K$1,FALSE),VLOOKUP($A849,Pit!$A$4:$BA$1686,K$2,FALSE))</f>
        <v>High</v>
      </c>
      <c r="L849" s="15" t="str">
        <f>IF($C849="B",VLOOKUP($A849,Bat!$A$4:$BG$1500,L$1,FALSE),VLOOKUP($A849,Pit!$A$4:$BA$1686,L$2,FALSE))</f>
        <v>Normal</v>
      </c>
      <c r="M849" s="14">
        <f>IF($C849="B",VLOOKUP($A849,Bat!$A$4:$BG$1500,M$1,FALSE),VLOOKUP($A849,Pit!$A$4:$BA$1686,M$2,FALSE))</f>
        <v>2</v>
      </c>
      <c r="N849" s="14">
        <f>IF($C849="B",VLOOKUP($A849,Bat!$A$4:$BG$1500,N$1,FALSE),VLOOKUP($A849,Pit!$A$4:$BA$1686,N$2,FALSE))</f>
        <v>2</v>
      </c>
      <c r="O849" s="14">
        <f>IF($C849="B",VLOOKUP($A849,Bat!$A$4:$BG$1500,O$1,FALSE),VLOOKUP($A849,Pit!$A$4:$BA$1686,O$2,FALSE))</f>
        <v>2</v>
      </c>
      <c r="P849" s="14">
        <f>IF($C849="B",VLOOKUP($A849,Bat!$A$4:$BG$1500,P$1,FALSE),VLOOKUP($A849,Pit!$A$4:$BA$1686,P$2,FALSE))</f>
        <v>4</v>
      </c>
      <c r="Q849" s="15">
        <f>IF($C849="B",VLOOKUP($A849,Bat!$A$4:$BG$1500,Q$1,FALSE),VLOOKUP($A849,Pit!$A$4:$BA$1686,Q$2,FALSE))</f>
        <v>2</v>
      </c>
      <c r="R849" s="16">
        <f>IF($C849="B",VLOOKUP($A849,Bat!$A$4:$BG$1500,R$1,FALSE),VLOOKUP($A849,Pit!$A$4:$BA$1686,R$2,FALSE))</f>
        <v>104.97761801278205</v>
      </c>
      <c r="S849" s="17">
        <f>IF($C849="B",VLOOKUP($A849,Bat!$A$4:$BG$1500,S$1,FALSE),VLOOKUP($A849,Pit!$A$4:$BA$1686,S$2,FALSE))</f>
        <v>-0.65389945272805861</v>
      </c>
      <c r="T849" s="48" t="str">
        <f>IF($C849="B",VLOOKUP($A849,Bat!$A$4:$BG$1500,T$1,FALSE),VLOOKUP($A849,Pit!$A$4:$BA$1686,T$2,FALSE))</f>
        <v>$65k</v>
      </c>
      <c r="U849" s="19">
        <f>IF($C849="B",VLOOKUP($A849,Bat!$A$4:$AU$1464,46,FALSE),VLOOKUP($A849,Pit!$A$4:$BD$1664,55,FALSE))</f>
        <v>800</v>
      </c>
      <c r="V849" s="19">
        <f>IF($C849="B",VLOOKUP($A849,Bat!$A$4:$BA$1464,47,FALSE),VLOOKUP($A849,Pit!$A$4:$BF$1664,56,FALSE))</f>
        <v>800</v>
      </c>
      <c r="W849" s="19">
        <f>IF($C849="B",VLOOKUP($A849,Bat!$A$4:$BA$1464,48,FALSE),VLOOKUP($A849,Pit!$A$4:$BF$1664,57,FALSE))</f>
        <v>0</v>
      </c>
      <c r="X849" s="14">
        <f t="shared" si="59"/>
        <v>1696</v>
      </c>
      <c r="Y849" s="20">
        <f t="shared" si="60"/>
        <v>846</v>
      </c>
      <c r="Z849" s="14" t="str">
        <f>IFERROR(VLOOKUP($D849,Results37!$F$3:$L$1396,Z$1,FALSE),"")</f>
        <v/>
      </c>
      <c r="AA849" s="43" t="str">
        <f>IF(ISERROR(VLOOKUP(D849,Results37!$F$3:$O$1399,AA$1,FALSE)),"",IF(VLOOKUP(D849,Results37!$F$3:$O$1399,AA$1+1,FALSE)=1,"S"&amp;VLOOKUP(D849,Results37!$F$3:$O$1399,AA$1,FALSE),VLOOKUP(D849,Results37!$F$3:$O$1399,AA$1,FALSE)))</f>
        <v/>
      </c>
      <c r="AB849" s="14" t="str">
        <f>IFERROR(VLOOKUP($D849,Results37!$F$3:$L$1396,AB$1,FALSE),"")</f>
        <v/>
      </c>
      <c r="AC849" s="14" t="str">
        <f>IFERROR(VLOOKUP($D849,Results37!$F$3:$L$1396,AC$1,FALSE),"")</f>
        <v/>
      </c>
      <c r="AD849" s="14" t="e">
        <f t="shared" si="61"/>
        <v>#VALUE!</v>
      </c>
      <c r="AE849" s="18" t="str">
        <f>IF(ISERROR(VLOOKUP($AC849&amp;"-"&amp;$F849&amp;" "&amp;G849,Bonuses!$B$1:$G$1006,4,FALSE)),"",INT(VLOOKUP($AC849&amp;"-"&amp;$F849&amp;" "&amp;$G849,Bonuses!$B$1:$G$1006,4,FALSE)))</f>
        <v/>
      </c>
      <c r="AF849" s="14" t="str">
        <f>AA849&amp;"."&amp;AB849&amp;" ("&amp;Z849&amp;") - "&amp;E849&amp;" "&amp;F849&amp;" "&amp;G849</f>
        <v>. () - 1B Ronaldo Martínez</v>
      </c>
    </row>
    <row r="850" spans="1:32" s="19" customFormat="1" hidden="1" x14ac:dyDescent="0.3">
      <c r="A850" s="19">
        <v>13307</v>
      </c>
      <c r="B850" s="19">
        <f t="shared" si="58"/>
        <v>0</v>
      </c>
      <c r="C850" s="14" t="str">
        <f>IF(ISNUMBER(IFERROR(VLOOKUP($A850,Pit!$A$4:$A$600,1,FALSE),"B")),"P","B")</f>
        <v>P</v>
      </c>
      <c r="D850" s="15">
        <f>IF($C850="B",VLOOKUP($A850,Bat!$A$4:$BG$1500,D$1,FALSE),VLOOKUP($A850,Pit!$A$4:$BA$1686,D$2,FALSE))</f>
        <v>13307</v>
      </c>
      <c r="E850" s="14" t="str">
        <f>IF($C850="B",VLOOKUP($A850,Bat!$A$4:$BG$1500,E$1,FALSE),VLOOKUP($A850,Pit!$A$4:$BA$1686,E$2,FALSE))</f>
        <v>SP</v>
      </c>
      <c r="F850" s="14" t="str">
        <f>IF($C850="B",VLOOKUP($A850,Bat!$A$4:$BG$1500,F$1,FALSE),VLOOKUP($A850,Pit!$A$4:$BA$1686,F$2,FALSE))</f>
        <v>Arturo</v>
      </c>
      <c r="G850" s="14" t="str">
        <f>IF($C850="B",VLOOKUP($A850,Bat!$A$4:$BG$1500,G$1,FALSE),VLOOKUP($A850,Pit!$A$4:$BA$1686,G$2,FALSE))</f>
        <v>Tavárez</v>
      </c>
      <c r="H850" s="14">
        <f>IF($C850="B",VLOOKUP($A850,Bat!$A$4:$BG$1500,H$1,FALSE),VLOOKUP($A850,Pit!$A$4:$BA$1686,H$2,FALSE))</f>
        <v>21</v>
      </c>
      <c r="I850" s="14" t="str">
        <f>IF($C850="B",VLOOKUP($A850,Bat!$A$4:$BG$1500,I$1,FALSE),VLOOKUP($A850,Pit!$A$4:$BA$1686,I$2,FALSE))</f>
        <v>R</v>
      </c>
      <c r="J850" s="14" t="str">
        <f>IF($C850="B",VLOOKUP($A850,Bat!$A$4:$BG$1500,J$1,FALSE),VLOOKUP($A850,Pit!$A$4:$BA$1686,J$2,FALSE))</f>
        <v>R</v>
      </c>
      <c r="K850" s="14" t="str">
        <f>IF($C850="B",VLOOKUP($A850,Bat!$A$4:$BG$1500,K$1,FALSE),VLOOKUP($A850,Pit!$A$4:$BA$1686,K$2,FALSE))</f>
        <v>Low</v>
      </c>
      <c r="L850" s="15" t="str">
        <f>IF($C850="B",VLOOKUP($A850,Bat!$A$4:$BG$1500,L$1,FALSE),VLOOKUP($A850,Pit!$A$4:$BA$1686,L$2,FALSE))</f>
        <v>Low</v>
      </c>
      <c r="M850" s="14">
        <f>IF($C850="B",VLOOKUP($A850,Bat!$A$4:$BG$1500,M$1,FALSE),VLOOKUP($A850,Pit!$A$4:$BA$1686,M$2,FALSE))</f>
        <v>5</v>
      </c>
      <c r="N850" s="14">
        <f>IF($C850="B",VLOOKUP($A850,Bat!$A$4:$BG$1500,N$1,FALSE),VLOOKUP($A850,Pit!$A$4:$BA$1686,N$2,FALSE))</f>
        <v>2</v>
      </c>
      <c r="O850" s="14">
        <f>IF($C850="B",VLOOKUP($A850,Bat!$A$4:$BG$1500,O$1,FALSE),VLOOKUP($A850,Pit!$A$4:$BA$1686,O$2,FALSE))</f>
        <v>2</v>
      </c>
      <c r="P850" s="14" t="str">
        <f>IF($C850="B",VLOOKUP($A850,Bat!$A$4:$BG$1500,P$1,FALSE),VLOOKUP($A850,Pit!$A$4:$BA$1686,P$2,FALSE))</f>
        <v>95-97 Mph</v>
      </c>
      <c r="Q850" s="15">
        <f>IF($C850="B",VLOOKUP($A850,Bat!$A$4:$BG$1500,Q$1,FALSE),VLOOKUP($A850,Pit!$A$4:$BA$1686,Q$2,FALSE))</f>
        <v>4</v>
      </c>
      <c r="R850" s="16">
        <f>IF($C850="B",VLOOKUP($A850,Bat!$A$4:$BG$1500,R$1,FALSE),VLOOKUP($A850,Pit!$A$4:$BA$1686,R$2,FALSE))</f>
        <v>95.728602774502363</v>
      </c>
      <c r="S850" s="17">
        <f>IF($C850="B",VLOOKUP($A850,Bat!$A$4:$BG$1500,S$1,FALSE),VLOOKUP($A850,Pit!$A$4:$BA$1686,S$2,FALSE))</f>
        <v>-0.48622820750308732</v>
      </c>
      <c r="T850" s="48" t="str">
        <f>IF($C850="B",VLOOKUP($A850,Bat!$A$4:$BG$1500,T$1,FALSE),VLOOKUP($A850,Pit!$A$4:$BA$1686,T$2,FALSE))</f>
        <v>$20k</v>
      </c>
      <c r="U850" s="19">
        <f>IF($C850="B",VLOOKUP($A850,Bat!$A$4:$AU$1464,46,FALSE),VLOOKUP($A850,Pit!$A$4:$BD$1664,55,FALSE))</f>
        <v>800</v>
      </c>
      <c r="V850" s="19">
        <f>IF($C850="B",VLOOKUP($A850,Bat!$A$4:$BA$1464,47,FALSE),VLOOKUP($A850,Pit!$A$4:$BF$1664,56,FALSE))</f>
        <v>800</v>
      </c>
      <c r="W850" s="19">
        <f>IF($C850="B",VLOOKUP($A850,Bat!$A$4:$BA$1464,48,FALSE),VLOOKUP($A850,Pit!$A$4:$BF$1664,57,FALSE))</f>
        <v>0</v>
      </c>
      <c r="X850" s="14">
        <f t="shared" si="59"/>
        <v>1604</v>
      </c>
      <c r="Y850" s="20">
        <f t="shared" si="60"/>
        <v>754</v>
      </c>
      <c r="Z850" s="14" t="str">
        <f>IFERROR(VLOOKUP($D850,Results37!$F$3:$L$1396,Z$1,FALSE),"")</f>
        <v/>
      </c>
      <c r="AA850" s="43" t="str">
        <f>IF(ISERROR(VLOOKUP(D850,Results37!$F$3:$O$1399,AA$1,FALSE)),"",IF(VLOOKUP(D850,Results37!$F$3:$O$1399,AA$1+1,FALSE)=1,"S"&amp;VLOOKUP(D850,Results37!$F$3:$O$1399,AA$1,FALSE),VLOOKUP(D850,Results37!$F$3:$O$1399,AA$1,FALSE)))</f>
        <v/>
      </c>
      <c r="AB850" s="14" t="str">
        <f>IFERROR(VLOOKUP($D850,Results37!$F$3:$L$1396,AB$1,FALSE),"")</f>
        <v/>
      </c>
      <c r="AC850" s="14" t="str">
        <f>IFERROR(VLOOKUP($D850,Results37!$F$3:$L$1396,AC$1,FALSE),"")</f>
        <v/>
      </c>
      <c r="AD850" s="14" t="e">
        <f t="shared" si="61"/>
        <v>#VALUE!</v>
      </c>
      <c r="AE850" s="18" t="str">
        <f>IF(ISERROR(VLOOKUP($AC850&amp;"-"&amp;$F850&amp;" "&amp;G850,Bonuses!$B$1:$G$1006,4,FALSE)),"",INT(VLOOKUP($AC850&amp;"-"&amp;$F850&amp;" "&amp;$G850,Bonuses!$B$1:$G$1006,4,FALSE)))</f>
        <v/>
      </c>
      <c r="AF850" s="14" t="str">
        <f>AA850&amp;"."&amp;AB850&amp;" ("&amp;Z850&amp;") - "&amp;E850&amp;" "&amp;F850&amp;" "&amp;G850</f>
        <v>. () - SP Arturo Tavárez</v>
      </c>
    </row>
    <row r="851" spans="1:32" s="19" customFormat="1" hidden="1" x14ac:dyDescent="0.3">
      <c r="A851" s="19">
        <v>9909</v>
      </c>
      <c r="B851" s="19">
        <f t="shared" si="58"/>
        <v>0</v>
      </c>
      <c r="C851" s="14" t="str">
        <f>IF(ISNUMBER(IFERROR(VLOOKUP($A851,Pit!$A$4:$A$600,1,FALSE),"B")),"P","B")</f>
        <v>B</v>
      </c>
      <c r="D851" s="15">
        <f>IF($C851="B",VLOOKUP($A851,Bat!$A$4:$BG$1500,D$1,FALSE),VLOOKUP($A851,Pit!$A$4:$BA$1686,D$2,FALSE))</f>
        <v>9909</v>
      </c>
      <c r="E851" s="14" t="str">
        <f>IF($C851="B",VLOOKUP($A851,Bat!$A$4:$BG$1500,E$1,FALSE),VLOOKUP($A851,Pit!$A$4:$BA$1686,E$2,FALSE))</f>
        <v>1B</v>
      </c>
      <c r="F851" s="14" t="str">
        <f>IF($C851="B",VLOOKUP($A851,Bat!$A$4:$BG$1500,F$1,FALSE),VLOOKUP($A851,Pit!$A$4:$BA$1686,F$2,FALSE))</f>
        <v>Alonso</v>
      </c>
      <c r="G851" s="14" t="str">
        <f>IF($C851="B",VLOOKUP($A851,Bat!$A$4:$BG$1500,G$1,FALSE),VLOOKUP($A851,Pit!$A$4:$BA$1686,G$2,FALSE))</f>
        <v>López</v>
      </c>
      <c r="H851" s="14">
        <f>IF($C851="B",VLOOKUP($A851,Bat!$A$4:$BG$1500,H$1,FALSE),VLOOKUP($A851,Pit!$A$4:$BA$1686,H$2,FALSE))</f>
        <v>21</v>
      </c>
      <c r="I851" s="14" t="str">
        <f>IF($C851="B",VLOOKUP($A851,Bat!$A$4:$BG$1500,I$1,FALSE),VLOOKUP($A851,Pit!$A$4:$BA$1686,I$2,FALSE))</f>
        <v>R</v>
      </c>
      <c r="J851" s="14" t="str">
        <f>IF($C851="B",VLOOKUP($A851,Bat!$A$4:$BG$1500,J$1,FALSE),VLOOKUP($A851,Pit!$A$4:$BA$1686,J$2,FALSE))</f>
        <v>R</v>
      </c>
      <c r="K851" s="14" t="str">
        <f>IF($C851="B",VLOOKUP($A851,Bat!$A$4:$BG$1500,K$1,FALSE),VLOOKUP($A851,Pit!$A$4:$BA$1686,K$2,FALSE))</f>
        <v>Low</v>
      </c>
      <c r="L851" s="15" t="str">
        <f>IF($C851="B",VLOOKUP($A851,Bat!$A$4:$BG$1500,L$1,FALSE),VLOOKUP($A851,Pit!$A$4:$BA$1686,L$2,FALSE))</f>
        <v>Normal</v>
      </c>
      <c r="M851" s="14">
        <f>IF($C851="B",VLOOKUP($A851,Bat!$A$4:$BG$1500,M$1,FALSE),VLOOKUP($A851,Pit!$A$4:$BA$1686,M$2,FALSE))</f>
        <v>3</v>
      </c>
      <c r="N851" s="14">
        <f>IF($C851="B",VLOOKUP($A851,Bat!$A$4:$BG$1500,N$1,FALSE),VLOOKUP($A851,Pit!$A$4:$BA$1686,N$2,FALSE))</f>
        <v>4</v>
      </c>
      <c r="O851" s="14">
        <f>IF($C851="B",VLOOKUP($A851,Bat!$A$4:$BG$1500,O$1,FALSE),VLOOKUP($A851,Pit!$A$4:$BA$1686,O$2,FALSE))</f>
        <v>4</v>
      </c>
      <c r="P851" s="14">
        <f>IF($C851="B",VLOOKUP($A851,Bat!$A$4:$BG$1500,P$1,FALSE),VLOOKUP($A851,Pit!$A$4:$BA$1686,P$2,FALSE))</f>
        <v>4</v>
      </c>
      <c r="Q851" s="15">
        <f>IF($C851="B",VLOOKUP($A851,Bat!$A$4:$BG$1500,Q$1,FALSE),VLOOKUP($A851,Pit!$A$4:$BA$1686,Q$2,FALSE))</f>
        <v>3</v>
      </c>
      <c r="R851" s="16">
        <f>IF($C851="B",VLOOKUP($A851,Bat!$A$4:$BG$1500,R$1,FALSE),VLOOKUP($A851,Pit!$A$4:$BA$1686,R$2,FALSE))</f>
        <v>105.72814070207116</v>
      </c>
      <c r="S851" s="17">
        <f>IF($C851="B",VLOOKUP($A851,Bat!$A$4:$BG$1500,S$1,FALSE),VLOOKUP($A851,Pit!$A$4:$BA$1686,S$2,FALSE))</f>
        <v>-0.49712368660695555</v>
      </c>
      <c r="T851" s="48" t="str">
        <f>IF($C851="B",VLOOKUP($A851,Bat!$A$4:$BG$1500,T$1,FALSE),VLOOKUP($A851,Pit!$A$4:$BA$1686,T$2,FALSE))</f>
        <v>$38k</v>
      </c>
      <c r="U851" s="19">
        <f>IF($C851="B",VLOOKUP($A851,Bat!$A$4:$AU$1464,46,FALSE),VLOOKUP($A851,Pit!$A$4:$BD$1664,55,FALSE))</f>
        <v>800</v>
      </c>
      <c r="V851" s="19">
        <f>IF($C851="B",VLOOKUP($A851,Bat!$A$4:$BA$1464,47,FALSE),VLOOKUP($A851,Pit!$A$4:$BF$1664,56,FALSE))</f>
        <v>800</v>
      </c>
      <c r="W851" s="19">
        <f>IF($C851="B",VLOOKUP($A851,Bat!$A$4:$BA$1464,48,FALSE),VLOOKUP($A851,Pit!$A$4:$BF$1664,57,FALSE))</f>
        <v>0</v>
      </c>
      <c r="X851" s="14">
        <f t="shared" si="59"/>
        <v>1610</v>
      </c>
      <c r="Y851" s="20">
        <f t="shared" si="60"/>
        <v>760</v>
      </c>
      <c r="Z851" s="14" t="str">
        <f>IFERROR(VLOOKUP($D851,Results37!$F$3:$L$1396,Z$1,FALSE),"")</f>
        <v/>
      </c>
      <c r="AA851" s="43" t="str">
        <f>IF(ISERROR(VLOOKUP(D851,Results37!$F$3:$O$1399,AA$1,FALSE)),"",IF(VLOOKUP(D851,Results37!$F$3:$O$1399,AA$1+1,FALSE)=1,"S"&amp;VLOOKUP(D851,Results37!$F$3:$O$1399,AA$1,FALSE),VLOOKUP(D851,Results37!$F$3:$O$1399,AA$1,FALSE)))</f>
        <v/>
      </c>
      <c r="AB851" s="14" t="str">
        <f>IFERROR(VLOOKUP($D851,Results37!$F$3:$L$1396,AB$1,FALSE),"")</f>
        <v/>
      </c>
      <c r="AC851" s="14" t="str">
        <f>IFERROR(VLOOKUP($D851,Results37!$F$3:$L$1396,AC$1,FALSE),"")</f>
        <v/>
      </c>
      <c r="AD851" s="14" t="e">
        <f t="shared" si="61"/>
        <v>#VALUE!</v>
      </c>
      <c r="AE851" s="18" t="str">
        <f>IF(ISERROR(VLOOKUP($AC851&amp;"-"&amp;$F851&amp;" "&amp;G851,Bonuses!$B$1:$G$1006,4,FALSE)),"",INT(VLOOKUP($AC851&amp;"-"&amp;$F851&amp;" "&amp;$G851,Bonuses!$B$1:$G$1006,4,FALSE)))</f>
        <v/>
      </c>
      <c r="AF851" s="14" t="str">
        <f>IF(ISERROR(VLOOKUP($AC851&amp;"-"&amp;$F851,Bonuses!$B$1:$G$1006,5,FALSE)),"",IF(VLOOKUP($AC851&amp;"-"&amp;$F851,Bonuses!$B$1:$G$1006,5,FALSE)="","",VLOOKUP($AC851&amp;"-"&amp;$F851,Bonuses!$B$1:$G$1006,6,FALSE)&amp;" yrs, "&amp;VLOOKUP($AC851&amp;"-"&amp;$F851,Bonuses!$B$1:$G$1006,5,FALSE)))</f>
        <v/>
      </c>
    </row>
    <row r="852" spans="1:32" s="19" customFormat="1" hidden="1" x14ac:dyDescent="0.3">
      <c r="A852" s="19">
        <v>13199</v>
      </c>
      <c r="B852" s="19">
        <f t="shared" si="58"/>
        <v>0</v>
      </c>
      <c r="C852" s="14" t="str">
        <f>IF(ISNUMBER(IFERROR(VLOOKUP($A852,Pit!$A$4:$A$600,1,FALSE),"B")),"P","B")</f>
        <v>B</v>
      </c>
      <c r="D852" s="15">
        <f>IF($C852="B",VLOOKUP($A852,Bat!$A$4:$BG$1500,D$1,FALSE),VLOOKUP($A852,Pit!$A$4:$BA$1686,D$2,FALSE))</f>
        <v>13199</v>
      </c>
      <c r="E852" s="14" t="str">
        <f>IF($C852="B",VLOOKUP($A852,Bat!$A$4:$BG$1500,E$1,FALSE),VLOOKUP($A852,Pit!$A$4:$BA$1686,E$2,FALSE))</f>
        <v>SS</v>
      </c>
      <c r="F852" s="14" t="str">
        <f>IF($C852="B",VLOOKUP($A852,Bat!$A$4:$BG$1500,F$1,FALSE),VLOOKUP($A852,Pit!$A$4:$BA$1686,F$2,FALSE))</f>
        <v>Dwight</v>
      </c>
      <c r="G852" s="14" t="str">
        <f>IF($C852="B",VLOOKUP($A852,Bat!$A$4:$BG$1500,G$1,FALSE),VLOOKUP($A852,Pit!$A$4:$BA$1686,G$2,FALSE))</f>
        <v>Buys</v>
      </c>
      <c r="H852" s="14">
        <f>IF($C852="B",VLOOKUP($A852,Bat!$A$4:$BG$1500,H$1,FALSE),VLOOKUP($A852,Pit!$A$4:$BA$1686,H$2,FALSE))</f>
        <v>21</v>
      </c>
      <c r="I852" s="14" t="str">
        <f>IF($C852="B",VLOOKUP($A852,Bat!$A$4:$BG$1500,I$1,FALSE),VLOOKUP($A852,Pit!$A$4:$BA$1686,I$2,FALSE))</f>
        <v>L</v>
      </c>
      <c r="J852" s="14" t="str">
        <f>IF($C852="B",VLOOKUP($A852,Bat!$A$4:$BG$1500,J$1,FALSE),VLOOKUP($A852,Pit!$A$4:$BA$1686,J$2,FALSE))</f>
        <v>R</v>
      </c>
      <c r="K852" s="14" t="str">
        <f>IF($C852="B",VLOOKUP($A852,Bat!$A$4:$BG$1500,K$1,FALSE),VLOOKUP($A852,Pit!$A$4:$BA$1686,K$2,FALSE))</f>
        <v>Low</v>
      </c>
      <c r="L852" s="15" t="str">
        <f>IF($C852="B",VLOOKUP($A852,Bat!$A$4:$BG$1500,L$1,FALSE),VLOOKUP($A852,Pit!$A$4:$BA$1686,L$2,FALSE))</f>
        <v>Normal</v>
      </c>
      <c r="M852" s="14">
        <f>IF($C852="B",VLOOKUP($A852,Bat!$A$4:$BG$1500,M$1,FALSE),VLOOKUP($A852,Pit!$A$4:$BA$1686,M$2,FALSE))</f>
        <v>3</v>
      </c>
      <c r="N852" s="14">
        <f>IF($C852="B",VLOOKUP($A852,Bat!$A$4:$BG$1500,N$1,FALSE),VLOOKUP($A852,Pit!$A$4:$BA$1686,N$2,FALSE))</f>
        <v>3</v>
      </c>
      <c r="O852" s="14">
        <f>IF($C852="B",VLOOKUP($A852,Bat!$A$4:$BG$1500,O$1,FALSE),VLOOKUP($A852,Pit!$A$4:$BA$1686,O$2,FALSE))</f>
        <v>3</v>
      </c>
      <c r="P852" s="14">
        <f>IF($C852="B",VLOOKUP($A852,Bat!$A$4:$BG$1500,P$1,FALSE),VLOOKUP($A852,Pit!$A$4:$BA$1686,P$2,FALSE))</f>
        <v>5</v>
      </c>
      <c r="Q852" s="15">
        <f>IF($C852="B",VLOOKUP($A852,Bat!$A$4:$BG$1500,Q$1,FALSE),VLOOKUP($A852,Pit!$A$4:$BA$1686,Q$2,FALSE))</f>
        <v>4</v>
      </c>
      <c r="R852" s="16">
        <f>IF($C852="B",VLOOKUP($A852,Bat!$A$4:$BG$1500,R$1,FALSE),VLOOKUP($A852,Pit!$A$4:$BA$1686,R$2,FALSE))</f>
        <v>105.7206230688828</v>
      </c>
      <c r="S852" s="17">
        <f>IF($C852="B",VLOOKUP($A852,Bat!$A$4:$BG$1500,S$1,FALSE),VLOOKUP($A852,Pit!$A$4:$BA$1686,S$2,FALSE))</f>
        <v>-0.49869403580404431</v>
      </c>
      <c r="T852" s="48" t="str">
        <f>IF($C852="B",VLOOKUP($A852,Bat!$A$4:$BG$1500,T$1,FALSE),VLOOKUP($A852,Pit!$A$4:$BA$1686,T$2,FALSE))</f>
        <v>-</v>
      </c>
      <c r="U852" s="19">
        <f>IF($C852="B",VLOOKUP($A852,Bat!$A$4:$AU$1464,46,FALSE),VLOOKUP($A852,Pit!$A$4:$BD$1664,55,FALSE))</f>
        <v>800</v>
      </c>
      <c r="V852" s="19">
        <f>IF($C852="B",VLOOKUP($A852,Bat!$A$4:$BA$1464,47,FALSE),VLOOKUP($A852,Pit!$A$4:$BF$1664,56,FALSE))</f>
        <v>800</v>
      </c>
      <c r="W852" s="19">
        <f>IF($C852="B",VLOOKUP($A852,Bat!$A$4:$BA$1464,48,FALSE),VLOOKUP($A852,Pit!$A$4:$BF$1664,57,FALSE))</f>
        <v>0</v>
      </c>
      <c r="X852" s="14">
        <f t="shared" si="59"/>
        <v>1613</v>
      </c>
      <c r="Y852" s="20">
        <f t="shared" si="60"/>
        <v>763</v>
      </c>
      <c r="Z852" s="14" t="str">
        <f>IFERROR(VLOOKUP($D852,Results37!$F$3:$L$1396,Z$1,FALSE),"")</f>
        <v/>
      </c>
      <c r="AA852" s="43" t="str">
        <f>IF(ISERROR(VLOOKUP(D852,Results37!$F$3:$O$1399,AA$1,FALSE)),"",IF(VLOOKUP(D852,Results37!$F$3:$O$1399,AA$1+1,FALSE)=1,"S"&amp;VLOOKUP(D852,Results37!$F$3:$O$1399,AA$1,FALSE),VLOOKUP(D852,Results37!$F$3:$O$1399,AA$1,FALSE)))</f>
        <v/>
      </c>
      <c r="AB852" s="14" t="str">
        <f>IFERROR(VLOOKUP($D852,Results37!$F$3:$L$1396,AB$1,FALSE),"")</f>
        <v/>
      </c>
      <c r="AC852" s="14" t="str">
        <f>IFERROR(VLOOKUP($D852,Results37!$F$3:$L$1396,AC$1,FALSE),"")</f>
        <v/>
      </c>
      <c r="AD852" s="14" t="e">
        <f t="shared" si="61"/>
        <v>#VALUE!</v>
      </c>
      <c r="AE852" s="18" t="str">
        <f>IF(ISERROR(VLOOKUP($AC852&amp;"-"&amp;$F852&amp;" "&amp;G852,Bonuses!$B$1:$G$1006,4,FALSE)),"",INT(VLOOKUP($AC852&amp;"-"&amp;$F852&amp;" "&amp;$G852,Bonuses!$B$1:$G$1006,4,FALSE)))</f>
        <v/>
      </c>
      <c r="AF852" s="14" t="str">
        <f>AA852&amp;"."&amp;AB852&amp;" ("&amp;Z852&amp;") - "&amp;E852&amp;" "&amp;F852&amp;" "&amp;G852</f>
        <v>. () - SS Dwight Buys</v>
      </c>
    </row>
    <row r="853" spans="1:32" s="19" customFormat="1" hidden="1" x14ac:dyDescent="0.3">
      <c r="A853" s="19">
        <v>10761</v>
      </c>
      <c r="B853" s="19">
        <f t="shared" si="58"/>
        <v>0</v>
      </c>
      <c r="C853" s="14" t="str">
        <f>IF(ISNUMBER(IFERROR(VLOOKUP($A853,Pit!$A$4:$A$600,1,FALSE),"B")),"P","B")</f>
        <v>P</v>
      </c>
      <c r="D853" s="15">
        <f>IF($C853="B",VLOOKUP($A853,Bat!$A$4:$BG$1500,D$1,FALSE),VLOOKUP($A853,Pit!$A$4:$BA$1686,D$2,FALSE))</f>
        <v>10761</v>
      </c>
      <c r="E853" s="14" t="str">
        <f>IF($C853="B",VLOOKUP($A853,Bat!$A$4:$BG$1500,E$1,FALSE),VLOOKUP($A853,Pit!$A$4:$BA$1686,E$2,FALSE))</f>
        <v>RP</v>
      </c>
      <c r="F853" s="14" t="str">
        <f>IF($C853="B",VLOOKUP($A853,Bat!$A$4:$BG$1500,F$1,FALSE),VLOOKUP($A853,Pit!$A$4:$BA$1686,F$2,FALSE))</f>
        <v>Teddy</v>
      </c>
      <c r="G853" s="14" t="str">
        <f>IF($C853="B",VLOOKUP($A853,Bat!$A$4:$BG$1500,G$1,FALSE),VLOOKUP($A853,Pit!$A$4:$BA$1686,G$2,FALSE))</f>
        <v>King</v>
      </c>
      <c r="H853" s="14">
        <f>IF($C853="B",VLOOKUP($A853,Bat!$A$4:$BG$1500,H$1,FALSE),VLOOKUP($A853,Pit!$A$4:$BA$1686,H$2,FALSE))</f>
        <v>21</v>
      </c>
      <c r="I853" s="14" t="str">
        <f>IF($C853="B",VLOOKUP($A853,Bat!$A$4:$BG$1500,I$1,FALSE),VLOOKUP($A853,Pit!$A$4:$BA$1686,I$2,FALSE))</f>
        <v>R</v>
      </c>
      <c r="J853" s="14" t="str">
        <f>IF($C853="B",VLOOKUP($A853,Bat!$A$4:$BG$1500,J$1,FALSE),VLOOKUP($A853,Pit!$A$4:$BA$1686,J$2,FALSE))</f>
        <v>R</v>
      </c>
      <c r="K853" s="14" t="str">
        <f>IF($C853="B",VLOOKUP($A853,Bat!$A$4:$BG$1500,K$1,FALSE),VLOOKUP($A853,Pit!$A$4:$BA$1686,K$2,FALSE))</f>
        <v>Normal</v>
      </c>
      <c r="L853" s="15" t="str">
        <f>IF($C853="B",VLOOKUP($A853,Bat!$A$4:$BG$1500,L$1,FALSE),VLOOKUP($A853,Pit!$A$4:$BA$1686,L$2,FALSE))</f>
        <v>Normal</v>
      </c>
      <c r="M853" s="14">
        <f>IF($C853="B",VLOOKUP($A853,Bat!$A$4:$BG$1500,M$1,FALSE),VLOOKUP($A853,Pit!$A$4:$BA$1686,M$2,FALSE))</f>
        <v>4</v>
      </c>
      <c r="N853" s="14">
        <f>IF($C853="B",VLOOKUP($A853,Bat!$A$4:$BG$1500,N$1,FALSE),VLOOKUP($A853,Pit!$A$4:$BA$1686,N$2,FALSE))</f>
        <v>2</v>
      </c>
      <c r="O853" s="14">
        <f>IF($C853="B",VLOOKUP($A853,Bat!$A$4:$BG$1500,O$1,FALSE),VLOOKUP($A853,Pit!$A$4:$BA$1686,O$2,FALSE))</f>
        <v>2</v>
      </c>
      <c r="P853" s="14" t="str">
        <f>IF($C853="B",VLOOKUP($A853,Bat!$A$4:$BG$1500,P$1,FALSE),VLOOKUP($A853,Pit!$A$4:$BA$1686,P$2,FALSE))</f>
        <v>89-91 Mph</v>
      </c>
      <c r="Q853" s="15">
        <f>IF($C853="B",VLOOKUP($A853,Bat!$A$4:$BG$1500,Q$1,FALSE),VLOOKUP($A853,Pit!$A$4:$BA$1686,Q$2,FALSE))</f>
        <v>9</v>
      </c>
      <c r="R853" s="16">
        <f>IF($C853="B",VLOOKUP($A853,Bat!$A$4:$BG$1500,R$1,FALSE),VLOOKUP($A853,Pit!$A$4:$BA$1686,R$2,FALSE))</f>
        <v>93.902927249428345</v>
      </c>
      <c r="S853" s="17">
        <f>IF($C853="B",VLOOKUP($A853,Bat!$A$4:$BG$1500,S$1,FALSE),VLOOKUP($A853,Pit!$A$4:$BA$1686,S$2,FALSE))</f>
        <v>-0.65465894174206574</v>
      </c>
      <c r="T853" s="48" t="str">
        <f>IF($C853="B",VLOOKUP($A853,Bat!$A$4:$BG$1500,T$1,FALSE),VLOOKUP($A853,Pit!$A$4:$BA$1686,T$2,FALSE))</f>
        <v>-</v>
      </c>
      <c r="U853" s="19">
        <f>IF($C853="B",VLOOKUP($A853,Bat!$A$4:$AU$1464,46,FALSE),VLOOKUP($A853,Pit!$A$4:$BD$1664,55,FALSE))</f>
        <v>800</v>
      </c>
      <c r="V853" s="19">
        <f>IF($C853="B",VLOOKUP($A853,Bat!$A$4:$BA$1464,47,FALSE),VLOOKUP($A853,Pit!$A$4:$BF$1664,56,FALSE))</f>
        <v>800</v>
      </c>
      <c r="W853" s="19">
        <f>IF($C853="B",VLOOKUP($A853,Bat!$A$4:$BA$1464,48,FALSE),VLOOKUP($A853,Pit!$A$4:$BF$1664,57,FALSE))</f>
        <v>0</v>
      </c>
      <c r="X853" s="14">
        <f t="shared" si="59"/>
        <v>1698</v>
      </c>
      <c r="Y853" s="20">
        <f t="shared" si="60"/>
        <v>848</v>
      </c>
      <c r="Z853" s="14">
        <f>IFERROR(VLOOKUP($D853,Results37!$F$3:$L$1396,Z$1,FALSE),"")</f>
        <v>507</v>
      </c>
      <c r="AA853" s="43">
        <f>IF(ISERROR(VLOOKUP(D853,Results37!$F$3:$O$1399,AA$1,FALSE)),"",IF(VLOOKUP(D853,Results37!$F$3:$O$1399,AA$1+1,FALSE)=1,"S"&amp;VLOOKUP(D853,Results37!$F$3:$O$1399,AA$1,FALSE),VLOOKUP(D853,Results37!$F$3:$O$1399,AA$1,FALSE)))</f>
        <v>17</v>
      </c>
      <c r="AB853" s="14">
        <f>IFERROR(VLOOKUP($D853,Results37!$F$3:$L$1396,AB$1,FALSE),"")</f>
        <v>7</v>
      </c>
      <c r="AC853" s="14" t="str">
        <f>IFERROR(VLOOKUP($D853,Results37!$F$3:$L$1396,AC$1,FALSE),"")</f>
        <v>Madison Malts</v>
      </c>
      <c r="AD853" s="14">
        <f t="shared" si="61"/>
        <v>1191</v>
      </c>
      <c r="AE853" s="18" t="str">
        <f>IF(ISERROR(VLOOKUP($AC853&amp;"-"&amp;$F853&amp;" "&amp;G853,Bonuses!$B$1:$G$1006,4,FALSE)),"",INT(VLOOKUP($AC853&amp;"-"&amp;$F853&amp;" "&amp;$G853,Bonuses!$B$1:$G$1006,4,FALSE)))</f>
        <v/>
      </c>
      <c r="AF853" s="14" t="str">
        <f>AA853&amp;"."&amp;AB853&amp;" ("&amp;Z853&amp;") - "&amp;E853&amp;" "&amp;F853&amp;" "&amp;G853</f>
        <v>17.7 (507) - RP Teddy King</v>
      </c>
    </row>
    <row r="854" spans="1:32" s="19" customFormat="1" hidden="1" x14ac:dyDescent="0.3">
      <c r="A854" s="19">
        <v>12255</v>
      </c>
      <c r="B854" s="19">
        <f t="shared" si="58"/>
        <v>0</v>
      </c>
      <c r="C854" s="14" t="str">
        <f>IF(ISNUMBER(IFERROR(VLOOKUP($A854,Pit!$A$4:$A$600,1,FALSE),"B")),"P","B")</f>
        <v>B</v>
      </c>
      <c r="D854" s="15">
        <f>IF($C854="B",VLOOKUP($A854,Bat!$A$4:$BG$1500,D$1,FALSE),VLOOKUP($A854,Pit!$A$4:$BA$1686,D$2,FALSE))</f>
        <v>12255</v>
      </c>
      <c r="E854" s="14" t="str">
        <f>IF($C854="B",VLOOKUP($A854,Bat!$A$4:$BG$1500,E$1,FALSE),VLOOKUP($A854,Pit!$A$4:$BA$1686,E$2,FALSE))</f>
        <v>1B</v>
      </c>
      <c r="F854" s="14" t="str">
        <f>IF($C854="B",VLOOKUP($A854,Bat!$A$4:$BG$1500,F$1,FALSE),VLOOKUP($A854,Pit!$A$4:$BA$1686,F$2,FALSE))</f>
        <v>Evan</v>
      </c>
      <c r="G854" s="14" t="str">
        <f>IF($C854="B",VLOOKUP($A854,Bat!$A$4:$BG$1500,G$1,FALSE),VLOOKUP($A854,Pit!$A$4:$BA$1686,G$2,FALSE))</f>
        <v>MacArthur</v>
      </c>
      <c r="H854" s="14">
        <f>IF($C854="B",VLOOKUP($A854,Bat!$A$4:$BG$1500,H$1,FALSE),VLOOKUP($A854,Pit!$A$4:$BA$1686,H$2,FALSE))</f>
        <v>21</v>
      </c>
      <c r="I854" s="14" t="str">
        <f>IF($C854="B",VLOOKUP($A854,Bat!$A$4:$BG$1500,I$1,FALSE),VLOOKUP($A854,Pit!$A$4:$BA$1686,I$2,FALSE))</f>
        <v>L</v>
      </c>
      <c r="J854" s="14" t="str">
        <f>IF($C854="B",VLOOKUP($A854,Bat!$A$4:$BG$1500,J$1,FALSE),VLOOKUP($A854,Pit!$A$4:$BA$1686,J$2,FALSE))</f>
        <v>L</v>
      </c>
      <c r="K854" s="14" t="str">
        <f>IF($C854="B",VLOOKUP($A854,Bat!$A$4:$BG$1500,K$1,FALSE),VLOOKUP($A854,Pit!$A$4:$BA$1686,K$2,FALSE))</f>
        <v>Normal</v>
      </c>
      <c r="L854" s="15" t="str">
        <f>IF($C854="B",VLOOKUP($A854,Bat!$A$4:$BG$1500,L$1,FALSE),VLOOKUP($A854,Pit!$A$4:$BA$1686,L$2,FALSE))</f>
        <v>Low</v>
      </c>
      <c r="M854" s="14">
        <f>IF($C854="B",VLOOKUP($A854,Bat!$A$4:$BG$1500,M$1,FALSE),VLOOKUP($A854,Pit!$A$4:$BA$1686,M$2,FALSE))</f>
        <v>4</v>
      </c>
      <c r="N854" s="14">
        <f>IF($C854="B",VLOOKUP($A854,Bat!$A$4:$BG$1500,N$1,FALSE),VLOOKUP($A854,Pit!$A$4:$BA$1686,N$2,FALSE))</f>
        <v>3</v>
      </c>
      <c r="O854" s="14">
        <f>IF($C854="B",VLOOKUP($A854,Bat!$A$4:$BG$1500,O$1,FALSE),VLOOKUP($A854,Pit!$A$4:$BA$1686,O$2,FALSE))</f>
        <v>2</v>
      </c>
      <c r="P854" s="14">
        <f>IF($C854="B",VLOOKUP($A854,Bat!$A$4:$BG$1500,P$1,FALSE),VLOOKUP($A854,Pit!$A$4:$BA$1686,P$2,FALSE))</f>
        <v>2</v>
      </c>
      <c r="Q854" s="15">
        <f>IF($C854="B",VLOOKUP($A854,Bat!$A$4:$BG$1500,Q$1,FALSE),VLOOKUP($A854,Pit!$A$4:$BA$1686,Q$2,FALSE))</f>
        <v>5</v>
      </c>
      <c r="R854" s="16">
        <f>IF($C854="B",VLOOKUP($A854,Bat!$A$4:$BG$1500,R$1,FALSE),VLOOKUP($A854,Pit!$A$4:$BA$1686,R$2,FALSE))</f>
        <v>105.70596371536514</v>
      </c>
      <c r="S854" s="17">
        <f>IF($C854="B",VLOOKUP($A854,Bat!$A$4:$BG$1500,S$1,FALSE),VLOOKUP($A854,Pit!$A$4:$BA$1686,S$2,FALSE))</f>
        <v>-0.50175621022111327</v>
      </c>
      <c r="T854" s="48" t="str">
        <f>IF($C854="B",VLOOKUP($A854,Bat!$A$4:$BG$1500,T$1,FALSE),VLOOKUP($A854,Pit!$A$4:$BA$1686,T$2,FALSE))</f>
        <v>$50k</v>
      </c>
      <c r="U854" s="19">
        <f>IF($C854="B",VLOOKUP($A854,Bat!$A$4:$AU$1464,46,FALSE),VLOOKUP($A854,Pit!$A$4:$BD$1664,55,FALSE))</f>
        <v>800</v>
      </c>
      <c r="V854" s="19">
        <f>IF($C854="B",VLOOKUP($A854,Bat!$A$4:$BA$1464,47,FALSE),VLOOKUP($A854,Pit!$A$4:$BF$1664,56,FALSE))</f>
        <v>800</v>
      </c>
      <c r="W854" s="19">
        <f>IF($C854="B",VLOOKUP($A854,Bat!$A$4:$BA$1464,48,FALSE),VLOOKUP($A854,Pit!$A$4:$BF$1664,57,FALSE))</f>
        <v>0</v>
      </c>
      <c r="X854" s="14">
        <f t="shared" si="59"/>
        <v>1615</v>
      </c>
      <c r="Y854" s="20">
        <f t="shared" si="60"/>
        <v>765</v>
      </c>
      <c r="Z854" s="14" t="str">
        <f>IFERROR(VLOOKUP($D854,Results37!$F$3:$L$1396,Z$1,FALSE),"")</f>
        <v/>
      </c>
      <c r="AA854" s="43" t="str">
        <f>IF(ISERROR(VLOOKUP(D854,Results37!$F$3:$O$1399,AA$1,FALSE)),"",IF(VLOOKUP(D854,Results37!$F$3:$O$1399,AA$1+1,FALSE)=1,"S"&amp;VLOOKUP(D854,Results37!$F$3:$O$1399,AA$1,FALSE),VLOOKUP(D854,Results37!$F$3:$O$1399,AA$1,FALSE)))</f>
        <v/>
      </c>
      <c r="AB854" s="14" t="str">
        <f>IFERROR(VLOOKUP($D854,Results37!$F$3:$L$1396,AB$1,FALSE),"")</f>
        <v/>
      </c>
      <c r="AC854" s="14" t="str">
        <f>IFERROR(VLOOKUP($D854,Results37!$F$3:$L$1396,AC$1,FALSE),"")</f>
        <v/>
      </c>
      <c r="AD854" s="14" t="e">
        <f t="shared" si="61"/>
        <v>#VALUE!</v>
      </c>
      <c r="AE854" s="18" t="str">
        <f>IF(ISERROR(VLOOKUP($AC854&amp;"-"&amp;$F854&amp;" "&amp;G854,Bonuses!$B$1:$G$1006,4,FALSE)),"",INT(VLOOKUP($AC854&amp;"-"&amp;$F854&amp;" "&amp;$G854,Bonuses!$B$1:$G$1006,4,FALSE)))</f>
        <v/>
      </c>
      <c r="AF854" s="14" t="str">
        <f>AA854&amp;"."&amp;AB854&amp;" ("&amp;Z854&amp;") - "&amp;E854&amp;" "&amp;F854&amp;" "&amp;G854</f>
        <v>. () - 1B Evan MacArthur</v>
      </c>
    </row>
    <row r="855" spans="1:32" s="19" customFormat="1" hidden="1" x14ac:dyDescent="0.3">
      <c r="A855" s="19">
        <v>8751</v>
      </c>
      <c r="B855" s="19">
        <f t="shared" si="58"/>
        <v>0</v>
      </c>
      <c r="C855" s="14" t="str">
        <f>IF(ISNUMBER(IFERROR(VLOOKUP($A855,Pit!$A$4:$A$600,1,FALSE),"B")),"P","B")</f>
        <v>P</v>
      </c>
      <c r="D855" s="15">
        <f>IF($C855="B",VLOOKUP($A855,Bat!$A$4:$BG$1500,D$1,FALSE),VLOOKUP($A855,Pit!$A$4:$BA$1686,D$2,FALSE))</f>
        <v>8751</v>
      </c>
      <c r="E855" s="14" t="str">
        <f>IF($C855="B",VLOOKUP($A855,Bat!$A$4:$BG$1500,E$1,FALSE),VLOOKUP($A855,Pit!$A$4:$BA$1686,E$2,FALSE))</f>
        <v>RP</v>
      </c>
      <c r="F855" s="14" t="str">
        <f>IF($C855="B",VLOOKUP($A855,Bat!$A$4:$BG$1500,F$1,FALSE),VLOOKUP($A855,Pit!$A$4:$BA$1686,F$2,FALSE))</f>
        <v>Sandy</v>
      </c>
      <c r="G855" s="14" t="str">
        <f>IF($C855="B",VLOOKUP($A855,Bat!$A$4:$BG$1500,G$1,FALSE),VLOOKUP($A855,Pit!$A$4:$BA$1686,G$2,FALSE))</f>
        <v>Rutherford</v>
      </c>
      <c r="H855" s="14">
        <f>IF($C855="B",VLOOKUP($A855,Bat!$A$4:$BG$1500,H$1,FALSE),VLOOKUP($A855,Pit!$A$4:$BA$1686,H$2,FALSE))</f>
        <v>21</v>
      </c>
      <c r="I855" s="14" t="str">
        <f>IF($C855="B",VLOOKUP($A855,Bat!$A$4:$BG$1500,I$1,FALSE),VLOOKUP($A855,Pit!$A$4:$BA$1686,I$2,FALSE))</f>
        <v>R</v>
      </c>
      <c r="J855" s="14" t="str">
        <f>IF($C855="B",VLOOKUP($A855,Bat!$A$4:$BG$1500,J$1,FALSE),VLOOKUP($A855,Pit!$A$4:$BA$1686,J$2,FALSE))</f>
        <v>R</v>
      </c>
      <c r="K855" s="14" t="str">
        <f>IF($C855="B",VLOOKUP($A855,Bat!$A$4:$BG$1500,K$1,FALSE),VLOOKUP($A855,Pit!$A$4:$BA$1686,K$2,FALSE))</f>
        <v>Normal</v>
      </c>
      <c r="L855" s="15" t="str">
        <f>IF($C855="B",VLOOKUP($A855,Bat!$A$4:$BG$1500,L$1,FALSE),VLOOKUP($A855,Pit!$A$4:$BA$1686,L$2,FALSE))</f>
        <v>Normal</v>
      </c>
      <c r="M855" s="14">
        <f>IF($C855="B",VLOOKUP($A855,Bat!$A$4:$BG$1500,M$1,FALSE),VLOOKUP($A855,Pit!$A$4:$BA$1686,M$2,FALSE))</f>
        <v>4</v>
      </c>
      <c r="N855" s="14">
        <f>IF($C855="B",VLOOKUP($A855,Bat!$A$4:$BG$1500,N$1,FALSE),VLOOKUP($A855,Pit!$A$4:$BA$1686,N$2,FALSE))</f>
        <v>2</v>
      </c>
      <c r="O855" s="14">
        <f>IF($C855="B",VLOOKUP($A855,Bat!$A$4:$BG$1500,O$1,FALSE),VLOOKUP($A855,Pit!$A$4:$BA$1686,O$2,FALSE))</f>
        <v>2</v>
      </c>
      <c r="P855" s="14" t="str">
        <f>IF($C855="B",VLOOKUP($A855,Bat!$A$4:$BG$1500,P$1,FALSE),VLOOKUP($A855,Pit!$A$4:$BA$1686,P$2,FALSE))</f>
        <v>86-88 Mph</v>
      </c>
      <c r="Q855" s="15">
        <f>IF($C855="B",VLOOKUP($A855,Bat!$A$4:$BG$1500,Q$1,FALSE),VLOOKUP($A855,Pit!$A$4:$BA$1686,Q$2,FALSE))</f>
        <v>4</v>
      </c>
      <c r="R855" s="16">
        <f>IF($C855="B",VLOOKUP($A855,Bat!$A$4:$BG$1500,R$1,FALSE),VLOOKUP($A855,Pit!$A$4:$BA$1686,R$2,FALSE))</f>
        <v>93.893500058535182</v>
      </c>
      <c r="S855" s="17">
        <f>IF($C855="B",VLOOKUP($A855,Bat!$A$4:$BG$1500,S$1,FALSE),VLOOKUP($A855,Pit!$A$4:$BA$1686,S$2,FALSE))</f>
        <v>-0.65552866292862877</v>
      </c>
      <c r="T855" s="48" t="str">
        <f>IF($C855="B",VLOOKUP($A855,Bat!$A$4:$BG$1500,T$1,FALSE),VLOOKUP($A855,Pit!$A$4:$BA$1686,T$2,FALSE))</f>
        <v>$55k</v>
      </c>
      <c r="U855" s="19">
        <f>IF($C855="B",VLOOKUP($A855,Bat!$A$4:$AU$1464,46,FALSE),VLOOKUP($A855,Pit!$A$4:$BD$1664,55,FALSE))</f>
        <v>800</v>
      </c>
      <c r="V855" s="19">
        <f>IF($C855="B",VLOOKUP($A855,Bat!$A$4:$BA$1464,47,FALSE),VLOOKUP($A855,Pit!$A$4:$BF$1664,56,FALSE))</f>
        <v>800</v>
      </c>
      <c r="W855" s="19">
        <f>IF($C855="B",VLOOKUP($A855,Bat!$A$4:$BA$1464,48,FALSE),VLOOKUP($A855,Pit!$A$4:$BF$1664,57,FALSE))</f>
        <v>0</v>
      </c>
      <c r="X855" s="14">
        <f t="shared" si="59"/>
        <v>1700</v>
      </c>
      <c r="Y855" s="20">
        <f t="shared" si="60"/>
        <v>850</v>
      </c>
      <c r="Z855" s="14" t="str">
        <f>IFERROR(VLOOKUP($D855,Results37!$F$3:$L$1396,Z$1,FALSE),"")</f>
        <v/>
      </c>
      <c r="AA855" s="43" t="str">
        <f>IF(ISERROR(VLOOKUP(D855,Results37!$F$3:$O$1399,AA$1,FALSE)),"",IF(VLOOKUP(D855,Results37!$F$3:$O$1399,AA$1+1,FALSE)=1,"S"&amp;VLOOKUP(D855,Results37!$F$3:$O$1399,AA$1,FALSE),VLOOKUP(D855,Results37!$F$3:$O$1399,AA$1,FALSE)))</f>
        <v/>
      </c>
      <c r="AB855" s="14" t="str">
        <f>IFERROR(VLOOKUP($D855,Results37!$F$3:$L$1396,AB$1,FALSE),"")</f>
        <v/>
      </c>
      <c r="AC855" s="14" t="str">
        <f>IFERROR(VLOOKUP($D855,Results37!$F$3:$L$1396,AC$1,FALSE),"")</f>
        <v/>
      </c>
      <c r="AD855" s="14" t="e">
        <f t="shared" si="61"/>
        <v>#VALUE!</v>
      </c>
      <c r="AE855" s="18" t="str">
        <f>IF(ISERROR(VLOOKUP($AC855&amp;"-"&amp;$F855&amp;" "&amp;G855,Bonuses!$B$1:$G$1006,4,FALSE)),"",INT(VLOOKUP($AC855&amp;"-"&amp;$F855&amp;" "&amp;$G855,Bonuses!$B$1:$G$1006,4,FALSE)))</f>
        <v/>
      </c>
      <c r="AF855" s="14" t="str">
        <f>IF(ISERROR(VLOOKUP($AC855&amp;"-"&amp;$F855,Bonuses!$B$1:$G$1006,5,FALSE)),"",IF(VLOOKUP($AC855&amp;"-"&amp;$F855,Bonuses!$B$1:$G$1006,5,FALSE)="","",VLOOKUP($AC855&amp;"-"&amp;$F855,Bonuses!$B$1:$G$1006,6,FALSE)&amp;" yrs, "&amp;VLOOKUP($AC855&amp;"-"&amp;$F855,Bonuses!$B$1:$G$1006,5,FALSE)))</f>
        <v/>
      </c>
    </row>
    <row r="856" spans="1:32" s="19" customFormat="1" hidden="1" x14ac:dyDescent="0.3">
      <c r="A856" s="19">
        <v>2794</v>
      </c>
      <c r="B856" s="19">
        <f t="shared" si="58"/>
        <v>0</v>
      </c>
      <c r="C856" s="14" t="str">
        <f>IF(ISNUMBER(IFERROR(VLOOKUP($A856,Pit!$A$4:$A$600,1,FALSE),"B")),"P","B")</f>
        <v>P</v>
      </c>
      <c r="D856" s="15">
        <f>IF($C856="B",VLOOKUP($A856,Bat!$A$4:$BG$1500,D$1,FALSE),VLOOKUP($A856,Pit!$A$4:$BA$1686,D$2,FALSE))</f>
        <v>2794</v>
      </c>
      <c r="E856" s="14" t="str">
        <f>IF($C856="B",VLOOKUP($A856,Bat!$A$4:$BG$1500,E$1,FALSE),VLOOKUP($A856,Pit!$A$4:$BA$1686,E$2,FALSE))</f>
        <v>RP</v>
      </c>
      <c r="F856" s="14" t="str">
        <f>IF($C856="B",VLOOKUP($A856,Bat!$A$4:$BG$1500,F$1,FALSE),VLOOKUP($A856,Pit!$A$4:$BA$1686,F$2,FALSE))</f>
        <v>Mark</v>
      </c>
      <c r="G856" s="14" t="str">
        <f>IF($C856="B",VLOOKUP($A856,Bat!$A$4:$BG$1500,G$1,FALSE),VLOOKUP($A856,Pit!$A$4:$BA$1686,G$2,FALSE))</f>
        <v>Gaffron</v>
      </c>
      <c r="H856" s="14">
        <f>IF($C856="B",VLOOKUP($A856,Bat!$A$4:$BG$1500,H$1,FALSE),VLOOKUP($A856,Pit!$A$4:$BA$1686,H$2,FALSE))</f>
        <v>23</v>
      </c>
      <c r="I856" s="14" t="str">
        <f>IF($C856="B",VLOOKUP($A856,Bat!$A$4:$BG$1500,I$1,FALSE),VLOOKUP($A856,Pit!$A$4:$BA$1686,I$2,FALSE))</f>
        <v>R</v>
      </c>
      <c r="J856" s="14" t="str">
        <f>IF($C856="B",VLOOKUP($A856,Bat!$A$4:$BG$1500,J$1,FALSE),VLOOKUP($A856,Pit!$A$4:$BA$1686,J$2,FALSE))</f>
        <v>R</v>
      </c>
      <c r="K856" s="14" t="str">
        <f>IF($C856="B",VLOOKUP($A856,Bat!$A$4:$BG$1500,K$1,FALSE),VLOOKUP($A856,Pit!$A$4:$BA$1686,K$2,FALSE))</f>
        <v>Normal</v>
      </c>
      <c r="L856" s="15" t="str">
        <f>IF($C856="B",VLOOKUP($A856,Bat!$A$4:$BG$1500,L$1,FALSE),VLOOKUP($A856,Pit!$A$4:$BA$1686,L$2,FALSE))</f>
        <v>Normal</v>
      </c>
      <c r="M856" s="14">
        <f>IF($C856="B",VLOOKUP($A856,Bat!$A$4:$BG$1500,M$1,FALSE),VLOOKUP($A856,Pit!$A$4:$BA$1686,M$2,FALSE))</f>
        <v>4</v>
      </c>
      <c r="N856" s="14">
        <f>IF($C856="B",VLOOKUP($A856,Bat!$A$4:$BG$1500,N$1,FALSE),VLOOKUP($A856,Pit!$A$4:$BA$1686,N$2,FALSE))</f>
        <v>2</v>
      </c>
      <c r="O856" s="14">
        <f>IF($C856="B",VLOOKUP($A856,Bat!$A$4:$BG$1500,O$1,FALSE),VLOOKUP($A856,Pit!$A$4:$BA$1686,O$2,FALSE))</f>
        <v>2</v>
      </c>
      <c r="P856" s="14" t="str">
        <f>IF($C856="B",VLOOKUP($A856,Bat!$A$4:$BG$1500,P$1,FALSE),VLOOKUP($A856,Pit!$A$4:$BA$1686,P$2,FALSE))</f>
        <v>88-90 Mph</v>
      </c>
      <c r="Q856" s="15">
        <f>IF($C856="B",VLOOKUP($A856,Bat!$A$4:$BG$1500,Q$1,FALSE),VLOOKUP($A856,Pit!$A$4:$BA$1686,Q$2,FALSE))</f>
        <v>7</v>
      </c>
      <c r="R856" s="16">
        <f>IF($C856="B",VLOOKUP($A856,Bat!$A$4:$BG$1500,R$1,FALSE),VLOOKUP($A856,Pit!$A$4:$BA$1686,R$2,FALSE))</f>
        <v>93.893401401119363</v>
      </c>
      <c r="S856" s="17">
        <f>IF($C856="B",VLOOKUP($A856,Bat!$A$4:$BG$1500,S$1,FALSE),VLOOKUP($A856,Pit!$A$4:$BA$1686,S$2,FALSE))</f>
        <v>-0.65553776473273162</v>
      </c>
      <c r="T856" s="48" t="str">
        <f>IF($C856="B",VLOOKUP($A856,Bat!$A$4:$BG$1500,T$1,FALSE),VLOOKUP($A856,Pit!$A$4:$BA$1686,T$2,FALSE))</f>
        <v>Slot</v>
      </c>
      <c r="U856" s="19">
        <f>IF($C856="B",VLOOKUP($A856,Bat!$A$4:$AU$1464,46,FALSE),VLOOKUP($A856,Pit!$A$4:$BD$1664,55,FALSE))</f>
        <v>800</v>
      </c>
      <c r="V856" s="19">
        <f>IF($C856="B",VLOOKUP($A856,Bat!$A$4:$BA$1464,47,FALSE),VLOOKUP($A856,Pit!$A$4:$BF$1664,56,FALSE))</f>
        <v>800</v>
      </c>
      <c r="W856" s="19">
        <f>IF($C856="B",VLOOKUP($A856,Bat!$A$4:$BA$1464,48,FALSE),VLOOKUP($A856,Pit!$A$4:$BF$1664,57,FALSE))</f>
        <v>0</v>
      </c>
      <c r="X856" s="14">
        <f t="shared" si="59"/>
        <v>1701</v>
      </c>
      <c r="Y856" s="20">
        <f t="shared" si="60"/>
        <v>851</v>
      </c>
      <c r="Z856" s="14" t="str">
        <f>IFERROR(VLOOKUP($D856,Results37!$F$3:$L$1396,Z$1,FALSE),"")</f>
        <v/>
      </c>
      <c r="AA856" s="43" t="str">
        <f>IF(ISERROR(VLOOKUP(D856,Results37!$F$3:$O$1399,AA$1,FALSE)),"",IF(VLOOKUP(D856,Results37!$F$3:$O$1399,AA$1+1,FALSE)=1,"S"&amp;VLOOKUP(D856,Results37!$F$3:$O$1399,AA$1,FALSE),VLOOKUP(D856,Results37!$F$3:$O$1399,AA$1,FALSE)))</f>
        <v/>
      </c>
      <c r="AB856" s="14" t="str">
        <f>IFERROR(VLOOKUP($D856,Results37!$F$3:$L$1396,AB$1,FALSE),"")</f>
        <v/>
      </c>
      <c r="AC856" s="14" t="str">
        <f>IFERROR(VLOOKUP($D856,Results37!$F$3:$L$1396,AC$1,FALSE),"")</f>
        <v/>
      </c>
      <c r="AD856" s="14" t="e">
        <f t="shared" si="61"/>
        <v>#VALUE!</v>
      </c>
      <c r="AE856" s="18" t="str">
        <f>IF(ISERROR(VLOOKUP($AC856&amp;"-"&amp;$F856&amp;" "&amp;G856,Bonuses!$B$1:$G$1006,4,FALSE)),"",INT(VLOOKUP($AC856&amp;"-"&amp;$F856&amp;" "&amp;$G856,Bonuses!$B$1:$G$1006,4,FALSE)))</f>
        <v/>
      </c>
      <c r="AF856" s="14" t="str">
        <f>AA856&amp;"."&amp;AB856&amp;" ("&amp;Z856&amp;") - "&amp;E856&amp;" "&amp;F856&amp;" "&amp;G856</f>
        <v>. () - RP Mark Gaffron</v>
      </c>
    </row>
    <row r="857" spans="1:32" s="19" customFormat="1" hidden="1" x14ac:dyDescent="0.3">
      <c r="A857" s="19">
        <v>5803</v>
      </c>
      <c r="B857" s="19">
        <f t="shared" si="58"/>
        <v>0</v>
      </c>
      <c r="C857" s="14" t="str">
        <f>IF(ISNUMBER(IFERROR(VLOOKUP($A857,Pit!$A$4:$A$600,1,FALSE),"B")),"P","B")</f>
        <v>P</v>
      </c>
      <c r="D857" s="15">
        <f>IF($C857="B",VLOOKUP($A857,Bat!$A$4:$BG$1500,D$1,FALSE),VLOOKUP($A857,Pit!$A$4:$BA$1686,D$2,FALSE))</f>
        <v>5803</v>
      </c>
      <c r="E857" s="14" t="str">
        <f>IF($C857="B",VLOOKUP($A857,Bat!$A$4:$BG$1500,E$1,FALSE),VLOOKUP($A857,Pit!$A$4:$BA$1686,E$2,FALSE))</f>
        <v>RP</v>
      </c>
      <c r="F857" s="14" t="str">
        <f>IF($C857="B",VLOOKUP($A857,Bat!$A$4:$BG$1500,F$1,FALSE),VLOOKUP($A857,Pit!$A$4:$BA$1686,F$2,FALSE))</f>
        <v>Nobuatsu</v>
      </c>
      <c r="G857" s="14" t="str">
        <f>IF($C857="B",VLOOKUP($A857,Bat!$A$4:$BG$1500,G$1,FALSE),VLOOKUP($A857,Pit!$A$4:$BA$1686,G$2,FALSE))</f>
        <v>Sato</v>
      </c>
      <c r="H857" s="14">
        <f>IF($C857="B",VLOOKUP($A857,Bat!$A$4:$BG$1500,H$1,FALSE),VLOOKUP($A857,Pit!$A$4:$BA$1686,H$2,FALSE))</f>
        <v>18</v>
      </c>
      <c r="I857" s="14" t="str">
        <f>IF($C857="B",VLOOKUP($A857,Bat!$A$4:$BG$1500,I$1,FALSE),VLOOKUP($A857,Pit!$A$4:$BA$1686,I$2,FALSE))</f>
        <v>L</v>
      </c>
      <c r="J857" s="14" t="str">
        <f>IF($C857="B",VLOOKUP($A857,Bat!$A$4:$BG$1500,J$1,FALSE),VLOOKUP($A857,Pit!$A$4:$BA$1686,J$2,FALSE))</f>
        <v>L</v>
      </c>
      <c r="K857" s="14" t="str">
        <f>IF($C857="B",VLOOKUP($A857,Bat!$A$4:$BG$1500,K$1,FALSE),VLOOKUP($A857,Pit!$A$4:$BA$1686,K$2,FALSE))</f>
        <v>Low</v>
      </c>
      <c r="L857" s="15" t="str">
        <f>IF($C857="B",VLOOKUP($A857,Bat!$A$4:$BG$1500,L$1,FALSE),VLOOKUP($A857,Pit!$A$4:$BA$1686,L$2,FALSE))</f>
        <v>High</v>
      </c>
      <c r="M857" s="14">
        <f>IF($C857="B",VLOOKUP($A857,Bat!$A$4:$BG$1500,M$1,FALSE),VLOOKUP($A857,Pit!$A$4:$BA$1686,M$2,FALSE))</f>
        <v>3</v>
      </c>
      <c r="N857" s="14">
        <f>IF($C857="B",VLOOKUP($A857,Bat!$A$4:$BG$1500,N$1,FALSE),VLOOKUP($A857,Pit!$A$4:$BA$1686,N$2,FALSE))</f>
        <v>2</v>
      </c>
      <c r="O857" s="14">
        <f>IF($C857="B",VLOOKUP($A857,Bat!$A$4:$BG$1500,O$1,FALSE),VLOOKUP($A857,Pit!$A$4:$BA$1686,O$2,FALSE))</f>
        <v>2</v>
      </c>
      <c r="P857" s="14" t="str">
        <f>IF($C857="B",VLOOKUP($A857,Bat!$A$4:$BG$1500,P$1,FALSE),VLOOKUP($A857,Pit!$A$4:$BA$1686,P$2,FALSE))</f>
        <v>88-90 Mph</v>
      </c>
      <c r="Q857" s="15">
        <f>IF($C857="B",VLOOKUP($A857,Bat!$A$4:$BG$1500,Q$1,FALSE),VLOOKUP($A857,Pit!$A$4:$BA$1686,Q$2,FALSE))</f>
        <v>2</v>
      </c>
      <c r="R857" s="16">
        <f>IF($C857="B",VLOOKUP($A857,Bat!$A$4:$BG$1500,R$1,FALSE),VLOOKUP($A857,Pit!$A$4:$BA$1686,R$2,FALSE))</f>
        <v>88.138481435953906</v>
      </c>
      <c r="S857" s="17">
        <f>IF($C857="B",VLOOKUP($A857,Bat!$A$4:$BG$1500,S$1,FALSE),VLOOKUP($A857,Pit!$A$4:$BA$1686,S$2,FALSE))</f>
        <v>-1.1864674846675349</v>
      </c>
      <c r="T857" s="48" t="str">
        <f>IF($C857="B",VLOOKUP($A857,Bat!$A$4:$BG$1500,T$1,FALSE),VLOOKUP($A857,Pit!$A$4:$BA$1686,T$2,FALSE))</f>
        <v>$65k</v>
      </c>
      <c r="U857" s="19">
        <f>IF($C857="B",VLOOKUP($A857,Bat!$A$4:$AU$1464,46,FALSE),VLOOKUP($A857,Pit!$A$4:$BD$1664,55,FALSE))</f>
        <v>800</v>
      </c>
      <c r="V857" s="19">
        <f>IF($C857="B",VLOOKUP($A857,Bat!$A$4:$BA$1464,47,FALSE),VLOOKUP($A857,Pit!$A$4:$BF$1664,56,FALSE))</f>
        <v>800</v>
      </c>
      <c r="W857" s="19">
        <f>IF($C857="B",VLOOKUP($A857,Bat!$A$4:$BA$1464,48,FALSE),VLOOKUP($A857,Pit!$A$4:$BF$1664,57,FALSE))</f>
        <v>0</v>
      </c>
      <c r="X857" s="14">
        <f t="shared" si="59"/>
        <v>1883</v>
      </c>
      <c r="Y857" s="20">
        <f t="shared" si="60"/>
        <v>1033</v>
      </c>
      <c r="Z857" s="14" t="str">
        <f>IFERROR(VLOOKUP($D857,Results37!$F$3:$L$1396,Z$1,FALSE),"")</f>
        <v/>
      </c>
      <c r="AA857" s="43" t="str">
        <f>IF(ISERROR(VLOOKUP(D857,Results37!$F$3:$O$1399,AA$1,FALSE)),"",IF(VLOOKUP(D857,Results37!$F$3:$O$1399,AA$1+1,FALSE)=1,"S"&amp;VLOOKUP(D857,Results37!$F$3:$O$1399,AA$1,FALSE),VLOOKUP(D857,Results37!$F$3:$O$1399,AA$1,FALSE)))</f>
        <v/>
      </c>
      <c r="AB857" s="14" t="str">
        <f>IFERROR(VLOOKUP($D857,Results37!$F$3:$L$1396,AB$1,FALSE),"")</f>
        <v/>
      </c>
      <c r="AC857" s="14" t="str">
        <f>IFERROR(VLOOKUP($D857,Results37!$F$3:$L$1396,AC$1,FALSE),"")</f>
        <v/>
      </c>
      <c r="AD857" s="14" t="e">
        <f t="shared" si="61"/>
        <v>#VALUE!</v>
      </c>
      <c r="AE857" s="18" t="str">
        <f>IF(ISERROR(VLOOKUP($AC857&amp;"-"&amp;$F857&amp;" "&amp;G857,Bonuses!$B$1:$G$1006,4,FALSE)),"",INT(VLOOKUP($AC857&amp;"-"&amp;$F857&amp;" "&amp;$G857,Bonuses!$B$1:$G$1006,4,FALSE)))</f>
        <v/>
      </c>
      <c r="AF857" s="14" t="str">
        <f>IF(ISERROR(VLOOKUP($AC857&amp;"-"&amp;$F857,Bonuses!$B$1:$G$1006,5,FALSE)),"",IF(VLOOKUP($AC857&amp;"-"&amp;$F857,Bonuses!$B$1:$G$1006,5,FALSE)="","",VLOOKUP($AC857&amp;"-"&amp;$F857,Bonuses!$B$1:$G$1006,6,FALSE)&amp;" yrs, "&amp;VLOOKUP($AC857&amp;"-"&amp;$F857,Bonuses!$B$1:$G$1006,5,FALSE)))</f>
        <v/>
      </c>
    </row>
    <row r="858" spans="1:32" s="19" customFormat="1" hidden="1" x14ac:dyDescent="0.3">
      <c r="A858" s="19">
        <v>11685</v>
      </c>
      <c r="B858" s="19">
        <f t="shared" si="58"/>
        <v>0</v>
      </c>
      <c r="C858" s="14" t="str">
        <f>IF(ISNUMBER(IFERROR(VLOOKUP($A858,Pit!$A$4:$A$600,1,FALSE),"B")),"P","B")</f>
        <v>B</v>
      </c>
      <c r="D858" s="15">
        <f>IF($C858="B",VLOOKUP($A858,Bat!$A$4:$BG$1500,D$1,FALSE),VLOOKUP($A858,Pit!$A$4:$BA$1686,D$2,FALSE))</f>
        <v>11685</v>
      </c>
      <c r="E858" s="14" t="str">
        <f>IF($C858="B",VLOOKUP($A858,Bat!$A$4:$BG$1500,E$1,FALSE),VLOOKUP($A858,Pit!$A$4:$BA$1686,E$2,FALSE))</f>
        <v>2B</v>
      </c>
      <c r="F858" s="14" t="str">
        <f>IF($C858="B",VLOOKUP($A858,Bat!$A$4:$BG$1500,F$1,FALSE),VLOOKUP($A858,Pit!$A$4:$BA$1686,F$2,FALSE))</f>
        <v>Spencer</v>
      </c>
      <c r="G858" s="14" t="str">
        <f>IF($C858="B",VLOOKUP($A858,Bat!$A$4:$BG$1500,G$1,FALSE),VLOOKUP($A858,Pit!$A$4:$BA$1686,G$2,FALSE))</f>
        <v>Farley</v>
      </c>
      <c r="H858" s="14">
        <f>IF($C858="B",VLOOKUP($A858,Bat!$A$4:$BG$1500,H$1,FALSE),VLOOKUP($A858,Pit!$A$4:$BA$1686,H$2,FALSE))</f>
        <v>21</v>
      </c>
      <c r="I858" s="14" t="str">
        <f>IF($C858="B",VLOOKUP($A858,Bat!$A$4:$BG$1500,I$1,FALSE),VLOOKUP($A858,Pit!$A$4:$BA$1686,I$2,FALSE))</f>
        <v>R</v>
      </c>
      <c r="J858" s="14" t="str">
        <f>IF($C858="B",VLOOKUP($A858,Bat!$A$4:$BG$1500,J$1,FALSE),VLOOKUP($A858,Pit!$A$4:$BA$1686,J$2,FALSE))</f>
        <v>R</v>
      </c>
      <c r="K858" s="14" t="str">
        <f>IF($C858="B",VLOOKUP($A858,Bat!$A$4:$BG$1500,K$1,FALSE),VLOOKUP($A858,Pit!$A$4:$BA$1686,K$2,FALSE))</f>
        <v>Low</v>
      </c>
      <c r="L858" s="15" t="str">
        <f>IF($C858="B",VLOOKUP($A858,Bat!$A$4:$BG$1500,L$1,FALSE),VLOOKUP($A858,Pit!$A$4:$BA$1686,L$2,FALSE))</f>
        <v>Normal</v>
      </c>
      <c r="M858" s="14">
        <f>IF($C858="B",VLOOKUP($A858,Bat!$A$4:$BG$1500,M$1,FALSE),VLOOKUP($A858,Pit!$A$4:$BA$1686,M$2,FALSE))</f>
        <v>3</v>
      </c>
      <c r="N858" s="14">
        <f>IF($C858="B",VLOOKUP($A858,Bat!$A$4:$BG$1500,N$1,FALSE),VLOOKUP($A858,Pit!$A$4:$BA$1686,N$2,FALSE))</f>
        <v>3</v>
      </c>
      <c r="O858" s="14">
        <f>IF($C858="B",VLOOKUP($A858,Bat!$A$4:$BG$1500,O$1,FALSE),VLOOKUP($A858,Pit!$A$4:$BA$1686,O$2,FALSE))</f>
        <v>3</v>
      </c>
      <c r="P858" s="14">
        <f>IF($C858="B",VLOOKUP($A858,Bat!$A$4:$BG$1500,P$1,FALSE),VLOOKUP($A858,Pit!$A$4:$BA$1686,P$2,FALSE))</f>
        <v>5</v>
      </c>
      <c r="Q858" s="15">
        <f>IF($C858="B",VLOOKUP($A858,Bat!$A$4:$BG$1500,Q$1,FALSE),VLOOKUP($A858,Pit!$A$4:$BA$1686,Q$2,FALSE))</f>
        <v>3</v>
      </c>
      <c r="R858" s="16">
        <f>IF($C858="B",VLOOKUP($A858,Bat!$A$4:$BG$1500,R$1,FALSE),VLOOKUP($A858,Pit!$A$4:$BA$1686,R$2,FALSE))</f>
        <v>105.66975869042943</v>
      </c>
      <c r="S858" s="17">
        <f>IF($C858="B",VLOOKUP($A858,Bat!$A$4:$BG$1500,S$1,FALSE),VLOOKUP($A858,Pit!$A$4:$BA$1686,S$2,FALSE))</f>
        <v>-0.50931903357440333</v>
      </c>
      <c r="T858" s="48" t="str">
        <f>IF($C858="B",VLOOKUP($A858,Bat!$A$4:$BG$1500,T$1,FALSE),VLOOKUP($A858,Pit!$A$4:$BA$1686,T$2,FALSE))</f>
        <v>-</v>
      </c>
      <c r="U858" s="19">
        <f>IF($C858="B",VLOOKUP($A858,Bat!$A$4:$AU$1464,46,FALSE),VLOOKUP($A858,Pit!$A$4:$BD$1664,55,FALSE))</f>
        <v>800</v>
      </c>
      <c r="V858" s="19">
        <f>IF($C858="B",VLOOKUP($A858,Bat!$A$4:$BA$1464,47,FALSE),VLOOKUP($A858,Pit!$A$4:$BF$1664,56,FALSE))</f>
        <v>800</v>
      </c>
      <c r="W858" s="19">
        <f>IF($C858="B",VLOOKUP($A858,Bat!$A$4:$BA$1464,48,FALSE),VLOOKUP($A858,Pit!$A$4:$BF$1664,57,FALSE))</f>
        <v>0</v>
      </c>
      <c r="X858" s="14">
        <f t="shared" si="59"/>
        <v>1620</v>
      </c>
      <c r="Y858" s="20">
        <f t="shared" si="60"/>
        <v>770</v>
      </c>
      <c r="Z858" s="14">
        <f>IFERROR(VLOOKUP($D858,Results37!$F$3:$L$1396,Z$1,FALSE),"")</f>
        <v>564</v>
      </c>
      <c r="AA858" s="43">
        <f>IF(ISERROR(VLOOKUP(D858,Results37!$F$3:$O$1399,AA$1,FALSE)),"",IF(VLOOKUP(D858,Results37!$F$3:$O$1399,AA$1+1,FALSE)=1,"S"&amp;VLOOKUP(D858,Results37!$F$3:$O$1399,AA$1,FALSE),VLOOKUP(D858,Results37!$F$3:$O$1399,AA$1,FALSE)))</f>
        <v>18</v>
      </c>
      <c r="AB858" s="14">
        <f>IFERROR(VLOOKUP($D858,Results37!$F$3:$L$1396,AB$1,FALSE),"")</f>
        <v>32</v>
      </c>
      <c r="AC858" s="14" t="str">
        <f>IFERROR(VLOOKUP($D858,Results37!$F$3:$L$1396,AC$1,FALSE),"")</f>
        <v>Niihama-shi Ghosts</v>
      </c>
      <c r="AD858" s="14">
        <f t="shared" si="61"/>
        <v>1056</v>
      </c>
      <c r="AE858" s="18" t="str">
        <f>IF(ISERROR(VLOOKUP($AC858&amp;"-"&amp;$F858&amp;" "&amp;G858,Bonuses!$B$1:$G$1006,4,FALSE)),"",INT(VLOOKUP($AC858&amp;"-"&amp;$F858&amp;" "&amp;$G858,Bonuses!$B$1:$G$1006,4,FALSE)))</f>
        <v/>
      </c>
      <c r="AF858" s="14" t="str">
        <f>IF(ISERROR(VLOOKUP($AC858&amp;"-"&amp;$F858,Bonuses!$B$1:$G$1006,5,FALSE)),"",IF(VLOOKUP($AC858&amp;"-"&amp;$F858,Bonuses!$B$1:$G$1006,5,FALSE)="","",VLOOKUP($AC858&amp;"-"&amp;$F858,Bonuses!$B$1:$G$1006,6,FALSE)&amp;" yrs, "&amp;VLOOKUP($AC858&amp;"-"&amp;$F858,Bonuses!$B$1:$G$1006,5,FALSE)))</f>
        <v/>
      </c>
    </row>
    <row r="859" spans="1:32" s="19" customFormat="1" hidden="1" x14ac:dyDescent="0.3">
      <c r="A859" s="19">
        <v>18056</v>
      </c>
      <c r="B859" s="19">
        <f t="shared" si="58"/>
        <v>0</v>
      </c>
      <c r="C859" s="14" t="str">
        <f>IF(ISNUMBER(IFERROR(VLOOKUP($A859,Pit!$A$4:$A$600,1,FALSE),"B")),"P","B")</f>
        <v>P</v>
      </c>
      <c r="D859" s="15">
        <f>IF($C859="B",VLOOKUP($A859,Bat!$A$4:$BG$1500,D$1,FALSE),VLOOKUP($A859,Pit!$A$4:$BA$1686,D$2,FALSE))</f>
        <v>18056</v>
      </c>
      <c r="E859" s="14" t="str">
        <f>IF($C859="B",VLOOKUP($A859,Bat!$A$4:$BG$1500,E$1,FALSE),VLOOKUP($A859,Pit!$A$4:$BA$1686,E$2,FALSE))</f>
        <v>SP</v>
      </c>
      <c r="F859" s="14" t="str">
        <f>IF($C859="B",VLOOKUP($A859,Bat!$A$4:$BG$1500,F$1,FALSE),VLOOKUP($A859,Pit!$A$4:$BA$1686,F$2,FALSE))</f>
        <v>Roberto</v>
      </c>
      <c r="G859" s="14" t="str">
        <f>IF($C859="B",VLOOKUP($A859,Bat!$A$4:$BG$1500,G$1,FALSE),VLOOKUP($A859,Pit!$A$4:$BA$1686,G$2,FALSE))</f>
        <v>Salinas</v>
      </c>
      <c r="H859" s="14">
        <f>IF($C859="B",VLOOKUP($A859,Bat!$A$4:$BG$1500,H$1,FALSE),VLOOKUP($A859,Pit!$A$4:$BA$1686,H$2,FALSE))</f>
        <v>21</v>
      </c>
      <c r="I859" s="14" t="str">
        <f>IF($C859="B",VLOOKUP($A859,Bat!$A$4:$BG$1500,I$1,FALSE),VLOOKUP($A859,Pit!$A$4:$BA$1686,I$2,FALSE))</f>
        <v>L</v>
      </c>
      <c r="J859" s="14" t="str">
        <f>IF($C859="B",VLOOKUP($A859,Bat!$A$4:$BG$1500,J$1,FALSE),VLOOKUP($A859,Pit!$A$4:$BA$1686,J$2,FALSE))</f>
        <v>L</v>
      </c>
      <c r="K859" s="14" t="str">
        <f>IF($C859="B",VLOOKUP($A859,Bat!$A$4:$BG$1500,K$1,FALSE),VLOOKUP($A859,Pit!$A$4:$BA$1686,K$2,FALSE))</f>
        <v>Low</v>
      </c>
      <c r="L859" s="15" t="str">
        <f>IF($C859="B",VLOOKUP($A859,Bat!$A$4:$BG$1500,L$1,FALSE),VLOOKUP($A859,Pit!$A$4:$BA$1686,L$2,FALSE))</f>
        <v>Low</v>
      </c>
      <c r="M859" s="14">
        <f>IF($C859="B",VLOOKUP($A859,Bat!$A$4:$BG$1500,M$1,FALSE),VLOOKUP($A859,Pit!$A$4:$BA$1686,M$2,FALSE))</f>
        <v>4</v>
      </c>
      <c r="N859" s="14">
        <f>IF($C859="B",VLOOKUP($A859,Bat!$A$4:$BG$1500,N$1,FALSE),VLOOKUP($A859,Pit!$A$4:$BA$1686,N$2,FALSE))</f>
        <v>2</v>
      </c>
      <c r="O859" s="14">
        <f>IF($C859="B",VLOOKUP($A859,Bat!$A$4:$BG$1500,O$1,FALSE),VLOOKUP($A859,Pit!$A$4:$BA$1686,O$2,FALSE))</f>
        <v>2</v>
      </c>
      <c r="P859" s="14" t="str">
        <f>IF($C859="B",VLOOKUP($A859,Bat!$A$4:$BG$1500,P$1,FALSE),VLOOKUP($A859,Pit!$A$4:$BA$1686,P$2,FALSE))</f>
        <v>92-94 Mph</v>
      </c>
      <c r="Q859" s="15">
        <f>IF($C859="B",VLOOKUP($A859,Bat!$A$4:$BG$1500,Q$1,FALSE),VLOOKUP($A859,Pit!$A$4:$BA$1686,Q$2,FALSE))</f>
        <v>6</v>
      </c>
      <c r="R859" s="16">
        <f>IF($C859="B",VLOOKUP($A859,Bat!$A$4:$BG$1500,R$1,FALSE),VLOOKUP($A859,Pit!$A$4:$BA$1686,R$2,FALSE))</f>
        <v>95.601851557812083</v>
      </c>
      <c r="S859" s="17">
        <f>IF($C859="B",VLOOKUP($A859,Bat!$A$4:$BG$1500,S$1,FALSE),VLOOKUP($A859,Pit!$A$4:$BA$1686,S$2,FALSE))</f>
        <v>-0.49792185196488853</v>
      </c>
      <c r="T859" s="48" t="str">
        <f>IF($C859="B",VLOOKUP($A859,Bat!$A$4:$BG$1500,T$1,FALSE),VLOOKUP($A859,Pit!$A$4:$BA$1686,T$2,FALSE))</f>
        <v>-</v>
      </c>
      <c r="U859" s="19">
        <f>IF($C859="B",VLOOKUP($A859,Bat!$A$4:$AU$1464,46,FALSE),VLOOKUP($A859,Pit!$A$4:$BD$1664,55,FALSE))</f>
        <v>800</v>
      </c>
      <c r="V859" s="19">
        <f>IF($C859="B",VLOOKUP($A859,Bat!$A$4:$BA$1464,47,FALSE),VLOOKUP($A859,Pit!$A$4:$BF$1664,56,FALSE))</f>
        <v>800</v>
      </c>
      <c r="W859" s="19">
        <f>IF($C859="B",VLOOKUP($A859,Bat!$A$4:$BA$1464,48,FALSE),VLOOKUP($A859,Pit!$A$4:$BF$1664,57,FALSE))</f>
        <v>0</v>
      </c>
      <c r="X859" s="14">
        <f t="shared" si="59"/>
        <v>1611</v>
      </c>
      <c r="Y859" s="20">
        <f t="shared" si="60"/>
        <v>761</v>
      </c>
      <c r="Z859" s="14">
        <f>IFERROR(VLOOKUP($D859,Results37!$F$3:$L$1396,Z$1,FALSE),"")</f>
        <v>541</v>
      </c>
      <c r="AA859" s="43">
        <f>IF(ISERROR(VLOOKUP(D859,Results37!$F$3:$O$1399,AA$1,FALSE)),"",IF(VLOOKUP(D859,Results37!$F$3:$O$1399,AA$1+1,FALSE)=1,"S"&amp;VLOOKUP(D859,Results37!$F$3:$O$1399,AA$1,FALSE),VLOOKUP(D859,Results37!$F$3:$O$1399,AA$1,FALSE)))</f>
        <v>18</v>
      </c>
      <c r="AB859" s="14">
        <f>IFERROR(VLOOKUP($D859,Results37!$F$3:$L$1396,AB$1,FALSE),"")</f>
        <v>9</v>
      </c>
      <c r="AC859" s="14" t="str">
        <f>IFERROR(VLOOKUP($D859,Results37!$F$3:$L$1396,AC$1,FALSE),"")</f>
        <v>Niihama-shi Ghosts</v>
      </c>
      <c r="AD859" s="14">
        <f t="shared" si="61"/>
        <v>1070</v>
      </c>
      <c r="AE859" s="18" t="str">
        <f>IF(ISERROR(VLOOKUP($AC859&amp;"-"&amp;$F859&amp;" "&amp;G859,Bonuses!$B$1:$G$1006,4,FALSE)),"",INT(VLOOKUP($AC859&amp;"-"&amp;$F859&amp;" "&amp;$G859,Bonuses!$B$1:$G$1006,4,FALSE)))</f>
        <v/>
      </c>
      <c r="AF859" s="14" t="str">
        <f>IF(ISERROR(VLOOKUP($AC859&amp;"-"&amp;$F859,Bonuses!$B$1:$G$1006,5,FALSE)),"",IF(VLOOKUP($AC859&amp;"-"&amp;$F859,Bonuses!$B$1:$G$1006,5,FALSE)="","",VLOOKUP($AC859&amp;"-"&amp;$F859,Bonuses!$B$1:$G$1006,6,FALSE)&amp;" yrs, "&amp;VLOOKUP($AC859&amp;"-"&amp;$F859,Bonuses!$B$1:$G$1006,5,FALSE)))</f>
        <v/>
      </c>
    </row>
    <row r="860" spans="1:32" s="19" customFormat="1" hidden="1" x14ac:dyDescent="0.3">
      <c r="A860" s="19">
        <v>4613</v>
      </c>
      <c r="B860" s="19">
        <f t="shared" si="58"/>
        <v>0</v>
      </c>
      <c r="C860" s="14" t="str">
        <f>IF(ISNUMBER(IFERROR(VLOOKUP($A860,Pit!$A$4:$A$600,1,FALSE),"B")),"P","B")</f>
        <v>B</v>
      </c>
      <c r="D860" s="15">
        <f>IF($C860="B",VLOOKUP($A860,Bat!$A$4:$BG$1500,D$1,FALSE),VLOOKUP($A860,Pit!$A$4:$BA$1686,D$2,FALSE))</f>
        <v>4613</v>
      </c>
      <c r="E860" s="14" t="str">
        <f>IF($C860="B",VLOOKUP($A860,Bat!$A$4:$BG$1500,E$1,FALSE),VLOOKUP($A860,Pit!$A$4:$BA$1686,E$2,FALSE))</f>
        <v>LF</v>
      </c>
      <c r="F860" s="14" t="str">
        <f>IF($C860="B",VLOOKUP($A860,Bat!$A$4:$BG$1500,F$1,FALSE),VLOOKUP($A860,Pit!$A$4:$BA$1686,F$2,FALSE))</f>
        <v>Ramón</v>
      </c>
      <c r="G860" s="14" t="str">
        <f>IF($C860="B",VLOOKUP($A860,Bat!$A$4:$BG$1500,G$1,FALSE),VLOOKUP($A860,Pit!$A$4:$BA$1686,G$2,FALSE))</f>
        <v>Díaz</v>
      </c>
      <c r="H860" s="14">
        <f>IF($C860="B",VLOOKUP($A860,Bat!$A$4:$BG$1500,H$1,FALSE),VLOOKUP($A860,Pit!$A$4:$BA$1686,H$2,FALSE))</f>
        <v>21</v>
      </c>
      <c r="I860" s="14" t="str">
        <f>IF($C860="B",VLOOKUP($A860,Bat!$A$4:$BG$1500,I$1,FALSE),VLOOKUP($A860,Pit!$A$4:$BA$1686,I$2,FALSE))</f>
        <v>R</v>
      </c>
      <c r="J860" s="14" t="str">
        <f>IF($C860="B",VLOOKUP($A860,Bat!$A$4:$BG$1500,J$1,FALSE),VLOOKUP($A860,Pit!$A$4:$BA$1686,J$2,FALSE))</f>
        <v>R</v>
      </c>
      <c r="K860" s="14" t="str">
        <f>IF($C860="B",VLOOKUP($A860,Bat!$A$4:$BG$1500,K$1,FALSE),VLOOKUP($A860,Pit!$A$4:$BA$1686,K$2,FALSE))</f>
        <v>Normal</v>
      </c>
      <c r="L860" s="15" t="str">
        <f>IF($C860="B",VLOOKUP($A860,Bat!$A$4:$BG$1500,L$1,FALSE),VLOOKUP($A860,Pit!$A$4:$BA$1686,L$2,FALSE))</f>
        <v>Normal</v>
      </c>
      <c r="M860" s="14">
        <f>IF($C860="B",VLOOKUP($A860,Bat!$A$4:$BG$1500,M$1,FALSE),VLOOKUP($A860,Pit!$A$4:$BA$1686,M$2,FALSE))</f>
        <v>3</v>
      </c>
      <c r="N860" s="14">
        <f>IF($C860="B",VLOOKUP($A860,Bat!$A$4:$BG$1500,N$1,FALSE),VLOOKUP($A860,Pit!$A$4:$BA$1686,N$2,FALSE))</f>
        <v>3</v>
      </c>
      <c r="O860" s="14">
        <f>IF($C860="B",VLOOKUP($A860,Bat!$A$4:$BG$1500,O$1,FALSE),VLOOKUP($A860,Pit!$A$4:$BA$1686,O$2,FALSE))</f>
        <v>2</v>
      </c>
      <c r="P860" s="14">
        <f>IF($C860="B",VLOOKUP($A860,Bat!$A$4:$BG$1500,P$1,FALSE),VLOOKUP($A860,Pit!$A$4:$BA$1686,P$2,FALSE))</f>
        <v>4</v>
      </c>
      <c r="Q860" s="15">
        <f>IF($C860="B",VLOOKUP($A860,Bat!$A$4:$BG$1500,Q$1,FALSE),VLOOKUP($A860,Pit!$A$4:$BA$1686,Q$2,FALSE))</f>
        <v>4</v>
      </c>
      <c r="R860" s="16">
        <f>IF($C860="B",VLOOKUP($A860,Bat!$A$4:$BG$1500,R$1,FALSE),VLOOKUP($A860,Pit!$A$4:$BA$1686,R$2,FALSE))</f>
        <v>104.95365434186886</v>
      </c>
      <c r="S860" s="17">
        <f>IF($C860="B",VLOOKUP($A860,Bat!$A$4:$BG$1500,S$1,FALSE),VLOOKUP($A860,Pit!$A$4:$BA$1686,S$2,FALSE))</f>
        <v>-0.65890519461981667</v>
      </c>
      <c r="T860" s="48" t="str">
        <f>IF($C860="B",VLOOKUP($A860,Bat!$A$4:$BG$1500,T$1,FALSE),VLOOKUP($A860,Pit!$A$4:$BA$1686,T$2,FALSE))</f>
        <v>$39k</v>
      </c>
      <c r="U860" s="19">
        <f>IF($C860="B",VLOOKUP($A860,Bat!$A$4:$AU$1464,46,FALSE),VLOOKUP($A860,Pit!$A$4:$BD$1664,55,FALSE))</f>
        <v>800</v>
      </c>
      <c r="V860" s="19">
        <f>IF($C860="B",VLOOKUP($A860,Bat!$A$4:$BA$1464,47,FALSE),VLOOKUP($A860,Pit!$A$4:$BF$1664,56,FALSE))</f>
        <v>800</v>
      </c>
      <c r="W860" s="19">
        <f>IF($C860="B",VLOOKUP($A860,Bat!$A$4:$BA$1464,48,FALSE),VLOOKUP($A860,Pit!$A$4:$BF$1664,57,FALSE))</f>
        <v>0</v>
      </c>
      <c r="X860" s="14">
        <f t="shared" si="59"/>
        <v>1704</v>
      </c>
      <c r="Y860" s="20">
        <f t="shared" si="60"/>
        <v>854</v>
      </c>
      <c r="Z860" s="14">
        <f>IFERROR(VLOOKUP($D860,Results37!$F$3:$L$1396,Z$1,FALSE),"")</f>
        <v>422</v>
      </c>
      <c r="AA860" s="43">
        <f>IF(ISERROR(VLOOKUP(D860,Results37!$F$3:$O$1399,AA$1,FALSE)),"",IF(VLOOKUP(D860,Results37!$F$3:$O$1399,AA$1+1,FALSE)=1,"S"&amp;VLOOKUP(D860,Results37!$F$3:$O$1399,AA$1,FALSE),VLOOKUP(D860,Results37!$F$3:$O$1399,AA$1,FALSE)))</f>
        <v>14</v>
      </c>
      <c r="AB860" s="14">
        <f>IFERROR(VLOOKUP($D860,Results37!$F$3:$L$1396,AB$1,FALSE),"")</f>
        <v>18</v>
      </c>
      <c r="AC860" s="14" t="str">
        <f>IFERROR(VLOOKUP($D860,Results37!$F$3:$L$1396,AC$1,FALSE),"")</f>
        <v>Crystal Lake Sandgnats</v>
      </c>
      <c r="AD860" s="14">
        <f t="shared" si="61"/>
        <v>1282</v>
      </c>
      <c r="AE860" s="18" t="str">
        <f>IF(ISERROR(VLOOKUP($AC860&amp;"-"&amp;$F860&amp;" "&amp;G860,Bonuses!$B$1:$G$1006,4,FALSE)),"",INT(VLOOKUP($AC860&amp;"-"&amp;$F860&amp;" "&amp;$G860,Bonuses!$B$1:$G$1006,4,FALSE)))</f>
        <v/>
      </c>
      <c r="AF860" s="14" t="str">
        <f>IF(ISERROR(VLOOKUP($AC860&amp;"-"&amp;$F860,Bonuses!$B$1:$G$1006,5,FALSE)),"",IF(VLOOKUP($AC860&amp;"-"&amp;$F860,Bonuses!$B$1:$G$1006,5,FALSE)="","",VLOOKUP($AC860&amp;"-"&amp;$F860,Bonuses!$B$1:$G$1006,6,FALSE)&amp;" yrs, "&amp;VLOOKUP($AC860&amp;"-"&amp;$F860,Bonuses!$B$1:$G$1006,5,FALSE)))</f>
        <v/>
      </c>
    </row>
    <row r="861" spans="1:32" s="19" customFormat="1" hidden="1" x14ac:dyDescent="0.3">
      <c r="A861" s="19">
        <v>9521</v>
      </c>
      <c r="B861" s="19">
        <f t="shared" si="58"/>
        <v>0</v>
      </c>
      <c r="C861" s="14" t="str">
        <f>IF(ISNUMBER(IFERROR(VLOOKUP($A861,Pit!$A$4:$A$600,1,FALSE),"B")),"P","B")</f>
        <v>B</v>
      </c>
      <c r="D861" s="15">
        <f>IF($C861="B",VLOOKUP($A861,Bat!$A$4:$BG$1500,D$1,FALSE),VLOOKUP($A861,Pit!$A$4:$BA$1686,D$2,FALSE))</f>
        <v>9521</v>
      </c>
      <c r="E861" s="14" t="str">
        <f>IF($C861="B",VLOOKUP($A861,Bat!$A$4:$BG$1500,E$1,FALSE),VLOOKUP($A861,Pit!$A$4:$BA$1686,E$2,FALSE))</f>
        <v>LF</v>
      </c>
      <c r="F861" s="14" t="str">
        <f>IF($C861="B",VLOOKUP($A861,Bat!$A$4:$BG$1500,F$1,FALSE),VLOOKUP($A861,Pit!$A$4:$BA$1686,F$2,FALSE))</f>
        <v>José</v>
      </c>
      <c r="G861" s="14" t="str">
        <f>IF($C861="B",VLOOKUP($A861,Bat!$A$4:$BG$1500,G$1,FALSE),VLOOKUP($A861,Pit!$A$4:$BA$1686,G$2,FALSE))</f>
        <v>Márquez</v>
      </c>
      <c r="H861" s="14">
        <f>IF($C861="B",VLOOKUP($A861,Bat!$A$4:$BG$1500,H$1,FALSE),VLOOKUP($A861,Pit!$A$4:$BA$1686,H$2,FALSE))</f>
        <v>21</v>
      </c>
      <c r="I861" s="14" t="str">
        <f>IF($C861="B",VLOOKUP($A861,Bat!$A$4:$BG$1500,I$1,FALSE),VLOOKUP($A861,Pit!$A$4:$BA$1686,I$2,FALSE))</f>
        <v>R</v>
      </c>
      <c r="J861" s="14" t="str">
        <f>IF($C861="B",VLOOKUP($A861,Bat!$A$4:$BG$1500,J$1,FALSE),VLOOKUP($A861,Pit!$A$4:$BA$1686,J$2,FALSE))</f>
        <v>R</v>
      </c>
      <c r="K861" s="14" t="str">
        <f>IF($C861="B",VLOOKUP($A861,Bat!$A$4:$BG$1500,K$1,FALSE),VLOOKUP($A861,Pit!$A$4:$BA$1686,K$2,FALSE))</f>
        <v>Normal</v>
      </c>
      <c r="L861" s="15" t="str">
        <f>IF($C861="B",VLOOKUP($A861,Bat!$A$4:$BG$1500,L$1,FALSE),VLOOKUP($A861,Pit!$A$4:$BA$1686,L$2,FALSE))</f>
        <v>Low</v>
      </c>
      <c r="M861" s="14">
        <f>IF($C861="B",VLOOKUP($A861,Bat!$A$4:$BG$1500,M$1,FALSE),VLOOKUP($A861,Pit!$A$4:$BA$1686,M$2,FALSE))</f>
        <v>3</v>
      </c>
      <c r="N861" s="14">
        <f>IF($C861="B",VLOOKUP($A861,Bat!$A$4:$BG$1500,N$1,FALSE),VLOOKUP($A861,Pit!$A$4:$BA$1686,N$2,FALSE))</f>
        <v>4</v>
      </c>
      <c r="O861" s="14">
        <f>IF($C861="B",VLOOKUP($A861,Bat!$A$4:$BG$1500,O$1,FALSE),VLOOKUP($A861,Pit!$A$4:$BA$1686,O$2,FALSE))</f>
        <v>2</v>
      </c>
      <c r="P861" s="14">
        <f>IF($C861="B",VLOOKUP($A861,Bat!$A$4:$BG$1500,P$1,FALSE),VLOOKUP($A861,Pit!$A$4:$BA$1686,P$2,FALSE))</f>
        <v>5</v>
      </c>
      <c r="Q861" s="15">
        <f>IF($C861="B",VLOOKUP($A861,Bat!$A$4:$BG$1500,Q$1,FALSE),VLOOKUP($A861,Pit!$A$4:$BA$1686,Q$2,FALSE))</f>
        <v>3</v>
      </c>
      <c r="R861" s="16">
        <f>IF($C861="B",VLOOKUP($A861,Bat!$A$4:$BG$1500,R$1,FALSE),VLOOKUP($A861,Pit!$A$4:$BA$1686,R$2,FALSE))</f>
        <v>104.69484693951063</v>
      </c>
      <c r="S861" s="17">
        <f>IF($C861="B",VLOOKUP($A861,Bat!$A$4:$BG$1500,S$1,FALSE),VLOOKUP($A861,Pit!$A$4:$BA$1686,S$2,FALSE))</f>
        <v>-0.71296715618550355</v>
      </c>
      <c r="T861" s="48" t="str">
        <f>IF($C861="B",VLOOKUP($A861,Bat!$A$4:$BG$1500,T$1,FALSE),VLOOKUP($A861,Pit!$A$4:$BA$1686,T$2,FALSE))</f>
        <v>-</v>
      </c>
      <c r="U861" s="19">
        <f>IF($C861="B",VLOOKUP($A861,Bat!$A$4:$AU$1464,46,FALSE),VLOOKUP($A861,Pit!$A$4:$BD$1664,55,FALSE))</f>
        <v>800</v>
      </c>
      <c r="V861" s="19">
        <f>IF($C861="B",VLOOKUP($A861,Bat!$A$4:$BA$1464,47,FALSE),VLOOKUP($A861,Pit!$A$4:$BF$1664,56,FALSE))</f>
        <v>800</v>
      </c>
      <c r="W861" s="19">
        <f>IF($C861="B",VLOOKUP($A861,Bat!$A$4:$BA$1464,48,FALSE),VLOOKUP($A861,Pit!$A$4:$BF$1664,57,FALSE))</f>
        <v>0</v>
      </c>
      <c r="X861" s="14">
        <f t="shared" si="59"/>
        <v>1736</v>
      </c>
      <c r="Y861" s="20">
        <f t="shared" si="60"/>
        <v>886</v>
      </c>
      <c r="Z861" s="14">
        <f>IFERROR(VLOOKUP($D861,Results37!$F$3:$L$1396,Z$1,FALSE),"")</f>
        <v>332</v>
      </c>
      <c r="AA861" s="43">
        <f>IF(ISERROR(VLOOKUP(D861,Results37!$F$3:$O$1399,AA$1,FALSE)),"",IF(VLOOKUP(D861,Results37!$F$3:$O$1399,AA$1+1,FALSE)=1,"S"&amp;VLOOKUP(D861,Results37!$F$3:$O$1399,AA$1,FALSE),VLOOKUP(D861,Results37!$F$3:$O$1399,AA$1,FALSE)))</f>
        <v>11</v>
      </c>
      <c r="AB861" s="14">
        <f>IFERROR(VLOOKUP($D861,Results37!$F$3:$L$1396,AB$1,FALSE),"")</f>
        <v>24</v>
      </c>
      <c r="AC861" s="14" t="str">
        <f>IFERROR(VLOOKUP($D861,Results37!$F$3:$L$1396,AC$1,FALSE),"")</f>
        <v>Hartford Harpoon</v>
      </c>
      <c r="AD861" s="14">
        <f t="shared" si="61"/>
        <v>1404</v>
      </c>
      <c r="AE861" s="18" t="str">
        <f>IF(ISERROR(VLOOKUP($AC861&amp;"-"&amp;$F861&amp;" "&amp;G861,Bonuses!$B$1:$G$1006,4,FALSE)),"",INT(VLOOKUP($AC861&amp;"-"&amp;$F861&amp;" "&amp;$G861,Bonuses!$B$1:$G$1006,4,FALSE)))</f>
        <v/>
      </c>
      <c r="AF861" s="14" t="str">
        <f>AA861&amp;"."&amp;AB861&amp;" ("&amp;Z861&amp;") - "&amp;E861&amp;" "&amp;F861&amp;" "&amp;G861</f>
        <v>11.24 (332) - LF José Márquez</v>
      </c>
    </row>
    <row r="862" spans="1:32" s="19" customFormat="1" hidden="1" x14ac:dyDescent="0.3">
      <c r="A862" s="19">
        <v>13084</v>
      </c>
      <c r="B862" s="19">
        <f t="shared" si="58"/>
        <v>0</v>
      </c>
      <c r="C862" s="14" t="str">
        <f>IF(ISNUMBER(IFERROR(VLOOKUP($A862,Pit!$A$4:$A$600,1,FALSE),"B")),"P","B")</f>
        <v>P</v>
      </c>
      <c r="D862" s="15">
        <f>IF($C862="B",VLOOKUP($A862,Bat!$A$4:$BG$1500,D$1,FALSE),VLOOKUP($A862,Pit!$A$4:$BA$1686,D$2,FALSE))</f>
        <v>13084</v>
      </c>
      <c r="E862" s="14" t="str">
        <f>IF($C862="B",VLOOKUP($A862,Bat!$A$4:$BG$1500,E$1,FALSE),VLOOKUP($A862,Pit!$A$4:$BA$1686,E$2,FALSE))</f>
        <v>SP</v>
      </c>
      <c r="F862" s="14" t="str">
        <f>IF($C862="B",VLOOKUP($A862,Bat!$A$4:$BG$1500,F$1,FALSE),VLOOKUP($A862,Pit!$A$4:$BA$1686,F$2,FALSE))</f>
        <v>Archie</v>
      </c>
      <c r="G862" s="14" t="str">
        <f>IF($C862="B",VLOOKUP($A862,Bat!$A$4:$BG$1500,G$1,FALSE),VLOOKUP($A862,Pit!$A$4:$BA$1686,G$2,FALSE))</f>
        <v>MacKinley</v>
      </c>
      <c r="H862" s="14">
        <f>IF($C862="B",VLOOKUP($A862,Bat!$A$4:$BG$1500,H$1,FALSE),VLOOKUP($A862,Pit!$A$4:$BA$1686,H$2,FALSE))</f>
        <v>21</v>
      </c>
      <c r="I862" s="14" t="str">
        <f>IF($C862="B",VLOOKUP($A862,Bat!$A$4:$BG$1500,I$1,FALSE),VLOOKUP($A862,Pit!$A$4:$BA$1686,I$2,FALSE))</f>
        <v>L</v>
      </c>
      <c r="J862" s="14" t="str">
        <f>IF($C862="B",VLOOKUP($A862,Bat!$A$4:$BG$1500,J$1,FALSE),VLOOKUP($A862,Pit!$A$4:$BA$1686,J$2,FALSE))</f>
        <v>L</v>
      </c>
      <c r="K862" s="14" t="str">
        <f>IF($C862="B",VLOOKUP($A862,Bat!$A$4:$BG$1500,K$1,FALSE),VLOOKUP($A862,Pit!$A$4:$BA$1686,K$2,FALSE))</f>
        <v>Normal</v>
      </c>
      <c r="L862" s="15" t="str">
        <f>IF($C862="B",VLOOKUP($A862,Bat!$A$4:$BG$1500,L$1,FALSE),VLOOKUP($A862,Pit!$A$4:$BA$1686,L$2,FALSE))</f>
        <v>Normal</v>
      </c>
      <c r="M862" s="14">
        <f>IF($C862="B",VLOOKUP($A862,Bat!$A$4:$BG$1500,M$1,FALSE),VLOOKUP($A862,Pit!$A$4:$BA$1686,M$2,FALSE))</f>
        <v>4</v>
      </c>
      <c r="N862" s="14">
        <f>IF($C862="B",VLOOKUP($A862,Bat!$A$4:$BG$1500,N$1,FALSE),VLOOKUP($A862,Pit!$A$4:$BA$1686,N$2,FALSE))</f>
        <v>2</v>
      </c>
      <c r="O862" s="14">
        <f>IF($C862="B",VLOOKUP($A862,Bat!$A$4:$BG$1500,O$1,FALSE),VLOOKUP($A862,Pit!$A$4:$BA$1686,O$2,FALSE))</f>
        <v>2</v>
      </c>
      <c r="P862" s="14" t="str">
        <f>IF($C862="B",VLOOKUP($A862,Bat!$A$4:$BG$1500,P$1,FALSE),VLOOKUP($A862,Pit!$A$4:$BA$1686,P$2,FALSE))</f>
        <v>89-91 Mph</v>
      </c>
      <c r="Q862" s="15">
        <f>IF($C862="B",VLOOKUP($A862,Bat!$A$4:$BG$1500,Q$1,FALSE),VLOOKUP($A862,Pit!$A$4:$BA$1686,Q$2,FALSE))</f>
        <v>10</v>
      </c>
      <c r="R862" s="16">
        <f>IF($C862="B",VLOOKUP($A862,Bat!$A$4:$BG$1500,R$1,FALSE),VLOOKUP($A862,Pit!$A$4:$BA$1686,R$2,FALSE))</f>
        <v>93.791865514330183</v>
      </c>
      <c r="S862" s="17">
        <f>IF($C862="B",VLOOKUP($A862,Bat!$A$4:$BG$1500,S$1,FALSE),VLOOKUP($A862,Pit!$A$4:$BA$1686,S$2,FALSE))</f>
        <v>-0.66490512696585014</v>
      </c>
      <c r="T862" s="48" t="str">
        <f>IF($C862="B",VLOOKUP($A862,Bat!$A$4:$BG$1500,T$1,FALSE),VLOOKUP($A862,Pit!$A$4:$BA$1686,T$2,FALSE))</f>
        <v>-</v>
      </c>
      <c r="U862" s="19">
        <f>IF($C862="B",VLOOKUP($A862,Bat!$A$4:$AU$1464,46,FALSE),VLOOKUP($A862,Pit!$A$4:$BD$1664,55,FALSE))</f>
        <v>800</v>
      </c>
      <c r="V862" s="19">
        <f>IF($C862="B",VLOOKUP($A862,Bat!$A$4:$BA$1464,47,FALSE),VLOOKUP($A862,Pit!$A$4:$BF$1664,56,FALSE))</f>
        <v>800</v>
      </c>
      <c r="W862" s="19">
        <f>IF($C862="B",VLOOKUP($A862,Bat!$A$4:$BA$1464,48,FALSE),VLOOKUP($A862,Pit!$A$4:$BF$1664,57,FALSE))</f>
        <v>0</v>
      </c>
      <c r="X862" s="14">
        <f t="shared" si="59"/>
        <v>1705</v>
      </c>
      <c r="Y862" s="20">
        <f t="shared" si="60"/>
        <v>855</v>
      </c>
      <c r="Z862" s="14">
        <f>IFERROR(VLOOKUP($D862,Results37!$F$3:$L$1396,Z$1,FALSE),"")</f>
        <v>423</v>
      </c>
      <c r="AA862" s="43">
        <f>IF(ISERROR(VLOOKUP(D862,Results37!$F$3:$O$1399,AA$1,FALSE)),"",IF(VLOOKUP(D862,Results37!$F$3:$O$1399,AA$1+1,FALSE)=1,"S"&amp;VLOOKUP(D862,Results37!$F$3:$O$1399,AA$1,FALSE),VLOOKUP(D862,Results37!$F$3:$O$1399,AA$1,FALSE)))</f>
        <v>14</v>
      </c>
      <c r="AB862" s="14">
        <f>IFERROR(VLOOKUP($D862,Results37!$F$3:$L$1396,AB$1,FALSE),"")</f>
        <v>19</v>
      </c>
      <c r="AC862" s="14" t="str">
        <f>IFERROR(VLOOKUP($D862,Results37!$F$3:$L$1396,AC$1,FALSE),"")</f>
        <v>Kalamazoo Badgers</v>
      </c>
      <c r="AD862" s="14">
        <f t="shared" si="61"/>
        <v>1282</v>
      </c>
      <c r="AE862" s="18" t="str">
        <f>IF(ISERROR(VLOOKUP($AC862&amp;"-"&amp;$F862&amp;" "&amp;G862,Bonuses!$B$1:$G$1006,4,FALSE)),"",INT(VLOOKUP($AC862&amp;"-"&amp;$F862&amp;" "&amp;$G862,Bonuses!$B$1:$G$1006,4,FALSE)))</f>
        <v/>
      </c>
      <c r="AF862" s="14" t="str">
        <f>AA862&amp;"."&amp;AB862&amp;" ("&amp;Z862&amp;") - "&amp;E862&amp;" "&amp;F862&amp;" "&amp;G862</f>
        <v>14.19 (423) - SP Archie MacKinley</v>
      </c>
    </row>
    <row r="863" spans="1:32" s="19" customFormat="1" hidden="1" x14ac:dyDescent="0.3">
      <c r="A863" s="19">
        <v>5797</v>
      </c>
      <c r="B863" s="19">
        <f t="shared" si="58"/>
        <v>0</v>
      </c>
      <c r="C863" s="14" t="str">
        <f>IF(ISNUMBER(IFERROR(VLOOKUP($A863,Pit!$A$4:$A$600,1,FALSE),"B")),"P","B")</f>
        <v>P</v>
      </c>
      <c r="D863" s="15">
        <f>IF($C863="B",VLOOKUP($A863,Bat!$A$4:$BG$1500,D$1,FALSE),VLOOKUP($A863,Pit!$A$4:$BA$1686,D$2,FALSE))</f>
        <v>5797</v>
      </c>
      <c r="E863" s="14" t="str">
        <f>IF($C863="B",VLOOKUP($A863,Bat!$A$4:$BG$1500,E$1,FALSE),VLOOKUP($A863,Pit!$A$4:$BA$1686,E$2,FALSE))</f>
        <v>RP</v>
      </c>
      <c r="F863" s="14" t="str">
        <f>IF($C863="B",VLOOKUP($A863,Bat!$A$4:$BG$1500,F$1,FALSE),VLOOKUP($A863,Pit!$A$4:$BA$1686,F$2,FALSE))</f>
        <v>Rob</v>
      </c>
      <c r="G863" s="14" t="str">
        <f>IF($C863="B",VLOOKUP($A863,Bat!$A$4:$BG$1500,G$1,FALSE),VLOOKUP($A863,Pit!$A$4:$BA$1686,G$2,FALSE))</f>
        <v>Reid</v>
      </c>
      <c r="H863" s="14">
        <f>IF($C863="B",VLOOKUP($A863,Bat!$A$4:$BG$1500,H$1,FALSE),VLOOKUP($A863,Pit!$A$4:$BA$1686,H$2,FALSE))</f>
        <v>22</v>
      </c>
      <c r="I863" s="14" t="str">
        <f>IF($C863="B",VLOOKUP($A863,Bat!$A$4:$BG$1500,I$1,FALSE),VLOOKUP($A863,Pit!$A$4:$BA$1686,I$2,FALSE))</f>
        <v>R</v>
      </c>
      <c r="J863" s="14" t="str">
        <f>IF($C863="B",VLOOKUP($A863,Bat!$A$4:$BG$1500,J$1,FALSE),VLOOKUP($A863,Pit!$A$4:$BA$1686,J$2,FALSE))</f>
        <v>R</v>
      </c>
      <c r="K863" s="14" t="str">
        <f>IF($C863="B",VLOOKUP($A863,Bat!$A$4:$BG$1500,K$1,FALSE),VLOOKUP($A863,Pit!$A$4:$BA$1686,K$2,FALSE))</f>
        <v>Normal</v>
      </c>
      <c r="L863" s="15" t="str">
        <f>IF($C863="B",VLOOKUP($A863,Bat!$A$4:$BG$1500,L$1,FALSE),VLOOKUP($A863,Pit!$A$4:$BA$1686,L$2,FALSE))</f>
        <v>Normal</v>
      </c>
      <c r="M863" s="14">
        <f>IF($C863="B",VLOOKUP($A863,Bat!$A$4:$BG$1500,M$1,FALSE),VLOOKUP($A863,Pit!$A$4:$BA$1686,M$2,FALSE))</f>
        <v>4</v>
      </c>
      <c r="N863" s="14">
        <f>IF($C863="B",VLOOKUP($A863,Bat!$A$4:$BG$1500,N$1,FALSE),VLOOKUP($A863,Pit!$A$4:$BA$1686,N$2,FALSE))</f>
        <v>2</v>
      </c>
      <c r="O863" s="14">
        <f>IF($C863="B",VLOOKUP($A863,Bat!$A$4:$BG$1500,O$1,FALSE),VLOOKUP($A863,Pit!$A$4:$BA$1686,O$2,FALSE))</f>
        <v>2</v>
      </c>
      <c r="P863" s="14" t="str">
        <f>IF($C863="B",VLOOKUP($A863,Bat!$A$4:$BG$1500,P$1,FALSE),VLOOKUP($A863,Pit!$A$4:$BA$1686,P$2,FALSE))</f>
        <v>90-92 Mph</v>
      </c>
      <c r="Q863" s="15">
        <f>IF($C863="B",VLOOKUP($A863,Bat!$A$4:$BG$1500,Q$1,FALSE),VLOOKUP($A863,Pit!$A$4:$BA$1686,Q$2,FALSE))</f>
        <v>7</v>
      </c>
      <c r="R863" s="16">
        <f>IF($C863="B",VLOOKUP($A863,Bat!$A$4:$BG$1500,R$1,FALSE),VLOOKUP($A863,Pit!$A$4:$BA$1686,R$2,FALSE))</f>
        <v>93.791865514330183</v>
      </c>
      <c r="S863" s="17">
        <f>IF($C863="B",VLOOKUP($A863,Bat!$A$4:$BG$1500,S$1,FALSE),VLOOKUP($A863,Pit!$A$4:$BA$1686,S$2,FALSE))</f>
        <v>-0.66490512696585014</v>
      </c>
      <c r="T863" s="48" t="str">
        <f>IF($C863="B",VLOOKUP($A863,Bat!$A$4:$BG$1500,T$1,FALSE),VLOOKUP($A863,Pit!$A$4:$BA$1686,T$2,FALSE))</f>
        <v>-</v>
      </c>
      <c r="U863" s="19">
        <f>IF($C863="B",VLOOKUP($A863,Bat!$A$4:$AU$1464,46,FALSE),VLOOKUP($A863,Pit!$A$4:$BD$1664,55,FALSE))</f>
        <v>800</v>
      </c>
      <c r="V863" s="19">
        <f>IF($C863="B",VLOOKUP($A863,Bat!$A$4:$BA$1464,47,FALSE),VLOOKUP($A863,Pit!$A$4:$BF$1664,56,FALSE))</f>
        <v>800</v>
      </c>
      <c r="W863" s="19">
        <f>IF($C863="B",VLOOKUP($A863,Bat!$A$4:$BA$1464,48,FALSE),VLOOKUP($A863,Pit!$A$4:$BF$1664,57,FALSE))</f>
        <v>0</v>
      </c>
      <c r="X863" s="14">
        <f t="shared" si="59"/>
        <v>1705</v>
      </c>
      <c r="Y863" s="20">
        <f t="shared" si="60"/>
        <v>855</v>
      </c>
      <c r="Z863" s="14" t="str">
        <f>IFERROR(VLOOKUP($D863,Results37!$F$3:$L$1396,Z$1,FALSE),"")</f>
        <v/>
      </c>
      <c r="AA863" s="43" t="str">
        <f>IF(ISERROR(VLOOKUP(D863,Results37!$F$3:$O$1399,AA$1,FALSE)),"",IF(VLOOKUP(D863,Results37!$F$3:$O$1399,AA$1+1,FALSE)=1,"S"&amp;VLOOKUP(D863,Results37!$F$3:$O$1399,AA$1,FALSE),VLOOKUP(D863,Results37!$F$3:$O$1399,AA$1,FALSE)))</f>
        <v/>
      </c>
      <c r="AB863" s="14" t="str">
        <f>IFERROR(VLOOKUP($D863,Results37!$F$3:$L$1396,AB$1,FALSE),"")</f>
        <v/>
      </c>
      <c r="AC863" s="14" t="str">
        <f>IFERROR(VLOOKUP($D863,Results37!$F$3:$L$1396,AC$1,FALSE),"")</f>
        <v/>
      </c>
      <c r="AD863" s="14" t="e">
        <f t="shared" si="61"/>
        <v>#VALUE!</v>
      </c>
      <c r="AE863" s="18" t="str">
        <f>IF(ISERROR(VLOOKUP($AC863&amp;"-"&amp;$F863&amp;" "&amp;G863,Bonuses!$B$1:$G$1006,4,FALSE)),"",INT(VLOOKUP($AC863&amp;"-"&amp;$F863&amp;" "&amp;$G863,Bonuses!$B$1:$G$1006,4,FALSE)))</f>
        <v/>
      </c>
      <c r="AF863" s="14" t="str">
        <f>IF(ISERROR(VLOOKUP($AC863&amp;"-"&amp;$F863,Bonuses!$B$1:$G$1006,5,FALSE)),"",IF(VLOOKUP($AC863&amp;"-"&amp;$F863,Bonuses!$B$1:$G$1006,5,FALSE)="","",VLOOKUP($AC863&amp;"-"&amp;$F863,Bonuses!$B$1:$G$1006,6,FALSE)&amp;" yrs, "&amp;VLOOKUP($AC863&amp;"-"&amp;$F863,Bonuses!$B$1:$G$1006,5,FALSE)))</f>
        <v/>
      </c>
    </row>
    <row r="864" spans="1:32" s="19" customFormat="1" hidden="1" x14ac:dyDescent="0.3">
      <c r="A864" s="19">
        <v>5316</v>
      </c>
      <c r="B864" s="19">
        <f t="shared" si="58"/>
        <v>0</v>
      </c>
      <c r="C864" s="14" t="str">
        <f>IF(ISNUMBER(IFERROR(VLOOKUP($A864,Pit!$A$4:$A$600,1,FALSE),"B")),"P","B")</f>
        <v>B</v>
      </c>
      <c r="D864" s="15">
        <f>IF($C864="B",VLOOKUP($A864,Bat!$A$4:$BG$1500,D$1,FALSE),VLOOKUP($A864,Pit!$A$4:$BA$1686,D$2,FALSE))</f>
        <v>5316</v>
      </c>
      <c r="E864" s="14" t="str">
        <f>IF($C864="B",VLOOKUP($A864,Bat!$A$4:$BG$1500,E$1,FALSE),VLOOKUP($A864,Pit!$A$4:$BA$1686,E$2,FALSE))</f>
        <v>1B</v>
      </c>
      <c r="F864" s="14" t="str">
        <f>IF($C864="B",VLOOKUP($A864,Bat!$A$4:$BG$1500,F$1,FALSE),VLOOKUP($A864,Pit!$A$4:$BA$1686,F$2,FALSE))</f>
        <v>Patrick</v>
      </c>
      <c r="G864" s="14" t="str">
        <f>IF($C864="B",VLOOKUP($A864,Bat!$A$4:$BG$1500,G$1,FALSE),VLOOKUP($A864,Pit!$A$4:$BA$1686,G$2,FALSE))</f>
        <v>Dixon</v>
      </c>
      <c r="H864" s="14">
        <f>IF($C864="B",VLOOKUP($A864,Bat!$A$4:$BG$1500,H$1,FALSE),VLOOKUP($A864,Pit!$A$4:$BA$1686,H$2,FALSE))</f>
        <v>21</v>
      </c>
      <c r="I864" s="14" t="str">
        <f>IF($C864="B",VLOOKUP($A864,Bat!$A$4:$BG$1500,I$1,FALSE),VLOOKUP($A864,Pit!$A$4:$BA$1686,I$2,FALSE))</f>
        <v>S</v>
      </c>
      <c r="J864" s="14" t="str">
        <f>IF($C864="B",VLOOKUP($A864,Bat!$A$4:$BG$1500,J$1,FALSE),VLOOKUP($A864,Pit!$A$4:$BA$1686,J$2,FALSE))</f>
        <v>R</v>
      </c>
      <c r="K864" s="14" t="str">
        <f>IF($C864="B",VLOOKUP($A864,Bat!$A$4:$BG$1500,K$1,FALSE),VLOOKUP($A864,Pit!$A$4:$BA$1686,K$2,FALSE))</f>
        <v>Low</v>
      </c>
      <c r="L864" s="15" t="str">
        <f>IF($C864="B",VLOOKUP($A864,Bat!$A$4:$BG$1500,L$1,FALSE),VLOOKUP($A864,Pit!$A$4:$BA$1686,L$2,FALSE))</f>
        <v>Normal</v>
      </c>
      <c r="M864" s="14">
        <f>IF($C864="B",VLOOKUP($A864,Bat!$A$4:$BG$1500,M$1,FALSE),VLOOKUP($A864,Pit!$A$4:$BA$1686,M$2,FALSE))</f>
        <v>3</v>
      </c>
      <c r="N864" s="14">
        <f>IF($C864="B",VLOOKUP($A864,Bat!$A$4:$BG$1500,N$1,FALSE),VLOOKUP($A864,Pit!$A$4:$BA$1686,N$2,FALSE))</f>
        <v>3</v>
      </c>
      <c r="O864" s="14">
        <f>IF($C864="B",VLOOKUP($A864,Bat!$A$4:$BG$1500,O$1,FALSE),VLOOKUP($A864,Pit!$A$4:$BA$1686,O$2,FALSE))</f>
        <v>3</v>
      </c>
      <c r="P864" s="14">
        <f>IF($C864="B",VLOOKUP($A864,Bat!$A$4:$BG$1500,P$1,FALSE),VLOOKUP($A864,Pit!$A$4:$BA$1686,P$2,FALSE))</f>
        <v>5</v>
      </c>
      <c r="Q864" s="15">
        <f>IF($C864="B",VLOOKUP($A864,Bat!$A$4:$BG$1500,Q$1,FALSE),VLOOKUP($A864,Pit!$A$4:$BA$1686,Q$2,FALSE))</f>
        <v>3</v>
      </c>
      <c r="R864" s="16">
        <f>IF($C864="B",VLOOKUP($A864,Bat!$A$4:$BG$1500,R$1,FALSE),VLOOKUP($A864,Pit!$A$4:$BA$1686,R$2,FALSE))</f>
        <v>105.55568174746659</v>
      </c>
      <c r="S864" s="17">
        <f>IF($C864="B",VLOOKUP($A864,Bat!$A$4:$BG$1500,S$1,FALSE),VLOOKUP($A864,Pit!$A$4:$BA$1686,S$2,FALSE))</f>
        <v>-0.5331484265894133</v>
      </c>
      <c r="T864" s="48" t="str">
        <f>IF($C864="B",VLOOKUP($A864,Bat!$A$4:$BG$1500,T$1,FALSE),VLOOKUP($A864,Pit!$A$4:$BA$1686,T$2,FALSE))</f>
        <v>$34k</v>
      </c>
      <c r="U864" s="19">
        <f>IF($C864="B",VLOOKUP($A864,Bat!$A$4:$AU$1464,46,FALSE),VLOOKUP($A864,Pit!$A$4:$BD$1664,55,FALSE))</f>
        <v>800</v>
      </c>
      <c r="V864" s="19">
        <f>IF($C864="B",VLOOKUP($A864,Bat!$A$4:$BA$1464,47,FALSE),VLOOKUP($A864,Pit!$A$4:$BF$1664,56,FALSE))</f>
        <v>800</v>
      </c>
      <c r="W864" s="19">
        <f>IF($C864="B",VLOOKUP($A864,Bat!$A$4:$BA$1464,48,FALSE),VLOOKUP($A864,Pit!$A$4:$BF$1664,57,FALSE))</f>
        <v>0</v>
      </c>
      <c r="X864" s="14">
        <f t="shared" si="59"/>
        <v>1636</v>
      </c>
      <c r="Y864" s="20">
        <f t="shared" si="60"/>
        <v>786</v>
      </c>
      <c r="Z864" s="14" t="str">
        <f>IFERROR(VLOOKUP($D864,Results37!$F$3:$L$1396,Z$1,FALSE),"")</f>
        <v/>
      </c>
      <c r="AA864" s="43" t="str">
        <f>IF(ISERROR(VLOOKUP(D864,Results37!$F$3:$O$1399,AA$1,FALSE)),"",IF(VLOOKUP(D864,Results37!$F$3:$O$1399,AA$1+1,FALSE)=1,"S"&amp;VLOOKUP(D864,Results37!$F$3:$O$1399,AA$1,FALSE),VLOOKUP(D864,Results37!$F$3:$O$1399,AA$1,FALSE)))</f>
        <v/>
      </c>
      <c r="AB864" s="14" t="str">
        <f>IFERROR(VLOOKUP($D864,Results37!$F$3:$L$1396,AB$1,FALSE),"")</f>
        <v/>
      </c>
      <c r="AC864" s="14" t="str">
        <f>IFERROR(VLOOKUP($D864,Results37!$F$3:$L$1396,AC$1,FALSE),"")</f>
        <v/>
      </c>
      <c r="AD864" s="14" t="e">
        <f t="shared" si="61"/>
        <v>#VALUE!</v>
      </c>
      <c r="AE864" s="18" t="str">
        <f>IF(ISERROR(VLOOKUP($AC864&amp;"-"&amp;$F864&amp;" "&amp;G864,Bonuses!$B$1:$G$1006,4,FALSE)),"",INT(VLOOKUP($AC864&amp;"-"&amp;$F864&amp;" "&amp;$G864,Bonuses!$B$1:$G$1006,4,FALSE)))</f>
        <v/>
      </c>
      <c r="AF864" s="14" t="str">
        <f>IF(ISERROR(VLOOKUP($AC864&amp;"-"&amp;$F864,Bonuses!$B$1:$G$1006,5,FALSE)),"",IF(VLOOKUP($AC864&amp;"-"&amp;$F864,Bonuses!$B$1:$G$1006,5,FALSE)="","",VLOOKUP($AC864&amp;"-"&amp;$F864,Bonuses!$B$1:$G$1006,6,FALSE)&amp;" yrs, "&amp;VLOOKUP($AC864&amp;"-"&amp;$F864,Bonuses!$B$1:$G$1006,5,FALSE)))</f>
        <v/>
      </c>
    </row>
    <row r="865" spans="1:32" s="19" customFormat="1" hidden="1" x14ac:dyDescent="0.3">
      <c r="A865" s="19">
        <v>14461</v>
      </c>
      <c r="B865" s="19">
        <f t="shared" si="58"/>
        <v>0</v>
      </c>
      <c r="C865" s="14" t="str">
        <f>IF(ISNUMBER(IFERROR(VLOOKUP($A865,Pit!$A$4:$A$600,1,FALSE),"B")),"P","B")</f>
        <v>P</v>
      </c>
      <c r="D865" s="15">
        <f>IF($C865="B",VLOOKUP($A865,Bat!$A$4:$BG$1500,D$1,FALSE),VLOOKUP($A865,Pit!$A$4:$BA$1686,D$2,FALSE))</f>
        <v>14461</v>
      </c>
      <c r="E865" s="14" t="str">
        <f>IF($C865="B",VLOOKUP($A865,Bat!$A$4:$BG$1500,E$1,FALSE),VLOOKUP($A865,Pit!$A$4:$BA$1686,E$2,FALSE))</f>
        <v>RP</v>
      </c>
      <c r="F865" s="14" t="str">
        <f>IF($C865="B",VLOOKUP($A865,Bat!$A$4:$BG$1500,F$1,FALSE),VLOOKUP($A865,Pit!$A$4:$BA$1686,F$2,FALSE))</f>
        <v>Masahide</v>
      </c>
      <c r="G865" s="14" t="str">
        <f>IF($C865="B",VLOOKUP($A865,Bat!$A$4:$BG$1500,G$1,FALSE),VLOOKUP($A865,Pit!$A$4:$BA$1686,G$2,FALSE))</f>
        <v>Kokawa</v>
      </c>
      <c r="H865" s="14">
        <f>IF($C865="B",VLOOKUP($A865,Bat!$A$4:$BG$1500,H$1,FALSE),VLOOKUP($A865,Pit!$A$4:$BA$1686,H$2,FALSE))</f>
        <v>21</v>
      </c>
      <c r="I865" s="14" t="str">
        <f>IF($C865="B",VLOOKUP($A865,Bat!$A$4:$BG$1500,I$1,FALSE),VLOOKUP($A865,Pit!$A$4:$BA$1686,I$2,FALSE))</f>
        <v>R</v>
      </c>
      <c r="J865" s="14" t="str">
        <f>IF($C865="B",VLOOKUP($A865,Bat!$A$4:$BG$1500,J$1,FALSE),VLOOKUP($A865,Pit!$A$4:$BA$1686,J$2,FALSE))</f>
        <v>L</v>
      </c>
      <c r="K865" s="14" t="str">
        <f>IF($C865="B",VLOOKUP($A865,Bat!$A$4:$BG$1500,K$1,FALSE),VLOOKUP($A865,Pit!$A$4:$BA$1686,K$2,FALSE))</f>
        <v>Normal</v>
      </c>
      <c r="L865" s="15" t="str">
        <f>IF($C865="B",VLOOKUP($A865,Bat!$A$4:$BG$1500,L$1,FALSE),VLOOKUP($A865,Pit!$A$4:$BA$1686,L$2,FALSE))</f>
        <v>Low</v>
      </c>
      <c r="M865" s="14">
        <f>IF($C865="B",VLOOKUP($A865,Bat!$A$4:$BG$1500,M$1,FALSE),VLOOKUP($A865,Pit!$A$4:$BA$1686,M$2,FALSE))</f>
        <v>4</v>
      </c>
      <c r="N865" s="14">
        <f>IF($C865="B",VLOOKUP($A865,Bat!$A$4:$BG$1500,N$1,FALSE),VLOOKUP($A865,Pit!$A$4:$BA$1686,N$2,FALSE))</f>
        <v>2</v>
      </c>
      <c r="O865" s="14">
        <f>IF($C865="B",VLOOKUP($A865,Bat!$A$4:$BG$1500,O$1,FALSE),VLOOKUP($A865,Pit!$A$4:$BA$1686,O$2,FALSE))</f>
        <v>2</v>
      </c>
      <c r="P865" s="14" t="str">
        <f>IF($C865="B",VLOOKUP($A865,Bat!$A$4:$BG$1500,P$1,FALSE),VLOOKUP($A865,Pit!$A$4:$BA$1686,P$2,FALSE))</f>
        <v>89-91 Mph</v>
      </c>
      <c r="Q865" s="15">
        <f>IF($C865="B",VLOOKUP($A865,Bat!$A$4:$BG$1500,Q$1,FALSE),VLOOKUP($A865,Pit!$A$4:$BA$1686,Q$2,FALSE))</f>
        <v>9</v>
      </c>
      <c r="R865" s="16">
        <f>IF($C865="B",VLOOKUP($A865,Bat!$A$4:$BG$1500,R$1,FALSE),VLOOKUP($A865,Pit!$A$4:$BA$1686,R$2,FALSE))</f>
        <v>95.416865514330183</v>
      </c>
      <c r="S865" s="17">
        <f>IF($C865="B",VLOOKUP($A865,Bat!$A$4:$BG$1500,S$1,FALSE),VLOOKUP($A865,Pit!$A$4:$BA$1686,S$2,FALSE))</f>
        <v>-0.51498804729900005</v>
      </c>
      <c r="T865" s="48" t="str">
        <f>IF($C865="B",VLOOKUP($A865,Bat!$A$4:$BG$1500,T$1,FALSE),VLOOKUP($A865,Pit!$A$4:$BA$1686,T$2,FALSE))</f>
        <v>-</v>
      </c>
      <c r="U865" s="19">
        <f>IF($C865="B",VLOOKUP($A865,Bat!$A$4:$AU$1464,46,FALSE),VLOOKUP($A865,Pit!$A$4:$BD$1664,55,FALSE))</f>
        <v>800</v>
      </c>
      <c r="V865" s="19">
        <f>IF($C865="B",VLOOKUP($A865,Bat!$A$4:$BA$1464,47,FALSE),VLOOKUP($A865,Pit!$A$4:$BF$1664,56,FALSE))</f>
        <v>800</v>
      </c>
      <c r="W865" s="19">
        <f>IF($C865="B",VLOOKUP($A865,Bat!$A$4:$BA$1464,48,FALSE),VLOOKUP($A865,Pit!$A$4:$BF$1664,57,FALSE))</f>
        <v>0</v>
      </c>
      <c r="X865" s="14">
        <f t="shared" si="59"/>
        <v>1623</v>
      </c>
      <c r="Y865" s="20">
        <f t="shared" si="60"/>
        <v>773</v>
      </c>
      <c r="Z865" s="14" t="str">
        <f>IFERROR(VLOOKUP($D865,Results37!$F$3:$L$1396,Z$1,FALSE),"")</f>
        <v/>
      </c>
      <c r="AA865" s="43" t="str">
        <f>IF(ISERROR(VLOOKUP(D865,Results37!$F$3:$O$1399,AA$1,FALSE)),"",IF(VLOOKUP(D865,Results37!$F$3:$O$1399,AA$1+1,FALSE)=1,"S"&amp;VLOOKUP(D865,Results37!$F$3:$O$1399,AA$1,FALSE),VLOOKUP(D865,Results37!$F$3:$O$1399,AA$1,FALSE)))</f>
        <v/>
      </c>
      <c r="AB865" s="14" t="str">
        <f>IFERROR(VLOOKUP($D865,Results37!$F$3:$L$1396,AB$1,FALSE),"")</f>
        <v/>
      </c>
      <c r="AC865" s="14" t="str">
        <f>IFERROR(VLOOKUP($D865,Results37!$F$3:$L$1396,AC$1,FALSE),"")</f>
        <v/>
      </c>
      <c r="AD865" s="14" t="e">
        <f t="shared" si="61"/>
        <v>#VALUE!</v>
      </c>
      <c r="AE865" s="18" t="str">
        <f>IF(ISERROR(VLOOKUP($AC865&amp;"-"&amp;$F865&amp;" "&amp;G865,Bonuses!$B$1:$G$1006,4,FALSE)),"",INT(VLOOKUP($AC865&amp;"-"&amp;$F865&amp;" "&amp;$G865,Bonuses!$B$1:$G$1006,4,FALSE)))</f>
        <v/>
      </c>
      <c r="AF865" s="14" t="str">
        <f>IF(ISERROR(VLOOKUP($AC865&amp;"-"&amp;$F865,Bonuses!$B$1:$G$1006,5,FALSE)),"",IF(VLOOKUP($AC865&amp;"-"&amp;$F865,Bonuses!$B$1:$G$1006,5,FALSE)="","",VLOOKUP($AC865&amp;"-"&amp;$F865,Bonuses!$B$1:$G$1006,6,FALSE)&amp;" yrs, "&amp;VLOOKUP($AC865&amp;"-"&amp;$F865,Bonuses!$B$1:$G$1006,5,FALSE)))</f>
        <v/>
      </c>
    </row>
    <row r="866" spans="1:32" s="19" customFormat="1" hidden="1" x14ac:dyDescent="0.3">
      <c r="A866" s="19">
        <v>9600</v>
      </c>
      <c r="B866" s="19">
        <f t="shared" si="58"/>
        <v>0</v>
      </c>
      <c r="C866" s="14" t="str">
        <f>IF(ISNUMBER(IFERROR(VLOOKUP($A866,Pit!$A$4:$A$600,1,FALSE),"B")),"P","B")</f>
        <v>B</v>
      </c>
      <c r="D866" s="15">
        <f>IF($C866="B",VLOOKUP($A866,Bat!$A$4:$BG$1500,D$1,FALSE),VLOOKUP($A866,Pit!$A$4:$BA$1686,D$2,FALSE))</f>
        <v>9600</v>
      </c>
      <c r="E866" s="14" t="str">
        <f>IF($C866="B",VLOOKUP($A866,Bat!$A$4:$BG$1500,E$1,FALSE),VLOOKUP($A866,Pit!$A$4:$BA$1686,E$2,FALSE))</f>
        <v>LF</v>
      </c>
      <c r="F866" s="14" t="str">
        <f>IF($C866="B",VLOOKUP($A866,Bat!$A$4:$BG$1500,F$1,FALSE),VLOOKUP($A866,Pit!$A$4:$BA$1686,F$2,FALSE))</f>
        <v>Ted</v>
      </c>
      <c r="G866" s="14" t="str">
        <f>IF($C866="B",VLOOKUP($A866,Bat!$A$4:$BG$1500,G$1,FALSE),VLOOKUP($A866,Pit!$A$4:$BA$1686,G$2,FALSE))</f>
        <v>Patton</v>
      </c>
      <c r="H866" s="14">
        <f>IF($C866="B",VLOOKUP($A866,Bat!$A$4:$BG$1500,H$1,FALSE),VLOOKUP($A866,Pit!$A$4:$BA$1686,H$2,FALSE))</f>
        <v>21</v>
      </c>
      <c r="I866" s="14" t="str">
        <f>IF($C866="B",VLOOKUP($A866,Bat!$A$4:$BG$1500,I$1,FALSE),VLOOKUP($A866,Pit!$A$4:$BA$1686,I$2,FALSE))</f>
        <v>R</v>
      </c>
      <c r="J866" s="14" t="str">
        <f>IF($C866="B",VLOOKUP($A866,Bat!$A$4:$BG$1500,J$1,FALSE),VLOOKUP($A866,Pit!$A$4:$BA$1686,J$2,FALSE))</f>
        <v>R</v>
      </c>
      <c r="K866" s="14" t="str">
        <f>IF($C866="B",VLOOKUP($A866,Bat!$A$4:$BG$1500,K$1,FALSE),VLOOKUP($A866,Pit!$A$4:$BA$1686,K$2,FALSE))</f>
        <v>Low</v>
      </c>
      <c r="L866" s="15" t="str">
        <f>IF($C866="B",VLOOKUP($A866,Bat!$A$4:$BG$1500,L$1,FALSE),VLOOKUP($A866,Pit!$A$4:$BA$1686,L$2,FALSE))</f>
        <v>Normal</v>
      </c>
      <c r="M866" s="14">
        <f>IF($C866="B",VLOOKUP($A866,Bat!$A$4:$BG$1500,M$1,FALSE),VLOOKUP($A866,Pit!$A$4:$BA$1686,M$2,FALSE))</f>
        <v>3</v>
      </c>
      <c r="N866" s="14">
        <f>IF($C866="B",VLOOKUP($A866,Bat!$A$4:$BG$1500,N$1,FALSE),VLOOKUP($A866,Pit!$A$4:$BA$1686,N$2,FALSE))</f>
        <v>3</v>
      </c>
      <c r="O866" s="14">
        <f>IF($C866="B",VLOOKUP($A866,Bat!$A$4:$BG$1500,O$1,FALSE),VLOOKUP($A866,Pit!$A$4:$BA$1686,O$2,FALSE))</f>
        <v>3</v>
      </c>
      <c r="P866" s="14">
        <f>IF($C866="B",VLOOKUP($A866,Bat!$A$4:$BG$1500,P$1,FALSE),VLOOKUP($A866,Pit!$A$4:$BA$1686,P$2,FALSE))</f>
        <v>5</v>
      </c>
      <c r="Q866" s="15">
        <f>IF($C866="B",VLOOKUP($A866,Bat!$A$4:$BG$1500,Q$1,FALSE),VLOOKUP($A866,Pit!$A$4:$BA$1686,Q$2,FALSE))</f>
        <v>4</v>
      </c>
      <c r="R866" s="16">
        <f>IF($C866="B",VLOOKUP($A866,Bat!$A$4:$BG$1500,R$1,FALSE),VLOOKUP($A866,Pit!$A$4:$BA$1686,R$2,FALSE))</f>
        <v>105.55395640221613</v>
      </c>
      <c r="S866" s="17">
        <f>IF($C866="B",VLOOKUP($A866,Bat!$A$4:$BG$1500,S$1,FALSE),VLOOKUP($A866,Pit!$A$4:$BA$1686,S$2,FALSE))</f>
        <v>-0.53350883184740883</v>
      </c>
      <c r="T866" s="48" t="str">
        <f>IF($C866="B",VLOOKUP($A866,Bat!$A$4:$BG$1500,T$1,FALSE),VLOOKUP($A866,Pit!$A$4:$BA$1686,T$2,FALSE))</f>
        <v>-</v>
      </c>
      <c r="U866" s="19">
        <f>IF($C866="B",VLOOKUP($A866,Bat!$A$4:$AU$1464,46,FALSE),VLOOKUP($A866,Pit!$A$4:$BD$1664,55,FALSE))</f>
        <v>800</v>
      </c>
      <c r="V866" s="19">
        <f>IF($C866="B",VLOOKUP($A866,Bat!$A$4:$BA$1464,47,FALSE),VLOOKUP($A866,Pit!$A$4:$BF$1664,56,FALSE))</f>
        <v>800</v>
      </c>
      <c r="W866" s="19">
        <f>IF($C866="B",VLOOKUP($A866,Bat!$A$4:$BA$1464,48,FALSE),VLOOKUP($A866,Pit!$A$4:$BF$1664,57,FALSE))</f>
        <v>0</v>
      </c>
      <c r="X866" s="14">
        <f t="shared" si="59"/>
        <v>1637</v>
      </c>
      <c r="Y866" s="20">
        <f t="shared" si="60"/>
        <v>787</v>
      </c>
      <c r="Z866" s="14" t="str">
        <f>IFERROR(VLOOKUP($D866,Results37!$F$3:$L$1396,Z$1,FALSE),"")</f>
        <v/>
      </c>
      <c r="AA866" s="43" t="str">
        <f>IF(ISERROR(VLOOKUP(D866,Results37!$F$3:$O$1399,AA$1,FALSE)),"",IF(VLOOKUP(D866,Results37!$F$3:$O$1399,AA$1+1,FALSE)=1,"S"&amp;VLOOKUP(D866,Results37!$F$3:$O$1399,AA$1,FALSE),VLOOKUP(D866,Results37!$F$3:$O$1399,AA$1,FALSE)))</f>
        <v/>
      </c>
      <c r="AB866" s="14" t="str">
        <f>IFERROR(VLOOKUP($D866,Results37!$F$3:$L$1396,AB$1,FALSE),"")</f>
        <v/>
      </c>
      <c r="AC866" s="14" t="str">
        <f>IFERROR(VLOOKUP($D866,Results37!$F$3:$L$1396,AC$1,FALSE),"")</f>
        <v/>
      </c>
      <c r="AD866" s="14" t="e">
        <f t="shared" si="61"/>
        <v>#VALUE!</v>
      </c>
      <c r="AE866" s="18" t="str">
        <f>IF(ISERROR(VLOOKUP($AC866&amp;"-"&amp;$F866&amp;" "&amp;G866,Bonuses!$B$1:$G$1006,4,FALSE)),"",INT(VLOOKUP($AC866&amp;"-"&amp;$F866&amp;" "&amp;$G866,Bonuses!$B$1:$G$1006,4,FALSE)))</f>
        <v/>
      </c>
      <c r="AF866" s="14" t="str">
        <f>IF(ISERROR(VLOOKUP($AC866&amp;"-"&amp;$F866,Bonuses!$B$1:$G$1006,5,FALSE)),"",IF(VLOOKUP($AC866&amp;"-"&amp;$F866,Bonuses!$B$1:$G$1006,5,FALSE)="","",VLOOKUP($AC866&amp;"-"&amp;$F866,Bonuses!$B$1:$G$1006,6,FALSE)&amp;" yrs, "&amp;VLOOKUP($AC866&amp;"-"&amp;$F866,Bonuses!$B$1:$G$1006,5,FALSE)))</f>
        <v/>
      </c>
    </row>
    <row r="867" spans="1:32" s="19" customFormat="1" hidden="1" x14ac:dyDescent="0.3">
      <c r="A867" s="19">
        <v>11161</v>
      </c>
      <c r="B867" s="19">
        <f t="shared" si="58"/>
        <v>0</v>
      </c>
      <c r="C867" s="14" t="str">
        <f>IF(ISNUMBER(IFERROR(VLOOKUP($A867,Pit!$A$4:$A$600,1,FALSE),"B")),"P","B")</f>
        <v>P</v>
      </c>
      <c r="D867" s="15">
        <f>IF($C867="B",VLOOKUP($A867,Bat!$A$4:$BG$1500,D$1,FALSE),VLOOKUP($A867,Pit!$A$4:$BA$1686,D$2,FALSE))</f>
        <v>11161</v>
      </c>
      <c r="E867" s="14" t="str">
        <f>IF($C867="B",VLOOKUP($A867,Bat!$A$4:$BG$1500,E$1,FALSE),VLOOKUP($A867,Pit!$A$4:$BA$1686,E$2,FALSE))</f>
        <v>RP</v>
      </c>
      <c r="F867" s="14" t="str">
        <f>IF($C867="B",VLOOKUP($A867,Bat!$A$4:$BG$1500,F$1,FALSE),VLOOKUP($A867,Pit!$A$4:$BA$1686,F$2,FALSE))</f>
        <v>Bill</v>
      </c>
      <c r="G867" s="14" t="str">
        <f>IF($C867="B",VLOOKUP($A867,Bat!$A$4:$BG$1500,G$1,FALSE),VLOOKUP($A867,Pit!$A$4:$BA$1686,G$2,FALSE))</f>
        <v>Smith</v>
      </c>
      <c r="H867" s="14">
        <f>IF($C867="B",VLOOKUP($A867,Bat!$A$4:$BG$1500,H$1,FALSE),VLOOKUP($A867,Pit!$A$4:$BA$1686,H$2,FALSE))</f>
        <v>21</v>
      </c>
      <c r="I867" s="14" t="str">
        <f>IF($C867="B",VLOOKUP($A867,Bat!$A$4:$BG$1500,I$1,FALSE),VLOOKUP($A867,Pit!$A$4:$BA$1686,I$2,FALSE))</f>
        <v>L</v>
      </c>
      <c r="J867" s="14" t="str">
        <f>IF($C867="B",VLOOKUP($A867,Bat!$A$4:$BG$1500,J$1,FALSE),VLOOKUP($A867,Pit!$A$4:$BA$1686,J$2,FALSE))</f>
        <v>L</v>
      </c>
      <c r="K867" s="14" t="str">
        <f>IF($C867="B",VLOOKUP($A867,Bat!$A$4:$BG$1500,K$1,FALSE),VLOOKUP($A867,Pit!$A$4:$BA$1686,K$2,FALSE))</f>
        <v>Low</v>
      </c>
      <c r="L867" s="15" t="str">
        <f>IF($C867="B",VLOOKUP($A867,Bat!$A$4:$BG$1500,L$1,FALSE),VLOOKUP($A867,Pit!$A$4:$BA$1686,L$2,FALSE))</f>
        <v>Normal</v>
      </c>
      <c r="M867" s="14">
        <f>IF($C867="B",VLOOKUP($A867,Bat!$A$4:$BG$1500,M$1,FALSE),VLOOKUP($A867,Pit!$A$4:$BA$1686,M$2,FALSE))</f>
        <v>6</v>
      </c>
      <c r="N867" s="14">
        <f>IF($C867="B",VLOOKUP($A867,Bat!$A$4:$BG$1500,N$1,FALSE),VLOOKUP($A867,Pit!$A$4:$BA$1686,N$2,FALSE))</f>
        <v>2</v>
      </c>
      <c r="O867" s="14">
        <f>IF($C867="B",VLOOKUP($A867,Bat!$A$4:$BG$1500,O$1,FALSE),VLOOKUP($A867,Pit!$A$4:$BA$1686,O$2,FALSE))</f>
        <v>2</v>
      </c>
      <c r="P867" s="14" t="str">
        <f>IF($C867="B",VLOOKUP($A867,Bat!$A$4:$BG$1500,P$1,FALSE),VLOOKUP($A867,Pit!$A$4:$BA$1686,P$2,FALSE))</f>
        <v>94-96 Mph</v>
      </c>
      <c r="Q867" s="15">
        <f>IF($C867="B",VLOOKUP($A867,Bat!$A$4:$BG$1500,Q$1,FALSE),VLOOKUP($A867,Pit!$A$4:$BA$1686,Q$2,FALSE))</f>
        <v>3</v>
      </c>
      <c r="R867" s="16">
        <f>IF($C867="B",VLOOKUP($A867,Bat!$A$4:$BG$1500,R$1,FALSE),VLOOKUP($A867,Pit!$A$4:$BA$1686,R$2,FALSE))</f>
        <v>95.393801703972287</v>
      </c>
      <c r="S867" s="17">
        <f>IF($C867="B",VLOOKUP($A867,Bat!$A$4:$BG$1500,S$1,FALSE),VLOOKUP($A867,Pit!$A$4:$BA$1686,S$2,FALSE))</f>
        <v>-0.51711583751121293</v>
      </c>
      <c r="T867" s="48" t="str">
        <f>IF($C867="B",VLOOKUP($A867,Bat!$A$4:$BG$1500,T$1,FALSE),VLOOKUP($A867,Pit!$A$4:$BA$1686,T$2,FALSE))</f>
        <v>$45k</v>
      </c>
      <c r="U867" s="19">
        <f>IF($C867="B",VLOOKUP($A867,Bat!$A$4:$AU$1464,46,FALSE),VLOOKUP($A867,Pit!$A$4:$BD$1664,55,FALSE))</f>
        <v>800</v>
      </c>
      <c r="V867" s="19">
        <f>IF($C867="B",VLOOKUP($A867,Bat!$A$4:$BA$1464,47,FALSE),VLOOKUP($A867,Pit!$A$4:$BF$1664,56,FALSE))</f>
        <v>800</v>
      </c>
      <c r="W867" s="19">
        <f>IF($C867="B",VLOOKUP($A867,Bat!$A$4:$BA$1464,48,FALSE),VLOOKUP($A867,Pit!$A$4:$BF$1664,57,FALSE))</f>
        <v>0</v>
      </c>
      <c r="X867" s="14">
        <f t="shared" si="59"/>
        <v>1624</v>
      </c>
      <c r="Y867" s="20">
        <f t="shared" si="60"/>
        <v>774</v>
      </c>
      <c r="Z867" s="14">
        <f>IFERROR(VLOOKUP($D867,Results37!$F$3:$L$1396,Z$1,FALSE),"")</f>
        <v>599</v>
      </c>
      <c r="AA867" s="43">
        <f>IF(ISERROR(VLOOKUP(D867,Results37!$F$3:$O$1399,AA$1,FALSE)),"",IF(VLOOKUP(D867,Results37!$F$3:$O$1399,AA$1+1,FALSE)=1,"S"&amp;VLOOKUP(D867,Results37!$F$3:$O$1399,AA$1,FALSE),VLOOKUP(D867,Results37!$F$3:$O$1399,AA$1,FALSE)))</f>
        <v>20</v>
      </c>
      <c r="AB867" s="14">
        <f>IFERROR(VLOOKUP($D867,Results37!$F$3:$L$1396,AB$1,FALSE),"")</f>
        <v>3</v>
      </c>
      <c r="AC867" s="14" t="str">
        <f>IFERROR(VLOOKUP($D867,Results37!$F$3:$L$1396,AC$1,FALSE),"")</f>
        <v>Arlington Bureaucrats</v>
      </c>
      <c r="AD867" s="14">
        <f t="shared" si="61"/>
        <v>1025</v>
      </c>
      <c r="AE867" s="18" t="str">
        <f>IF(ISERROR(VLOOKUP($AC867&amp;"-"&amp;$F867&amp;" "&amp;G867,Bonuses!$B$1:$G$1006,4,FALSE)),"",INT(VLOOKUP($AC867&amp;"-"&amp;$F867&amp;" "&amp;$G867,Bonuses!$B$1:$G$1006,4,FALSE)))</f>
        <v/>
      </c>
      <c r="AF867" s="14" t="str">
        <f>AA867&amp;"."&amp;AB867&amp;" ("&amp;Z867&amp;") - "&amp;E867&amp;" "&amp;F867&amp;" "&amp;G867</f>
        <v>20.3 (599) - RP Bill Smith</v>
      </c>
    </row>
    <row r="868" spans="1:32" s="19" customFormat="1" hidden="1" x14ac:dyDescent="0.3">
      <c r="A868" s="19">
        <v>11543</v>
      </c>
      <c r="B868" s="19">
        <f t="shared" si="58"/>
        <v>0</v>
      </c>
      <c r="C868" s="14" t="str">
        <f>IF(ISNUMBER(IFERROR(VLOOKUP($A868,Pit!$A$4:$A$600,1,FALSE),"B")),"P","B")</f>
        <v>P</v>
      </c>
      <c r="D868" s="15">
        <f>IF($C868="B",VLOOKUP($A868,Bat!$A$4:$BG$1500,D$1,FALSE),VLOOKUP($A868,Pit!$A$4:$BA$1686,D$2,FALSE))</f>
        <v>11543</v>
      </c>
      <c r="E868" s="14" t="str">
        <f>IF($C868="B",VLOOKUP($A868,Bat!$A$4:$BG$1500,E$1,FALSE),VLOOKUP($A868,Pit!$A$4:$BA$1686,E$2,FALSE))</f>
        <v>RP</v>
      </c>
      <c r="F868" s="14" t="str">
        <f>IF($C868="B",VLOOKUP($A868,Bat!$A$4:$BG$1500,F$1,FALSE),VLOOKUP($A868,Pit!$A$4:$BA$1686,F$2,FALSE))</f>
        <v>Artie</v>
      </c>
      <c r="G868" s="14" t="str">
        <f>IF($C868="B",VLOOKUP($A868,Bat!$A$4:$BG$1500,G$1,FALSE),VLOOKUP($A868,Pit!$A$4:$BA$1686,G$2,FALSE))</f>
        <v>Lewis</v>
      </c>
      <c r="H868" s="14">
        <f>IF($C868="B",VLOOKUP($A868,Bat!$A$4:$BG$1500,H$1,FALSE),VLOOKUP($A868,Pit!$A$4:$BA$1686,H$2,FALSE))</f>
        <v>21</v>
      </c>
      <c r="I868" s="14" t="str">
        <f>IF($C868="B",VLOOKUP($A868,Bat!$A$4:$BG$1500,I$1,FALSE),VLOOKUP($A868,Pit!$A$4:$BA$1686,I$2,FALSE))</f>
        <v>R</v>
      </c>
      <c r="J868" s="14" t="str">
        <f>IF($C868="B",VLOOKUP($A868,Bat!$A$4:$BG$1500,J$1,FALSE),VLOOKUP($A868,Pit!$A$4:$BA$1686,J$2,FALSE))</f>
        <v>R</v>
      </c>
      <c r="K868" s="14" t="str">
        <f>IF($C868="B",VLOOKUP($A868,Bat!$A$4:$BG$1500,K$1,FALSE),VLOOKUP($A868,Pit!$A$4:$BA$1686,K$2,FALSE))</f>
        <v>Normal</v>
      </c>
      <c r="L868" s="15" t="str">
        <f>IF($C868="B",VLOOKUP($A868,Bat!$A$4:$BG$1500,L$1,FALSE),VLOOKUP($A868,Pit!$A$4:$BA$1686,L$2,FALSE))</f>
        <v>Normal</v>
      </c>
      <c r="M868" s="14">
        <f>IF($C868="B",VLOOKUP($A868,Bat!$A$4:$BG$1500,M$1,FALSE),VLOOKUP($A868,Pit!$A$4:$BA$1686,M$2,FALSE))</f>
        <v>4</v>
      </c>
      <c r="N868" s="14">
        <f>IF($C868="B",VLOOKUP($A868,Bat!$A$4:$BG$1500,N$1,FALSE),VLOOKUP($A868,Pit!$A$4:$BA$1686,N$2,FALSE))</f>
        <v>2</v>
      </c>
      <c r="O868" s="14">
        <f>IF($C868="B",VLOOKUP($A868,Bat!$A$4:$BG$1500,O$1,FALSE),VLOOKUP($A868,Pit!$A$4:$BA$1686,O$2,FALSE))</f>
        <v>2</v>
      </c>
      <c r="P868" s="14" t="str">
        <f>IF($C868="B",VLOOKUP($A868,Bat!$A$4:$BG$1500,P$1,FALSE),VLOOKUP($A868,Pit!$A$4:$BA$1686,P$2,FALSE))</f>
        <v>91-93 Mph</v>
      </c>
      <c r="Q868" s="15">
        <f>IF($C868="B",VLOOKUP($A868,Bat!$A$4:$BG$1500,Q$1,FALSE),VLOOKUP($A868,Pit!$A$4:$BA$1686,Q$2,FALSE))</f>
        <v>4</v>
      </c>
      <c r="R868" s="16">
        <f>IF($C868="B",VLOOKUP($A868,Bat!$A$4:$BG$1500,R$1,FALSE),VLOOKUP($A868,Pit!$A$4:$BA$1686,R$2,FALSE))</f>
        <v>93.761231331063385</v>
      </c>
      <c r="S868" s="17">
        <f>IF($C868="B",VLOOKUP($A868,Bat!$A$4:$BG$1500,S$1,FALSE),VLOOKUP($A868,Pit!$A$4:$BA$1686,S$2,FALSE))</f>
        <v>-0.66773133453098088</v>
      </c>
      <c r="T868" s="48" t="str">
        <f>IF($C868="B",VLOOKUP($A868,Bat!$A$4:$BG$1500,T$1,FALSE),VLOOKUP($A868,Pit!$A$4:$BA$1686,T$2,FALSE))</f>
        <v>-</v>
      </c>
      <c r="U868" s="19">
        <f>IF($C868="B",VLOOKUP($A868,Bat!$A$4:$AU$1464,46,FALSE),VLOOKUP($A868,Pit!$A$4:$BD$1664,55,FALSE))</f>
        <v>800</v>
      </c>
      <c r="V868" s="19">
        <f>IF($C868="B",VLOOKUP($A868,Bat!$A$4:$BA$1464,47,FALSE),VLOOKUP($A868,Pit!$A$4:$BF$1664,56,FALSE))</f>
        <v>800</v>
      </c>
      <c r="W868" s="19">
        <f>IF($C868="B",VLOOKUP($A868,Bat!$A$4:$BA$1464,48,FALSE),VLOOKUP($A868,Pit!$A$4:$BF$1664,57,FALSE))</f>
        <v>0</v>
      </c>
      <c r="X868" s="14">
        <f t="shared" si="59"/>
        <v>1707</v>
      </c>
      <c r="Y868" s="20">
        <f t="shared" si="60"/>
        <v>857</v>
      </c>
      <c r="Z868" s="14" t="str">
        <f>IFERROR(VLOOKUP($D868,Results37!$F$3:$L$1396,Z$1,FALSE),"")</f>
        <v/>
      </c>
      <c r="AA868" s="43" t="str">
        <f>IF(ISERROR(VLOOKUP(D868,Results37!$F$3:$O$1399,AA$1,FALSE)),"",IF(VLOOKUP(D868,Results37!$F$3:$O$1399,AA$1+1,FALSE)=1,"S"&amp;VLOOKUP(D868,Results37!$F$3:$O$1399,AA$1,FALSE),VLOOKUP(D868,Results37!$F$3:$O$1399,AA$1,FALSE)))</f>
        <v/>
      </c>
      <c r="AB868" s="14" t="str">
        <f>IFERROR(VLOOKUP($D868,Results37!$F$3:$L$1396,AB$1,FALSE),"")</f>
        <v/>
      </c>
      <c r="AC868" s="14" t="str">
        <f>IFERROR(VLOOKUP($D868,Results37!$F$3:$L$1396,AC$1,FALSE),"")</f>
        <v/>
      </c>
      <c r="AD868" s="14" t="e">
        <f t="shared" si="61"/>
        <v>#VALUE!</v>
      </c>
      <c r="AE868" s="18" t="str">
        <f>IF(ISERROR(VLOOKUP($AC868&amp;"-"&amp;$F868&amp;" "&amp;G868,Bonuses!$B$1:$G$1006,4,FALSE)),"",INT(VLOOKUP($AC868&amp;"-"&amp;$F868&amp;" "&amp;$G868,Bonuses!$B$1:$G$1006,4,FALSE)))</f>
        <v/>
      </c>
      <c r="AF868" s="14" t="str">
        <f>AA868&amp;"."&amp;AB868&amp;" ("&amp;Z868&amp;") - "&amp;E868&amp;" "&amp;F868&amp;" "&amp;G868</f>
        <v>. () - RP Artie Lewis</v>
      </c>
    </row>
    <row r="869" spans="1:32" s="19" customFormat="1" hidden="1" x14ac:dyDescent="0.3">
      <c r="A869" s="19">
        <v>9902</v>
      </c>
      <c r="B869" s="19">
        <f t="shared" si="58"/>
        <v>0</v>
      </c>
      <c r="C869" s="14" t="str">
        <f>IF(ISNUMBER(IFERROR(VLOOKUP($A869,Pit!$A$4:$A$600,1,FALSE),"B")),"P","B")</f>
        <v>B</v>
      </c>
      <c r="D869" s="15">
        <f>IF($C869="B",VLOOKUP($A869,Bat!$A$4:$BG$1500,D$1,FALSE),VLOOKUP($A869,Pit!$A$4:$BA$1686,D$2,FALSE))</f>
        <v>9902</v>
      </c>
      <c r="E869" s="14" t="str">
        <f>IF($C869="B",VLOOKUP($A869,Bat!$A$4:$BG$1500,E$1,FALSE),VLOOKUP($A869,Pit!$A$4:$BA$1686,E$2,FALSE))</f>
        <v>RF</v>
      </c>
      <c r="F869" s="14" t="str">
        <f>IF($C869="B",VLOOKUP($A869,Bat!$A$4:$BG$1500,F$1,FALSE),VLOOKUP($A869,Pit!$A$4:$BA$1686,F$2,FALSE))</f>
        <v>Roy</v>
      </c>
      <c r="G869" s="14" t="str">
        <f>IF($C869="B",VLOOKUP($A869,Bat!$A$4:$BG$1500,G$1,FALSE),VLOOKUP($A869,Pit!$A$4:$BA$1686,G$2,FALSE))</f>
        <v>McBride</v>
      </c>
      <c r="H869" s="14">
        <f>IF($C869="B",VLOOKUP($A869,Bat!$A$4:$BG$1500,H$1,FALSE),VLOOKUP($A869,Pit!$A$4:$BA$1686,H$2,FALSE))</f>
        <v>21</v>
      </c>
      <c r="I869" s="14" t="str">
        <f>IF($C869="B",VLOOKUP($A869,Bat!$A$4:$BG$1500,I$1,FALSE),VLOOKUP($A869,Pit!$A$4:$BA$1686,I$2,FALSE))</f>
        <v>L</v>
      </c>
      <c r="J869" s="14" t="str">
        <f>IF($C869="B",VLOOKUP($A869,Bat!$A$4:$BG$1500,J$1,FALSE),VLOOKUP($A869,Pit!$A$4:$BA$1686,J$2,FALSE))</f>
        <v>L</v>
      </c>
      <c r="K869" s="14" t="str">
        <f>IF($C869="B",VLOOKUP($A869,Bat!$A$4:$BG$1500,K$1,FALSE),VLOOKUP($A869,Pit!$A$4:$BA$1686,K$2,FALSE))</f>
        <v>Low</v>
      </c>
      <c r="L869" s="15" t="str">
        <f>IF($C869="B",VLOOKUP($A869,Bat!$A$4:$BG$1500,L$1,FALSE),VLOOKUP($A869,Pit!$A$4:$BA$1686,L$2,FALSE))</f>
        <v>Normal</v>
      </c>
      <c r="M869" s="14">
        <f>IF($C869="B",VLOOKUP($A869,Bat!$A$4:$BG$1500,M$1,FALSE),VLOOKUP($A869,Pit!$A$4:$BA$1686,M$2,FALSE))</f>
        <v>3</v>
      </c>
      <c r="N869" s="14">
        <f>IF($C869="B",VLOOKUP($A869,Bat!$A$4:$BG$1500,N$1,FALSE),VLOOKUP($A869,Pit!$A$4:$BA$1686,N$2,FALSE))</f>
        <v>2</v>
      </c>
      <c r="O869" s="14">
        <f>IF($C869="B",VLOOKUP($A869,Bat!$A$4:$BG$1500,O$1,FALSE),VLOOKUP($A869,Pit!$A$4:$BA$1686,O$2,FALSE))</f>
        <v>4</v>
      </c>
      <c r="P869" s="14">
        <f>IF($C869="B",VLOOKUP($A869,Bat!$A$4:$BG$1500,P$1,FALSE),VLOOKUP($A869,Pit!$A$4:$BA$1686,P$2,FALSE))</f>
        <v>4</v>
      </c>
      <c r="Q869" s="15">
        <f>IF($C869="B",VLOOKUP($A869,Bat!$A$4:$BG$1500,Q$1,FALSE),VLOOKUP($A869,Pit!$A$4:$BA$1686,Q$2,FALSE))</f>
        <v>4</v>
      </c>
      <c r="R869" s="16">
        <f>IF($C869="B",VLOOKUP($A869,Bat!$A$4:$BG$1500,R$1,FALSE),VLOOKUP($A869,Pit!$A$4:$BA$1686,R$2,FALSE))</f>
        <v>105.5056903814031</v>
      </c>
      <c r="S869" s="17">
        <f>IF($C869="B",VLOOKUP($A869,Bat!$A$4:$BG$1500,S$1,FALSE),VLOOKUP($A869,Pit!$A$4:$BA$1686,S$2,FALSE))</f>
        <v>-0.5435910618699914</v>
      </c>
      <c r="T869" s="48" t="str">
        <f>IF($C869="B",VLOOKUP($A869,Bat!$A$4:$BG$1500,T$1,FALSE),VLOOKUP($A869,Pit!$A$4:$BA$1686,T$2,FALSE))</f>
        <v>$38k</v>
      </c>
      <c r="U869" s="19">
        <f>IF($C869="B",VLOOKUP($A869,Bat!$A$4:$AU$1464,46,FALSE),VLOOKUP($A869,Pit!$A$4:$BD$1664,55,FALSE))</f>
        <v>800</v>
      </c>
      <c r="V869" s="19">
        <f>IF($C869="B",VLOOKUP($A869,Bat!$A$4:$BA$1464,47,FALSE),VLOOKUP($A869,Pit!$A$4:$BF$1664,56,FALSE))</f>
        <v>800</v>
      </c>
      <c r="W869" s="19">
        <f>IF($C869="B",VLOOKUP($A869,Bat!$A$4:$BA$1464,48,FALSE),VLOOKUP($A869,Pit!$A$4:$BF$1664,57,FALSE))</f>
        <v>0</v>
      </c>
      <c r="X869" s="14">
        <f t="shared" si="59"/>
        <v>1644</v>
      </c>
      <c r="Y869" s="20">
        <f t="shared" si="60"/>
        <v>794</v>
      </c>
      <c r="Z869" s="14">
        <f>IFERROR(VLOOKUP($D869,Results37!$F$3:$L$1396,Z$1,FALSE),"")</f>
        <v>620</v>
      </c>
      <c r="AA869" s="43">
        <f>IF(ISERROR(VLOOKUP(D869,Results37!$F$3:$O$1399,AA$1,FALSE)),"",IF(VLOOKUP(D869,Results37!$F$3:$O$1399,AA$1+1,FALSE)=1,"S"&amp;VLOOKUP(D869,Results37!$F$3:$O$1399,AA$1,FALSE),VLOOKUP(D869,Results37!$F$3:$O$1399,AA$1,FALSE)))</f>
        <v>20</v>
      </c>
      <c r="AB869" s="14">
        <f>IFERROR(VLOOKUP($D869,Results37!$F$3:$L$1396,AB$1,FALSE),"")</f>
        <v>24</v>
      </c>
      <c r="AC869" s="14" t="str">
        <f>IFERROR(VLOOKUP($D869,Results37!$F$3:$L$1396,AC$1,FALSE),"")</f>
        <v>Hartford Harpoon</v>
      </c>
      <c r="AD869" s="14">
        <f t="shared" si="61"/>
        <v>1024</v>
      </c>
      <c r="AE869" s="18" t="str">
        <f>IF(ISERROR(VLOOKUP($AC869&amp;"-"&amp;$F869&amp;" "&amp;G869,Bonuses!$B$1:$G$1006,4,FALSE)),"",INT(VLOOKUP($AC869&amp;"-"&amp;$F869&amp;" "&amp;$G869,Bonuses!$B$1:$G$1006,4,FALSE)))</f>
        <v/>
      </c>
      <c r="AF869" s="14" t="str">
        <f>AA869&amp;"."&amp;AB869&amp;" ("&amp;Z869&amp;") - "&amp;E869&amp;" "&amp;F869&amp;" "&amp;G869</f>
        <v>20.24 (620) - RF Roy McBride</v>
      </c>
    </row>
    <row r="870" spans="1:32" s="19" customFormat="1" hidden="1" x14ac:dyDescent="0.3">
      <c r="A870" s="19">
        <v>10455</v>
      </c>
      <c r="B870" s="19">
        <f t="shared" si="58"/>
        <v>0</v>
      </c>
      <c r="C870" s="14" t="str">
        <f>IF(ISNUMBER(IFERROR(VLOOKUP($A870,Pit!$A$4:$A$600,1,FALSE),"B")),"P","B")</f>
        <v>B</v>
      </c>
      <c r="D870" s="15">
        <f>IF($C870="B",VLOOKUP($A870,Bat!$A$4:$BG$1500,D$1,FALSE),VLOOKUP($A870,Pit!$A$4:$BA$1686,D$2,FALSE))</f>
        <v>10455</v>
      </c>
      <c r="E870" s="14" t="str">
        <f>IF($C870="B",VLOOKUP($A870,Bat!$A$4:$BG$1500,E$1,FALSE),VLOOKUP($A870,Pit!$A$4:$BA$1686,E$2,FALSE))</f>
        <v>1B</v>
      </c>
      <c r="F870" s="14" t="str">
        <f>IF($C870="B",VLOOKUP($A870,Bat!$A$4:$BG$1500,F$1,FALSE),VLOOKUP($A870,Pit!$A$4:$BA$1686,F$2,FALSE))</f>
        <v>Allen</v>
      </c>
      <c r="G870" s="14" t="str">
        <f>IF($C870="B",VLOOKUP($A870,Bat!$A$4:$BG$1500,G$1,FALSE),VLOOKUP($A870,Pit!$A$4:$BA$1686,G$2,FALSE))</f>
        <v>Seals</v>
      </c>
      <c r="H870" s="14">
        <f>IF($C870="B",VLOOKUP($A870,Bat!$A$4:$BG$1500,H$1,FALSE),VLOOKUP($A870,Pit!$A$4:$BA$1686,H$2,FALSE))</f>
        <v>21</v>
      </c>
      <c r="I870" s="14" t="str">
        <f>IF($C870="B",VLOOKUP($A870,Bat!$A$4:$BG$1500,I$1,FALSE),VLOOKUP($A870,Pit!$A$4:$BA$1686,I$2,FALSE))</f>
        <v>R</v>
      </c>
      <c r="J870" s="14" t="str">
        <f>IF($C870="B",VLOOKUP($A870,Bat!$A$4:$BG$1500,J$1,FALSE),VLOOKUP($A870,Pit!$A$4:$BA$1686,J$2,FALSE))</f>
        <v>R</v>
      </c>
      <c r="K870" s="14" t="str">
        <f>IF($C870="B",VLOOKUP($A870,Bat!$A$4:$BG$1500,K$1,FALSE),VLOOKUP($A870,Pit!$A$4:$BA$1686,K$2,FALSE))</f>
        <v>Low</v>
      </c>
      <c r="L870" s="15" t="str">
        <f>IF($C870="B",VLOOKUP($A870,Bat!$A$4:$BG$1500,L$1,FALSE),VLOOKUP($A870,Pit!$A$4:$BA$1686,L$2,FALSE))</f>
        <v>Normal</v>
      </c>
      <c r="M870" s="14">
        <f>IF($C870="B",VLOOKUP($A870,Bat!$A$4:$BG$1500,M$1,FALSE),VLOOKUP($A870,Pit!$A$4:$BA$1686,M$2,FALSE))</f>
        <v>3</v>
      </c>
      <c r="N870" s="14">
        <f>IF($C870="B",VLOOKUP($A870,Bat!$A$4:$BG$1500,N$1,FALSE),VLOOKUP($A870,Pit!$A$4:$BA$1686,N$2,FALSE))</f>
        <v>3</v>
      </c>
      <c r="O870" s="14">
        <f>IF($C870="B",VLOOKUP($A870,Bat!$A$4:$BG$1500,O$1,FALSE),VLOOKUP($A870,Pit!$A$4:$BA$1686,O$2,FALSE))</f>
        <v>3</v>
      </c>
      <c r="P870" s="14">
        <f>IF($C870="B",VLOOKUP($A870,Bat!$A$4:$BG$1500,P$1,FALSE),VLOOKUP($A870,Pit!$A$4:$BA$1686,P$2,FALSE))</f>
        <v>6</v>
      </c>
      <c r="Q870" s="15">
        <f>IF($C870="B",VLOOKUP($A870,Bat!$A$4:$BG$1500,Q$1,FALSE),VLOOKUP($A870,Pit!$A$4:$BA$1686,Q$2,FALSE))</f>
        <v>2</v>
      </c>
      <c r="R870" s="16">
        <f>IF($C870="B",VLOOKUP($A870,Bat!$A$4:$BG$1500,R$1,FALSE),VLOOKUP($A870,Pit!$A$4:$BA$1686,R$2,FALSE))</f>
        <v>105.49279258412008</v>
      </c>
      <c r="S870" s="17">
        <f>IF($C870="B",VLOOKUP($A870,Bat!$A$4:$BG$1500,S$1,FALSE),VLOOKUP($A870,Pit!$A$4:$BA$1686,S$2,FALSE))</f>
        <v>-0.54628526696089275</v>
      </c>
      <c r="T870" s="48" t="str">
        <f>IF($C870="B",VLOOKUP($A870,Bat!$A$4:$BG$1500,T$1,FALSE),VLOOKUP($A870,Pit!$A$4:$BA$1686,T$2,FALSE))</f>
        <v>-</v>
      </c>
      <c r="U870" s="19">
        <f>IF($C870="B",VLOOKUP($A870,Bat!$A$4:$AU$1464,46,FALSE),VLOOKUP($A870,Pit!$A$4:$BD$1664,55,FALSE))</f>
        <v>800</v>
      </c>
      <c r="V870" s="19">
        <f>IF($C870="B",VLOOKUP($A870,Bat!$A$4:$BA$1464,47,FALSE),VLOOKUP($A870,Pit!$A$4:$BF$1664,56,FALSE))</f>
        <v>800</v>
      </c>
      <c r="W870" s="19">
        <f>IF($C870="B",VLOOKUP($A870,Bat!$A$4:$BA$1464,48,FALSE),VLOOKUP($A870,Pit!$A$4:$BF$1664,57,FALSE))</f>
        <v>0</v>
      </c>
      <c r="X870" s="14">
        <f t="shared" si="59"/>
        <v>1645</v>
      </c>
      <c r="Y870" s="20">
        <f t="shared" si="60"/>
        <v>795</v>
      </c>
      <c r="Z870" s="14" t="str">
        <f>IFERROR(VLOOKUP($D870,Results37!$F$3:$L$1396,Z$1,FALSE),"")</f>
        <v/>
      </c>
      <c r="AA870" s="43" t="str">
        <f>IF(ISERROR(VLOOKUP(D870,Results37!$F$3:$O$1399,AA$1,FALSE)),"",IF(VLOOKUP(D870,Results37!$F$3:$O$1399,AA$1+1,FALSE)=1,"S"&amp;VLOOKUP(D870,Results37!$F$3:$O$1399,AA$1,FALSE),VLOOKUP(D870,Results37!$F$3:$O$1399,AA$1,FALSE)))</f>
        <v/>
      </c>
      <c r="AB870" s="14" t="str">
        <f>IFERROR(VLOOKUP($D870,Results37!$F$3:$L$1396,AB$1,FALSE),"")</f>
        <v/>
      </c>
      <c r="AC870" s="14" t="str">
        <f>IFERROR(VLOOKUP($D870,Results37!$F$3:$L$1396,AC$1,FALSE),"")</f>
        <v/>
      </c>
      <c r="AD870" s="14" t="e">
        <f t="shared" si="61"/>
        <v>#VALUE!</v>
      </c>
      <c r="AE870" s="18" t="str">
        <f>IF(ISERROR(VLOOKUP($AC870&amp;"-"&amp;$F870&amp;" "&amp;G870,Bonuses!$B$1:$G$1006,4,FALSE)),"",INT(VLOOKUP($AC870&amp;"-"&amp;$F870&amp;" "&amp;$G870,Bonuses!$B$1:$G$1006,4,FALSE)))</f>
        <v/>
      </c>
      <c r="AF870" s="14" t="str">
        <f>AA870&amp;"."&amp;AB870&amp;" ("&amp;Z870&amp;") - "&amp;E870&amp;" "&amp;F870&amp;" "&amp;G870</f>
        <v>. () - 1B Allen Seals</v>
      </c>
    </row>
    <row r="871" spans="1:32" s="19" customFormat="1" hidden="1" x14ac:dyDescent="0.3">
      <c r="A871" s="19">
        <v>4635</v>
      </c>
      <c r="B871" s="19">
        <f t="shared" si="58"/>
        <v>0</v>
      </c>
      <c r="C871" s="14" t="str">
        <f>IF(ISNUMBER(IFERROR(VLOOKUP($A871,Pit!$A$4:$A$600,1,FALSE),"B")),"P","B")</f>
        <v>P</v>
      </c>
      <c r="D871" s="15">
        <f>IF($C871="B",VLOOKUP($A871,Bat!$A$4:$BG$1500,D$1,FALSE),VLOOKUP($A871,Pit!$A$4:$BA$1686,D$2,FALSE))</f>
        <v>4635</v>
      </c>
      <c r="E871" s="14" t="str">
        <f>IF($C871="B",VLOOKUP($A871,Bat!$A$4:$BG$1500,E$1,FALSE),VLOOKUP($A871,Pit!$A$4:$BA$1686,E$2,FALSE))</f>
        <v>SP</v>
      </c>
      <c r="F871" s="14" t="str">
        <f>IF($C871="B",VLOOKUP($A871,Bat!$A$4:$BG$1500,F$1,FALSE),VLOOKUP($A871,Pit!$A$4:$BA$1686,F$2,FALSE))</f>
        <v>Denis</v>
      </c>
      <c r="G871" s="14" t="str">
        <f>IF($C871="B",VLOOKUP($A871,Bat!$A$4:$BG$1500,G$1,FALSE),VLOOKUP($A871,Pit!$A$4:$BA$1686,G$2,FALSE))</f>
        <v>Bishop</v>
      </c>
      <c r="H871" s="14">
        <f>IF($C871="B",VLOOKUP($A871,Bat!$A$4:$BG$1500,H$1,FALSE),VLOOKUP($A871,Pit!$A$4:$BA$1686,H$2,FALSE))</f>
        <v>21</v>
      </c>
      <c r="I871" s="14" t="str">
        <f>IF($C871="B",VLOOKUP($A871,Bat!$A$4:$BG$1500,I$1,FALSE),VLOOKUP($A871,Pit!$A$4:$BA$1686,I$2,FALSE))</f>
        <v>R</v>
      </c>
      <c r="J871" s="14" t="str">
        <f>IF($C871="B",VLOOKUP($A871,Bat!$A$4:$BG$1500,J$1,FALSE),VLOOKUP($A871,Pit!$A$4:$BA$1686,J$2,FALSE))</f>
        <v>R</v>
      </c>
      <c r="K871" s="14" t="str">
        <f>IF($C871="B",VLOOKUP($A871,Bat!$A$4:$BG$1500,K$1,FALSE),VLOOKUP($A871,Pit!$A$4:$BA$1686,K$2,FALSE))</f>
        <v>Low</v>
      </c>
      <c r="L871" s="15" t="str">
        <f>IF($C871="B",VLOOKUP($A871,Bat!$A$4:$BG$1500,L$1,FALSE),VLOOKUP($A871,Pit!$A$4:$BA$1686,L$2,FALSE))</f>
        <v>Low</v>
      </c>
      <c r="M871" s="14">
        <f>IF($C871="B",VLOOKUP($A871,Bat!$A$4:$BG$1500,M$1,FALSE),VLOOKUP($A871,Pit!$A$4:$BA$1686,M$2,FALSE))</f>
        <v>4</v>
      </c>
      <c r="N871" s="14">
        <f>IF($C871="B",VLOOKUP($A871,Bat!$A$4:$BG$1500,N$1,FALSE),VLOOKUP($A871,Pit!$A$4:$BA$1686,N$2,FALSE))</f>
        <v>1</v>
      </c>
      <c r="O871" s="14">
        <f>IF($C871="B",VLOOKUP($A871,Bat!$A$4:$BG$1500,O$1,FALSE),VLOOKUP($A871,Pit!$A$4:$BA$1686,O$2,FALSE))</f>
        <v>3</v>
      </c>
      <c r="P871" s="14" t="str">
        <f>IF($C871="B",VLOOKUP($A871,Bat!$A$4:$BG$1500,P$1,FALSE),VLOOKUP($A871,Pit!$A$4:$BA$1686,P$2,FALSE))</f>
        <v>90-92 Mph</v>
      </c>
      <c r="Q871" s="15">
        <f>IF($C871="B",VLOOKUP($A871,Bat!$A$4:$BG$1500,Q$1,FALSE),VLOOKUP($A871,Pit!$A$4:$BA$1686,Q$2,FALSE))</f>
        <v>8</v>
      </c>
      <c r="R871" s="16">
        <f>IF($C871="B",VLOOKUP($A871,Bat!$A$4:$BG$1500,R$1,FALSE),VLOOKUP($A871,Pit!$A$4:$BA$1686,R$2,FALSE))</f>
        <v>95.301617898623434</v>
      </c>
      <c r="S871" s="17">
        <f>IF($C871="B",VLOOKUP($A871,Bat!$A$4:$BG$1500,S$1,FALSE),VLOOKUP($A871,Pit!$A$4:$BA$1686,S$2,FALSE))</f>
        <v>-0.52562040790535292</v>
      </c>
      <c r="T871" s="48" t="str">
        <f>IF($C871="B",VLOOKUP($A871,Bat!$A$4:$BG$1500,T$1,FALSE),VLOOKUP($A871,Pit!$A$4:$BA$1686,T$2,FALSE))</f>
        <v>$20k</v>
      </c>
      <c r="U871" s="19">
        <f>IF($C871="B",VLOOKUP($A871,Bat!$A$4:$AU$1464,46,FALSE),VLOOKUP($A871,Pit!$A$4:$BD$1664,55,FALSE))</f>
        <v>800</v>
      </c>
      <c r="V871" s="19">
        <f>IF($C871="B",VLOOKUP($A871,Bat!$A$4:$BA$1464,47,FALSE),VLOOKUP($A871,Pit!$A$4:$BF$1664,56,FALSE))</f>
        <v>800</v>
      </c>
      <c r="W871" s="19">
        <f>IF($C871="B",VLOOKUP($A871,Bat!$A$4:$BA$1464,48,FALSE),VLOOKUP($A871,Pit!$A$4:$BF$1664,57,FALSE))</f>
        <v>0</v>
      </c>
      <c r="X871" s="14">
        <f t="shared" si="59"/>
        <v>1630</v>
      </c>
      <c r="Y871" s="20">
        <f t="shared" si="60"/>
        <v>780</v>
      </c>
      <c r="Z871" s="14">
        <f>IFERROR(VLOOKUP($D871,Results37!$F$3:$L$1396,Z$1,FALSE),"")</f>
        <v>529</v>
      </c>
      <c r="AA871" s="43">
        <f>IF(ISERROR(VLOOKUP(D871,Results37!$F$3:$O$1399,AA$1,FALSE)),"",IF(VLOOKUP(D871,Results37!$F$3:$O$1399,AA$1+1,FALSE)=1,"S"&amp;VLOOKUP(D871,Results37!$F$3:$O$1399,AA$1,FALSE),VLOOKUP(D871,Results37!$F$3:$O$1399,AA$1,FALSE)))</f>
        <v>17</v>
      </c>
      <c r="AB871" s="14">
        <f>IFERROR(VLOOKUP($D871,Results37!$F$3:$L$1396,AB$1,FALSE),"")</f>
        <v>29</v>
      </c>
      <c r="AC871" s="14" t="str">
        <f>IFERROR(VLOOKUP($D871,Results37!$F$3:$L$1396,AC$1,FALSE),"")</f>
        <v>Kentucky Thoroughbreds</v>
      </c>
      <c r="AD871" s="14">
        <f t="shared" si="61"/>
        <v>1101</v>
      </c>
      <c r="AE871" s="18" t="str">
        <f>IF(ISERROR(VLOOKUP($AC871&amp;"-"&amp;$F871&amp;" "&amp;G871,Bonuses!$B$1:$G$1006,4,FALSE)),"",INT(VLOOKUP($AC871&amp;"-"&amp;$F871&amp;" "&amp;$G871,Bonuses!$B$1:$G$1006,4,FALSE)))</f>
        <v/>
      </c>
      <c r="AF871" s="14" t="str">
        <f>IF(ISERROR(VLOOKUP($AC871&amp;"-"&amp;$F871,Bonuses!$B$1:$G$1006,5,FALSE)),"",IF(VLOOKUP($AC871&amp;"-"&amp;$F871,Bonuses!$B$1:$G$1006,5,FALSE)="","",VLOOKUP($AC871&amp;"-"&amp;$F871,Bonuses!$B$1:$G$1006,6,FALSE)&amp;" yrs, "&amp;VLOOKUP($AC871&amp;"-"&amp;$F871,Bonuses!$B$1:$G$1006,5,FALSE)))</f>
        <v/>
      </c>
    </row>
    <row r="872" spans="1:32" s="19" customFormat="1" hidden="1" x14ac:dyDescent="0.3">
      <c r="A872" s="19">
        <v>10770</v>
      </c>
      <c r="B872" s="19">
        <f t="shared" si="58"/>
        <v>0</v>
      </c>
      <c r="C872" s="14" t="str">
        <f>IF(ISNUMBER(IFERROR(VLOOKUP($A872,Pit!$A$4:$A$600,1,FALSE),"B")),"P","B")</f>
        <v>P</v>
      </c>
      <c r="D872" s="15">
        <f>IF($C872="B",VLOOKUP($A872,Bat!$A$4:$BG$1500,D$1,FALSE),VLOOKUP($A872,Pit!$A$4:$BA$1686,D$2,FALSE))</f>
        <v>10770</v>
      </c>
      <c r="E872" s="14" t="str">
        <f>IF($C872="B",VLOOKUP($A872,Bat!$A$4:$BG$1500,E$1,FALSE),VLOOKUP($A872,Pit!$A$4:$BA$1686,E$2,FALSE))</f>
        <v>RP</v>
      </c>
      <c r="F872" s="14" t="str">
        <f>IF($C872="B",VLOOKUP($A872,Bat!$A$4:$BG$1500,F$1,FALSE),VLOOKUP($A872,Pit!$A$4:$BA$1686,F$2,FALSE))</f>
        <v>Oscar</v>
      </c>
      <c r="G872" s="14" t="str">
        <f>IF($C872="B",VLOOKUP($A872,Bat!$A$4:$BG$1500,G$1,FALSE),VLOOKUP($A872,Pit!$A$4:$BA$1686,G$2,FALSE))</f>
        <v>Contreras</v>
      </c>
      <c r="H872" s="14">
        <f>IF($C872="B",VLOOKUP($A872,Bat!$A$4:$BG$1500,H$1,FALSE),VLOOKUP($A872,Pit!$A$4:$BA$1686,H$2,FALSE))</f>
        <v>21</v>
      </c>
      <c r="I872" s="14" t="str">
        <f>IF($C872="B",VLOOKUP($A872,Bat!$A$4:$BG$1500,I$1,FALSE),VLOOKUP($A872,Pit!$A$4:$BA$1686,I$2,FALSE))</f>
        <v>R</v>
      </c>
      <c r="J872" s="14" t="str">
        <f>IF($C872="B",VLOOKUP($A872,Bat!$A$4:$BG$1500,J$1,FALSE),VLOOKUP($A872,Pit!$A$4:$BA$1686,J$2,FALSE))</f>
        <v>R</v>
      </c>
      <c r="K872" s="14" t="str">
        <f>IF($C872="B",VLOOKUP($A872,Bat!$A$4:$BG$1500,K$1,FALSE),VLOOKUP($A872,Pit!$A$4:$BA$1686,K$2,FALSE))</f>
        <v>High</v>
      </c>
      <c r="L872" s="15" t="str">
        <f>IF($C872="B",VLOOKUP($A872,Bat!$A$4:$BG$1500,L$1,FALSE),VLOOKUP($A872,Pit!$A$4:$BA$1686,L$2,FALSE))</f>
        <v>Normal</v>
      </c>
      <c r="M872" s="14">
        <f>IF($C872="B",VLOOKUP($A872,Bat!$A$4:$BG$1500,M$1,FALSE),VLOOKUP($A872,Pit!$A$4:$BA$1686,M$2,FALSE))</f>
        <v>5</v>
      </c>
      <c r="N872" s="14">
        <f>IF($C872="B",VLOOKUP($A872,Bat!$A$4:$BG$1500,N$1,FALSE),VLOOKUP($A872,Pit!$A$4:$BA$1686,N$2,FALSE))</f>
        <v>2</v>
      </c>
      <c r="O872" s="14">
        <f>IF($C872="B",VLOOKUP($A872,Bat!$A$4:$BG$1500,O$1,FALSE),VLOOKUP($A872,Pit!$A$4:$BA$1686,O$2,FALSE))</f>
        <v>2</v>
      </c>
      <c r="P872" s="14" t="str">
        <f>IF($C872="B",VLOOKUP($A872,Bat!$A$4:$BG$1500,P$1,FALSE),VLOOKUP($A872,Pit!$A$4:$BA$1686,P$2,FALSE))</f>
        <v>90-92 Mph</v>
      </c>
      <c r="Q872" s="15">
        <f>IF($C872="B",VLOOKUP($A872,Bat!$A$4:$BG$1500,Q$1,FALSE),VLOOKUP($A872,Pit!$A$4:$BA$1686,Q$2,FALSE))</f>
        <v>6</v>
      </c>
      <c r="R872" s="16">
        <f>IF($C872="B",VLOOKUP($A872,Bat!$A$4:$BG$1500,R$1,FALSE),VLOOKUP($A872,Pit!$A$4:$BA$1686,R$2,FALSE))</f>
        <v>93.730047194020258</v>
      </c>
      <c r="S872" s="17">
        <f>IF($C872="B",VLOOKUP($A872,Bat!$A$4:$BG$1500,S$1,FALSE),VLOOKUP($A872,Pit!$A$4:$BA$1686,S$2,FALSE))</f>
        <v>-0.67060827899709563</v>
      </c>
      <c r="T872" s="48" t="str">
        <f>IF($C872="B",VLOOKUP($A872,Bat!$A$4:$BG$1500,T$1,FALSE),VLOOKUP($A872,Pit!$A$4:$BA$1686,T$2,FALSE))</f>
        <v>-</v>
      </c>
      <c r="U872" s="19">
        <f>IF($C872="B",VLOOKUP($A872,Bat!$A$4:$AU$1464,46,FALSE),VLOOKUP($A872,Pit!$A$4:$BD$1664,55,FALSE))</f>
        <v>800</v>
      </c>
      <c r="V872" s="19">
        <f>IF($C872="B",VLOOKUP($A872,Bat!$A$4:$BA$1464,47,FALSE),VLOOKUP($A872,Pit!$A$4:$BF$1664,56,FALSE))</f>
        <v>800</v>
      </c>
      <c r="W872" s="19">
        <f>IF($C872="B",VLOOKUP($A872,Bat!$A$4:$BA$1464,48,FALSE),VLOOKUP($A872,Pit!$A$4:$BF$1664,57,FALSE))</f>
        <v>0</v>
      </c>
      <c r="X872" s="14">
        <f t="shared" si="59"/>
        <v>1709</v>
      </c>
      <c r="Y872" s="20">
        <f t="shared" si="60"/>
        <v>859</v>
      </c>
      <c r="Z872" s="14">
        <f>IFERROR(VLOOKUP($D872,Results37!$F$3:$L$1396,Z$1,FALSE),"")</f>
        <v>468</v>
      </c>
      <c r="AA872" s="43">
        <f>IF(ISERROR(VLOOKUP(D872,Results37!$F$3:$O$1399,AA$1,FALSE)),"",IF(VLOOKUP(D872,Results37!$F$3:$O$1399,AA$1+1,FALSE)=1,"S"&amp;VLOOKUP(D872,Results37!$F$3:$O$1399,AA$1,FALSE),VLOOKUP(D872,Results37!$F$3:$O$1399,AA$1,FALSE)))</f>
        <v>15</v>
      </c>
      <c r="AB872" s="14">
        <f>IFERROR(VLOOKUP($D872,Results37!$F$3:$L$1396,AB$1,FALSE),"")</f>
        <v>32</v>
      </c>
      <c r="AC872" s="14" t="str">
        <f>IFERROR(VLOOKUP($D872,Results37!$F$3:$L$1396,AC$1,FALSE),"")</f>
        <v>Tempe Knights</v>
      </c>
      <c r="AD872" s="14">
        <f t="shared" si="61"/>
        <v>1241</v>
      </c>
      <c r="AE872" s="18" t="str">
        <f>IF(ISERROR(VLOOKUP($AC872&amp;"-"&amp;$F872&amp;" "&amp;G872,Bonuses!$B$1:$G$1006,4,FALSE)),"",INT(VLOOKUP($AC872&amp;"-"&amp;$F872&amp;" "&amp;$G872,Bonuses!$B$1:$G$1006,4,FALSE)))</f>
        <v/>
      </c>
      <c r="AF872" s="14" t="str">
        <f>IF(ISERROR(VLOOKUP($AC872&amp;"-"&amp;$F872,Bonuses!$B$1:$G$1006,5,FALSE)),"",IF(VLOOKUP($AC872&amp;"-"&amp;$F872,Bonuses!$B$1:$G$1006,5,FALSE)="","",VLOOKUP($AC872&amp;"-"&amp;$F872,Bonuses!$B$1:$G$1006,6,FALSE)&amp;" yrs, "&amp;VLOOKUP($AC872&amp;"-"&amp;$F872,Bonuses!$B$1:$G$1006,5,FALSE)))</f>
        <v/>
      </c>
    </row>
    <row r="873" spans="1:32" s="19" customFormat="1" hidden="1" x14ac:dyDescent="0.3">
      <c r="A873" s="19">
        <v>11833</v>
      </c>
      <c r="B873" s="19">
        <f t="shared" si="58"/>
        <v>0</v>
      </c>
      <c r="C873" s="14" t="str">
        <f>IF(ISNUMBER(IFERROR(VLOOKUP($A873,Pit!$A$4:$A$600,1,FALSE),"B")),"P","B")</f>
        <v>P</v>
      </c>
      <c r="D873" s="15">
        <f>IF($C873="B",VLOOKUP($A873,Bat!$A$4:$BG$1500,D$1,FALSE),VLOOKUP($A873,Pit!$A$4:$BA$1686,D$2,FALSE))</f>
        <v>11833</v>
      </c>
      <c r="E873" s="14" t="str">
        <f>IF($C873="B",VLOOKUP($A873,Bat!$A$4:$BG$1500,E$1,FALSE),VLOOKUP($A873,Pit!$A$4:$BA$1686,E$2,FALSE))</f>
        <v>RP</v>
      </c>
      <c r="F873" s="14" t="str">
        <f>IF($C873="B",VLOOKUP($A873,Bat!$A$4:$BG$1500,F$1,FALSE),VLOOKUP($A873,Pit!$A$4:$BA$1686,F$2,FALSE))</f>
        <v>Mitch</v>
      </c>
      <c r="G873" s="14" t="str">
        <f>IF($C873="B",VLOOKUP($A873,Bat!$A$4:$BG$1500,G$1,FALSE),VLOOKUP($A873,Pit!$A$4:$BA$1686,G$2,FALSE))</f>
        <v>Johnson</v>
      </c>
      <c r="H873" s="14">
        <f>IF($C873="B",VLOOKUP($A873,Bat!$A$4:$BG$1500,H$1,FALSE),VLOOKUP($A873,Pit!$A$4:$BA$1686,H$2,FALSE))</f>
        <v>21</v>
      </c>
      <c r="I873" s="14" t="str">
        <f>IF($C873="B",VLOOKUP($A873,Bat!$A$4:$BG$1500,I$1,FALSE),VLOOKUP($A873,Pit!$A$4:$BA$1686,I$2,FALSE))</f>
        <v>R</v>
      </c>
      <c r="J873" s="14" t="str">
        <f>IF($C873="B",VLOOKUP($A873,Bat!$A$4:$BG$1500,J$1,FALSE),VLOOKUP($A873,Pit!$A$4:$BA$1686,J$2,FALSE))</f>
        <v>R</v>
      </c>
      <c r="K873" s="14" t="str">
        <f>IF($C873="B",VLOOKUP($A873,Bat!$A$4:$BG$1500,K$1,FALSE),VLOOKUP($A873,Pit!$A$4:$BA$1686,K$2,FALSE))</f>
        <v>Normal</v>
      </c>
      <c r="L873" s="15" t="str">
        <f>IF($C873="B",VLOOKUP($A873,Bat!$A$4:$BG$1500,L$1,FALSE),VLOOKUP($A873,Pit!$A$4:$BA$1686,L$2,FALSE))</f>
        <v>Normal</v>
      </c>
      <c r="M873" s="14">
        <f>IF($C873="B",VLOOKUP($A873,Bat!$A$4:$BG$1500,M$1,FALSE),VLOOKUP($A873,Pit!$A$4:$BA$1686,M$2,FALSE))</f>
        <v>4</v>
      </c>
      <c r="N873" s="14">
        <f>IF($C873="B",VLOOKUP($A873,Bat!$A$4:$BG$1500,N$1,FALSE),VLOOKUP($A873,Pit!$A$4:$BA$1686,N$2,FALSE))</f>
        <v>3</v>
      </c>
      <c r="O873" s="14">
        <f>IF($C873="B",VLOOKUP($A873,Bat!$A$4:$BG$1500,O$1,FALSE),VLOOKUP($A873,Pit!$A$4:$BA$1686,O$2,FALSE))</f>
        <v>1</v>
      </c>
      <c r="P873" s="14" t="str">
        <f>IF($C873="B",VLOOKUP($A873,Bat!$A$4:$BG$1500,P$1,FALSE),VLOOKUP($A873,Pit!$A$4:$BA$1686,P$2,FALSE))</f>
        <v>89-91 Mph</v>
      </c>
      <c r="Q873" s="15">
        <f>IF($C873="B",VLOOKUP($A873,Bat!$A$4:$BG$1500,Q$1,FALSE),VLOOKUP($A873,Pit!$A$4:$BA$1686,Q$2,FALSE))</f>
        <v>7</v>
      </c>
      <c r="R873" s="16">
        <f>IF($C873="B",VLOOKUP($A873,Bat!$A$4:$BG$1500,R$1,FALSE),VLOOKUP($A873,Pit!$A$4:$BA$1686,R$2,FALSE))</f>
        <v>93.705624408638258</v>
      </c>
      <c r="S873" s="17">
        <f>IF($C873="B",VLOOKUP($A873,Bat!$A$4:$BG$1500,S$1,FALSE),VLOOKUP($A873,Pit!$A$4:$BA$1686,S$2,FALSE))</f>
        <v>-0.67286144371204926</v>
      </c>
      <c r="T873" s="48" t="str">
        <f>IF($C873="B",VLOOKUP($A873,Bat!$A$4:$BG$1500,T$1,FALSE),VLOOKUP($A873,Pit!$A$4:$BA$1686,T$2,FALSE))</f>
        <v>$36k</v>
      </c>
      <c r="U873" s="19">
        <f>IF($C873="B",VLOOKUP($A873,Bat!$A$4:$AU$1464,46,FALSE),VLOOKUP($A873,Pit!$A$4:$BD$1664,55,FALSE))</f>
        <v>800</v>
      </c>
      <c r="V873" s="19">
        <f>IF($C873="B",VLOOKUP($A873,Bat!$A$4:$BA$1464,47,FALSE),VLOOKUP($A873,Pit!$A$4:$BF$1664,56,FALSE))</f>
        <v>800</v>
      </c>
      <c r="W873" s="19">
        <f>IF($C873="B",VLOOKUP($A873,Bat!$A$4:$BA$1464,48,FALSE),VLOOKUP($A873,Pit!$A$4:$BF$1664,57,FALSE))</f>
        <v>0</v>
      </c>
      <c r="X873" s="14">
        <f t="shared" si="59"/>
        <v>1711</v>
      </c>
      <c r="Y873" s="20">
        <f t="shared" si="60"/>
        <v>861</v>
      </c>
      <c r="Z873" s="14" t="str">
        <f>IFERROR(VLOOKUP($D873,Results37!$F$3:$L$1396,Z$1,FALSE),"")</f>
        <v/>
      </c>
      <c r="AA873" s="43" t="str">
        <f>IF(ISERROR(VLOOKUP(D873,Results37!$F$3:$O$1399,AA$1,FALSE)),"",IF(VLOOKUP(D873,Results37!$F$3:$O$1399,AA$1+1,FALSE)=1,"S"&amp;VLOOKUP(D873,Results37!$F$3:$O$1399,AA$1,FALSE),VLOOKUP(D873,Results37!$F$3:$O$1399,AA$1,FALSE)))</f>
        <v/>
      </c>
      <c r="AB873" s="14" t="str">
        <f>IFERROR(VLOOKUP($D873,Results37!$F$3:$L$1396,AB$1,FALSE),"")</f>
        <v/>
      </c>
      <c r="AC873" s="14" t="str">
        <f>IFERROR(VLOOKUP($D873,Results37!$F$3:$L$1396,AC$1,FALSE),"")</f>
        <v/>
      </c>
      <c r="AD873" s="14" t="e">
        <f t="shared" si="61"/>
        <v>#VALUE!</v>
      </c>
      <c r="AE873" s="18" t="str">
        <f>IF(ISERROR(VLOOKUP($AC873&amp;"-"&amp;$F873&amp;" "&amp;G873,Bonuses!$B$1:$G$1006,4,FALSE)),"",INT(VLOOKUP($AC873&amp;"-"&amp;$F873&amp;" "&amp;$G873,Bonuses!$B$1:$G$1006,4,FALSE)))</f>
        <v/>
      </c>
      <c r="AF873" s="14" t="str">
        <f>IF(ISERROR(VLOOKUP($AC873&amp;"-"&amp;$F873,Bonuses!$B$1:$G$1006,5,FALSE)),"",IF(VLOOKUP($AC873&amp;"-"&amp;$F873,Bonuses!$B$1:$G$1006,5,FALSE)="","",VLOOKUP($AC873&amp;"-"&amp;$F873,Bonuses!$B$1:$G$1006,6,FALSE)&amp;" yrs, "&amp;VLOOKUP($AC873&amp;"-"&amp;$F873,Bonuses!$B$1:$G$1006,5,FALSE)))</f>
        <v/>
      </c>
    </row>
    <row r="874" spans="1:32" s="19" customFormat="1" hidden="1" x14ac:dyDescent="0.3">
      <c r="A874" s="19">
        <v>12204</v>
      </c>
      <c r="B874" s="19">
        <f t="shared" si="58"/>
        <v>0</v>
      </c>
      <c r="C874" s="14" t="str">
        <f>IF(ISNUMBER(IFERROR(VLOOKUP($A874,Pit!$A$4:$A$600,1,FALSE),"B")),"P","B")</f>
        <v>B</v>
      </c>
      <c r="D874" s="15">
        <f>IF($C874="B",VLOOKUP($A874,Bat!$A$4:$BG$1500,D$1,FALSE),VLOOKUP($A874,Pit!$A$4:$BA$1686,D$2,FALSE))</f>
        <v>12204</v>
      </c>
      <c r="E874" s="14" t="str">
        <f>IF($C874="B",VLOOKUP($A874,Bat!$A$4:$BG$1500,E$1,FALSE),VLOOKUP($A874,Pit!$A$4:$BA$1686,E$2,FALSE))</f>
        <v>SS</v>
      </c>
      <c r="F874" s="14" t="str">
        <f>IF($C874="B",VLOOKUP($A874,Bat!$A$4:$BG$1500,F$1,FALSE),VLOOKUP($A874,Pit!$A$4:$BA$1686,F$2,FALSE))</f>
        <v>Francis</v>
      </c>
      <c r="G874" s="14" t="str">
        <f>IF($C874="B",VLOOKUP($A874,Bat!$A$4:$BG$1500,G$1,FALSE),VLOOKUP($A874,Pit!$A$4:$BA$1686,G$2,FALSE))</f>
        <v>Landrum</v>
      </c>
      <c r="H874" s="14">
        <f>IF($C874="B",VLOOKUP($A874,Bat!$A$4:$BG$1500,H$1,FALSE),VLOOKUP($A874,Pit!$A$4:$BA$1686,H$2,FALSE))</f>
        <v>21</v>
      </c>
      <c r="I874" s="14" t="str">
        <f>IF($C874="B",VLOOKUP($A874,Bat!$A$4:$BG$1500,I$1,FALSE),VLOOKUP($A874,Pit!$A$4:$BA$1686,I$2,FALSE))</f>
        <v>R</v>
      </c>
      <c r="J874" s="14" t="str">
        <f>IF($C874="B",VLOOKUP($A874,Bat!$A$4:$BG$1500,J$1,FALSE),VLOOKUP($A874,Pit!$A$4:$BA$1686,J$2,FALSE))</f>
        <v>R</v>
      </c>
      <c r="K874" s="14" t="str">
        <f>IF($C874="B",VLOOKUP($A874,Bat!$A$4:$BG$1500,K$1,FALSE),VLOOKUP($A874,Pit!$A$4:$BA$1686,K$2,FALSE))</f>
        <v>Low</v>
      </c>
      <c r="L874" s="15" t="str">
        <f>IF($C874="B",VLOOKUP($A874,Bat!$A$4:$BG$1500,L$1,FALSE),VLOOKUP($A874,Pit!$A$4:$BA$1686,L$2,FALSE))</f>
        <v>High</v>
      </c>
      <c r="M874" s="14">
        <f>IF($C874="B",VLOOKUP($A874,Bat!$A$4:$BG$1500,M$1,FALSE),VLOOKUP($A874,Pit!$A$4:$BA$1686,M$2,FALSE))</f>
        <v>3</v>
      </c>
      <c r="N874" s="14">
        <f>IF($C874="B",VLOOKUP($A874,Bat!$A$4:$BG$1500,N$1,FALSE),VLOOKUP($A874,Pit!$A$4:$BA$1686,N$2,FALSE))</f>
        <v>3</v>
      </c>
      <c r="O874" s="14">
        <f>IF($C874="B",VLOOKUP($A874,Bat!$A$4:$BG$1500,O$1,FALSE),VLOOKUP($A874,Pit!$A$4:$BA$1686,O$2,FALSE))</f>
        <v>3</v>
      </c>
      <c r="P874" s="14">
        <f>IF($C874="B",VLOOKUP($A874,Bat!$A$4:$BG$1500,P$1,FALSE),VLOOKUP($A874,Pit!$A$4:$BA$1686,P$2,FALSE))</f>
        <v>4</v>
      </c>
      <c r="Q874" s="15">
        <f>IF($C874="B",VLOOKUP($A874,Bat!$A$4:$BG$1500,Q$1,FALSE),VLOOKUP($A874,Pit!$A$4:$BA$1686,Q$2,FALSE))</f>
        <v>4</v>
      </c>
      <c r="R874" s="16">
        <f>IF($C874="B",VLOOKUP($A874,Bat!$A$4:$BG$1500,R$1,FALSE),VLOOKUP($A874,Pit!$A$4:$BA$1686,R$2,FALSE))</f>
        <v>105.46446921311849</v>
      </c>
      <c r="S874" s="17">
        <f>IF($C874="B",VLOOKUP($A874,Bat!$A$4:$BG$1500,S$1,FALSE),VLOOKUP($A874,Pit!$A$4:$BA$1686,S$2,FALSE))</f>
        <v>-0.55220170126897816</v>
      </c>
      <c r="T874" s="48" t="str">
        <f>IF($C874="B",VLOOKUP($A874,Bat!$A$4:$BG$1500,T$1,FALSE),VLOOKUP($A874,Pit!$A$4:$BA$1686,T$2,FALSE))</f>
        <v>$34k</v>
      </c>
      <c r="U874" s="19">
        <f>IF($C874="B",VLOOKUP($A874,Bat!$A$4:$AU$1464,46,FALSE),VLOOKUP($A874,Pit!$A$4:$BD$1664,55,FALSE))</f>
        <v>800</v>
      </c>
      <c r="V874" s="19">
        <f>IF($C874="B",VLOOKUP($A874,Bat!$A$4:$BA$1464,47,FALSE),VLOOKUP($A874,Pit!$A$4:$BF$1664,56,FALSE))</f>
        <v>800</v>
      </c>
      <c r="W874" s="19">
        <f>IF($C874="B",VLOOKUP($A874,Bat!$A$4:$BA$1464,48,FALSE),VLOOKUP($A874,Pit!$A$4:$BF$1664,57,FALSE))</f>
        <v>0</v>
      </c>
      <c r="X874" s="14">
        <f t="shared" si="59"/>
        <v>1649</v>
      </c>
      <c r="Y874" s="20">
        <f t="shared" si="60"/>
        <v>799</v>
      </c>
      <c r="Z874" s="14" t="str">
        <f>IFERROR(VLOOKUP($D874,Results37!$F$3:$L$1396,Z$1,FALSE),"")</f>
        <v/>
      </c>
      <c r="AA874" s="43" t="str">
        <f>IF(ISERROR(VLOOKUP(D874,Results37!$F$3:$O$1399,AA$1,FALSE)),"",IF(VLOOKUP(D874,Results37!$F$3:$O$1399,AA$1+1,FALSE)=1,"S"&amp;VLOOKUP(D874,Results37!$F$3:$O$1399,AA$1,FALSE),VLOOKUP(D874,Results37!$F$3:$O$1399,AA$1,FALSE)))</f>
        <v/>
      </c>
      <c r="AB874" s="14" t="str">
        <f>IFERROR(VLOOKUP($D874,Results37!$F$3:$L$1396,AB$1,FALSE),"")</f>
        <v/>
      </c>
      <c r="AC874" s="14" t="str">
        <f>IFERROR(VLOOKUP($D874,Results37!$F$3:$L$1396,AC$1,FALSE),"")</f>
        <v/>
      </c>
      <c r="AD874" s="14" t="e">
        <f t="shared" si="61"/>
        <v>#VALUE!</v>
      </c>
      <c r="AE874" s="18" t="str">
        <f>IF(ISERROR(VLOOKUP($AC874&amp;"-"&amp;$F874&amp;" "&amp;G874,Bonuses!$B$1:$G$1006,4,FALSE)),"",INT(VLOOKUP($AC874&amp;"-"&amp;$F874&amp;" "&amp;$G874,Bonuses!$B$1:$G$1006,4,FALSE)))</f>
        <v/>
      </c>
      <c r="AF874" s="14" t="str">
        <f>IF(ISERROR(VLOOKUP($AC874&amp;"-"&amp;$F874,Bonuses!$B$1:$G$1006,5,FALSE)),"",IF(VLOOKUP($AC874&amp;"-"&amp;$F874,Bonuses!$B$1:$G$1006,5,FALSE)="","",VLOOKUP($AC874&amp;"-"&amp;$F874,Bonuses!$B$1:$G$1006,6,FALSE)&amp;" yrs, "&amp;VLOOKUP($AC874&amp;"-"&amp;$F874,Bonuses!$B$1:$G$1006,5,FALSE)))</f>
        <v/>
      </c>
    </row>
    <row r="875" spans="1:32" s="19" customFormat="1" hidden="1" x14ac:dyDescent="0.3">
      <c r="A875" s="19">
        <v>10130</v>
      </c>
      <c r="B875" s="19">
        <f t="shared" si="58"/>
        <v>0</v>
      </c>
      <c r="C875" s="14" t="str">
        <f>IF(ISNUMBER(IFERROR(VLOOKUP($A875,Pit!$A$4:$A$600,1,FALSE),"B")),"P","B")</f>
        <v>B</v>
      </c>
      <c r="D875" s="15">
        <f>IF($C875="B",VLOOKUP($A875,Bat!$A$4:$BG$1500,D$1,FALSE),VLOOKUP($A875,Pit!$A$4:$BA$1686,D$2,FALSE))</f>
        <v>10130</v>
      </c>
      <c r="E875" s="14" t="str">
        <f>IF($C875="B",VLOOKUP($A875,Bat!$A$4:$BG$1500,E$1,FALSE),VLOOKUP($A875,Pit!$A$4:$BA$1686,E$2,FALSE))</f>
        <v>C</v>
      </c>
      <c r="F875" s="14" t="str">
        <f>IF($C875="B",VLOOKUP($A875,Bat!$A$4:$BG$1500,F$1,FALSE),VLOOKUP($A875,Pit!$A$4:$BA$1686,F$2,FALSE))</f>
        <v>Jeff</v>
      </c>
      <c r="G875" s="14" t="str">
        <f>IF($C875="B",VLOOKUP($A875,Bat!$A$4:$BG$1500,G$1,FALSE),VLOOKUP($A875,Pit!$A$4:$BA$1686,G$2,FALSE))</f>
        <v>Díaz</v>
      </c>
      <c r="H875" s="14">
        <f>IF($C875="B",VLOOKUP($A875,Bat!$A$4:$BG$1500,H$1,FALSE),VLOOKUP($A875,Pit!$A$4:$BA$1686,H$2,FALSE))</f>
        <v>21</v>
      </c>
      <c r="I875" s="14" t="str">
        <f>IF($C875="B",VLOOKUP($A875,Bat!$A$4:$BG$1500,I$1,FALSE),VLOOKUP($A875,Pit!$A$4:$BA$1686,I$2,FALSE))</f>
        <v>R</v>
      </c>
      <c r="J875" s="14" t="str">
        <f>IF($C875="B",VLOOKUP($A875,Bat!$A$4:$BG$1500,J$1,FALSE),VLOOKUP($A875,Pit!$A$4:$BA$1686,J$2,FALSE))</f>
        <v>R</v>
      </c>
      <c r="K875" s="14" t="str">
        <f>IF($C875="B",VLOOKUP($A875,Bat!$A$4:$BG$1500,K$1,FALSE),VLOOKUP($A875,Pit!$A$4:$BA$1686,K$2,FALSE))</f>
        <v>Low</v>
      </c>
      <c r="L875" s="15" t="str">
        <f>IF($C875="B",VLOOKUP($A875,Bat!$A$4:$BG$1500,L$1,FALSE),VLOOKUP($A875,Pit!$A$4:$BA$1686,L$2,FALSE))</f>
        <v>Normal</v>
      </c>
      <c r="M875" s="14">
        <f>IF($C875="B",VLOOKUP($A875,Bat!$A$4:$BG$1500,M$1,FALSE),VLOOKUP($A875,Pit!$A$4:$BA$1686,M$2,FALSE))</f>
        <v>3</v>
      </c>
      <c r="N875" s="14">
        <f>IF($C875="B",VLOOKUP($A875,Bat!$A$4:$BG$1500,N$1,FALSE),VLOOKUP($A875,Pit!$A$4:$BA$1686,N$2,FALSE))</f>
        <v>4</v>
      </c>
      <c r="O875" s="14">
        <f>IF($C875="B",VLOOKUP($A875,Bat!$A$4:$BG$1500,O$1,FALSE),VLOOKUP($A875,Pit!$A$4:$BA$1686,O$2,FALSE))</f>
        <v>4</v>
      </c>
      <c r="P875" s="14">
        <f>IF($C875="B",VLOOKUP($A875,Bat!$A$4:$BG$1500,P$1,FALSE),VLOOKUP($A875,Pit!$A$4:$BA$1686,P$2,FALSE))</f>
        <v>4</v>
      </c>
      <c r="Q875" s="15">
        <f>IF($C875="B",VLOOKUP($A875,Bat!$A$4:$BG$1500,Q$1,FALSE),VLOOKUP($A875,Pit!$A$4:$BA$1686,Q$2,FALSE))</f>
        <v>3</v>
      </c>
      <c r="R875" s="16">
        <f>IF($C875="B",VLOOKUP($A875,Bat!$A$4:$BG$1500,R$1,FALSE),VLOOKUP($A875,Pit!$A$4:$BA$1686,R$2,FALSE))</f>
        <v>105.44883560698662</v>
      </c>
      <c r="S875" s="17">
        <f>IF($C875="B",VLOOKUP($A875,Bat!$A$4:$BG$1500,S$1,FALSE),VLOOKUP($A875,Pit!$A$4:$BA$1686,S$2,FALSE))</f>
        <v>-0.55546738612239832</v>
      </c>
      <c r="T875" s="48" t="str">
        <f>IF($C875="B",VLOOKUP($A875,Bat!$A$4:$BG$1500,T$1,FALSE),VLOOKUP($A875,Pit!$A$4:$BA$1686,T$2,FALSE))</f>
        <v>$60k</v>
      </c>
      <c r="U875" s="19">
        <f>IF($C875="B",VLOOKUP($A875,Bat!$A$4:$AU$1464,46,FALSE),VLOOKUP($A875,Pit!$A$4:$BD$1664,55,FALSE))</f>
        <v>800</v>
      </c>
      <c r="V875" s="19">
        <f>IF($C875="B",VLOOKUP($A875,Bat!$A$4:$BA$1464,47,FALSE),VLOOKUP($A875,Pit!$A$4:$BF$1664,56,FALSE))</f>
        <v>800</v>
      </c>
      <c r="W875" s="19">
        <f>IF($C875="B",VLOOKUP($A875,Bat!$A$4:$BA$1464,48,FALSE),VLOOKUP($A875,Pit!$A$4:$BF$1664,57,FALSE))</f>
        <v>0</v>
      </c>
      <c r="X875" s="14">
        <f t="shared" si="59"/>
        <v>1651</v>
      </c>
      <c r="Y875" s="20">
        <f t="shared" si="60"/>
        <v>801</v>
      </c>
      <c r="Z875" s="14" t="str">
        <f>IFERROR(VLOOKUP($D875,Results37!$F$3:$L$1396,Z$1,FALSE),"")</f>
        <v/>
      </c>
      <c r="AA875" s="43" t="str">
        <f>IF(ISERROR(VLOOKUP(D875,Results37!$F$3:$O$1399,AA$1,FALSE)),"",IF(VLOOKUP(D875,Results37!$F$3:$O$1399,AA$1+1,FALSE)=1,"S"&amp;VLOOKUP(D875,Results37!$F$3:$O$1399,AA$1,FALSE),VLOOKUP(D875,Results37!$F$3:$O$1399,AA$1,FALSE)))</f>
        <v/>
      </c>
      <c r="AB875" s="14" t="str">
        <f>IFERROR(VLOOKUP($D875,Results37!$F$3:$L$1396,AB$1,FALSE),"")</f>
        <v/>
      </c>
      <c r="AC875" s="14" t="str">
        <f>IFERROR(VLOOKUP($D875,Results37!$F$3:$L$1396,AC$1,FALSE),"")</f>
        <v/>
      </c>
      <c r="AD875" s="14" t="e">
        <f t="shared" si="61"/>
        <v>#VALUE!</v>
      </c>
      <c r="AE875" s="18" t="str">
        <f>IF(ISERROR(VLOOKUP($AC875&amp;"-"&amp;$F875&amp;" "&amp;G875,Bonuses!$B$1:$G$1006,4,FALSE)),"",INT(VLOOKUP($AC875&amp;"-"&amp;$F875&amp;" "&amp;$G875,Bonuses!$B$1:$G$1006,4,FALSE)))</f>
        <v/>
      </c>
      <c r="AF875" s="14" t="str">
        <f>AA875&amp;"."&amp;AB875&amp;" ("&amp;Z875&amp;") - "&amp;E875&amp;" "&amp;F875&amp;" "&amp;G875</f>
        <v>. () - C Jeff Díaz</v>
      </c>
    </row>
    <row r="876" spans="1:32" s="19" customFormat="1" hidden="1" x14ac:dyDescent="0.3">
      <c r="A876" s="19">
        <v>16961</v>
      </c>
      <c r="B876" s="19">
        <f t="shared" si="58"/>
        <v>0</v>
      </c>
      <c r="C876" s="14" t="str">
        <f>IF(ISNUMBER(IFERROR(VLOOKUP($A876,Pit!$A$4:$A$600,1,FALSE),"B")),"P","B")</f>
        <v>P</v>
      </c>
      <c r="D876" s="15">
        <f>IF($C876="B",VLOOKUP($A876,Bat!$A$4:$BG$1500,D$1,FALSE),VLOOKUP($A876,Pit!$A$4:$BA$1686,D$2,FALSE))</f>
        <v>16961</v>
      </c>
      <c r="E876" s="14" t="str">
        <f>IF($C876="B",VLOOKUP($A876,Bat!$A$4:$BG$1500,E$1,FALSE),VLOOKUP($A876,Pit!$A$4:$BA$1686,E$2,FALSE))</f>
        <v>RP</v>
      </c>
      <c r="F876" s="14" t="str">
        <f>IF($C876="B",VLOOKUP($A876,Bat!$A$4:$BG$1500,F$1,FALSE),VLOOKUP($A876,Pit!$A$4:$BA$1686,F$2,FALSE))</f>
        <v>Shojiro</v>
      </c>
      <c r="G876" s="14" t="str">
        <f>IF($C876="B",VLOOKUP($A876,Bat!$A$4:$BG$1500,G$1,FALSE),VLOOKUP($A876,Pit!$A$4:$BA$1686,G$2,FALSE))</f>
        <v>Okamoto</v>
      </c>
      <c r="H876" s="14">
        <f>IF($C876="B",VLOOKUP($A876,Bat!$A$4:$BG$1500,H$1,FALSE),VLOOKUP($A876,Pit!$A$4:$BA$1686,H$2,FALSE))</f>
        <v>22</v>
      </c>
      <c r="I876" s="14" t="str">
        <f>IF($C876="B",VLOOKUP($A876,Bat!$A$4:$BG$1500,I$1,FALSE),VLOOKUP($A876,Pit!$A$4:$BA$1686,I$2,FALSE))</f>
        <v>R</v>
      </c>
      <c r="J876" s="14" t="str">
        <f>IF($C876="B",VLOOKUP($A876,Bat!$A$4:$BG$1500,J$1,FALSE),VLOOKUP($A876,Pit!$A$4:$BA$1686,J$2,FALSE))</f>
        <v>R</v>
      </c>
      <c r="K876" s="14" t="str">
        <f>IF($C876="B",VLOOKUP($A876,Bat!$A$4:$BG$1500,K$1,FALSE),VLOOKUP($A876,Pit!$A$4:$BA$1686,K$2,FALSE))</f>
        <v>Normal</v>
      </c>
      <c r="L876" s="15" t="str">
        <f>IF($C876="B",VLOOKUP($A876,Bat!$A$4:$BG$1500,L$1,FALSE),VLOOKUP($A876,Pit!$A$4:$BA$1686,L$2,FALSE))</f>
        <v>Normal</v>
      </c>
      <c r="M876" s="14">
        <f>IF($C876="B",VLOOKUP($A876,Bat!$A$4:$BG$1500,M$1,FALSE),VLOOKUP($A876,Pit!$A$4:$BA$1686,M$2,FALSE))</f>
        <v>5</v>
      </c>
      <c r="N876" s="14">
        <f>IF($C876="B",VLOOKUP($A876,Bat!$A$4:$BG$1500,N$1,FALSE),VLOOKUP($A876,Pit!$A$4:$BA$1686,N$2,FALSE))</f>
        <v>1</v>
      </c>
      <c r="O876" s="14">
        <f>IF($C876="B",VLOOKUP($A876,Bat!$A$4:$BG$1500,O$1,FALSE),VLOOKUP($A876,Pit!$A$4:$BA$1686,O$2,FALSE))</f>
        <v>3</v>
      </c>
      <c r="P876" s="14" t="str">
        <f>IF($C876="B",VLOOKUP($A876,Bat!$A$4:$BG$1500,P$1,FALSE),VLOOKUP($A876,Pit!$A$4:$BA$1686,P$2,FALSE))</f>
        <v>89-91 Mph</v>
      </c>
      <c r="Q876" s="15">
        <f>IF($C876="B",VLOOKUP($A876,Bat!$A$4:$BG$1500,Q$1,FALSE),VLOOKUP($A876,Pit!$A$4:$BA$1686,Q$2,FALSE))</f>
        <v>6</v>
      </c>
      <c r="R876" s="16">
        <f>IF($C876="B",VLOOKUP($A876,Bat!$A$4:$BG$1500,R$1,FALSE),VLOOKUP($A876,Pit!$A$4:$BA$1686,R$2,FALSE))</f>
        <v>93.700775597746571</v>
      </c>
      <c r="S876" s="17">
        <f>IF($C876="B",VLOOKUP($A876,Bat!$A$4:$BG$1500,S$1,FALSE),VLOOKUP($A876,Pit!$A$4:$BA$1686,S$2,FALSE))</f>
        <v>-0.67330877883127305</v>
      </c>
      <c r="T876" s="48" t="str">
        <f>IF($C876="B",VLOOKUP($A876,Bat!$A$4:$BG$1500,T$1,FALSE),VLOOKUP($A876,Pit!$A$4:$BA$1686,T$2,FALSE))</f>
        <v>-</v>
      </c>
      <c r="U876" s="19">
        <f>IF($C876="B",VLOOKUP($A876,Bat!$A$4:$AU$1464,46,FALSE),VLOOKUP($A876,Pit!$A$4:$BD$1664,55,FALSE))</f>
        <v>800</v>
      </c>
      <c r="V876" s="19">
        <f>IF($C876="B",VLOOKUP($A876,Bat!$A$4:$BA$1464,47,FALSE),VLOOKUP($A876,Pit!$A$4:$BF$1664,56,FALSE))</f>
        <v>800</v>
      </c>
      <c r="W876" s="19">
        <f>IF($C876="B",VLOOKUP($A876,Bat!$A$4:$BA$1464,48,FALSE),VLOOKUP($A876,Pit!$A$4:$BF$1664,57,FALSE))</f>
        <v>0</v>
      </c>
      <c r="X876" s="14">
        <f t="shared" si="59"/>
        <v>1712</v>
      </c>
      <c r="Y876" s="20">
        <f t="shared" si="60"/>
        <v>862</v>
      </c>
      <c r="Z876" s="14" t="str">
        <f>IFERROR(VLOOKUP($D876,Results37!$F$3:$L$1396,Z$1,FALSE),"")</f>
        <v/>
      </c>
      <c r="AA876" s="43" t="str">
        <f>IF(ISERROR(VLOOKUP(D876,Results37!$F$3:$O$1399,AA$1,FALSE)),"",IF(VLOOKUP(D876,Results37!$F$3:$O$1399,AA$1+1,FALSE)=1,"S"&amp;VLOOKUP(D876,Results37!$F$3:$O$1399,AA$1,FALSE),VLOOKUP(D876,Results37!$F$3:$O$1399,AA$1,FALSE)))</f>
        <v/>
      </c>
      <c r="AB876" s="14" t="str">
        <f>IFERROR(VLOOKUP($D876,Results37!$F$3:$L$1396,AB$1,FALSE),"")</f>
        <v/>
      </c>
      <c r="AC876" s="14" t="str">
        <f>IFERROR(VLOOKUP($D876,Results37!$F$3:$L$1396,AC$1,FALSE),"")</f>
        <v/>
      </c>
      <c r="AD876" s="14" t="e">
        <f t="shared" si="61"/>
        <v>#VALUE!</v>
      </c>
      <c r="AE876" s="18" t="str">
        <f>IF(ISERROR(VLOOKUP($AC876&amp;"-"&amp;$F876&amp;" "&amp;G876,Bonuses!$B$1:$G$1006,4,FALSE)),"",INT(VLOOKUP($AC876&amp;"-"&amp;$F876&amp;" "&amp;$G876,Bonuses!$B$1:$G$1006,4,FALSE)))</f>
        <v/>
      </c>
      <c r="AF876" s="14" t="str">
        <f>IF(ISERROR(VLOOKUP($AC876&amp;"-"&amp;$F876,Bonuses!$B$1:$G$1006,5,FALSE)),"",IF(VLOOKUP($AC876&amp;"-"&amp;$F876,Bonuses!$B$1:$G$1006,5,FALSE)="","",VLOOKUP($AC876&amp;"-"&amp;$F876,Bonuses!$B$1:$G$1006,6,FALSE)&amp;" yrs, "&amp;VLOOKUP($AC876&amp;"-"&amp;$F876,Bonuses!$B$1:$G$1006,5,FALSE)))</f>
        <v/>
      </c>
    </row>
    <row r="877" spans="1:32" s="19" customFormat="1" hidden="1" x14ac:dyDescent="0.3">
      <c r="A877" s="19">
        <v>11380</v>
      </c>
      <c r="B877" s="19">
        <f t="shared" si="58"/>
        <v>0</v>
      </c>
      <c r="C877" s="14" t="str">
        <f>IF(ISNUMBER(IFERROR(VLOOKUP($A877,Pit!$A$4:$A$600,1,FALSE),"B")),"P","B")</f>
        <v>B</v>
      </c>
      <c r="D877" s="15">
        <f>IF($C877="B",VLOOKUP($A877,Bat!$A$4:$BG$1500,D$1,FALSE),VLOOKUP($A877,Pit!$A$4:$BA$1686,D$2,FALSE))</f>
        <v>11380</v>
      </c>
      <c r="E877" s="14" t="str">
        <f>IF($C877="B",VLOOKUP($A877,Bat!$A$4:$BG$1500,E$1,FALSE),VLOOKUP($A877,Pit!$A$4:$BA$1686,E$2,FALSE))</f>
        <v>LF</v>
      </c>
      <c r="F877" s="14" t="str">
        <f>IF($C877="B",VLOOKUP($A877,Bat!$A$4:$BG$1500,F$1,FALSE),VLOOKUP($A877,Pit!$A$4:$BA$1686,F$2,FALSE))</f>
        <v>Rijk</v>
      </c>
      <c r="G877" s="14" t="str">
        <f>IF($C877="B",VLOOKUP($A877,Bat!$A$4:$BG$1500,G$1,FALSE),VLOOKUP($A877,Pit!$A$4:$BA$1686,G$2,FALSE))</f>
        <v>Abeele</v>
      </c>
      <c r="H877" s="14">
        <f>IF($C877="B",VLOOKUP($A877,Bat!$A$4:$BG$1500,H$1,FALSE),VLOOKUP($A877,Pit!$A$4:$BA$1686,H$2,FALSE))</f>
        <v>22</v>
      </c>
      <c r="I877" s="14" t="str">
        <f>IF($C877="B",VLOOKUP($A877,Bat!$A$4:$BG$1500,I$1,FALSE),VLOOKUP($A877,Pit!$A$4:$BA$1686,I$2,FALSE))</f>
        <v>L</v>
      </c>
      <c r="J877" s="14" t="str">
        <f>IF($C877="B",VLOOKUP($A877,Bat!$A$4:$BG$1500,J$1,FALSE),VLOOKUP($A877,Pit!$A$4:$BA$1686,J$2,FALSE))</f>
        <v>L</v>
      </c>
      <c r="K877" s="14" t="str">
        <f>IF($C877="B",VLOOKUP($A877,Bat!$A$4:$BG$1500,K$1,FALSE),VLOOKUP($A877,Pit!$A$4:$BA$1686,K$2,FALSE))</f>
        <v>Normal</v>
      </c>
      <c r="L877" s="15" t="str">
        <f>IF($C877="B",VLOOKUP($A877,Bat!$A$4:$BG$1500,L$1,FALSE),VLOOKUP($A877,Pit!$A$4:$BA$1686,L$2,FALSE))</f>
        <v>Normal</v>
      </c>
      <c r="M877" s="14">
        <f>IF($C877="B",VLOOKUP($A877,Bat!$A$4:$BG$1500,M$1,FALSE),VLOOKUP($A877,Pit!$A$4:$BA$1686,M$2,FALSE))</f>
        <v>3</v>
      </c>
      <c r="N877" s="14">
        <f>IF($C877="B",VLOOKUP($A877,Bat!$A$4:$BG$1500,N$1,FALSE),VLOOKUP($A877,Pit!$A$4:$BA$1686,N$2,FALSE))</f>
        <v>3</v>
      </c>
      <c r="O877" s="14">
        <f>IF($C877="B",VLOOKUP($A877,Bat!$A$4:$BG$1500,O$1,FALSE),VLOOKUP($A877,Pit!$A$4:$BA$1686,O$2,FALSE))</f>
        <v>3</v>
      </c>
      <c r="P877" s="14">
        <f>IF($C877="B",VLOOKUP($A877,Bat!$A$4:$BG$1500,P$1,FALSE),VLOOKUP($A877,Pit!$A$4:$BA$1686,P$2,FALSE))</f>
        <v>3</v>
      </c>
      <c r="Q877" s="15">
        <f>IF($C877="B",VLOOKUP($A877,Bat!$A$4:$BG$1500,Q$1,FALSE),VLOOKUP($A877,Pit!$A$4:$BA$1686,Q$2,FALSE))</f>
        <v>3</v>
      </c>
      <c r="R877" s="16">
        <f>IF($C877="B",VLOOKUP($A877,Bat!$A$4:$BG$1500,R$1,FALSE),VLOOKUP($A877,Pit!$A$4:$BA$1686,R$2,FALSE))</f>
        <v>103.91606468460091</v>
      </c>
      <c r="S877" s="17">
        <f>IF($C877="B",VLOOKUP($A877,Bat!$A$4:$BG$1500,S$1,FALSE),VLOOKUP($A877,Pit!$A$4:$BA$1686,S$2,FALSE))</f>
        <v>-0.87564602838673833</v>
      </c>
      <c r="T877" s="48" t="str">
        <f>IF($C877="B",VLOOKUP($A877,Bat!$A$4:$BG$1500,T$1,FALSE),VLOOKUP($A877,Pit!$A$4:$BA$1686,T$2,FALSE))</f>
        <v>-</v>
      </c>
      <c r="U877" s="19">
        <f>IF($C877="B",VLOOKUP($A877,Bat!$A$4:$AU$1464,46,FALSE),VLOOKUP($A877,Pit!$A$4:$BD$1664,55,FALSE))</f>
        <v>800</v>
      </c>
      <c r="V877" s="19">
        <f>IF($C877="B",VLOOKUP($A877,Bat!$A$4:$BA$1464,47,FALSE),VLOOKUP($A877,Pit!$A$4:$BF$1664,56,FALSE))</f>
        <v>800</v>
      </c>
      <c r="W877" s="19">
        <f>IF($C877="B",VLOOKUP($A877,Bat!$A$4:$BA$1464,48,FALSE),VLOOKUP($A877,Pit!$A$4:$BF$1664,57,FALSE))</f>
        <v>0</v>
      </c>
      <c r="X877" s="14">
        <f t="shared" si="59"/>
        <v>1791</v>
      </c>
      <c r="Y877" s="20">
        <f t="shared" si="60"/>
        <v>941</v>
      </c>
      <c r="Z877" s="14">
        <f>IFERROR(VLOOKUP($D877,Results37!$F$3:$L$1396,Z$1,FALSE),"")</f>
        <v>281</v>
      </c>
      <c r="AA877" s="43">
        <f>IF(ISERROR(VLOOKUP(D877,Results37!$F$3:$O$1399,AA$1,FALSE)),"",IF(VLOOKUP(D877,Results37!$F$3:$O$1399,AA$1+1,FALSE)=1,"S"&amp;VLOOKUP(D877,Results37!$F$3:$O$1399,AA$1,FALSE),VLOOKUP(D877,Results37!$F$3:$O$1399,AA$1,FALSE)))</f>
        <v>10</v>
      </c>
      <c r="AB877" s="14">
        <f>IFERROR(VLOOKUP($D877,Results37!$F$3:$L$1396,AB$1,FALSE),"")</f>
        <v>5</v>
      </c>
      <c r="AC877" s="14" t="str">
        <f>IFERROR(VLOOKUP($D877,Results37!$F$3:$L$1396,AC$1,FALSE),"")</f>
        <v>Charleston Statesmen</v>
      </c>
      <c r="AD877" s="14">
        <f t="shared" si="61"/>
        <v>1510</v>
      </c>
      <c r="AE877" s="18" t="str">
        <f>IF(ISERROR(VLOOKUP($AC877&amp;"-"&amp;$F877&amp;" "&amp;G877,Bonuses!$B$1:$G$1006,4,FALSE)),"",INT(VLOOKUP($AC877&amp;"-"&amp;$F877&amp;" "&amp;$G877,Bonuses!$B$1:$G$1006,4,FALSE)))</f>
        <v/>
      </c>
      <c r="AF877" s="14" t="str">
        <f>AA877&amp;"."&amp;AB877&amp;" ("&amp;Z877&amp;") - "&amp;E877&amp;" "&amp;F877&amp;" "&amp;G877</f>
        <v>10.5 (281) - LF Rijk Abeele</v>
      </c>
    </row>
    <row r="878" spans="1:32" s="19" customFormat="1" hidden="1" x14ac:dyDescent="0.3">
      <c r="A878" s="19">
        <v>9072</v>
      </c>
      <c r="B878" s="19">
        <f t="shared" si="58"/>
        <v>0</v>
      </c>
      <c r="C878" s="14" t="str">
        <f>IF(ISNUMBER(IFERROR(VLOOKUP($A878,Pit!$A$4:$A$600,1,FALSE),"B")),"P","B")</f>
        <v>B</v>
      </c>
      <c r="D878" s="15">
        <f>IF($C878="B",VLOOKUP($A878,Bat!$A$4:$BG$1500,D$1,FALSE),VLOOKUP($A878,Pit!$A$4:$BA$1686,D$2,FALSE))</f>
        <v>9072</v>
      </c>
      <c r="E878" s="14" t="str">
        <f>IF($C878="B",VLOOKUP($A878,Bat!$A$4:$BG$1500,E$1,FALSE),VLOOKUP($A878,Pit!$A$4:$BA$1686,E$2,FALSE))</f>
        <v>C</v>
      </c>
      <c r="F878" s="14" t="str">
        <f>IF($C878="B",VLOOKUP($A878,Bat!$A$4:$BG$1500,F$1,FALSE),VLOOKUP($A878,Pit!$A$4:$BA$1686,F$2,FALSE))</f>
        <v>Walt</v>
      </c>
      <c r="G878" s="14" t="str">
        <f>IF($C878="B",VLOOKUP($A878,Bat!$A$4:$BG$1500,G$1,FALSE),VLOOKUP($A878,Pit!$A$4:$BA$1686,G$2,FALSE))</f>
        <v>Taylor</v>
      </c>
      <c r="H878" s="14">
        <f>IF($C878="B",VLOOKUP($A878,Bat!$A$4:$BG$1500,H$1,FALSE),VLOOKUP($A878,Pit!$A$4:$BA$1686,H$2,FALSE))</f>
        <v>21</v>
      </c>
      <c r="I878" s="14" t="str">
        <f>IF($C878="B",VLOOKUP($A878,Bat!$A$4:$BG$1500,I$1,FALSE),VLOOKUP($A878,Pit!$A$4:$BA$1686,I$2,FALSE))</f>
        <v>R</v>
      </c>
      <c r="J878" s="14" t="str">
        <f>IF($C878="B",VLOOKUP($A878,Bat!$A$4:$BG$1500,J$1,FALSE),VLOOKUP($A878,Pit!$A$4:$BA$1686,J$2,FALSE))</f>
        <v>R</v>
      </c>
      <c r="K878" s="14" t="str">
        <f>IF($C878="B",VLOOKUP($A878,Bat!$A$4:$BG$1500,K$1,FALSE),VLOOKUP($A878,Pit!$A$4:$BA$1686,K$2,FALSE))</f>
        <v>Normal</v>
      </c>
      <c r="L878" s="15" t="str">
        <f>IF($C878="B",VLOOKUP($A878,Bat!$A$4:$BG$1500,L$1,FALSE),VLOOKUP($A878,Pit!$A$4:$BA$1686,L$2,FALSE))</f>
        <v>Normal</v>
      </c>
      <c r="M878" s="14">
        <f>IF($C878="B",VLOOKUP($A878,Bat!$A$4:$BG$1500,M$1,FALSE),VLOOKUP($A878,Pit!$A$4:$BA$1686,M$2,FALSE))</f>
        <v>3</v>
      </c>
      <c r="N878" s="14">
        <f>IF($C878="B",VLOOKUP($A878,Bat!$A$4:$BG$1500,N$1,FALSE),VLOOKUP($A878,Pit!$A$4:$BA$1686,N$2,FALSE))</f>
        <v>3</v>
      </c>
      <c r="O878" s="14">
        <f>IF($C878="B",VLOOKUP($A878,Bat!$A$4:$BG$1500,O$1,FALSE),VLOOKUP($A878,Pit!$A$4:$BA$1686,O$2,FALSE))</f>
        <v>3</v>
      </c>
      <c r="P878" s="14">
        <f>IF($C878="B",VLOOKUP($A878,Bat!$A$4:$BG$1500,P$1,FALSE),VLOOKUP($A878,Pit!$A$4:$BA$1686,P$2,FALSE))</f>
        <v>4</v>
      </c>
      <c r="Q878" s="15">
        <f>IF($C878="B",VLOOKUP($A878,Bat!$A$4:$BG$1500,Q$1,FALSE),VLOOKUP($A878,Pit!$A$4:$BA$1686,Q$2,FALSE))</f>
        <v>4</v>
      </c>
      <c r="R878" s="16">
        <f>IF($C878="B",VLOOKUP($A878,Bat!$A$4:$BG$1500,R$1,FALSE),VLOOKUP($A878,Pit!$A$4:$BA$1686,R$2,FALSE))</f>
        <v>105.43110927551807</v>
      </c>
      <c r="S878" s="17">
        <f>IF($C878="B",VLOOKUP($A878,Bat!$A$4:$BG$1500,S$1,FALSE),VLOOKUP($A878,Pit!$A$4:$BA$1686,S$2,FALSE))</f>
        <v>-0.55917021781044651</v>
      </c>
      <c r="T878" s="48" t="str">
        <f>IF($C878="B",VLOOKUP($A878,Bat!$A$4:$BG$1500,T$1,FALSE),VLOOKUP($A878,Pit!$A$4:$BA$1686,T$2,FALSE))</f>
        <v>$100k</v>
      </c>
      <c r="U878" s="19">
        <f>IF($C878="B",VLOOKUP($A878,Bat!$A$4:$AU$1464,46,FALSE),VLOOKUP($A878,Pit!$A$4:$BD$1664,55,FALSE))</f>
        <v>800</v>
      </c>
      <c r="V878" s="19">
        <f>IF($C878="B",VLOOKUP($A878,Bat!$A$4:$BA$1464,47,FALSE),VLOOKUP($A878,Pit!$A$4:$BF$1664,56,FALSE))</f>
        <v>800</v>
      </c>
      <c r="W878" s="19">
        <f>IF($C878="B",VLOOKUP($A878,Bat!$A$4:$BA$1464,48,FALSE),VLOOKUP($A878,Pit!$A$4:$BF$1664,57,FALSE))</f>
        <v>0</v>
      </c>
      <c r="X878" s="14">
        <f t="shared" si="59"/>
        <v>1653</v>
      </c>
      <c r="Y878" s="20">
        <f t="shared" si="60"/>
        <v>803</v>
      </c>
      <c r="Z878" s="14">
        <f>IFERROR(VLOOKUP($D878,Results37!$F$3:$L$1396,Z$1,FALSE),"")</f>
        <v>477</v>
      </c>
      <c r="AA878" s="43">
        <f>IF(ISERROR(VLOOKUP(D878,Results37!$F$3:$O$1399,AA$1,FALSE)),"",IF(VLOOKUP(D878,Results37!$F$3:$O$1399,AA$1+1,FALSE)=1,"S"&amp;VLOOKUP(D878,Results37!$F$3:$O$1399,AA$1,FALSE),VLOOKUP(D878,Results37!$F$3:$O$1399,AA$1,FALSE)))</f>
        <v>16</v>
      </c>
      <c r="AB878" s="14">
        <f>IFERROR(VLOOKUP($D878,Results37!$F$3:$L$1396,AB$1,FALSE),"")</f>
        <v>9</v>
      </c>
      <c r="AC878" s="14" t="str">
        <f>IFERROR(VLOOKUP($D878,Results37!$F$3:$L$1396,AC$1,FALSE),"")</f>
        <v>Niihama-shi Ghosts</v>
      </c>
      <c r="AD878" s="14">
        <f t="shared" si="61"/>
        <v>1176</v>
      </c>
      <c r="AE878" s="18" t="str">
        <f>IF(ISERROR(VLOOKUP($AC878&amp;"-"&amp;$F878&amp;" "&amp;G878,Bonuses!$B$1:$G$1006,4,FALSE)),"",INT(VLOOKUP($AC878&amp;"-"&amp;$F878&amp;" "&amp;$G878,Bonuses!$B$1:$G$1006,4,FALSE)))</f>
        <v/>
      </c>
      <c r="AF878" s="14" t="str">
        <f>IF(ISERROR(VLOOKUP($AC878&amp;"-"&amp;$F878,Bonuses!$B$1:$G$1006,5,FALSE)),"",IF(VLOOKUP($AC878&amp;"-"&amp;$F878,Bonuses!$B$1:$G$1006,5,FALSE)="","",VLOOKUP($AC878&amp;"-"&amp;$F878,Bonuses!$B$1:$G$1006,6,FALSE)&amp;" yrs, "&amp;VLOOKUP($AC878&amp;"-"&amp;$F878,Bonuses!$B$1:$G$1006,5,FALSE)))</f>
        <v/>
      </c>
    </row>
    <row r="879" spans="1:32" s="19" customFormat="1" hidden="1" x14ac:dyDescent="0.3">
      <c r="A879" s="19">
        <v>6785</v>
      </c>
      <c r="B879" s="19">
        <f t="shared" si="58"/>
        <v>0</v>
      </c>
      <c r="C879" s="14" t="str">
        <f>IF(ISNUMBER(IFERROR(VLOOKUP($A879,Pit!$A$4:$A$600,1,FALSE),"B")),"P","B")</f>
        <v>P</v>
      </c>
      <c r="D879" s="15">
        <f>IF($C879="B",VLOOKUP($A879,Bat!$A$4:$BG$1500,D$1,FALSE),VLOOKUP($A879,Pit!$A$4:$BA$1686,D$2,FALSE))</f>
        <v>6785</v>
      </c>
      <c r="E879" s="14" t="str">
        <f>IF($C879="B",VLOOKUP($A879,Bat!$A$4:$BG$1500,E$1,FALSE),VLOOKUP($A879,Pit!$A$4:$BA$1686,E$2,FALSE))</f>
        <v>RP</v>
      </c>
      <c r="F879" s="14" t="str">
        <f>IF($C879="B",VLOOKUP($A879,Bat!$A$4:$BG$1500,F$1,FALSE),VLOOKUP($A879,Pit!$A$4:$BA$1686,F$2,FALSE))</f>
        <v>Stu</v>
      </c>
      <c r="G879" s="14" t="str">
        <f>IF($C879="B",VLOOKUP($A879,Bat!$A$4:$BG$1500,G$1,FALSE),VLOOKUP($A879,Pit!$A$4:$BA$1686,G$2,FALSE))</f>
        <v>Thompson</v>
      </c>
      <c r="H879" s="14">
        <f>IF($C879="B",VLOOKUP($A879,Bat!$A$4:$BG$1500,H$1,FALSE),VLOOKUP($A879,Pit!$A$4:$BA$1686,H$2,FALSE))</f>
        <v>18</v>
      </c>
      <c r="I879" s="14" t="str">
        <f>IF($C879="B",VLOOKUP($A879,Bat!$A$4:$BG$1500,I$1,FALSE),VLOOKUP($A879,Pit!$A$4:$BA$1686,I$2,FALSE))</f>
        <v>R</v>
      </c>
      <c r="J879" s="14" t="str">
        <f>IF($C879="B",VLOOKUP($A879,Bat!$A$4:$BG$1500,J$1,FALSE),VLOOKUP($A879,Pit!$A$4:$BA$1686,J$2,FALSE))</f>
        <v>R</v>
      </c>
      <c r="K879" s="14" t="str">
        <f>IF($C879="B",VLOOKUP($A879,Bat!$A$4:$BG$1500,K$1,FALSE),VLOOKUP($A879,Pit!$A$4:$BA$1686,K$2,FALSE))</f>
        <v>Normal</v>
      </c>
      <c r="L879" s="15" t="str">
        <f>IF($C879="B",VLOOKUP($A879,Bat!$A$4:$BG$1500,L$1,FALSE),VLOOKUP($A879,Pit!$A$4:$BA$1686,L$2,FALSE))</f>
        <v>Normal</v>
      </c>
      <c r="M879" s="14">
        <f>IF($C879="B",VLOOKUP($A879,Bat!$A$4:$BG$1500,M$1,FALSE),VLOOKUP($A879,Pit!$A$4:$BA$1686,M$2,FALSE))</f>
        <v>2</v>
      </c>
      <c r="N879" s="14">
        <f>IF($C879="B",VLOOKUP($A879,Bat!$A$4:$BG$1500,N$1,FALSE),VLOOKUP($A879,Pit!$A$4:$BA$1686,N$2,FALSE))</f>
        <v>2</v>
      </c>
      <c r="O879" s="14">
        <f>IF($C879="B",VLOOKUP($A879,Bat!$A$4:$BG$1500,O$1,FALSE),VLOOKUP($A879,Pit!$A$4:$BA$1686,O$2,FALSE))</f>
        <v>2</v>
      </c>
      <c r="P879" s="14" t="str">
        <f>IF($C879="B",VLOOKUP($A879,Bat!$A$4:$BG$1500,P$1,FALSE),VLOOKUP($A879,Pit!$A$4:$BA$1686,P$2,FALSE))</f>
        <v>84-86 Mph</v>
      </c>
      <c r="Q879" s="15">
        <f>IF($C879="B",VLOOKUP($A879,Bat!$A$4:$BG$1500,Q$1,FALSE),VLOOKUP($A879,Pit!$A$4:$BA$1686,Q$2,FALSE))</f>
        <v>9</v>
      </c>
      <c r="R879" s="16">
        <f>IF($C879="B",VLOOKUP($A879,Bat!$A$4:$BG$1500,R$1,FALSE),VLOOKUP($A879,Pit!$A$4:$BA$1686,R$2,FALSE))</f>
        <v>93.675084701853876</v>
      </c>
      <c r="S879" s="17">
        <f>IF($C879="B",VLOOKUP($A879,Bat!$A$4:$BG$1500,S$1,FALSE),VLOOKUP($A879,Pit!$A$4:$BA$1686,S$2,FALSE))</f>
        <v>-0.67567893519204703</v>
      </c>
      <c r="T879" s="48" t="str">
        <f>IF($C879="B",VLOOKUP($A879,Bat!$A$4:$BG$1500,T$1,FALSE),VLOOKUP($A879,Pit!$A$4:$BA$1686,T$2,FALSE))</f>
        <v>$90k</v>
      </c>
      <c r="U879" s="19">
        <f>IF($C879="B",VLOOKUP($A879,Bat!$A$4:$AU$1464,46,FALSE),VLOOKUP($A879,Pit!$A$4:$BD$1664,55,FALSE))</f>
        <v>800</v>
      </c>
      <c r="V879" s="19">
        <f>IF($C879="B",VLOOKUP($A879,Bat!$A$4:$BA$1464,47,FALSE),VLOOKUP($A879,Pit!$A$4:$BF$1664,56,FALSE))</f>
        <v>800</v>
      </c>
      <c r="W879" s="19">
        <f>IF($C879="B",VLOOKUP($A879,Bat!$A$4:$BA$1464,48,FALSE),VLOOKUP($A879,Pit!$A$4:$BF$1664,57,FALSE))</f>
        <v>0</v>
      </c>
      <c r="X879" s="14">
        <f t="shared" si="59"/>
        <v>1713</v>
      </c>
      <c r="Y879" s="20">
        <f t="shared" si="60"/>
        <v>863</v>
      </c>
      <c r="Z879" s="14" t="str">
        <f>IFERROR(VLOOKUP($D879,Results37!$F$3:$L$1396,Z$1,FALSE),"")</f>
        <v/>
      </c>
      <c r="AA879" s="43" t="str">
        <f>IF(ISERROR(VLOOKUP(D879,Results37!$F$3:$O$1399,AA$1,FALSE)),"",IF(VLOOKUP(D879,Results37!$F$3:$O$1399,AA$1+1,FALSE)=1,"S"&amp;VLOOKUP(D879,Results37!$F$3:$O$1399,AA$1,FALSE),VLOOKUP(D879,Results37!$F$3:$O$1399,AA$1,FALSE)))</f>
        <v/>
      </c>
      <c r="AB879" s="14" t="str">
        <f>IFERROR(VLOOKUP($D879,Results37!$F$3:$L$1396,AB$1,FALSE),"")</f>
        <v/>
      </c>
      <c r="AC879" s="14" t="str">
        <f>IFERROR(VLOOKUP($D879,Results37!$F$3:$L$1396,AC$1,FALSE),"")</f>
        <v/>
      </c>
      <c r="AD879" s="14" t="e">
        <f t="shared" si="61"/>
        <v>#VALUE!</v>
      </c>
      <c r="AE879" s="18" t="str">
        <f>IF(ISERROR(VLOOKUP($AC879&amp;"-"&amp;$F879&amp;" "&amp;G879,Bonuses!$B$1:$G$1006,4,FALSE)),"",INT(VLOOKUP($AC879&amp;"-"&amp;$F879&amp;" "&amp;$G879,Bonuses!$B$1:$G$1006,4,FALSE)))</f>
        <v/>
      </c>
      <c r="AF879" s="14" t="str">
        <f>IF(ISERROR(VLOOKUP($AC879&amp;"-"&amp;$F879,Bonuses!$B$1:$G$1006,5,FALSE)),"",IF(VLOOKUP($AC879&amp;"-"&amp;$F879,Bonuses!$B$1:$G$1006,5,FALSE)="","",VLOOKUP($AC879&amp;"-"&amp;$F879,Bonuses!$B$1:$G$1006,6,FALSE)&amp;" yrs, "&amp;VLOOKUP($AC879&amp;"-"&amp;$F879,Bonuses!$B$1:$G$1006,5,FALSE)))</f>
        <v/>
      </c>
    </row>
    <row r="880" spans="1:32" s="19" customFormat="1" hidden="1" x14ac:dyDescent="0.3">
      <c r="A880" s="19">
        <v>12257</v>
      </c>
      <c r="B880" s="19">
        <f t="shared" si="58"/>
        <v>0</v>
      </c>
      <c r="C880" s="14" t="str">
        <f>IF(ISNUMBER(IFERROR(VLOOKUP($A880,Pit!$A$4:$A$600,1,FALSE),"B")),"P","B")</f>
        <v>B</v>
      </c>
      <c r="D880" s="15">
        <f>IF($C880="B",VLOOKUP($A880,Bat!$A$4:$BG$1500,D$1,FALSE),VLOOKUP($A880,Pit!$A$4:$BA$1686,D$2,FALSE))</f>
        <v>12257</v>
      </c>
      <c r="E880" s="14" t="str">
        <f>IF($C880="B",VLOOKUP($A880,Bat!$A$4:$BG$1500,E$1,FALSE),VLOOKUP($A880,Pit!$A$4:$BA$1686,E$2,FALSE))</f>
        <v>LF</v>
      </c>
      <c r="F880" s="14" t="str">
        <f>IF($C880="B",VLOOKUP($A880,Bat!$A$4:$BG$1500,F$1,FALSE),VLOOKUP($A880,Pit!$A$4:$BA$1686,F$2,FALSE))</f>
        <v>Mo</v>
      </c>
      <c r="G880" s="14" t="str">
        <f>IF($C880="B",VLOOKUP($A880,Bat!$A$4:$BG$1500,G$1,FALSE),VLOOKUP($A880,Pit!$A$4:$BA$1686,G$2,FALSE))</f>
        <v>Blenkin</v>
      </c>
      <c r="H880" s="14">
        <f>IF($C880="B",VLOOKUP($A880,Bat!$A$4:$BG$1500,H$1,FALSE),VLOOKUP($A880,Pit!$A$4:$BA$1686,H$2,FALSE))</f>
        <v>21</v>
      </c>
      <c r="I880" s="14" t="str">
        <f>IF($C880="B",VLOOKUP($A880,Bat!$A$4:$BG$1500,I$1,FALSE),VLOOKUP($A880,Pit!$A$4:$BA$1686,I$2,FALSE))</f>
        <v>R</v>
      </c>
      <c r="J880" s="14" t="str">
        <f>IF($C880="B",VLOOKUP($A880,Bat!$A$4:$BG$1500,J$1,FALSE),VLOOKUP($A880,Pit!$A$4:$BA$1686,J$2,FALSE))</f>
        <v>R</v>
      </c>
      <c r="K880" s="14" t="str">
        <f>IF($C880="B",VLOOKUP($A880,Bat!$A$4:$BG$1500,K$1,FALSE),VLOOKUP($A880,Pit!$A$4:$BA$1686,K$2,FALSE))</f>
        <v>High</v>
      </c>
      <c r="L880" s="15" t="str">
        <f>IF($C880="B",VLOOKUP($A880,Bat!$A$4:$BG$1500,L$1,FALSE),VLOOKUP($A880,Pit!$A$4:$BA$1686,L$2,FALSE))</f>
        <v>High</v>
      </c>
      <c r="M880" s="14">
        <f>IF($C880="B",VLOOKUP($A880,Bat!$A$4:$BG$1500,M$1,FALSE),VLOOKUP($A880,Pit!$A$4:$BA$1686,M$2,FALSE))</f>
        <v>3</v>
      </c>
      <c r="N880" s="14">
        <f>IF($C880="B",VLOOKUP($A880,Bat!$A$4:$BG$1500,N$1,FALSE),VLOOKUP($A880,Pit!$A$4:$BA$1686,N$2,FALSE))</f>
        <v>2</v>
      </c>
      <c r="O880" s="14">
        <f>IF($C880="B",VLOOKUP($A880,Bat!$A$4:$BG$1500,O$1,FALSE),VLOOKUP($A880,Pit!$A$4:$BA$1686,O$2,FALSE))</f>
        <v>2</v>
      </c>
      <c r="P880" s="14">
        <f>IF($C880="B",VLOOKUP($A880,Bat!$A$4:$BG$1500,P$1,FALSE),VLOOKUP($A880,Pit!$A$4:$BA$1686,P$2,FALSE))</f>
        <v>3</v>
      </c>
      <c r="Q880" s="15">
        <f>IF($C880="B",VLOOKUP($A880,Bat!$A$4:$BG$1500,Q$1,FALSE),VLOOKUP($A880,Pit!$A$4:$BA$1686,Q$2,FALSE))</f>
        <v>4</v>
      </c>
      <c r="R880" s="16">
        <f>IF($C880="B",VLOOKUP($A880,Bat!$A$4:$BG$1500,R$1,FALSE),VLOOKUP($A880,Pit!$A$4:$BA$1686,R$2,FALSE))</f>
        <v>104.78650139725568</v>
      </c>
      <c r="S880" s="17">
        <f>IF($C880="B",VLOOKUP($A880,Bat!$A$4:$BG$1500,S$1,FALSE),VLOOKUP($A880,Pit!$A$4:$BA$1686,S$2,FALSE))</f>
        <v>-0.69382156866834932</v>
      </c>
      <c r="T880" s="48" t="str">
        <f>IF($C880="B",VLOOKUP($A880,Bat!$A$4:$BG$1500,T$1,FALSE),VLOOKUP($A880,Pit!$A$4:$BA$1686,T$2,FALSE))</f>
        <v>-</v>
      </c>
      <c r="U880" s="19">
        <f>IF($C880="B",VLOOKUP($A880,Bat!$A$4:$AU$1464,46,FALSE),VLOOKUP($A880,Pit!$A$4:$BD$1664,55,FALSE))</f>
        <v>800</v>
      </c>
      <c r="V880" s="19">
        <f>IF($C880="B",VLOOKUP($A880,Bat!$A$4:$BA$1464,47,FALSE),VLOOKUP($A880,Pit!$A$4:$BF$1664,56,FALSE))</f>
        <v>800</v>
      </c>
      <c r="W880" s="19">
        <f>IF($C880="B",VLOOKUP($A880,Bat!$A$4:$BA$1464,48,FALSE),VLOOKUP($A880,Pit!$A$4:$BF$1664,57,FALSE))</f>
        <v>0</v>
      </c>
      <c r="X880" s="14">
        <f t="shared" si="59"/>
        <v>1723</v>
      </c>
      <c r="Y880" s="20">
        <f t="shared" si="60"/>
        <v>873</v>
      </c>
      <c r="Z880" s="14" t="str">
        <f>IFERROR(VLOOKUP($D880,Results37!$F$3:$L$1396,Z$1,FALSE),"")</f>
        <v/>
      </c>
      <c r="AA880" s="43" t="str">
        <f>IF(ISERROR(VLOOKUP(D880,Results37!$F$3:$O$1399,AA$1,FALSE)),"",IF(VLOOKUP(D880,Results37!$F$3:$O$1399,AA$1+1,FALSE)=1,"S"&amp;VLOOKUP(D880,Results37!$F$3:$O$1399,AA$1,FALSE),VLOOKUP(D880,Results37!$F$3:$O$1399,AA$1,FALSE)))</f>
        <v/>
      </c>
      <c r="AB880" s="14" t="str">
        <f>IFERROR(VLOOKUP($D880,Results37!$F$3:$L$1396,AB$1,FALSE),"")</f>
        <v/>
      </c>
      <c r="AC880" s="14" t="str">
        <f>IFERROR(VLOOKUP($D880,Results37!$F$3:$L$1396,AC$1,FALSE),"")</f>
        <v/>
      </c>
      <c r="AD880" s="14" t="e">
        <f t="shared" si="61"/>
        <v>#VALUE!</v>
      </c>
      <c r="AE880" s="18" t="str">
        <f>IF(ISERROR(VLOOKUP($AC880&amp;"-"&amp;$F880&amp;" "&amp;G880,Bonuses!$B$1:$G$1006,4,FALSE)),"",INT(VLOOKUP($AC880&amp;"-"&amp;$F880&amp;" "&amp;$G880,Bonuses!$B$1:$G$1006,4,FALSE)))</f>
        <v/>
      </c>
      <c r="AF880" s="14" t="str">
        <f>AA880&amp;"."&amp;AB880&amp;" ("&amp;Z880&amp;") - "&amp;E880&amp;" "&amp;F880&amp;" "&amp;G880</f>
        <v>. () - LF Mo Blenkin</v>
      </c>
    </row>
    <row r="881" spans="1:32" s="19" customFormat="1" hidden="1" x14ac:dyDescent="0.3">
      <c r="A881" s="19">
        <v>12304</v>
      </c>
      <c r="B881" s="19">
        <f t="shared" si="58"/>
        <v>0</v>
      </c>
      <c r="C881" s="14" t="str">
        <f>IF(ISNUMBER(IFERROR(VLOOKUP($A881,Pit!$A$4:$A$600,1,FALSE),"B")),"P","B")</f>
        <v>P</v>
      </c>
      <c r="D881" s="15">
        <f>IF($C881="B",VLOOKUP($A881,Bat!$A$4:$BG$1500,D$1,FALSE),VLOOKUP($A881,Pit!$A$4:$BA$1686,D$2,FALSE))</f>
        <v>12304</v>
      </c>
      <c r="E881" s="14" t="str">
        <f>IF($C881="B",VLOOKUP($A881,Bat!$A$4:$BG$1500,E$1,FALSE),VLOOKUP($A881,Pit!$A$4:$BA$1686,E$2,FALSE))</f>
        <v>RP</v>
      </c>
      <c r="F881" s="14" t="str">
        <f>IF($C881="B",VLOOKUP($A881,Bat!$A$4:$BG$1500,F$1,FALSE),VLOOKUP($A881,Pit!$A$4:$BA$1686,F$2,FALSE))</f>
        <v>Doug</v>
      </c>
      <c r="G881" s="14" t="str">
        <f>IF($C881="B",VLOOKUP($A881,Bat!$A$4:$BG$1500,G$1,FALSE),VLOOKUP($A881,Pit!$A$4:$BA$1686,G$2,FALSE))</f>
        <v>Hankey</v>
      </c>
      <c r="H881" s="14">
        <f>IF($C881="B",VLOOKUP($A881,Bat!$A$4:$BG$1500,H$1,FALSE),VLOOKUP($A881,Pit!$A$4:$BA$1686,H$2,FALSE))</f>
        <v>21</v>
      </c>
      <c r="I881" s="14" t="str">
        <f>IF($C881="B",VLOOKUP($A881,Bat!$A$4:$BG$1500,I$1,FALSE),VLOOKUP($A881,Pit!$A$4:$BA$1686,I$2,FALSE))</f>
        <v>S</v>
      </c>
      <c r="J881" s="14" t="str">
        <f>IF($C881="B",VLOOKUP($A881,Bat!$A$4:$BG$1500,J$1,FALSE),VLOOKUP($A881,Pit!$A$4:$BA$1686,J$2,FALSE))</f>
        <v>L</v>
      </c>
      <c r="K881" s="14" t="str">
        <f>IF($C881="B",VLOOKUP($A881,Bat!$A$4:$BG$1500,K$1,FALSE),VLOOKUP($A881,Pit!$A$4:$BA$1686,K$2,FALSE))</f>
        <v>Low</v>
      </c>
      <c r="L881" s="15" t="str">
        <f>IF($C881="B",VLOOKUP($A881,Bat!$A$4:$BG$1500,L$1,FALSE),VLOOKUP($A881,Pit!$A$4:$BA$1686,L$2,FALSE))</f>
        <v>Normal</v>
      </c>
      <c r="M881" s="14">
        <f>IF($C881="B",VLOOKUP($A881,Bat!$A$4:$BG$1500,M$1,FALSE),VLOOKUP($A881,Pit!$A$4:$BA$1686,M$2,FALSE))</f>
        <v>4</v>
      </c>
      <c r="N881" s="14">
        <f>IF($C881="B",VLOOKUP($A881,Bat!$A$4:$BG$1500,N$1,FALSE),VLOOKUP($A881,Pit!$A$4:$BA$1686,N$2,FALSE))</f>
        <v>1</v>
      </c>
      <c r="O881" s="14">
        <f>IF($C881="B",VLOOKUP($A881,Bat!$A$4:$BG$1500,O$1,FALSE),VLOOKUP($A881,Pit!$A$4:$BA$1686,O$2,FALSE))</f>
        <v>3</v>
      </c>
      <c r="P881" s="14" t="str">
        <f>IF($C881="B",VLOOKUP($A881,Bat!$A$4:$BG$1500,P$1,FALSE),VLOOKUP($A881,Pit!$A$4:$BA$1686,P$2,FALSE))</f>
        <v>87-89 Mph</v>
      </c>
      <c r="Q881" s="15">
        <f>IF($C881="B",VLOOKUP($A881,Bat!$A$4:$BG$1500,Q$1,FALSE),VLOOKUP($A881,Pit!$A$4:$BA$1686,Q$2,FALSE))</f>
        <v>6</v>
      </c>
      <c r="R881" s="16">
        <f>IF($C881="B",VLOOKUP($A881,Bat!$A$4:$BG$1500,R$1,FALSE),VLOOKUP($A881,Pit!$A$4:$BA$1686,R$2,FALSE))</f>
        <v>95.125792259437134</v>
      </c>
      <c r="S881" s="17">
        <f>IF($C881="B",VLOOKUP($A881,Bat!$A$4:$BG$1500,S$1,FALSE),VLOOKUP($A881,Pit!$A$4:$BA$1686,S$2,FALSE))</f>
        <v>-0.54184149489450206</v>
      </c>
      <c r="T881" s="48" t="str">
        <f>IF($C881="B",VLOOKUP($A881,Bat!$A$4:$BG$1500,T$1,FALSE),VLOOKUP($A881,Pit!$A$4:$BA$1686,T$2,FALSE))</f>
        <v>-</v>
      </c>
      <c r="U881" s="19">
        <f>IF($C881="B",VLOOKUP($A881,Bat!$A$4:$AU$1464,46,FALSE),VLOOKUP($A881,Pit!$A$4:$BD$1664,55,FALSE))</f>
        <v>800</v>
      </c>
      <c r="V881" s="19">
        <f>IF($C881="B",VLOOKUP($A881,Bat!$A$4:$BA$1464,47,FALSE),VLOOKUP($A881,Pit!$A$4:$BF$1664,56,FALSE))</f>
        <v>800</v>
      </c>
      <c r="W881" s="19">
        <f>IF($C881="B",VLOOKUP($A881,Bat!$A$4:$BA$1464,48,FALSE),VLOOKUP($A881,Pit!$A$4:$BF$1664,57,FALSE))</f>
        <v>0</v>
      </c>
      <c r="X881" s="14">
        <f t="shared" si="59"/>
        <v>1643</v>
      </c>
      <c r="Y881" s="20">
        <f t="shared" si="60"/>
        <v>793</v>
      </c>
      <c r="Z881" s="14" t="str">
        <f>IFERROR(VLOOKUP($D881,Results37!$F$3:$L$1396,Z$1,FALSE),"")</f>
        <v/>
      </c>
      <c r="AA881" s="43" t="str">
        <f>IF(ISERROR(VLOOKUP(D881,Results37!$F$3:$O$1399,AA$1,FALSE)),"",IF(VLOOKUP(D881,Results37!$F$3:$O$1399,AA$1+1,FALSE)=1,"S"&amp;VLOOKUP(D881,Results37!$F$3:$O$1399,AA$1,FALSE),VLOOKUP(D881,Results37!$F$3:$O$1399,AA$1,FALSE)))</f>
        <v/>
      </c>
      <c r="AB881" s="14" t="str">
        <f>IFERROR(VLOOKUP($D881,Results37!$F$3:$L$1396,AB$1,FALSE),"")</f>
        <v/>
      </c>
      <c r="AC881" s="14" t="str">
        <f>IFERROR(VLOOKUP($D881,Results37!$F$3:$L$1396,AC$1,FALSE),"")</f>
        <v/>
      </c>
      <c r="AD881" s="14" t="e">
        <f t="shared" si="61"/>
        <v>#VALUE!</v>
      </c>
      <c r="AE881" s="18" t="str">
        <f>IF(ISERROR(VLOOKUP($AC881&amp;"-"&amp;$F881&amp;" "&amp;G881,Bonuses!$B$1:$G$1006,4,FALSE)),"",INT(VLOOKUP($AC881&amp;"-"&amp;$F881&amp;" "&amp;$G881,Bonuses!$B$1:$G$1006,4,FALSE)))</f>
        <v/>
      </c>
      <c r="AF881" s="14" t="str">
        <f>IF(ISERROR(VLOOKUP($AC881&amp;"-"&amp;$F881,Bonuses!$B$1:$G$1006,5,FALSE)),"",IF(VLOOKUP($AC881&amp;"-"&amp;$F881,Bonuses!$B$1:$G$1006,5,FALSE)="","",VLOOKUP($AC881&amp;"-"&amp;$F881,Bonuses!$B$1:$G$1006,6,FALSE)&amp;" yrs, "&amp;VLOOKUP($AC881&amp;"-"&amp;$F881,Bonuses!$B$1:$G$1006,5,FALSE)))</f>
        <v/>
      </c>
    </row>
    <row r="882" spans="1:32" s="19" customFormat="1" hidden="1" x14ac:dyDescent="0.3">
      <c r="A882" s="19">
        <v>8987</v>
      </c>
      <c r="B882" s="19">
        <f t="shared" si="58"/>
        <v>0</v>
      </c>
      <c r="C882" s="14" t="str">
        <f>IF(ISNUMBER(IFERROR(VLOOKUP($A882,Pit!$A$4:$A$600,1,FALSE),"B")),"P","B")</f>
        <v>B</v>
      </c>
      <c r="D882" s="15">
        <f>IF($C882="B",VLOOKUP($A882,Bat!$A$4:$BG$1500,D$1,FALSE),VLOOKUP($A882,Pit!$A$4:$BA$1686,D$2,FALSE))</f>
        <v>8987</v>
      </c>
      <c r="E882" s="14" t="str">
        <f>IF($C882="B",VLOOKUP($A882,Bat!$A$4:$BG$1500,E$1,FALSE),VLOOKUP($A882,Pit!$A$4:$BA$1686,E$2,FALSE))</f>
        <v>C</v>
      </c>
      <c r="F882" s="14" t="str">
        <f>IF($C882="B",VLOOKUP($A882,Bat!$A$4:$BG$1500,F$1,FALSE),VLOOKUP($A882,Pit!$A$4:$BA$1686,F$2,FALSE))</f>
        <v>Todd</v>
      </c>
      <c r="G882" s="14" t="str">
        <f>IF($C882="B",VLOOKUP($A882,Bat!$A$4:$BG$1500,G$1,FALSE),VLOOKUP($A882,Pit!$A$4:$BA$1686,G$2,FALSE))</f>
        <v>Graham</v>
      </c>
      <c r="H882" s="14">
        <f>IF($C882="B",VLOOKUP($A882,Bat!$A$4:$BG$1500,H$1,FALSE),VLOOKUP($A882,Pit!$A$4:$BA$1686,H$2,FALSE))</f>
        <v>21</v>
      </c>
      <c r="I882" s="14" t="str">
        <f>IF($C882="B",VLOOKUP($A882,Bat!$A$4:$BG$1500,I$1,FALSE),VLOOKUP($A882,Pit!$A$4:$BA$1686,I$2,FALSE))</f>
        <v>R</v>
      </c>
      <c r="J882" s="14" t="str">
        <f>IF($C882="B",VLOOKUP($A882,Bat!$A$4:$BG$1500,J$1,FALSE),VLOOKUP($A882,Pit!$A$4:$BA$1686,J$2,FALSE))</f>
        <v>R</v>
      </c>
      <c r="K882" s="14" t="str">
        <f>IF($C882="B",VLOOKUP($A882,Bat!$A$4:$BG$1500,K$1,FALSE),VLOOKUP($A882,Pit!$A$4:$BA$1686,K$2,FALSE))</f>
        <v>High</v>
      </c>
      <c r="L882" s="15" t="str">
        <f>IF($C882="B",VLOOKUP($A882,Bat!$A$4:$BG$1500,L$1,FALSE),VLOOKUP($A882,Pit!$A$4:$BA$1686,L$2,FALSE))</f>
        <v>Normal</v>
      </c>
      <c r="M882" s="14">
        <f>IF($C882="B",VLOOKUP($A882,Bat!$A$4:$BG$1500,M$1,FALSE),VLOOKUP($A882,Pit!$A$4:$BA$1686,M$2,FALSE))</f>
        <v>3</v>
      </c>
      <c r="N882" s="14">
        <f>IF($C882="B",VLOOKUP($A882,Bat!$A$4:$BG$1500,N$1,FALSE),VLOOKUP($A882,Pit!$A$4:$BA$1686,N$2,FALSE))</f>
        <v>2</v>
      </c>
      <c r="O882" s="14">
        <f>IF($C882="B",VLOOKUP($A882,Bat!$A$4:$BG$1500,O$1,FALSE),VLOOKUP($A882,Pit!$A$4:$BA$1686,O$2,FALSE))</f>
        <v>3</v>
      </c>
      <c r="P882" s="14">
        <f>IF($C882="B",VLOOKUP($A882,Bat!$A$4:$BG$1500,P$1,FALSE),VLOOKUP($A882,Pit!$A$4:$BA$1686,P$2,FALSE))</f>
        <v>4</v>
      </c>
      <c r="Q882" s="15">
        <f>IF($C882="B",VLOOKUP($A882,Bat!$A$4:$BG$1500,Q$1,FALSE),VLOOKUP($A882,Pit!$A$4:$BA$1686,Q$2,FALSE))</f>
        <v>3</v>
      </c>
      <c r="R882" s="16">
        <f>IF($C882="B",VLOOKUP($A882,Bat!$A$4:$BG$1500,R$1,FALSE),VLOOKUP($A882,Pit!$A$4:$BA$1686,R$2,FALSE))</f>
        <v>105.37155457988905</v>
      </c>
      <c r="S882" s="17">
        <f>IF($C882="B",VLOOKUP($A882,Bat!$A$4:$BG$1500,S$1,FALSE),VLOOKUP($A882,Pit!$A$4:$BA$1686,S$2,FALSE))</f>
        <v>-0.57161052530093959</v>
      </c>
      <c r="T882" s="48" t="str">
        <f>IF($C882="B",VLOOKUP($A882,Bat!$A$4:$BG$1500,T$1,FALSE),VLOOKUP($A882,Pit!$A$4:$BA$1686,T$2,FALSE))</f>
        <v>-</v>
      </c>
      <c r="U882" s="19">
        <f>IF($C882="B",VLOOKUP($A882,Bat!$A$4:$AU$1464,46,FALSE),VLOOKUP($A882,Pit!$A$4:$BD$1664,55,FALSE))</f>
        <v>800</v>
      </c>
      <c r="V882" s="19">
        <f>IF($C882="B",VLOOKUP($A882,Bat!$A$4:$BA$1464,47,FALSE),VLOOKUP($A882,Pit!$A$4:$BF$1664,56,FALSE))</f>
        <v>800</v>
      </c>
      <c r="W882" s="19">
        <f>IF($C882="B",VLOOKUP($A882,Bat!$A$4:$BA$1464,48,FALSE),VLOOKUP($A882,Pit!$A$4:$BF$1664,57,FALSE))</f>
        <v>0</v>
      </c>
      <c r="X882" s="14">
        <f t="shared" si="59"/>
        <v>1660</v>
      </c>
      <c r="Y882" s="20">
        <f t="shared" si="60"/>
        <v>810</v>
      </c>
      <c r="Z882" s="14" t="str">
        <f>IFERROR(VLOOKUP($D882,Results37!$F$3:$L$1396,Z$1,FALSE),"")</f>
        <v/>
      </c>
      <c r="AA882" s="43" t="str">
        <f>IF(ISERROR(VLOOKUP(D882,Results37!$F$3:$O$1399,AA$1,FALSE)),"",IF(VLOOKUP(D882,Results37!$F$3:$O$1399,AA$1+1,FALSE)=1,"S"&amp;VLOOKUP(D882,Results37!$F$3:$O$1399,AA$1,FALSE),VLOOKUP(D882,Results37!$F$3:$O$1399,AA$1,FALSE)))</f>
        <v/>
      </c>
      <c r="AB882" s="14" t="str">
        <f>IFERROR(VLOOKUP($D882,Results37!$F$3:$L$1396,AB$1,FALSE),"")</f>
        <v/>
      </c>
      <c r="AC882" s="14" t="str">
        <f>IFERROR(VLOOKUP($D882,Results37!$F$3:$L$1396,AC$1,FALSE),"")</f>
        <v/>
      </c>
      <c r="AD882" s="14" t="e">
        <f t="shared" si="61"/>
        <v>#VALUE!</v>
      </c>
      <c r="AE882" s="18" t="str">
        <f>IF(ISERROR(VLOOKUP($AC882&amp;"-"&amp;$F882&amp;" "&amp;G882,Bonuses!$B$1:$G$1006,4,FALSE)),"",INT(VLOOKUP($AC882&amp;"-"&amp;$F882&amp;" "&amp;$G882,Bonuses!$B$1:$G$1006,4,FALSE)))</f>
        <v/>
      </c>
      <c r="AF882" s="14" t="str">
        <f>AA882&amp;"."&amp;AB882&amp;" ("&amp;Z882&amp;") - "&amp;E882&amp;" "&amp;F882&amp;" "&amp;G882</f>
        <v>. () - C Todd Graham</v>
      </c>
    </row>
    <row r="883" spans="1:32" s="19" customFormat="1" hidden="1" x14ac:dyDescent="0.3">
      <c r="A883" s="19">
        <v>5804</v>
      </c>
      <c r="B883" s="19">
        <f t="shared" si="58"/>
        <v>0</v>
      </c>
      <c r="C883" s="14" t="str">
        <f>IF(ISNUMBER(IFERROR(VLOOKUP($A883,Pit!$A$4:$A$600,1,FALSE),"B")),"P","B")</f>
        <v>P</v>
      </c>
      <c r="D883" s="15">
        <f>IF($C883="B",VLOOKUP($A883,Bat!$A$4:$BG$1500,D$1,FALSE),VLOOKUP($A883,Pit!$A$4:$BA$1686,D$2,FALSE))</f>
        <v>5804</v>
      </c>
      <c r="E883" s="14" t="str">
        <f>IF($C883="B",VLOOKUP($A883,Bat!$A$4:$BG$1500,E$1,FALSE),VLOOKUP($A883,Pit!$A$4:$BA$1686,E$2,FALSE))</f>
        <v>RP</v>
      </c>
      <c r="F883" s="14" t="str">
        <f>IF($C883="B",VLOOKUP($A883,Bat!$A$4:$BG$1500,F$1,FALSE),VLOOKUP($A883,Pit!$A$4:$BA$1686,F$2,FALSE))</f>
        <v>Ken</v>
      </c>
      <c r="G883" s="14" t="str">
        <f>IF($C883="B",VLOOKUP($A883,Bat!$A$4:$BG$1500,G$1,FALSE),VLOOKUP($A883,Pit!$A$4:$BA$1686,G$2,FALSE))</f>
        <v>Mijnheer</v>
      </c>
      <c r="H883" s="14">
        <f>IF($C883="B",VLOOKUP($A883,Bat!$A$4:$BG$1500,H$1,FALSE),VLOOKUP($A883,Pit!$A$4:$BA$1686,H$2,FALSE))</f>
        <v>18</v>
      </c>
      <c r="I883" s="14" t="str">
        <f>IF($C883="B",VLOOKUP($A883,Bat!$A$4:$BG$1500,I$1,FALSE),VLOOKUP($A883,Pit!$A$4:$BA$1686,I$2,FALSE))</f>
        <v>R</v>
      </c>
      <c r="J883" s="14" t="str">
        <f>IF($C883="B",VLOOKUP($A883,Bat!$A$4:$BG$1500,J$1,FALSE),VLOOKUP($A883,Pit!$A$4:$BA$1686,J$2,FALSE))</f>
        <v>R</v>
      </c>
      <c r="K883" s="14" t="str">
        <f>IF($C883="B",VLOOKUP($A883,Bat!$A$4:$BG$1500,K$1,FALSE),VLOOKUP($A883,Pit!$A$4:$BA$1686,K$2,FALSE))</f>
        <v>Normal</v>
      </c>
      <c r="L883" s="15" t="str">
        <f>IF($C883="B",VLOOKUP($A883,Bat!$A$4:$BG$1500,L$1,FALSE),VLOOKUP($A883,Pit!$A$4:$BA$1686,L$2,FALSE))</f>
        <v>Normal</v>
      </c>
      <c r="M883" s="14">
        <f>IF($C883="B",VLOOKUP($A883,Bat!$A$4:$BG$1500,M$1,FALSE),VLOOKUP($A883,Pit!$A$4:$BA$1686,M$2,FALSE))</f>
        <v>4</v>
      </c>
      <c r="N883" s="14">
        <f>IF($C883="B",VLOOKUP($A883,Bat!$A$4:$BG$1500,N$1,FALSE),VLOOKUP($A883,Pit!$A$4:$BA$1686,N$2,FALSE))</f>
        <v>2</v>
      </c>
      <c r="O883" s="14">
        <f>IF($C883="B",VLOOKUP($A883,Bat!$A$4:$BG$1500,O$1,FALSE),VLOOKUP($A883,Pit!$A$4:$BA$1686,O$2,FALSE))</f>
        <v>2</v>
      </c>
      <c r="P883" s="14" t="str">
        <f>IF($C883="B",VLOOKUP($A883,Bat!$A$4:$BG$1500,P$1,FALSE),VLOOKUP($A883,Pit!$A$4:$BA$1686,P$2,FALSE))</f>
        <v>88-90 Mph</v>
      </c>
      <c r="Q883" s="15">
        <f>IF($C883="B",VLOOKUP($A883,Bat!$A$4:$BG$1500,Q$1,FALSE),VLOOKUP($A883,Pit!$A$4:$BA$1686,Q$2,FALSE))</f>
        <v>2</v>
      </c>
      <c r="R883" s="16">
        <f>IF($C883="B",VLOOKUP($A883,Bat!$A$4:$BG$1500,R$1,FALSE),VLOOKUP($A883,Pit!$A$4:$BA$1686,R$2,FALSE))</f>
        <v>93.249239979406653</v>
      </c>
      <c r="S883" s="17">
        <f>IF($C883="B",VLOOKUP($A883,Bat!$A$4:$BG$1500,S$1,FALSE),VLOOKUP($A883,Pit!$A$4:$BA$1686,S$2,FALSE))</f>
        <v>-0.71496594884178744</v>
      </c>
      <c r="T883" s="48" t="str">
        <f>IF($C883="B",VLOOKUP($A883,Bat!$A$4:$BG$1500,T$1,FALSE),VLOOKUP($A883,Pit!$A$4:$BA$1686,T$2,FALSE))</f>
        <v>$70k</v>
      </c>
      <c r="U883" s="19">
        <f>IF($C883="B",VLOOKUP($A883,Bat!$A$4:$AU$1464,46,FALSE),VLOOKUP($A883,Pit!$A$4:$BD$1664,55,FALSE))</f>
        <v>800</v>
      </c>
      <c r="V883" s="19">
        <f>IF($C883="B",VLOOKUP($A883,Bat!$A$4:$BA$1464,47,FALSE),VLOOKUP($A883,Pit!$A$4:$BF$1664,56,FALSE))</f>
        <v>800</v>
      </c>
      <c r="W883" s="19">
        <f>IF($C883="B",VLOOKUP($A883,Bat!$A$4:$BA$1464,48,FALSE),VLOOKUP($A883,Pit!$A$4:$BF$1664,57,FALSE))</f>
        <v>0</v>
      </c>
      <c r="X883" s="14">
        <f t="shared" si="59"/>
        <v>1737</v>
      </c>
      <c r="Y883" s="20">
        <f t="shared" si="60"/>
        <v>887</v>
      </c>
      <c r="Z883" s="14" t="str">
        <f>IFERROR(VLOOKUP($D883,Results37!$F$3:$L$1396,Z$1,FALSE),"")</f>
        <v/>
      </c>
      <c r="AA883" s="43" t="str">
        <f>IF(ISERROR(VLOOKUP(D883,Results37!$F$3:$O$1399,AA$1,FALSE)),"",IF(VLOOKUP(D883,Results37!$F$3:$O$1399,AA$1+1,FALSE)=1,"S"&amp;VLOOKUP(D883,Results37!$F$3:$O$1399,AA$1,FALSE),VLOOKUP(D883,Results37!$F$3:$O$1399,AA$1,FALSE)))</f>
        <v/>
      </c>
      <c r="AB883" s="14" t="str">
        <f>IFERROR(VLOOKUP($D883,Results37!$F$3:$L$1396,AB$1,FALSE),"")</f>
        <v/>
      </c>
      <c r="AC883" s="14" t="str">
        <f>IFERROR(VLOOKUP($D883,Results37!$F$3:$L$1396,AC$1,FALSE),"")</f>
        <v/>
      </c>
      <c r="AD883" s="14" t="e">
        <f t="shared" si="61"/>
        <v>#VALUE!</v>
      </c>
      <c r="AE883" s="18" t="str">
        <f>IF(ISERROR(VLOOKUP($AC883&amp;"-"&amp;$F883&amp;" "&amp;G883,Bonuses!$B$1:$G$1006,4,FALSE)),"",INT(VLOOKUP($AC883&amp;"-"&amp;$F883&amp;" "&amp;$G883,Bonuses!$B$1:$G$1006,4,FALSE)))</f>
        <v/>
      </c>
      <c r="AF883" s="14" t="str">
        <f>IF(ISERROR(VLOOKUP($AC883&amp;"-"&amp;$F883,Bonuses!$B$1:$G$1006,5,FALSE)),"",IF(VLOOKUP($AC883&amp;"-"&amp;$F883,Bonuses!$B$1:$G$1006,5,FALSE)="","",VLOOKUP($AC883&amp;"-"&amp;$F883,Bonuses!$B$1:$G$1006,6,FALSE)&amp;" yrs, "&amp;VLOOKUP($AC883&amp;"-"&amp;$F883,Bonuses!$B$1:$G$1006,5,FALSE)))</f>
        <v/>
      </c>
    </row>
    <row r="884" spans="1:32" s="19" customFormat="1" hidden="1" x14ac:dyDescent="0.3">
      <c r="A884" s="19">
        <v>10070</v>
      </c>
      <c r="B884" s="19">
        <f t="shared" si="58"/>
        <v>0</v>
      </c>
      <c r="C884" s="14" t="str">
        <f>IF(ISNUMBER(IFERROR(VLOOKUP($A884,Pit!$A$4:$A$600,1,FALSE),"B")),"P","B")</f>
        <v>P</v>
      </c>
      <c r="D884" s="15">
        <f>IF($C884="B",VLOOKUP($A884,Bat!$A$4:$BG$1500,D$1,FALSE),VLOOKUP($A884,Pit!$A$4:$BA$1686,D$2,FALSE))</f>
        <v>10070</v>
      </c>
      <c r="E884" s="14" t="str">
        <f>IF($C884="B",VLOOKUP($A884,Bat!$A$4:$BG$1500,E$1,FALSE),VLOOKUP($A884,Pit!$A$4:$BA$1686,E$2,FALSE))</f>
        <v>SP</v>
      </c>
      <c r="F884" s="14" t="str">
        <f>IF($C884="B",VLOOKUP($A884,Bat!$A$4:$BG$1500,F$1,FALSE),VLOOKUP($A884,Pit!$A$4:$BA$1686,F$2,FALSE))</f>
        <v>Craig</v>
      </c>
      <c r="G884" s="14" t="str">
        <f>IF($C884="B",VLOOKUP($A884,Bat!$A$4:$BG$1500,G$1,FALSE),VLOOKUP($A884,Pit!$A$4:$BA$1686,G$2,FALSE))</f>
        <v>Wilson</v>
      </c>
      <c r="H884" s="14">
        <f>IF($C884="B",VLOOKUP($A884,Bat!$A$4:$BG$1500,H$1,FALSE),VLOOKUP($A884,Pit!$A$4:$BA$1686,H$2,FALSE))</f>
        <v>21</v>
      </c>
      <c r="I884" s="14" t="str">
        <f>IF($C884="B",VLOOKUP($A884,Bat!$A$4:$BG$1500,I$1,FALSE),VLOOKUP($A884,Pit!$A$4:$BA$1686,I$2,FALSE))</f>
        <v>R</v>
      </c>
      <c r="J884" s="14" t="str">
        <f>IF($C884="B",VLOOKUP($A884,Bat!$A$4:$BG$1500,J$1,FALSE),VLOOKUP($A884,Pit!$A$4:$BA$1686,J$2,FALSE))</f>
        <v>R</v>
      </c>
      <c r="K884" s="14" t="str">
        <f>IF($C884="B",VLOOKUP($A884,Bat!$A$4:$BG$1500,K$1,FALSE),VLOOKUP($A884,Pit!$A$4:$BA$1686,K$2,FALSE))</f>
        <v>Low</v>
      </c>
      <c r="L884" s="15" t="str">
        <f>IF($C884="B",VLOOKUP($A884,Bat!$A$4:$BG$1500,L$1,FALSE),VLOOKUP($A884,Pit!$A$4:$BA$1686,L$2,FALSE))</f>
        <v>Low</v>
      </c>
      <c r="M884" s="14">
        <f>IF($C884="B",VLOOKUP($A884,Bat!$A$4:$BG$1500,M$1,FALSE),VLOOKUP($A884,Pit!$A$4:$BA$1686,M$2,FALSE))</f>
        <v>4</v>
      </c>
      <c r="N884" s="14">
        <f>IF($C884="B",VLOOKUP($A884,Bat!$A$4:$BG$1500,N$1,FALSE),VLOOKUP($A884,Pit!$A$4:$BA$1686,N$2,FALSE))</f>
        <v>2</v>
      </c>
      <c r="O884" s="14">
        <f>IF($C884="B",VLOOKUP($A884,Bat!$A$4:$BG$1500,O$1,FALSE),VLOOKUP($A884,Pit!$A$4:$BA$1686,O$2,FALSE))</f>
        <v>3</v>
      </c>
      <c r="P884" s="14" t="str">
        <f>IF($C884="B",VLOOKUP($A884,Bat!$A$4:$BG$1500,P$1,FALSE),VLOOKUP($A884,Pit!$A$4:$BA$1686,P$2,FALSE))</f>
        <v>92-94 Mph</v>
      </c>
      <c r="Q884" s="15">
        <f>IF($C884="B",VLOOKUP($A884,Bat!$A$4:$BG$1500,Q$1,FALSE),VLOOKUP($A884,Pit!$A$4:$BA$1686,Q$2,FALSE))</f>
        <v>4</v>
      </c>
      <c r="R884" s="16">
        <f>IF($C884="B",VLOOKUP($A884,Bat!$A$4:$BG$1500,R$1,FALSE),VLOOKUP($A884,Pit!$A$4:$BA$1686,R$2,FALSE))</f>
        <v>95.036871641985016</v>
      </c>
      <c r="S884" s="17">
        <f>IF($C884="B",VLOOKUP($A884,Bat!$A$4:$BG$1500,S$1,FALSE),VLOOKUP($A884,Pit!$A$4:$BA$1686,S$2,FALSE))</f>
        <v>-0.55004501445794485</v>
      </c>
      <c r="T884" s="48" t="str">
        <f>IF($C884="B",VLOOKUP($A884,Bat!$A$4:$BG$1500,T$1,FALSE),VLOOKUP($A884,Pit!$A$4:$BA$1686,T$2,FALSE))</f>
        <v>$38k</v>
      </c>
      <c r="U884" s="19">
        <f>IF($C884="B",VLOOKUP($A884,Bat!$A$4:$AU$1464,46,FALSE),VLOOKUP($A884,Pit!$A$4:$BD$1664,55,FALSE))</f>
        <v>800</v>
      </c>
      <c r="V884" s="19">
        <f>IF($C884="B",VLOOKUP($A884,Bat!$A$4:$BA$1464,47,FALSE),VLOOKUP($A884,Pit!$A$4:$BF$1664,56,FALSE))</f>
        <v>800</v>
      </c>
      <c r="W884" s="19">
        <f>IF($C884="B",VLOOKUP($A884,Bat!$A$4:$BA$1464,48,FALSE),VLOOKUP($A884,Pit!$A$4:$BF$1664,57,FALSE))</f>
        <v>0</v>
      </c>
      <c r="X884" s="14">
        <f t="shared" si="59"/>
        <v>1646</v>
      </c>
      <c r="Y884" s="20">
        <f t="shared" si="60"/>
        <v>796</v>
      </c>
      <c r="Z884" s="14">
        <f>IFERROR(VLOOKUP($D884,Results37!$F$3:$L$1396,Z$1,FALSE),"")</f>
        <v>602</v>
      </c>
      <c r="AA884" s="43">
        <f>IF(ISERROR(VLOOKUP(D884,Results37!$F$3:$O$1399,AA$1,FALSE)),"",IF(VLOOKUP(D884,Results37!$F$3:$O$1399,AA$1+1,FALSE)=1,"S"&amp;VLOOKUP(D884,Results37!$F$3:$O$1399,AA$1,FALSE),VLOOKUP(D884,Results37!$F$3:$O$1399,AA$1,FALSE)))</f>
        <v>20</v>
      </c>
      <c r="AB884" s="14">
        <f>IFERROR(VLOOKUP($D884,Results37!$F$3:$L$1396,AB$1,FALSE),"")</f>
        <v>6</v>
      </c>
      <c r="AC884" s="14" t="str">
        <f>IFERROR(VLOOKUP($D884,Results37!$F$3:$L$1396,AC$1,FALSE),"")</f>
        <v>Scottish Claymores</v>
      </c>
      <c r="AD884" s="14">
        <f t="shared" si="61"/>
        <v>1044</v>
      </c>
      <c r="AE884" s="18" t="str">
        <f>IF(ISERROR(VLOOKUP($AC884&amp;"-"&amp;$F884&amp;" "&amp;G884,Bonuses!$B$1:$G$1006,4,FALSE)),"",INT(VLOOKUP($AC884&amp;"-"&amp;$F884&amp;" "&amp;$G884,Bonuses!$B$1:$G$1006,4,FALSE)))</f>
        <v/>
      </c>
      <c r="AF884" s="14" t="str">
        <f>IF(ISERROR(VLOOKUP($AC884&amp;"-"&amp;$F884,Bonuses!$B$1:$G$1006,5,FALSE)),"",IF(VLOOKUP($AC884&amp;"-"&amp;$F884,Bonuses!$B$1:$G$1006,5,FALSE)="","",VLOOKUP($AC884&amp;"-"&amp;$F884,Bonuses!$B$1:$G$1006,6,FALSE)&amp;" yrs, "&amp;VLOOKUP($AC884&amp;"-"&amp;$F884,Bonuses!$B$1:$G$1006,5,FALSE)))</f>
        <v/>
      </c>
    </row>
    <row r="885" spans="1:32" s="19" customFormat="1" hidden="1" x14ac:dyDescent="0.3">
      <c r="A885" s="19">
        <v>5532</v>
      </c>
      <c r="B885" s="19">
        <f t="shared" si="58"/>
        <v>0</v>
      </c>
      <c r="C885" s="14" t="str">
        <f>IF(ISNUMBER(IFERROR(VLOOKUP($A885,Pit!$A$4:$A$600,1,FALSE),"B")),"P","B")</f>
        <v>B</v>
      </c>
      <c r="D885" s="15">
        <f>IF($C885="B",VLOOKUP($A885,Bat!$A$4:$BG$1500,D$1,FALSE),VLOOKUP($A885,Pit!$A$4:$BA$1686,D$2,FALSE))</f>
        <v>5532</v>
      </c>
      <c r="E885" s="14" t="str">
        <f>IF($C885="B",VLOOKUP($A885,Bat!$A$4:$BG$1500,E$1,FALSE),VLOOKUP($A885,Pit!$A$4:$BA$1686,E$2,FALSE))</f>
        <v>2B</v>
      </c>
      <c r="F885" s="14" t="str">
        <f>IF($C885="B",VLOOKUP($A885,Bat!$A$4:$BG$1500,F$1,FALSE),VLOOKUP($A885,Pit!$A$4:$BA$1686,F$2,FALSE))</f>
        <v>Brant</v>
      </c>
      <c r="G885" s="14" t="str">
        <f>IF($C885="B",VLOOKUP($A885,Bat!$A$4:$BG$1500,G$1,FALSE),VLOOKUP($A885,Pit!$A$4:$BA$1686,G$2,FALSE))</f>
        <v>Parsons</v>
      </c>
      <c r="H885" s="14">
        <f>IF($C885="B",VLOOKUP($A885,Bat!$A$4:$BG$1500,H$1,FALSE),VLOOKUP($A885,Pit!$A$4:$BA$1686,H$2,FALSE))</f>
        <v>21</v>
      </c>
      <c r="I885" s="14" t="str">
        <f>IF($C885="B",VLOOKUP($A885,Bat!$A$4:$BG$1500,I$1,FALSE),VLOOKUP($A885,Pit!$A$4:$BA$1686,I$2,FALSE))</f>
        <v>R</v>
      </c>
      <c r="J885" s="14" t="str">
        <f>IF($C885="B",VLOOKUP($A885,Bat!$A$4:$BG$1500,J$1,FALSE),VLOOKUP($A885,Pit!$A$4:$BA$1686,J$2,FALSE))</f>
        <v>R</v>
      </c>
      <c r="K885" s="14" t="str">
        <f>IF($C885="B",VLOOKUP($A885,Bat!$A$4:$BG$1500,K$1,FALSE),VLOOKUP($A885,Pit!$A$4:$BA$1686,K$2,FALSE))</f>
        <v>Normal</v>
      </c>
      <c r="L885" s="15" t="str">
        <f>IF($C885="B",VLOOKUP($A885,Bat!$A$4:$BG$1500,L$1,FALSE),VLOOKUP($A885,Pit!$A$4:$BA$1686,L$2,FALSE))</f>
        <v>Normal</v>
      </c>
      <c r="M885" s="14">
        <f>IF($C885="B",VLOOKUP($A885,Bat!$A$4:$BG$1500,M$1,FALSE),VLOOKUP($A885,Pit!$A$4:$BA$1686,M$2,FALSE))</f>
        <v>3</v>
      </c>
      <c r="N885" s="14">
        <f>IF($C885="B",VLOOKUP($A885,Bat!$A$4:$BG$1500,N$1,FALSE),VLOOKUP($A885,Pit!$A$4:$BA$1686,N$2,FALSE))</f>
        <v>3</v>
      </c>
      <c r="O885" s="14">
        <f>IF($C885="B",VLOOKUP($A885,Bat!$A$4:$BG$1500,O$1,FALSE),VLOOKUP($A885,Pit!$A$4:$BA$1686,O$2,FALSE))</f>
        <v>3</v>
      </c>
      <c r="P885" s="14">
        <f>IF($C885="B",VLOOKUP($A885,Bat!$A$4:$BG$1500,P$1,FALSE),VLOOKUP($A885,Pit!$A$4:$BA$1686,P$2,FALSE))</f>
        <v>3</v>
      </c>
      <c r="Q885" s="15">
        <f>IF($C885="B",VLOOKUP($A885,Bat!$A$4:$BG$1500,Q$1,FALSE),VLOOKUP($A885,Pit!$A$4:$BA$1686,Q$2,FALSE))</f>
        <v>4</v>
      </c>
      <c r="R885" s="16">
        <f>IF($C885="B",VLOOKUP($A885,Bat!$A$4:$BG$1500,R$1,FALSE),VLOOKUP($A885,Pit!$A$4:$BA$1686,R$2,FALSE))</f>
        <v>104.68406304169734</v>
      </c>
      <c r="S885" s="17">
        <f>IF($C885="B",VLOOKUP($A885,Bat!$A$4:$BG$1500,S$1,FALSE),VLOOKUP($A885,Pit!$A$4:$BA$1686,S$2,FALSE))</f>
        <v>-0.71521979140303515</v>
      </c>
      <c r="T885" s="48" t="str">
        <f>IF($C885="B",VLOOKUP($A885,Bat!$A$4:$BG$1500,T$1,FALSE),VLOOKUP($A885,Pit!$A$4:$BA$1686,T$2,FALSE))</f>
        <v>$36k</v>
      </c>
      <c r="U885" s="19">
        <f>IF($C885="B",VLOOKUP($A885,Bat!$A$4:$AU$1464,46,FALSE),VLOOKUP($A885,Pit!$A$4:$BD$1664,55,FALSE))</f>
        <v>800</v>
      </c>
      <c r="V885" s="19">
        <f>IF($C885="B",VLOOKUP($A885,Bat!$A$4:$BA$1464,47,FALSE),VLOOKUP($A885,Pit!$A$4:$BF$1664,56,FALSE))</f>
        <v>800</v>
      </c>
      <c r="W885" s="19">
        <f>IF($C885="B",VLOOKUP($A885,Bat!$A$4:$BA$1464,48,FALSE),VLOOKUP($A885,Pit!$A$4:$BF$1664,57,FALSE))</f>
        <v>0</v>
      </c>
      <c r="X885" s="14">
        <f t="shared" si="59"/>
        <v>1738</v>
      </c>
      <c r="Y885" s="20">
        <f t="shared" si="60"/>
        <v>888</v>
      </c>
      <c r="Z885" s="14" t="str">
        <f>IFERROR(VLOOKUP($D885,Results37!$F$3:$L$1396,Z$1,FALSE),"")</f>
        <v/>
      </c>
      <c r="AA885" s="43" t="str">
        <f>IF(ISERROR(VLOOKUP(D885,Results37!$F$3:$O$1399,AA$1,FALSE)),"",IF(VLOOKUP(D885,Results37!$F$3:$O$1399,AA$1+1,FALSE)=1,"S"&amp;VLOOKUP(D885,Results37!$F$3:$O$1399,AA$1,FALSE),VLOOKUP(D885,Results37!$F$3:$O$1399,AA$1,FALSE)))</f>
        <v/>
      </c>
      <c r="AB885" s="14" t="str">
        <f>IFERROR(VLOOKUP($D885,Results37!$F$3:$L$1396,AB$1,FALSE),"")</f>
        <v/>
      </c>
      <c r="AC885" s="14" t="str">
        <f>IFERROR(VLOOKUP($D885,Results37!$F$3:$L$1396,AC$1,FALSE),"")</f>
        <v/>
      </c>
      <c r="AD885" s="14" t="e">
        <f t="shared" si="61"/>
        <v>#VALUE!</v>
      </c>
      <c r="AE885" s="18" t="str">
        <f>IF(ISERROR(VLOOKUP($AC885&amp;"-"&amp;$F885&amp;" "&amp;G885,Bonuses!$B$1:$G$1006,4,FALSE)),"",INT(VLOOKUP($AC885&amp;"-"&amp;$F885&amp;" "&amp;$G885,Bonuses!$B$1:$G$1006,4,FALSE)))</f>
        <v/>
      </c>
      <c r="AF885" s="14" t="str">
        <f>IF(ISERROR(VLOOKUP($AC885&amp;"-"&amp;$F885,Bonuses!$B$1:$G$1006,5,FALSE)),"",IF(VLOOKUP($AC885&amp;"-"&amp;$F885,Bonuses!$B$1:$G$1006,5,FALSE)="","",VLOOKUP($AC885&amp;"-"&amp;$F885,Bonuses!$B$1:$G$1006,6,FALSE)&amp;" yrs, "&amp;VLOOKUP($AC885&amp;"-"&amp;$F885,Bonuses!$B$1:$G$1006,5,FALSE)))</f>
        <v/>
      </c>
    </row>
    <row r="886" spans="1:32" s="19" customFormat="1" hidden="1" x14ac:dyDescent="0.3">
      <c r="A886" s="19">
        <v>5693</v>
      </c>
      <c r="B886" s="19">
        <f t="shared" si="58"/>
        <v>0</v>
      </c>
      <c r="C886" s="14" t="str">
        <f>IF(ISNUMBER(IFERROR(VLOOKUP($A886,Pit!$A$4:$A$600,1,FALSE),"B")),"P","B")</f>
        <v>B</v>
      </c>
      <c r="D886" s="15">
        <f>IF($C886="B",VLOOKUP($A886,Bat!$A$4:$BG$1500,D$1,FALSE),VLOOKUP($A886,Pit!$A$4:$BA$1686,D$2,FALSE))</f>
        <v>5693</v>
      </c>
      <c r="E886" s="14" t="str">
        <f>IF($C886="B",VLOOKUP($A886,Bat!$A$4:$BG$1500,E$1,FALSE),VLOOKUP($A886,Pit!$A$4:$BA$1686,E$2,FALSE))</f>
        <v>3B</v>
      </c>
      <c r="F886" s="14" t="str">
        <f>IF($C886="B",VLOOKUP($A886,Bat!$A$4:$BG$1500,F$1,FALSE),VLOOKUP($A886,Pit!$A$4:$BA$1686,F$2,FALSE))</f>
        <v>George</v>
      </c>
      <c r="G886" s="14" t="str">
        <f>IF($C886="B",VLOOKUP($A886,Bat!$A$4:$BG$1500,G$1,FALSE),VLOOKUP($A886,Pit!$A$4:$BA$1686,G$2,FALSE))</f>
        <v>Hyde</v>
      </c>
      <c r="H886" s="14">
        <f>IF($C886="B",VLOOKUP($A886,Bat!$A$4:$BG$1500,H$1,FALSE),VLOOKUP($A886,Pit!$A$4:$BA$1686,H$2,FALSE))</f>
        <v>21</v>
      </c>
      <c r="I886" s="14" t="str">
        <f>IF($C886="B",VLOOKUP($A886,Bat!$A$4:$BG$1500,I$1,FALSE),VLOOKUP($A886,Pit!$A$4:$BA$1686,I$2,FALSE))</f>
        <v>R</v>
      </c>
      <c r="J886" s="14" t="str">
        <f>IF($C886="B",VLOOKUP($A886,Bat!$A$4:$BG$1500,J$1,FALSE),VLOOKUP($A886,Pit!$A$4:$BA$1686,J$2,FALSE))</f>
        <v>R</v>
      </c>
      <c r="K886" s="14" t="str">
        <f>IF($C886="B",VLOOKUP($A886,Bat!$A$4:$BG$1500,K$1,FALSE),VLOOKUP($A886,Pit!$A$4:$BA$1686,K$2,FALSE))</f>
        <v>Low</v>
      </c>
      <c r="L886" s="15" t="str">
        <f>IF($C886="B",VLOOKUP($A886,Bat!$A$4:$BG$1500,L$1,FALSE),VLOOKUP($A886,Pit!$A$4:$BA$1686,L$2,FALSE))</f>
        <v>High</v>
      </c>
      <c r="M886" s="14">
        <f>IF($C886="B",VLOOKUP($A886,Bat!$A$4:$BG$1500,M$1,FALSE),VLOOKUP($A886,Pit!$A$4:$BA$1686,M$2,FALSE))</f>
        <v>3</v>
      </c>
      <c r="N886" s="14">
        <f>IF($C886="B",VLOOKUP($A886,Bat!$A$4:$BG$1500,N$1,FALSE),VLOOKUP($A886,Pit!$A$4:$BA$1686,N$2,FALSE))</f>
        <v>3</v>
      </c>
      <c r="O886" s="14">
        <f>IF($C886="B",VLOOKUP($A886,Bat!$A$4:$BG$1500,O$1,FALSE),VLOOKUP($A886,Pit!$A$4:$BA$1686,O$2,FALSE))</f>
        <v>4</v>
      </c>
      <c r="P886" s="14">
        <f>IF($C886="B",VLOOKUP($A886,Bat!$A$4:$BG$1500,P$1,FALSE),VLOOKUP($A886,Pit!$A$4:$BA$1686,P$2,FALSE))</f>
        <v>4</v>
      </c>
      <c r="Q886" s="15">
        <f>IF($C886="B",VLOOKUP($A886,Bat!$A$4:$BG$1500,Q$1,FALSE),VLOOKUP($A886,Pit!$A$4:$BA$1686,Q$2,FALSE))</f>
        <v>2</v>
      </c>
      <c r="R886" s="16">
        <f>IF($C886="B",VLOOKUP($A886,Bat!$A$4:$BG$1500,R$1,FALSE),VLOOKUP($A886,Pit!$A$4:$BA$1686,R$2,FALSE))</f>
        <v>105.31345341421317</v>
      </c>
      <c r="S886" s="17">
        <f>IF($C886="B",VLOOKUP($A886,Bat!$A$4:$BG$1500,S$1,FALSE),VLOOKUP($A886,Pit!$A$4:$BA$1686,S$2,FALSE))</f>
        <v>-0.58374720669826397</v>
      </c>
      <c r="T886" s="48" t="str">
        <f>IF($C886="B",VLOOKUP($A886,Bat!$A$4:$BG$1500,T$1,FALSE),VLOOKUP($A886,Pit!$A$4:$BA$1686,T$2,FALSE))</f>
        <v>$110k</v>
      </c>
      <c r="U886" s="19">
        <f>IF($C886="B",VLOOKUP($A886,Bat!$A$4:$AU$1464,46,FALSE),VLOOKUP($A886,Pit!$A$4:$BD$1664,55,FALSE))</f>
        <v>800</v>
      </c>
      <c r="V886" s="19">
        <f>IF($C886="B",VLOOKUP($A886,Bat!$A$4:$BA$1464,47,FALSE),VLOOKUP($A886,Pit!$A$4:$BF$1664,56,FALSE))</f>
        <v>800</v>
      </c>
      <c r="W886" s="19">
        <f>IF($C886="B",VLOOKUP($A886,Bat!$A$4:$BA$1464,48,FALSE),VLOOKUP($A886,Pit!$A$4:$BF$1664,57,FALSE))</f>
        <v>0</v>
      </c>
      <c r="X886" s="14">
        <f t="shared" si="59"/>
        <v>1664</v>
      </c>
      <c r="Y886" s="20">
        <f t="shared" si="60"/>
        <v>814</v>
      </c>
      <c r="Z886" s="14">
        <f>IFERROR(VLOOKUP($D886,Results37!$F$3:$L$1396,Z$1,FALSE),"")</f>
        <v>385</v>
      </c>
      <c r="AA886" s="43">
        <f>IF(ISERROR(VLOOKUP(D886,Results37!$F$3:$O$1399,AA$1,FALSE)),"",IF(VLOOKUP(D886,Results37!$F$3:$O$1399,AA$1+1,FALSE)=1,"S"&amp;VLOOKUP(D886,Results37!$F$3:$O$1399,AA$1,FALSE),VLOOKUP(D886,Results37!$F$3:$O$1399,AA$1,FALSE)))</f>
        <v>13</v>
      </c>
      <c r="AB886" s="14">
        <f>IFERROR(VLOOKUP($D886,Results37!$F$3:$L$1396,AB$1,FALSE),"")</f>
        <v>13</v>
      </c>
      <c r="AC886" s="14" t="str">
        <f>IFERROR(VLOOKUP($D886,Results37!$F$3:$L$1396,AC$1,FALSE),"")</f>
        <v>Toyama Wind Dancers</v>
      </c>
      <c r="AD886" s="14">
        <f t="shared" si="61"/>
        <v>1279</v>
      </c>
      <c r="AE886" s="18" t="str">
        <f>IF(ISERROR(VLOOKUP($AC886&amp;"-"&amp;$F886&amp;" "&amp;G886,Bonuses!$B$1:$G$1006,4,FALSE)),"",INT(VLOOKUP($AC886&amp;"-"&amp;$F886&amp;" "&amp;$G886,Bonuses!$B$1:$G$1006,4,FALSE)))</f>
        <v/>
      </c>
      <c r="AF886" s="14" t="str">
        <f>AA886&amp;"."&amp;AB886&amp;" ("&amp;Z886&amp;") - "&amp;E886&amp;" "&amp;F886&amp;" "&amp;G886</f>
        <v>13.13 (385) - 3B George Hyde</v>
      </c>
    </row>
    <row r="887" spans="1:32" s="19" customFormat="1" hidden="1" x14ac:dyDescent="0.3">
      <c r="A887" s="19">
        <v>9693</v>
      </c>
      <c r="B887" s="19">
        <f t="shared" si="58"/>
        <v>0</v>
      </c>
      <c r="C887" s="14" t="str">
        <f>IF(ISNUMBER(IFERROR(VLOOKUP($A887,Pit!$A$4:$A$600,1,FALSE),"B")),"P","B")</f>
        <v>P</v>
      </c>
      <c r="D887" s="15">
        <f>IF($C887="B",VLOOKUP($A887,Bat!$A$4:$BG$1500,D$1,FALSE),VLOOKUP($A887,Pit!$A$4:$BA$1686,D$2,FALSE))</f>
        <v>9693</v>
      </c>
      <c r="E887" s="14" t="str">
        <f>IF($C887="B",VLOOKUP($A887,Bat!$A$4:$BG$1500,E$1,FALSE),VLOOKUP($A887,Pit!$A$4:$BA$1686,E$2,FALSE))</f>
        <v>RP</v>
      </c>
      <c r="F887" s="14" t="str">
        <f>IF($C887="B",VLOOKUP($A887,Bat!$A$4:$BG$1500,F$1,FALSE),VLOOKUP($A887,Pit!$A$4:$BA$1686,F$2,FALSE))</f>
        <v>Walt</v>
      </c>
      <c r="G887" s="14" t="str">
        <f>IF($C887="B",VLOOKUP($A887,Bat!$A$4:$BG$1500,G$1,FALSE),VLOOKUP($A887,Pit!$A$4:$BA$1686,G$2,FALSE))</f>
        <v>Walker</v>
      </c>
      <c r="H887" s="14">
        <f>IF($C887="B",VLOOKUP($A887,Bat!$A$4:$BG$1500,H$1,FALSE),VLOOKUP($A887,Pit!$A$4:$BA$1686,H$2,FALSE))</f>
        <v>18</v>
      </c>
      <c r="I887" s="14" t="str">
        <f>IF($C887="B",VLOOKUP($A887,Bat!$A$4:$BG$1500,I$1,FALSE),VLOOKUP($A887,Pit!$A$4:$BA$1686,I$2,FALSE))</f>
        <v>R</v>
      </c>
      <c r="J887" s="14" t="str">
        <f>IF($C887="B",VLOOKUP($A887,Bat!$A$4:$BG$1500,J$1,FALSE),VLOOKUP($A887,Pit!$A$4:$BA$1686,J$2,FALSE))</f>
        <v>R</v>
      </c>
      <c r="K887" s="14" t="str">
        <f>IF($C887="B",VLOOKUP($A887,Bat!$A$4:$BG$1500,K$1,FALSE),VLOOKUP($A887,Pit!$A$4:$BA$1686,K$2,FALSE))</f>
        <v>Normal</v>
      </c>
      <c r="L887" s="15" t="str">
        <f>IF($C887="B",VLOOKUP($A887,Bat!$A$4:$BG$1500,L$1,FALSE),VLOOKUP($A887,Pit!$A$4:$BA$1686,L$2,FALSE))</f>
        <v>Normal</v>
      </c>
      <c r="M887" s="14">
        <f>IF($C887="B",VLOOKUP($A887,Bat!$A$4:$BG$1500,M$1,FALSE),VLOOKUP($A887,Pit!$A$4:$BA$1686,M$2,FALSE))</f>
        <v>4</v>
      </c>
      <c r="N887" s="14">
        <f>IF($C887="B",VLOOKUP($A887,Bat!$A$4:$BG$1500,N$1,FALSE),VLOOKUP($A887,Pit!$A$4:$BA$1686,N$2,FALSE))</f>
        <v>2</v>
      </c>
      <c r="O887" s="14">
        <f>IF($C887="B",VLOOKUP($A887,Bat!$A$4:$BG$1500,O$1,FALSE),VLOOKUP($A887,Pit!$A$4:$BA$1686,O$2,FALSE))</f>
        <v>2</v>
      </c>
      <c r="P887" s="14" t="str">
        <f>IF($C887="B",VLOOKUP($A887,Bat!$A$4:$BG$1500,P$1,FALSE),VLOOKUP($A887,Pit!$A$4:$BA$1686,P$2,FALSE))</f>
        <v>86-88 Mph</v>
      </c>
      <c r="Q887" s="15">
        <f>IF($C887="B",VLOOKUP($A887,Bat!$A$4:$BG$1500,Q$1,FALSE),VLOOKUP($A887,Pit!$A$4:$BA$1686,Q$2,FALSE))</f>
        <v>8</v>
      </c>
      <c r="R887" s="16">
        <f>IF($C887="B",VLOOKUP($A887,Bat!$A$4:$BG$1500,R$1,FALSE),VLOOKUP($A887,Pit!$A$4:$BA$1686,R$2,FALSE))</f>
        <v>93.212248627749915</v>
      </c>
      <c r="S887" s="17">
        <f>IF($C887="B",VLOOKUP($A887,Bat!$A$4:$BG$1500,S$1,FALSE),VLOOKUP($A887,Pit!$A$4:$BA$1686,S$2,FALSE))</f>
        <v>-0.718378647557669</v>
      </c>
      <c r="T887" s="48" t="str">
        <f>IF($C887="B",VLOOKUP($A887,Bat!$A$4:$BG$1500,T$1,FALSE),VLOOKUP($A887,Pit!$A$4:$BA$1686,T$2,FALSE))</f>
        <v>$75k</v>
      </c>
      <c r="U887" s="19">
        <f>IF($C887="B",VLOOKUP($A887,Bat!$A$4:$AU$1464,46,FALSE),VLOOKUP($A887,Pit!$A$4:$BD$1664,55,FALSE))</f>
        <v>800</v>
      </c>
      <c r="V887" s="19">
        <f>IF($C887="B",VLOOKUP($A887,Bat!$A$4:$BA$1464,47,FALSE),VLOOKUP($A887,Pit!$A$4:$BF$1664,56,FALSE))</f>
        <v>800</v>
      </c>
      <c r="W887" s="19">
        <f>IF($C887="B",VLOOKUP($A887,Bat!$A$4:$BA$1464,48,FALSE),VLOOKUP($A887,Pit!$A$4:$BF$1664,57,FALSE))</f>
        <v>0</v>
      </c>
      <c r="X887" s="14">
        <f t="shared" si="59"/>
        <v>1739</v>
      </c>
      <c r="Y887" s="20">
        <f t="shared" si="60"/>
        <v>889</v>
      </c>
      <c r="Z887" s="14">
        <f>IFERROR(VLOOKUP($D887,Results37!$F$3:$L$1396,Z$1,FALSE),"")</f>
        <v>431</v>
      </c>
      <c r="AA887" s="43">
        <f>IF(ISERROR(VLOOKUP(D887,Results37!$F$3:$O$1399,AA$1,FALSE)),"",IF(VLOOKUP(D887,Results37!$F$3:$O$1399,AA$1+1,FALSE)=1,"S"&amp;VLOOKUP(D887,Results37!$F$3:$O$1399,AA$1,FALSE),VLOOKUP(D887,Results37!$F$3:$O$1399,AA$1,FALSE)))</f>
        <v>14</v>
      </c>
      <c r="AB887" s="14">
        <f>IFERROR(VLOOKUP($D887,Results37!$F$3:$L$1396,AB$1,FALSE),"")</f>
        <v>27</v>
      </c>
      <c r="AC887" s="14" t="str">
        <f>IFERROR(VLOOKUP($D887,Results37!$F$3:$L$1396,AC$1,FALSE),"")</f>
        <v>Neo-Tokyo Akira</v>
      </c>
      <c r="AD887" s="14">
        <f t="shared" si="61"/>
        <v>1308</v>
      </c>
      <c r="AE887" s="18" t="str">
        <f>IF(ISERROR(VLOOKUP($AC887&amp;"-"&amp;$F887&amp;" "&amp;G887,Bonuses!$B$1:$G$1006,4,FALSE)),"",INT(VLOOKUP($AC887&amp;"-"&amp;$F887&amp;" "&amp;$G887,Bonuses!$B$1:$G$1006,4,FALSE)))</f>
        <v/>
      </c>
      <c r="AF887" s="14" t="str">
        <f>IF(ISERROR(VLOOKUP($AC887&amp;"-"&amp;$F887,Bonuses!$B$1:$G$1006,5,FALSE)),"",IF(VLOOKUP($AC887&amp;"-"&amp;$F887,Bonuses!$B$1:$G$1006,5,FALSE)="","",VLOOKUP($AC887&amp;"-"&amp;$F887,Bonuses!$B$1:$G$1006,6,FALSE)&amp;" yrs, "&amp;VLOOKUP($AC887&amp;"-"&amp;$F887,Bonuses!$B$1:$G$1006,5,FALSE)))</f>
        <v/>
      </c>
    </row>
    <row r="888" spans="1:32" s="19" customFormat="1" hidden="1" x14ac:dyDescent="0.3">
      <c r="A888" s="19">
        <v>7512</v>
      </c>
      <c r="B888" s="19">
        <f t="shared" si="58"/>
        <v>0</v>
      </c>
      <c r="C888" s="14" t="str">
        <f>IF(ISNUMBER(IFERROR(VLOOKUP($A888,Pit!$A$4:$A$600,1,FALSE),"B")),"P","B")</f>
        <v>P</v>
      </c>
      <c r="D888" s="15">
        <f>IF($C888="B",VLOOKUP($A888,Bat!$A$4:$BG$1500,D$1,FALSE),VLOOKUP($A888,Pit!$A$4:$BA$1686,D$2,FALSE))</f>
        <v>7512</v>
      </c>
      <c r="E888" s="14" t="str">
        <f>IF($C888="B",VLOOKUP($A888,Bat!$A$4:$BG$1500,E$1,FALSE),VLOOKUP($A888,Pit!$A$4:$BA$1686,E$2,FALSE))</f>
        <v>RP</v>
      </c>
      <c r="F888" s="14" t="str">
        <f>IF($C888="B",VLOOKUP($A888,Bat!$A$4:$BG$1500,F$1,FALSE),VLOOKUP($A888,Pit!$A$4:$BA$1686,F$2,FALSE))</f>
        <v>Salvador</v>
      </c>
      <c r="G888" s="14" t="str">
        <f>IF($C888="B",VLOOKUP($A888,Bat!$A$4:$BG$1500,G$1,FALSE),VLOOKUP($A888,Pit!$A$4:$BA$1686,G$2,FALSE))</f>
        <v>Nieves</v>
      </c>
      <c r="H888" s="14">
        <f>IF($C888="B",VLOOKUP($A888,Bat!$A$4:$BG$1500,H$1,FALSE),VLOOKUP($A888,Pit!$A$4:$BA$1686,H$2,FALSE))</f>
        <v>22</v>
      </c>
      <c r="I888" s="14" t="str">
        <f>IF($C888="B",VLOOKUP($A888,Bat!$A$4:$BG$1500,I$1,FALSE),VLOOKUP($A888,Pit!$A$4:$BA$1686,I$2,FALSE))</f>
        <v>R</v>
      </c>
      <c r="J888" s="14" t="str">
        <f>IF($C888="B",VLOOKUP($A888,Bat!$A$4:$BG$1500,J$1,FALSE),VLOOKUP($A888,Pit!$A$4:$BA$1686,J$2,FALSE))</f>
        <v>L</v>
      </c>
      <c r="K888" s="14" t="str">
        <f>IF($C888="B",VLOOKUP($A888,Bat!$A$4:$BG$1500,K$1,FALSE),VLOOKUP($A888,Pit!$A$4:$BA$1686,K$2,FALSE))</f>
        <v>Low</v>
      </c>
      <c r="L888" s="15" t="str">
        <f>IF($C888="B",VLOOKUP($A888,Bat!$A$4:$BG$1500,L$1,FALSE),VLOOKUP($A888,Pit!$A$4:$BA$1686,L$2,FALSE))</f>
        <v>Normal</v>
      </c>
      <c r="M888" s="14">
        <f>IF($C888="B",VLOOKUP($A888,Bat!$A$4:$BG$1500,M$1,FALSE),VLOOKUP($A888,Pit!$A$4:$BA$1686,M$2,FALSE))</f>
        <v>4</v>
      </c>
      <c r="N888" s="14">
        <f>IF($C888="B",VLOOKUP($A888,Bat!$A$4:$BG$1500,N$1,FALSE),VLOOKUP($A888,Pit!$A$4:$BA$1686,N$2,FALSE))</f>
        <v>2</v>
      </c>
      <c r="O888" s="14">
        <f>IF($C888="B",VLOOKUP($A888,Bat!$A$4:$BG$1500,O$1,FALSE),VLOOKUP($A888,Pit!$A$4:$BA$1686,O$2,FALSE))</f>
        <v>2</v>
      </c>
      <c r="P888" s="14" t="str">
        <f>IF($C888="B",VLOOKUP($A888,Bat!$A$4:$BG$1500,P$1,FALSE),VLOOKUP($A888,Pit!$A$4:$BA$1686,P$2,FALSE))</f>
        <v>87-89 Mph</v>
      </c>
      <c r="Q888" s="15">
        <f>IF($C888="B",VLOOKUP($A888,Bat!$A$4:$BG$1500,Q$1,FALSE),VLOOKUP($A888,Pit!$A$4:$BA$1686,Q$2,FALSE))</f>
        <v>8</v>
      </c>
      <c r="R888" s="16">
        <f>IF($C888="B",VLOOKUP($A888,Bat!$A$4:$BG$1500,R$1,FALSE),VLOOKUP($A888,Pit!$A$4:$BA$1686,R$2,FALSE))</f>
        <v>94.902927249428345</v>
      </c>
      <c r="S888" s="17">
        <f>IF($C888="B",VLOOKUP($A888,Bat!$A$4:$BG$1500,S$1,FALSE),VLOOKUP($A888,Pit!$A$4:$BA$1686,S$2,FALSE))</f>
        <v>-0.56240227733169645</v>
      </c>
      <c r="T888" s="48" t="str">
        <f>IF($C888="B",VLOOKUP($A888,Bat!$A$4:$BG$1500,T$1,FALSE),VLOOKUP($A888,Pit!$A$4:$BA$1686,T$2,FALSE))</f>
        <v>-</v>
      </c>
      <c r="U888" s="19">
        <f>IF($C888="B",VLOOKUP($A888,Bat!$A$4:$AU$1464,46,FALSE),VLOOKUP($A888,Pit!$A$4:$BD$1664,55,FALSE))</f>
        <v>800</v>
      </c>
      <c r="V888" s="19">
        <f>IF($C888="B",VLOOKUP($A888,Bat!$A$4:$BA$1464,47,FALSE),VLOOKUP($A888,Pit!$A$4:$BF$1664,56,FALSE))</f>
        <v>800</v>
      </c>
      <c r="W888" s="19">
        <f>IF($C888="B",VLOOKUP($A888,Bat!$A$4:$BA$1464,48,FALSE),VLOOKUP($A888,Pit!$A$4:$BF$1664,57,FALSE))</f>
        <v>0</v>
      </c>
      <c r="X888" s="14">
        <f t="shared" si="59"/>
        <v>1655</v>
      </c>
      <c r="Y888" s="20">
        <f t="shared" si="60"/>
        <v>805</v>
      </c>
      <c r="Z888" s="14" t="str">
        <f>IFERROR(VLOOKUP($D888,Results37!$F$3:$L$1396,Z$1,FALSE),"")</f>
        <v/>
      </c>
      <c r="AA888" s="43" t="str">
        <f>IF(ISERROR(VLOOKUP(D888,Results37!$F$3:$O$1399,AA$1,FALSE)),"",IF(VLOOKUP(D888,Results37!$F$3:$O$1399,AA$1+1,FALSE)=1,"S"&amp;VLOOKUP(D888,Results37!$F$3:$O$1399,AA$1,FALSE),VLOOKUP(D888,Results37!$F$3:$O$1399,AA$1,FALSE)))</f>
        <v/>
      </c>
      <c r="AB888" s="14" t="str">
        <f>IFERROR(VLOOKUP($D888,Results37!$F$3:$L$1396,AB$1,FALSE),"")</f>
        <v/>
      </c>
      <c r="AC888" s="14" t="str">
        <f>IFERROR(VLOOKUP($D888,Results37!$F$3:$L$1396,AC$1,FALSE),"")</f>
        <v/>
      </c>
      <c r="AD888" s="14" t="e">
        <f t="shared" si="61"/>
        <v>#VALUE!</v>
      </c>
      <c r="AE888" s="18" t="str">
        <f>IF(ISERROR(VLOOKUP($AC888&amp;"-"&amp;$F888&amp;" "&amp;G888,Bonuses!$B$1:$G$1006,4,FALSE)),"",INT(VLOOKUP($AC888&amp;"-"&amp;$F888&amp;" "&amp;$G888,Bonuses!$B$1:$G$1006,4,FALSE)))</f>
        <v/>
      </c>
      <c r="AF888" s="14" t="str">
        <f>IF(ISERROR(VLOOKUP($AC888&amp;"-"&amp;$F888,Bonuses!$B$1:$G$1006,5,FALSE)),"",IF(VLOOKUP($AC888&amp;"-"&amp;$F888,Bonuses!$B$1:$G$1006,5,FALSE)="","",VLOOKUP($AC888&amp;"-"&amp;$F888,Bonuses!$B$1:$G$1006,6,FALSE)&amp;" yrs, "&amp;VLOOKUP($AC888&amp;"-"&amp;$F888,Bonuses!$B$1:$G$1006,5,FALSE)))</f>
        <v/>
      </c>
    </row>
    <row r="889" spans="1:32" s="19" customFormat="1" hidden="1" x14ac:dyDescent="0.3">
      <c r="A889" s="19">
        <v>8255</v>
      </c>
      <c r="B889" s="19">
        <f t="shared" si="58"/>
        <v>0</v>
      </c>
      <c r="C889" s="14" t="str">
        <f>IF(ISNUMBER(IFERROR(VLOOKUP($A889,Pit!$A$4:$A$600,1,FALSE),"B")),"P","B")</f>
        <v>P</v>
      </c>
      <c r="D889" s="15">
        <f>IF($C889="B",VLOOKUP($A889,Bat!$A$4:$BG$1500,D$1,FALSE),VLOOKUP($A889,Pit!$A$4:$BA$1686,D$2,FALSE))</f>
        <v>8255</v>
      </c>
      <c r="E889" s="14" t="str">
        <f>IF($C889="B",VLOOKUP($A889,Bat!$A$4:$BG$1500,E$1,FALSE),VLOOKUP($A889,Pit!$A$4:$BA$1686,E$2,FALSE))</f>
        <v>SP</v>
      </c>
      <c r="F889" s="14" t="str">
        <f>IF($C889="B",VLOOKUP($A889,Bat!$A$4:$BG$1500,F$1,FALSE),VLOOKUP($A889,Pit!$A$4:$BA$1686,F$2,FALSE))</f>
        <v>Henry</v>
      </c>
      <c r="G889" s="14" t="str">
        <f>IF($C889="B",VLOOKUP($A889,Bat!$A$4:$BG$1500,G$1,FALSE),VLOOKUP($A889,Pit!$A$4:$BA$1686,G$2,FALSE))</f>
        <v>Hughes</v>
      </c>
      <c r="H889" s="14">
        <f>IF($C889="B",VLOOKUP($A889,Bat!$A$4:$BG$1500,H$1,FALSE),VLOOKUP($A889,Pit!$A$4:$BA$1686,H$2,FALSE))</f>
        <v>21</v>
      </c>
      <c r="I889" s="14" t="str">
        <f>IF($C889="B",VLOOKUP($A889,Bat!$A$4:$BG$1500,I$1,FALSE),VLOOKUP($A889,Pit!$A$4:$BA$1686,I$2,FALSE))</f>
        <v>S</v>
      </c>
      <c r="J889" s="14" t="str">
        <f>IF($C889="B",VLOOKUP($A889,Bat!$A$4:$BG$1500,J$1,FALSE),VLOOKUP($A889,Pit!$A$4:$BA$1686,J$2,FALSE))</f>
        <v>R</v>
      </c>
      <c r="K889" s="14" t="str">
        <f>IF($C889="B",VLOOKUP($A889,Bat!$A$4:$BG$1500,K$1,FALSE),VLOOKUP($A889,Pit!$A$4:$BA$1686,K$2,FALSE))</f>
        <v>Low</v>
      </c>
      <c r="L889" s="15" t="str">
        <f>IF($C889="B",VLOOKUP($A889,Bat!$A$4:$BG$1500,L$1,FALSE),VLOOKUP($A889,Pit!$A$4:$BA$1686,L$2,FALSE))</f>
        <v>Normal</v>
      </c>
      <c r="M889" s="14">
        <f>IF($C889="B",VLOOKUP($A889,Bat!$A$4:$BG$1500,M$1,FALSE),VLOOKUP($A889,Pit!$A$4:$BA$1686,M$2,FALSE))</f>
        <v>4</v>
      </c>
      <c r="N889" s="14">
        <f>IF($C889="B",VLOOKUP($A889,Bat!$A$4:$BG$1500,N$1,FALSE),VLOOKUP($A889,Pit!$A$4:$BA$1686,N$2,FALSE))</f>
        <v>2</v>
      </c>
      <c r="O889" s="14">
        <f>IF($C889="B",VLOOKUP($A889,Bat!$A$4:$BG$1500,O$1,FALSE),VLOOKUP($A889,Pit!$A$4:$BA$1686,O$2,FALSE))</f>
        <v>2</v>
      </c>
      <c r="P889" s="14" t="str">
        <f>IF($C889="B",VLOOKUP($A889,Bat!$A$4:$BG$1500,P$1,FALSE),VLOOKUP($A889,Pit!$A$4:$BA$1686,P$2,FALSE))</f>
        <v>92-94 Mph</v>
      </c>
      <c r="Q889" s="15">
        <f>IF($C889="B",VLOOKUP($A889,Bat!$A$4:$BG$1500,Q$1,FALSE),VLOOKUP($A889,Pit!$A$4:$BA$1686,Q$2,FALSE))</f>
        <v>8</v>
      </c>
      <c r="R889" s="16">
        <f>IF($C889="B",VLOOKUP($A889,Bat!$A$4:$BG$1500,R$1,FALSE),VLOOKUP($A889,Pit!$A$4:$BA$1686,R$2,FALSE))</f>
        <v>94.854463136217532</v>
      </c>
      <c r="S889" s="17">
        <f>IF($C889="B",VLOOKUP($A889,Bat!$A$4:$BG$1500,S$1,FALSE),VLOOKUP($A889,Pit!$A$4:$BA$1686,S$2,FALSE))</f>
        <v>-0.56687341476013253</v>
      </c>
      <c r="T889" s="48" t="str">
        <f>IF($C889="B",VLOOKUP($A889,Bat!$A$4:$BG$1500,T$1,FALSE),VLOOKUP($A889,Pit!$A$4:$BA$1686,T$2,FALSE))</f>
        <v>-</v>
      </c>
      <c r="U889" s="19">
        <f>IF($C889="B",VLOOKUP($A889,Bat!$A$4:$AU$1464,46,FALSE),VLOOKUP($A889,Pit!$A$4:$BD$1664,55,FALSE))</f>
        <v>800</v>
      </c>
      <c r="V889" s="19">
        <f>IF($C889="B",VLOOKUP($A889,Bat!$A$4:$BA$1464,47,FALSE),VLOOKUP($A889,Pit!$A$4:$BF$1664,56,FALSE))</f>
        <v>800</v>
      </c>
      <c r="W889" s="19">
        <f>IF($C889="B",VLOOKUP($A889,Bat!$A$4:$BA$1464,48,FALSE),VLOOKUP($A889,Pit!$A$4:$BF$1664,57,FALSE))</f>
        <v>0</v>
      </c>
      <c r="X889" s="14">
        <f t="shared" si="59"/>
        <v>1657</v>
      </c>
      <c r="Y889" s="20">
        <f t="shared" si="60"/>
        <v>807</v>
      </c>
      <c r="Z889" s="14">
        <f>IFERROR(VLOOKUP($D889,Results37!$F$3:$L$1396,Z$1,FALSE),"")</f>
        <v>497</v>
      </c>
      <c r="AA889" s="43">
        <f>IF(ISERROR(VLOOKUP(D889,Results37!$F$3:$O$1399,AA$1,FALSE)),"",IF(VLOOKUP(D889,Results37!$F$3:$O$1399,AA$1+1,FALSE)=1,"S"&amp;VLOOKUP(D889,Results37!$F$3:$O$1399,AA$1,FALSE),VLOOKUP(D889,Results37!$F$3:$O$1399,AA$1,FALSE)))</f>
        <v>16</v>
      </c>
      <c r="AB889" s="14">
        <f>IFERROR(VLOOKUP($D889,Results37!$F$3:$L$1396,AB$1,FALSE),"")</f>
        <v>29</v>
      </c>
      <c r="AC889" s="14" t="str">
        <f>IFERROR(VLOOKUP($D889,Results37!$F$3:$L$1396,AC$1,FALSE),"")</f>
        <v>Kentucky Thoroughbreds</v>
      </c>
      <c r="AD889" s="14">
        <f t="shared" si="61"/>
        <v>1160</v>
      </c>
      <c r="AE889" s="18" t="str">
        <f>IF(ISERROR(VLOOKUP($AC889&amp;"-"&amp;$F889&amp;" "&amp;G889,Bonuses!$B$1:$G$1006,4,FALSE)),"",INT(VLOOKUP($AC889&amp;"-"&amp;$F889&amp;" "&amp;$G889,Bonuses!$B$1:$G$1006,4,FALSE)))</f>
        <v/>
      </c>
      <c r="AF889" s="14" t="str">
        <f>IF(ISERROR(VLOOKUP($AC889&amp;"-"&amp;$F889,Bonuses!$B$1:$G$1006,5,FALSE)),"",IF(VLOOKUP($AC889&amp;"-"&amp;$F889,Bonuses!$B$1:$G$1006,5,FALSE)="","",VLOOKUP($AC889&amp;"-"&amp;$F889,Bonuses!$B$1:$G$1006,6,FALSE)&amp;" yrs, "&amp;VLOOKUP($AC889&amp;"-"&amp;$F889,Bonuses!$B$1:$G$1006,5,FALSE)))</f>
        <v/>
      </c>
    </row>
    <row r="890" spans="1:32" s="19" customFormat="1" hidden="1" x14ac:dyDescent="0.3">
      <c r="A890" s="19">
        <v>5328</v>
      </c>
      <c r="B890" s="19">
        <f t="shared" si="58"/>
        <v>0</v>
      </c>
      <c r="C890" s="14" t="str">
        <f>IF(ISNUMBER(IFERROR(VLOOKUP($A890,Pit!$A$4:$A$600,1,FALSE),"B")),"P","B")</f>
        <v>P</v>
      </c>
      <c r="D890" s="15">
        <f>IF($C890="B",VLOOKUP($A890,Bat!$A$4:$BG$1500,D$1,FALSE),VLOOKUP($A890,Pit!$A$4:$BA$1686,D$2,FALSE))</f>
        <v>5328</v>
      </c>
      <c r="E890" s="14" t="str">
        <f>IF($C890="B",VLOOKUP($A890,Bat!$A$4:$BG$1500,E$1,FALSE),VLOOKUP($A890,Pit!$A$4:$BA$1686,E$2,FALSE))</f>
        <v>RP</v>
      </c>
      <c r="F890" s="14" t="str">
        <f>IF($C890="B",VLOOKUP($A890,Bat!$A$4:$BG$1500,F$1,FALSE),VLOOKUP($A890,Pit!$A$4:$BA$1686,F$2,FALSE))</f>
        <v>Troy</v>
      </c>
      <c r="G890" s="14" t="str">
        <f>IF($C890="B",VLOOKUP($A890,Bat!$A$4:$BG$1500,G$1,FALSE),VLOOKUP($A890,Pit!$A$4:$BA$1686,G$2,FALSE))</f>
        <v>Castaneda</v>
      </c>
      <c r="H890" s="14">
        <f>IF($C890="B",VLOOKUP($A890,Bat!$A$4:$BG$1500,H$1,FALSE),VLOOKUP($A890,Pit!$A$4:$BA$1686,H$2,FALSE))</f>
        <v>21</v>
      </c>
      <c r="I890" s="14" t="str">
        <f>IF($C890="B",VLOOKUP($A890,Bat!$A$4:$BG$1500,I$1,FALSE),VLOOKUP($A890,Pit!$A$4:$BA$1686,I$2,FALSE))</f>
        <v>S</v>
      </c>
      <c r="J890" s="14" t="str">
        <f>IF($C890="B",VLOOKUP($A890,Bat!$A$4:$BG$1500,J$1,FALSE),VLOOKUP($A890,Pit!$A$4:$BA$1686,J$2,FALSE))</f>
        <v>L</v>
      </c>
      <c r="K890" s="14" t="str">
        <f>IF($C890="B",VLOOKUP($A890,Bat!$A$4:$BG$1500,K$1,FALSE),VLOOKUP($A890,Pit!$A$4:$BA$1686,K$2,FALSE))</f>
        <v>Low</v>
      </c>
      <c r="L890" s="15" t="str">
        <f>IF($C890="B",VLOOKUP($A890,Bat!$A$4:$BG$1500,L$1,FALSE),VLOOKUP($A890,Pit!$A$4:$BA$1686,L$2,FALSE))</f>
        <v>Normal</v>
      </c>
      <c r="M890" s="14">
        <f>IF($C890="B",VLOOKUP($A890,Bat!$A$4:$BG$1500,M$1,FALSE),VLOOKUP($A890,Pit!$A$4:$BA$1686,M$2,FALSE))</f>
        <v>5</v>
      </c>
      <c r="N890" s="14">
        <f>IF($C890="B",VLOOKUP($A890,Bat!$A$4:$BG$1500,N$1,FALSE),VLOOKUP($A890,Pit!$A$4:$BA$1686,N$2,FALSE))</f>
        <v>1</v>
      </c>
      <c r="O890" s="14">
        <f>IF($C890="B",VLOOKUP($A890,Bat!$A$4:$BG$1500,O$1,FALSE),VLOOKUP($A890,Pit!$A$4:$BA$1686,O$2,FALSE))</f>
        <v>2</v>
      </c>
      <c r="P890" s="14" t="str">
        <f>IF($C890="B",VLOOKUP($A890,Bat!$A$4:$BG$1500,P$1,FALSE),VLOOKUP($A890,Pit!$A$4:$BA$1686,P$2,FALSE))</f>
        <v>90-92 Mph</v>
      </c>
      <c r="Q890" s="15">
        <f>IF($C890="B",VLOOKUP($A890,Bat!$A$4:$BG$1500,Q$1,FALSE),VLOOKUP($A890,Pit!$A$4:$BA$1686,Q$2,FALSE))</f>
        <v>7</v>
      </c>
      <c r="R890" s="16">
        <f>IF($C890="B",VLOOKUP($A890,Bat!$A$4:$BG$1500,R$1,FALSE),VLOOKUP($A890,Pit!$A$4:$BA$1686,R$2,FALSE))</f>
        <v>94.839507219415708</v>
      </c>
      <c r="S890" s="17">
        <f>IF($C890="B",VLOOKUP($A890,Bat!$A$4:$BG$1500,S$1,FALSE),VLOOKUP($A890,Pit!$A$4:$BA$1686,S$2,FALSE))</f>
        <v>-0.56825319775746785</v>
      </c>
      <c r="T890" s="48" t="str">
        <f>IF($C890="B",VLOOKUP($A890,Bat!$A$4:$BG$1500,T$1,FALSE),VLOOKUP($A890,Pit!$A$4:$BA$1686,T$2,FALSE))</f>
        <v>-</v>
      </c>
      <c r="U890" s="19">
        <f>IF($C890="B",VLOOKUP($A890,Bat!$A$4:$AU$1464,46,FALSE),VLOOKUP($A890,Pit!$A$4:$BD$1664,55,FALSE))</f>
        <v>800</v>
      </c>
      <c r="V890" s="19">
        <f>IF($C890="B",VLOOKUP($A890,Bat!$A$4:$BA$1464,47,FALSE),VLOOKUP($A890,Pit!$A$4:$BF$1664,56,FALSE))</f>
        <v>800</v>
      </c>
      <c r="W890" s="19">
        <f>IF($C890="B",VLOOKUP($A890,Bat!$A$4:$BA$1464,48,FALSE),VLOOKUP($A890,Pit!$A$4:$BF$1664,57,FALSE))</f>
        <v>0</v>
      </c>
      <c r="X890" s="14">
        <f t="shared" si="59"/>
        <v>1659</v>
      </c>
      <c r="Y890" s="20">
        <f t="shared" si="60"/>
        <v>809</v>
      </c>
      <c r="Z890" s="14" t="str">
        <f>IFERROR(VLOOKUP($D890,Results37!$F$3:$L$1396,Z$1,FALSE),"")</f>
        <v/>
      </c>
      <c r="AA890" s="43" t="str">
        <f>IF(ISERROR(VLOOKUP(D890,Results37!$F$3:$O$1399,AA$1,FALSE)),"",IF(VLOOKUP(D890,Results37!$F$3:$O$1399,AA$1+1,FALSE)=1,"S"&amp;VLOOKUP(D890,Results37!$F$3:$O$1399,AA$1,FALSE),VLOOKUP(D890,Results37!$F$3:$O$1399,AA$1,FALSE)))</f>
        <v/>
      </c>
      <c r="AB890" s="14" t="str">
        <f>IFERROR(VLOOKUP($D890,Results37!$F$3:$L$1396,AB$1,FALSE),"")</f>
        <v/>
      </c>
      <c r="AC890" s="14" t="str">
        <f>IFERROR(VLOOKUP($D890,Results37!$F$3:$L$1396,AC$1,FALSE),"")</f>
        <v/>
      </c>
      <c r="AD890" s="14" t="e">
        <f t="shared" si="61"/>
        <v>#VALUE!</v>
      </c>
      <c r="AE890" s="18" t="str">
        <f>IF(ISERROR(VLOOKUP($AC890&amp;"-"&amp;$F890&amp;" "&amp;G890,Bonuses!$B$1:$G$1006,4,FALSE)),"",INT(VLOOKUP($AC890&amp;"-"&amp;$F890&amp;" "&amp;$G890,Bonuses!$B$1:$G$1006,4,FALSE)))</f>
        <v/>
      </c>
      <c r="AF890" s="14" t="str">
        <f t="shared" ref="AF890:AF898" si="62">AA890&amp;"."&amp;AB890&amp;" ("&amp;Z890&amp;") - "&amp;E890&amp;" "&amp;F890&amp;" "&amp;G890</f>
        <v>. () - RP Troy Castaneda</v>
      </c>
    </row>
    <row r="891" spans="1:32" s="19" customFormat="1" hidden="1" x14ac:dyDescent="0.3">
      <c r="A891" s="19">
        <v>4661</v>
      </c>
      <c r="B891" s="19">
        <f t="shared" si="58"/>
        <v>0</v>
      </c>
      <c r="C891" s="14" t="str">
        <f>IF(ISNUMBER(IFERROR(VLOOKUP($A891,Pit!$A$4:$A$600,1,FALSE),"B")),"P","B")</f>
        <v>B</v>
      </c>
      <c r="D891" s="15">
        <f>IF($C891="B",VLOOKUP($A891,Bat!$A$4:$BG$1500,D$1,FALSE),VLOOKUP($A891,Pit!$A$4:$BA$1686,D$2,FALSE))</f>
        <v>4661</v>
      </c>
      <c r="E891" s="14" t="str">
        <f>IF($C891="B",VLOOKUP($A891,Bat!$A$4:$BG$1500,E$1,FALSE),VLOOKUP($A891,Pit!$A$4:$BA$1686,E$2,FALSE))</f>
        <v>3B</v>
      </c>
      <c r="F891" s="14" t="str">
        <f>IF($C891="B",VLOOKUP($A891,Bat!$A$4:$BG$1500,F$1,FALSE),VLOOKUP($A891,Pit!$A$4:$BA$1686,F$2,FALSE))</f>
        <v>José</v>
      </c>
      <c r="G891" s="14" t="str">
        <f>IF($C891="B",VLOOKUP($A891,Bat!$A$4:$BG$1500,G$1,FALSE),VLOOKUP($A891,Pit!$A$4:$BA$1686,G$2,FALSE))</f>
        <v>Dávila</v>
      </c>
      <c r="H891" s="14">
        <f>IF($C891="B",VLOOKUP($A891,Bat!$A$4:$BG$1500,H$1,FALSE),VLOOKUP($A891,Pit!$A$4:$BA$1686,H$2,FALSE))</f>
        <v>21</v>
      </c>
      <c r="I891" s="14" t="str">
        <f>IF($C891="B",VLOOKUP($A891,Bat!$A$4:$BG$1500,I$1,FALSE),VLOOKUP($A891,Pit!$A$4:$BA$1686,I$2,FALSE))</f>
        <v>R</v>
      </c>
      <c r="J891" s="14" t="str">
        <f>IF($C891="B",VLOOKUP($A891,Bat!$A$4:$BG$1500,J$1,FALSE),VLOOKUP($A891,Pit!$A$4:$BA$1686,J$2,FALSE))</f>
        <v>R</v>
      </c>
      <c r="K891" s="14" t="str">
        <f>IF($C891="B",VLOOKUP($A891,Bat!$A$4:$BG$1500,K$1,FALSE),VLOOKUP($A891,Pit!$A$4:$BA$1686,K$2,FALSE))</f>
        <v>Low</v>
      </c>
      <c r="L891" s="15" t="str">
        <f>IF($C891="B",VLOOKUP($A891,Bat!$A$4:$BG$1500,L$1,FALSE),VLOOKUP($A891,Pit!$A$4:$BA$1686,L$2,FALSE))</f>
        <v>High</v>
      </c>
      <c r="M891" s="14">
        <f>IF($C891="B",VLOOKUP($A891,Bat!$A$4:$BG$1500,M$1,FALSE),VLOOKUP($A891,Pit!$A$4:$BA$1686,M$2,FALSE))</f>
        <v>3</v>
      </c>
      <c r="N891" s="14">
        <f>IF($C891="B",VLOOKUP($A891,Bat!$A$4:$BG$1500,N$1,FALSE),VLOOKUP($A891,Pit!$A$4:$BA$1686,N$2,FALSE))</f>
        <v>3</v>
      </c>
      <c r="O891" s="14">
        <f>IF($C891="B",VLOOKUP($A891,Bat!$A$4:$BG$1500,O$1,FALSE),VLOOKUP($A891,Pit!$A$4:$BA$1686,O$2,FALSE))</f>
        <v>2</v>
      </c>
      <c r="P891" s="14">
        <f>IF($C891="B",VLOOKUP($A891,Bat!$A$4:$BG$1500,P$1,FALSE),VLOOKUP($A891,Pit!$A$4:$BA$1686,P$2,FALSE))</f>
        <v>4</v>
      </c>
      <c r="Q891" s="15">
        <f>IF($C891="B",VLOOKUP($A891,Bat!$A$4:$BG$1500,Q$1,FALSE),VLOOKUP($A891,Pit!$A$4:$BA$1686,Q$2,FALSE))</f>
        <v>4</v>
      </c>
      <c r="R891" s="16">
        <f>IF($C891="B",VLOOKUP($A891,Bat!$A$4:$BG$1500,R$1,FALSE),VLOOKUP($A891,Pit!$A$4:$BA$1686,R$2,FALSE))</f>
        <v>105.22173291881339</v>
      </c>
      <c r="S891" s="17">
        <f>IF($C891="B",VLOOKUP($A891,Bat!$A$4:$BG$1500,S$1,FALSE),VLOOKUP($A891,Pit!$A$4:$BA$1686,S$2,FALSE))</f>
        <v>-0.60290658874030245</v>
      </c>
      <c r="T891" s="48" t="str">
        <f>IF($C891="B",VLOOKUP($A891,Bat!$A$4:$BG$1500,T$1,FALSE),VLOOKUP($A891,Pit!$A$4:$BA$1686,T$2,FALSE))</f>
        <v>$90k</v>
      </c>
      <c r="U891" s="19">
        <f>IF($C891="B",VLOOKUP($A891,Bat!$A$4:$AU$1464,46,FALSE),VLOOKUP($A891,Pit!$A$4:$BD$1664,55,FALSE))</f>
        <v>800</v>
      </c>
      <c r="V891" s="19">
        <f>IF($C891="B",VLOOKUP($A891,Bat!$A$4:$BA$1464,47,FALSE),VLOOKUP($A891,Pit!$A$4:$BF$1664,56,FALSE))</f>
        <v>800</v>
      </c>
      <c r="W891" s="19">
        <f>IF($C891="B",VLOOKUP($A891,Bat!$A$4:$BA$1464,48,FALSE),VLOOKUP($A891,Pit!$A$4:$BF$1664,57,FALSE))</f>
        <v>0</v>
      </c>
      <c r="X891" s="14">
        <f t="shared" si="59"/>
        <v>1668</v>
      </c>
      <c r="Y891" s="20">
        <f t="shared" si="60"/>
        <v>818</v>
      </c>
      <c r="Z891" s="14">
        <f>IFERROR(VLOOKUP($D891,Results37!$F$3:$L$1396,Z$1,FALSE),"")</f>
        <v>416</v>
      </c>
      <c r="AA891" s="43">
        <f>IF(ISERROR(VLOOKUP(D891,Results37!$F$3:$O$1399,AA$1,FALSE)),"",IF(VLOOKUP(D891,Results37!$F$3:$O$1399,AA$1+1,FALSE)=1,"S"&amp;VLOOKUP(D891,Results37!$F$3:$O$1399,AA$1,FALSE),VLOOKUP(D891,Results37!$F$3:$O$1399,AA$1,FALSE)))</f>
        <v>14</v>
      </c>
      <c r="AB891" s="14">
        <f>IFERROR(VLOOKUP($D891,Results37!$F$3:$L$1396,AB$1,FALSE),"")</f>
        <v>12</v>
      </c>
      <c r="AC891" s="14" t="str">
        <f>IFERROR(VLOOKUP($D891,Results37!$F$3:$L$1396,AC$1,FALSE),"")</f>
        <v>Okinawa Shisa</v>
      </c>
      <c r="AD891" s="14">
        <f t="shared" si="61"/>
        <v>1252</v>
      </c>
      <c r="AE891" s="18" t="str">
        <f>IF(ISERROR(VLOOKUP($AC891&amp;"-"&amp;$F891&amp;" "&amp;G891,Bonuses!$B$1:$G$1006,4,FALSE)),"",INT(VLOOKUP($AC891&amp;"-"&amp;$F891&amp;" "&amp;$G891,Bonuses!$B$1:$G$1006,4,FALSE)))</f>
        <v/>
      </c>
      <c r="AF891" s="14" t="str">
        <f t="shared" si="62"/>
        <v>14.12 (416) - 3B José Dávila</v>
      </c>
    </row>
    <row r="892" spans="1:32" s="19" customFormat="1" hidden="1" x14ac:dyDescent="0.3">
      <c r="A892" s="19">
        <v>15660</v>
      </c>
      <c r="B892" s="19">
        <f t="shared" si="58"/>
        <v>0</v>
      </c>
      <c r="C892" s="14" t="str">
        <f>IF(ISNUMBER(IFERROR(VLOOKUP($A892,Pit!$A$4:$A$600,1,FALSE),"B")),"P","B")</f>
        <v>B</v>
      </c>
      <c r="D892" s="15">
        <f>IF($C892="B",VLOOKUP($A892,Bat!$A$4:$BG$1500,D$1,FALSE),VLOOKUP($A892,Pit!$A$4:$BA$1686,D$2,FALSE))</f>
        <v>15660</v>
      </c>
      <c r="E892" s="14" t="str">
        <f>IF($C892="B",VLOOKUP($A892,Bat!$A$4:$BG$1500,E$1,FALSE),VLOOKUP($A892,Pit!$A$4:$BA$1686,E$2,FALSE))</f>
        <v>C</v>
      </c>
      <c r="F892" s="14" t="str">
        <f>IF($C892="B",VLOOKUP($A892,Bat!$A$4:$BG$1500,F$1,FALSE),VLOOKUP($A892,Pit!$A$4:$BA$1686,F$2,FALSE))</f>
        <v>Ben</v>
      </c>
      <c r="G892" s="14" t="str">
        <f>IF($C892="B",VLOOKUP($A892,Bat!$A$4:$BG$1500,G$1,FALSE),VLOOKUP($A892,Pit!$A$4:$BA$1686,G$2,FALSE))</f>
        <v>King</v>
      </c>
      <c r="H892" s="14">
        <f>IF($C892="B",VLOOKUP($A892,Bat!$A$4:$BG$1500,H$1,FALSE),VLOOKUP($A892,Pit!$A$4:$BA$1686,H$2,FALSE))</f>
        <v>21</v>
      </c>
      <c r="I892" s="14" t="str">
        <f>IF($C892="B",VLOOKUP($A892,Bat!$A$4:$BG$1500,I$1,FALSE),VLOOKUP($A892,Pit!$A$4:$BA$1686,I$2,FALSE))</f>
        <v>R</v>
      </c>
      <c r="J892" s="14" t="str">
        <f>IF($C892="B",VLOOKUP($A892,Bat!$A$4:$BG$1500,J$1,FALSE),VLOOKUP($A892,Pit!$A$4:$BA$1686,J$2,FALSE))</f>
        <v>R</v>
      </c>
      <c r="K892" s="14" t="str">
        <f>IF($C892="B",VLOOKUP($A892,Bat!$A$4:$BG$1500,K$1,FALSE),VLOOKUP($A892,Pit!$A$4:$BA$1686,K$2,FALSE))</f>
        <v>Normal</v>
      </c>
      <c r="L892" s="15" t="str">
        <f>IF($C892="B",VLOOKUP($A892,Bat!$A$4:$BG$1500,L$1,FALSE),VLOOKUP($A892,Pit!$A$4:$BA$1686,L$2,FALSE))</f>
        <v>Normal</v>
      </c>
      <c r="M892" s="14">
        <f>IF($C892="B",VLOOKUP($A892,Bat!$A$4:$BG$1500,M$1,FALSE),VLOOKUP($A892,Pit!$A$4:$BA$1686,M$2,FALSE))</f>
        <v>3</v>
      </c>
      <c r="N892" s="14">
        <f>IF($C892="B",VLOOKUP($A892,Bat!$A$4:$BG$1500,N$1,FALSE),VLOOKUP($A892,Pit!$A$4:$BA$1686,N$2,FALSE))</f>
        <v>3</v>
      </c>
      <c r="O892" s="14">
        <f>IF($C892="B",VLOOKUP($A892,Bat!$A$4:$BG$1500,O$1,FALSE),VLOOKUP($A892,Pit!$A$4:$BA$1686,O$2,FALSE))</f>
        <v>3</v>
      </c>
      <c r="P892" s="14">
        <f>IF($C892="B",VLOOKUP($A892,Bat!$A$4:$BG$1500,P$1,FALSE),VLOOKUP($A892,Pit!$A$4:$BA$1686,P$2,FALSE))</f>
        <v>4</v>
      </c>
      <c r="Q892" s="15">
        <f>IF($C892="B",VLOOKUP($A892,Bat!$A$4:$BG$1500,Q$1,FALSE),VLOOKUP($A892,Pit!$A$4:$BA$1686,Q$2,FALSE))</f>
        <v>3</v>
      </c>
      <c r="R892" s="16">
        <f>IF($C892="B",VLOOKUP($A892,Bat!$A$4:$BG$1500,R$1,FALSE),VLOOKUP($A892,Pit!$A$4:$BA$1686,R$2,FALSE))</f>
        <v>105.21757928471588</v>
      </c>
      <c r="S892" s="17">
        <f>IF($C892="B",VLOOKUP($A892,Bat!$A$4:$BG$1500,S$1,FALSE),VLOOKUP($A892,Pit!$A$4:$BA$1686,S$2,FALSE))</f>
        <v>-0.60377423628396298</v>
      </c>
      <c r="T892" s="48" t="str">
        <f>IF($C892="B",VLOOKUP($A892,Bat!$A$4:$BG$1500,T$1,FALSE),VLOOKUP($A892,Pit!$A$4:$BA$1686,T$2,FALSE))</f>
        <v>$110k</v>
      </c>
      <c r="U892" s="19">
        <f>IF($C892="B",VLOOKUP($A892,Bat!$A$4:$AU$1464,46,FALSE),VLOOKUP($A892,Pit!$A$4:$BD$1664,55,FALSE))</f>
        <v>800</v>
      </c>
      <c r="V892" s="19">
        <f>IF($C892="B",VLOOKUP($A892,Bat!$A$4:$BA$1464,47,FALSE),VLOOKUP($A892,Pit!$A$4:$BF$1664,56,FALSE))</f>
        <v>800</v>
      </c>
      <c r="W892" s="19">
        <f>IF($C892="B",VLOOKUP($A892,Bat!$A$4:$BA$1464,48,FALSE),VLOOKUP($A892,Pit!$A$4:$BF$1664,57,FALSE))</f>
        <v>0</v>
      </c>
      <c r="X892" s="14">
        <f t="shared" si="59"/>
        <v>1669</v>
      </c>
      <c r="Y892" s="20">
        <f t="shared" si="60"/>
        <v>819</v>
      </c>
      <c r="Z892" s="14" t="str">
        <f>IFERROR(VLOOKUP($D892,Results37!$F$3:$L$1396,Z$1,FALSE),"")</f>
        <v/>
      </c>
      <c r="AA892" s="43" t="str">
        <f>IF(ISERROR(VLOOKUP(D892,Results37!$F$3:$O$1399,AA$1,FALSE)),"",IF(VLOOKUP(D892,Results37!$F$3:$O$1399,AA$1+1,FALSE)=1,"S"&amp;VLOOKUP(D892,Results37!$F$3:$O$1399,AA$1,FALSE),VLOOKUP(D892,Results37!$F$3:$O$1399,AA$1,FALSE)))</f>
        <v/>
      </c>
      <c r="AB892" s="14" t="str">
        <f>IFERROR(VLOOKUP($D892,Results37!$F$3:$L$1396,AB$1,FALSE),"")</f>
        <v/>
      </c>
      <c r="AC892" s="14" t="str">
        <f>IFERROR(VLOOKUP($D892,Results37!$F$3:$L$1396,AC$1,FALSE),"")</f>
        <v/>
      </c>
      <c r="AD892" s="14" t="e">
        <f t="shared" si="61"/>
        <v>#VALUE!</v>
      </c>
      <c r="AE892" s="18" t="str">
        <f>IF(ISERROR(VLOOKUP($AC892&amp;"-"&amp;$F892&amp;" "&amp;G892,Bonuses!$B$1:$G$1006,4,FALSE)),"",INT(VLOOKUP($AC892&amp;"-"&amp;$F892&amp;" "&amp;$G892,Bonuses!$B$1:$G$1006,4,FALSE)))</f>
        <v/>
      </c>
      <c r="AF892" s="14" t="str">
        <f t="shared" si="62"/>
        <v>. () - C Ben King</v>
      </c>
    </row>
    <row r="893" spans="1:32" s="19" customFormat="1" hidden="1" x14ac:dyDescent="0.3">
      <c r="A893" s="19">
        <v>9775</v>
      </c>
      <c r="B893" s="19">
        <f t="shared" si="58"/>
        <v>0</v>
      </c>
      <c r="C893" s="14" t="str">
        <f>IF(ISNUMBER(IFERROR(VLOOKUP($A893,Pit!$A$4:$A$600,1,FALSE),"B")),"P","B")</f>
        <v>P</v>
      </c>
      <c r="D893" s="15">
        <f>IF($C893="B",VLOOKUP($A893,Bat!$A$4:$BG$1500,D$1,FALSE),VLOOKUP($A893,Pit!$A$4:$BA$1686,D$2,FALSE))</f>
        <v>9775</v>
      </c>
      <c r="E893" s="14" t="str">
        <f>IF($C893="B",VLOOKUP($A893,Bat!$A$4:$BG$1500,E$1,FALSE),VLOOKUP($A893,Pit!$A$4:$BA$1686,E$2,FALSE))</f>
        <v>RP</v>
      </c>
      <c r="F893" s="14" t="str">
        <f>IF($C893="B",VLOOKUP($A893,Bat!$A$4:$BG$1500,F$1,FALSE),VLOOKUP($A893,Pit!$A$4:$BA$1686,F$2,FALSE))</f>
        <v>Steven</v>
      </c>
      <c r="G893" s="14" t="str">
        <f>IF($C893="B",VLOOKUP($A893,Bat!$A$4:$BG$1500,G$1,FALSE),VLOOKUP($A893,Pit!$A$4:$BA$1686,G$2,FALSE))</f>
        <v>Owen</v>
      </c>
      <c r="H893" s="14">
        <f>IF($C893="B",VLOOKUP($A893,Bat!$A$4:$BG$1500,H$1,FALSE),VLOOKUP($A893,Pit!$A$4:$BA$1686,H$2,FALSE))</f>
        <v>21</v>
      </c>
      <c r="I893" s="14" t="str">
        <f>IF($C893="B",VLOOKUP($A893,Bat!$A$4:$BG$1500,I$1,FALSE),VLOOKUP($A893,Pit!$A$4:$BA$1686,I$2,FALSE))</f>
        <v>R</v>
      </c>
      <c r="J893" s="14" t="str">
        <f>IF($C893="B",VLOOKUP($A893,Bat!$A$4:$BG$1500,J$1,FALSE),VLOOKUP($A893,Pit!$A$4:$BA$1686,J$2,FALSE))</f>
        <v>R</v>
      </c>
      <c r="K893" s="14" t="str">
        <f>IF($C893="B",VLOOKUP($A893,Bat!$A$4:$BG$1500,K$1,FALSE),VLOOKUP($A893,Pit!$A$4:$BA$1686,K$2,FALSE))</f>
        <v>Low</v>
      </c>
      <c r="L893" s="15" t="str">
        <f>IF($C893="B",VLOOKUP($A893,Bat!$A$4:$BG$1500,L$1,FALSE),VLOOKUP($A893,Pit!$A$4:$BA$1686,L$2,FALSE))</f>
        <v>Normal</v>
      </c>
      <c r="M893" s="14">
        <f>IF($C893="B",VLOOKUP($A893,Bat!$A$4:$BG$1500,M$1,FALSE),VLOOKUP($A893,Pit!$A$4:$BA$1686,M$2,FALSE))</f>
        <v>5</v>
      </c>
      <c r="N893" s="14">
        <f>IF($C893="B",VLOOKUP($A893,Bat!$A$4:$BG$1500,N$1,FALSE),VLOOKUP($A893,Pit!$A$4:$BA$1686,N$2,FALSE))</f>
        <v>1</v>
      </c>
      <c r="O893" s="14">
        <f>IF($C893="B",VLOOKUP($A893,Bat!$A$4:$BG$1500,O$1,FALSE),VLOOKUP($A893,Pit!$A$4:$BA$1686,O$2,FALSE))</f>
        <v>2</v>
      </c>
      <c r="P893" s="14" t="str">
        <f>IF($C893="B",VLOOKUP($A893,Bat!$A$4:$BG$1500,P$1,FALSE),VLOOKUP($A893,Pit!$A$4:$BA$1686,P$2,FALSE))</f>
        <v>92-94 Mph</v>
      </c>
      <c r="Q893" s="15">
        <f>IF($C893="B",VLOOKUP($A893,Bat!$A$4:$BG$1500,Q$1,FALSE),VLOOKUP($A893,Pit!$A$4:$BA$1686,Q$2,FALSE))</f>
        <v>9</v>
      </c>
      <c r="R893" s="16">
        <f>IF($C893="B",VLOOKUP($A893,Bat!$A$4:$BG$1500,R$1,FALSE),VLOOKUP($A893,Pit!$A$4:$BA$1686,R$2,FALSE))</f>
        <v>94.800568954513878</v>
      </c>
      <c r="S893" s="17">
        <f>IF($C893="B",VLOOKUP($A893,Bat!$A$4:$BG$1500,S$1,FALSE),VLOOKUP($A893,Pit!$A$4:$BA$1686,S$2,FALSE))</f>
        <v>-0.57184551219523805</v>
      </c>
      <c r="T893" s="48" t="str">
        <f>IF($C893="B",VLOOKUP($A893,Bat!$A$4:$BG$1500,T$1,FALSE),VLOOKUP($A893,Pit!$A$4:$BA$1686,T$2,FALSE))</f>
        <v>$20k</v>
      </c>
      <c r="U893" s="19">
        <f>IF($C893="B",VLOOKUP($A893,Bat!$A$4:$AU$1464,46,FALSE),VLOOKUP($A893,Pit!$A$4:$BD$1664,55,FALSE))</f>
        <v>800</v>
      </c>
      <c r="V893" s="19">
        <f>IF($C893="B",VLOOKUP($A893,Bat!$A$4:$BA$1464,47,FALSE),VLOOKUP($A893,Pit!$A$4:$BF$1664,56,FALSE))</f>
        <v>800</v>
      </c>
      <c r="W893" s="19">
        <f>IF($C893="B",VLOOKUP($A893,Bat!$A$4:$BA$1464,48,FALSE),VLOOKUP($A893,Pit!$A$4:$BF$1664,57,FALSE))</f>
        <v>0</v>
      </c>
      <c r="X893" s="14">
        <f t="shared" si="59"/>
        <v>1661</v>
      </c>
      <c r="Y893" s="20">
        <f t="shared" si="60"/>
        <v>811</v>
      </c>
      <c r="Z893" s="14">
        <f>IFERROR(VLOOKUP($D893,Results37!$F$3:$L$1396,Z$1,FALSE),"")</f>
        <v>568</v>
      </c>
      <c r="AA893" s="43">
        <f>IF(ISERROR(VLOOKUP(D893,Results37!$F$3:$O$1399,AA$1,FALSE)),"",IF(VLOOKUP(D893,Results37!$F$3:$O$1399,AA$1+1,FALSE)=1,"S"&amp;VLOOKUP(D893,Results37!$F$3:$O$1399,AA$1,FALSE),VLOOKUP(D893,Results37!$F$3:$O$1399,AA$1,FALSE)))</f>
        <v>19</v>
      </c>
      <c r="AB893" s="14">
        <f>IFERROR(VLOOKUP($D893,Results37!$F$3:$L$1396,AB$1,FALSE),"")</f>
        <v>4</v>
      </c>
      <c r="AC893" s="14" t="str">
        <f>IFERROR(VLOOKUP($D893,Results37!$F$3:$L$1396,AC$1,FALSE),"")</f>
        <v>Manchester Maulers</v>
      </c>
      <c r="AD893" s="14">
        <f t="shared" si="61"/>
        <v>1093</v>
      </c>
      <c r="AE893" s="18" t="str">
        <f>IF(ISERROR(VLOOKUP($AC893&amp;"-"&amp;$F893&amp;" "&amp;G893,Bonuses!$B$1:$G$1006,4,FALSE)),"",INT(VLOOKUP($AC893&amp;"-"&amp;$F893&amp;" "&amp;$G893,Bonuses!$B$1:$G$1006,4,FALSE)))</f>
        <v/>
      </c>
      <c r="AF893" s="14" t="str">
        <f t="shared" si="62"/>
        <v>19.4 (568) - RP Steven Owen</v>
      </c>
    </row>
    <row r="894" spans="1:32" s="19" customFormat="1" hidden="1" x14ac:dyDescent="0.3">
      <c r="A894" s="19">
        <v>5710</v>
      </c>
      <c r="B894" s="19">
        <f t="shared" si="58"/>
        <v>0</v>
      </c>
      <c r="C894" s="14" t="str">
        <f>IF(ISNUMBER(IFERROR(VLOOKUP($A894,Pit!$A$4:$A$600,1,FALSE),"B")),"P","B")</f>
        <v>B</v>
      </c>
      <c r="D894" s="15">
        <f>IF($C894="B",VLOOKUP($A894,Bat!$A$4:$BG$1500,D$1,FALSE),VLOOKUP($A894,Pit!$A$4:$BA$1686,D$2,FALSE))</f>
        <v>5710</v>
      </c>
      <c r="E894" s="14" t="str">
        <f>IF($C894="B",VLOOKUP($A894,Bat!$A$4:$BG$1500,E$1,FALSE),VLOOKUP($A894,Pit!$A$4:$BA$1686,E$2,FALSE))</f>
        <v>2B</v>
      </c>
      <c r="F894" s="14" t="str">
        <f>IF($C894="B",VLOOKUP($A894,Bat!$A$4:$BG$1500,F$1,FALSE),VLOOKUP($A894,Pit!$A$4:$BA$1686,F$2,FALSE))</f>
        <v>Bob</v>
      </c>
      <c r="G894" s="14" t="str">
        <f>IF($C894="B",VLOOKUP($A894,Bat!$A$4:$BG$1500,G$1,FALSE),VLOOKUP($A894,Pit!$A$4:$BA$1686,G$2,FALSE))</f>
        <v>Moore</v>
      </c>
      <c r="H894" s="14">
        <f>IF($C894="B",VLOOKUP($A894,Bat!$A$4:$BG$1500,H$1,FALSE),VLOOKUP($A894,Pit!$A$4:$BA$1686,H$2,FALSE))</f>
        <v>21</v>
      </c>
      <c r="I894" s="14" t="str">
        <f>IF($C894="B",VLOOKUP($A894,Bat!$A$4:$BG$1500,I$1,FALSE),VLOOKUP($A894,Pit!$A$4:$BA$1686,I$2,FALSE))</f>
        <v>R</v>
      </c>
      <c r="J894" s="14" t="str">
        <f>IF($C894="B",VLOOKUP($A894,Bat!$A$4:$BG$1500,J$1,FALSE),VLOOKUP($A894,Pit!$A$4:$BA$1686,J$2,FALSE))</f>
        <v>R</v>
      </c>
      <c r="K894" s="14" t="str">
        <f>IF($C894="B",VLOOKUP($A894,Bat!$A$4:$BG$1500,K$1,FALSE),VLOOKUP($A894,Pit!$A$4:$BA$1686,K$2,FALSE))</f>
        <v>Low</v>
      </c>
      <c r="L894" s="15" t="str">
        <f>IF($C894="B",VLOOKUP($A894,Bat!$A$4:$BG$1500,L$1,FALSE),VLOOKUP($A894,Pit!$A$4:$BA$1686,L$2,FALSE))</f>
        <v>High</v>
      </c>
      <c r="M894" s="14">
        <f>IF($C894="B",VLOOKUP($A894,Bat!$A$4:$BG$1500,M$1,FALSE),VLOOKUP($A894,Pit!$A$4:$BA$1686,M$2,FALSE))</f>
        <v>3</v>
      </c>
      <c r="N894" s="14">
        <f>IF($C894="B",VLOOKUP($A894,Bat!$A$4:$BG$1500,N$1,FALSE),VLOOKUP($A894,Pit!$A$4:$BA$1686,N$2,FALSE))</f>
        <v>3</v>
      </c>
      <c r="O894" s="14">
        <f>IF($C894="B",VLOOKUP($A894,Bat!$A$4:$BG$1500,O$1,FALSE),VLOOKUP($A894,Pit!$A$4:$BA$1686,O$2,FALSE))</f>
        <v>2</v>
      </c>
      <c r="P894" s="14">
        <f>IF($C894="B",VLOOKUP($A894,Bat!$A$4:$BG$1500,P$1,FALSE),VLOOKUP($A894,Pit!$A$4:$BA$1686,P$2,FALSE))</f>
        <v>4</v>
      </c>
      <c r="Q894" s="15">
        <f>IF($C894="B",VLOOKUP($A894,Bat!$A$4:$BG$1500,Q$1,FALSE),VLOOKUP($A894,Pit!$A$4:$BA$1686,Q$2,FALSE))</f>
        <v>4</v>
      </c>
      <c r="R894" s="16">
        <f>IF($C894="B",VLOOKUP($A894,Bat!$A$4:$BG$1500,R$1,FALSE),VLOOKUP($A894,Pit!$A$4:$BA$1686,R$2,FALSE))</f>
        <v>105.13439795149836</v>
      </c>
      <c r="S894" s="17">
        <f>IF($C894="B",VLOOKUP($A894,Bat!$A$4:$BG$1500,S$1,FALSE),VLOOKUP($A894,Pit!$A$4:$BA$1686,S$2,FALSE))</f>
        <v>-0.621149883187462</v>
      </c>
      <c r="T894" s="48" t="str">
        <f>IF($C894="B",VLOOKUP($A894,Bat!$A$4:$BG$1500,T$1,FALSE),VLOOKUP($A894,Pit!$A$4:$BA$1686,T$2,FALSE))</f>
        <v>-</v>
      </c>
      <c r="U894" s="19">
        <f>IF($C894="B",VLOOKUP($A894,Bat!$A$4:$AU$1464,46,FALSE),VLOOKUP($A894,Pit!$A$4:$BD$1664,55,FALSE))</f>
        <v>800</v>
      </c>
      <c r="V894" s="19">
        <f>IF($C894="B",VLOOKUP($A894,Bat!$A$4:$BA$1464,47,FALSE),VLOOKUP($A894,Pit!$A$4:$BF$1664,56,FALSE))</f>
        <v>800</v>
      </c>
      <c r="W894" s="19">
        <f>IF($C894="B",VLOOKUP($A894,Bat!$A$4:$BA$1464,48,FALSE),VLOOKUP($A894,Pit!$A$4:$BF$1664,57,FALSE))</f>
        <v>0</v>
      </c>
      <c r="X894" s="14">
        <f t="shared" si="59"/>
        <v>1675</v>
      </c>
      <c r="Y894" s="20">
        <f t="shared" si="60"/>
        <v>825</v>
      </c>
      <c r="Z894" s="14">
        <f>IFERROR(VLOOKUP($D894,Results37!$F$3:$L$1396,Z$1,FALSE),"")</f>
        <v>527</v>
      </c>
      <c r="AA894" s="43">
        <f>IF(ISERROR(VLOOKUP(D894,Results37!$F$3:$O$1399,AA$1,FALSE)),"",IF(VLOOKUP(D894,Results37!$F$3:$O$1399,AA$1+1,FALSE)=1,"S"&amp;VLOOKUP(D894,Results37!$F$3:$O$1399,AA$1,FALSE),VLOOKUP(D894,Results37!$F$3:$O$1399,AA$1,FALSE)))</f>
        <v>17</v>
      </c>
      <c r="AB894" s="14">
        <f>IFERROR(VLOOKUP($D894,Results37!$F$3:$L$1396,AB$1,FALSE),"")</f>
        <v>27</v>
      </c>
      <c r="AC894" s="14" t="str">
        <f>IFERROR(VLOOKUP($D894,Results37!$F$3:$L$1396,AC$1,FALSE),"")</f>
        <v>Neo-Tokyo Akira</v>
      </c>
      <c r="AD894" s="14">
        <f t="shared" si="61"/>
        <v>1148</v>
      </c>
      <c r="AE894" s="18" t="str">
        <f>IF(ISERROR(VLOOKUP($AC894&amp;"-"&amp;$F894&amp;" "&amp;G894,Bonuses!$B$1:$G$1006,4,FALSE)),"",INT(VLOOKUP($AC894&amp;"-"&amp;$F894&amp;" "&amp;$G894,Bonuses!$B$1:$G$1006,4,FALSE)))</f>
        <v/>
      </c>
      <c r="AF894" s="14" t="str">
        <f t="shared" si="62"/>
        <v>17.27 (527) - 2B Bob Moore</v>
      </c>
    </row>
    <row r="895" spans="1:32" s="19" customFormat="1" hidden="1" x14ac:dyDescent="0.3">
      <c r="A895" s="19">
        <v>2144</v>
      </c>
      <c r="B895" s="19">
        <f t="shared" si="58"/>
        <v>0</v>
      </c>
      <c r="C895" s="14" t="str">
        <f>IF(ISNUMBER(IFERROR(VLOOKUP($A895,Pit!$A$4:$A$600,1,FALSE),"B")),"P","B")</f>
        <v>P</v>
      </c>
      <c r="D895" s="15">
        <f>IF($C895="B",VLOOKUP($A895,Bat!$A$4:$BG$1500,D$1,FALSE),VLOOKUP($A895,Pit!$A$4:$BA$1686,D$2,FALSE))</f>
        <v>2144</v>
      </c>
      <c r="E895" s="14" t="str">
        <f>IF($C895="B",VLOOKUP($A895,Bat!$A$4:$BG$1500,E$1,FALSE),VLOOKUP($A895,Pit!$A$4:$BA$1686,E$2,FALSE))</f>
        <v>RP</v>
      </c>
      <c r="F895" s="14" t="str">
        <f>IF($C895="B",VLOOKUP($A895,Bat!$A$4:$BG$1500,F$1,FALSE),VLOOKUP($A895,Pit!$A$4:$BA$1686,F$2,FALSE))</f>
        <v>Jesús</v>
      </c>
      <c r="G895" s="14" t="str">
        <f>IF($C895="B",VLOOKUP($A895,Bat!$A$4:$BG$1500,G$1,FALSE),VLOOKUP($A895,Pit!$A$4:$BA$1686,G$2,FALSE))</f>
        <v>Rodríguez</v>
      </c>
      <c r="H895" s="14">
        <f>IF($C895="B",VLOOKUP($A895,Bat!$A$4:$BG$1500,H$1,FALSE),VLOOKUP($A895,Pit!$A$4:$BA$1686,H$2,FALSE))</f>
        <v>22</v>
      </c>
      <c r="I895" s="14" t="str">
        <f>IF($C895="B",VLOOKUP($A895,Bat!$A$4:$BG$1500,I$1,FALSE),VLOOKUP($A895,Pit!$A$4:$BA$1686,I$2,FALSE))</f>
        <v>S</v>
      </c>
      <c r="J895" s="14" t="str">
        <f>IF($C895="B",VLOOKUP($A895,Bat!$A$4:$BG$1500,J$1,FALSE),VLOOKUP($A895,Pit!$A$4:$BA$1686,J$2,FALSE))</f>
        <v>R</v>
      </c>
      <c r="K895" s="14" t="str">
        <f>IF($C895="B",VLOOKUP($A895,Bat!$A$4:$BG$1500,K$1,FALSE),VLOOKUP($A895,Pit!$A$4:$BA$1686,K$2,FALSE))</f>
        <v>Normal</v>
      </c>
      <c r="L895" s="15" t="str">
        <f>IF($C895="B",VLOOKUP($A895,Bat!$A$4:$BG$1500,L$1,FALSE),VLOOKUP($A895,Pit!$A$4:$BA$1686,L$2,FALSE))</f>
        <v>High</v>
      </c>
      <c r="M895" s="14">
        <f>IF($C895="B",VLOOKUP($A895,Bat!$A$4:$BG$1500,M$1,FALSE),VLOOKUP($A895,Pit!$A$4:$BA$1686,M$2,FALSE))</f>
        <v>2</v>
      </c>
      <c r="N895" s="14">
        <f>IF($C895="B",VLOOKUP($A895,Bat!$A$4:$BG$1500,N$1,FALSE),VLOOKUP($A895,Pit!$A$4:$BA$1686,N$2,FALSE))</f>
        <v>2</v>
      </c>
      <c r="O895" s="14">
        <f>IF($C895="B",VLOOKUP($A895,Bat!$A$4:$BG$1500,O$1,FALSE),VLOOKUP($A895,Pit!$A$4:$BA$1686,O$2,FALSE))</f>
        <v>3</v>
      </c>
      <c r="P895" s="14" t="str">
        <f>IF($C895="B",VLOOKUP($A895,Bat!$A$4:$BG$1500,P$1,FALSE),VLOOKUP($A895,Pit!$A$4:$BA$1686,P$2,FALSE))</f>
        <v>87-89 Mph</v>
      </c>
      <c r="Q895" s="15">
        <f>IF($C895="B",VLOOKUP($A895,Bat!$A$4:$BG$1500,Q$1,FALSE),VLOOKUP($A895,Pit!$A$4:$BA$1686,Q$2,FALSE))</f>
        <v>6</v>
      </c>
      <c r="R895" s="16">
        <f>IF($C895="B",VLOOKUP($A895,Bat!$A$4:$BG$1500,R$1,FALSE),VLOOKUP($A895,Pit!$A$4:$BA$1686,R$2,FALSE))</f>
        <v>93.100143450390021</v>
      </c>
      <c r="S895" s="17">
        <f>IF($C895="B",VLOOKUP($A895,Bat!$A$4:$BG$1500,S$1,FALSE),VLOOKUP($A895,Pit!$A$4:$BA$1686,S$2,FALSE))</f>
        <v>-0.72872109728402568</v>
      </c>
      <c r="T895" s="48" t="str">
        <f>IF($C895="B",VLOOKUP($A895,Bat!$A$4:$BG$1500,T$1,FALSE),VLOOKUP($A895,Pit!$A$4:$BA$1686,T$2,FALSE))</f>
        <v>-</v>
      </c>
      <c r="U895" s="19">
        <f>IF($C895="B",VLOOKUP($A895,Bat!$A$4:$AU$1464,46,FALSE),VLOOKUP($A895,Pit!$A$4:$BD$1664,55,FALSE))</f>
        <v>800</v>
      </c>
      <c r="V895" s="19">
        <f>IF($C895="B",VLOOKUP($A895,Bat!$A$4:$BA$1464,47,FALSE),VLOOKUP($A895,Pit!$A$4:$BF$1664,56,FALSE))</f>
        <v>800</v>
      </c>
      <c r="W895" s="19">
        <f>IF($C895="B",VLOOKUP($A895,Bat!$A$4:$BA$1464,48,FALSE),VLOOKUP($A895,Pit!$A$4:$BF$1664,57,FALSE))</f>
        <v>0</v>
      </c>
      <c r="X895" s="14">
        <f t="shared" si="59"/>
        <v>1743</v>
      </c>
      <c r="Y895" s="20">
        <f t="shared" si="60"/>
        <v>893</v>
      </c>
      <c r="Z895" s="14" t="str">
        <f>IFERROR(VLOOKUP($D895,Results37!$F$3:$L$1396,Z$1,FALSE),"")</f>
        <v/>
      </c>
      <c r="AA895" s="43" t="str">
        <f>IF(ISERROR(VLOOKUP(D895,Results37!$F$3:$O$1399,AA$1,FALSE)),"",IF(VLOOKUP(D895,Results37!$F$3:$O$1399,AA$1+1,FALSE)=1,"S"&amp;VLOOKUP(D895,Results37!$F$3:$O$1399,AA$1,FALSE),VLOOKUP(D895,Results37!$F$3:$O$1399,AA$1,FALSE)))</f>
        <v/>
      </c>
      <c r="AB895" s="14" t="str">
        <f>IFERROR(VLOOKUP($D895,Results37!$F$3:$L$1396,AB$1,FALSE),"")</f>
        <v/>
      </c>
      <c r="AC895" s="14" t="str">
        <f>IFERROR(VLOOKUP($D895,Results37!$F$3:$L$1396,AC$1,FALSE),"")</f>
        <v/>
      </c>
      <c r="AD895" s="14" t="e">
        <f t="shared" si="61"/>
        <v>#VALUE!</v>
      </c>
      <c r="AE895" s="18" t="str">
        <f>IF(ISERROR(VLOOKUP($AC895&amp;"-"&amp;$F895&amp;" "&amp;G895,Bonuses!$B$1:$G$1006,4,FALSE)),"",INT(VLOOKUP($AC895&amp;"-"&amp;$F895&amp;" "&amp;$G895,Bonuses!$B$1:$G$1006,4,FALSE)))</f>
        <v/>
      </c>
      <c r="AF895" s="14" t="str">
        <f t="shared" si="62"/>
        <v>. () - RP Jesús Rodríguez</v>
      </c>
    </row>
    <row r="896" spans="1:32" s="19" customFormat="1" hidden="1" x14ac:dyDescent="0.3">
      <c r="A896" s="19">
        <v>6711</v>
      </c>
      <c r="B896" s="19">
        <f t="shared" si="58"/>
        <v>0</v>
      </c>
      <c r="C896" s="14" t="str">
        <f>IF(ISNUMBER(IFERROR(VLOOKUP($A896,Pit!$A$4:$A$600,1,FALSE),"B")),"P","B")</f>
        <v>B</v>
      </c>
      <c r="D896" s="15">
        <f>IF($C896="B",VLOOKUP($A896,Bat!$A$4:$BG$1500,D$1,FALSE),VLOOKUP($A896,Pit!$A$4:$BA$1686,D$2,FALSE))</f>
        <v>6711</v>
      </c>
      <c r="E896" s="14" t="str">
        <f>IF($C896="B",VLOOKUP($A896,Bat!$A$4:$BG$1500,E$1,FALSE),VLOOKUP($A896,Pit!$A$4:$BA$1686,E$2,FALSE))</f>
        <v>1B</v>
      </c>
      <c r="F896" s="14" t="str">
        <f>IF($C896="B",VLOOKUP($A896,Bat!$A$4:$BG$1500,F$1,FALSE),VLOOKUP($A896,Pit!$A$4:$BA$1686,F$2,FALSE))</f>
        <v>Travis</v>
      </c>
      <c r="G896" s="14" t="str">
        <f>IF($C896="B",VLOOKUP($A896,Bat!$A$4:$BG$1500,G$1,FALSE),VLOOKUP($A896,Pit!$A$4:$BA$1686,G$2,FALSE))</f>
        <v>Williams</v>
      </c>
      <c r="H896" s="14">
        <f>IF($C896="B",VLOOKUP($A896,Bat!$A$4:$BG$1500,H$1,FALSE),VLOOKUP($A896,Pit!$A$4:$BA$1686,H$2,FALSE))</f>
        <v>23</v>
      </c>
      <c r="I896" s="14" t="str">
        <f>IF($C896="B",VLOOKUP($A896,Bat!$A$4:$BG$1500,I$1,FALSE),VLOOKUP($A896,Pit!$A$4:$BA$1686,I$2,FALSE))</f>
        <v>R</v>
      </c>
      <c r="J896" s="14" t="str">
        <f>IF($C896="B",VLOOKUP($A896,Bat!$A$4:$BG$1500,J$1,FALSE),VLOOKUP($A896,Pit!$A$4:$BA$1686,J$2,FALSE))</f>
        <v>R</v>
      </c>
      <c r="K896" s="14" t="str">
        <f>IF($C896="B",VLOOKUP($A896,Bat!$A$4:$BG$1500,K$1,FALSE),VLOOKUP($A896,Pit!$A$4:$BA$1686,K$2,FALSE))</f>
        <v>Normal</v>
      </c>
      <c r="L896" s="15" t="str">
        <f>IF($C896="B",VLOOKUP($A896,Bat!$A$4:$BG$1500,L$1,FALSE),VLOOKUP($A896,Pit!$A$4:$BA$1686,L$2,FALSE))</f>
        <v>Low</v>
      </c>
      <c r="M896" s="14">
        <f>IF($C896="B",VLOOKUP($A896,Bat!$A$4:$BG$1500,M$1,FALSE),VLOOKUP($A896,Pit!$A$4:$BA$1686,M$2,FALSE))</f>
        <v>3</v>
      </c>
      <c r="N896" s="14">
        <f>IF($C896="B",VLOOKUP($A896,Bat!$A$4:$BG$1500,N$1,FALSE),VLOOKUP($A896,Pit!$A$4:$BA$1686,N$2,FALSE))</f>
        <v>3</v>
      </c>
      <c r="O896" s="14">
        <f>IF($C896="B",VLOOKUP($A896,Bat!$A$4:$BG$1500,O$1,FALSE),VLOOKUP($A896,Pit!$A$4:$BA$1686,O$2,FALSE))</f>
        <v>3</v>
      </c>
      <c r="P896" s="14">
        <f>IF($C896="B",VLOOKUP($A896,Bat!$A$4:$BG$1500,P$1,FALSE),VLOOKUP($A896,Pit!$A$4:$BA$1686,P$2,FALSE))</f>
        <v>5</v>
      </c>
      <c r="Q896" s="15">
        <f>IF($C896="B",VLOOKUP($A896,Bat!$A$4:$BG$1500,Q$1,FALSE),VLOOKUP($A896,Pit!$A$4:$BA$1686,Q$2,FALSE))</f>
        <v>3</v>
      </c>
      <c r="R896" s="16">
        <f>IF($C896="B",VLOOKUP($A896,Bat!$A$4:$BG$1500,R$1,FALSE),VLOOKUP($A896,Pit!$A$4:$BA$1686,R$2,FALSE))</f>
        <v>105.08206647381353</v>
      </c>
      <c r="S896" s="17">
        <f>IF($C896="B",VLOOKUP($A896,Bat!$A$4:$BG$1500,S$1,FALSE),VLOOKUP($A896,Pit!$A$4:$BA$1686,S$2,FALSE))</f>
        <v>-0.63208134152093332</v>
      </c>
      <c r="T896" s="48" t="str">
        <f>IF($C896="B",VLOOKUP($A896,Bat!$A$4:$BG$1500,T$1,FALSE),VLOOKUP($A896,Pit!$A$4:$BA$1686,T$2,FALSE))</f>
        <v>-</v>
      </c>
      <c r="U896" s="19">
        <f>IF($C896="B",VLOOKUP($A896,Bat!$A$4:$AU$1464,46,FALSE),VLOOKUP($A896,Pit!$A$4:$BD$1664,55,FALSE))</f>
        <v>800</v>
      </c>
      <c r="V896" s="19">
        <f>IF($C896="B",VLOOKUP($A896,Bat!$A$4:$BA$1464,47,FALSE),VLOOKUP($A896,Pit!$A$4:$BF$1664,56,FALSE))</f>
        <v>800</v>
      </c>
      <c r="W896" s="19">
        <f>IF($C896="B",VLOOKUP($A896,Bat!$A$4:$BA$1464,48,FALSE),VLOOKUP($A896,Pit!$A$4:$BF$1664,57,FALSE))</f>
        <v>0</v>
      </c>
      <c r="X896" s="14">
        <f t="shared" si="59"/>
        <v>1683</v>
      </c>
      <c r="Y896" s="20">
        <f t="shared" si="60"/>
        <v>833</v>
      </c>
      <c r="Z896" s="14" t="str">
        <f>IFERROR(VLOOKUP($D896,Results37!$F$3:$L$1396,Z$1,FALSE),"")</f>
        <v/>
      </c>
      <c r="AA896" s="43" t="str">
        <f>IF(ISERROR(VLOOKUP(D896,Results37!$F$3:$O$1399,AA$1,FALSE)),"",IF(VLOOKUP(D896,Results37!$F$3:$O$1399,AA$1+1,FALSE)=1,"S"&amp;VLOOKUP(D896,Results37!$F$3:$O$1399,AA$1,FALSE),VLOOKUP(D896,Results37!$F$3:$O$1399,AA$1,FALSE)))</f>
        <v/>
      </c>
      <c r="AB896" s="14" t="str">
        <f>IFERROR(VLOOKUP($D896,Results37!$F$3:$L$1396,AB$1,FALSE),"")</f>
        <v/>
      </c>
      <c r="AC896" s="14" t="str">
        <f>IFERROR(VLOOKUP($D896,Results37!$F$3:$L$1396,AC$1,FALSE),"")</f>
        <v/>
      </c>
      <c r="AD896" s="14" t="e">
        <f t="shared" si="61"/>
        <v>#VALUE!</v>
      </c>
      <c r="AE896" s="18" t="str">
        <f>IF(ISERROR(VLOOKUP($AC896&amp;"-"&amp;$F896&amp;" "&amp;G896,Bonuses!$B$1:$G$1006,4,FALSE)),"",INT(VLOOKUP($AC896&amp;"-"&amp;$F896&amp;" "&amp;$G896,Bonuses!$B$1:$G$1006,4,FALSE)))</f>
        <v/>
      </c>
      <c r="AF896" s="14" t="str">
        <f t="shared" si="62"/>
        <v>. () - 1B Travis Williams</v>
      </c>
    </row>
    <row r="897" spans="1:32" s="19" customFormat="1" hidden="1" x14ac:dyDescent="0.3">
      <c r="A897" s="19">
        <v>8912</v>
      </c>
      <c r="B897" s="19">
        <f t="shared" si="58"/>
        <v>0</v>
      </c>
      <c r="C897" s="14" t="str">
        <f>IF(ISNUMBER(IFERROR(VLOOKUP($A897,Pit!$A$4:$A$600,1,FALSE),"B")),"P","B")</f>
        <v>P</v>
      </c>
      <c r="D897" s="15">
        <f>IF($C897="B",VLOOKUP($A897,Bat!$A$4:$BG$1500,D$1,FALSE),VLOOKUP($A897,Pit!$A$4:$BA$1686,D$2,FALSE))</f>
        <v>8912</v>
      </c>
      <c r="E897" s="14" t="str">
        <f>IF($C897="B",VLOOKUP($A897,Bat!$A$4:$BG$1500,E$1,FALSE),VLOOKUP($A897,Pit!$A$4:$BA$1686,E$2,FALSE))</f>
        <v>RP</v>
      </c>
      <c r="F897" s="14" t="str">
        <f>IF($C897="B",VLOOKUP($A897,Bat!$A$4:$BG$1500,F$1,FALSE),VLOOKUP($A897,Pit!$A$4:$BA$1686,F$2,FALSE))</f>
        <v>Justin</v>
      </c>
      <c r="G897" s="14" t="str">
        <f>IF($C897="B",VLOOKUP($A897,Bat!$A$4:$BG$1500,G$1,FALSE),VLOOKUP($A897,Pit!$A$4:$BA$1686,G$2,FALSE))</f>
        <v>Roberts</v>
      </c>
      <c r="H897" s="14">
        <f>IF($C897="B",VLOOKUP($A897,Bat!$A$4:$BG$1500,H$1,FALSE),VLOOKUP($A897,Pit!$A$4:$BA$1686,H$2,FALSE))</f>
        <v>21</v>
      </c>
      <c r="I897" s="14" t="str">
        <f>IF($C897="B",VLOOKUP($A897,Bat!$A$4:$BG$1500,I$1,FALSE),VLOOKUP($A897,Pit!$A$4:$BA$1686,I$2,FALSE))</f>
        <v>R</v>
      </c>
      <c r="J897" s="14" t="str">
        <f>IF($C897="B",VLOOKUP($A897,Bat!$A$4:$BG$1500,J$1,FALSE),VLOOKUP($A897,Pit!$A$4:$BA$1686,J$2,FALSE))</f>
        <v>R</v>
      </c>
      <c r="K897" s="14" t="str">
        <f>IF($C897="B",VLOOKUP($A897,Bat!$A$4:$BG$1500,K$1,FALSE),VLOOKUP($A897,Pit!$A$4:$BA$1686,K$2,FALSE))</f>
        <v>High</v>
      </c>
      <c r="L897" s="15" t="str">
        <f>IF($C897="B",VLOOKUP($A897,Bat!$A$4:$BG$1500,L$1,FALSE),VLOOKUP($A897,Pit!$A$4:$BA$1686,L$2,FALSE))</f>
        <v>High</v>
      </c>
      <c r="M897" s="14">
        <f>IF($C897="B",VLOOKUP($A897,Bat!$A$4:$BG$1500,M$1,FALSE),VLOOKUP($A897,Pit!$A$4:$BA$1686,M$2,FALSE))</f>
        <v>3</v>
      </c>
      <c r="N897" s="14">
        <f>IF($C897="B",VLOOKUP($A897,Bat!$A$4:$BG$1500,N$1,FALSE),VLOOKUP($A897,Pit!$A$4:$BA$1686,N$2,FALSE))</f>
        <v>1</v>
      </c>
      <c r="O897" s="14">
        <f>IF($C897="B",VLOOKUP($A897,Bat!$A$4:$BG$1500,O$1,FALSE),VLOOKUP($A897,Pit!$A$4:$BA$1686,O$2,FALSE))</f>
        <v>3</v>
      </c>
      <c r="P897" s="14" t="str">
        <f>IF($C897="B",VLOOKUP($A897,Bat!$A$4:$BG$1500,P$1,FALSE),VLOOKUP($A897,Pit!$A$4:$BA$1686,P$2,FALSE))</f>
        <v>89-91 Mph</v>
      </c>
      <c r="Q897" s="15">
        <f>IF($C897="B",VLOOKUP($A897,Bat!$A$4:$BG$1500,Q$1,FALSE),VLOOKUP($A897,Pit!$A$4:$BA$1686,Q$2,FALSE))</f>
        <v>7</v>
      </c>
      <c r="R897" s="16">
        <f>IF($C897="B",VLOOKUP($A897,Bat!$A$4:$BG$1500,R$1,FALSE),VLOOKUP($A897,Pit!$A$4:$BA$1686,R$2,FALSE))</f>
        <v>93.084327295229144</v>
      </c>
      <c r="S897" s="17">
        <f>IF($C897="B",VLOOKUP($A897,Bat!$A$4:$BG$1500,S$1,FALSE),VLOOKUP($A897,Pit!$A$4:$BA$1686,S$2,FALSE))</f>
        <v>-0.73018024300296502</v>
      </c>
      <c r="T897" s="48" t="str">
        <f>IF($C897="B",VLOOKUP($A897,Bat!$A$4:$BG$1500,T$1,FALSE),VLOOKUP($A897,Pit!$A$4:$BA$1686,T$2,FALSE))</f>
        <v>$20k</v>
      </c>
      <c r="U897" s="19">
        <f>IF($C897="B",VLOOKUP($A897,Bat!$A$4:$AU$1464,46,FALSE),VLOOKUP($A897,Pit!$A$4:$BD$1664,55,FALSE))</f>
        <v>800</v>
      </c>
      <c r="V897" s="19">
        <f>IF($C897="B",VLOOKUP($A897,Bat!$A$4:$BA$1464,47,FALSE),VLOOKUP($A897,Pit!$A$4:$BF$1664,56,FALSE))</f>
        <v>800</v>
      </c>
      <c r="W897" s="19">
        <f>IF($C897="B",VLOOKUP($A897,Bat!$A$4:$BA$1464,48,FALSE),VLOOKUP($A897,Pit!$A$4:$BF$1664,57,FALSE))</f>
        <v>0</v>
      </c>
      <c r="X897" s="14">
        <f t="shared" si="59"/>
        <v>1744</v>
      </c>
      <c r="Y897" s="20">
        <f t="shared" si="60"/>
        <v>894</v>
      </c>
      <c r="Z897" s="14" t="str">
        <f>IFERROR(VLOOKUP($D897,Results37!$F$3:$L$1396,Z$1,FALSE),"")</f>
        <v/>
      </c>
      <c r="AA897" s="43" t="str">
        <f>IF(ISERROR(VLOOKUP(D897,Results37!$F$3:$O$1399,AA$1,FALSE)),"",IF(VLOOKUP(D897,Results37!$F$3:$O$1399,AA$1+1,FALSE)=1,"S"&amp;VLOOKUP(D897,Results37!$F$3:$O$1399,AA$1,FALSE),VLOOKUP(D897,Results37!$F$3:$O$1399,AA$1,FALSE)))</f>
        <v/>
      </c>
      <c r="AB897" s="14" t="str">
        <f>IFERROR(VLOOKUP($D897,Results37!$F$3:$L$1396,AB$1,FALSE),"")</f>
        <v/>
      </c>
      <c r="AC897" s="14" t="str">
        <f>IFERROR(VLOOKUP($D897,Results37!$F$3:$L$1396,AC$1,FALSE),"")</f>
        <v/>
      </c>
      <c r="AD897" s="14" t="e">
        <f t="shared" si="61"/>
        <v>#VALUE!</v>
      </c>
      <c r="AE897" s="18" t="str">
        <f>IF(ISERROR(VLOOKUP($AC897&amp;"-"&amp;$F897&amp;" "&amp;G897,Bonuses!$B$1:$G$1006,4,FALSE)),"",INT(VLOOKUP($AC897&amp;"-"&amp;$F897&amp;" "&amp;$G897,Bonuses!$B$1:$G$1006,4,FALSE)))</f>
        <v/>
      </c>
      <c r="AF897" s="14" t="str">
        <f t="shared" si="62"/>
        <v>. () - RP Justin Roberts</v>
      </c>
    </row>
    <row r="898" spans="1:32" s="19" customFormat="1" hidden="1" x14ac:dyDescent="0.3">
      <c r="A898" s="19">
        <v>12562</v>
      </c>
      <c r="B898" s="19">
        <f t="shared" si="58"/>
        <v>0</v>
      </c>
      <c r="C898" s="14" t="str">
        <f>IF(ISNUMBER(IFERROR(VLOOKUP($A898,Pit!$A$4:$A$600,1,FALSE),"B")),"P","B")</f>
        <v>P</v>
      </c>
      <c r="D898" s="15">
        <f>IF($C898="B",VLOOKUP($A898,Bat!$A$4:$BG$1500,D$1,FALSE),VLOOKUP($A898,Pit!$A$4:$BA$1686,D$2,FALSE))</f>
        <v>12562</v>
      </c>
      <c r="E898" s="14" t="str">
        <f>IF($C898="B",VLOOKUP($A898,Bat!$A$4:$BG$1500,E$1,FALSE),VLOOKUP($A898,Pit!$A$4:$BA$1686,E$2,FALSE))</f>
        <v>RP</v>
      </c>
      <c r="F898" s="14" t="str">
        <f>IF($C898="B",VLOOKUP($A898,Bat!$A$4:$BG$1500,F$1,FALSE),VLOOKUP($A898,Pit!$A$4:$BA$1686,F$2,FALSE))</f>
        <v>Lewis</v>
      </c>
      <c r="G898" s="14" t="str">
        <f>IF($C898="B",VLOOKUP($A898,Bat!$A$4:$BG$1500,G$1,FALSE),VLOOKUP($A898,Pit!$A$4:$BA$1686,G$2,FALSE))</f>
        <v>Farquhar</v>
      </c>
      <c r="H898" s="14">
        <f>IF($C898="B",VLOOKUP($A898,Bat!$A$4:$BG$1500,H$1,FALSE),VLOOKUP($A898,Pit!$A$4:$BA$1686,H$2,FALSE))</f>
        <v>18</v>
      </c>
      <c r="I898" s="14" t="str">
        <f>IF($C898="B",VLOOKUP($A898,Bat!$A$4:$BG$1500,I$1,FALSE),VLOOKUP($A898,Pit!$A$4:$BA$1686,I$2,FALSE))</f>
        <v>R</v>
      </c>
      <c r="J898" s="14" t="str">
        <f>IF($C898="B",VLOOKUP($A898,Bat!$A$4:$BG$1500,J$1,FALSE),VLOOKUP($A898,Pit!$A$4:$BA$1686,J$2,FALSE))</f>
        <v>R</v>
      </c>
      <c r="K898" s="14" t="str">
        <f>IF($C898="B",VLOOKUP($A898,Bat!$A$4:$BG$1500,K$1,FALSE),VLOOKUP($A898,Pit!$A$4:$BA$1686,K$2,FALSE))</f>
        <v>Low</v>
      </c>
      <c r="L898" s="15" t="str">
        <f>IF($C898="B",VLOOKUP($A898,Bat!$A$4:$BG$1500,L$1,FALSE),VLOOKUP($A898,Pit!$A$4:$BA$1686,L$2,FALSE))</f>
        <v>Normal</v>
      </c>
      <c r="M898" s="14">
        <f>IF($C898="B",VLOOKUP($A898,Bat!$A$4:$BG$1500,M$1,FALSE),VLOOKUP($A898,Pit!$A$4:$BA$1686,M$2,FALSE))</f>
        <v>4</v>
      </c>
      <c r="N898" s="14">
        <f>IF($C898="B",VLOOKUP($A898,Bat!$A$4:$BG$1500,N$1,FALSE),VLOOKUP($A898,Pit!$A$4:$BA$1686,N$2,FALSE))</f>
        <v>1</v>
      </c>
      <c r="O898" s="14">
        <f>IF($C898="B",VLOOKUP($A898,Bat!$A$4:$BG$1500,O$1,FALSE),VLOOKUP($A898,Pit!$A$4:$BA$1686,O$2,FALSE))</f>
        <v>2</v>
      </c>
      <c r="P898" s="14" t="str">
        <f>IF($C898="B",VLOOKUP($A898,Bat!$A$4:$BG$1500,P$1,FALSE),VLOOKUP($A898,Pit!$A$4:$BA$1686,P$2,FALSE))</f>
        <v>87-89 Mph</v>
      </c>
      <c r="Q898" s="15">
        <f>IF($C898="B",VLOOKUP($A898,Bat!$A$4:$BG$1500,Q$1,FALSE),VLOOKUP($A898,Pit!$A$4:$BA$1686,Q$2,FALSE))</f>
        <v>8</v>
      </c>
      <c r="R898" s="16">
        <f>IF($C898="B",VLOOKUP($A898,Bat!$A$4:$BG$1500,R$1,FALSE),VLOOKUP($A898,Pit!$A$4:$BA$1686,R$2,FALSE))</f>
        <v>86.967804199428571</v>
      </c>
      <c r="S898" s="17">
        <f>IF($C898="B",VLOOKUP($A898,Bat!$A$4:$BG$1500,S$1,FALSE),VLOOKUP($A898,Pit!$A$4:$BA$1686,S$2,FALSE))</f>
        <v>-1.2944702616105115</v>
      </c>
      <c r="T898" s="48" t="str">
        <f>IF($C898="B",VLOOKUP($A898,Bat!$A$4:$BG$1500,T$1,FALSE),VLOOKUP($A898,Pit!$A$4:$BA$1686,T$2,FALSE))</f>
        <v>$65k</v>
      </c>
      <c r="U898" s="19">
        <f>IF($C898="B",VLOOKUP($A898,Bat!$A$4:$AU$1464,46,FALSE),VLOOKUP($A898,Pit!$A$4:$BD$1664,55,FALSE))</f>
        <v>800</v>
      </c>
      <c r="V898" s="19">
        <f>IF($C898="B",VLOOKUP($A898,Bat!$A$4:$BA$1464,47,FALSE),VLOOKUP($A898,Pit!$A$4:$BF$1664,56,FALSE))</f>
        <v>800</v>
      </c>
      <c r="W898" s="19">
        <f>IF($C898="B",VLOOKUP($A898,Bat!$A$4:$BA$1464,48,FALSE),VLOOKUP($A898,Pit!$A$4:$BF$1664,57,FALSE))</f>
        <v>0</v>
      </c>
      <c r="X898" s="14">
        <f t="shared" si="59"/>
        <v>1898</v>
      </c>
      <c r="Y898" s="20">
        <f t="shared" si="60"/>
        <v>1048</v>
      </c>
      <c r="Z898" s="14" t="str">
        <f>IFERROR(VLOOKUP($D898,Results37!$F$3:$L$1396,Z$1,FALSE),"")</f>
        <v/>
      </c>
      <c r="AA898" s="43" t="str">
        <f>IF(ISERROR(VLOOKUP(D898,Results37!$F$3:$O$1399,AA$1,FALSE)),"",IF(VLOOKUP(D898,Results37!$F$3:$O$1399,AA$1+1,FALSE)=1,"S"&amp;VLOOKUP(D898,Results37!$F$3:$O$1399,AA$1,FALSE),VLOOKUP(D898,Results37!$F$3:$O$1399,AA$1,FALSE)))</f>
        <v/>
      </c>
      <c r="AB898" s="14" t="str">
        <f>IFERROR(VLOOKUP($D898,Results37!$F$3:$L$1396,AB$1,FALSE),"")</f>
        <v/>
      </c>
      <c r="AC898" s="14" t="str">
        <f>IFERROR(VLOOKUP($D898,Results37!$F$3:$L$1396,AC$1,FALSE),"")</f>
        <v/>
      </c>
      <c r="AD898" s="14" t="e">
        <f t="shared" si="61"/>
        <v>#VALUE!</v>
      </c>
      <c r="AE898" s="18" t="str">
        <f>IF(ISERROR(VLOOKUP($AC898&amp;"-"&amp;$F898&amp;" "&amp;G898,Bonuses!$B$1:$G$1006,4,FALSE)),"",INT(VLOOKUP($AC898&amp;"-"&amp;$F898&amp;" "&amp;$G898,Bonuses!$B$1:$G$1006,4,FALSE)))</f>
        <v/>
      </c>
      <c r="AF898" s="14" t="str">
        <f t="shared" si="62"/>
        <v>. () - RP Lewis Farquhar</v>
      </c>
    </row>
    <row r="899" spans="1:32" s="19" customFormat="1" hidden="1" x14ac:dyDescent="0.3">
      <c r="A899" s="19">
        <v>7324</v>
      </c>
      <c r="B899" s="19">
        <f t="shared" si="58"/>
        <v>0</v>
      </c>
      <c r="C899" s="14" t="str">
        <f>IF(ISNUMBER(IFERROR(VLOOKUP($A899,Pit!$A$4:$A$600,1,FALSE),"B")),"P","B")</f>
        <v>P</v>
      </c>
      <c r="D899" s="15">
        <f>IF($C899="B",VLOOKUP($A899,Bat!$A$4:$BG$1500,D$1,FALSE),VLOOKUP($A899,Pit!$A$4:$BA$1686,D$2,FALSE))</f>
        <v>7324</v>
      </c>
      <c r="E899" s="14" t="str">
        <f>IF($C899="B",VLOOKUP($A899,Bat!$A$4:$BG$1500,E$1,FALSE),VLOOKUP($A899,Pit!$A$4:$BA$1686,E$2,FALSE))</f>
        <v>RP</v>
      </c>
      <c r="F899" s="14" t="str">
        <f>IF($C899="B",VLOOKUP($A899,Bat!$A$4:$BG$1500,F$1,FALSE),VLOOKUP($A899,Pit!$A$4:$BA$1686,F$2,FALSE))</f>
        <v>Roy</v>
      </c>
      <c r="G899" s="14" t="str">
        <f>IF($C899="B",VLOOKUP($A899,Bat!$A$4:$BG$1500,G$1,FALSE),VLOOKUP($A899,Pit!$A$4:$BA$1686,G$2,FALSE))</f>
        <v>Rutledge</v>
      </c>
      <c r="H899" s="14">
        <f>IF($C899="B",VLOOKUP($A899,Bat!$A$4:$BG$1500,H$1,FALSE),VLOOKUP($A899,Pit!$A$4:$BA$1686,H$2,FALSE))</f>
        <v>21</v>
      </c>
      <c r="I899" s="14" t="str">
        <f>IF($C899="B",VLOOKUP($A899,Bat!$A$4:$BG$1500,I$1,FALSE),VLOOKUP($A899,Pit!$A$4:$BA$1686,I$2,FALSE))</f>
        <v>L</v>
      </c>
      <c r="J899" s="14" t="str">
        <f>IF($C899="B",VLOOKUP($A899,Bat!$A$4:$BG$1500,J$1,FALSE),VLOOKUP($A899,Pit!$A$4:$BA$1686,J$2,FALSE))</f>
        <v>L</v>
      </c>
      <c r="K899" s="14" t="str">
        <f>IF($C899="B",VLOOKUP($A899,Bat!$A$4:$BG$1500,K$1,FALSE),VLOOKUP($A899,Pit!$A$4:$BA$1686,K$2,FALSE))</f>
        <v>Low</v>
      </c>
      <c r="L899" s="15" t="str">
        <f>IF($C899="B",VLOOKUP($A899,Bat!$A$4:$BG$1500,L$1,FALSE),VLOOKUP($A899,Pit!$A$4:$BA$1686,L$2,FALSE))</f>
        <v>Normal</v>
      </c>
      <c r="M899" s="14">
        <f>IF($C899="B",VLOOKUP($A899,Bat!$A$4:$BG$1500,M$1,FALSE),VLOOKUP($A899,Pit!$A$4:$BA$1686,M$2,FALSE))</f>
        <v>5</v>
      </c>
      <c r="N899" s="14">
        <f>IF($C899="B",VLOOKUP($A899,Bat!$A$4:$BG$1500,N$1,FALSE),VLOOKUP($A899,Pit!$A$4:$BA$1686,N$2,FALSE))</f>
        <v>2</v>
      </c>
      <c r="O899" s="14">
        <f>IF($C899="B",VLOOKUP($A899,Bat!$A$4:$BG$1500,O$1,FALSE),VLOOKUP($A899,Pit!$A$4:$BA$1686,O$2,FALSE))</f>
        <v>1</v>
      </c>
      <c r="P899" s="14" t="str">
        <f>IF($C899="B",VLOOKUP($A899,Bat!$A$4:$BG$1500,P$1,FALSE),VLOOKUP($A899,Pit!$A$4:$BA$1686,P$2,FALSE))</f>
        <v>88-90 Mph</v>
      </c>
      <c r="Q899" s="15">
        <f>IF($C899="B",VLOOKUP($A899,Bat!$A$4:$BG$1500,Q$1,FALSE),VLOOKUP($A899,Pit!$A$4:$BA$1686,Q$2,FALSE))</f>
        <v>6</v>
      </c>
      <c r="R899" s="16">
        <f>IF($C899="B",VLOOKUP($A899,Bat!$A$4:$BG$1500,R$1,FALSE),VLOOKUP($A899,Pit!$A$4:$BA$1686,R$2,FALSE))</f>
        <v>94.454331347685809</v>
      </c>
      <c r="S899" s="17">
        <f>IF($C899="B",VLOOKUP($A899,Bat!$A$4:$BG$1500,S$1,FALSE),VLOOKUP($A899,Pit!$A$4:$BA$1686,S$2,FALSE))</f>
        <v>-0.60378823889462463</v>
      </c>
      <c r="T899" s="48" t="str">
        <f>IF($C899="B",VLOOKUP($A899,Bat!$A$4:$BG$1500,T$1,FALSE),VLOOKUP($A899,Pit!$A$4:$BA$1686,T$2,FALSE))</f>
        <v>$34k</v>
      </c>
      <c r="U899" s="19">
        <f>IF($C899="B",VLOOKUP($A899,Bat!$A$4:$AU$1464,46,FALSE),VLOOKUP($A899,Pit!$A$4:$BD$1664,55,FALSE))</f>
        <v>800</v>
      </c>
      <c r="V899" s="19">
        <f>IF($C899="B",VLOOKUP($A899,Bat!$A$4:$BA$1464,47,FALSE),VLOOKUP($A899,Pit!$A$4:$BF$1664,56,FALSE))</f>
        <v>800</v>
      </c>
      <c r="W899" s="19">
        <f>IF($C899="B",VLOOKUP($A899,Bat!$A$4:$BA$1464,48,FALSE),VLOOKUP($A899,Pit!$A$4:$BF$1664,57,FALSE))</f>
        <v>0</v>
      </c>
      <c r="X899" s="14">
        <f t="shared" si="59"/>
        <v>1670</v>
      </c>
      <c r="Y899" s="20">
        <f t="shared" si="60"/>
        <v>820</v>
      </c>
      <c r="Z899" s="14">
        <f>IFERROR(VLOOKUP($D899,Results37!$F$3:$L$1396,Z$1,FALSE),"")</f>
        <v>608</v>
      </c>
      <c r="AA899" s="43">
        <f>IF(ISERROR(VLOOKUP(D899,Results37!$F$3:$O$1399,AA$1,FALSE)),"",IF(VLOOKUP(D899,Results37!$F$3:$O$1399,AA$1+1,FALSE)=1,"S"&amp;VLOOKUP(D899,Results37!$F$3:$O$1399,AA$1,FALSE),VLOOKUP(D899,Results37!$F$3:$O$1399,AA$1,FALSE)))</f>
        <v>20</v>
      </c>
      <c r="AB899" s="14">
        <f>IFERROR(VLOOKUP($D899,Results37!$F$3:$L$1396,AB$1,FALSE),"")</f>
        <v>12</v>
      </c>
      <c r="AC899" s="14" t="str">
        <f>IFERROR(VLOOKUP($D899,Results37!$F$3:$L$1396,AC$1,FALSE),"")</f>
        <v>Okinawa Shisa</v>
      </c>
      <c r="AD899" s="14">
        <f t="shared" si="61"/>
        <v>1062</v>
      </c>
      <c r="AE899" s="18" t="str">
        <f>IF(ISERROR(VLOOKUP($AC899&amp;"-"&amp;$F899&amp;" "&amp;G899,Bonuses!$B$1:$G$1006,4,FALSE)),"",INT(VLOOKUP($AC899&amp;"-"&amp;$F899&amp;" "&amp;$G899,Bonuses!$B$1:$G$1006,4,FALSE)))</f>
        <v/>
      </c>
      <c r="AF899" s="14" t="str">
        <f>IF(ISERROR(VLOOKUP($AC899&amp;"-"&amp;$F899,Bonuses!$B$1:$G$1006,5,FALSE)),"",IF(VLOOKUP($AC899&amp;"-"&amp;$F899,Bonuses!$B$1:$G$1006,5,FALSE)="","",VLOOKUP($AC899&amp;"-"&amp;$F899,Bonuses!$B$1:$G$1006,6,FALSE)&amp;" yrs, "&amp;VLOOKUP($AC899&amp;"-"&amp;$F899,Bonuses!$B$1:$G$1006,5,FALSE)))</f>
        <v/>
      </c>
    </row>
    <row r="900" spans="1:32" s="19" customFormat="1" hidden="1" x14ac:dyDescent="0.3">
      <c r="A900" s="19">
        <v>8857</v>
      </c>
      <c r="B900" s="19">
        <f t="shared" si="58"/>
        <v>0</v>
      </c>
      <c r="C900" s="14" t="str">
        <f>IF(ISNUMBER(IFERROR(VLOOKUP($A900,Pit!$A$4:$A$600,1,FALSE),"B")),"P","B")</f>
        <v>B</v>
      </c>
      <c r="D900" s="15">
        <f>IF($C900="B",VLOOKUP($A900,Bat!$A$4:$BG$1500,D$1,FALSE),VLOOKUP($A900,Pit!$A$4:$BA$1686,D$2,FALSE))</f>
        <v>8857</v>
      </c>
      <c r="E900" s="14" t="str">
        <f>IF($C900="B",VLOOKUP($A900,Bat!$A$4:$BG$1500,E$1,FALSE),VLOOKUP($A900,Pit!$A$4:$BA$1686,E$2,FALSE))</f>
        <v>C</v>
      </c>
      <c r="F900" s="14" t="str">
        <f>IF($C900="B",VLOOKUP($A900,Bat!$A$4:$BG$1500,F$1,FALSE),VLOOKUP($A900,Pit!$A$4:$BA$1686,F$2,FALSE))</f>
        <v>Francisco</v>
      </c>
      <c r="G900" s="14" t="str">
        <f>IF($C900="B",VLOOKUP($A900,Bat!$A$4:$BG$1500,G$1,FALSE),VLOOKUP($A900,Pit!$A$4:$BA$1686,G$2,FALSE))</f>
        <v>Rodríguez</v>
      </c>
      <c r="H900" s="14">
        <f>IF($C900="B",VLOOKUP($A900,Bat!$A$4:$BG$1500,H$1,FALSE),VLOOKUP($A900,Pit!$A$4:$BA$1686,H$2,FALSE))</f>
        <v>21</v>
      </c>
      <c r="I900" s="14" t="str">
        <f>IF($C900="B",VLOOKUP($A900,Bat!$A$4:$BG$1500,I$1,FALSE),VLOOKUP($A900,Pit!$A$4:$BA$1686,I$2,FALSE))</f>
        <v>R</v>
      </c>
      <c r="J900" s="14" t="str">
        <f>IF($C900="B",VLOOKUP($A900,Bat!$A$4:$BG$1500,J$1,FALSE),VLOOKUP($A900,Pit!$A$4:$BA$1686,J$2,FALSE))</f>
        <v>R</v>
      </c>
      <c r="K900" s="14" t="str">
        <f>IF($C900="B",VLOOKUP($A900,Bat!$A$4:$BG$1500,K$1,FALSE),VLOOKUP($A900,Pit!$A$4:$BA$1686,K$2,FALSE))</f>
        <v>Normal</v>
      </c>
      <c r="L900" s="15" t="str">
        <f>IF($C900="B",VLOOKUP($A900,Bat!$A$4:$BG$1500,L$1,FALSE),VLOOKUP($A900,Pit!$A$4:$BA$1686,L$2,FALSE))</f>
        <v>Normal</v>
      </c>
      <c r="M900" s="14">
        <f>IF($C900="B",VLOOKUP($A900,Bat!$A$4:$BG$1500,M$1,FALSE),VLOOKUP($A900,Pit!$A$4:$BA$1686,M$2,FALSE))</f>
        <v>3</v>
      </c>
      <c r="N900" s="14">
        <f>IF($C900="B",VLOOKUP($A900,Bat!$A$4:$BG$1500,N$1,FALSE),VLOOKUP($A900,Pit!$A$4:$BA$1686,N$2,FALSE))</f>
        <v>3</v>
      </c>
      <c r="O900" s="14">
        <f>IF($C900="B",VLOOKUP($A900,Bat!$A$4:$BG$1500,O$1,FALSE),VLOOKUP($A900,Pit!$A$4:$BA$1686,O$2,FALSE))</f>
        <v>3</v>
      </c>
      <c r="P900" s="14">
        <f>IF($C900="B",VLOOKUP($A900,Bat!$A$4:$BG$1500,P$1,FALSE),VLOOKUP($A900,Pit!$A$4:$BA$1686,P$2,FALSE))</f>
        <v>4</v>
      </c>
      <c r="Q900" s="15">
        <f>IF($C900="B",VLOOKUP($A900,Bat!$A$4:$BG$1500,Q$1,FALSE),VLOOKUP($A900,Pit!$A$4:$BA$1686,Q$2,FALSE))</f>
        <v>3</v>
      </c>
      <c r="R900" s="16">
        <f>IF($C900="B",VLOOKUP($A900,Bat!$A$4:$BG$1500,R$1,FALSE),VLOOKUP($A900,Pit!$A$4:$BA$1686,R$2,FALSE))</f>
        <v>104.9842731353135</v>
      </c>
      <c r="S900" s="17">
        <f>IF($C900="B",VLOOKUP($A900,Bat!$A$4:$BG$1500,S$1,FALSE),VLOOKUP($A900,Pit!$A$4:$BA$1686,S$2,FALSE))</f>
        <v>-0.65250927232660139</v>
      </c>
      <c r="T900" s="48" t="str">
        <f>IF($C900="B",VLOOKUP($A900,Bat!$A$4:$BG$1500,T$1,FALSE),VLOOKUP($A900,Pit!$A$4:$BA$1686,T$2,FALSE))</f>
        <v>$110k</v>
      </c>
      <c r="U900" s="19">
        <f>IF($C900="B",VLOOKUP($A900,Bat!$A$4:$AU$1464,46,FALSE),VLOOKUP($A900,Pit!$A$4:$BD$1664,55,FALSE))</f>
        <v>800</v>
      </c>
      <c r="V900" s="19">
        <f>IF($C900="B",VLOOKUP($A900,Bat!$A$4:$BA$1464,47,FALSE),VLOOKUP($A900,Pit!$A$4:$BF$1664,56,FALSE))</f>
        <v>800</v>
      </c>
      <c r="W900" s="19">
        <f>IF($C900="B",VLOOKUP($A900,Bat!$A$4:$BA$1464,48,FALSE),VLOOKUP($A900,Pit!$A$4:$BF$1664,57,FALSE))</f>
        <v>0</v>
      </c>
      <c r="X900" s="14">
        <f t="shared" si="59"/>
        <v>1694</v>
      </c>
      <c r="Y900" s="20">
        <f t="shared" si="60"/>
        <v>844</v>
      </c>
      <c r="Z900" s="14" t="str">
        <f>IFERROR(VLOOKUP($D900,Results37!$F$3:$L$1396,Z$1,FALSE),"")</f>
        <v/>
      </c>
      <c r="AA900" s="43" t="str">
        <f>IF(ISERROR(VLOOKUP(D900,Results37!$F$3:$O$1399,AA$1,FALSE)),"",IF(VLOOKUP(D900,Results37!$F$3:$O$1399,AA$1+1,FALSE)=1,"S"&amp;VLOOKUP(D900,Results37!$F$3:$O$1399,AA$1,FALSE),VLOOKUP(D900,Results37!$F$3:$O$1399,AA$1,FALSE)))</f>
        <v/>
      </c>
      <c r="AB900" s="14" t="str">
        <f>IFERROR(VLOOKUP($D900,Results37!$F$3:$L$1396,AB$1,FALSE),"")</f>
        <v/>
      </c>
      <c r="AC900" s="14" t="str">
        <f>IFERROR(VLOOKUP($D900,Results37!$F$3:$L$1396,AC$1,FALSE),"")</f>
        <v/>
      </c>
      <c r="AD900" s="14" t="e">
        <f t="shared" si="61"/>
        <v>#VALUE!</v>
      </c>
      <c r="AE900" s="18" t="str">
        <f>IF(ISERROR(VLOOKUP($AC900&amp;"-"&amp;$F900&amp;" "&amp;G900,Bonuses!$B$1:$G$1006,4,FALSE)),"",INT(VLOOKUP($AC900&amp;"-"&amp;$F900&amp;" "&amp;$G900,Bonuses!$B$1:$G$1006,4,FALSE)))</f>
        <v/>
      </c>
      <c r="AF900" s="14" t="str">
        <f>AA900&amp;"."&amp;AB900&amp;" ("&amp;Z900&amp;") - "&amp;E900&amp;" "&amp;F900&amp;" "&amp;G900</f>
        <v>. () - C Francisco Rodríguez</v>
      </c>
    </row>
    <row r="901" spans="1:32" s="19" customFormat="1" hidden="1" x14ac:dyDescent="0.3">
      <c r="A901" s="19">
        <v>9298</v>
      </c>
      <c r="B901" s="19">
        <f t="shared" ref="B901:B964" si="63">COUNTIF($A$5:$A$598,A901)</f>
        <v>0</v>
      </c>
      <c r="C901" s="14" t="str">
        <f>IF(ISNUMBER(IFERROR(VLOOKUP($A901,Pit!$A$4:$A$600,1,FALSE),"B")),"P","B")</f>
        <v>P</v>
      </c>
      <c r="D901" s="15">
        <f>IF($C901="B",VLOOKUP($A901,Bat!$A$4:$BG$1500,D$1,FALSE),VLOOKUP($A901,Pit!$A$4:$BA$1686,D$2,FALSE))</f>
        <v>9298</v>
      </c>
      <c r="E901" s="14" t="str">
        <f>IF($C901="B",VLOOKUP($A901,Bat!$A$4:$BG$1500,E$1,FALSE),VLOOKUP($A901,Pit!$A$4:$BA$1686,E$2,FALSE))</f>
        <v>SP</v>
      </c>
      <c r="F901" s="14" t="str">
        <f>IF($C901="B",VLOOKUP($A901,Bat!$A$4:$BG$1500,F$1,FALSE),VLOOKUP($A901,Pit!$A$4:$BA$1686,F$2,FALSE))</f>
        <v>Thomas</v>
      </c>
      <c r="G901" s="14" t="str">
        <f>IF($C901="B",VLOOKUP($A901,Bat!$A$4:$BG$1500,G$1,FALSE),VLOOKUP($A901,Pit!$A$4:$BA$1686,G$2,FALSE))</f>
        <v>Ames</v>
      </c>
      <c r="H901" s="14">
        <f>IF($C901="B",VLOOKUP($A901,Bat!$A$4:$BG$1500,H$1,FALSE),VLOOKUP($A901,Pit!$A$4:$BA$1686,H$2,FALSE))</f>
        <v>21</v>
      </c>
      <c r="I901" s="14" t="str">
        <f>IF($C901="B",VLOOKUP($A901,Bat!$A$4:$BG$1500,I$1,FALSE),VLOOKUP($A901,Pit!$A$4:$BA$1686,I$2,FALSE))</f>
        <v>S</v>
      </c>
      <c r="J901" s="14" t="str">
        <f>IF($C901="B",VLOOKUP($A901,Bat!$A$4:$BG$1500,J$1,FALSE),VLOOKUP($A901,Pit!$A$4:$BA$1686,J$2,FALSE))</f>
        <v>R</v>
      </c>
      <c r="K901" s="14" t="str">
        <f>IF($C901="B",VLOOKUP($A901,Bat!$A$4:$BG$1500,K$1,FALSE),VLOOKUP($A901,Pit!$A$4:$BA$1686,K$2,FALSE))</f>
        <v>Normal</v>
      </c>
      <c r="L901" s="15" t="str">
        <f>IF($C901="B",VLOOKUP($A901,Bat!$A$4:$BG$1500,L$1,FALSE),VLOOKUP($A901,Pit!$A$4:$BA$1686,L$2,FALSE))</f>
        <v>Normal</v>
      </c>
      <c r="M901" s="14">
        <f>IF($C901="B",VLOOKUP($A901,Bat!$A$4:$BG$1500,M$1,FALSE),VLOOKUP($A901,Pit!$A$4:$BA$1686,M$2,FALSE))</f>
        <v>4</v>
      </c>
      <c r="N901" s="14">
        <f>IF($C901="B",VLOOKUP($A901,Bat!$A$4:$BG$1500,N$1,FALSE),VLOOKUP($A901,Pit!$A$4:$BA$1686,N$2,FALSE))</f>
        <v>2</v>
      </c>
      <c r="O901" s="14">
        <f>IF($C901="B",VLOOKUP($A901,Bat!$A$4:$BG$1500,O$1,FALSE),VLOOKUP($A901,Pit!$A$4:$BA$1686,O$2,FALSE))</f>
        <v>2</v>
      </c>
      <c r="P901" s="14" t="str">
        <f>IF($C901="B",VLOOKUP($A901,Bat!$A$4:$BG$1500,P$1,FALSE),VLOOKUP($A901,Pit!$A$4:$BA$1686,P$2,FALSE))</f>
        <v>89-91 Mph</v>
      </c>
      <c r="Q901" s="15">
        <f>IF($C901="B",VLOOKUP($A901,Bat!$A$4:$BG$1500,Q$1,FALSE),VLOOKUP($A901,Pit!$A$4:$BA$1686,Q$2,FALSE))</f>
        <v>3</v>
      </c>
      <c r="R901" s="16">
        <f>IF($C901="B",VLOOKUP($A901,Bat!$A$4:$BG$1500,R$1,FALSE),VLOOKUP($A901,Pit!$A$4:$BA$1686,R$2,FALSE))</f>
        <v>93.011739979406656</v>
      </c>
      <c r="S901" s="17">
        <f>IF($C901="B",VLOOKUP($A901,Bat!$A$4:$BG$1500,S$1,FALSE),VLOOKUP($A901,Pit!$A$4:$BA$1686,S$2,FALSE))</f>
        <v>-0.73687690663924987</v>
      </c>
      <c r="T901" s="48" t="str">
        <f>IF($C901="B",VLOOKUP($A901,Bat!$A$4:$BG$1500,T$1,FALSE),VLOOKUP($A901,Pit!$A$4:$BA$1686,T$2,FALSE))</f>
        <v>$37k</v>
      </c>
      <c r="U901" s="19">
        <f>IF($C901="B",VLOOKUP($A901,Bat!$A$4:$AU$1464,46,FALSE),VLOOKUP($A901,Pit!$A$4:$BD$1664,55,FALSE))</f>
        <v>800</v>
      </c>
      <c r="V901" s="19">
        <f>IF($C901="B",VLOOKUP($A901,Bat!$A$4:$BA$1464,47,FALSE),VLOOKUP($A901,Pit!$A$4:$BF$1664,56,FALSE))</f>
        <v>800</v>
      </c>
      <c r="W901" s="19">
        <f>IF($C901="B",VLOOKUP($A901,Bat!$A$4:$BA$1464,48,FALSE),VLOOKUP($A901,Pit!$A$4:$BF$1664,57,FALSE))</f>
        <v>0</v>
      </c>
      <c r="X901" s="14">
        <f t="shared" ref="X901:X964" si="64">U901+Y901+IF($X$3&lt;&gt;$C901,50,0)</f>
        <v>1747</v>
      </c>
      <c r="Y901" s="20">
        <f t="shared" ref="Y901:Y964" si="65">RANK(S901,$S$5:$S$1177)</f>
        <v>897</v>
      </c>
      <c r="Z901" s="14" t="str">
        <f>IFERROR(VLOOKUP($D901,Results37!$F$3:$L$1396,Z$1,FALSE),"")</f>
        <v/>
      </c>
      <c r="AA901" s="43" t="str">
        <f>IF(ISERROR(VLOOKUP(D901,Results37!$F$3:$O$1399,AA$1,FALSE)),"",IF(VLOOKUP(D901,Results37!$F$3:$O$1399,AA$1+1,FALSE)=1,"S"&amp;VLOOKUP(D901,Results37!$F$3:$O$1399,AA$1,FALSE),VLOOKUP(D901,Results37!$F$3:$O$1399,AA$1,FALSE)))</f>
        <v/>
      </c>
      <c r="AB901" s="14" t="str">
        <f>IFERROR(VLOOKUP($D901,Results37!$F$3:$L$1396,AB$1,FALSE),"")</f>
        <v/>
      </c>
      <c r="AC901" s="14" t="str">
        <f>IFERROR(VLOOKUP($D901,Results37!$F$3:$L$1396,AC$1,FALSE),"")</f>
        <v/>
      </c>
      <c r="AD901" s="14" t="e">
        <f t="shared" ref="AD901:AD964" si="66">IF(X901="","",X901-Z901)</f>
        <v>#VALUE!</v>
      </c>
      <c r="AE901" s="18" t="str">
        <f>IF(ISERROR(VLOOKUP($AC901&amp;"-"&amp;$F901&amp;" "&amp;G901,Bonuses!$B$1:$G$1006,4,FALSE)),"",INT(VLOOKUP($AC901&amp;"-"&amp;$F901&amp;" "&amp;$G901,Bonuses!$B$1:$G$1006,4,FALSE)))</f>
        <v/>
      </c>
      <c r="AF901" s="14" t="str">
        <f>AA901&amp;"."&amp;AB901&amp;" ("&amp;Z901&amp;") - "&amp;E901&amp;" "&amp;F901&amp;" "&amp;G901</f>
        <v>. () - SP Thomas Ames</v>
      </c>
    </row>
    <row r="902" spans="1:32" s="19" customFormat="1" hidden="1" x14ac:dyDescent="0.3">
      <c r="A902" s="19">
        <v>9503</v>
      </c>
      <c r="B902" s="19">
        <f t="shared" si="63"/>
        <v>0</v>
      </c>
      <c r="C902" s="14" t="str">
        <f>IF(ISNUMBER(IFERROR(VLOOKUP($A902,Pit!$A$4:$A$600,1,FALSE),"B")),"P","B")</f>
        <v>B</v>
      </c>
      <c r="D902" s="15">
        <f>IF($C902="B",VLOOKUP($A902,Bat!$A$4:$BG$1500,D$1,FALSE),VLOOKUP($A902,Pit!$A$4:$BA$1686,D$2,FALSE))</f>
        <v>9503</v>
      </c>
      <c r="E902" s="14" t="str">
        <f>IF($C902="B",VLOOKUP($A902,Bat!$A$4:$BG$1500,E$1,FALSE),VLOOKUP($A902,Pit!$A$4:$BA$1686,E$2,FALSE))</f>
        <v>3B</v>
      </c>
      <c r="F902" s="14" t="str">
        <f>IF($C902="B",VLOOKUP($A902,Bat!$A$4:$BG$1500,F$1,FALSE),VLOOKUP($A902,Pit!$A$4:$BA$1686,F$2,FALSE))</f>
        <v>David</v>
      </c>
      <c r="G902" s="14" t="str">
        <f>IF($C902="B",VLOOKUP($A902,Bat!$A$4:$BG$1500,G$1,FALSE),VLOOKUP($A902,Pit!$A$4:$BA$1686,G$2,FALSE))</f>
        <v>Aranda</v>
      </c>
      <c r="H902" s="14">
        <f>IF($C902="B",VLOOKUP($A902,Bat!$A$4:$BG$1500,H$1,FALSE),VLOOKUP($A902,Pit!$A$4:$BA$1686,H$2,FALSE))</f>
        <v>21</v>
      </c>
      <c r="I902" s="14" t="str">
        <f>IF($C902="B",VLOOKUP($A902,Bat!$A$4:$BG$1500,I$1,FALSE),VLOOKUP($A902,Pit!$A$4:$BA$1686,I$2,FALSE))</f>
        <v>R</v>
      </c>
      <c r="J902" s="14" t="str">
        <f>IF($C902="B",VLOOKUP($A902,Bat!$A$4:$BG$1500,J$1,FALSE),VLOOKUP($A902,Pit!$A$4:$BA$1686,J$2,FALSE))</f>
        <v>R</v>
      </c>
      <c r="K902" s="14" t="str">
        <f>IF($C902="B",VLOOKUP($A902,Bat!$A$4:$BG$1500,K$1,FALSE),VLOOKUP($A902,Pit!$A$4:$BA$1686,K$2,FALSE))</f>
        <v>Low</v>
      </c>
      <c r="L902" s="15" t="str">
        <f>IF($C902="B",VLOOKUP($A902,Bat!$A$4:$BG$1500,L$1,FALSE),VLOOKUP($A902,Pit!$A$4:$BA$1686,L$2,FALSE))</f>
        <v>Low</v>
      </c>
      <c r="M902" s="14">
        <f>IF($C902="B",VLOOKUP($A902,Bat!$A$4:$BG$1500,M$1,FALSE),VLOOKUP($A902,Pit!$A$4:$BA$1686,M$2,FALSE))</f>
        <v>3</v>
      </c>
      <c r="N902" s="14">
        <f>IF($C902="B",VLOOKUP($A902,Bat!$A$4:$BG$1500,N$1,FALSE),VLOOKUP($A902,Pit!$A$4:$BA$1686,N$2,FALSE))</f>
        <v>3</v>
      </c>
      <c r="O902" s="14">
        <f>IF($C902="B",VLOOKUP($A902,Bat!$A$4:$BG$1500,O$1,FALSE),VLOOKUP($A902,Pit!$A$4:$BA$1686,O$2,FALSE))</f>
        <v>2</v>
      </c>
      <c r="P902" s="14">
        <f>IF($C902="B",VLOOKUP($A902,Bat!$A$4:$BG$1500,P$1,FALSE),VLOOKUP($A902,Pit!$A$4:$BA$1686,P$2,FALSE))</f>
        <v>4</v>
      </c>
      <c r="Q902" s="15">
        <f>IF($C902="B",VLOOKUP($A902,Bat!$A$4:$BG$1500,Q$1,FALSE),VLOOKUP($A902,Pit!$A$4:$BA$1686,Q$2,FALSE))</f>
        <v>5</v>
      </c>
      <c r="R902" s="16">
        <f>IF($C902="B",VLOOKUP($A902,Bat!$A$4:$BG$1500,R$1,FALSE),VLOOKUP($A902,Pit!$A$4:$BA$1686,R$2,FALSE))</f>
        <v>104.96859566328506</v>
      </c>
      <c r="S902" s="17">
        <f>IF($C902="B",VLOOKUP($A902,Bat!$A$4:$BG$1500,S$1,FALSE),VLOOKUP($A902,Pit!$A$4:$BA$1686,S$2,FALSE))</f>
        <v>-0.6557841202734761</v>
      </c>
      <c r="T902" s="48" t="str">
        <f>IF($C902="B",VLOOKUP($A902,Bat!$A$4:$BG$1500,T$1,FALSE),VLOOKUP($A902,Pit!$A$4:$BA$1686,T$2,FALSE))</f>
        <v>$230k</v>
      </c>
      <c r="U902" s="19">
        <f>IF($C902="B",VLOOKUP($A902,Bat!$A$4:$AU$1464,46,FALSE),VLOOKUP($A902,Pit!$A$4:$BD$1664,55,FALSE))</f>
        <v>800</v>
      </c>
      <c r="V902" s="19">
        <f>IF($C902="B",VLOOKUP($A902,Bat!$A$4:$BA$1464,47,FALSE),VLOOKUP($A902,Pit!$A$4:$BF$1664,56,FALSE))</f>
        <v>800</v>
      </c>
      <c r="W902" s="19">
        <f>IF($C902="B",VLOOKUP($A902,Bat!$A$4:$BA$1464,48,FALSE),VLOOKUP($A902,Pit!$A$4:$BF$1664,57,FALSE))</f>
        <v>0</v>
      </c>
      <c r="X902" s="14">
        <f t="shared" si="64"/>
        <v>1702</v>
      </c>
      <c r="Y902" s="20">
        <f t="shared" si="65"/>
        <v>852</v>
      </c>
      <c r="Z902" s="14">
        <f>IFERROR(VLOOKUP($D902,Results37!$F$3:$L$1396,Z$1,FALSE),"")</f>
        <v>443</v>
      </c>
      <c r="AA902" s="43">
        <f>IF(ISERROR(VLOOKUP(D902,Results37!$F$3:$O$1399,AA$1,FALSE)),"",IF(VLOOKUP(D902,Results37!$F$3:$O$1399,AA$1+1,FALSE)=1,"S"&amp;VLOOKUP(D902,Results37!$F$3:$O$1399,AA$1,FALSE),VLOOKUP(D902,Results37!$F$3:$O$1399,AA$1,FALSE)))</f>
        <v>15</v>
      </c>
      <c r="AB902" s="14">
        <f>IFERROR(VLOOKUP($D902,Results37!$F$3:$L$1396,AB$1,FALSE),"")</f>
        <v>7</v>
      </c>
      <c r="AC902" s="14" t="str">
        <f>IFERROR(VLOOKUP($D902,Results37!$F$3:$L$1396,AC$1,FALSE),"")</f>
        <v>Madison Malts</v>
      </c>
      <c r="AD902" s="14">
        <f t="shared" si="66"/>
        <v>1259</v>
      </c>
      <c r="AE902" s="18" t="str">
        <f>IF(ISERROR(VLOOKUP($AC902&amp;"-"&amp;$F902&amp;" "&amp;G902,Bonuses!$B$1:$G$1006,4,FALSE)),"",INT(VLOOKUP($AC902&amp;"-"&amp;$F902&amp;" "&amp;$G902,Bonuses!$B$1:$G$1006,4,FALSE)))</f>
        <v/>
      </c>
      <c r="AF902" s="14" t="str">
        <f>IF(ISERROR(VLOOKUP($AC902&amp;"-"&amp;$F902,Bonuses!$B$1:$G$1006,5,FALSE)),"",IF(VLOOKUP($AC902&amp;"-"&amp;$F902,Bonuses!$B$1:$G$1006,5,FALSE)="","",VLOOKUP($AC902&amp;"-"&amp;$F902,Bonuses!$B$1:$G$1006,6,FALSE)&amp;" yrs, "&amp;VLOOKUP($AC902&amp;"-"&amp;$F902,Bonuses!$B$1:$G$1006,5,FALSE)))</f>
        <v/>
      </c>
    </row>
    <row r="903" spans="1:32" s="19" customFormat="1" hidden="1" x14ac:dyDescent="0.3">
      <c r="A903" s="19">
        <v>9642</v>
      </c>
      <c r="B903" s="19">
        <f t="shared" si="63"/>
        <v>0</v>
      </c>
      <c r="C903" s="14" t="str">
        <f>IF(ISNUMBER(IFERROR(VLOOKUP($A903,Pit!$A$4:$A$600,1,FALSE),"B")),"P","B")</f>
        <v>B</v>
      </c>
      <c r="D903" s="15">
        <f>IF($C903="B",VLOOKUP($A903,Bat!$A$4:$BG$1500,D$1,FALSE),VLOOKUP($A903,Pit!$A$4:$BA$1686,D$2,FALSE))</f>
        <v>9642</v>
      </c>
      <c r="E903" s="14" t="str">
        <f>IF($C903="B",VLOOKUP($A903,Bat!$A$4:$BG$1500,E$1,FALSE),VLOOKUP($A903,Pit!$A$4:$BA$1686,E$2,FALSE))</f>
        <v>1B</v>
      </c>
      <c r="F903" s="14" t="str">
        <f>IF($C903="B",VLOOKUP($A903,Bat!$A$4:$BG$1500,F$1,FALSE),VLOOKUP($A903,Pit!$A$4:$BA$1686,F$2,FALSE))</f>
        <v>José</v>
      </c>
      <c r="G903" s="14" t="str">
        <f>IF($C903="B",VLOOKUP($A903,Bat!$A$4:$BG$1500,G$1,FALSE),VLOOKUP($A903,Pit!$A$4:$BA$1686,G$2,FALSE))</f>
        <v>Dávila</v>
      </c>
      <c r="H903" s="14">
        <f>IF($C903="B",VLOOKUP($A903,Bat!$A$4:$BG$1500,H$1,FALSE),VLOOKUP($A903,Pit!$A$4:$BA$1686,H$2,FALSE))</f>
        <v>21</v>
      </c>
      <c r="I903" s="14" t="str">
        <f>IF($C903="B",VLOOKUP($A903,Bat!$A$4:$BG$1500,I$1,FALSE),VLOOKUP($A903,Pit!$A$4:$BA$1686,I$2,FALSE))</f>
        <v>R</v>
      </c>
      <c r="J903" s="14" t="str">
        <f>IF($C903="B",VLOOKUP($A903,Bat!$A$4:$BG$1500,J$1,FALSE),VLOOKUP($A903,Pit!$A$4:$BA$1686,J$2,FALSE))</f>
        <v>R</v>
      </c>
      <c r="K903" s="14" t="str">
        <f>IF($C903="B",VLOOKUP($A903,Bat!$A$4:$BG$1500,K$1,FALSE),VLOOKUP($A903,Pit!$A$4:$BA$1686,K$2,FALSE))</f>
        <v>Low</v>
      </c>
      <c r="L903" s="15" t="str">
        <f>IF($C903="B",VLOOKUP($A903,Bat!$A$4:$BG$1500,L$1,FALSE),VLOOKUP($A903,Pit!$A$4:$BA$1686,L$2,FALSE))</f>
        <v>Normal</v>
      </c>
      <c r="M903" s="14">
        <f>IF($C903="B",VLOOKUP($A903,Bat!$A$4:$BG$1500,M$1,FALSE),VLOOKUP($A903,Pit!$A$4:$BA$1686,M$2,FALSE))</f>
        <v>3</v>
      </c>
      <c r="N903" s="14">
        <f>IF($C903="B",VLOOKUP($A903,Bat!$A$4:$BG$1500,N$1,FALSE),VLOOKUP($A903,Pit!$A$4:$BA$1686,N$2,FALSE))</f>
        <v>4</v>
      </c>
      <c r="O903" s="14">
        <f>IF($C903="B",VLOOKUP($A903,Bat!$A$4:$BG$1500,O$1,FALSE),VLOOKUP($A903,Pit!$A$4:$BA$1686,O$2,FALSE))</f>
        <v>3</v>
      </c>
      <c r="P903" s="14">
        <f>IF($C903="B",VLOOKUP($A903,Bat!$A$4:$BG$1500,P$1,FALSE),VLOOKUP($A903,Pit!$A$4:$BA$1686,P$2,FALSE))</f>
        <v>3</v>
      </c>
      <c r="Q903" s="15">
        <f>IF($C903="B",VLOOKUP($A903,Bat!$A$4:$BG$1500,Q$1,FALSE),VLOOKUP($A903,Pit!$A$4:$BA$1686,Q$2,FALSE))</f>
        <v>6</v>
      </c>
      <c r="R903" s="16">
        <f>IF($C903="B",VLOOKUP($A903,Bat!$A$4:$BG$1500,R$1,FALSE),VLOOKUP($A903,Pit!$A$4:$BA$1686,R$2,FALSE))</f>
        <v>104.96409927098213</v>
      </c>
      <c r="S903" s="17">
        <f>IF($C903="B",VLOOKUP($A903,Bat!$A$4:$BG$1500,S$1,FALSE),VLOOKUP($A903,Pit!$A$4:$BA$1686,S$2,FALSE))</f>
        <v>-0.65672336615921989</v>
      </c>
      <c r="T903" s="48" t="str">
        <f>IF($C903="B",VLOOKUP($A903,Bat!$A$4:$BG$1500,T$1,FALSE),VLOOKUP($A903,Pit!$A$4:$BA$1686,T$2,FALSE))</f>
        <v>$55k</v>
      </c>
      <c r="U903" s="19">
        <f>IF($C903="B",VLOOKUP($A903,Bat!$A$4:$AU$1464,46,FALSE),VLOOKUP($A903,Pit!$A$4:$BD$1664,55,FALSE))</f>
        <v>800</v>
      </c>
      <c r="V903" s="19">
        <f>IF($C903="B",VLOOKUP($A903,Bat!$A$4:$BA$1464,47,FALSE),VLOOKUP($A903,Pit!$A$4:$BF$1664,56,FALSE))</f>
        <v>800</v>
      </c>
      <c r="W903" s="19">
        <f>IF($C903="B",VLOOKUP($A903,Bat!$A$4:$BA$1464,48,FALSE),VLOOKUP($A903,Pit!$A$4:$BF$1664,57,FALSE))</f>
        <v>0</v>
      </c>
      <c r="X903" s="14">
        <f t="shared" si="64"/>
        <v>1703</v>
      </c>
      <c r="Y903" s="20">
        <f t="shared" si="65"/>
        <v>853</v>
      </c>
      <c r="Z903" s="14" t="str">
        <f>IFERROR(VLOOKUP($D903,Results37!$F$3:$L$1396,Z$1,FALSE),"")</f>
        <v/>
      </c>
      <c r="AA903" s="43" t="str">
        <f>IF(ISERROR(VLOOKUP(D903,Results37!$F$3:$O$1399,AA$1,FALSE)),"",IF(VLOOKUP(D903,Results37!$F$3:$O$1399,AA$1+1,FALSE)=1,"S"&amp;VLOOKUP(D903,Results37!$F$3:$O$1399,AA$1,FALSE),VLOOKUP(D903,Results37!$F$3:$O$1399,AA$1,FALSE)))</f>
        <v/>
      </c>
      <c r="AB903" s="14" t="str">
        <f>IFERROR(VLOOKUP($D903,Results37!$F$3:$L$1396,AB$1,FALSE),"")</f>
        <v/>
      </c>
      <c r="AC903" s="14" t="str">
        <f>IFERROR(VLOOKUP($D903,Results37!$F$3:$L$1396,AC$1,FALSE),"")</f>
        <v/>
      </c>
      <c r="AD903" s="14" t="e">
        <f t="shared" si="66"/>
        <v>#VALUE!</v>
      </c>
      <c r="AE903" s="18" t="str">
        <f>IF(ISERROR(VLOOKUP($AC903&amp;"-"&amp;$F903&amp;" "&amp;G903,Bonuses!$B$1:$G$1006,4,FALSE)),"",INT(VLOOKUP($AC903&amp;"-"&amp;$F903&amp;" "&amp;$G903,Bonuses!$B$1:$G$1006,4,FALSE)))</f>
        <v/>
      </c>
      <c r="AF903" s="14" t="str">
        <f>AA903&amp;"."&amp;AB903&amp;" ("&amp;Z903&amp;") - "&amp;E903&amp;" "&amp;F903&amp;" "&amp;G903</f>
        <v>. () - 1B José Dávila</v>
      </c>
    </row>
    <row r="904" spans="1:32" s="19" customFormat="1" hidden="1" x14ac:dyDescent="0.3">
      <c r="A904" s="19">
        <v>12722</v>
      </c>
      <c r="B904" s="19">
        <f t="shared" si="63"/>
        <v>0</v>
      </c>
      <c r="C904" s="14" t="str">
        <f>IF(ISNUMBER(IFERROR(VLOOKUP($A904,Pit!$A$4:$A$600,1,FALSE),"B")),"P","B")</f>
        <v>P</v>
      </c>
      <c r="D904" s="15">
        <f>IF($C904="B",VLOOKUP($A904,Bat!$A$4:$BG$1500,D$1,FALSE),VLOOKUP($A904,Pit!$A$4:$BA$1686,D$2,FALSE))</f>
        <v>12722</v>
      </c>
      <c r="E904" s="14" t="str">
        <f>IF($C904="B",VLOOKUP($A904,Bat!$A$4:$BG$1500,E$1,FALSE),VLOOKUP($A904,Pit!$A$4:$BA$1686,E$2,FALSE))</f>
        <v>RP</v>
      </c>
      <c r="F904" s="14" t="str">
        <f>IF($C904="B",VLOOKUP($A904,Bat!$A$4:$BG$1500,F$1,FALSE),VLOOKUP($A904,Pit!$A$4:$BA$1686,F$2,FALSE))</f>
        <v>Nobukazu</v>
      </c>
      <c r="G904" s="14" t="str">
        <f>IF($C904="B",VLOOKUP($A904,Bat!$A$4:$BG$1500,G$1,FALSE),VLOOKUP($A904,Pit!$A$4:$BA$1686,G$2,FALSE))</f>
        <v>Suzuki</v>
      </c>
      <c r="H904" s="14">
        <f>IF($C904="B",VLOOKUP($A904,Bat!$A$4:$BG$1500,H$1,FALSE),VLOOKUP($A904,Pit!$A$4:$BA$1686,H$2,FALSE))</f>
        <v>18</v>
      </c>
      <c r="I904" s="14" t="str">
        <f>IF($C904="B",VLOOKUP($A904,Bat!$A$4:$BG$1500,I$1,FALSE),VLOOKUP($A904,Pit!$A$4:$BA$1686,I$2,FALSE))</f>
        <v>R</v>
      </c>
      <c r="J904" s="14" t="str">
        <f>IF($C904="B",VLOOKUP($A904,Bat!$A$4:$BG$1500,J$1,FALSE),VLOOKUP($A904,Pit!$A$4:$BA$1686,J$2,FALSE))</f>
        <v>R</v>
      </c>
      <c r="K904" s="14" t="str">
        <f>IF($C904="B",VLOOKUP($A904,Bat!$A$4:$BG$1500,K$1,FALSE),VLOOKUP($A904,Pit!$A$4:$BA$1686,K$2,FALSE))</f>
        <v>Normal</v>
      </c>
      <c r="L904" s="15" t="str">
        <f>IF($C904="B",VLOOKUP($A904,Bat!$A$4:$BG$1500,L$1,FALSE),VLOOKUP($A904,Pit!$A$4:$BA$1686,L$2,FALSE))</f>
        <v>Normal</v>
      </c>
      <c r="M904" s="14">
        <f>IF($C904="B",VLOOKUP($A904,Bat!$A$4:$BG$1500,M$1,FALSE),VLOOKUP($A904,Pit!$A$4:$BA$1686,M$2,FALSE))</f>
        <v>3</v>
      </c>
      <c r="N904" s="14">
        <f>IF($C904="B",VLOOKUP($A904,Bat!$A$4:$BG$1500,N$1,FALSE),VLOOKUP($A904,Pit!$A$4:$BA$1686,N$2,FALSE))</f>
        <v>1</v>
      </c>
      <c r="O904" s="14">
        <f>IF($C904="B",VLOOKUP($A904,Bat!$A$4:$BG$1500,O$1,FALSE),VLOOKUP($A904,Pit!$A$4:$BA$1686,O$2,FALSE))</f>
        <v>2</v>
      </c>
      <c r="P904" s="14" t="str">
        <f>IF($C904="B",VLOOKUP($A904,Bat!$A$4:$BG$1500,P$1,FALSE),VLOOKUP($A904,Pit!$A$4:$BA$1686,P$2,FALSE))</f>
        <v>86-88 Mph</v>
      </c>
      <c r="Q904" s="15">
        <f>IF($C904="B",VLOOKUP($A904,Bat!$A$4:$BG$1500,Q$1,FALSE),VLOOKUP($A904,Pit!$A$4:$BA$1686,Q$2,FALSE))</f>
        <v>8</v>
      </c>
      <c r="R904" s="16">
        <f>IF($C904="B",VLOOKUP($A904,Bat!$A$4:$BG$1500,R$1,FALSE),VLOOKUP($A904,Pit!$A$4:$BA$1686,R$2,FALSE))</f>
        <v>93.00027882378285</v>
      </c>
      <c r="S904" s="17">
        <f>IF($C904="B",VLOOKUP($A904,Bat!$A$4:$BG$1500,S$1,FALSE),VLOOKUP($A904,Pit!$A$4:$BA$1686,S$2,FALSE))</f>
        <v>-0.73793427462739036</v>
      </c>
      <c r="T904" s="48" t="str">
        <f>IF($C904="B",VLOOKUP($A904,Bat!$A$4:$BG$1500,T$1,FALSE),VLOOKUP($A904,Pit!$A$4:$BA$1686,T$2,FALSE))</f>
        <v>$65k</v>
      </c>
      <c r="U904" s="19">
        <f>IF($C904="B",VLOOKUP($A904,Bat!$A$4:$AU$1464,46,FALSE),VLOOKUP($A904,Pit!$A$4:$BD$1664,55,FALSE))</f>
        <v>800</v>
      </c>
      <c r="V904" s="19">
        <f>IF($C904="B",VLOOKUP($A904,Bat!$A$4:$BA$1464,47,FALSE),VLOOKUP($A904,Pit!$A$4:$BF$1664,56,FALSE))</f>
        <v>800</v>
      </c>
      <c r="W904" s="19">
        <f>IF($C904="B",VLOOKUP($A904,Bat!$A$4:$BA$1464,48,FALSE),VLOOKUP($A904,Pit!$A$4:$BF$1664,57,FALSE))</f>
        <v>0</v>
      </c>
      <c r="X904" s="14">
        <f t="shared" si="64"/>
        <v>1749</v>
      </c>
      <c r="Y904" s="20">
        <f t="shared" si="65"/>
        <v>899</v>
      </c>
      <c r="Z904" s="14" t="str">
        <f>IFERROR(VLOOKUP($D904,Results37!$F$3:$L$1396,Z$1,FALSE),"")</f>
        <v/>
      </c>
      <c r="AA904" s="43" t="str">
        <f>IF(ISERROR(VLOOKUP(D904,Results37!$F$3:$O$1399,AA$1,FALSE)),"",IF(VLOOKUP(D904,Results37!$F$3:$O$1399,AA$1+1,FALSE)=1,"S"&amp;VLOOKUP(D904,Results37!$F$3:$O$1399,AA$1,FALSE),VLOOKUP(D904,Results37!$F$3:$O$1399,AA$1,FALSE)))</f>
        <v/>
      </c>
      <c r="AB904" s="14" t="str">
        <f>IFERROR(VLOOKUP($D904,Results37!$F$3:$L$1396,AB$1,FALSE),"")</f>
        <v/>
      </c>
      <c r="AC904" s="14" t="str">
        <f>IFERROR(VLOOKUP($D904,Results37!$F$3:$L$1396,AC$1,FALSE),"")</f>
        <v/>
      </c>
      <c r="AD904" s="14" t="e">
        <f t="shared" si="66"/>
        <v>#VALUE!</v>
      </c>
      <c r="AE904" s="18" t="str">
        <f>IF(ISERROR(VLOOKUP($AC904&amp;"-"&amp;$F904&amp;" "&amp;G904,Bonuses!$B$1:$G$1006,4,FALSE)),"",INT(VLOOKUP($AC904&amp;"-"&amp;$F904&amp;" "&amp;$G904,Bonuses!$B$1:$G$1006,4,FALSE)))</f>
        <v/>
      </c>
      <c r="AF904" s="14" t="str">
        <f>IF(ISERROR(VLOOKUP($AC904&amp;"-"&amp;$F904,Bonuses!$B$1:$G$1006,5,FALSE)),"",IF(VLOOKUP($AC904&amp;"-"&amp;$F904,Bonuses!$B$1:$G$1006,5,FALSE)="","",VLOOKUP($AC904&amp;"-"&amp;$F904,Bonuses!$B$1:$G$1006,6,FALSE)&amp;" yrs, "&amp;VLOOKUP($AC904&amp;"-"&amp;$F904,Bonuses!$B$1:$G$1006,5,FALSE)))</f>
        <v/>
      </c>
    </row>
    <row r="905" spans="1:32" s="19" customFormat="1" hidden="1" x14ac:dyDescent="0.3">
      <c r="A905" s="19">
        <v>11709</v>
      </c>
      <c r="B905" s="19">
        <f t="shared" si="63"/>
        <v>0</v>
      </c>
      <c r="C905" s="14" t="str">
        <f>IF(ISNUMBER(IFERROR(VLOOKUP($A905,Pit!$A$4:$A$600,1,FALSE),"B")),"P","B")</f>
        <v>P</v>
      </c>
      <c r="D905" s="15">
        <f>IF($C905="B",VLOOKUP($A905,Bat!$A$4:$BG$1500,D$1,FALSE),VLOOKUP($A905,Pit!$A$4:$BA$1686,D$2,FALSE))</f>
        <v>11709</v>
      </c>
      <c r="E905" s="14" t="str">
        <f>IF($C905="B",VLOOKUP($A905,Bat!$A$4:$BG$1500,E$1,FALSE),VLOOKUP($A905,Pit!$A$4:$BA$1686,E$2,FALSE))</f>
        <v>RP</v>
      </c>
      <c r="F905" s="14" t="str">
        <f>IF($C905="B",VLOOKUP($A905,Bat!$A$4:$BG$1500,F$1,FALSE),VLOOKUP($A905,Pit!$A$4:$BA$1686,F$2,FALSE))</f>
        <v>Carlos</v>
      </c>
      <c r="G905" s="14" t="str">
        <f>IF($C905="B",VLOOKUP($A905,Bat!$A$4:$BG$1500,G$1,FALSE),VLOOKUP($A905,Pit!$A$4:$BA$1686,G$2,FALSE))</f>
        <v>Barrón</v>
      </c>
      <c r="H905" s="14">
        <f>IF($C905="B",VLOOKUP($A905,Bat!$A$4:$BG$1500,H$1,FALSE),VLOOKUP($A905,Pit!$A$4:$BA$1686,H$2,FALSE))</f>
        <v>21</v>
      </c>
      <c r="I905" s="14" t="str">
        <f>IF($C905="B",VLOOKUP($A905,Bat!$A$4:$BG$1500,I$1,FALSE),VLOOKUP($A905,Pit!$A$4:$BA$1686,I$2,FALSE))</f>
        <v>L</v>
      </c>
      <c r="J905" s="14" t="str">
        <f>IF($C905="B",VLOOKUP($A905,Bat!$A$4:$BG$1500,J$1,FALSE),VLOOKUP($A905,Pit!$A$4:$BA$1686,J$2,FALSE))</f>
        <v>L</v>
      </c>
      <c r="K905" s="14" t="str">
        <f>IF($C905="B",VLOOKUP($A905,Bat!$A$4:$BG$1500,K$1,FALSE),VLOOKUP($A905,Pit!$A$4:$BA$1686,K$2,FALSE))</f>
        <v>Normal</v>
      </c>
      <c r="L905" s="15" t="str">
        <f>IF($C905="B",VLOOKUP($A905,Bat!$A$4:$BG$1500,L$1,FALSE),VLOOKUP($A905,Pit!$A$4:$BA$1686,L$2,FALSE))</f>
        <v>Normal</v>
      </c>
      <c r="M905" s="14">
        <f>IF($C905="B",VLOOKUP($A905,Bat!$A$4:$BG$1500,M$1,FALSE),VLOOKUP($A905,Pit!$A$4:$BA$1686,M$2,FALSE))</f>
        <v>4</v>
      </c>
      <c r="N905" s="14">
        <f>IF($C905="B",VLOOKUP($A905,Bat!$A$4:$BG$1500,N$1,FALSE),VLOOKUP($A905,Pit!$A$4:$BA$1686,N$2,FALSE))</f>
        <v>2</v>
      </c>
      <c r="O905" s="14">
        <f>IF($C905="B",VLOOKUP($A905,Bat!$A$4:$BG$1500,O$1,FALSE),VLOOKUP($A905,Pit!$A$4:$BA$1686,O$2,FALSE))</f>
        <v>3</v>
      </c>
      <c r="P905" s="14" t="str">
        <f>IF($C905="B",VLOOKUP($A905,Bat!$A$4:$BG$1500,P$1,FALSE),VLOOKUP($A905,Pit!$A$4:$BA$1686,P$2,FALSE))</f>
        <v>89-91 Mph</v>
      </c>
      <c r="Q905" s="15">
        <f>IF($C905="B",VLOOKUP($A905,Bat!$A$4:$BG$1500,Q$1,FALSE),VLOOKUP($A905,Pit!$A$4:$BA$1686,Q$2,FALSE))</f>
        <v>2</v>
      </c>
      <c r="R905" s="16">
        <f>IF($C905="B",VLOOKUP($A905,Bat!$A$4:$BG$1500,R$1,FALSE),VLOOKUP($A905,Pit!$A$4:$BA$1686,R$2,FALSE))</f>
        <v>92.899371641985027</v>
      </c>
      <c r="S905" s="17">
        <f>IF($C905="B",VLOOKUP($A905,Bat!$A$4:$BG$1500,S$1,FALSE),VLOOKUP($A905,Pit!$A$4:$BA$1686,S$2,FALSE))</f>
        <v>-0.74724363463510812</v>
      </c>
      <c r="T905" s="48" t="str">
        <f>IF($C905="B",VLOOKUP($A905,Bat!$A$4:$BG$1500,T$1,FALSE),VLOOKUP($A905,Pit!$A$4:$BA$1686,T$2,FALSE))</f>
        <v>$38k</v>
      </c>
      <c r="U905" s="19">
        <f>IF($C905="B",VLOOKUP($A905,Bat!$A$4:$AU$1464,46,FALSE),VLOOKUP($A905,Pit!$A$4:$BD$1664,55,FALSE))</f>
        <v>800</v>
      </c>
      <c r="V905" s="19">
        <f>IF($C905="B",VLOOKUP($A905,Bat!$A$4:$BA$1464,47,FALSE),VLOOKUP($A905,Pit!$A$4:$BF$1664,56,FALSE))</f>
        <v>800</v>
      </c>
      <c r="W905" s="19">
        <f>IF($C905="B",VLOOKUP($A905,Bat!$A$4:$BA$1464,48,FALSE),VLOOKUP($A905,Pit!$A$4:$BF$1664,57,FALSE))</f>
        <v>0</v>
      </c>
      <c r="X905" s="14">
        <f t="shared" si="64"/>
        <v>1752</v>
      </c>
      <c r="Y905" s="20">
        <f t="shared" si="65"/>
        <v>902</v>
      </c>
      <c r="Z905" s="14">
        <f>IFERROR(VLOOKUP($D905,Results37!$F$3:$L$1396,Z$1,FALSE),"")</f>
        <v>375</v>
      </c>
      <c r="AA905" s="43">
        <f>IF(ISERROR(VLOOKUP(D905,Results37!$F$3:$O$1399,AA$1,FALSE)),"",IF(VLOOKUP(D905,Results37!$F$3:$O$1399,AA$1+1,FALSE)=1,"S"&amp;VLOOKUP(D905,Results37!$F$3:$O$1399,AA$1,FALSE),VLOOKUP(D905,Results37!$F$3:$O$1399,AA$1,FALSE)))</f>
        <v>13</v>
      </c>
      <c r="AB905" s="14">
        <f>IFERROR(VLOOKUP($D905,Results37!$F$3:$L$1396,AB$1,FALSE),"")</f>
        <v>3</v>
      </c>
      <c r="AC905" s="14" t="str">
        <f>IFERROR(VLOOKUP($D905,Results37!$F$3:$L$1396,AC$1,FALSE),"")</f>
        <v>Madison Malts</v>
      </c>
      <c r="AD905" s="14">
        <f t="shared" si="66"/>
        <v>1377</v>
      </c>
      <c r="AE905" s="18" t="str">
        <f>IF(ISERROR(VLOOKUP($AC905&amp;"-"&amp;$F905&amp;" "&amp;G905,Bonuses!$B$1:$G$1006,4,FALSE)),"",INT(VLOOKUP($AC905&amp;"-"&amp;$F905&amp;" "&amp;$G905,Bonuses!$B$1:$G$1006,4,FALSE)))</f>
        <v/>
      </c>
      <c r="AF905" s="14" t="str">
        <f>IF(ISERROR(VLOOKUP($AC905&amp;"-"&amp;$F905,Bonuses!$B$1:$G$1006,5,FALSE)),"",IF(VLOOKUP($AC905&amp;"-"&amp;$F905,Bonuses!$B$1:$G$1006,5,FALSE)="","",VLOOKUP($AC905&amp;"-"&amp;$F905,Bonuses!$B$1:$G$1006,6,FALSE)&amp;" yrs, "&amp;VLOOKUP($AC905&amp;"-"&amp;$F905,Bonuses!$B$1:$G$1006,5,FALSE)))</f>
        <v/>
      </c>
    </row>
    <row r="906" spans="1:32" s="19" customFormat="1" hidden="1" x14ac:dyDescent="0.3">
      <c r="A906" s="19">
        <v>8515</v>
      </c>
      <c r="B906" s="19">
        <f t="shared" si="63"/>
        <v>0</v>
      </c>
      <c r="C906" s="14" t="str">
        <f>IF(ISNUMBER(IFERROR(VLOOKUP($A906,Pit!$A$4:$A$600,1,FALSE),"B")),"P","B")</f>
        <v>B</v>
      </c>
      <c r="D906" s="15">
        <f>IF($C906="B",VLOOKUP($A906,Bat!$A$4:$BG$1500,D$1,FALSE),VLOOKUP($A906,Pit!$A$4:$BA$1686,D$2,FALSE))</f>
        <v>8515</v>
      </c>
      <c r="E906" s="14" t="str">
        <f>IF($C906="B",VLOOKUP($A906,Bat!$A$4:$BG$1500,E$1,FALSE),VLOOKUP($A906,Pit!$A$4:$BA$1686,E$2,FALSE))</f>
        <v>3B</v>
      </c>
      <c r="F906" s="14" t="str">
        <f>IF($C906="B",VLOOKUP($A906,Bat!$A$4:$BG$1500,F$1,FALSE),VLOOKUP($A906,Pit!$A$4:$BA$1686,F$2,FALSE))</f>
        <v>Ralph</v>
      </c>
      <c r="G906" s="14" t="str">
        <f>IF($C906="B",VLOOKUP($A906,Bat!$A$4:$BG$1500,G$1,FALSE),VLOOKUP($A906,Pit!$A$4:$BA$1686,G$2,FALSE))</f>
        <v>May</v>
      </c>
      <c r="H906" s="14">
        <f>IF($C906="B",VLOOKUP($A906,Bat!$A$4:$BG$1500,H$1,FALSE),VLOOKUP($A906,Pit!$A$4:$BA$1686,H$2,FALSE))</f>
        <v>21</v>
      </c>
      <c r="I906" s="14" t="str">
        <f>IF($C906="B",VLOOKUP($A906,Bat!$A$4:$BG$1500,I$1,FALSE),VLOOKUP($A906,Pit!$A$4:$BA$1686,I$2,FALSE))</f>
        <v>R</v>
      </c>
      <c r="J906" s="14" t="str">
        <f>IF($C906="B",VLOOKUP($A906,Bat!$A$4:$BG$1500,J$1,FALSE),VLOOKUP($A906,Pit!$A$4:$BA$1686,J$2,FALSE))</f>
        <v>R</v>
      </c>
      <c r="K906" s="14" t="str">
        <f>IF($C906="B",VLOOKUP($A906,Bat!$A$4:$BG$1500,K$1,FALSE),VLOOKUP($A906,Pit!$A$4:$BA$1686,K$2,FALSE))</f>
        <v>Low</v>
      </c>
      <c r="L906" s="15" t="str">
        <f>IF($C906="B",VLOOKUP($A906,Bat!$A$4:$BG$1500,L$1,FALSE),VLOOKUP($A906,Pit!$A$4:$BA$1686,L$2,FALSE))</f>
        <v>Normal</v>
      </c>
      <c r="M906" s="14">
        <f>IF($C906="B",VLOOKUP($A906,Bat!$A$4:$BG$1500,M$1,FALSE),VLOOKUP($A906,Pit!$A$4:$BA$1686,M$2,FALSE))</f>
        <v>3</v>
      </c>
      <c r="N906" s="14">
        <f>IF($C906="B",VLOOKUP($A906,Bat!$A$4:$BG$1500,N$1,FALSE),VLOOKUP($A906,Pit!$A$4:$BA$1686,N$2,FALSE))</f>
        <v>4</v>
      </c>
      <c r="O906" s="14">
        <f>IF($C906="B",VLOOKUP($A906,Bat!$A$4:$BG$1500,O$1,FALSE),VLOOKUP($A906,Pit!$A$4:$BA$1686,O$2,FALSE))</f>
        <v>2</v>
      </c>
      <c r="P906" s="14">
        <f>IF($C906="B",VLOOKUP($A906,Bat!$A$4:$BG$1500,P$1,FALSE),VLOOKUP($A906,Pit!$A$4:$BA$1686,P$2,FALSE))</f>
        <v>5</v>
      </c>
      <c r="Q906" s="15">
        <f>IF($C906="B",VLOOKUP($A906,Bat!$A$4:$BG$1500,Q$1,FALSE),VLOOKUP($A906,Pit!$A$4:$BA$1686,Q$2,FALSE))</f>
        <v>3</v>
      </c>
      <c r="R906" s="16">
        <f>IF($C906="B",VLOOKUP($A906,Bat!$A$4:$BG$1500,R$1,FALSE),VLOOKUP($A906,Pit!$A$4:$BA$1686,R$2,FALSE))</f>
        <v>104.8575119721956</v>
      </c>
      <c r="S906" s="17">
        <f>IF($C906="B",VLOOKUP($A906,Bat!$A$4:$BG$1500,S$1,FALSE),VLOOKUP($A906,Pit!$A$4:$BA$1686,S$2,FALSE))</f>
        <v>-0.67898825656761774</v>
      </c>
      <c r="T906" s="48" t="str">
        <f>IF($C906="B",VLOOKUP($A906,Bat!$A$4:$BG$1500,T$1,FALSE),VLOOKUP($A906,Pit!$A$4:$BA$1686,T$2,FALSE))</f>
        <v>-</v>
      </c>
      <c r="U906" s="19">
        <f>IF($C906="B",VLOOKUP($A906,Bat!$A$4:$AU$1464,46,FALSE),VLOOKUP($A906,Pit!$A$4:$BD$1664,55,FALSE))</f>
        <v>800</v>
      </c>
      <c r="V906" s="19">
        <f>IF($C906="B",VLOOKUP($A906,Bat!$A$4:$BA$1464,47,FALSE),VLOOKUP($A906,Pit!$A$4:$BF$1664,56,FALSE))</f>
        <v>800</v>
      </c>
      <c r="W906" s="19">
        <f>IF($C906="B",VLOOKUP($A906,Bat!$A$4:$BA$1464,48,FALSE),VLOOKUP($A906,Pit!$A$4:$BF$1664,57,FALSE))</f>
        <v>0</v>
      </c>
      <c r="X906" s="14">
        <f t="shared" si="64"/>
        <v>1717</v>
      </c>
      <c r="Y906" s="20">
        <f t="shared" si="65"/>
        <v>867</v>
      </c>
      <c r="Z906" s="14" t="str">
        <f>IFERROR(VLOOKUP($D906,Results37!$F$3:$L$1396,Z$1,FALSE),"")</f>
        <v/>
      </c>
      <c r="AA906" s="43" t="str">
        <f>IF(ISERROR(VLOOKUP(D906,Results37!$F$3:$O$1399,AA$1,FALSE)),"",IF(VLOOKUP(D906,Results37!$F$3:$O$1399,AA$1+1,FALSE)=1,"S"&amp;VLOOKUP(D906,Results37!$F$3:$O$1399,AA$1,FALSE),VLOOKUP(D906,Results37!$F$3:$O$1399,AA$1,FALSE)))</f>
        <v/>
      </c>
      <c r="AB906" s="14" t="str">
        <f>IFERROR(VLOOKUP($D906,Results37!$F$3:$L$1396,AB$1,FALSE),"")</f>
        <v/>
      </c>
      <c r="AC906" s="14" t="str">
        <f>IFERROR(VLOOKUP($D906,Results37!$F$3:$L$1396,AC$1,FALSE),"")</f>
        <v/>
      </c>
      <c r="AD906" s="14" t="e">
        <f t="shared" si="66"/>
        <v>#VALUE!</v>
      </c>
      <c r="AE906" s="18" t="str">
        <f>IF(ISERROR(VLOOKUP($AC906&amp;"-"&amp;$F906&amp;" "&amp;G906,Bonuses!$B$1:$G$1006,4,FALSE)),"",INT(VLOOKUP($AC906&amp;"-"&amp;$F906&amp;" "&amp;$G906,Bonuses!$B$1:$G$1006,4,FALSE)))</f>
        <v/>
      </c>
      <c r="AF906" s="14" t="str">
        <f>AA906&amp;"."&amp;AB906&amp;" ("&amp;Z906&amp;") - "&amp;E906&amp;" "&amp;F906&amp;" "&amp;G906</f>
        <v>. () - 3B Ralph May</v>
      </c>
    </row>
    <row r="907" spans="1:32" s="19" customFormat="1" hidden="1" x14ac:dyDescent="0.3">
      <c r="A907" s="19">
        <v>13189</v>
      </c>
      <c r="B907" s="19">
        <f t="shared" si="63"/>
        <v>0</v>
      </c>
      <c r="C907" s="14" t="str">
        <f>IF(ISNUMBER(IFERROR(VLOOKUP($A907,Pit!$A$4:$A$600,1,FALSE),"B")),"P","B")</f>
        <v>B</v>
      </c>
      <c r="D907" s="15">
        <f>IF($C907="B",VLOOKUP($A907,Bat!$A$4:$BG$1500,D$1,FALSE),VLOOKUP($A907,Pit!$A$4:$BA$1686,D$2,FALSE))</f>
        <v>13189</v>
      </c>
      <c r="E907" s="14" t="str">
        <f>IF($C907="B",VLOOKUP($A907,Bat!$A$4:$BG$1500,E$1,FALSE),VLOOKUP($A907,Pit!$A$4:$BA$1686,E$2,FALSE))</f>
        <v>1B</v>
      </c>
      <c r="F907" s="14" t="str">
        <f>IF($C907="B",VLOOKUP($A907,Bat!$A$4:$BG$1500,F$1,FALSE),VLOOKUP($A907,Pit!$A$4:$BA$1686,F$2,FALSE))</f>
        <v>Tadakuni</v>
      </c>
      <c r="G907" s="14" t="str">
        <f>IF($C907="B",VLOOKUP($A907,Bat!$A$4:$BG$1500,G$1,FALSE),VLOOKUP($A907,Pit!$A$4:$BA$1686,G$2,FALSE))</f>
        <v>Fujita</v>
      </c>
      <c r="H907" s="14">
        <f>IF($C907="B",VLOOKUP($A907,Bat!$A$4:$BG$1500,H$1,FALSE),VLOOKUP($A907,Pit!$A$4:$BA$1686,H$2,FALSE))</f>
        <v>21</v>
      </c>
      <c r="I907" s="14" t="str">
        <f>IF($C907="B",VLOOKUP($A907,Bat!$A$4:$BG$1500,I$1,FALSE),VLOOKUP($A907,Pit!$A$4:$BA$1686,I$2,FALSE))</f>
        <v>R</v>
      </c>
      <c r="J907" s="14" t="str">
        <f>IF($C907="B",VLOOKUP($A907,Bat!$A$4:$BG$1500,J$1,FALSE),VLOOKUP($A907,Pit!$A$4:$BA$1686,J$2,FALSE))</f>
        <v>R</v>
      </c>
      <c r="K907" s="14" t="str">
        <f>IF($C907="B",VLOOKUP($A907,Bat!$A$4:$BG$1500,K$1,FALSE),VLOOKUP($A907,Pit!$A$4:$BA$1686,K$2,FALSE))</f>
        <v>Low</v>
      </c>
      <c r="L907" s="15" t="str">
        <f>IF($C907="B",VLOOKUP($A907,Bat!$A$4:$BG$1500,L$1,FALSE),VLOOKUP($A907,Pit!$A$4:$BA$1686,L$2,FALSE))</f>
        <v>Normal</v>
      </c>
      <c r="M907" s="14">
        <f>IF($C907="B",VLOOKUP($A907,Bat!$A$4:$BG$1500,M$1,FALSE),VLOOKUP($A907,Pit!$A$4:$BA$1686,M$2,FALSE))</f>
        <v>3</v>
      </c>
      <c r="N907" s="14">
        <f>IF($C907="B",VLOOKUP($A907,Bat!$A$4:$BG$1500,N$1,FALSE),VLOOKUP($A907,Pit!$A$4:$BA$1686,N$2,FALSE))</f>
        <v>3</v>
      </c>
      <c r="O907" s="14">
        <f>IF($C907="B",VLOOKUP($A907,Bat!$A$4:$BG$1500,O$1,FALSE),VLOOKUP($A907,Pit!$A$4:$BA$1686,O$2,FALSE))</f>
        <v>4</v>
      </c>
      <c r="P907" s="14">
        <f>IF($C907="B",VLOOKUP($A907,Bat!$A$4:$BG$1500,P$1,FALSE),VLOOKUP($A907,Pit!$A$4:$BA$1686,P$2,FALSE))</f>
        <v>4</v>
      </c>
      <c r="Q907" s="15">
        <f>IF($C907="B",VLOOKUP($A907,Bat!$A$4:$BG$1500,Q$1,FALSE),VLOOKUP($A907,Pit!$A$4:$BA$1686,Q$2,FALSE))</f>
        <v>3</v>
      </c>
      <c r="R907" s="16">
        <f>IF($C907="B",VLOOKUP($A907,Bat!$A$4:$BG$1500,R$1,FALSE),VLOOKUP($A907,Pit!$A$4:$BA$1686,R$2,FALSE))</f>
        <v>104.83931721300272</v>
      </c>
      <c r="S907" s="17">
        <f>IF($C907="B",VLOOKUP($A907,Bat!$A$4:$BG$1500,S$1,FALSE),VLOOKUP($A907,Pit!$A$4:$BA$1686,S$2,FALSE))</f>
        <v>-0.68278893754976722</v>
      </c>
      <c r="T907" s="48" t="str">
        <f>IF($C907="B",VLOOKUP($A907,Bat!$A$4:$BG$1500,T$1,FALSE),VLOOKUP($A907,Pit!$A$4:$BA$1686,T$2,FALSE))</f>
        <v>-</v>
      </c>
      <c r="U907" s="19">
        <f>IF($C907="B",VLOOKUP($A907,Bat!$A$4:$AU$1464,46,FALSE),VLOOKUP($A907,Pit!$A$4:$BD$1664,55,FALSE))</f>
        <v>800</v>
      </c>
      <c r="V907" s="19">
        <f>IF($C907="B",VLOOKUP($A907,Bat!$A$4:$BA$1464,47,FALSE),VLOOKUP($A907,Pit!$A$4:$BF$1664,56,FALSE))</f>
        <v>800</v>
      </c>
      <c r="W907" s="19">
        <f>IF($C907="B",VLOOKUP($A907,Bat!$A$4:$BA$1464,48,FALSE),VLOOKUP($A907,Pit!$A$4:$BF$1664,57,FALSE))</f>
        <v>0</v>
      </c>
      <c r="X907" s="14">
        <f t="shared" si="64"/>
        <v>1718</v>
      </c>
      <c r="Y907" s="20">
        <f t="shared" si="65"/>
        <v>868</v>
      </c>
      <c r="Z907" s="14">
        <f>IFERROR(VLOOKUP($D907,Results37!$F$3:$L$1396,Z$1,FALSE),"")</f>
        <v>540</v>
      </c>
      <c r="AA907" s="43">
        <f>IF(ISERROR(VLOOKUP(D907,Results37!$F$3:$O$1399,AA$1,FALSE)),"",IF(VLOOKUP(D907,Results37!$F$3:$O$1399,AA$1+1,FALSE)=1,"S"&amp;VLOOKUP(D907,Results37!$F$3:$O$1399,AA$1,FALSE),VLOOKUP(D907,Results37!$F$3:$O$1399,AA$1,FALSE)))</f>
        <v>18</v>
      </c>
      <c r="AB907" s="14">
        <f>IFERROR(VLOOKUP($D907,Results37!$F$3:$L$1396,AB$1,FALSE),"")</f>
        <v>8</v>
      </c>
      <c r="AC907" s="14" t="str">
        <f>IFERROR(VLOOKUP($D907,Results37!$F$3:$L$1396,AC$1,FALSE),"")</f>
        <v>San Antonio Calzones of Laredo</v>
      </c>
      <c r="AD907" s="14">
        <f t="shared" si="66"/>
        <v>1178</v>
      </c>
      <c r="AE907" s="18" t="str">
        <f>IF(ISERROR(VLOOKUP($AC907&amp;"-"&amp;$F907&amp;" "&amp;G907,Bonuses!$B$1:$G$1006,4,FALSE)),"",INT(VLOOKUP($AC907&amp;"-"&amp;$F907&amp;" "&amp;$G907,Bonuses!$B$1:$G$1006,4,FALSE)))</f>
        <v/>
      </c>
      <c r="AF907" s="14" t="str">
        <f>AA907&amp;"."&amp;AB907&amp;" ("&amp;Z907&amp;") - "&amp;E907&amp;" "&amp;F907&amp;" "&amp;G907</f>
        <v>18.8 (540) - 1B Tadakuni Fujita</v>
      </c>
    </row>
    <row r="908" spans="1:32" s="19" customFormat="1" hidden="1" x14ac:dyDescent="0.3">
      <c r="A908" s="19">
        <v>5200</v>
      </c>
      <c r="B908" s="19">
        <f t="shared" si="63"/>
        <v>0</v>
      </c>
      <c r="C908" s="14" t="str">
        <f>IF(ISNUMBER(IFERROR(VLOOKUP($A908,Pit!$A$4:$A$600,1,FALSE),"B")),"P","B")</f>
        <v>P</v>
      </c>
      <c r="D908" s="15">
        <f>IF($C908="B",VLOOKUP($A908,Bat!$A$4:$BG$1500,D$1,FALSE),VLOOKUP($A908,Pit!$A$4:$BA$1686,D$2,FALSE))</f>
        <v>5200</v>
      </c>
      <c r="E908" s="14" t="str">
        <f>IF($C908="B",VLOOKUP($A908,Bat!$A$4:$BG$1500,E$1,FALSE),VLOOKUP($A908,Pit!$A$4:$BA$1686,E$2,FALSE))</f>
        <v>SP</v>
      </c>
      <c r="F908" s="14" t="str">
        <f>IF($C908="B",VLOOKUP($A908,Bat!$A$4:$BG$1500,F$1,FALSE),VLOOKUP($A908,Pit!$A$4:$BA$1686,F$2,FALSE))</f>
        <v>Byron</v>
      </c>
      <c r="G908" s="14" t="str">
        <f>IF($C908="B",VLOOKUP($A908,Bat!$A$4:$BG$1500,G$1,FALSE),VLOOKUP($A908,Pit!$A$4:$BA$1686,G$2,FALSE))</f>
        <v>Green</v>
      </c>
      <c r="H908" s="14">
        <f>IF($C908="B",VLOOKUP($A908,Bat!$A$4:$BG$1500,H$1,FALSE),VLOOKUP($A908,Pit!$A$4:$BA$1686,H$2,FALSE))</f>
        <v>21</v>
      </c>
      <c r="I908" s="14" t="str">
        <f>IF($C908="B",VLOOKUP($A908,Bat!$A$4:$BG$1500,I$1,FALSE),VLOOKUP($A908,Pit!$A$4:$BA$1686,I$2,FALSE))</f>
        <v>R</v>
      </c>
      <c r="J908" s="14" t="str">
        <f>IF($C908="B",VLOOKUP($A908,Bat!$A$4:$BG$1500,J$1,FALSE),VLOOKUP($A908,Pit!$A$4:$BA$1686,J$2,FALSE))</f>
        <v>R</v>
      </c>
      <c r="K908" s="14" t="str">
        <f>IF($C908="B",VLOOKUP($A908,Bat!$A$4:$BG$1500,K$1,FALSE),VLOOKUP($A908,Pit!$A$4:$BA$1686,K$2,FALSE))</f>
        <v>Low</v>
      </c>
      <c r="L908" s="15" t="str">
        <f>IF($C908="B",VLOOKUP($A908,Bat!$A$4:$BG$1500,L$1,FALSE),VLOOKUP($A908,Pit!$A$4:$BA$1686,L$2,FALSE))</f>
        <v>Normal</v>
      </c>
      <c r="M908" s="14">
        <f>IF($C908="B",VLOOKUP($A908,Bat!$A$4:$BG$1500,M$1,FALSE),VLOOKUP($A908,Pit!$A$4:$BA$1686,M$2,FALSE))</f>
        <v>4</v>
      </c>
      <c r="N908" s="14">
        <f>IF($C908="B",VLOOKUP($A908,Bat!$A$4:$BG$1500,N$1,FALSE),VLOOKUP($A908,Pit!$A$4:$BA$1686,N$2,FALSE))</f>
        <v>2</v>
      </c>
      <c r="O908" s="14">
        <f>IF($C908="B",VLOOKUP($A908,Bat!$A$4:$BG$1500,O$1,FALSE),VLOOKUP($A908,Pit!$A$4:$BA$1686,O$2,FALSE))</f>
        <v>2</v>
      </c>
      <c r="P908" s="14" t="str">
        <f>IF($C908="B",VLOOKUP($A908,Bat!$A$4:$BG$1500,P$1,FALSE),VLOOKUP($A908,Pit!$A$4:$BA$1686,P$2,FALSE))</f>
        <v>92-94 Mph</v>
      </c>
      <c r="Q908" s="15">
        <f>IF($C908="B",VLOOKUP($A908,Bat!$A$4:$BG$1500,Q$1,FALSE),VLOOKUP($A908,Pit!$A$4:$BA$1686,Q$2,FALSE))</f>
        <v>9</v>
      </c>
      <c r="R908" s="16">
        <f>IF($C908="B",VLOOKUP($A908,Bat!$A$4:$BG$1500,R$1,FALSE),VLOOKUP($A908,Pit!$A$4:$BA$1686,R$2,FALSE))</f>
        <v>94.152779171044173</v>
      </c>
      <c r="S908" s="17">
        <f>IF($C908="B",VLOOKUP($A908,Bat!$A$4:$BG$1500,S$1,FALSE),VLOOKUP($A908,Pit!$A$4:$BA$1686,S$2,FALSE))</f>
        <v>-0.63160843685726831</v>
      </c>
      <c r="T908" s="48" t="str">
        <f>IF($C908="B",VLOOKUP($A908,Bat!$A$4:$BG$1500,T$1,FALSE),VLOOKUP($A908,Pit!$A$4:$BA$1686,T$2,FALSE))</f>
        <v>-</v>
      </c>
      <c r="U908" s="19">
        <f>IF($C908="B",VLOOKUP($A908,Bat!$A$4:$AU$1464,46,FALSE),VLOOKUP($A908,Pit!$A$4:$BD$1664,55,FALSE))</f>
        <v>800</v>
      </c>
      <c r="V908" s="19">
        <f>IF($C908="B",VLOOKUP($A908,Bat!$A$4:$BA$1464,47,FALSE),VLOOKUP($A908,Pit!$A$4:$BF$1664,56,FALSE))</f>
        <v>800</v>
      </c>
      <c r="W908" s="19">
        <f>IF($C908="B",VLOOKUP($A908,Bat!$A$4:$BA$1464,48,FALSE),VLOOKUP($A908,Pit!$A$4:$BF$1664,57,FALSE))</f>
        <v>0</v>
      </c>
      <c r="X908" s="14">
        <f t="shared" si="64"/>
        <v>1682</v>
      </c>
      <c r="Y908" s="20">
        <f t="shared" si="65"/>
        <v>832</v>
      </c>
      <c r="Z908" s="14">
        <f>IFERROR(VLOOKUP($D908,Results37!$F$3:$L$1396,Z$1,FALSE),"")</f>
        <v>612</v>
      </c>
      <c r="AA908" s="43">
        <f>IF(ISERROR(VLOOKUP(D908,Results37!$F$3:$O$1399,AA$1,FALSE)),"",IF(VLOOKUP(D908,Results37!$F$3:$O$1399,AA$1+1,FALSE)=1,"S"&amp;VLOOKUP(D908,Results37!$F$3:$O$1399,AA$1,FALSE),VLOOKUP(D908,Results37!$F$3:$O$1399,AA$1,FALSE)))</f>
        <v>20</v>
      </c>
      <c r="AB908" s="14">
        <f>IFERROR(VLOOKUP($D908,Results37!$F$3:$L$1396,AB$1,FALSE),"")</f>
        <v>16</v>
      </c>
      <c r="AC908" s="14" t="str">
        <f>IFERROR(VLOOKUP($D908,Results37!$F$3:$L$1396,AC$1,FALSE),"")</f>
        <v>Reno Zephyrs</v>
      </c>
      <c r="AD908" s="14">
        <f t="shared" si="66"/>
        <v>1070</v>
      </c>
      <c r="AE908" s="18" t="str">
        <f>IF(ISERROR(VLOOKUP($AC908&amp;"-"&amp;$F908&amp;" "&amp;G908,Bonuses!$B$1:$G$1006,4,FALSE)),"",INT(VLOOKUP($AC908&amp;"-"&amp;$F908&amp;" "&amp;$G908,Bonuses!$B$1:$G$1006,4,FALSE)))</f>
        <v/>
      </c>
      <c r="AF908" s="14" t="str">
        <f>IF(ISERROR(VLOOKUP($AC908&amp;"-"&amp;$F908,Bonuses!$B$1:$G$1006,5,FALSE)),"",IF(VLOOKUP($AC908&amp;"-"&amp;$F908,Bonuses!$B$1:$G$1006,5,FALSE)="","",VLOOKUP($AC908&amp;"-"&amp;$F908,Bonuses!$B$1:$G$1006,6,FALSE)&amp;" yrs, "&amp;VLOOKUP($AC908&amp;"-"&amp;$F908,Bonuses!$B$1:$G$1006,5,FALSE)))</f>
        <v/>
      </c>
    </row>
    <row r="909" spans="1:32" s="19" customFormat="1" hidden="1" x14ac:dyDescent="0.3">
      <c r="A909" s="19">
        <v>13196</v>
      </c>
      <c r="B909" s="19">
        <f t="shared" si="63"/>
        <v>0</v>
      </c>
      <c r="C909" s="14" t="str">
        <f>IF(ISNUMBER(IFERROR(VLOOKUP($A909,Pit!$A$4:$A$600,1,FALSE),"B")),"P","B")</f>
        <v>P</v>
      </c>
      <c r="D909" s="15">
        <f>IF($C909="B",VLOOKUP($A909,Bat!$A$4:$BG$1500,D$1,FALSE),VLOOKUP($A909,Pit!$A$4:$BA$1686,D$2,FALSE))</f>
        <v>13196</v>
      </c>
      <c r="E909" s="14" t="str">
        <f>IF($C909="B",VLOOKUP($A909,Bat!$A$4:$BG$1500,E$1,FALSE),VLOOKUP($A909,Pit!$A$4:$BA$1686,E$2,FALSE))</f>
        <v>RP</v>
      </c>
      <c r="F909" s="14" t="str">
        <f>IF($C909="B",VLOOKUP($A909,Bat!$A$4:$BG$1500,F$1,FALSE),VLOOKUP($A909,Pit!$A$4:$BA$1686,F$2,FALSE))</f>
        <v>Jack</v>
      </c>
      <c r="G909" s="14" t="str">
        <f>IF($C909="B",VLOOKUP($A909,Bat!$A$4:$BG$1500,G$1,FALSE),VLOOKUP($A909,Pit!$A$4:$BA$1686,G$2,FALSE))</f>
        <v>Schuur</v>
      </c>
      <c r="H909" s="14">
        <f>IF($C909="B",VLOOKUP($A909,Bat!$A$4:$BG$1500,H$1,FALSE),VLOOKUP($A909,Pit!$A$4:$BA$1686,H$2,FALSE))</f>
        <v>21</v>
      </c>
      <c r="I909" s="14" t="str">
        <f>IF($C909="B",VLOOKUP($A909,Bat!$A$4:$BG$1500,I$1,FALSE),VLOOKUP($A909,Pit!$A$4:$BA$1686,I$2,FALSE))</f>
        <v>S</v>
      </c>
      <c r="J909" s="14" t="str">
        <f>IF($C909="B",VLOOKUP($A909,Bat!$A$4:$BG$1500,J$1,FALSE),VLOOKUP($A909,Pit!$A$4:$BA$1686,J$2,FALSE))</f>
        <v>R</v>
      </c>
      <c r="K909" s="14" t="str">
        <f>IF($C909="B",VLOOKUP($A909,Bat!$A$4:$BG$1500,K$1,FALSE),VLOOKUP($A909,Pit!$A$4:$BA$1686,K$2,FALSE))</f>
        <v>Low</v>
      </c>
      <c r="L909" s="15" t="str">
        <f>IF($C909="B",VLOOKUP($A909,Bat!$A$4:$BG$1500,L$1,FALSE),VLOOKUP($A909,Pit!$A$4:$BA$1686,L$2,FALSE))</f>
        <v>Normal</v>
      </c>
      <c r="M909" s="14">
        <f>IF($C909="B",VLOOKUP($A909,Bat!$A$4:$BG$1500,M$1,FALSE),VLOOKUP($A909,Pit!$A$4:$BA$1686,M$2,FALSE))</f>
        <v>5</v>
      </c>
      <c r="N909" s="14">
        <f>IF($C909="B",VLOOKUP($A909,Bat!$A$4:$BG$1500,N$1,FALSE),VLOOKUP($A909,Pit!$A$4:$BA$1686,N$2,FALSE))</f>
        <v>1</v>
      </c>
      <c r="O909" s="14">
        <f>IF($C909="B",VLOOKUP($A909,Bat!$A$4:$BG$1500,O$1,FALSE),VLOOKUP($A909,Pit!$A$4:$BA$1686,O$2,FALSE))</f>
        <v>2</v>
      </c>
      <c r="P909" s="14" t="str">
        <f>IF($C909="B",VLOOKUP($A909,Bat!$A$4:$BG$1500,P$1,FALSE),VLOOKUP($A909,Pit!$A$4:$BA$1686,P$2,FALSE))</f>
        <v>92-94 Mph</v>
      </c>
      <c r="Q909" s="15">
        <f>IF($C909="B",VLOOKUP($A909,Bat!$A$4:$BG$1500,Q$1,FALSE),VLOOKUP($A909,Pit!$A$4:$BA$1686,Q$2,FALSE))</f>
        <v>8</v>
      </c>
      <c r="R909" s="16">
        <f>IF($C909="B",VLOOKUP($A909,Bat!$A$4:$BG$1500,R$1,FALSE),VLOOKUP($A909,Pit!$A$4:$BA$1686,R$2,FALSE))</f>
        <v>94.137971332626535</v>
      </c>
      <c r="S909" s="17">
        <f>IF($C909="B",VLOOKUP($A909,Bat!$A$4:$BG$1500,S$1,FALSE),VLOOKUP($A909,Pit!$A$4:$BA$1686,S$2,FALSE))</f>
        <v>-0.63297455863680741</v>
      </c>
      <c r="T909" s="48" t="str">
        <f>IF($C909="B",VLOOKUP($A909,Bat!$A$4:$BG$1500,T$1,FALSE),VLOOKUP($A909,Pit!$A$4:$BA$1686,T$2,FALSE))</f>
        <v>$43k</v>
      </c>
      <c r="U909" s="19">
        <f>IF($C909="B",VLOOKUP($A909,Bat!$A$4:$AU$1464,46,FALSE),VLOOKUP($A909,Pit!$A$4:$BD$1664,55,FALSE))</f>
        <v>800</v>
      </c>
      <c r="V909" s="19">
        <f>IF($C909="B",VLOOKUP($A909,Bat!$A$4:$BA$1464,47,FALSE),VLOOKUP($A909,Pit!$A$4:$BF$1664,56,FALSE))</f>
        <v>800</v>
      </c>
      <c r="W909" s="19">
        <f>IF($C909="B",VLOOKUP($A909,Bat!$A$4:$BA$1464,48,FALSE),VLOOKUP($A909,Pit!$A$4:$BF$1664,57,FALSE))</f>
        <v>0</v>
      </c>
      <c r="X909" s="14">
        <f t="shared" si="64"/>
        <v>1684</v>
      </c>
      <c r="Y909" s="20">
        <f t="shared" si="65"/>
        <v>834</v>
      </c>
      <c r="Z909" s="14" t="str">
        <f>IFERROR(VLOOKUP($D909,Results37!$F$3:$L$1396,Z$1,FALSE),"")</f>
        <v/>
      </c>
      <c r="AA909" s="43" t="str">
        <f>IF(ISERROR(VLOOKUP(D909,Results37!$F$3:$O$1399,AA$1,FALSE)),"",IF(VLOOKUP(D909,Results37!$F$3:$O$1399,AA$1+1,FALSE)=1,"S"&amp;VLOOKUP(D909,Results37!$F$3:$O$1399,AA$1,FALSE),VLOOKUP(D909,Results37!$F$3:$O$1399,AA$1,FALSE)))</f>
        <v/>
      </c>
      <c r="AB909" s="14" t="str">
        <f>IFERROR(VLOOKUP($D909,Results37!$F$3:$L$1396,AB$1,FALSE),"")</f>
        <v/>
      </c>
      <c r="AC909" s="14" t="str">
        <f>IFERROR(VLOOKUP($D909,Results37!$F$3:$L$1396,AC$1,FALSE),"")</f>
        <v/>
      </c>
      <c r="AD909" s="14" t="e">
        <f t="shared" si="66"/>
        <v>#VALUE!</v>
      </c>
      <c r="AE909" s="18" t="str">
        <f>IF(ISERROR(VLOOKUP($AC909&amp;"-"&amp;$F909&amp;" "&amp;G909,Bonuses!$B$1:$G$1006,4,FALSE)),"",INT(VLOOKUP($AC909&amp;"-"&amp;$F909&amp;" "&amp;$G909,Bonuses!$B$1:$G$1006,4,FALSE)))</f>
        <v/>
      </c>
      <c r="AF909" s="14" t="str">
        <f>IF(ISERROR(VLOOKUP($AC909&amp;"-"&amp;$F909,Bonuses!$B$1:$G$1006,5,FALSE)),"",IF(VLOOKUP($AC909&amp;"-"&amp;$F909,Bonuses!$B$1:$G$1006,5,FALSE)="","",VLOOKUP($AC909&amp;"-"&amp;$F909,Bonuses!$B$1:$G$1006,6,FALSE)&amp;" yrs, "&amp;VLOOKUP($AC909&amp;"-"&amp;$F909,Bonuses!$B$1:$G$1006,5,FALSE)))</f>
        <v/>
      </c>
    </row>
    <row r="910" spans="1:32" s="19" customFormat="1" hidden="1" x14ac:dyDescent="0.3">
      <c r="A910" s="19">
        <v>16772</v>
      </c>
      <c r="B910" s="19">
        <f t="shared" si="63"/>
        <v>0</v>
      </c>
      <c r="C910" s="14" t="str">
        <f>IF(ISNUMBER(IFERROR(VLOOKUP($A910,Pit!$A$4:$A$600,1,FALSE),"B")),"P","B")</f>
        <v>P</v>
      </c>
      <c r="D910" s="15">
        <f>IF($C910="B",VLOOKUP($A910,Bat!$A$4:$BG$1500,D$1,FALSE),VLOOKUP($A910,Pit!$A$4:$BA$1686,D$2,FALSE))</f>
        <v>16772</v>
      </c>
      <c r="E910" s="14" t="str">
        <f>IF($C910="B",VLOOKUP($A910,Bat!$A$4:$BG$1500,E$1,FALSE),VLOOKUP($A910,Pit!$A$4:$BA$1686,E$2,FALSE))</f>
        <v>RP</v>
      </c>
      <c r="F910" s="14" t="str">
        <f>IF($C910="B",VLOOKUP($A910,Bat!$A$4:$BG$1500,F$1,FALSE),VLOOKUP($A910,Pit!$A$4:$BA$1686,F$2,FALSE))</f>
        <v>Jorge</v>
      </c>
      <c r="G910" s="14" t="str">
        <f>IF($C910="B",VLOOKUP($A910,Bat!$A$4:$BG$1500,G$1,FALSE),VLOOKUP($A910,Pit!$A$4:$BA$1686,G$2,FALSE))</f>
        <v>Negrete</v>
      </c>
      <c r="H910" s="14">
        <f>IF($C910="B",VLOOKUP($A910,Bat!$A$4:$BG$1500,H$1,FALSE),VLOOKUP($A910,Pit!$A$4:$BA$1686,H$2,FALSE))</f>
        <v>18</v>
      </c>
      <c r="I910" s="14" t="str">
        <f>IF($C910="B",VLOOKUP($A910,Bat!$A$4:$BG$1500,I$1,FALSE),VLOOKUP($A910,Pit!$A$4:$BA$1686,I$2,FALSE))</f>
        <v>R</v>
      </c>
      <c r="J910" s="14" t="str">
        <f>IF($C910="B",VLOOKUP($A910,Bat!$A$4:$BG$1500,J$1,FALSE),VLOOKUP($A910,Pit!$A$4:$BA$1686,J$2,FALSE))</f>
        <v>L</v>
      </c>
      <c r="K910" s="14" t="str">
        <f>IF($C910="B",VLOOKUP($A910,Bat!$A$4:$BG$1500,K$1,FALSE),VLOOKUP($A910,Pit!$A$4:$BA$1686,K$2,FALSE))</f>
        <v>Low</v>
      </c>
      <c r="L910" s="15" t="str">
        <f>IF($C910="B",VLOOKUP($A910,Bat!$A$4:$BG$1500,L$1,FALSE),VLOOKUP($A910,Pit!$A$4:$BA$1686,L$2,FALSE))</f>
        <v>Normal</v>
      </c>
      <c r="M910" s="14">
        <f>IF($C910="B",VLOOKUP($A910,Bat!$A$4:$BG$1500,M$1,FALSE),VLOOKUP($A910,Pit!$A$4:$BA$1686,M$2,FALSE))</f>
        <v>4</v>
      </c>
      <c r="N910" s="14">
        <f>IF($C910="B",VLOOKUP($A910,Bat!$A$4:$BG$1500,N$1,FALSE),VLOOKUP($A910,Pit!$A$4:$BA$1686,N$2,FALSE))</f>
        <v>1</v>
      </c>
      <c r="O910" s="14">
        <f>IF($C910="B",VLOOKUP($A910,Bat!$A$4:$BG$1500,O$1,FALSE),VLOOKUP($A910,Pit!$A$4:$BA$1686,O$2,FALSE))</f>
        <v>2</v>
      </c>
      <c r="P910" s="14" t="str">
        <f>IF($C910="B",VLOOKUP($A910,Bat!$A$4:$BG$1500,P$1,FALSE),VLOOKUP($A910,Pit!$A$4:$BA$1686,P$2,FALSE))</f>
        <v>88-90 Mph</v>
      </c>
      <c r="Q910" s="15">
        <f>IF($C910="B",VLOOKUP($A910,Bat!$A$4:$BG$1500,Q$1,FALSE),VLOOKUP($A910,Pit!$A$4:$BA$1686,Q$2,FALSE))</f>
        <v>5</v>
      </c>
      <c r="R910" s="16">
        <f>IF($C910="B",VLOOKUP($A910,Bat!$A$4:$BG$1500,R$1,FALSE),VLOOKUP($A910,Pit!$A$4:$BA$1686,R$2,FALSE))</f>
        <v>86.609073902722145</v>
      </c>
      <c r="S910" s="17">
        <f>IF($C910="B",VLOOKUP($A910,Bat!$A$4:$BG$1500,S$1,FALSE),VLOOKUP($A910,Pit!$A$4:$BA$1686,S$2,FALSE))</f>
        <v>-1.3275655222075884</v>
      </c>
      <c r="T910" s="48" t="str">
        <f>IF($C910="B",VLOOKUP($A910,Bat!$A$4:$BG$1500,T$1,FALSE),VLOOKUP($A910,Pit!$A$4:$BA$1686,T$2,FALSE))</f>
        <v>$75k</v>
      </c>
      <c r="U910" s="19">
        <f>IF($C910="B",VLOOKUP($A910,Bat!$A$4:$AU$1464,46,FALSE),VLOOKUP($A910,Pit!$A$4:$BD$1664,55,FALSE))</f>
        <v>800</v>
      </c>
      <c r="V910" s="19">
        <f>IF($C910="B",VLOOKUP($A910,Bat!$A$4:$BA$1464,47,FALSE),VLOOKUP($A910,Pit!$A$4:$BF$1664,56,FALSE))</f>
        <v>800</v>
      </c>
      <c r="W910" s="19">
        <f>IF($C910="B",VLOOKUP($A910,Bat!$A$4:$BA$1464,48,FALSE),VLOOKUP($A910,Pit!$A$4:$BF$1664,57,FALSE))</f>
        <v>0</v>
      </c>
      <c r="X910" s="14">
        <f t="shared" si="64"/>
        <v>1904</v>
      </c>
      <c r="Y910" s="20">
        <f t="shared" si="65"/>
        <v>1054</v>
      </c>
      <c r="Z910" s="14" t="str">
        <f>IFERROR(VLOOKUP($D910,Results37!$F$3:$L$1396,Z$1,FALSE),"")</f>
        <v/>
      </c>
      <c r="AA910" s="43" t="str">
        <f>IF(ISERROR(VLOOKUP(D910,Results37!$F$3:$O$1399,AA$1,FALSE)),"",IF(VLOOKUP(D910,Results37!$F$3:$O$1399,AA$1+1,FALSE)=1,"S"&amp;VLOOKUP(D910,Results37!$F$3:$O$1399,AA$1,FALSE),VLOOKUP(D910,Results37!$F$3:$O$1399,AA$1,FALSE)))</f>
        <v/>
      </c>
      <c r="AB910" s="14" t="str">
        <f>IFERROR(VLOOKUP($D910,Results37!$F$3:$L$1396,AB$1,FALSE),"")</f>
        <v/>
      </c>
      <c r="AC910" s="14" t="str">
        <f>IFERROR(VLOOKUP($D910,Results37!$F$3:$L$1396,AC$1,FALSE),"")</f>
        <v/>
      </c>
      <c r="AD910" s="14" t="e">
        <f t="shared" si="66"/>
        <v>#VALUE!</v>
      </c>
      <c r="AE910" s="18" t="str">
        <f>IF(ISERROR(VLOOKUP($AC910&amp;"-"&amp;$F910&amp;" "&amp;G910,Bonuses!$B$1:$G$1006,4,FALSE)),"",INT(VLOOKUP($AC910&amp;"-"&amp;$F910&amp;" "&amp;$G910,Bonuses!$B$1:$G$1006,4,FALSE)))</f>
        <v/>
      </c>
      <c r="AF910" s="14" t="str">
        <f>AA910&amp;"."&amp;AB910&amp;" ("&amp;Z910&amp;") - "&amp;E910&amp;" "&amp;F910&amp;" "&amp;G910</f>
        <v>. () - RP Jorge Negrete</v>
      </c>
    </row>
    <row r="911" spans="1:32" s="19" customFormat="1" hidden="1" x14ac:dyDescent="0.3">
      <c r="A911" s="19">
        <v>12823</v>
      </c>
      <c r="B911" s="19">
        <f t="shared" si="63"/>
        <v>0</v>
      </c>
      <c r="C911" s="14" t="str">
        <f>IF(ISNUMBER(IFERROR(VLOOKUP($A911,Pit!$A$4:$A$600,1,FALSE),"B")),"P","B")</f>
        <v>P</v>
      </c>
      <c r="D911" s="15">
        <f>IF($C911="B",VLOOKUP($A911,Bat!$A$4:$BG$1500,D$1,FALSE),VLOOKUP($A911,Pit!$A$4:$BA$1686,D$2,FALSE))</f>
        <v>12823</v>
      </c>
      <c r="E911" s="14" t="str">
        <f>IF($C911="B",VLOOKUP($A911,Bat!$A$4:$BG$1500,E$1,FALSE),VLOOKUP($A911,Pit!$A$4:$BA$1686,E$2,FALSE))</f>
        <v>RP</v>
      </c>
      <c r="F911" s="14" t="str">
        <f>IF($C911="B",VLOOKUP($A911,Bat!$A$4:$BG$1500,F$1,FALSE),VLOOKUP($A911,Pit!$A$4:$BA$1686,F$2,FALSE))</f>
        <v>Aki</v>
      </c>
      <c r="G911" s="14" t="str">
        <f>IF($C911="B",VLOOKUP($A911,Bat!$A$4:$BG$1500,G$1,FALSE),VLOOKUP($A911,Pit!$A$4:$BA$1686,G$2,FALSE))</f>
        <v>Gato</v>
      </c>
      <c r="H911" s="14">
        <f>IF($C911="B",VLOOKUP($A911,Bat!$A$4:$BG$1500,H$1,FALSE),VLOOKUP($A911,Pit!$A$4:$BA$1686,H$2,FALSE))</f>
        <v>18</v>
      </c>
      <c r="I911" s="14" t="str">
        <f>IF($C911="B",VLOOKUP($A911,Bat!$A$4:$BG$1500,I$1,FALSE),VLOOKUP($A911,Pit!$A$4:$BA$1686,I$2,FALSE))</f>
        <v>R</v>
      </c>
      <c r="J911" s="14" t="str">
        <f>IF($C911="B",VLOOKUP($A911,Bat!$A$4:$BG$1500,J$1,FALSE),VLOOKUP($A911,Pit!$A$4:$BA$1686,J$2,FALSE))</f>
        <v>R</v>
      </c>
      <c r="K911" s="14" t="str">
        <f>IF($C911="B",VLOOKUP($A911,Bat!$A$4:$BG$1500,K$1,FALSE),VLOOKUP($A911,Pit!$A$4:$BA$1686,K$2,FALSE))</f>
        <v>High</v>
      </c>
      <c r="L911" s="15" t="str">
        <f>IF($C911="B",VLOOKUP($A911,Bat!$A$4:$BG$1500,L$1,FALSE),VLOOKUP($A911,Pit!$A$4:$BA$1686,L$2,FALSE))</f>
        <v>High</v>
      </c>
      <c r="M911" s="14">
        <f>IF($C911="B",VLOOKUP($A911,Bat!$A$4:$BG$1500,M$1,FALSE),VLOOKUP($A911,Pit!$A$4:$BA$1686,M$2,FALSE))</f>
        <v>3</v>
      </c>
      <c r="N911" s="14">
        <f>IF($C911="B",VLOOKUP($A911,Bat!$A$4:$BG$1500,N$1,FALSE),VLOOKUP($A911,Pit!$A$4:$BA$1686,N$2,FALSE))</f>
        <v>2</v>
      </c>
      <c r="O911" s="14">
        <f>IF($C911="B",VLOOKUP($A911,Bat!$A$4:$BG$1500,O$1,FALSE),VLOOKUP($A911,Pit!$A$4:$BA$1686,O$2,FALSE))</f>
        <v>1</v>
      </c>
      <c r="P911" s="14" t="str">
        <f>IF($C911="B",VLOOKUP($A911,Bat!$A$4:$BG$1500,P$1,FALSE),VLOOKUP($A911,Pit!$A$4:$BA$1686,P$2,FALSE))</f>
        <v>87-89 Mph</v>
      </c>
      <c r="Q911" s="15">
        <f>IF($C911="B",VLOOKUP($A911,Bat!$A$4:$BG$1500,Q$1,FALSE),VLOOKUP($A911,Pit!$A$4:$BA$1686,Q$2,FALSE))</f>
        <v>6</v>
      </c>
      <c r="R911" s="16">
        <f>IF($C911="B",VLOOKUP($A911,Bat!$A$4:$BG$1500,R$1,FALSE),VLOOKUP($A911,Pit!$A$4:$BA$1686,R$2,FALSE))</f>
        <v>92.873404883548773</v>
      </c>
      <c r="S911" s="17">
        <f>IF($C911="B",VLOOKUP($A911,Bat!$A$4:$BG$1500,S$1,FALSE),VLOOKUP($A911,Pit!$A$4:$BA$1686,S$2,FALSE))</f>
        <v>-0.74963924115398684</v>
      </c>
      <c r="T911" s="48" t="str">
        <f>IF($C911="B",VLOOKUP($A911,Bat!$A$4:$BG$1500,T$1,FALSE),VLOOKUP($A911,Pit!$A$4:$BA$1686,T$2,FALSE))</f>
        <v>$70k</v>
      </c>
      <c r="U911" s="19">
        <f>IF($C911="B",VLOOKUP($A911,Bat!$A$4:$AU$1464,46,FALSE),VLOOKUP($A911,Pit!$A$4:$BD$1664,55,FALSE))</f>
        <v>800</v>
      </c>
      <c r="V911" s="19">
        <f>IF($C911="B",VLOOKUP($A911,Bat!$A$4:$BA$1464,47,FALSE),VLOOKUP($A911,Pit!$A$4:$BF$1664,56,FALSE))</f>
        <v>800</v>
      </c>
      <c r="W911" s="19">
        <f>IF($C911="B",VLOOKUP($A911,Bat!$A$4:$BA$1464,48,FALSE),VLOOKUP($A911,Pit!$A$4:$BF$1664,57,FALSE))</f>
        <v>0</v>
      </c>
      <c r="X911" s="14">
        <f t="shared" si="64"/>
        <v>1754</v>
      </c>
      <c r="Y911" s="20">
        <f t="shared" si="65"/>
        <v>904</v>
      </c>
      <c r="Z911" s="14" t="str">
        <f>IFERROR(VLOOKUP($D911,Results37!$F$3:$L$1396,Z$1,FALSE),"")</f>
        <v/>
      </c>
      <c r="AA911" s="43" t="str">
        <f>IF(ISERROR(VLOOKUP(D911,Results37!$F$3:$O$1399,AA$1,FALSE)),"",IF(VLOOKUP(D911,Results37!$F$3:$O$1399,AA$1+1,FALSE)=1,"S"&amp;VLOOKUP(D911,Results37!$F$3:$O$1399,AA$1,FALSE),VLOOKUP(D911,Results37!$F$3:$O$1399,AA$1,FALSE)))</f>
        <v/>
      </c>
      <c r="AB911" s="14" t="str">
        <f>IFERROR(VLOOKUP($D911,Results37!$F$3:$L$1396,AB$1,FALSE),"")</f>
        <v/>
      </c>
      <c r="AC911" s="14" t="str">
        <f>IFERROR(VLOOKUP($D911,Results37!$F$3:$L$1396,AC$1,FALSE),"")</f>
        <v/>
      </c>
      <c r="AD911" s="14" t="e">
        <f t="shared" si="66"/>
        <v>#VALUE!</v>
      </c>
      <c r="AE911" s="18" t="str">
        <f>IF(ISERROR(VLOOKUP($AC911&amp;"-"&amp;$F911&amp;" "&amp;G911,Bonuses!$B$1:$G$1006,4,FALSE)),"",INT(VLOOKUP($AC911&amp;"-"&amp;$F911&amp;" "&amp;$G911,Bonuses!$B$1:$G$1006,4,FALSE)))</f>
        <v/>
      </c>
      <c r="AF911" s="14" t="str">
        <f>AA911&amp;"."&amp;AB911&amp;" ("&amp;Z911&amp;") - "&amp;E911&amp;" "&amp;F911&amp;" "&amp;G911</f>
        <v>. () - RP Aki Gato</v>
      </c>
    </row>
    <row r="912" spans="1:32" s="19" customFormat="1" hidden="1" x14ac:dyDescent="0.3">
      <c r="A912" s="19">
        <v>16869</v>
      </c>
      <c r="B912" s="19">
        <f t="shared" si="63"/>
        <v>0</v>
      </c>
      <c r="C912" s="14" t="str">
        <f>IF(ISNUMBER(IFERROR(VLOOKUP($A912,Pit!$A$4:$A$600,1,FALSE),"B")),"P","B")</f>
        <v>B</v>
      </c>
      <c r="D912" s="15">
        <f>IF($C912="B",VLOOKUP($A912,Bat!$A$4:$BG$1500,D$1,FALSE),VLOOKUP($A912,Pit!$A$4:$BA$1686,D$2,FALSE))</f>
        <v>16869</v>
      </c>
      <c r="E912" s="14" t="str">
        <f>IF($C912="B",VLOOKUP($A912,Bat!$A$4:$BG$1500,E$1,FALSE),VLOOKUP($A912,Pit!$A$4:$BA$1686,E$2,FALSE))</f>
        <v>SS</v>
      </c>
      <c r="F912" s="14" t="str">
        <f>IF($C912="B",VLOOKUP($A912,Bat!$A$4:$BG$1500,F$1,FALSE),VLOOKUP($A912,Pit!$A$4:$BA$1686,F$2,FALSE))</f>
        <v>Rob</v>
      </c>
      <c r="G912" s="14" t="str">
        <f>IF($C912="B",VLOOKUP($A912,Bat!$A$4:$BG$1500,G$1,FALSE),VLOOKUP($A912,Pit!$A$4:$BA$1686,G$2,FALSE))</f>
        <v>Robbins</v>
      </c>
      <c r="H912" s="14">
        <f>IF($C912="B",VLOOKUP($A912,Bat!$A$4:$BG$1500,H$1,FALSE),VLOOKUP($A912,Pit!$A$4:$BA$1686,H$2,FALSE))</f>
        <v>22</v>
      </c>
      <c r="I912" s="14" t="str">
        <f>IF($C912="B",VLOOKUP($A912,Bat!$A$4:$BG$1500,I$1,FALSE),VLOOKUP($A912,Pit!$A$4:$BA$1686,I$2,FALSE))</f>
        <v>R</v>
      </c>
      <c r="J912" s="14" t="str">
        <f>IF($C912="B",VLOOKUP($A912,Bat!$A$4:$BG$1500,J$1,FALSE),VLOOKUP($A912,Pit!$A$4:$BA$1686,J$2,FALSE))</f>
        <v>R</v>
      </c>
      <c r="K912" s="14" t="str">
        <f>IF($C912="B",VLOOKUP($A912,Bat!$A$4:$BG$1500,K$1,FALSE),VLOOKUP($A912,Pit!$A$4:$BA$1686,K$2,FALSE))</f>
        <v>Low</v>
      </c>
      <c r="L912" s="15" t="str">
        <f>IF($C912="B",VLOOKUP($A912,Bat!$A$4:$BG$1500,L$1,FALSE),VLOOKUP($A912,Pit!$A$4:$BA$1686,L$2,FALSE))</f>
        <v>Normal</v>
      </c>
      <c r="M912" s="14">
        <f>IF($C912="B",VLOOKUP($A912,Bat!$A$4:$BG$1500,M$1,FALSE),VLOOKUP($A912,Pit!$A$4:$BA$1686,M$2,FALSE))</f>
        <v>3</v>
      </c>
      <c r="N912" s="14">
        <f>IF($C912="B",VLOOKUP($A912,Bat!$A$4:$BG$1500,N$1,FALSE),VLOOKUP($A912,Pit!$A$4:$BA$1686,N$2,FALSE))</f>
        <v>4</v>
      </c>
      <c r="O912" s="14">
        <f>IF($C912="B",VLOOKUP($A912,Bat!$A$4:$BG$1500,O$1,FALSE),VLOOKUP($A912,Pit!$A$4:$BA$1686,O$2,FALSE))</f>
        <v>2</v>
      </c>
      <c r="P912" s="14">
        <f>IF($C912="B",VLOOKUP($A912,Bat!$A$4:$BG$1500,P$1,FALSE),VLOOKUP($A912,Pit!$A$4:$BA$1686,P$2,FALSE))</f>
        <v>4</v>
      </c>
      <c r="Q912" s="15">
        <f>IF($C912="B",VLOOKUP($A912,Bat!$A$4:$BG$1500,Q$1,FALSE),VLOOKUP($A912,Pit!$A$4:$BA$1686,Q$2,FALSE))</f>
        <v>3</v>
      </c>
      <c r="R912" s="16">
        <f>IF($C912="B",VLOOKUP($A912,Bat!$A$4:$BG$1500,R$1,FALSE),VLOOKUP($A912,Pit!$A$4:$BA$1686,R$2,FALSE))</f>
        <v>104.77602805106136</v>
      </c>
      <c r="S912" s="17">
        <f>IF($C912="B",VLOOKUP($A912,Bat!$A$4:$BG$1500,S$1,FALSE),VLOOKUP($A912,Pit!$A$4:$BA$1686,S$2,FALSE))</f>
        <v>-0.69600933313822944</v>
      </c>
      <c r="T912" s="48" t="str">
        <f>IF($C912="B",VLOOKUP($A912,Bat!$A$4:$BG$1500,T$1,FALSE),VLOOKUP($A912,Pit!$A$4:$BA$1686,T$2,FALSE))</f>
        <v>-</v>
      </c>
      <c r="U912" s="19">
        <f>IF($C912="B",VLOOKUP($A912,Bat!$A$4:$AU$1464,46,FALSE),VLOOKUP($A912,Pit!$A$4:$BD$1664,55,FALSE))</f>
        <v>800</v>
      </c>
      <c r="V912" s="19">
        <f>IF($C912="B",VLOOKUP($A912,Bat!$A$4:$BA$1464,47,FALSE),VLOOKUP($A912,Pit!$A$4:$BF$1664,56,FALSE))</f>
        <v>800</v>
      </c>
      <c r="W912" s="19">
        <f>IF($C912="B",VLOOKUP($A912,Bat!$A$4:$BA$1464,48,FALSE),VLOOKUP($A912,Pit!$A$4:$BF$1664,57,FALSE))</f>
        <v>0</v>
      </c>
      <c r="X912" s="14">
        <f t="shared" si="64"/>
        <v>1724</v>
      </c>
      <c r="Y912" s="20">
        <f t="shared" si="65"/>
        <v>874</v>
      </c>
      <c r="Z912" s="14">
        <f>IFERROR(VLOOKUP($D912,Results37!$F$3:$L$1396,Z$1,FALSE),"")</f>
        <v>614</v>
      </c>
      <c r="AA912" s="43">
        <f>IF(ISERROR(VLOOKUP(D912,Results37!$F$3:$O$1399,AA$1,FALSE)),"",IF(VLOOKUP(D912,Results37!$F$3:$O$1399,AA$1+1,FALSE)=1,"S"&amp;VLOOKUP(D912,Results37!$F$3:$O$1399,AA$1,FALSE),VLOOKUP(D912,Results37!$F$3:$O$1399,AA$1,FALSE)))</f>
        <v>20</v>
      </c>
      <c r="AB912" s="14">
        <f>IFERROR(VLOOKUP($D912,Results37!$F$3:$L$1396,AB$1,FALSE),"")</f>
        <v>18</v>
      </c>
      <c r="AC912" s="14" t="str">
        <f>IFERROR(VLOOKUP($D912,Results37!$F$3:$L$1396,AC$1,FALSE),"")</f>
        <v>Crystal Lake Sandgnats</v>
      </c>
      <c r="AD912" s="14">
        <f t="shared" si="66"/>
        <v>1110</v>
      </c>
      <c r="AE912" s="18" t="str">
        <f>IF(ISERROR(VLOOKUP($AC912&amp;"-"&amp;$F912&amp;" "&amp;G912,Bonuses!$B$1:$G$1006,4,FALSE)),"",INT(VLOOKUP($AC912&amp;"-"&amp;$F912&amp;" "&amp;$G912,Bonuses!$B$1:$G$1006,4,FALSE)))</f>
        <v/>
      </c>
      <c r="AF912" s="14" t="str">
        <f>IF(ISERROR(VLOOKUP($AC912&amp;"-"&amp;$F912,Bonuses!$B$1:$G$1006,5,FALSE)),"",IF(VLOOKUP($AC912&amp;"-"&amp;$F912,Bonuses!$B$1:$G$1006,5,FALSE)="","",VLOOKUP($AC912&amp;"-"&amp;$F912,Bonuses!$B$1:$G$1006,6,FALSE)&amp;" yrs, "&amp;VLOOKUP($AC912&amp;"-"&amp;$F912,Bonuses!$B$1:$G$1006,5,FALSE)))</f>
        <v/>
      </c>
    </row>
    <row r="913" spans="1:32" s="19" customFormat="1" hidden="1" x14ac:dyDescent="0.3">
      <c r="A913" s="19">
        <v>5554</v>
      </c>
      <c r="B913" s="19">
        <f t="shared" si="63"/>
        <v>0</v>
      </c>
      <c r="C913" s="14" t="str">
        <f>IF(ISNUMBER(IFERROR(VLOOKUP($A913,Pit!$A$4:$A$600,1,FALSE),"B")),"P","B")</f>
        <v>B</v>
      </c>
      <c r="D913" s="15">
        <f>IF($C913="B",VLOOKUP($A913,Bat!$A$4:$BG$1500,D$1,FALSE),VLOOKUP($A913,Pit!$A$4:$BA$1686,D$2,FALSE))</f>
        <v>5554</v>
      </c>
      <c r="E913" s="14" t="str">
        <f>IF($C913="B",VLOOKUP($A913,Bat!$A$4:$BG$1500,E$1,FALSE),VLOOKUP($A913,Pit!$A$4:$BA$1686,E$2,FALSE))</f>
        <v>1B</v>
      </c>
      <c r="F913" s="14" t="str">
        <f>IF($C913="B",VLOOKUP($A913,Bat!$A$4:$BG$1500,F$1,FALSE),VLOOKUP($A913,Pit!$A$4:$BA$1686,F$2,FALSE))</f>
        <v>Earl</v>
      </c>
      <c r="G913" s="14" t="str">
        <f>IF($C913="B",VLOOKUP($A913,Bat!$A$4:$BG$1500,G$1,FALSE),VLOOKUP($A913,Pit!$A$4:$BA$1686,G$2,FALSE))</f>
        <v>Hayes</v>
      </c>
      <c r="H913" s="14">
        <f>IF($C913="B",VLOOKUP($A913,Bat!$A$4:$BG$1500,H$1,FALSE),VLOOKUP($A913,Pit!$A$4:$BA$1686,H$2,FALSE))</f>
        <v>21</v>
      </c>
      <c r="I913" s="14" t="str">
        <f>IF($C913="B",VLOOKUP($A913,Bat!$A$4:$BG$1500,I$1,FALSE),VLOOKUP($A913,Pit!$A$4:$BA$1686,I$2,FALSE))</f>
        <v>S</v>
      </c>
      <c r="J913" s="14" t="str">
        <f>IF($C913="B",VLOOKUP($A913,Bat!$A$4:$BG$1500,J$1,FALSE),VLOOKUP($A913,Pit!$A$4:$BA$1686,J$2,FALSE))</f>
        <v>R</v>
      </c>
      <c r="K913" s="14" t="str">
        <f>IF($C913="B",VLOOKUP($A913,Bat!$A$4:$BG$1500,K$1,FALSE),VLOOKUP($A913,Pit!$A$4:$BA$1686,K$2,FALSE))</f>
        <v>Low</v>
      </c>
      <c r="L913" s="15" t="str">
        <f>IF($C913="B",VLOOKUP($A913,Bat!$A$4:$BG$1500,L$1,FALSE),VLOOKUP($A913,Pit!$A$4:$BA$1686,L$2,FALSE))</f>
        <v>Normal</v>
      </c>
      <c r="M913" s="14">
        <f>IF($C913="B",VLOOKUP($A913,Bat!$A$4:$BG$1500,M$1,FALSE),VLOOKUP($A913,Pit!$A$4:$BA$1686,M$2,FALSE))</f>
        <v>3</v>
      </c>
      <c r="N913" s="14">
        <f>IF($C913="B",VLOOKUP($A913,Bat!$A$4:$BG$1500,N$1,FALSE),VLOOKUP($A913,Pit!$A$4:$BA$1686,N$2,FALSE))</f>
        <v>3</v>
      </c>
      <c r="O913" s="14">
        <f>IF($C913="B",VLOOKUP($A913,Bat!$A$4:$BG$1500,O$1,FALSE),VLOOKUP($A913,Pit!$A$4:$BA$1686,O$2,FALSE))</f>
        <v>5</v>
      </c>
      <c r="P913" s="14">
        <f>IF($C913="B",VLOOKUP($A913,Bat!$A$4:$BG$1500,P$1,FALSE),VLOOKUP($A913,Pit!$A$4:$BA$1686,P$2,FALSE))</f>
        <v>3</v>
      </c>
      <c r="Q913" s="15">
        <f>IF($C913="B",VLOOKUP($A913,Bat!$A$4:$BG$1500,Q$1,FALSE),VLOOKUP($A913,Pit!$A$4:$BA$1686,Q$2,FALSE))</f>
        <v>3</v>
      </c>
      <c r="R913" s="16">
        <f>IF($C913="B",VLOOKUP($A913,Bat!$A$4:$BG$1500,R$1,FALSE),VLOOKUP($A913,Pit!$A$4:$BA$1686,R$2,FALSE))</f>
        <v>104.75056958617358</v>
      </c>
      <c r="S913" s="17">
        <f>IF($C913="B",VLOOKUP($A913,Bat!$A$4:$BG$1500,S$1,FALSE),VLOOKUP($A913,Pit!$A$4:$BA$1686,S$2,FALSE))</f>
        <v>-0.70132732071409998</v>
      </c>
      <c r="T913" s="48" t="str">
        <f>IF($C913="B",VLOOKUP($A913,Bat!$A$4:$BG$1500,T$1,FALSE),VLOOKUP($A913,Pit!$A$4:$BA$1686,T$2,FALSE))</f>
        <v>-</v>
      </c>
      <c r="U913" s="19">
        <f>IF($C913="B",VLOOKUP($A913,Bat!$A$4:$AU$1464,46,FALSE),VLOOKUP($A913,Pit!$A$4:$BD$1664,55,FALSE))</f>
        <v>800</v>
      </c>
      <c r="V913" s="19">
        <f>IF($C913="B",VLOOKUP($A913,Bat!$A$4:$BA$1464,47,FALSE),VLOOKUP($A913,Pit!$A$4:$BF$1664,56,FALSE))</f>
        <v>800</v>
      </c>
      <c r="W913" s="19">
        <f>IF($C913="B",VLOOKUP($A913,Bat!$A$4:$BA$1464,48,FALSE),VLOOKUP($A913,Pit!$A$4:$BF$1664,57,FALSE))</f>
        <v>0</v>
      </c>
      <c r="X913" s="14">
        <f t="shared" si="64"/>
        <v>1730</v>
      </c>
      <c r="Y913" s="20">
        <f t="shared" si="65"/>
        <v>880</v>
      </c>
      <c r="Z913" s="14">
        <f>IFERROR(VLOOKUP($D913,Results37!$F$3:$L$1396,Z$1,FALSE),"")</f>
        <v>432</v>
      </c>
      <c r="AA913" s="43">
        <f>IF(ISERROR(VLOOKUP(D913,Results37!$F$3:$O$1399,AA$1,FALSE)),"",IF(VLOOKUP(D913,Results37!$F$3:$O$1399,AA$1+1,FALSE)=1,"S"&amp;VLOOKUP(D913,Results37!$F$3:$O$1399,AA$1,FALSE),VLOOKUP(D913,Results37!$F$3:$O$1399,AA$1,FALSE)))</f>
        <v>14</v>
      </c>
      <c r="AB913" s="14">
        <f>IFERROR(VLOOKUP($D913,Results37!$F$3:$L$1396,AB$1,FALSE),"")</f>
        <v>28</v>
      </c>
      <c r="AC913" s="14" t="str">
        <f>IFERROR(VLOOKUP($D913,Results37!$F$3:$L$1396,AC$1,FALSE),"")</f>
        <v>Shin Seiki Evas</v>
      </c>
      <c r="AD913" s="14">
        <f t="shared" si="66"/>
        <v>1298</v>
      </c>
      <c r="AE913" s="18" t="str">
        <f>IF(ISERROR(VLOOKUP($AC913&amp;"-"&amp;$F913&amp;" "&amp;G913,Bonuses!$B$1:$G$1006,4,FALSE)),"",INT(VLOOKUP($AC913&amp;"-"&amp;$F913&amp;" "&amp;$G913,Bonuses!$B$1:$G$1006,4,FALSE)))</f>
        <v/>
      </c>
      <c r="AF913" s="14" t="str">
        <f>IF(ISERROR(VLOOKUP($AC913&amp;"-"&amp;$F913,Bonuses!$B$1:$G$1006,5,FALSE)),"",IF(VLOOKUP($AC913&amp;"-"&amp;$F913,Bonuses!$B$1:$G$1006,5,FALSE)="","",VLOOKUP($AC913&amp;"-"&amp;$F913,Bonuses!$B$1:$G$1006,6,FALSE)&amp;" yrs, "&amp;VLOOKUP($AC913&amp;"-"&amp;$F913,Bonuses!$B$1:$G$1006,5,FALSE)))</f>
        <v/>
      </c>
    </row>
    <row r="914" spans="1:32" s="19" customFormat="1" hidden="1" x14ac:dyDescent="0.3">
      <c r="A914" s="19">
        <v>15406</v>
      </c>
      <c r="B914" s="19">
        <f t="shared" si="63"/>
        <v>0</v>
      </c>
      <c r="C914" s="14" t="str">
        <f>IF(ISNUMBER(IFERROR(VLOOKUP($A914,Pit!$A$4:$A$600,1,FALSE),"B")),"P","B")</f>
        <v>P</v>
      </c>
      <c r="D914" s="15">
        <f>IF($C914="B",VLOOKUP($A914,Bat!$A$4:$BG$1500,D$1,FALSE),VLOOKUP($A914,Pit!$A$4:$BA$1686,D$2,FALSE))</f>
        <v>15406</v>
      </c>
      <c r="E914" s="14" t="str">
        <f>IF($C914="B",VLOOKUP($A914,Bat!$A$4:$BG$1500,E$1,FALSE),VLOOKUP($A914,Pit!$A$4:$BA$1686,E$2,FALSE))</f>
        <v>RP</v>
      </c>
      <c r="F914" s="14" t="str">
        <f>IF($C914="B",VLOOKUP($A914,Bat!$A$4:$BG$1500,F$1,FALSE),VLOOKUP($A914,Pit!$A$4:$BA$1686,F$2,FALSE))</f>
        <v>Donny</v>
      </c>
      <c r="G914" s="14" t="str">
        <f>IF($C914="B",VLOOKUP($A914,Bat!$A$4:$BG$1500,G$1,FALSE),VLOOKUP($A914,Pit!$A$4:$BA$1686,G$2,FALSE))</f>
        <v>Schipper</v>
      </c>
      <c r="H914" s="14">
        <f>IF($C914="B",VLOOKUP($A914,Bat!$A$4:$BG$1500,H$1,FALSE),VLOOKUP($A914,Pit!$A$4:$BA$1686,H$2,FALSE))</f>
        <v>21</v>
      </c>
      <c r="I914" s="14" t="str">
        <f>IF($C914="B",VLOOKUP($A914,Bat!$A$4:$BG$1500,I$1,FALSE),VLOOKUP($A914,Pit!$A$4:$BA$1686,I$2,FALSE))</f>
        <v>L</v>
      </c>
      <c r="J914" s="14" t="str">
        <f>IF($C914="B",VLOOKUP($A914,Bat!$A$4:$BG$1500,J$1,FALSE),VLOOKUP($A914,Pit!$A$4:$BA$1686,J$2,FALSE))</f>
        <v>L</v>
      </c>
      <c r="K914" s="14" t="str">
        <f>IF($C914="B",VLOOKUP($A914,Bat!$A$4:$BG$1500,K$1,FALSE),VLOOKUP($A914,Pit!$A$4:$BA$1686,K$2,FALSE))</f>
        <v>Normal</v>
      </c>
      <c r="L914" s="15" t="str">
        <f>IF($C914="B",VLOOKUP($A914,Bat!$A$4:$BG$1500,L$1,FALSE),VLOOKUP($A914,Pit!$A$4:$BA$1686,L$2,FALSE))</f>
        <v>Normal</v>
      </c>
      <c r="M914" s="14">
        <f>IF($C914="B",VLOOKUP($A914,Bat!$A$4:$BG$1500,M$1,FALSE),VLOOKUP($A914,Pit!$A$4:$BA$1686,M$2,FALSE))</f>
        <v>4</v>
      </c>
      <c r="N914" s="14">
        <f>IF($C914="B",VLOOKUP($A914,Bat!$A$4:$BG$1500,N$1,FALSE),VLOOKUP($A914,Pit!$A$4:$BA$1686,N$2,FALSE))</f>
        <v>2</v>
      </c>
      <c r="O914" s="14">
        <f>IF($C914="B",VLOOKUP($A914,Bat!$A$4:$BG$1500,O$1,FALSE),VLOOKUP($A914,Pit!$A$4:$BA$1686,O$2,FALSE))</f>
        <v>2</v>
      </c>
      <c r="P914" s="14" t="str">
        <f>IF($C914="B",VLOOKUP($A914,Bat!$A$4:$BG$1500,P$1,FALSE),VLOOKUP($A914,Pit!$A$4:$BA$1686,P$2,FALSE))</f>
        <v>91-93 Mph</v>
      </c>
      <c r="Q914" s="15">
        <f>IF($C914="B",VLOOKUP($A914,Bat!$A$4:$BG$1500,Q$1,FALSE),VLOOKUP($A914,Pit!$A$4:$BA$1686,Q$2,FALSE))</f>
        <v>4</v>
      </c>
      <c r="R914" s="16">
        <f>IF($C914="B",VLOOKUP($A914,Bat!$A$4:$BG$1500,R$1,FALSE),VLOOKUP($A914,Pit!$A$4:$BA$1686,R$2,FALSE))</f>
        <v>92.619772238613677</v>
      </c>
      <c r="S914" s="17">
        <f>IF($C914="B",VLOOKUP($A914,Bat!$A$4:$BG$1500,S$1,FALSE),VLOOKUP($A914,Pit!$A$4:$BA$1686,S$2,FALSE))</f>
        <v>-0.77303854296127827</v>
      </c>
      <c r="T914" s="48" t="str">
        <f>IF($C914="B",VLOOKUP($A914,Bat!$A$4:$BG$1500,T$1,FALSE),VLOOKUP($A914,Pit!$A$4:$BA$1686,T$2,FALSE))</f>
        <v>-</v>
      </c>
      <c r="U914" s="19">
        <f>IF($C914="B",VLOOKUP($A914,Bat!$A$4:$AU$1464,46,FALSE),VLOOKUP($A914,Pit!$A$4:$BD$1664,55,FALSE))</f>
        <v>800</v>
      </c>
      <c r="V914" s="19">
        <f>IF($C914="B",VLOOKUP($A914,Bat!$A$4:$BA$1464,47,FALSE),VLOOKUP($A914,Pit!$A$4:$BF$1664,56,FALSE))</f>
        <v>800</v>
      </c>
      <c r="W914" s="19">
        <f>IF($C914="B",VLOOKUP($A914,Bat!$A$4:$BA$1464,48,FALSE),VLOOKUP($A914,Pit!$A$4:$BF$1664,57,FALSE))</f>
        <v>0</v>
      </c>
      <c r="X914" s="14">
        <f t="shared" si="64"/>
        <v>1761</v>
      </c>
      <c r="Y914" s="20">
        <f t="shared" si="65"/>
        <v>911</v>
      </c>
      <c r="Z914" s="14" t="str">
        <f>IFERROR(VLOOKUP($D914,Results37!$F$3:$L$1396,Z$1,FALSE),"")</f>
        <v/>
      </c>
      <c r="AA914" s="43" t="str">
        <f>IF(ISERROR(VLOOKUP(D914,Results37!$F$3:$O$1399,AA$1,FALSE)),"",IF(VLOOKUP(D914,Results37!$F$3:$O$1399,AA$1+1,FALSE)=1,"S"&amp;VLOOKUP(D914,Results37!$F$3:$O$1399,AA$1,FALSE),VLOOKUP(D914,Results37!$F$3:$O$1399,AA$1,FALSE)))</f>
        <v/>
      </c>
      <c r="AB914" s="14" t="str">
        <f>IFERROR(VLOOKUP($D914,Results37!$F$3:$L$1396,AB$1,FALSE),"")</f>
        <v/>
      </c>
      <c r="AC914" s="14" t="str">
        <f>IFERROR(VLOOKUP($D914,Results37!$F$3:$L$1396,AC$1,FALSE),"")</f>
        <v/>
      </c>
      <c r="AD914" s="14" t="e">
        <f t="shared" si="66"/>
        <v>#VALUE!</v>
      </c>
      <c r="AE914" s="18" t="str">
        <f>IF(ISERROR(VLOOKUP($AC914&amp;"-"&amp;$F914&amp;" "&amp;G914,Bonuses!$B$1:$G$1006,4,FALSE)),"",INT(VLOOKUP($AC914&amp;"-"&amp;$F914&amp;" "&amp;$G914,Bonuses!$B$1:$G$1006,4,FALSE)))</f>
        <v/>
      </c>
      <c r="AF914" s="14" t="str">
        <f>AA914&amp;"."&amp;AB914&amp;" ("&amp;Z914&amp;") - "&amp;E914&amp;" "&amp;F914&amp;" "&amp;G914</f>
        <v>. () - RP Donny Schipper</v>
      </c>
    </row>
    <row r="915" spans="1:32" s="19" customFormat="1" hidden="1" x14ac:dyDescent="0.3">
      <c r="A915" s="19">
        <v>8859</v>
      </c>
      <c r="B915" s="19">
        <f t="shared" si="63"/>
        <v>0</v>
      </c>
      <c r="C915" s="14" t="str">
        <f>IF(ISNUMBER(IFERROR(VLOOKUP($A915,Pit!$A$4:$A$600,1,FALSE),"B")),"P","B")</f>
        <v>P</v>
      </c>
      <c r="D915" s="15">
        <f>IF($C915="B",VLOOKUP($A915,Bat!$A$4:$BG$1500,D$1,FALSE),VLOOKUP($A915,Pit!$A$4:$BA$1686,D$2,FALSE))</f>
        <v>8859</v>
      </c>
      <c r="E915" s="14" t="str">
        <f>IF($C915="B",VLOOKUP($A915,Bat!$A$4:$BG$1500,E$1,FALSE),VLOOKUP($A915,Pit!$A$4:$BA$1686,E$2,FALSE))</f>
        <v>RP</v>
      </c>
      <c r="F915" s="14" t="str">
        <f>IF($C915="B",VLOOKUP($A915,Bat!$A$4:$BG$1500,F$1,FALSE),VLOOKUP($A915,Pit!$A$4:$BA$1686,F$2,FALSE))</f>
        <v>Fernando</v>
      </c>
      <c r="G915" s="14" t="str">
        <f>IF($C915="B",VLOOKUP($A915,Bat!$A$4:$BG$1500,G$1,FALSE),VLOOKUP($A915,Pit!$A$4:$BA$1686,G$2,FALSE))</f>
        <v>Flores</v>
      </c>
      <c r="H915" s="14">
        <f>IF($C915="B",VLOOKUP($A915,Bat!$A$4:$BG$1500,H$1,FALSE),VLOOKUP($A915,Pit!$A$4:$BA$1686,H$2,FALSE))</f>
        <v>21</v>
      </c>
      <c r="I915" s="14" t="str">
        <f>IF($C915="B",VLOOKUP($A915,Bat!$A$4:$BG$1500,I$1,FALSE),VLOOKUP($A915,Pit!$A$4:$BA$1686,I$2,FALSE))</f>
        <v>R</v>
      </c>
      <c r="J915" s="14" t="str">
        <f>IF($C915="B",VLOOKUP($A915,Bat!$A$4:$BG$1500,J$1,FALSE),VLOOKUP($A915,Pit!$A$4:$BA$1686,J$2,FALSE))</f>
        <v>R</v>
      </c>
      <c r="K915" s="14" t="str">
        <f>IF($C915="B",VLOOKUP($A915,Bat!$A$4:$BG$1500,K$1,FALSE),VLOOKUP($A915,Pit!$A$4:$BA$1686,K$2,FALSE))</f>
        <v>Normal</v>
      </c>
      <c r="L915" s="15" t="str">
        <f>IF($C915="B",VLOOKUP($A915,Bat!$A$4:$BG$1500,L$1,FALSE),VLOOKUP($A915,Pit!$A$4:$BA$1686,L$2,FALSE))</f>
        <v>Low</v>
      </c>
      <c r="M915" s="14">
        <f>IF($C915="B",VLOOKUP($A915,Bat!$A$4:$BG$1500,M$1,FALSE),VLOOKUP($A915,Pit!$A$4:$BA$1686,M$2,FALSE))</f>
        <v>4</v>
      </c>
      <c r="N915" s="14">
        <f>IF($C915="B",VLOOKUP($A915,Bat!$A$4:$BG$1500,N$1,FALSE),VLOOKUP($A915,Pit!$A$4:$BA$1686,N$2,FALSE))</f>
        <v>2</v>
      </c>
      <c r="O915" s="14">
        <f>IF($C915="B",VLOOKUP($A915,Bat!$A$4:$BG$1500,O$1,FALSE),VLOOKUP($A915,Pit!$A$4:$BA$1686,O$2,FALSE))</f>
        <v>2</v>
      </c>
      <c r="P915" s="14" t="str">
        <f>IF($C915="B",VLOOKUP($A915,Bat!$A$4:$BG$1500,P$1,FALSE),VLOOKUP($A915,Pit!$A$4:$BA$1686,P$2,FALSE))</f>
        <v>85-87 Mph</v>
      </c>
      <c r="Q915" s="15">
        <f>IF($C915="B",VLOOKUP($A915,Bat!$A$4:$BG$1500,Q$1,FALSE),VLOOKUP($A915,Pit!$A$4:$BA$1686,Q$2,FALSE))</f>
        <v>4</v>
      </c>
      <c r="R915" s="16">
        <f>IF($C915="B",VLOOKUP($A915,Bat!$A$4:$BG$1500,R$1,FALSE),VLOOKUP($A915,Pit!$A$4:$BA$1686,R$2,FALSE))</f>
        <v>93.977886196362419</v>
      </c>
      <c r="S915" s="17">
        <f>IF($C915="B",VLOOKUP($A915,Bat!$A$4:$BG$1500,S$1,FALSE),VLOOKUP($A915,Pit!$A$4:$BA$1686,S$2,FALSE))</f>
        <v>-0.64774347933021414</v>
      </c>
      <c r="T915" s="48" t="str">
        <f>IF($C915="B",VLOOKUP($A915,Bat!$A$4:$BG$1500,T$1,FALSE),VLOOKUP($A915,Pit!$A$4:$BA$1686,T$2,FALSE))</f>
        <v>-</v>
      </c>
      <c r="U915" s="19">
        <f>IF($C915="B",VLOOKUP($A915,Bat!$A$4:$AU$1464,46,FALSE),VLOOKUP($A915,Pit!$A$4:$BD$1664,55,FALSE))</f>
        <v>800</v>
      </c>
      <c r="V915" s="19">
        <f>IF($C915="B",VLOOKUP($A915,Bat!$A$4:$BA$1464,47,FALSE),VLOOKUP($A915,Pit!$A$4:$BF$1664,56,FALSE))</f>
        <v>800</v>
      </c>
      <c r="W915" s="19">
        <f>IF($C915="B",VLOOKUP($A915,Bat!$A$4:$BA$1464,48,FALSE),VLOOKUP($A915,Pit!$A$4:$BF$1664,57,FALSE))</f>
        <v>0</v>
      </c>
      <c r="X915" s="14">
        <f t="shared" si="64"/>
        <v>1692</v>
      </c>
      <c r="Y915" s="20">
        <f t="shared" si="65"/>
        <v>842</v>
      </c>
      <c r="Z915" s="14">
        <f>IFERROR(VLOOKUP($D915,Results37!$F$3:$L$1396,Z$1,FALSE),"")</f>
        <v>412</v>
      </c>
      <c r="AA915" s="43">
        <f>IF(ISERROR(VLOOKUP(D915,Results37!$F$3:$O$1399,AA$1,FALSE)),"",IF(VLOOKUP(D915,Results37!$F$3:$O$1399,AA$1+1,FALSE)=1,"S"&amp;VLOOKUP(D915,Results37!$F$3:$O$1399,AA$1,FALSE),VLOOKUP(D915,Results37!$F$3:$O$1399,AA$1,FALSE)))</f>
        <v>14</v>
      </c>
      <c r="AB915" s="14">
        <f>IFERROR(VLOOKUP($D915,Results37!$F$3:$L$1396,AB$1,FALSE),"")</f>
        <v>8</v>
      </c>
      <c r="AC915" s="14" t="str">
        <f>IFERROR(VLOOKUP($D915,Results37!$F$3:$L$1396,AC$1,FALSE),"")</f>
        <v>San Antonio Calzones of Laredo</v>
      </c>
      <c r="AD915" s="14">
        <f t="shared" si="66"/>
        <v>1280</v>
      </c>
      <c r="AE915" s="18" t="str">
        <f>IF(ISERROR(VLOOKUP($AC915&amp;"-"&amp;$F915&amp;" "&amp;G915,Bonuses!$B$1:$G$1006,4,FALSE)),"",INT(VLOOKUP($AC915&amp;"-"&amp;$F915&amp;" "&amp;$G915,Bonuses!$B$1:$G$1006,4,FALSE)))</f>
        <v/>
      </c>
      <c r="AF915" s="14" t="str">
        <f>IF(ISERROR(VLOOKUP($AC915&amp;"-"&amp;$F915,Bonuses!$B$1:$G$1006,5,FALSE)),"",IF(VLOOKUP($AC915&amp;"-"&amp;$F915,Bonuses!$B$1:$G$1006,5,FALSE)="","",VLOOKUP($AC915&amp;"-"&amp;$F915,Bonuses!$B$1:$G$1006,6,FALSE)&amp;" yrs, "&amp;VLOOKUP($AC915&amp;"-"&amp;$F915,Bonuses!$B$1:$G$1006,5,FALSE)))</f>
        <v/>
      </c>
    </row>
    <row r="916" spans="1:32" s="19" customFormat="1" hidden="1" x14ac:dyDescent="0.3">
      <c r="A916" s="19">
        <v>5681</v>
      </c>
      <c r="B916" s="19">
        <f t="shared" si="63"/>
        <v>0</v>
      </c>
      <c r="C916" s="14" t="str">
        <f>IF(ISNUMBER(IFERROR(VLOOKUP($A916,Pit!$A$4:$A$600,1,FALSE),"B")),"P","B")</f>
        <v>B</v>
      </c>
      <c r="D916" s="15">
        <f>IF($C916="B",VLOOKUP($A916,Bat!$A$4:$BG$1500,D$1,FALSE),VLOOKUP($A916,Pit!$A$4:$BA$1686,D$2,FALSE))</f>
        <v>5681</v>
      </c>
      <c r="E916" s="14" t="str">
        <f>IF($C916="B",VLOOKUP($A916,Bat!$A$4:$BG$1500,E$1,FALSE),VLOOKUP($A916,Pit!$A$4:$BA$1686,E$2,FALSE))</f>
        <v>1B</v>
      </c>
      <c r="F916" s="14" t="str">
        <f>IF($C916="B",VLOOKUP($A916,Bat!$A$4:$BG$1500,F$1,FALSE),VLOOKUP($A916,Pit!$A$4:$BA$1686,F$2,FALSE))</f>
        <v>Dean</v>
      </c>
      <c r="G916" s="14" t="str">
        <f>IF($C916="B",VLOOKUP($A916,Bat!$A$4:$BG$1500,G$1,FALSE),VLOOKUP($A916,Pit!$A$4:$BA$1686,G$2,FALSE))</f>
        <v>Douglas</v>
      </c>
      <c r="H916" s="14">
        <f>IF($C916="B",VLOOKUP($A916,Bat!$A$4:$BG$1500,H$1,FALSE),VLOOKUP($A916,Pit!$A$4:$BA$1686,H$2,FALSE))</f>
        <v>21</v>
      </c>
      <c r="I916" s="14" t="str">
        <f>IF($C916="B",VLOOKUP($A916,Bat!$A$4:$BG$1500,I$1,FALSE),VLOOKUP($A916,Pit!$A$4:$BA$1686,I$2,FALSE))</f>
        <v>L</v>
      </c>
      <c r="J916" s="14" t="str">
        <f>IF($C916="B",VLOOKUP($A916,Bat!$A$4:$BG$1500,J$1,FALSE),VLOOKUP($A916,Pit!$A$4:$BA$1686,J$2,FALSE))</f>
        <v>L</v>
      </c>
      <c r="K916" s="14" t="str">
        <f>IF($C916="B",VLOOKUP($A916,Bat!$A$4:$BG$1500,K$1,FALSE),VLOOKUP($A916,Pit!$A$4:$BA$1686,K$2,FALSE))</f>
        <v>Low</v>
      </c>
      <c r="L916" s="15" t="str">
        <f>IF($C916="B",VLOOKUP($A916,Bat!$A$4:$BG$1500,L$1,FALSE),VLOOKUP($A916,Pit!$A$4:$BA$1686,L$2,FALSE))</f>
        <v>Normal</v>
      </c>
      <c r="M916" s="14">
        <f>IF($C916="B",VLOOKUP($A916,Bat!$A$4:$BG$1500,M$1,FALSE),VLOOKUP($A916,Pit!$A$4:$BA$1686,M$2,FALSE))</f>
        <v>3</v>
      </c>
      <c r="N916" s="14">
        <f>IF($C916="B",VLOOKUP($A916,Bat!$A$4:$BG$1500,N$1,FALSE),VLOOKUP($A916,Pit!$A$4:$BA$1686,N$2,FALSE))</f>
        <v>3</v>
      </c>
      <c r="O916" s="14">
        <f>IF($C916="B",VLOOKUP($A916,Bat!$A$4:$BG$1500,O$1,FALSE),VLOOKUP($A916,Pit!$A$4:$BA$1686,O$2,FALSE))</f>
        <v>3</v>
      </c>
      <c r="P916" s="14">
        <f>IF($C916="B",VLOOKUP($A916,Bat!$A$4:$BG$1500,P$1,FALSE),VLOOKUP($A916,Pit!$A$4:$BA$1686,P$2,FALSE))</f>
        <v>4</v>
      </c>
      <c r="Q916" s="15">
        <f>IF($C916="B",VLOOKUP($A916,Bat!$A$4:$BG$1500,Q$1,FALSE),VLOOKUP($A916,Pit!$A$4:$BA$1686,Q$2,FALSE))</f>
        <v>3</v>
      </c>
      <c r="R916" s="16">
        <f>IF($C916="B",VLOOKUP($A916,Bat!$A$4:$BG$1500,R$1,FALSE),VLOOKUP($A916,Pit!$A$4:$BA$1686,R$2,FALSE))</f>
        <v>104.72268585234161</v>
      </c>
      <c r="S916" s="17">
        <f>IF($C916="B",VLOOKUP($A916,Bat!$A$4:$BG$1500,S$1,FALSE),VLOOKUP($A916,Pit!$A$4:$BA$1686,S$2,FALSE))</f>
        <v>-0.7071519197518249</v>
      </c>
      <c r="T916" s="48" t="str">
        <f>IF($C916="B",VLOOKUP($A916,Bat!$A$4:$BG$1500,T$1,FALSE),VLOOKUP($A916,Pit!$A$4:$BA$1686,T$2,FALSE))</f>
        <v>$180k</v>
      </c>
      <c r="U916" s="19">
        <f>IF($C916="B",VLOOKUP($A916,Bat!$A$4:$AU$1464,46,FALSE),VLOOKUP($A916,Pit!$A$4:$BD$1664,55,FALSE))</f>
        <v>800</v>
      </c>
      <c r="V916" s="19">
        <f>IF($C916="B",VLOOKUP($A916,Bat!$A$4:$BA$1464,47,FALSE),VLOOKUP($A916,Pit!$A$4:$BF$1664,56,FALSE))</f>
        <v>800</v>
      </c>
      <c r="W916" s="19">
        <f>IF($C916="B",VLOOKUP($A916,Bat!$A$4:$BA$1464,48,FALSE),VLOOKUP($A916,Pit!$A$4:$BF$1664,57,FALSE))</f>
        <v>0</v>
      </c>
      <c r="X916" s="14">
        <f t="shared" si="64"/>
        <v>1731</v>
      </c>
      <c r="Y916" s="20">
        <f t="shared" si="65"/>
        <v>881</v>
      </c>
      <c r="Z916" s="14" t="str">
        <f>IFERROR(VLOOKUP($D916,Results37!$F$3:$L$1396,Z$1,FALSE),"")</f>
        <v/>
      </c>
      <c r="AA916" s="43" t="str">
        <f>IF(ISERROR(VLOOKUP(D916,Results37!$F$3:$O$1399,AA$1,FALSE)),"",IF(VLOOKUP(D916,Results37!$F$3:$O$1399,AA$1+1,FALSE)=1,"S"&amp;VLOOKUP(D916,Results37!$F$3:$O$1399,AA$1,FALSE),VLOOKUP(D916,Results37!$F$3:$O$1399,AA$1,FALSE)))</f>
        <v/>
      </c>
      <c r="AB916" s="14" t="str">
        <f>IFERROR(VLOOKUP($D916,Results37!$F$3:$L$1396,AB$1,FALSE),"")</f>
        <v/>
      </c>
      <c r="AC916" s="14" t="str">
        <f>IFERROR(VLOOKUP($D916,Results37!$F$3:$L$1396,AC$1,FALSE),"")</f>
        <v/>
      </c>
      <c r="AD916" s="14" t="e">
        <f t="shared" si="66"/>
        <v>#VALUE!</v>
      </c>
      <c r="AE916" s="18" t="str">
        <f>IF(ISERROR(VLOOKUP($AC916&amp;"-"&amp;$F916&amp;" "&amp;G916,Bonuses!$B$1:$G$1006,4,FALSE)),"",INT(VLOOKUP($AC916&amp;"-"&amp;$F916&amp;" "&amp;$G916,Bonuses!$B$1:$G$1006,4,FALSE)))</f>
        <v/>
      </c>
      <c r="AF916" s="14" t="str">
        <f>AA916&amp;"."&amp;AB916&amp;" ("&amp;Z916&amp;") - "&amp;E916&amp;" "&amp;F916&amp;" "&amp;G916</f>
        <v>. () - 1B Dean Douglas</v>
      </c>
    </row>
    <row r="917" spans="1:32" s="19" customFormat="1" hidden="1" x14ac:dyDescent="0.3">
      <c r="A917" s="19">
        <v>12326</v>
      </c>
      <c r="B917" s="19">
        <f t="shared" si="63"/>
        <v>0</v>
      </c>
      <c r="C917" s="14" t="str">
        <f>IF(ISNUMBER(IFERROR(VLOOKUP($A917,Pit!$A$4:$A$600,1,FALSE),"B")),"P","B")</f>
        <v>P</v>
      </c>
      <c r="D917" s="15">
        <f>IF($C917="B",VLOOKUP($A917,Bat!$A$4:$BG$1500,D$1,FALSE),VLOOKUP($A917,Pit!$A$4:$BA$1686,D$2,FALSE))</f>
        <v>12326</v>
      </c>
      <c r="E917" s="14" t="str">
        <f>IF($C917="B",VLOOKUP($A917,Bat!$A$4:$BG$1500,E$1,FALSE),VLOOKUP($A917,Pit!$A$4:$BA$1686,E$2,FALSE))</f>
        <v>RP</v>
      </c>
      <c r="F917" s="14" t="str">
        <f>IF($C917="B",VLOOKUP($A917,Bat!$A$4:$BG$1500,F$1,FALSE),VLOOKUP($A917,Pit!$A$4:$BA$1686,F$2,FALSE))</f>
        <v>Roderick</v>
      </c>
      <c r="G917" s="14" t="str">
        <f>IF($C917="B",VLOOKUP($A917,Bat!$A$4:$BG$1500,G$1,FALSE),VLOOKUP($A917,Pit!$A$4:$BA$1686,G$2,FALSE))</f>
        <v>Stewart</v>
      </c>
      <c r="H917" s="14">
        <f>IF($C917="B",VLOOKUP($A917,Bat!$A$4:$BG$1500,H$1,FALSE),VLOOKUP($A917,Pit!$A$4:$BA$1686,H$2,FALSE))</f>
        <v>21</v>
      </c>
      <c r="I917" s="14" t="str">
        <f>IF($C917="B",VLOOKUP($A917,Bat!$A$4:$BG$1500,I$1,FALSE),VLOOKUP($A917,Pit!$A$4:$BA$1686,I$2,FALSE))</f>
        <v>R</v>
      </c>
      <c r="J917" s="14" t="str">
        <f>IF($C917="B",VLOOKUP($A917,Bat!$A$4:$BG$1500,J$1,FALSE),VLOOKUP($A917,Pit!$A$4:$BA$1686,J$2,FALSE))</f>
        <v>R</v>
      </c>
      <c r="K917" s="14" t="str">
        <f>IF($C917="B",VLOOKUP($A917,Bat!$A$4:$BG$1500,K$1,FALSE),VLOOKUP($A917,Pit!$A$4:$BA$1686,K$2,FALSE))</f>
        <v>Low</v>
      </c>
      <c r="L917" s="15" t="str">
        <f>IF($C917="B",VLOOKUP($A917,Bat!$A$4:$BG$1500,L$1,FALSE),VLOOKUP($A917,Pit!$A$4:$BA$1686,L$2,FALSE))</f>
        <v>Normal</v>
      </c>
      <c r="M917" s="14">
        <f>IF($C917="B",VLOOKUP($A917,Bat!$A$4:$BG$1500,M$1,FALSE),VLOOKUP($A917,Pit!$A$4:$BA$1686,M$2,FALSE))</f>
        <v>4</v>
      </c>
      <c r="N917" s="14">
        <f>IF($C917="B",VLOOKUP($A917,Bat!$A$4:$BG$1500,N$1,FALSE),VLOOKUP($A917,Pit!$A$4:$BA$1686,N$2,FALSE))</f>
        <v>1</v>
      </c>
      <c r="O917" s="14">
        <f>IF($C917="B",VLOOKUP($A917,Bat!$A$4:$BG$1500,O$1,FALSE),VLOOKUP($A917,Pit!$A$4:$BA$1686,O$2,FALSE))</f>
        <v>3</v>
      </c>
      <c r="P917" s="14" t="str">
        <f>IF($C917="B",VLOOKUP($A917,Bat!$A$4:$BG$1500,P$1,FALSE),VLOOKUP($A917,Pit!$A$4:$BA$1686,P$2,FALSE))</f>
        <v>89-91 Mph</v>
      </c>
      <c r="Q917" s="15">
        <f>IF($C917="B",VLOOKUP($A917,Bat!$A$4:$BG$1500,Q$1,FALSE),VLOOKUP($A917,Pit!$A$4:$BA$1686,Q$2,FALSE))</f>
        <v>6</v>
      </c>
      <c r="R917" s="16">
        <f>IF($C917="B",VLOOKUP($A917,Bat!$A$4:$BG$1500,R$1,FALSE),VLOOKUP($A917,Pit!$A$4:$BA$1686,R$2,FALSE))</f>
        <v>93.907042259437134</v>
      </c>
      <c r="S917" s="17">
        <f>IF($C917="B",VLOOKUP($A917,Bat!$A$4:$BG$1500,S$1,FALSE),VLOOKUP($A917,Pit!$A$4:$BA$1686,S$2,FALSE))</f>
        <v>-0.65427930464463957</v>
      </c>
      <c r="T917" s="48" t="str">
        <f>IF($C917="B",VLOOKUP($A917,Bat!$A$4:$BG$1500,T$1,FALSE),VLOOKUP($A917,Pit!$A$4:$BA$1686,T$2,FALSE))</f>
        <v>-</v>
      </c>
      <c r="U917" s="19">
        <f>IF($C917="B",VLOOKUP($A917,Bat!$A$4:$AU$1464,46,FALSE),VLOOKUP($A917,Pit!$A$4:$BD$1664,55,FALSE))</f>
        <v>800</v>
      </c>
      <c r="V917" s="19">
        <f>IF($C917="B",VLOOKUP($A917,Bat!$A$4:$BA$1464,47,FALSE),VLOOKUP($A917,Pit!$A$4:$BF$1664,56,FALSE))</f>
        <v>800</v>
      </c>
      <c r="W917" s="19">
        <f>IF($C917="B",VLOOKUP($A917,Bat!$A$4:$BA$1464,48,FALSE),VLOOKUP($A917,Pit!$A$4:$BF$1664,57,FALSE))</f>
        <v>0</v>
      </c>
      <c r="X917" s="14">
        <f t="shared" si="64"/>
        <v>1697</v>
      </c>
      <c r="Y917" s="20">
        <f t="shared" si="65"/>
        <v>847</v>
      </c>
      <c r="Z917" s="14" t="str">
        <f>IFERROR(VLOOKUP($D917,Results37!$F$3:$L$1396,Z$1,FALSE),"")</f>
        <v/>
      </c>
      <c r="AA917" s="43" t="str">
        <f>IF(ISERROR(VLOOKUP(D917,Results37!$F$3:$O$1399,AA$1,FALSE)),"",IF(VLOOKUP(D917,Results37!$F$3:$O$1399,AA$1+1,FALSE)=1,"S"&amp;VLOOKUP(D917,Results37!$F$3:$O$1399,AA$1,FALSE),VLOOKUP(D917,Results37!$F$3:$O$1399,AA$1,FALSE)))</f>
        <v/>
      </c>
      <c r="AB917" s="14" t="str">
        <f>IFERROR(VLOOKUP($D917,Results37!$F$3:$L$1396,AB$1,FALSE),"")</f>
        <v/>
      </c>
      <c r="AC917" s="14" t="str">
        <f>IFERROR(VLOOKUP($D917,Results37!$F$3:$L$1396,AC$1,FALSE),"")</f>
        <v/>
      </c>
      <c r="AD917" s="14" t="e">
        <f t="shared" si="66"/>
        <v>#VALUE!</v>
      </c>
      <c r="AE917" s="18" t="str">
        <f>IF(ISERROR(VLOOKUP($AC917&amp;"-"&amp;$F917&amp;" "&amp;G917,Bonuses!$B$1:$G$1006,4,FALSE)),"",INT(VLOOKUP($AC917&amp;"-"&amp;$F917&amp;" "&amp;$G917,Bonuses!$B$1:$G$1006,4,FALSE)))</f>
        <v/>
      </c>
      <c r="AF917" s="14" t="str">
        <f>IF(ISERROR(VLOOKUP($AC917&amp;"-"&amp;$F917,Bonuses!$B$1:$G$1006,5,FALSE)),"",IF(VLOOKUP($AC917&amp;"-"&amp;$F917,Bonuses!$B$1:$G$1006,5,FALSE)="","",VLOOKUP($AC917&amp;"-"&amp;$F917,Bonuses!$B$1:$G$1006,6,FALSE)&amp;" yrs, "&amp;VLOOKUP($AC917&amp;"-"&amp;$F917,Bonuses!$B$1:$G$1006,5,FALSE)))</f>
        <v/>
      </c>
    </row>
    <row r="918" spans="1:32" s="19" customFormat="1" hidden="1" x14ac:dyDescent="0.3">
      <c r="A918" s="19">
        <v>9592</v>
      </c>
      <c r="B918" s="19">
        <f t="shared" si="63"/>
        <v>0</v>
      </c>
      <c r="C918" s="14" t="str">
        <f>IF(ISNUMBER(IFERROR(VLOOKUP($A918,Pit!$A$4:$A$600,1,FALSE),"B")),"P","B")</f>
        <v>B</v>
      </c>
      <c r="D918" s="15">
        <f>IF($C918="B",VLOOKUP($A918,Bat!$A$4:$BG$1500,D$1,FALSE),VLOOKUP($A918,Pit!$A$4:$BA$1686,D$2,FALSE))</f>
        <v>9592</v>
      </c>
      <c r="E918" s="14" t="str">
        <f>IF($C918="B",VLOOKUP($A918,Bat!$A$4:$BG$1500,E$1,FALSE),VLOOKUP($A918,Pit!$A$4:$BA$1686,E$2,FALSE))</f>
        <v>C</v>
      </c>
      <c r="F918" s="14" t="str">
        <f>IF($C918="B",VLOOKUP($A918,Bat!$A$4:$BG$1500,F$1,FALSE),VLOOKUP($A918,Pit!$A$4:$BA$1686,F$2,FALSE))</f>
        <v>Kirby</v>
      </c>
      <c r="G918" s="14" t="str">
        <f>IF($C918="B",VLOOKUP($A918,Bat!$A$4:$BG$1500,G$1,FALSE),VLOOKUP($A918,Pit!$A$4:$BA$1686,G$2,FALSE))</f>
        <v>Mosley</v>
      </c>
      <c r="H918" s="14">
        <f>IF($C918="B",VLOOKUP($A918,Bat!$A$4:$BG$1500,H$1,FALSE),VLOOKUP($A918,Pit!$A$4:$BA$1686,H$2,FALSE))</f>
        <v>21</v>
      </c>
      <c r="I918" s="14" t="str">
        <f>IF($C918="B",VLOOKUP($A918,Bat!$A$4:$BG$1500,I$1,FALSE),VLOOKUP($A918,Pit!$A$4:$BA$1686,I$2,FALSE))</f>
        <v>R</v>
      </c>
      <c r="J918" s="14" t="str">
        <f>IF($C918="B",VLOOKUP($A918,Bat!$A$4:$BG$1500,J$1,FALSE),VLOOKUP($A918,Pit!$A$4:$BA$1686,J$2,FALSE))</f>
        <v>R</v>
      </c>
      <c r="K918" s="14" t="str">
        <f>IF($C918="B",VLOOKUP($A918,Bat!$A$4:$BG$1500,K$1,FALSE),VLOOKUP($A918,Pit!$A$4:$BA$1686,K$2,FALSE))</f>
        <v>Low</v>
      </c>
      <c r="L918" s="15" t="str">
        <f>IF($C918="B",VLOOKUP($A918,Bat!$A$4:$BG$1500,L$1,FALSE),VLOOKUP($A918,Pit!$A$4:$BA$1686,L$2,FALSE))</f>
        <v>Low</v>
      </c>
      <c r="M918" s="14">
        <f>IF($C918="B",VLOOKUP($A918,Bat!$A$4:$BG$1500,M$1,FALSE),VLOOKUP($A918,Pit!$A$4:$BA$1686,M$2,FALSE))</f>
        <v>3</v>
      </c>
      <c r="N918" s="14">
        <f>IF($C918="B",VLOOKUP($A918,Bat!$A$4:$BG$1500,N$1,FALSE),VLOOKUP($A918,Pit!$A$4:$BA$1686,N$2,FALSE))</f>
        <v>2</v>
      </c>
      <c r="O918" s="14">
        <f>IF($C918="B",VLOOKUP($A918,Bat!$A$4:$BG$1500,O$1,FALSE),VLOOKUP($A918,Pit!$A$4:$BA$1686,O$2,FALSE))</f>
        <v>3</v>
      </c>
      <c r="P918" s="14">
        <f>IF($C918="B",VLOOKUP($A918,Bat!$A$4:$BG$1500,P$1,FALSE),VLOOKUP($A918,Pit!$A$4:$BA$1686,P$2,FALSE))</f>
        <v>4</v>
      </c>
      <c r="Q918" s="15">
        <f>IF($C918="B",VLOOKUP($A918,Bat!$A$4:$BG$1500,Q$1,FALSE),VLOOKUP($A918,Pit!$A$4:$BA$1686,Q$2,FALSE))</f>
        <v>4</v>
      </c>
      <c r="R918" s="16">
        <f>IF($C918="B",VLOOKUP($A918,Bat!$A$4:$BG$1500,R$1,FALSE),VLOOKUP($A918,Pit!$A$4:$BA$1686,R$2,FALSE))</f>
        <v>102.85575229167577</v>
      </c>
      <c r="S918" s="17">
        <f>IF($C918="B",VLOOKUP($A918,Bat!$A$4:$BG$1500,S$1,FALSE),VLOOKUP($A918,Pit!$A$4:$BA$1686,S$2,FALSE))</f>
        <v>-1.0971333865983757</v>
      </c>
      <c r="T918" s="48" t="str">
        <f>IF($C918="B",VLOOKUP($A918,Bat!$A$4:$BG$1500,T$1,FALSE),VLOOKUP($A918,Pit!$A$4:$BA$1686,T$2,FALSE))</f>
        <v>$41k</v>
      </c>
      <c r="U918" s="19">
        <f>IF($C918="B",VLOOKUP($A918,Bat!$A$4:$AU$1464,46,FALSE),VLOOKUP($A918,Pit!$A$4:$BD$1664,55,FALSE))</f>
        <v>800</v>
      </c>
      <c r="V918" s="19">
        <f>IF($C918="B",VLOOKUP($A918,Bat!$A$4:$BA$1464,47,FALSE),VLOOKUP($A918,Pit!$A$4:$BF$1664,56,FALSE))</f>
        <v>800</v>
      </c>
      <c r="W918" s="19">
        <f>IF($C918="B",VLOOKUP($A918,Bat!$A$4:$BA$1464,48,FALSE),VLOOKUP($A918,Pit!$A$4:$BF$1664,57,FALSE))</f>
        <v>0</v>
      </c>
      <c r="X918" s="14">
        <f t="shared" si="64"/>
        <v>1861</v>
      </c>
      <c r="Y918" s="20">
        <f t="shared" si="65"/>
        <v>1011</v>
      </c>
      <c r="Z918" s="14">
        <f>IFERROR(VLOOKUP($D918,Results37!$F$3:$L$1396,Z$1,FALSE),"")</f>
        <v>352</v>
      </c>
      <c r="AA918" s="43">
        <f>IF(ISERROR(VLOOKUP(D918,Results37!$F$3:$O$1399,AA$1,FALSE)),"",IF(VLOOKUP(D918,Results37!$F$3:$O$1399,AA$1+1,FALSE)=1,"S"&amp;VLOOKUP(D918,Results37!$F$3:$O$1399,AA$1,FALSE),VLOOKUP(D918,Results37!$F$3:$O$1399,AA$1,FALSE)))</f>
        <v>12</v>
      </c>
      <c r="AB918" s="14">
        <f>IFERROR(VLOOKUP($D918,Results37!$F$3:$L$1396,AB$1,FALSE),"")</f>
        <v>12</v>
      </c>
      <c r="AC918" s="14" t="str">
        <f>IFERROR(VLOOKUP($D918,Results37!$F$3:$L$1396,AC$1,FALSE),"")</f>
        <v>Okinawa Shisa</v>
      </c>
      <c r="AD918" s="14">
        <f t="shared" si="66"/>
        <v>1509</v>
      </c>
      <c r="AE918" s="18" t="str">
        <f>IF(ISERROR(VLOOKUP($AC918&amp;"-"&amp;$F918&amp;" "&amp;G918,Bonuses!$B$1:$G$1006,4,FALSE)),"",INT(VLOOKUP($AC918&amp;"-"&amp;$F918&amp;" "&amp;$G918,Bonuses!$B$1:$G$1006,4,FALSE)))</f>
        <v/>
      </c>
      <c r="AF918" s="14" t="str">
        <f>AA918&amp;"."&amp;AB918&amp;" ("&amp;Z918&amp;") - "&amp;E918&amp;" "&amp;F918&amp;" "&amp;G918</f>
        <v>12.12 (352) - C Kirby Mosley</v>
      </c>
    </row>
    <row r="919" spans="1:32" s="19" customFormat="1" hidden="1" x14ac:dyDescent="0.3">
      <c r="A919" s="19">
        <v>6057</v>
      </c>
      <c r="B919" s="19">
        <f t="shared" si="63"/>
        <v>0</v>
      </c>
      <c r="C919" s="14" t="str">
        <f>IF(ISNUMBER(IFERROR(VLOOKUP($A919,Pit!$A$4:$A$600,1,FALSE),"B")),"P","B")</f>
        <v>P</v>
      </c>
      <c r="D919" s="15">
        <f>IF($C919="B",VLOOKUP($A919,Bat!$A$4:$BG$1500,D$1,FALSE),VLOOKUP($A919,Pit!$A$4:$BA$1686,D$2,FALSE))</f>
        <v>6057</v>
      </c>
      <c r="E919" s="14" t="str">
        <f>IF($C919="B",VLOOKUP($A919,Bat!$A$4:$BG$1500,E$1,FALSE),VLOOKUP($A919,Pit!$A$4:$BA$1686,E$2,FALSE))</f>
        <v>RP</v>
      </c>
      <c r="F919" s="14" t="str">
        <f>IF($C919="B",VLOOKUP($A919,Bat!$A$4:$BG$1500,F$1,FALSE),VLOOKUP($A919,Pit!$A$4:$BA$1686,F$2,FALSE))</f>
        <v>Ryan</v>
      </c>
      <c r="G919" s="14" t="str">
        <f>IF($C919="B",VLOOKUP($A919,Bat!$A$4:$BG$1500,G$1,FALSE),VLOOKUP($A919,Pit!$A$4:$BA$1686,G$2,FALSE))</f>
        <v>Macías</v>
      </c>
      <c r="H919" s="14">
        <f>IF($C919="B",VLOOKUP($A919,Bat!$A$4:$BG$1500,H$1,FALSE),VLOOKUP($A919,Pit!$A$4:$BA$1686,H$2,FALSE))</f>
        <v>22</v>
      </c>
      <c r="I919" s="14" t="str">
        <f>IF($C919="B",VLOOKUP($A919,Bat!$A$4:$BG$1500,I$1,FALSE),VLOOKUP($A919,Pit!$A$4:$BA$1686,I$2,FALSE))</f>
        <v>L</v>
      </c>
      <c r="J919" s="14" t="str">
        <f>IF($C919="B",VLOOKUP($A919,Bat!$A$4:$BG$1500,J$1,FALSE),VLOOKUP($A919,Pit!$A$4:$BA$1686,J$2,FALSE))</f>
        <v>L</v>
      </c>
      <c r="K919" s="14" t="str">
        <f>IF($C919="B",VLOOKUP($A919,Bat!$A$4:$BG$1500,K$1,FALSE),VLOOKUP($A919,Pit!$A$4:$BA$1686,K$2,FALSE))</f>
        <v>High</v>
      </c>
      <c r="L919" s="15" t="str">
        <f>IF($C919="B",VLOOKUP($A919,Bat!$A$4:$BG$1500,L$1,FALSE),VLOOKUP($A919,Pit!$A$4:$BA$1686,L$2,FALSE))</f>
        <v>High</v>
      </c>
      <c r="M919" s="14">
        <f>IF($C919="B",VLOOKUP($A919,Bat!$A$4:$BG$1500,M$1,FALSE),VLOOKUP($A919,Pit!$A$4:$BA$1686,M$2,FALSE))</f>
        <v>4</v>
      </c>
      <c r="N919" s="14">
        <f>IF($C919="B",VLOOKUP($A919,Bat!$A$4:$BG$1500,N$1,FALSE),VLOOKUP($A919,Pit!$A$4:$BA$1686,N$2,FALSE))</f>
        <v>1</v>
      </c>
      <c r="O919" s="14">
        <f>IF($C919="B",VLOOKUP($A919,Bat!$A$4:$BG$1500,O$1,FALSE),VLOOKUP($A919,Pit!$A$4:$BA$1686,O$2,FALSE))</f>
        <v>2</v>
      </c>
      <c r="P919" s="14" t="str">
        <f>IF($C919="B",VLOOKUP($A919,Bat!$A$4:$BG$1500,P$1,FALSE),VLOOKUP($A919,Pit!$A$4:$BA$1686,P$2,FALSE))</f>
        <v>94-96 Mph</v>
      </c>
      <c r="Q919" s="15">
        <f>IF($C919="B",VLOOKUP($A919,Bat!$A$4:$BG$1500,Q$1,FALSE),VLOOKUP($A919,Pit!$A$4:$BA$1686,Q$2,FALSE))</f>
        <v>6</v>
      </c>
      <c r="R919" s="16">
        <f>IF($C919="B",VLOOKUP($A919,Bat!$A$4:$BG$1500,R$1,FALSE),VLOOKUP($A919,Pit!$A$4:$BA$1686,R$2,FALSE))</f>
        <v>92.610554751916538</v>
      </c>
      <c r="S919" s="17">
        <f>IF($C919="B",VLOOKUP($A919,Bat!$A$4:$BG$1500,S$1,FALSE),VLOOKUP($A919,Pit!$A$4:$BA$1686,S$2,FALSE))</f>
        <v>-0.77388891753820321</v>
      </c>
      <c r="T919" s="48" t="str">
        <f>IF($C919="B",VLOOKUP($A919,Bat!$A$4:$BG$1500,T$1,FALSE),VLOOKUP($A919,Pit!$A$4:$BA$1686,T$2,FALSE))</f>
        <v>-</v>
      </c>
      <c r="U919" s="19">
        <f>IF($C919="B",VLOOKUP($A919,Bat!$A$4:$AU$1464,46,FALSE),VLOOKUP($A919,Pit!$A$4:$BD$1664,55,FALSE))</f>
        <v>800</v>
      </c>
      <c r="V919" s="19">
        <f>IF($C919="B",VLOOKUP($A919,Bat!$A$4:$BA$1464,47,FALSE),VLOOKUP($A919,Pit!$A$4:$BF$1664,56,FALSE))</f>
        <v>800</v>
      </c>
      <c r="W919" s="19">
        <f>IF($C919="B",VLOOKUP($A919,Bat!$A$4:$BA$1464,48,FALSE),VLOOKUP($A919,Pit!$A$4:$BF$1664,57,FALSE))</f>
        <v>0</v>
      </c>
      <c r="X919" s="14">
        <f t="shared" si="64"/>
        <v>1762</v>
      </c>
      <c r="Y919" s="20">
        <f t="shared" si="65"/>
        <v>912</v>
      </c>
      <c r="Z919" s="14" t="str">
        <f>IFERROR(VLOOKUP($D919,Results37!$F$3:$L$1396,Z$1,FALSE),"")</f>
        <v/>
      </c>
      <c r="AA919" s="43" t="str">
        <f>IF(ISERROR(VLOOKUP(D919,Results37!$F$3:$O$1399,AA$1,FALSE)),"",IF(VLOOKUP(D919,Results37!$F$3:$O$1399,AA$1+1,FALSE)=1,"S"&amp;VLOOKUP(D919,Results37!$F$3:$O$1399,AA$1,FALSE),VLOOKUP(D919,Results37!$F$3:$O$1399,AA$1,FALSE)))</f>
        <v/>
      </c>
      <c r="AB919" s="14" t="str">
        <f>IFERROR(VLOOKUP($D919,Results37!$F$3:$L$1396,AB$1,FALSE),"")</f>
        <v/>
      </c>
      <c r="AC919" s="14" t="str">
        <f>IFERROR(VLOOKUP($D919,Results37!$F$3:$L$1396,AC$1,FALSE),"")</f>
        <v/>
      </c>
      <c r="AD919" s="14" t="e">
        <f t="shared" si="66"/>
        <v>#VALUE!</v>
      </c>
      <c r="AE919" s="18" t="str">
        <f>IF(ISERROR(VLOOKUP($AC919&amp;"-"&amp;$F919&amp;" "&amp;G919,Bonuses!$B$1:$G$1006,4,FALSE)),"",INT(VLOOKUP($AC919&amp;"-"&amp;$F919&amp;" "&amp;$G919,Bonuses!$B$1:$G$1006,4,FALSE)))</f>
        <v/>
      </c>
      <c r="AF919" s="14" t="str">
        <f>IF(ISERROR(VLOOKUP($AC919&amp;"-"&amp;$F919,Bonuses!$B$1:$G$1006,5,FALSE)),"",IF(VLOOKUP($AC919&amp;"-"&amp;$F919,Bonuses!$B$1:$G$1006,5,FALSE)="","",VLOOKUP($AC919&amp;"-"&amp;$F919,Bonuses!$B$1:$G$1006,6,FALSE)&amp;" yrs, "&amp;VLOOKUP($AC919&amp;"-"&amp;$F919,Bonuses!$B$1:$G$1006,5,FALSE)))</f>
        <v/>
      </c>
    </row>
    <row r="920" spans="1:32" s="19" customFormat="1" hidden="1" x14ac:dyDescent="0.3">
      <c r="A920" s="19">
        <v>13272</v>
      </c>
      <c r="B920" s="19">
        <f t="shared" si="63"/>
        <v>0</v>
      </c>
      <c r="C920" s="14" t="str">
        <f>IF(ISNUMBER(IFERROR(VLOOKUP($A920,Pit!$A$4:$A$600,1,FALSE),"B")),"P","B")</f>
        <v>P</v>
      </c>
      <c r="D920" s="15">
        <f>IF($C920="B",VLOOKUP($A920,Bat!$A$4:$BG$1500,D$1,FALSE),VLOOKUP($A920,Pit!$A$4:$BA$1686,D$2,FALSE))</f>
        <v>13272</v>
      </c>
      <c r="E920" s="14" t="str">
        <f>IF($C920="B",VLOOKUP($A920,Bat!$A$4:$BG$1500,E$1,FALSE),VLOOKUP($A920,Pit!$A$4:$BA$1686,E$2,FALSE))</f>
        <v>SP</v>
      </c>
      <c r="F920" s="14" t="str">
        <f>IF($C920="B",VLOOKUP($A920,Bat!$A$4:$BG$1500,F$1,FALSE),VLOOKUP($A920,Pit!$A$4:$BA$1686,F$2,FALSE))</f>
        <v>Sadaharu</v>
      </c>
      <c r="G920" s="14" t="str">
        <f>IF($C920="B",VLOOKUP($A920,Bat!$A$4:$BG$1500,G$1,FALSE),VLOOKUP($A920,Pit!$A$4:$BA$1686,G$2,FALSE))</f>
        <v>Yamanaka</v>
      </c>
      <c r="H920" s="14">
        <f>IF($C920="B",VLOOKUP($A920,Bat!$A$4:$BG$1500,H$1,FALSE),VLOOKUP($A920,Pit!$A$4:$BA$1686,H$2,FALSE))</f>
        <v>21</v>
      </c>
      <c r="I920" s="14" t="str">
        <f>IF($C920="B",VLOOKUP($A920,Bat!$A$4:$BG$1500,I$1,FALSE),VLOOKUP($A920,Pit!$A$4:$BA$1686,I$2,FALSE))</f>
        <v>R</v>
      </c>
      <c r="J920" s="14" t="str">
        <f>IF($C920="B",VLOOKUP($A920,Bat!$A$4:$BG$1500,J$1,FALSE),VLOOKUP($A920,Pit!$A$4:$BA$1686,J$2,FALSE))</f>
        <v>R</v>
      </c>
      <c r="K920" s="14" t="str">
        <f>IF($C920="B",VLOOKUP($A920,Bat!$A$4:$BG$1500,K$1,FALSE),VLOOKUP($A920,Pit!$A$4:$BA$1686,K$2,FALSE))</f>
        <v>Low</v>
      </c>
      <c r="L920" s="15" t="str">
        <f>IF($C920="B",VLOOKUP($A920,Bat!$A$4:$BG$1500,L$1,FALSE),VLOOKUP($A920,Pit!$A$4:$BA$1686,L$2,FALSE))</f>
        <v>Low</v>
      </c>
      <c r="M920" s="14">
        <f>IF($C920="B",VLOOKUP($A920,Bat!$A$4:$BG$1500,M$1,FALSE),VLOOKUP($A920,Pit!$A$4:$BA$1686,M$2,FALSE))</f>
        <v>5</v>
      </c>
      <c r="N920" s="14">
        <f>IF($C920="B",VLOOKUP($A920,Bat!$A$4:$BG$1500,N$1,FALSE),VLOOKUP($A920,Pit!$A$4:$BA$1686,N$2,FALSE))</f>
        <v>1</v>
      </c>
      <c r="O920" s="14">
        <f>IF($C920="B",VLOOKUP($A920,Bat!$A$4:$BG$1500,O$1,FALSE),VLOOKUP($A920,Pit!$A$4:$BA$1686,O$2,FALSE))</f>
        <v>2</v>
      </c>
      <c r="P920" s="14" t="str">
        <f>IF($C920="B",VLOOKUP($A920,Bat!$A$4:$BG$1500,P$1,FALSE),VLOOKUP($A920,Pit!$A$4:$BA$1686,P$2,FALSE))</f>
        <v>95-97 Mph</v>
      </c>
      <c r="Q920" s="15">
        <f>IF($C920="B",VLOOKUP($A920,Bat!$A$4:$BG$1500,Q$1,FALSE),VLOOKUP($A920,Pit!$A$4:$BA$1686,Q$2,FALSE))</f>
        <v>6</v>
      </c>
      <c r="R920" s="16">
        <f>IF($C920="B",VLOOKUP($A920,Bat!$A$4:$BG$1500,R$1,FALSE),VLOOKUP($A920,Pit!$A$4:$BA$1686,R$2,FALSE))</f>
        <v>93.898435651776424</v>
      </c>
      <c r="S920" s="17">
        <f>IF($C920="B",VLOOKUP($A920,Bat!$A$4:$BG$1500,S$1,FALSE),VLOOKUP($A920,Pit!$A$4:$BA$1686,S$2,FALSE))</f>
        <v>-0.65507332155930542</v>
      </c>
      <c r="T920" s="48" t="str">
        <f>IF($C920="B",VLOOKUP($A920,Bat!$A$4:$BG$1500,T$1,FALSE),VLOOKUP($A920,Pit!$A$4:$BA$1686,T$2,FALSE))</f>
        <v>$55k</v>
      </c>
      <c r="U920" s="19">
        <f>IF($C920="B",VLOOKUP($A920,Bat!$A$4:$AU$1464,46,FALSE),VLOOKUP($A920,Pit!$A$4:$BD$1664,55,FALSE))</f>
        <v>800</v>
      </c>
      <c r="V920" s="19">
        <f>IF($C920="B",VLOOKUP($A920,Bat!$A$4:$BA$1464,47,FALSE),VLOOKUP($A920,Pit!$A$4:$BF$1664,56,FALSE))</f>
        <v>800</v>
      </c>
      <c r="W920" s="19">
        <f>IF($C920="B",VLOOKUP($A920,Bat!$A$4:$BA$1464,48,FALSE),VLOOKUP($A920,Pit!$A$4:$BF$1664,57,FALSE))</f>
        <v>0</v>
      </c>
      <c r="X920" s="14">
        <f t="shared" si="64"/>
        <v>1699</v>
      </c>
      <c r="Y920" s="20">
        <f t="shared" si="65"/>
        <v>849</v>
      </c>
      <c r="Z920" s="14" t="str">
        <f>IFERROR(VLOOKUP($D920,Results37!$F$3:$L$1396,Z$1,FALSE),"")</f>
        <v/>
      </c>
      <c r="AA920" s="43" t="str">
        <f>IF(ISERROR(VLOOKUP(D920,Results37!$F$3:$O$1399,AA$1,FALSE)),"",IF(VLOOKUP(D920,Results37!$F$3:$O$1399,AA$1+1,FALSE)=1,"S"&amp;VLOOKUP(D920,Results37!$F$3:$O$1399,AA$1,FALSE),VLOOKUP(D920,Results37!$F$3:$O$1399,AA$1,FALSE)))</f>
        <v/>
      </c>
      <c r="AB920" s="14" t="str">
        <f>IFERROR(VLOOKUP($D920,Results37!$F$3:$L$1396,AB$1,FALSE),"")</f>
        <v/>
      </c>
      <c r="AC920" s="14" t="str">
        <f>IFERROR(VLOOKUP($D920,Results37!$F$3:$L$1396,AC$1,FALSE),"")</f>
        <v/>
      </c>
      <c r="AD920" s="14" t="e">
        <f t="shared" si="66"/>
        <v>#VALUE!</v>
      </c>
      <c r="AE920" s="18" t="str">
        <f>IF(ISERROR(VLOOKUP($AC920&amp;"-"&amp;$F920&amp;" "&amp;G920,Bonuses!$B$1:$G$1006,4,FALSE)),"",INT(VLOOKUP($AC920&amp;"-"&amp;$F920&amp;" "&amp;$G920,Bonuses!$B$1:$G$1006,4,FALSE)))</f>
        <v/>
      </c>
      <c r="AF920" s="14" t="str">
        <f>AA920&amp;"."&amp;AB920&amp;" ("&amp;Z920&amp;") - "&amp;E920&amp;" "&amp;F920&amp;" "&amp;G920</f>
        <v>. () - SP Sadaharu Yamanaka</v>
      </c>
    </row>
    <row r="921" spans="1:32" s="19" customFormat="1" hidden="1" x14ac:dyDescent="0.3">
      <c r="A921" s="19">
        <v>12401</v>
      </c>
      <c r="B921" s="19">
        <f t="shared" si="63"/>
        <v>0</v>
      </c>
      <c r="C921" s="14" t="str">
        <f>IF(ISNUMBER(IFERROR(VLOOKUP($A921,Pit!$A$4:$A$600,1,FALSE),"B")),"P","B")</f>
        <v>P</v>
      </c>
      <c r="D921" s="15">
        <f>IF($C921="B",VLOOKUP($A921,Bat!$A$4:$BG$1500,D$1,FALSE),VLOOKUP($A921,Pit!$A$4:$BA$1686,D$2,FALSE))</f>
        <v>12401</v>
      </c>
      <c r="E921" s="14" t="str">
        <f>IF($C921="B",VLOOKUP($A921,Bat!$A$4:$BG$1500,E$1,FALSE),VLOOKUP($A921,Pit!$A$4:$BA$1686,E$2,FALSE))</f>
        <v>SP</v>
      </c>
      <c r="F921" s="14" t="str">
        <f>IF($C921="B",VLOOKUP($A921,Bat!$A$4:$BG$1500,F$1,FALSE),VLOOKUP($A921,Pit!$A$4:$BA$1686,F$2,FALSE))</f>
        <v>Dale</v>
      </c>
      <c r="G921" s="14" t="str">
        <f>IF($C921="B",VLOOKUP($A921,Bat!$A$4:$BG$1500,G$1,FALSE),VLOOKUP($A921,Pit!$A$4:$BA$1686,G$2,FALSE))</f>
        <v>Jones</v>
      </c>
      <c r="H921" s="14">
        <f>IF($C921="B",VLOOKUP($A921,Bat!$A$4:$BG$1500,H$1,FALSE),VLOOKUP($A921,Pit!$A$4:$BA$1686,H$2,FALSE))</f>
        <v>18</v>
      </c>
      <c r="I921" s="14" t="str">
        <f>IF($C921="B",VLOOKUP($A921,Bat!$A$4:$BG$1500,I$1,FALSE),VLOOKUP($A921,Pit!$A$4:$BA$1686,I$2,FALSE))</f>
        <v>R</v>
      </c>
      <c r="J921" s="14" t="str">
        <f>IF($C921="B",VLOOKUP($A921,Bat!$A$4:$BG$1500,J$1,FALSE),VLOOKUP($A921,Pit!$A$4:$BA$1686,J$2,FALSE))</f>
        <v>R</v>
      </c>
      <c r="K921" s="14" t="str">
        <f>IF($C921="B",VLOOKUP($A921,Bat!$A$4:$BG$1500,K$1,FALSE),VLOOKUP($A921,Pit!$A$4:$BA$1686,K$2,FALSE))</f>
        <v>High</v>
      </c>
      <c r="L921" s="15" t="str">
        <f>IF($C921="B",VLOOKUP($A921,Bat!$A$4:$BG$1500,L$1,FALSE),VLOOKUP($A921,Pit!$A$4:$BA$1686,L$2,FALSE))</f>
        <v>Normal</v>
      </c>
      <c r="M921" s="14">
        <f>IF($C921="B",VLOOKUP($A921,Bat!$A$4:$BG$1500,M$1,FALSE),VLOOKUP($A921,Pit!$A$4:$BA$1686,M$2,FALSE))</f>
        <v>4</v>
      </c>
      <c r="N921" s="14">
        <f>IF($C921="B",VLOOKUP($A921,Bat!$A$4:$BG$1500,N$1,FALSE),VLOOKUP($A921,Pit!$A$4:$BA$1686,N$2,FALSE))</f>
        <v>1</v>
      </c>
      <c r="O921" s="14">
        <f>IF($C921="B",VLOOKUP($A921,Bat!$A$4:$BG$1500,O$1,FALSE),VLOOKUP($A921,Pit!$A$4:$BA$1686,O$2,FALSE))</f>
        <v>1</v>
      </c>
      <c r="P921" s="14" t="str">
        <f>IF($C921="B",VLOOKUP($A921,Bat!$A$4:$BG$1500,P$1,FALSE),VLOOKUP($A921,Pit!$A$4:$BA$1686,P$2,FALSE))</f>
        <v>90-92 Mph</v>
      </c>
      <c r="Q921" s="15">
        <f>IF($C921="B",VLOOKUP($A921,Bat!$A$4:$BG$1500,Q$1,FALSE),VLOOKUP($A921,Pit!$A$4:$BA$1686,Q$2,FALSE))</f>
        <v>6</v>
      </c>
      <c r="R921" s="16">
        <f>IF($C921="B",VLOOKUP($A921,Bat!$A$4:$BG$1500,R$1,FALSE),VLOOKUP($A921,Pit!$A$4:$BA$1686,R$2,FALSE))</f>
        <v>92.402108056387704</v>
      </c>
      <c r="S921" s="17">
        <f>IF($C921="B",VLOOKUP($A921,Bat!$A$4:$BG$1500,S$1,FALSE),VLOOKUP($A921,Pit!$A$4:$BA$1686,S$2,FALSE))</f>
        <v>-0.79311951437505734</v>
      </c>
      <c r="T921" s="48" t="str">
        <f>IF($C921="B",VLOOKUP($A921,Bat!$A$4:$BG$1500,T$1,FALSE),VLOOKUP($A921,Pit!$A$4:$BA$1686,T$2,FALSE))</f>
        <v>$65k</v>
      </c>
      <c r="U921" s="19">
        <f>IF($C921="B",VLOOKUP($A921,Bat!$A$4:$AU$1464,46,FALSE),VLOOKUP($A921,Pit!$A$4:$BD$1664,55,FALSE))</f>
        <v>800</v>
      </c>
      <c r="V921" s="19">
        <f>IF($C921="B",VLOOKUP($A921,Bat!$A$4:$BA$1464,47,FALSE),VLOOKUP($A921,Pit!$A$4:$BF$1664,56,FALSE))</f>
        <v>800</v>
      </c>
      <c r="W921" s="19">
        <f>IF($C921="B",VLOOKUP($A921,Bat!$A$4:$BA$1464,48,FALSE),VLOOKUP($A921,Pit!$A$4:$BF$1664,57,FALSE))</f>
        <v>0</v>
      </c>
      <c r="X921" s="14">
        <f t="shared" si="64"/>
        <v>1765</v>
      </c>
      <c r="Y921" s="20">
        <f t="shared" si="65"/>
        <v>915</v>
      </c>
      <c r="Z921" s="14" t="str">
        <f>IFERROR(VLOOKUP($D921,Results37!$F$3:$L$1396,Z$1,FALSE),"")</f>
        <v/>
      </c>
      <c r="AA921" s="43" t="str">
        <f>IF(ISERROR(VLOOKUP(D921,Results37!$F$3:$O$1399,AA$1,FALSE)),"",IF(VLOOKUP(D921,Results37!$F$3:$O$1399,AA$1+1,FALSE)=1,"S"&amp;VLOOKUP(D921,Results37!$F$3:$O$1399,AA$1,FALSE),VLOOKUP(D921,Results37!$F$3:$O$1399,AA$1,FALSE)))</f>
        <v/>
      </c>
      <c r="AB921" s="14" t="str">
        <f>IFERROR(VLOOKUP($D921,Results37!$F$3:$L$1396,AB$1,FALSE),"")</f>
        <v/>
      </c>
      <c r="AC921" s="14" t="str">
        <f>IFERROR(VLOOKUP($D921,Results37!$F$3:$L$1396,AC$1,FALSE),"")</f>
        <v/>
      </c>
      <c r="AD921" s="14" t="e">
        <f t="shared" si="66"/>
        <v>#VALUE!</v>
      </c>
      <c r="AE921" s="18" t="str">
        <f>IF(ISERROR(VLOOKUP($AC921&amp;"-"&amp;$F921&amp;" "&amp;G921,Bonuses!$B$1:$G$1006,4,FALSE)),"",INT(VLOOKUP($AC921&amp;"-"&amp;$F921&amp;" "&amp;$G921,Bonuses!$B$1:$G$1006,4,FALSE)))</f>
        <v/>
      </c>
      <c r="AF921" s="14" t="str">
        <f>AA921&amp;"."&amp;AB921&amp;" ("&amp;Z921&amp;") - "&amp;E921&amp;" "&amp;F921&amp;" "&amp;G921</f>
        <v>. () - SP Dale Jones</v>
      </c>
    </row>
    <row r="922" spans="1:32" s="19" customFormat="1" hidden="1" x14ac:dyDescent="0.3">
      <c r="A922" s="19">
        <v>7942</v>
      </c>
      <c r="B922" s="19">
        <f t="shared" si="63"/>
        <v>0</v>
      </c>
      <c r="C922" s="14" t="str">
        <f>IF(ISNUMBER(IFERROR(VLOOKUP($A922,Pit!$A$4:$A$600,1,FALSE),"B")),"P","B")</f>
        <v>P</v>
      </c>
      <c r="D922" s="15">
        <f>IF($C922="B",VLOOKUP($A922,Bat!$A$4:$BG$1500,D$1,FALSE),VLOOKUP($A922,Pit!$A$4:$BA$1686,D$2,FALSE))</f>
        <v>7942</v>
      </c>
      <c r="E922" s="14" t="str">
        <f>IF($C922="B",VLOOKUP($A922,Bat!$A$4:$BG$1500,E$1,FALSE),VLOOKUP($A922,Pit!$A$4:$BA$1686,E$2,FALSE))</f>
        <v>RP</v>
      </c>
      <c r="F922" s="14" t="str">
        <f>IF($C922="B",VLOOKUP($A922,Bat!$A$4:$BG$1500,F$1,FALSE),VLOOKUP($A922,Pit!$A$4:$BA$1686,F$2,FALSE))</f>
        <v>Mark</v>
      </c>
      <c r="G922" s="14" t="str">
        <f>IF($C922="B",VLOOKUP($A922,Bat!$A$4:$BG$1500,G$1,FALSE),VLOOKUP($A922,Pit!$A$4:$BA$1686,G$2,FALSE))</f>
        <v>Douglas</v>
      </c>
      <c r="H922" s="14">
        <f>IF($C922="B",VLOOKUP($A922,Bat!$A$4:$BG$1500,H$1,FALSE),VLOOKUP($A922,Pit!$A$4:$BA$1686,H$2,FALSE))</f>
        <v>18</v>
      </c>
      <c r="I922" s="14" t="str">
        <f>IF($C922="B",VLOOKUP($A922,Bat!$A$4:$BG$1500,I$1,FALSE),VLOOKUP($A922,Pit!$A$4:$BA$1686,I$2,FALSE))</f>
        <v>L</v>
      </c>
      <c r="J922" s="14" t="str">
        <f>IF($C922="B",VLOOKUP($A922,Bat!$A$4:$BG$1500,J$1,FALSE),VLOOKUP($A922,Pit!$A$4:$BA$1686,J$2,FALSE))</f>
        <v>L</v>
      </c>
      <c r="K922" s="14" t="str">
        <f>IF($C922="B",VLOOKUP($A922,Bat!$A$4:$BG$1500,K$1,FALSE),VLOOKUP($A922,Pit!$A$4:$BA$1686,K$2,FALSE))</f>
        <v>Normal</v>
      </c>
      <c r="L922" s="15" t="str">
        <f>IF($C922="B",VLOOKUP($A922,Bat!$A$4:$BG$1500,L$1,FALSE),VLOOKUP($A922,Pit!$A$4:$BA$1686,L$2,FALSE))</f>
        <v>Normal</v>
      </c>
      <c r="M922" s="14">
        <f>IF($C922="B",VLOOKUP($A922,Bat!$A$4:$BG$1500,M$1,FALSE),VLOOKUP($A922,Pit!$A$4:$BA$1686,M$2,FALSE))</f>
        <v>4</v>
      </c>
      <c r="N922" s="14">
        <f>IF($C922="B",VLOOKUP($A922,Bat!$A$4:$BG$1500,N$1,FALSE),VLOOKUP($A922,Pit!$A$4:$BA$1686,N$2,FALSE))</f>
        <v>1</v>
      </c>
      <c r="O922" s="14">
        <f>IF($C922="B",VLOOKUP($A922,Bat!$A$4:$BG$1500,O$1,FALSE),VLOOKUP($A922,Pit!$A$4:$BA$1686,O$2,FALSE))</f>
        <v>1</v>
      </c>
      <c r="P922" s="14" t="str">
        <f>IF($C922="B",VLOOKUP($A922,Bat!$A$4:$BG$1500,P$1,FALSE),VLOOKUP($A922,Pit!$A$4:$BA$1686,P$2,FALSE))</f>
        <v>86-88 Mph</v>
      </c>
      <c r="Q922" s="15">
        <f>IF($C922="B",VLOOKUP($A922,Bat!$A$4:$BG$1500,Q$1,FALSE),VLOOKUP($A922,Pit!$A$4:$BA$1686,Q$2,FALSE))</f>
        <v>8</v>
      </c>
      <c r="R922" s="16">
        <f>IF($C922="B",VLOOKUP($A922,Bat!$A$4:$BG$1500,R$1,FALSE),VLOOKUP($A922,Pit!$A$4:$BA$1686,R$2,FALSE))</f>
        <v>92.332823234429043</v>
      </c>
      <c r="S922" s="17">
        <f>IF($C922="B",VLOOKUP($A922,Bat!$A$4:$BG$1500,S$1,FALSE),VLOOKUP($A922,Pit!$A$4:$BA$1686,S$2,FALSE))</f>
        <v>-0.79951150094322976</v>
      </c>
      <c r="T922" s="48" t="str">
        <f>IF($C922="B",VLOOKUP($A922,Bat!$A$4:$BG$1500,T$1,FALSE),VLOOKUP($A922,Pit!$A$4:$BA$1686,T$2,FALSE))</f>
        <v>$65k</v>
      </c>
      <c r="U922" s="19">
        <f>IF($C922="B",VLOOKUP($A922,Bat!$A$4:$AU$1464,46,FALSE),VLOOKUP($A922,Pit!$A$4:$BD$1664,55,FALSE))</f>
        <v>800</v>
      </c>
      <c r="V922" s="19">
        <f>IF($C922="B",VLOOKUP($A922,Bat!$A$4:$BA$1464,47,FALSE),VLOOKUP($A922,Pit!$A$4:$BF$1664,56,FALSE))</f>
        <v>800</v>
      </c>
      <c r="W922" s="19">
        <f>IF($C922="B",VLOOKUP($A922,Bat!$A$4:$BA$1464,48,FALSE),VLOOKUP($A922,Pit!$A$4:$BF$1664,57,FALSE))</f>
        <v>0</v>
      </c>
      <c r="X922" s="14">
        <f t="shared" si="64"/>
        <v>1766</v>
      </c>
      <c r="Y922" s="20">
        <f t="shared" si="65"/>
        <v>916</v>
      </c>
      <c r="Z922" s="14" t="str">
        <f>IFERROR(VLOOKUP($D922,Results37!$F$3:$L$1396,Z$1,FALSE),"")</f>
        <v/>
      </c>
      <c r="AA922" s="43" t="str">
        <f>IF(ISERROR(VLOOKUP(D922,Results37!$F$3:$O$1399,AA$1,FALSE)),"",IF(VLOOKUP(D922,Results37!$F$3:$O$1399,AA$1+1,FALSE)=1,"S"&amp;VLOOKUP(D922,Results37!$F$3:$O$1399,AA$1,FALSE),VLOOKUP(D922,Results37!$F$3:$O$1399,AA$1,FALSE)))</f>
        <v/>
      </c>
      <c r="AB922" s="14" t="str">
        <f>IFERROR(VLOOKUP($D922,Results37!$F$3:$L$1396,AB$1,FALSE),"")</f>
        <v/>
      </c>
      <c r="AC922" s="14" t="str">
        <f>IFERROR(VLOOKUP($D922,Results37!$F$3:$L$1396,AC$1,FALSE),"")</f>
        <v/>
      </c>
      <c r="AD922" s="14" t="e">
        <f t="shared" si="66"/>
        <v>#VALUE!</v>
      </c>
      <c r="AE922" s="18" t="str">
        <f>IF(ISERROR(VLOOKUP($AC922&amp;"-"&amp;$F922&amp;" "&amp;G922,Bonuses!$B$1:$G$1006,4,FALSE)),"",INT(VLOOKUP($AC922&amp;"-"&amp;$F922&amp;" "&amp;$G922,Bonuses!$B$1:$G$1006,4,FALSE)))</f>
        <v/>
      </c>
      <c r="AF922" s="14" t="str">
        <f>AA922&amp;"."&amp;AB922&amp;" ("&amp;Z922&amp;") - "&amp;E922&amp;" "&amp;F922&amp;" "&amp;G922</f>
        <v>. () - RP Mark Douglas</v>
      </c>
    </row>
    <row r="923" spans="1:32" s="19" customFormat="1" hidden="1" x14ac:dyDescent="0.3">
      <c r="A923" s="19">
        <v>10747</v>
      </c>
      <c r="B923" s="19">
        <f t="shared" si="63"/>
        <v>0</v>
      </c>
      <c r="C923" s="14" t="str">
        <f>IF(ISNUMBER(IFERROR(VLOOKUP($A923,Pit!$A$4:$A$600,1,FALSE),"B")),"P","B")</f>
        <v>P</v>
      </c>
      <c r="D923" s="15">
        <f>IF($C923="B",VLOOKUP($A923,Bat!$A$4:$BG$1500,D$1,FALSE),VLOOKUP($A923,Pit!$A$4:$BA$1686,D$2,FALSE))</f>
        <v>10747</v>
      </c>
      <c r="E923" s="14" t="str">
        <f>IF($C923="B",VLOOKUP($A923,Bat!$A$4:$BG$1500,E$1,FALSE),VLOOKUP($A923,Pit!$A$4:$BA$1686,E$2,FALSE))</f>
        <v>SP</v>
      </c>
      <c r="F923" s="14" t="str">
        <f>IF($C923="B",VLOOKUP($A923,Bat!$A$4:$BG$1500,F$1,FALSE),VLOOKUP($A923,Pit!$A$4:$BA$1686,F$2,FALSE))</f>
        <v>Reggie</v>
      </c>
      <c r="G923" s="14" t="str">
        <f>IF($C923="B",VLOOKUP($A923,Bat!$A$4:$BG$1500,G$1,FALSE),VLOOKUP($A923,Pit!$A$4:$BA$1686,G$2,FALSE))</f>
        <v>Fleming</v>
      </c>
      <c r="H923" s="14">
        <f>IF($C923="B",VLOOKUP($A923,Bat!$A$4:$BG$1500,H$1,FALSE),VLOOKUP($A923,Pit!$A$4:$BA$1686,H$2,FALSE))</f>
        <v>21</v>
      </c>
      <c r="I923" s="14" t="str">
        <f>IF($C923="B",VLOOKUP($A923,Bat!$A$4:$BG$1500,I$1,FALSE),VLOOKUP($A923,Pit!$A$4:$BA$1686,I$2,FALSE))</f>
        <v>L</v>
      </c>
      <c r="J923" s="14" t="str">
        <f>IF($C923="B",VLOOKUP($A923,Bat!$A$4:$BG$1500,J$1,FALSE),VLOOKUP($A923,Pit!$A$4:$BA$1686,J$2,FALSE))</f>
        <v>L</v>
      </c>
      <c r="K923" s="14" t="str">
        <f>IF($C923="B",VLOOKUP($A923,Bat!$A$4:$BG$1500,K$1,FALSE),VLOOKUP($A923,Pit!$A$4:$BA$1686,K$2,FALSE))</f>
        <v>High</v>
      </c>
      <c r="L923" s="15" t="str">
        <f>IF($C923="B",VLOOKUP($A923,Bat!$A$4:$BG$1500,L$1,FALSE),VLOOKUP($A923,Pit!$A$4:$BA$1686,L$2,FALSE))</f>
        <v>Normal</v>
      </c>
      <c r="M923" s="14">
        <f>IF($C923="B",VLOOKUP($A923,Bat!$A$4:$BG$1500,M$1,FALSE),VLOOKUP($A923,Pit!$A$4:$BA$1686,M$2,FALSE))</f>
        <v>5</v>
      </c>
      <c r="N923" s="14">
        <f>IF($C923="B",VLOOKUP($A923,Bat!$A$4:$BG$1500,N$1,FALSE),VLOOKUP($A923,Pit!$A$4:$BA$1686,N$2,FALSE))</f>
        <v>1</v>
      </c>
      <c r="O923" s="14">
        <f>IF($C923="B",VLOOKUP($A923,Bat!$A$4:$BG$1500,O$1,FALSE),VLOOKUP($A923,Pit!$A$4:$BA$1686,O$2,FALSE))</f>
        <v>1</v>
      </c>
      <c r="P923" s="14" t="str">
        <f>IF($C923="B",VLOOKUP($A923,Bat!$A$4:$BG$1500,P$1,FALSE),VLOOKUP($A923,Pit!$A$4:$BA$1686,P$2,FALSE))</f>
        <v>95-97 Mph</v>
      </c>
      <c r="Q923" s="15">
        <f>IF($C923="B",VLOOKUP($A923,Bat!$A$4:$BG$1500,Q$1,FALSE),VLOOKUP($A923,Pit!$A$4:$BA$1686,Q$2,FALSE))</f>
        <v>10</v>
      </c>
      <c r="R923" s="16">
        <f>IF($C923="B",VLOOKUP($A923,Bat!$A$4:$BG$1500,R$1,FALSE),VLOOKUP($A923,Pit!$A$4:$BA$1686,R$2,FALSE))</f>
        <v>92.230250693250184</v>
      </c>
      <c r="S923" s="17">
        <f>IF($C923="B",VLOOKUP($A923,Bat!$A$4:$BG$1500,S$1,FALSE),VLOOKUP($A923,Pit!$A$4:$BA$1686,S$2,FALSE))</f>
        <v>-0.80897450145248651</v>
      </c>
      <c r="T923" s="48" t="str">
        <f>IF($C923="B",VLOOKUP($A923,Bat!$A$4:$BG$1500,T$1,FALSE),VLOOKUP($A923,Pit!$A$4:$BA$1686,T$2,FALSE))</f>
        <v>$34k</v>
      </c>
      <c r="U923" s="19">
        <f>IF($C923="B",VLOOKUP($A923,Bat!$A$4:$AU$1464,46,FALSE),VLOOKUP($A923,Pit!$A$4:$BD$1664,55,FALSE))</f>
        <v>800</v>
      </c>
      <c r="V923" s="19">
        <f>IF($C923="B",VLOOKUP($A923,Bat!$A$4:$BA$1464,47,FALSE),VLOOKUP($A923,Pit!$A$4:$BF$1664,56,FALSE))</f>
        <v>800</v>
      </c>
      <c r="W923" s="19">
        <f>IF($C923="B",VLOOKUP($A923,Bat!$A$4:$BA$1464,48,FALSE),VLOOKUP($A923,Pit!$A$4:$BF$1664,57,FALSE))</f>
        <v>0</v>
      </c>
      <c r="X923" s="14">
        <f t="shared" si="64"/>
        <v>1770</v>
      </c>
      <c r="Y923" s="20">
        <f t="shared" si="65"/>
        <v>920</v>
      </c>
      <c r="Z923" s="14">
        <f>IFERROR(VLOOKUP($D923,Results37!$F$3:$L$1396,Z$1,FALSE),"")</f>
        <v>391</v>
      </c>
      <c r="AA923" s="43">
        <f>IF(ISERROR(VLOOKUP(D923,Results37!$F$3:$O$1399,AA$1,FALSE)),"",IF(VLOOKUP(D923,Results37!$F$3:$O$1399,AA$1+1,FALSE)=1,"S"&amp;VLOOKUP(D923,Results37!$F$3:$O$1399,AA$1,FALSE),VLOOKUP(D923,Results37!$F$3:$O$1399,AA$1,FALSE)))</f>
        <v>13</v>
      </c>
      <c r="AB923" s="14">
        <f>IFERROR(VLOOKUP($D923,Results37!$F$3:$L$1396,AB$1,FALSE),"")</f>
        <v>19</v>
      </c>
      <c r="AC923" s="14" t="str">
        <f>IFERROR(VLOOKUP($D923,Results37!$F$3:$L$1396,AC$1,FALSE),"")</f>
        <v>Kalamazoo Badgers</v>
      </c>
      <c r="AD923" s="14">
        <f t="shared" si="66"/>
        <v>1379</v>
      </c>
      <c r="AE923" s="18" t="str">
        <f>IF(ISERROR(VLOOKUP($AC923&amp;"-"&amp;$F923&amp;" "&amp;G923,Bonuses!$B$1:$G$1006,4,FALSE)),"",INT(VLOOKUP($AC923&amp;"-"&amp;$F923&amp;" "&amp;$G923,Bonuses!$B$1:$G$1006,4,FALSE)))</f>
        <v/>
      </c>
      <c r="AF923" s="14" t="str">
        <f>IF(ISERROR(VLOOKUP($AC923&amp;"-"&amp;$F923,Bonuses!$B$1:$G$1006,5,FALSE)),"",IF(VLOOKUP($AC923&amp;"-"&amp;$F923,Bonuses!$B$1:$G$1006,5,FALSE)="","",VLOOKUP($AC923&amp;"-"&amp;$F923,Bonuses!$B$1:$G$1006,6,FALSE)&amp;" yrs, "&amp;VLOOKUP($AC923&amp;"-"&amp;$F923,Bonuses!$B$1:$G$1006,5,FALSE)))</f>
        <v/>
      </c>
    </row>
    <row r="924" spans="1:32" s="19" customFormat="1" hidden="1" x14ac:dyDescent="0.3">
      <c r="A924" s="19">
        <v>15266</v>
      </c>
      <c r="B924" s="19">
        <f t="shared" si="63"/>
        <v>0</v>
      </c>
      <c r="C924" s="14" t="str">
        <f>IF(ISNUMBER(IFERROR(VLOOKUP($A924,Pit!$A$4:$A$600,1,FALSE),"B")),"P","B")</f>
        <v>P</v>
      </c>
      <c r="D924" s="15">
        <f>IF($C924="B",VLOOKUP($A924,Bat!$A$4:$BG$1500,D$1,FALSE),VLOOKUP($A924,Pit!$A$4:$BA$1686,D$2,FALSE))</f>
        <v>15266</v>
      </c>
      <c r="E924" s="14" t="str">
        <f>IF($C924="B",VLOOKUP($A924,Bat!$A$4:$BG$1500,E$1,FALSE),VLOOKUP($A924,Pit!$A$4:$BA$1686,E$2,FALSE))</f>
        <v>RP</v>
      </c>
      <c r="F924" s="14" t="str">
        <f>IF($C924="B",VLOOKUP($A924,Bat!$A$4:$BG$1500,F$1,FALSE),VLOOKUP($A924,Pit!$A$4:$BA$1686,F$2,FALSE))</f>
        <v>Toyokazu</v>
      </c>
      <c r="G924" s="14" t="str">
        <f>IF($C924="B",VLOOKUP($A924,Bat!$A$4:$BG$1500,G$1,FALSE),VLOOKUP($A924,Pit!$A$4:$BA$1686,G$2,FALSE))</f>
        <v>Kouda</v>
      </c>
      <c r="H924" s="14">
        <f>IF($C924="B",VLOOKUP($A924,Bat!$A$4:$BG$1500,H$1,FALSE),VLOOKUP($A924,Pit!$A$4:$BA$1686,H$2,FALSE))</f>
        <v>22</v>
      </c>
      <c r="I924" s="14" t="str">
        <f>IF($C924="B",VLOOKUP($A924,Bat!$A$4:$BG$1500,I$1,FALSE),VLOOKUP($A924,Pit!$A$4:$BA$1686,I$2,FALSE))</f>
        <v>L</v>
      </c>
      <c r="J924" s="14" t="str">
        <f>IF($C924="B",VLOOKUP($A924,Bat!$A$4:$BG$1500,J$1,FALSE),VLOOKUP($A924,Pit!$A$4:$BA$1686,J$2,FALSE))</f>
        <v>L</v>
      </c>
      <c r="K924" s="14" t="str">
        <f>IF($C924="B",VLOOKUP($A924,Bat!$A$4:$BG$1500,K$1,FALSE),VLOOKUP($A924,Pit!$A$4:$BA$1686,K$2,FALSE))</f>
        <v>High</v>
      </c>
      <c r="L924" s="15" t="str">
        <f>IF($C924="B",VLOOKUP($A924,Bat!$A$4:$BG$1500,L$1,FALSE),VLOOKUP($A924,Pit!$A$4:$BA$1686,L$2,FALSE))</f>
        <v>Normal</v>
      </c>
      <c r="M924" s="14">
        <f>IF($C924="B",VLOOKUP($A924,Bat!$A$4:$BG$1500,M$1,FALSE),VLOOKUP($A924,Pit!$A$4:$BA$1686,M$2,FALSE))</f>
        <v>5</v>
      </c>
      <c r="N924" s="14">
        <f>IF($C924="B",VLOOKUP($A924,Bat!$A$4:$BG$1500,N$1,FALSE),VLOOKUP($A924,Pit!$A$4:$BA$1686,N$2,FALSE))</f>
        <v>3</v>
      </c>
      <c r="O924" s="14">
        <f>IF($C924="B",VLOOKUP($A924,Bat!$A$4:$BG$1500,O$1,FALSE),VLOOKUP($A924,Pit!$A$4:$BA$1686,O$2,FALSE))</f>
        <v>1</v>
      </c>
      <c r="P924" s="14" t="str">
        <f>IF($C924="B",VLOOKUP($A924,Bat!$A$4:$BG$1500,P$1,FALSE),VLOOKUP($A924,Pit!$A$4:$BA$1686,P$2,FALSE))</f>
        <v>92-94 Mph</v>
      </c>
      <c r="Q924" s="15">
        <f>IF($C924="B",VLOOKUP($A924,Bat!$A$4:$BG$1500,Q$1,FALSE),VLOOKUP($A924,Pit!$A$4:$BA$1686,Q$2,FALSE))</f>
        <v>1</v>
      </c>
      <c r="R924" s="16">
        <f>IF($C924="B",VLOOKUP($A924,Bat!$A$4:$BG$1500,R$1,FALSE),VLOOKUP($A924,Pit!$A$4:$BA$1686,R$2,FALSE))</f>
        <v>92.094478353880646</v>
      </c>
      <c r="S924" s="17">
        <f>IF($C924="B",VLOOKUP($A924,Bat!$A$4:$BG$1500,S$1,FALSE),VLOOKUP($A924,Pit!$A$4:$BA$1686,S$2,FALSE))</f>
        <v>-0.82150040460191265</v>
      </c>
      <c r="T924" s="48" t="str">
        <f>IF($C924="B",VLOOKUP($A924,Bat!$A$4:$BG$1500,T$1,FALSE),VLOOKUP($A924,Pit!$A$4:$BA$1686,T$2,FALSE))</f>
        <v>-</v>
      </c>
      <c r="U924" s="19">
        <f>IF($C924="B",VLOOKUP($A924,Bat!$A$4:$AU$1464,46,FALSE),VLOOKUP($A924,Pit!$A$4:$BD$1664,55,FALSE))</f>
        <v>800</v>
      </c>
      <c r="V924" s="19">
        <f>IF($C924="B",VLOOKUP($A924,Bat!$A$4:$BA$1464,47,FALSE),VLOOKUP($A924,Pit!$A$4:$BF$1664,56,FALSE))</f>
        <v>800</v>
      </c>
      <c r="W924" s="19">
        <f>IF($C924="B",VLOOKUP($A924,Bat!$A$4:$BA$1464,48,FALSE),VLOOKUP($A924,Pit!$A$4:$BF$1664,57,FALSE))</f>
        <v>0</v>
      </c>
      <c r="X924" s="14">
        <f t="shared" si="64"/>
        <v>1774</v>
      </c>
      <c r="Y924" s="20">
        <f t="shared" si="65"/>
        <v>924</v>
      </c>
      <c r="Z924" s="14">
        <f>IFERROR(VLOOKUP($D924,Results37!$F$3:$L$1396,Z$1,FALSE),"")</f>
        <v>500</v>
      </c>
      <c r="AA924" s="43">
        <f>IF(ISERROR(VLOOKUP(D924,Results37!$F$3:$O$1399,AA$1,FALSE)),"",IF(VLOOKUP(D924,Results37!$F$3:$O$1399,AA$1+1,FALSE)=1,"S"&amp;VLOOKUP(D924,Results37!$F$3:$O$1399,AA$1,FALSE),VLOOKUP(D924,Results37!$F$3:$O$1399,AA$1,FALSE)))</f>
        <v>16</v>
      </c>
      <c r="AB924" s="14">
        <f>IFERROR(VLOOKUP($D924,Results37!$F$3:$L$1396,AB$1,FALSE),"")</f>
        <v>32</v>
      </c>
      <c r="AC924" s="14" t="str">
        <f>IFERROR(VLOOKUP($D924,Results37!$F$3:$L$1396,AC$1,FALSE),"")</f>
        <v>Niihama-shi Ghosts</v>
      </c>
      <c r="AD924" s="14">
        <f t="shared" si="66"/>
        <v>1274</v>
      </c>
      <c r="AE924" s="18" t="str">
        <f>IF(ISERROR(VLOOKUP($AC924&amp;"-"&amp;$F924&amp;" "&amp;G924,Bonuses!$B$1:$G$1006,4,FALSE)),"",INT(VLOOKUP($AC924&amp;"-"&amp;$F924&amp;" "&amp;$G924,Bonuses!$B$1:$G$1006,4,FALSE)))</f>
        <v/>
      </c>
      <c r="AF924" s="14" t="str">
        <f>IF(ISERROR(VLOOKUP($AC924&amp;"-"&amp;$F924,Bonuses!$B$1:$G$1006,5,FALSE)),"",IF(VLOOKUP($AC924&amp;"-"&amp;$F924,Bonuses!$B$1:$G$1006,5,FALSE)="","",VLOOKUP($AC924&amp;"-"&amp;$F924,Bonuses!$B$1:$G$1006,6,FALSE)&amp;" yrs, "&amp;VLOOKUP($AC924&amp;"-"&amp;$F924,Bonuses!$B$1:$G$1006,5,FALSE)))</f>
        <v/>
      </c>
    </row>
    <row r="925" spans="1:32" s="19" customFormat="1" hidden="1" x14ac:dyDescent="0.3">
      <c r="A925" s="19">
        <v>9325</v>
      </c>
      <c r="B925" s="19">
        <f t="shared" si="63"/>
        <v>0</v>
      </c>
      <c r="C925" s="14" t="str">
        <f>IF(ISNUMBER(IFERROR(VLOOKUP($A925,Pit!$A$4:$A$600,1,FALSE),"B")),"P","B")</f>
        <v>P</v>
      </c>
      <c r="D925" s="15">
        <f>IF($C925="B",VLOOKUP($A925,Bat!$A$4:$BG$1500,D$1,FALSE),VLOOKUP($A925,Pit!$A$4:$BA$1686,D$2,FALSE))</f>
        <v>9325</v>
      </c>
      <c r="E925" s="14" t="str">
        <f>IF($C925="B",VLOOKUP($A925,Bat!$A$4:$BG$1500,E$1,FALSE),VLOOKUP($A925,Pit!$A$4:$BA$1686,E$2,FALSE))</f>
        <v>RP</v>
      </c>
      <c r="F925" s="14" t="str">
        <f>IF($C925="B",VLOOKUP($A925,Bat!$A$4:$BG$1500,F$1,FALSE),VLOOKUP($A925,Pit!$A$4:$BA$1686,F$2,FALSE))</f>
        <v>Russell</v>
      </c>
      <c r="G925" s="14" t="str">
        <f>IF($C925="B",VLOOKUP($A925,Bat!$A$4:$BG$1500,G$1,FALSE),VLOOKUP($A925,Pit!$A$4:$BA$1686,G$2,FALSE))</f>
        <v>Kennedy</v>
      </c>
      <c r="H925" s="14">
        <f>IF($C925="B",VLOOKUP($A925,Bat!$A$4:$BG$1500,H$1,FALSE),VLOOKUP($A925,Pit!$A$4:$BA$1686,H$2,FALSE))</f>
        <v>21</v>
      </c>
      <c r="I925" s="14" t="str">
        <f>IF($C925="B",VLOOKUP($A925,Bat!$A$4:$BG$1500,I$1,FALSE),VLOOKUP($A925,Pit!$A$4:$BA$1686,I$2,FALSE))</f>
        <v>L</v>
      </c>
      <c r="J925" s="14" t="str">
        <f>IF($C925="B",VLOOKUP($A925,Bat!$A$4:$BG$1500,J$1,FALSE),VLOOKUP($A925,Pit!$A$4:$BA$1686,J$2,FALSE))</f>
        <v>L</v>
      </c>
      <c r="K925" s="14" t="str">
        <f>IF($C925="B",VLOOKUP($A925,Bat!$A$4:$BG$1500,K$1,FALSE),VLOOKUP($A925,Pit!$A$4:$BA$1686,K$2,FALSE))</f>
        <v>Normal</v>
      </c>
      <c r="L925" s="15" t="str">
        <f>IF($C925="B",VLOOKUP($A925,Bat!$A$4:$BG$1500,L$1,FALSE),VLOOKUP($A925,Pit!$A$4:$BA$1686,L$2,FALSE))</f>
        <v>Normal</v>
      </c>
      <c r="M925" s="14">
        <f>IF($C925="B",VLOOKUP($A925,Bat!$A$4:$BG$1500,M$1,FALSE),VLOOKUP($A925,Pit!$A$4:$BA$1686,M$2,FALSE))</f>
        <v>5</v>
      </c>
      <c r="N925" s="14">
        <f>IF($C925="B",VLOOKUP($A925,Bat!$A$4:$BG$1500,N$1,FALSE),VLOOKUP($A925,Pit!$A$4:$BA$1686,N$2,FALSE))</f>
        <v>2</v>
      </c>
      <c r="O925" s="14">
        <f>IF($C925="B",VLOOKUP($A925,Bat!$A$4:$BG$1500,O$1,FALSE),VLOOKUP($A925,Pit!$A$4:$BA$1686,O$2,FALSE))</f>
        <v>2</v>
      </c>
      <c r="P925" s="14" t="str">
        <f>IF($C925="B",VLOOKUP($A925,Bat!$A$4:$BG$1500,P$1,FALSE),VLOOKUP($A925,Pit!$A$4:$BA$1686,P$2,FALSE))</f>
        <v>89-91 Mph</v>
      </c>
      <c r="Q925" s="15">
        <f>IF($C925="B",VLOOKUP($A925,Bat!$A$4:$BG$1500,Q$1,FALSE),VLOOKUP($A925,Pit!$A$4:$BA$1686,Q$2,FALSE))</f>
        <v>3</v>
      </c>
      <c r="R925" s="16">
        <f>IF($C925="B",VLOOKUP($A925,Bat!$A$4:$BG$1500,R$1,FALSE),VLOOKUP($A925,Pit!$A$4:$BA$1686,R$2,FALSE))</f>
        <v>91.994416052631223</v>
      </c>
      <c r="S925" s="17">
        <f>IF($C925="B",VLOOKUP($A925,Bat!$A$4:$BG$1500,S$1,FALSE),VLOOKUP($A925,Pit!$A$4:$BA$1686,S$2,FALSE))</f>
        <v>-0.83073181874840996</v>
      </c>
      <c r="T925" s="48" t="str">
        <f>IF($C925="B",VLOOKUP($A925,Bat!$A$4:$BG$1500,T$1,FALSE),VLOOKUP($A925,Pit!$A$4:$BA$1686,T$2,FALSE))</f>
        <v>$34k</v>
      </c>
      <c r="U925" s="19">
        <f>IF($C925="B",VLOOKUP($A925,Bat!$A$4:$AU$1464,46,FALSE),VLOOKUP($A925,Pit!$A$4:$BD$1664,55,FALSE))</f>
        <v>800</v>
      </c>
      <c r="V925" s="19">
        <f>IF($C925="B",VLOOKUP($A925,Bat!$A$4:$BA$1464,47,FALSE),VLOOKUP($A925,Pit!$A$4:$BF$1664,56,FALSE))</f>
        <v>800</v>
      </c>
      <c r="W925" s="19">
        <f>IF($C925="B",VLOOKUP($A925,Bat!$A$4:$BA$1464,48,FALSE),VLOOKUP($A925,Pit!$A$4:$BF$1664,57,FALSE))</f>
        <v>0</v>
      </c>
      <c r="X925" s="14">
        <f t="shared" si="64"/>
        <v>1776</v>
      </c>
      <c r="Y925" s="20">
        <f t="shared" si="65"/>
        <v>926</v>
      </c>
      <c r="Z925" s="14" t="str">
        <f>IFERROR(VLOOKUP($D925,Results37!$F$3:$L$1396,Z$1,FALSE),"")</f>
        <v/>
      </c>
      <c r="AA925" s="43" t="str">
        <f>IF(ISERROR(VLOOKUP(D925,Results37!$F$3:$O$1399,AA$1,FALSE)),"",IF(VLOOKUP(D925,Results37!$F$3:$O$1399,AA$1+1,FALSE)=1,"S"&amp;VLOOKUP(D925,Results37!$F$3:$O$1399,AA$1,FALSE),VLOOKUP(D925,Results37!$F$3:$O$1399,AA$1,FALSE)))</f>
        <v/>
      </c>
      <c r="AB925" s="14" t="str">
        <f>IFERROR(VLOOKUP($D925,Results37!$F$3:$L$1396,AB$1,FALSE),"")</f>
        <v/>
      </c>
      <c r="AC925" s="14" t="str">
        <f>IFERROR(VLOOKUP($D925,Results37!$F$3:$L$1396,AC$1,FALSE),"")</f>
        <v/>
      </c>
      <c r="AD925" s="14" t="e">
        <f t="shared" si="66"/>
        <v>#VALUE!</v>
      </c>
      <c r="AE925" s="18" t="str">
        <f>IF(ISERROR(VLOOKUP($AC925&amp;"-"&amp;$F925&amp;" "&amp;G925,Bonuses!$B$1:$G$1006,4,FALSE)),"",INT(VLOOKUP($AC925&amp;"-"&amp;$F925&amp;" "&amp;$G925,Bonuses!$B$1:$G$1006,4,FALSE)))</f>
        <v/>
      </c>
      <c r="AF925" s="14" t="str">
        <f>IF(ISERROR(VLOOKUP($AC925&amp;"-"&amp;$F925,Bonuses!$B$1:$G$1006,5,FALSE)),"",IF(VLOOKUP($AC925&amp;"-"&amp;$F925,Bonuses!$B$1:$G$1006,5,FALSE)="","",VLOOKUP($AC925&amp;"-"&amp;$F925,Bonuses!$B$1:$G$1006,6,FALSE)&amp;" yrs, "&amp;VLOOKUP($AC925&amp;"-"&amp;$F925,Bonuses!$B$1:$G$1006,5,FALSE)))</f>
        <v/>
      </c>
    </row>
    <row r="926" spans="1:32" s="19" customFormat="1" hidden="1" x14ac:dyDescent="0.3">
      <c r="A926" s="19">
        <v>6671</v>
      </c>
      <c r="B926" s="19">
        <f t="shared" si="63"/>
        <v>0</v>
      </c>
      <c r="C926" s="14" t="str">
        <f>IF(ISNUMBER(IFERROR(VLOOKUP($A926,Pit!$A$4:$A$600,1,FALSE),"B")),"P","B")</f>
        <v>P</v>
      </c>
      <c r="D926" s="15">
        <f>IF($C926="B",VLOOKUP($A926,Bat!$A$4:$BG$1500,D$1,FALSE),VLOOKUP($A926,Pit!$A$4:$BA$1686,D$2,FALSE))</f>
        <v>6671</v>
      </c>
      <c r="E926" s="14" t="str">
        <f>IF($C926="B",VLOOKUP($A926,Bat!$A$4:$BG$1500,E$1,FALSE),VLOOKUP($A926,Pit!$A$4:$BA$1686,E$2,FALSE))</f>
        <v>RP</v>
      </c>
      <c r="F926" s="14" t="str">
        <f>IF($C926="B",VLOOKUP($A926,Bat!$A$4:$BG$1500,F$1,FALSE),VLOOKUP($A926,Pit!$A$4:$BA$1686,F$2,FALSE))</f>
        <v>Adam</v>
      </c>
      <c r="G926" s="14" t="str">
        <f>IF($C926="B",VLOOKUP($A926,Bat!$A$4:$BG$1500,G$1,FALSE),VLOOKUP($A926,Pit!$A$4:$BA$1686,G$2,FALSE))</f>
        <v>Dotson</v>
      </c>
      <c r="H926" s="14">
        <f>IF($C926="B",VLOOKUP($A926,Bat!$A$4:$BG$1500,H$1,FALSE),VLOOKUP($A926,Pit!$A$4:$BA$1686,H$2,FALSE))</f>
        <v>18</v>
      </c>
      <c r="I926" s="14" t="str">
        <f>IF($C926="B",VLOOKUP($A926,Bat!$A$4:$BG$1500,I$1,FALSE),VLOOKUP($A926,Pit!$A$4:$BA$1686,I$2,FALSE))</f>
        <v>L</v>
      </c>
      <c r="J926" s="14" t="str">
        <f>IF($C926="B",VLOOKUP($A926,Bat!$A$4:$BG$1500,J$1,FALSE),VLOOKUP($A926,Pit!$A$4:$BA$1686,J$2,FALSE))</f>
        <v>R</v>
      </c>
      <c r="K926" s="14" t="str">
        <f>IF($C926="B",VLOOKUP($A926,Bat!$A$4:$BG$1500,K$1,FALSE),VLOOKUP($A926,Pit!$A$4:$BA$1686,K$2,FALSE))</f>
        <v>Normal</v>
      </c>
      <c r="L926" s="15" t="str">
        <f>IF($C926="B",VLOOKUP($A926,Bat!$A$4:$BG$1500,L$1,FALSE),VLOOKUP($A926,Pit!$A$4:$BA$1686,L$2,FALSE))</f>
        <v>Normal</v>
      </c>
      <c r="M926" s="14">
        <f>IF($C926="B",VLOOKUP($A926,Bat!$A$4:$BG$1500,M$1,FALSE),VLOOKUP($A926,Pit!$A$4:$BA$1686,M$2,FALSE))</f>
        <v>3</v>
      </c>
      <c r="N926" s="14">
        <f>IF($C926="B",VLOOKUP($A926,Bat!$A$4:$BG$1500,N$1,FALSE),VLOOKUP($A926,Pit!$A$4:$BA$1686,N$2,FALSE))</f>
        <v>1</v>
      </c>
      <c r="O926" s="14">
        <f>IF($C926="B",VLOOKUP($A926,Bat!$A$4:$BG$1500,O$1,FALSE),VLOOKUP($A926,Pit!$A$4:$BA$1686,O$2,FALSE))</f>
        <v>2</v>
      </c>
      <c r="P926" s="14" t="str">
        <f>IF($C926="B",VLOOKUP($A926,Bat!$A$4:$BG$1500,P$1,FALSE),VLOOKUP($A926,Pit!$A$4:$BA$1686,P$2,FALSE))</f>
        <v>85-87 Mph</v>
      </c>
      <c r="Q926" s="15">
        <f>IF($C926="B",VLOOKUP($A926,Bat!$A$4:$BG$1500,Q$1,FALSE),VLOOKUP($A926,Pit!$A$4:$BA$1686,Q$2,FALSE))</f>
        <v>9</v>
      </c>
      <c r="R926" s="16">
        <f>IF($C926="B",VLOOKUP($A926,Bat!$A$4:$BG$1500,R$1,FALSE),VLOOKUP($A926,Pit!$A$4:$BA$1686,R$2,FALSE))</f>
        <v>91.900278823782841</v>
      </c>
      <c r="S926" s="17">
        <f>IF($C926="B",VLOOKUP($A926,Bat!$A$4:$BG$1500,S$1,FALSE),VLOOKUP($A926,Pit!$A$4:$BA$1686,S$2,FALSE))</f>
        <v>-0.83941660547879726</v>
      </c>
      <c r="T926" s="48" t="str">
        <f>IF($C926="B",VLOOKUP($A926,Bat!$A$4:$BG$1500,T$1,FALSE),VLOOKUP($A926,Pit!$A$4:$BA$1686,T$2,FALSE))</f>
        <v>$80k</v>
      </c>
      <c r="U926" s="19">
        <f>IF($C926="B",VLOOKUP($A926,Bat!$A$4:$AU$1464,46,FALSE),VLOOKUP($A926,Pit!$A$4:$BD$1664,55,FALSE))</f>
        <v>800</v>
      </c>
      <c r="V926" s="19">
        <f>IF($C926="B",VLOOKUP($A926,Bat!$A$4:$BA$1464,47,FALSE),VLOOKUP($A926,Pit!$A$4:$BF$1664,56,FALSE))</f>
        <v>800</v>
      </c>
      <c r="W926" s="19">
        <f>IF($C926="B",VLOOKUP($A926,Bat!$A$4:$BA$1464,48,FALSE),VLOOKUP($A926,Pit!$A$4:$BF$1664,57,FALSE))</f>
        <v>0</v>
      </c>
      <c r="X926" s="14">
        <f t="shared" si="64"/>
        <v>1777</v>
      </c>
      <c r="Y926" s="20">
        <f t="shared" si="65"/>
        <v>927</v>
      </c>
      <c r="Z926" s="14" t="str">
        <f>IFERROR(VLOOKUP($D926,Results37!$F$3:$L$1396,Z$1,FALSE),"")</f>
        <v/>
      </c>
      <c r="AA926" s="43" t="str">
        <f>IF(ISERROR(VLOOKUP(D926,Results37!$F$3:$O$1399,AA$1,FALSE)),"",IF(VLOOKUP(D926,Results37!$F$3:$O$1399,AA$1+1,FALSE)=1,"S"&amp;VLOOKUP(D926,Results37!$F$3:$O$1399,AA$1,FALSE),VLOOKUP(D926,Results37!$F$3:$O$1399,AA$1,FALSE)))</f>
        <v/>
      </c>
      <c r="AB926" s="14" t="str">
        <f>IFERROR(VLOOKUP($D926,Results37!$F$3:$L$1396,AB$1,FALSE),"")</f>
        <v/>
      </c>
      <c r="AC926" s="14" t="str">
        <f>IFERROR(VLOOKUP($D926,Results37!$F$3:$L$1396,AC$1,FALSE),"")</f>
        <v/>
      </c>
      <c r="AD926" s="14" t="e">
        <f t="shared" si="66"/>
        <v>#VALUE!</v>
      </c>
      <c r="AE926" s="18" t="str">
        <f>IF(ISERROR(VLOOKUP($AC926&amp;"-"&amp;$F926&amp;" "&amp;G926,Bonuses!$B$1:$G$1006,4,FALSE)),"",INT(VLOOKUP($AC926&amp;"-"&amp;$F926&amp;" "&amp;$G926,Bonuses!$B$1:$G$1006,4,FALSE)))</f>
        <v/>
      </c>
      <c r="AF926" s="14" t="str">
        <f>IF(ISERROR(VLOOKUP($AC926&amp;"-"&amp;$F926,Bonuses!$B$1:$G$1006,5,FALSE)),"",IF(VLOOKUP($AC926&amp;"-"&amp;$F926,Bonuses!$B$1:$G$1006,5,FALSE)="","",VLOOKUP($AC926&amp;"-"&amp;$F926,Bonuses!$B$1:$G$1006,6,FALSE)&amp;" yrs, "&amp;VLOOKUP($AC926&amp;"-"&amp;$F926,Bonuses!$B$1:$G$1006,5,FALSE)))</f>
        <v/>
      </c>
    </row>
    <row r="927" spans="1:32" s="19" customFormat="1" hidden="1" x14ac:dyDescent="0.3">
      <c r="A927" s="19">
        <v>6416</v>
      </c>
      <c r="B927" s="19">
        <f t="shared" si="63"/>
        <v>0</v>
      </c>
      <c r="C927" s="14" t="str">
        <f>IF(ISNUMBER(IFERROR(VLOOKUP($A927,Pit!$A$4:$A$600,1,FALSE),"B")),"P","B")</f>
        <v>P</v>
      </c>
      <c r="D927" s="15">
        <f>IF($C927="B",VLOOKUP($A927,Bat!$A$4:$BG$1500,D$1,FALSE),VLOOKUP($A927,Pit!$A$4:$BA$1686,D$2,FALSE))</f>
        <v>6416</v>
      </c>
      <c r="E927" s="14" t="str">
        <f>IF($C927="B",VLOOKUP($A927,Bat!$A$4:$BG$1500,E$1,FALSE),VLOOKUP($A927,Pit!$A$4:$BA$1686,E$2,FALSE))</f>
        <v>RP</v>
      </c>
      <c r="F927" s="14" t="str">
        <f>IF($C927="B",VLOOKUP($A927,Bat!$A$4:$BG$1500,F$1,FALSE),VLOOKUP($A927,Pit!$A$4:$BA$1686,F$2,FALSE))</f>
        <v>Joe</v>
      </c>
      <c r="G927" s="14" t="str">
        <f>IF($C927="B",VLOOKUP($A927,Bat!$A$4:$BG$1500,G$1,FALSE),VLOOKUP($A927,Pit!$A$4:$BA$1686,G$2,FALSE))</f>
        <v>Orson</v>
      </c>
      <c r="H927" s="14">
        <f>IF($C927="B",VLOOKUP($A927,Bat!$A$4:$BG$1500,H$1,FALSE),VLOOKUP($A927,Pit!$A$4:$BA$1686,H$2,FALSE))</f>
        <v>21</v>
      </c>
      <c r="I927" s="14" t="str">
        <f>IF($C927="B",VLOOKUP($A927,Bat!$A$4:$BG$1500,I$1,FALSE),VLOOKUP($A927,Pit!$A$4:$BA$1686,I$2,FALSE))</f>
        <v>L</v>
      </c>
      <c r="J927" s="14" t="str">
        <f>IF($C927="B",VLOOKUP($A927,Bat!$A$4:$BG$1500,J$1,FALSE),VLOOKUP($A927,Pit!$A$4:$BA$1686,J$2,FALSE))</f>
        <v>L</v>
      </c>
      <c r="K927" s="14" t="str">
        <f>IF($C927="B",VLOOKUP($A927,Bat!$A$4:$BG$1500,K$1,FALSE),VLOOKUP($A927,Pit!$A$4:$BA$1686,K$2,FALSE))</f>
        <v>High</v>
      </c>
      <c r="L927" s="15" t="str">
        <f>IF($C927="B",VLOOKUP($A927,Bat!$A$4:$BG$1500,L$1,FALSE),VLOOKUP($A927,Pit!$A$4:$BA$1686,L$2,FALSE))</f>
        <v>Normal</v>
      </c>
      <c r="M927" s="14">
        <f>IF($C927="B",VLOOKUP($A927,Bat!$A$4:$BG$1500,M$1,FALSE),VLOOKUP($A927,Pit!$A$4:$BA$1686,M$2,FALSE))</f>
        <v>4</v>
      </c>
      <c r="N927" s="14">
        <f>IF($C927="B",VLOOKUP($A927,Bat!$A$4:$BG$1500,N$1,FALSE),VLOOKUP($A927,Pit!$A$4:$BA$1686,N$2,FALSE))</f>
        <v>1</v>
      </c>
      <c r="O927" s="14">
        <f>IF($C927="B",VLOOKUP($A927,Bat!$A$4:$BG$1500,O$1,FALSE),VLOOKUP($A927,Pit!$A$4:$BA$1686,O$2,FALSE))</f>
        <v>2</v>
      </c>
      <c r="P927" s="14" t="str">
        <f>IF($C927="B",VLOOKUP($A927,Bat!$A$4:$BG$1500,P$1,FALSE),VLOOKUP($A927,Pit!$A$4:$BA$1686,P$2,FALSE))</f>
        <v>87-89 Mph</v>
      </c>
      <c r="Q927" s="15">
        <f>IF($C927="B",VLOOKUP($A927,Bat!$A$4:$BG$1500,Q$1,FALSE),VLOOKUP($A927,Pit!$A$4:$BA$1686,Q$2,FALSE))</f>
        <v>8</v>
      </c>
      <c r="R927" s="16">
        <f>IF($C927="B",VLOOKUP($A927,Bat!$A$4:$BG$1500,R$1,FALSE),VLOOKUP($A927,Pit!$A$4:$BA$1686,R$2,FALSE))</f>
        <v>91.783083107344893</v>
      </c>
      <c r="S927" s="17">
        <f>IF($C927="B",VLOOKUP($A927,Bat!$A$4:$BG$1500,S$1,FALSE),VLOOKUP($A927,Pit!$A$4:$BA$1686,S$2,FALSE))</f>
        <v>-0.8502286913605458</v>
      </c>
      <c r="T927" s="48" t="str">
        <f>IF($C927="B",VLOOKUP($A927,Bat!$A$4:$BG$1500,T$1,FALSE),VLOOKUP($A927,Pit!$A$4:$BA$1686,T$2,FALSE))</f>
        <v>-</v>
      </c>
      <c r="U927" s="19">
        <f>IF($C927="B",VLOOKUP($A927,Bat!$A$4:$AU$1464,46,FALSE),VLOOKUP($A927,Pit!$A$4:$BD$1664,55,FALSE))</f>
        <v>800</v>
      </c>
      <c r="V927" s="19">
        <f>IF($C927="B",VLOOKUP($A927,Bat!$A$4:$BA$1464,47,FALSE),VLOOKUP($A927,Pit!$A$4:$BF$1664,56,FALSE))</f>
        <v>800</v>
      </c>
      <c r="W927" s="19">
        <f>IF($C927="B",VLOOKUP($A927,Bat!$A$4:$BA$1464,48,FALSE),VLOOKUP($A927,Pit!$A$4:$BF$1664,57,FALSE))</f>
        <v>0</v>
      </c>
      <c r="X927" s="14">
        <f t="shared" si="64"/>
        <v>1779</v>
      </c>
      <c r="Y927" s="20">
        <f t="shared" si="65"/>
        <v>929</v>
      </c>
      <c r="Z927" s="14" t="str">
        <f>IFERROR(VLOOKUP($D927,Results37!$F$3:$L$1396,Z$1,FALSE),"")</f>
        <v/>
      </c>
      <c r="AA927" s="43" t="str">
        <f>IF(ISERROR(VLOOKUP(D927,Results37!$F$3:$O$1399,AA$1,FALSE)),"",IF(VLOOKUP(D927,Results37!$F$3:$O$1399,AA$1+1,FALSE)=1,"S"&amp;VLOOKUP(D927,Results37!$F$3:$O$1399,AA$1,FALSE),VLOOKUP(D927,Results37!$F$3:$O$1399,AA$1,FALSE)))</f>
        <v/>
      </c>
      <c r="AB927" s="14" t="str">
        <f>IFERROR(VLOOKUP($D927,Results37!$F$3:$L$1396,AB$1,FALSE),"")</f>
        <v/>
      </c>
      <c r="AC927" s="14" t="str">
        <f>IFERROR(VLOOKUP($D927,Results37!$F$3:$L$1396,AC$1,FALSE),"")</f>
        <v/>
      </c>
      <c r="AD927" s="14" t="e">
        <f t="shared" si="66"/>
        <v>#VALUE!</v>
      </c>
      <c r="AE927" s="18" t="str">
        <f>IF(ISERROR(VLOOKUP($AC927&amp;"-"&amp;$F927&amp;" "&amp;G927,Bonuses!$B$1:$G$1006,4,FALSE)),"",INT(VLOOKUP($AC927&amp;"-"&amp;$F927&amp;" "&amp;$G927,Bonuses!$B$1:$G$1006,4,FALSE)))</f>
        <v/>
      </c>
      <c r="AF927" s="14" t="str">
        <f>AA927&amp;"."&amp;AB927&amp;" ("&amp;Z927&amp;" overall) - "&amp;IF(C927="B",E927,J927&amp;"HP")&amp;" [url=http://www.pebabaseball.com/reports/news/html/players/player_"&amp;D927&amp;".html]"&amp;F927&amp;" "&amp;G927&amp;"[/url]"</f>
        <v>. ( overall) - LHP [url=http://www.pebabaseball.com/reports/news/html/players/player_6416.html]Joe Orson[/url]</v>
      </c>
    </row>
    <row r="928" spans="1:32" s="19" customFormat="1" hidden="1" x14ac:dyDescent="0.3">
      <c r="A928" s="19">
        <v>11843</v>
      </c>
      <c r="B928" s="19">
        <f t="shared" si="63"/>
        <v>0</v>
      </c>
      <c r="C928" s="14" t="str">
        <f>IF(ISNUMBER(IFERROR(VLOOKUP($A928,Pit!$A$4:$A$600,1,FALSE),"B")),"P","B")</f>
        <v>B</v>
      </c>
      <c r="D928" s="15">
        <f>IF($C928="B",VLOOKUP($A928,Bat!$A$4:$BG$1500,D$1,FALSE),VLOOKUP($A928,Pit!$A$4:$BA$1686,D$2,FALSE))</f>
        <v>11843</v>
      </c>
      <c r="E928" s="14" t="str">
        <f>IF($C928="B",VLOOKUP($A928,Bat!$A$4:$BG$1500,E$1,FALSE),VLOOKUP($A928,Pit!$A$4:$BA$1686,E$2,FALSE))</f>
        <v>LF</v>
      </c>
      <c r="F928" s="14" t="str">
        <f>IF($C928="B",VLOOKUP($A928,Bat!$A$4:$BG$1500,F$1,FALSE),VLOOKUP($A928,Pit!$A$4:$BA$1686,F$2,FALSE))</f>
        <v>James</v>
      </c>
      <c r="G928" s="14" t="str">
        <f>IF($C928="B",VLOOKUP($A928,Bat!$A$4:$BG$1500,G$1,FALSE),VLOOKUP($A928,Pit!$A$4:$BA$1686,G$2,FALSE))</f>
        <v>Andrews</v>
      </c>
      <c r="H928" s="14">
        <f>IF($C928="B",VLOOKUP($A928,Bat!$A$4:$BG$1500,H$1,FALSE),VLOOKUP($A928,Pit!$A$4:$BA$1686,H$2,FALSE))</f>
        <v>21</v>
      </c>
      <c r="I928" s="14" t="str">
        <f>IF($C928="B",VLOOKUP($A928,Bat!$A$4:$BG$1500,I$1,FALSE),VLOOKUP($A928,Pit!$A$4:$BA$1686,I$2,FALSE))</f>
        <v>S</v>
      </c>
      <c r="J928" s="14" t="str">
        <f>IF($C928="B",VLOOKUP($A928,Bat!$A$4:$BG$1500,J$1,FALSE),VLOOKUP($A928,Pit!$A$4:$BA$1686,J$2,FALSE))</f>
        <v>L</v>
      </c>
      <c r="K928" s="14" t="str">
        <f>IF($C928="B",VLOOKUP($A928,Bat!$A$4:$BG$1500,K$1,FALSE),VLOOKUP($A928,Pit!$A$4:$BA$1686,K$2,FALSE))</f>
        <v>High</v>
      </c>
      <c r="L928" s="15" t="str">
        <f>IF($C928="B",VLOOKUP($A928,Bat!$A$4:$BG$1500,L$1,FALSE),VLOOKUP($A928,Pit!$A$4:$BA$1686,L$2,FALSE))</f>
        <v>Normal</v>
      </c>
      <c r="M928" s="14">
        <f>IF($C928="B",VLOOKUP($A928,Bat!$A$4:$BG$1500,M$1,FALSE),VLOOKUP($A928,Pit!$A$4:$BA$1686,M$2,FALSE))</f>
        <v>3</v>
      </c>
      <c r="N928" s="14">
        <f>IF($C928="B",VLOOKUP($A928,Bat!$A$4:$BG$1500,N$1,FALSE),VLOOKUP($A928,Pit!$A$4:$BA$1686,N$2,FALSE))</f>
        <v>2</v>
      </c>
      <c r="O928" s="14">
        <f>IF($C928="B",VLOOKUP($A928,Bat!$A$4:$BG$1500,O$1,FALSE),VLOOKUP($A928,Pit!$A$4:$BA$1686,O$2,FALSE))</f>
        <v>2</v>
      </c>
      <c r="P928" s="14">
        <f>IF($C928="B",VLOOKUP($A928,Bat!$A$4:$BG$1500,P$1,FALSE),VLOOKUP($A928,Pit!$A$4:$BA$1686,P$2,FALSE))</f>
        <v>3</v>
      </c>
      <c r="Q928" s="15">
        <f>IF($C928="B",VLOOKUP($A928,Bat!$A$4:$BG$1500,Q$1,FALSE),VLOOKUP($A928,Pit!$A$4:$BA$1686,Q$2,FALSE))</f>
        <v>4</v>
      </c>
      <c r="R928" s="16">
        <f>IF($C928="B",VLOOKUP($A928,Bat!$A$4:$BG$1500,R$1,FALSE),VLOOKUP($A928,Pit!$A$4:$BA$1686,R$2,FALSE))</f>
        <v>104.0023937753121</v>
      </c>
      <c r="S928" s="17">
        <f>IF($C928="B",VLOOKUP($A928,Bat!$A$4:$BG$1500,S$1,FALSE),VLOOKUP($A928,Pit!$A$4:$BA$1686,S$2,FALSE))</f>
        <v>-0.85761285027242395</v>
      </c>
      <c r="T928" s="48" t="str">
        <f>IF($C928="B",VLOOKUP($A928,Bat!$A$4:$BG$1500,T$1,FALSE),VLOOKUP($A928,Pit!$A$4:$BA$1686,T$2,FALSE))</f>
        <v>-</v>
      </c>
      <c r="U928" s="19">
        <f>IF($C928="B",VLOOKUP($A928,Bat!$A$4:$AU$1464,46,FALSE),VLOOKUP($A928,Pit!$A$4:$BD$1664,55,FALSE))</f>
        <v>800</v>
      </c>
      <c r="V928" s="19">
        <f>IF($C928="B",VLOOKUP($A928,Bat!$A$4:$BA$1464,47,FALSE),VLOOKUP($A928,Pit!$A$4:$BF$1664,56,FALSE))</f>
        <v>800</v>
      </c>
      <c r="W928" s="19">
        <f>IF($C928="B",VLOOKUP($A928,Bat!$A$4:$BA$1464,48,FALSE),VLOOKUP($A928,Pit!$A$4:$BF$1664,57,FALSE))</f>
        <v>0</v>
      </c>
      <c r="X928" s="14">
        <f t="shared" si="64"/>
        <v>1781</v>
      </c>
      <c r="Y928" s="20">
        <f t="shared" si="65"/>
        <v>931</v>
      </c>
      <c r="Z928" s="14" t="str">
        <f>IFERROR(VLOOKUP($D928,Results37!$F$3:$L$1396,Z$1,FALSE),"")</f>
        <v/>
      </c>
      <c r="AA928" s="43" t="str">
        <f>IF(ISERROR(VLOOKUP(D928,Results37!$F$3:$O$1399,AA$1,FALSE)),"",IF(VLOOKUP(D928,Results37!$F$3:$O$1399,AA$1+1,FALSE)=1,"S"&amp;VLOOKUP(D928,Results37!$F$3:$O$1399,AA$1,FALSE),VLOOKUP(D928,Results37!$F$3:$O$1399,AA$1,FALSE)))</f>
        <v/>
      </c>
      <c r="AB928" s="14" t="str">
        <f>IFERROR(VLOOKUP($D928,Results37!$F$3:$L$1396,AB$1,FALSE),"")</f>
        <v/>
      </c>
      <c r="AC928" s="14" t="str">
        <f>IFERROR(VLOOKUP($D928,Results37!$F$3:$L$1396,AC$1,FALSE),"")</f>
        <v/>
      </c>
      <c r="AD928" s="14" t="e">
        <f t="shared" si="66"/>
        <v>#VALUE!</v>
      </c>
      <c r="AE928" s="18" t="str">
        <f>IF(ISERROR(VLOOKUP($AC928&amp;"-"&amp;$F928&amp;" "&amp;G928,Bonuses!$B$1:$G$1006,4,FALSE)),"",INT(VLOOKUP($AC928&amp;"-"&amp;$F928&amp;" "&amp;$G928,Bonuses!$B$1:$G$1006,4,FALSE)))</f>
        <v/>
      </c>
      <c r="AF928" s="14" t="str">
        <f>AA928&amp;"."&amp;AB928&amp;" ("&amp;Z928&amp;") - "&amp;E928&amp;" "&amp;F928&amp;" "&amp;G928</f>
        <v>. () - LF James Andrews</v>
      </c>
    </row>
    <row r="929" spans="1:32" s="19" customFormat="1" hidden="1" x14ac:dyDescent="0.3">
      <c r="A929" s="19">
        <v>13201</v>
      </c>
      <c r="B929" s="19">
        <f t="shared" si="63"/>
        <v>0</v>
      </c>
      <c r="C929" s="14" t="str">
        <f>IF(ISNUMBER(IFERROR(VLOOKUP($A929,Pit!$A$4:$A$600,1,FALSE),"B")),"P","B")</f>
        <v>P</v>
      </c>
      <c r="D929" s="15">
        <f>IF($C929="B",VLOOKUP($A929,Bat!$A$4:$BG$1500,D$1,FALSE),VLOOKUP($A929,Pit!$A$4:$BA$1686,D$2,FALSE))</f>
        <v>13201</v>
      </c>
      <c r="E929" s="14" t="str">
        <f>IF($C929="B",VLOOKUP($A929,Bat!$A$4:$BG$1500,E$1,FALSE),VLOOKUP($A929,Pit!$A$4:$BA$1686,E$2,FALSE))</f>
        <v>RP</v>
      </c>
      <c r="F929" s="14" t="str">
        <f>IF($C929="B",VLOOKUP($A929,Bat!$A$4:$BG$1500,F$1,FALSE),VLOOKUP($A929,Pit!$A$4:$BA$1686,F$2,FALSE))</f>
        <v>Tetsu</v>
      </c>
      <c r="G929" s="14" t="str">
        <f>IF($C929="B",VLOOKUP($A929,Bat!$A$4:$BG$1500,G$1,FALSE),VLOOKUP($A929,Pit!$A$4:$BA$1686,G$2,FALSE))</f>
        <v>Kikuchi</v>
      </c>
      <c r="H929" s="14">
        <f>IF($C929="B",VLOOKUP($A929,Bat!$A$4:$BG$1500,H$1,FALSE),VLOOKUP($A929,Pit!$A$4:$BA$1686,H$2,FALSE))</f>
        <v>21</v>
      </c>
      <c r="I929" s="14" t="str">
        <f>IF($C929="B",VLOOKUP($A929,Bat!$A$4:$BG$1500,I$1,FALSE),VLOOKUP($A929,Pit!$A$4:$BA$1686,I$2,FALSE))</f>
        <v>R</v>
      </c>
      <c r="J929" s="14" t="str">
        <f>IF($C929="B",VLOOKUP($A929,Bat!$A$4:$BG$1500,J$1,FALSE),VLOOKUP($A929,Pit!$A$4:$BA$1686,J$2,FALSE))</f>
        <v>R</v>
      </c>
      <c r="K929" s="14" t="str">
        <f>IF($C929="B",VLOOKUP($A929,Bat!$A$4:$BG$1500,K$1,FALSE),VLOOKUP($A929,Pit!$A$4:$BA$1686,K$2,FALSE))</f>
        <v>High</v>
      </c>
      <c r="L929" s="15" t="str">
        <f>IF($C929="B",VLOOKUP($A929,Bat!$A$4:$BG$1500,L$1,FALSE),VLOOKUP($A929,Pit!$A$4:$BA$1686,L$2,FALSE))</f>
        <v>High</v>
      </c>
      <c r="M929" s="14">
        <f>IF($C929="B",VLOOKUP($A929,Bat!$A$4:$BG$1500,M$1,FALSE),VLOOKUP($A929,Pit!$A$4:$BA$1686,M$2,FALSE))</f>
        <v>4</v>
      </c>
      <c r="N929" s="14">
        <f>IF($C929="B",VLOOKUP($A929,Bat!$A$4:$BG$1500,N$1,FALSE),VLOOKUP($A929,Pit!$A$4:$BA$1686,N$2,FALSE))</f>
        <v>2</v>
      </c>
      <c r="O929" s="14">
        <f>IF($C929="B",VLOOKUP($A929,Bat!$A$4:$BG$1500,O$1,FALSE),VLOOKUP($A929,Pit!$A$4:$BA$1686,O$2,FALSE))</f>
        <v>1</v>
      </c>
      <c r="P929" s="14" t="str">
        <f>IF($C929="B",VLOOKUP($A929,Bat!$A$4:$BG$1500,P$1,FALSE),VLOOKUP($A929,Pit!$A$4:$BA$1686,P$2,FALSE))</f>
        <v>90-92 Mph</v>
      </c>
      <c r="Q929" s="15">
        <f>IF($C929="B",VLOOKUP($A929,Bat!$A$4:$BG$1500,Q$1,FALSE),VLOOKUP($A929,Pit!$A$4:$BA$1686,Q$2,FALSE))</f>
        <v>6</v>
      </c>
      <c r="R929" s="16">
        <f>IF($C929="B",VLOOKUP($A929,Bat!$A$4:$BG$1500,R$1,FALSE),VLOOKUP($A929,Pit!$A$4:$BA$1686,R$2,FALSE))</f>
        <v>91.595815328036224</v>
      </c>
      <c r="S929" s="17">
        <f>IF($C929="B",VLOOKUP($A929,Bat!$A$4:$BG$1500,S$1,FALSE),VLOOKUP($A929,Pit!$A$4:$BA$1686,S$2,FALSE))</f>
        <v>-0.86750539203110089</v>
      </c>
      <c r="T929" s="48" t="str">
        <f>IF($C929="B",VLOOKUP($A929,Bat!$A$4:$BG$1500,T$1,FALSE),VLOOKUP($A929,Pit!$A$4:$BA$1686,T$2,FALSE))</f>
        <v>-</v>
      </c>
      <c r="U929" s="19">
        <f>IF($C929="B",VLOOKUP($A929,Bat!$A$4:$AU$1464,46,FALSE),VLOOKUP($A929,Pit!$A$4:$BD$1664,55,FALSE))</f>
        <v>800</v>
      </c>
      <c r="V929" s="19">
        <f>IF($C929="B",VLOOKUP($A929,Bat!$A$4:$BA$1464,47,FALSE),VLOOKUP($A929,Pit!$A$4:$BF$1664,56,FALSE))</f>
        <v>800</v>
      </c>
      <c r="W929" s="19">
        <f>IF($C929="B",VLOOKUP($A929,Bat!$A$4:$BA$1464,48,FALSE),VLOOKUP($A929,Pit!$A$4:$BF$1664,57,FALSE))</f>
        <v>0</v>
      </c>
      <c r="X929" s="14">
        <f t="shared" si="64"/>
        <v>1787</v>
      </c>
      <c r="Y929" s="20">
        <f t="shared" si="65"/>
        <v>937</v>
      </c>
      <c r="Z929" s="14" t="str">
        <f>IFERROR(VLOOKUP($D929,Results37!$F$3:$L$1396,Z$1,FALSE),"")</f>
        <v/>
      </c>
      <c r="AA929" s="43" t="str">
        <f>IF(ISERROR(VLOOKUP(D929,Results37!$F$3:$O$1399,AA$1,FALSE)),"",IF(VLOOKUP(D929,Results37!$F$3:$O$1399,AA$1+1,FALSE)=1,"S"&amp;VLOOKUP(D929,Results37!$F$3:$O$1399,AA$1,FALSE),VLOOKUP(D929,Results37!$F$3:$O$1399,AA$1,FALSE)))</f>
        <v/>
      </c>
      <c r="AB929" s="14" t="str">
        <f>IFERROR(VLOOKUP($D929,Results37!$F$3:$L$1396,AB$1,FALSE),"")</f>
        <v/>
      </c>
      <c r="AC929" s="14" t="str">
        <f>IFERROR(VLOOKUP($D929,Results37!$F$3:$L$1396,AC$1,FALSE),"")</f>
        <v/>
      </c>
      <c r="AD929" s="14" t="e">
        <f t="shared" si="66"/>
        <v>#VALUE!</v>
      </c>
      <c r="AE929" s="18" t="str">
        <f>IF(ISERROR(VLOOKUP($AC929&amp;"-"&amp;$F929&amp;" "&amp;G929,Bonuses!$B$1:$G$1006,4,FALSE)),"",INT(VLOOKUP($AC929&amp;"-"&amp;$F929&amp;" "&amp;$G929,Bonuses!$B$1:$G$1006,4,FALSE)))</f>
        <v/>
      </c>
      <c r="AF929" s="14" t="str">
        <f>IF(ISERROR(VLOOKUP($AC929&amp;"-"&amp;$F929,Bonuses!$B$1:$G$1006,5,FALSE)),"",IF(VLOOKUP($AC929&amp;"-"&amp;$F929,Bonuses!$B$1:$G$1006,5,FALSE)="","",VLOOKUP($AC929&amp;"-"&amp;$F929,Bonuses!$B$1:$G$1006,6,FALSE)&amp;" yrs, "&amp;VLOOKUP($AC929&amp;"-"&amp;$F929,Bonuses!$B$1:$G$1006,5,FALSE)))</f>
        <v/>
      </c>
    </row>
    <row r="930" spans="1:32" s="19" customFormat="1" hidden="1" x14ac:dyDescent="0.3">
      <c r="A930" s="19">
        <v>10617</v>
      </c>
      <c r="B930" s="19">
        <f t="shared" si="63"/>
        <v>0</v>
      </c>
      <c r="C930" s="14" t="str">
        <f>IF(ISNUMBER(IFERROR(VLOOKUP($A930,Pit!$A$4:$A$600,1,FALSE),"B")),"P","B")</f>
        <v>P</v>
      </c>
      <c r="D930" s="15">
        <f>IF($C930="B",VLOOKUP($A930,Bat!$A$4:$BG$1500,D$1,FALSE),VLOOKUP($A930,Pit!$A$4:$BA$1686,D$2,FALSE))</f>
        <v>10617</v>
      </c>
      <c r="E930" s="14" t="str">
        <f>IF($C930="B",VLOOKUP($A930,Bat!$A$4:$BG$1500,E$1,FALSE),VLOOKUP($A930,Pit!$A$4:$BA$1686,E$2,FALSE))</f>
        <v>RP</v>
      </c>
      <c r="F930" s="14" t="str">
        <f>IF($C930="B",VLOOKUP($A930,Bat!$A$4:$BG$1500,F$1,FALSE),VLOOKUP($A930,Pit!$A$4:$BA$1686,F$2,FALSE))</f>
        <v>Luis</v>
      </c>
      <c r="G930" s="14" t="str">
        <f>IF($C930="B",VLOOKUP($A930,Bat!$A$4:$BG$1500,G$1,FALSE),VLOOKUP($A930,Pit!$A$4:$BA$1686,G$2,FALSE))</f>
        <v>Camarillo</v>
      </c>
      <c r="H930" s="14">
        <f>IF($C930="B",VLOOKUP($A930,Bat!$A$4:$BG$1500,H$1,FALSE),VLOOKUP($A930,Pit!$A$4:$BA$1686,H$2,FALSE))</f>
        <v>21</v>
      </c>
      <c r="I930" s="14" t="str">
        <f>IF($C930="B",VLOOKUP($A930,Bat!$A$4:$BG$1500,I$1,FALSE),VLOOKUP($A930,Pit!$A$4:$BA$1686,I$2,FALSE))</f>
        <v>R</v>
      </c>
      <c r="J930" s="14" t="str">
        <f>IF($C930="B",VLOOKUP($A930,Bat!$A$4:$BG$1500,J$1,FALSE),VLOOKUP($A930,Pit!$A$4:$BA$1686,J$2,FALSE))</f>
        <v>L</v>
      </c>
      <c r="K930" s="14" t="str">
        <f>IF($C930="B",VLOOKUP($A930,Bat!$A$4:$BG$1500,K$1,FALSE),VLOOKUP($A930,Pit!$A$4:$BA$1686,K$2,FALSE))</f>
        <v>Low</v>
      </c>
      <c r="L930" s="15" t="str">
        <f>IF($C930="B",VLOOKUP($A930,Bat!$A$4:$BG$1500,L$1,FALSE),VLOOKUP($A930,Pit!$A$4:$BA$1686,L$2,FALSE))</f>
        <v>Normal</v>
      </c>
      <c r="M930" s="14">
        <f>IF($C930="B",VLOOKUP($A930,Bat!$A$4:$BG$1500,M$1,FALSE),VLOOKUP($A930,Pit!$A$4:$BA$1686,M$2,FALSE))</f>
        <v>4</v>
      </c>
      <c r="N930" s="14">
        <f>IF($C930="B",VLOOKUP($A930,Bat!$A$4:$BG$1500,N$1,FALSE),VLOOKUP($A930,Pit!$A$4:$BA$1686,N$2,FALSE))</f>
        <v>2</v>
      </c>
      <c r="O930" s="14">
        <f>IF($C930="B",VLOOKUP($A930,Bat!$A$4:$BG$1500,O$1,FALSE),VLOOKUP($A930,Pit!$A$4:$BA$1686,O$2,FALSE))</f>
        <v>2</v>
      </c>
      <c r="P930" s="14" t="str">
        <f>IF($C930="B",VLOOKUP($A930,Bat!$A$4:$BG$1500,P$1,FALSE),VLOOKUP($A930,Pit!$A$4:$BA$1686,P$2,FALSE))</f>
        <v>92-94 Mph</v>
      </c>
      <c r="Q930" s="15">
        <f>IF($C930="B",VLOOKUP($A930,Bat!$A$4:$BG$1500,Q$1,FALSE),VLOOKUP($A930,Pit!$A$4:$BA$1686,Q$2,FALSE))</f>
        <v>7</v>
      </c>
      <c r="R930" s="16">
        <f>IF($C930="B",VLOOKUP($A930,Bat!$A$4:$BG$1500,R$1,FALSE),VLOOKUP($A930,Pit!$A$4:$BA$1686,R$2,FALSE))</f>
        <v>93.643401401119363</v>
      </c>
      <c r="S930" s="17">
        <f>IF($C930="B",VLOOKUP($A930,Bat!$A$4:$BG$1500,S$1,FALSE),VLOOKUP($A930,Pit!$A$4:$BA$1686,S$2,FALSE))</f>
        <v>-0.67860193083532394</v>
      </c>
      <c r="T930" s="48" t="str">
        <f>IF($C930="B",VLOOKUP($A930,Bat!$A$4:$BG$1500,T$1,FALSE),VLOOKUP($A930,Pit!$A$4:$BA$1686,T$2,FALSE))</f>
        <v>-</v>
      </c>
      <c r="U930" s="19">
        <f>IF($C930="B",VLOOKUP($A930,Bat!$A$4:$AU$1464,46,FALSE),VLOOKUP($A930,Pit!$A$4:$BD$1664,55,FALSE))</f>
        <v>800</v>
      </c>
      <c r="V930" s="19">
        <f>IF($C930="B",VLOOKUP($A930,Bat!$A$4:$BA$1464,47,FALSE),VLOOKUP($A930,Pit!$A$4:$BF$1664,56,FALSE))</f>
        <v>800</v>
      </c>
      <c r="W930" s="19">
        <f>IF($C930="B",VLOOKUP($A930,Bat!$A$4:$BA$1464,48,FALSE),VLOOKUP($A930,Pit!$A$4:$BF$1664,57,FALSE))</f>
        <v>0</v>
      </c>
      <c r="X930" s="14">
        <f t="shared" si="64"/>
        <v>1715</v>
      </c>
      <c r="Y930" s="20">
        <f t="shared" si="65"/>
        <v>865</v>
      </c>
      <c r="Z930" s="14" t="str">
        <f>IFERROR(VLOOKUP($D930,Results37!$F$3:$L$1396,Z$1,FALSE),"")</f>
        <v/>
      </c>
      <c r="AA930" s="43" t="str">
        <f>IF(ISERROR(VLOOKUP(D930,Results37!$F$3:$O$1399,AA$1,FALSE)),"",IF(VLOOKUP(D930,Results37!$F$3:$O$1399,AA$1+1,FALSE)=1,"S"&amp;VLOOKUP(D930,Results37!$F$3:$O$1399,AA$1,FALSE),VLOOKUP(D930,Results37!$F$3:$O$1399,AA$1,FALSE)))</f>
        <v/>
      </c>
      <c r="AB930" s="14" t="str">
        <f>IFERROR(VLOOKUP($D930,Results37!$F$3:$L$1396,AB$1,FALSE),"")</f>
        <v/>
      </c>
      <c r="AC930" s="14" t="str">
        <f>IFERROR(VLOOKUP($D930,Results37!$F$3:$L$1396,AC$1,FALSE),"")</f>
        <v/>
      </c>
      <c r="AD930" s="14" t="e">
        <f t="shared" si="66"/>
        <v>#VALUE!</v>
      </c>
      <c r="AE930" s="18" t="str">
        <f>IF(ISERROR(VLOOKUP($AC930&amp;"-"&amp;$F930&amp;" "&amp;G930,Bonuses!$B$1:$G$1006,4,FALSE)),"",INT(VLOOKUP($AC930&amp;"-"&amp;$F930&amp;" "&amp;$G930,Bonuses!$B$1:$G$1006,4,FALSE)))</f>
        <v/>
      </c>
      <c r="AF930" s="14" t="str">
        <f>IF(ISERROR(VLOOKUP($AC930&amp;"-"&amp;$F930,Bonuses!$B$1:$G$1006,5,FALSE)),"",IF(VLOOKUP($AC930&amp;"-"&amp;$F930,Bonuses!$B$1:$G$1006,5,FALSE)="","",VLOOKUP($AC930&amp;"-"&amp;$F930,Bonuses!$B$1:$G$1006,6,FALSE)&amp;" yrs, "&amp;VLOOKUP($AC930&amp;"-"&amp;$F930,Bonuses!$B$1:$G$1006,5,FALSE)))</f>
        <v/>
      </c>
    </row>
    <row r="931" spans="1:32" s="19" customFormat="1" hidden="1" x14ac:dyDescent="0.3">
      <c r="A931" s="19">
        <v>7145</v>
      </c>
      <c r="B931" s="19">
        <f t="shared" si="63"/>
        <v>0</v>
      </c>
      <c r="C931" s="14" t="str">
        <f>IF(ISNUMBER(IFERROR(VLOOKUP($A931,Pit!$A$4:$A$600,1,FALSE),"B")),"P","B")</f>
        <v>P</v>
      </c>
      <c r="D931" s="15">
        <f>IF($C931="B",VLOOKUP($A931,Bat!$A$4:$BG$1500,D$1,FALSE),VLOOKUP($A931,Pit!$A$4:$BA$1686,D$2,FALSE))</f>
        <v>7145</v>
      </c>
      <c r="E931" s="14" t="str">
        <f>IF($C931="B",VLOOKUP($A931,Bat!$A$4:$BG$1500,E$1,FALSE),VLOOKUP($A931,Pit!$A$4:$BA$1686,E$2,FALSE))</f>
        <v>SP</v>
      </c>
      <c r="F931" s="14" t="str">
        <f>IF($C931="B",VLOOKUP($A931,Bat!$A$4:$BG$1500,F$1,FALSE),VLOOKUP($A931,Pit!$A$4:$BA$1686,F$2,FALSE))</f>
        <v>Oliver</v>
      </c>
      <c r="G931" s="14" t="str">
        <f>IF($C931="B",VLOOKUP($A931,Bat!$A$4:$BG$1500,G$1,FALSE),VLOOKUP($A931,Pit!$A$4:$BA$1686,G$2,FALSE))</f>
        <v>Juárez</v>
      </c>
      <c r="H931" s="14">
        <f>IF($C931="B",VLOOKUP($A931,Bat!$A$4:$BG$1500,H$1,FALSE),VLOOKUP($A931,Pit!$A$4:$BA$1686,H$2,FALSE))</f>
        <v>21</v>
      </c>
      <c r="I931" s="14" t="str">
        <f>IF($C931="B",VLOOKUP($A931,Bat!$A$4:$BG$1500,I$1,FALSE),VLOOKUP($A931,Pit!$A$4:$BA$1686,I$2,FALSE))</f>
        <v>R</v>
      </c>
      <c r="J931" s="14" t="str">
        <f>IF($C931="B",VLOOKUP($A931,Bat!$A$4:$BG$1500,J$1,FALSE),VLOOKUP($A931,Pit!$A$4:$BA$1686,J$2,FALSE))</f>
        <v>R</v>
      </c>
      <c r="K931" s="14" t="str">
        <f>IF($C931="B",VLOOKUP($A931,Bat!$A$4:$BG$1500,K$1,FALSE),VLOOKUP($A931,Pit!$A$4:$BA$1686,K$2,FALSE))</f>
        <v>Low</v>
      </c>
      <c r="L931" s="15" t="str">
        <f>IF($C931="B",VLOOKUP($A931,Bat!$A$4:$BG$1500,L$1,FALSE),VLOOKUP($A931,Pit!$A$4:$BA$1686,L$2,FALSE))</f>
        <v>Normal</v>
      </c>
      <c r="M931" s="14">
        <f>IF($C931="B",VLOOKUP($A931,Bat!$A$4:$BG$1500,M$1,FALSE),VLOOKUP($A931,Pit!$A$4:$BA$1686,M$2,FALSE))</f>
        <v>4</v>
      </c>
      <c r="N931" s="14">
        <f>IF($C931="B",VLOOKUP($A931,Bat!$A$4:$BG$1500,N$1,FALSE),VLOOKUP($A931,Pit!$A$4:$BA$1686,N$2,FALSE))</f>
        <v>2</v>
      </c>
      <c r="O931" s="14">
        <f>IF($C931="B",VLOOKUP($A931,Bat!$A$4:$BG$1500,O$1,FALSE),VLOOKUP($A931,Pit!$A$4:$BA$1686,O$2,FALSE))</f>
        <v>2</v>
      </c>
      <c r="P931" s="14" t="str">
        <f>IF($C931="B",VLOOKUP($A931,Bat!$A$4:$BG$1500,P$1,FALSE),VLOOKUP($A931,Pit!$A$4:$BA$1686,P$2,FALSE))</f>
        <v>93-95 Mph</v>
      </c>
      <c r="Q931" s="15">
        <f>IF($C931="B",VLOOKUP($A931,Bat!$A$4:$BG$1500,Q$1,FALSE),VLOOKUP($A931,Pit!$A$4:$BA$1686,Q$2,FALSE))</f>
        <v>7</v>
      </c>
      <c r="R931" s="16">
        <f>IF($C931="B",VLOOKUP($A931,Bat!$A$4:$BG$1500,R$1,FALSE),VLOOKUP($A931,Pit!$A$4:$BA$1686,R$2,FALSE))</f>
        <v>93.596986436147347</v>
      </c>
      <c r="S931" s="17">
        <f>IF($C931="B",VLOOKUP($A931,Bat!$A$4:$BG$1500,S$1,FALSE),VLOOKUP($A931,Pit!$A$4:$BA$1686,S$2,FALSE))</f>
        <v>-0.6828840206823662</v>
      </c>
      <c r="T931" s="48" t="str">
        <f>IF($C931="B",VLOOKUP($A931,Bat!$A$4:$BG$1500,T$1,FALSE),VLOOKUP($A931,Pit!$A$4:$BA$1686,T$2,FALSE))</f>
        <v>-</v>
      </c>
      <c r="U931" s="19">
        <f>IF($C931="B",VLOOKUP($A931,Bat!$A$4:$AU$1464,46,FALSE),VLOOKUP($A931,Pit!$A$4:$BD$1664,55,FALSE))</f>
        <v>800</v>
      </c>
      <c r="V931" s="19">
        <f>IF($C931="B",VLOOKUP($A931,Bat!$A$4:$BA$1464,47,FALSE),VLOOKUP($A931,Pit!$A$4:$BF$1664,56,FALSE))</f>
        <v>800</v>
      </c>
      <c r="W931" s="19">
        <f>IF($C931="B",VLOOKUP($A931,Bat!$A$4:$BA$1464,48,FALSE),VLOOKUP($A931,Pit!$A$4:$BF$1664,57,FALSE))</f>
        <v>0</v>
      </c>
      <c r="X931" s="14">
        <f t="shared" si="64"/>
        <v>1719</v>
      </c>
      <c r="Y931" s="20">
        <f t="shared" si="65"/>
        <v>869</v>
      </c>
      <c r="Z931" s="14" t="str">
        <f>IFERROR(VLOOKUP($D931,Results37!$F$3:$L$1396,Z$1,FALSE),"")</f>
        <v/>
      </c>
      <c r="AA931" s="43" t="str">
        <f>IF(ISERROR(VLOOKUP(D931,Results37!$F$3:$O$1399,AA$1,FALSE)),"",IF(VLOOKUP(D931,Results37!$F$3:$O$1399,AA$1+1,FALSE)=1,"S"&amp;VLOOKUP(D931,Results37!$F$3:$O$1399,AA$1,FALSE),VLOOKUP(D931,Results37!$F$3:$O$1399,AA$1,FALSE)))</f>
        <v/>
      </c>
      <c r="AB931" s="14" t="str">
        <f>IFERROR(VLOOKUP($D931,Results37!$F$3:$L$1396,AB$1,FALSE),"")</f>
        <v/>
      </c>
      <c r="AC931" s="14" t="str">
        <f>IFERROR(VLOOKUP($D931,Results37!$F$3:$L$1396,AC$1,FALSE),"")</f>
        <v/>
      </c>
      <c r="AD931" s="14" t="e">
        <f t="shared" si="66"/>
        <v>#VALUE!</v>
      </c>
      <c r="AE931" s="18" t="str">
        <f>IF(ISERROR(VLOOKUP($AC931&amp;"-"&amp;$F931&amp;" "&amp;G931,Bonuses!$B$1:$G$1006,4,FALSE)),"",INT(VLOOKUP($AC931&amp;"-"&amp;$F931&amp;" "&amp;$G931,Bonuses!$B$1:$G$1006,4,FALSE)))</f>
        <v/>
      </c>
      <c r="AF931" s="14" t="str">
        <f>IF(ISERROR(VLOOKUP($AC931&amp;"-"&amp;$F931,Bonuses!$B$1:$G$1006,5,FALSE)),"",IF(VLOOKUP($AC931&amp;"-"&amp;$F931,Bonuses!$B$1:$G$1006,5,FALSE)="","",VLOOKUP($AC931&amp;"-"&amp;$F931,Bonuses!$B$1:$G$1006,6,FALSE)&amp;" yrs, "&amp;VLOOKUP($AC931&amp;"-"&amp;$F931,Bonuses!$B$1:$G$1006,5,FALSE)))</f>
        <v/>
      </c>
    </row>
    <row r="932" spans="1:32" s="19" customFormat="1" hidden="1" x14ac:dyDescent="0.3">
      <c r="A932" s="19">
        <v>5147</v>
      </c>
      <c r="B932" s="19">
        <f t="shared" si="63"/>
        <v>0</v>
      </c>
      <c r="C932" s="14" t="str">
        <f>IF(ISNUMBER(IFERROR(VLOOKUP($A932,Pit!$A$4:$A$600,1,FALSE),"B")),"P","B")</f>
        <v>P</v>
      </c>
      <c r="D932" s="15">
        <f>IF($C932="B",VLOOKUP($A932,Bat!$A$4:$BG$1500,D$1,FALSE),VLOOKUP($A932,Pit!$A$4:$BA$1686,D$2,FALSE))</f>
        <v>5147</v>
      </c>
      <c r="E932" s="14" t="str">
        <f>IF($C932="B",VLOOKUP($A932,Bat!$A$4:$BG$1500,E$1,FALSE),VLOOKUP($A932,Pit!$A$4:$BA$1686,E$2,FALSE))</f>
        <v>RP</v>
      </c>
      <c r="F932" s="14" t="str">
        <f>IF($C932="B",VLOOKUP($A932,Bat!$A$4:$BG$1500,F$1,FALSE),VLOOKUP($A932,Pit!$A$4:$BA$1686,F$2,FALSE))</f>
        <v>Jesse</v>
      </c>
      <c r="G932" s="14" t="str">
        <f>IF($C932="B",VLOOKUP($A932,Bat!$A$4:$BG$1500,G$1,FALSE),VLOOKUP($A932,Pit!$A$4:$BA$1686,G$2,FALSE))</f>
        <v>Williams</v>
      </c>
      <c r="H932" s="14">
        <f>IF($C932="B",VLOOKUP($A932,Bat!$A$4:$BG$1500,H$1,FALSE),VLOOKUP($A932,Pit!$A$4:$BA$1686,H$2,FALSE))</f>
        <v>21</v>
      </c>
      <c r="I932" s="14" t="str">
        <f>IF($C932="B",VLOOKUP($A932,Bat!$A$4:$BG$1500,I$1,FALSE),VLOOKUP($A932,Pit!$A$4:$BA$1686,I$2,FALSE))</f>
        <v>R</v>
      </c>
      <c r="J932" s="14" t="str">
        <f>IF($C932="B",VLOOKUP($A932,Bat!$A$4:$BG$1500,J$1,FALSE),VLOOKUP($A932,Pit!$A$4:$BA$1686,J$2,FALSE))</f>
        <v>R</v>
      </c>
      <c r="K932" s="14" t="str">
        <f>IF($C932="B",VLOOKUP($A932,Bat!$A$4:$BG$1500,K$1,FALSE),VLOOKUP($A932,Pit!$A$4:$BA$1686,K$2,FALSE))</f>
        <v>Low</v>
      </c>
      <c r="L932" s="15" t="str">
        <f>IF($C932="B",VLOOKUP($A932,Bat!$A$4:$BG$1500,L$1,FALSE),VLOOKUP($A932,Pit!$A$4:$BA$1686,L$2,FALSE))</f>
        <v>Normal</v>
      </c>
      <c r="M932" s="14">
        <f>IF($C932="B",VLOOKUP($A932,Bat!$A$4:$BG$1500,M$1,FALSE),VLOOKUP($A932,Pit!$A$4:$BA$1686,M$2,FALSE))</f>
        <v>4</v>
      </c>
      <c r="N932" s="14">
        <f>IF($C932="B",VLOOKUP($A932,Bat!$A$4:$BG$1500,N$1,FALSE),VLOOKUP($A932,Pit!$A$4:$BA$1686,N$2,FALSE))</f>
        <v>2</v>
      </c>
      <c r="O932" s="14">
        <f>IF($C932="B",VLOOKUP($A932,Bat!$A$4:$BG$1500,O$1,FALSE),VLOOKUP($A932,Pit!$A$4:$BA$1686,O$2,FALSE))</f>
        <v>2</v>
      </c>
      <c r="P932" s="14" t="str">
        <f>IF($C932="B",VLOOKUP($A932,Bat!$A$4:$BG$1500,P$1,FALSE),VLOOKUP($A932,Pit!$A$4:$BA$1686,P$2,FALSE))</f>
        <v>85-87 Mph</v>
      </c>
      <c r="Q932" s="15">
        <f>IF($C932="B",VLOOKUP($A932,Bat!$A$4:$BG$1500,Q$1,FALSE),VLOOKUP($A932,Pit!$A$4:$BA$1686,Q$2,FALSE))</f>
        <v>7</v>
      </c>
      <c r="R932" s="16">
        <f>IF($C932="B",VLOOKUP($A932,Bat!$A$4:$BG$1500,R$1,FALSE),VLOOKUP($A932,Pit!$A$4:$BA$1686,R$2,FALSE))</f>
        <v>93.536739979406647</v>
      </c>
      <c r="S932" s="17">
        <f>IF($C932="B",VLOOKUP($A932,Bat!$A$4:$BG$1500,S$1,FALSE),VLOOKUP($A932,Pit!$A$4:$BA$1686,S$2,FALSE))</f>
        <v>-0.6884421578238068</v>
      </c>
      <c r="T932" s="48" t="str">
        <f>IF($C932="B",VLOOKUP($A932,Bat!$A$4:$BG$1500,T$1,FALSE),VLOOKUP($A932,Pit!$A$4:$BA$1686,T$2,FALSE))</f>
        <v>$44k</v>
      </c>
      <c r="U932" s="19">
        <f>IF($C932="B",VLOOKUP($A932,Bat!$A$4:$AU$1464,46,FALSE),VLOOKUP($A932,Pit!$A$4:$BD$1664,55,FALSE))</f>
        <v>800</v>
      </c>
      <c r="V932" s="19">
        <f>IF($C932="B",VLOOKUP($A932,Bat!$A$4:$BA$1464,47,FALSE),VLOOKUP($A932,Pit!$A$4:$BF$1664,56,FALSE))</f>
        <v>800</v>
      </c>
      <c r="W932" s="19">
        <f>IF($C932="B",VLOOKUP($A932,Bat!$A$4:$BA$1464,48,FALSE),VLOOKUP($A932,Pit!$A$4:$BF$1664,57,FALSE))</f>
        <v>0</v>
      </c>
      <c r="X932" s="14">
        <f t="shared" si="64"/>
        <v>1720</v>
      </c>
      <c r="Y932" s="20">
        <f t="shared" si="65"/>
        <v>870</v>
      </c>
      <c r="Z932" s="14" t="str">
        <f>IFERROR(VLOOKUP($D932,Results37!$F$3:$L$1396,Z$1,FALSE),"")</f>
        <v/>
      </c>
      <c r="AA932" s="43" t="str">
        <f>IF(ISERROR(VLOOKUP(D932,Results37!$F$3:$O$1399,AA$1,FALSE)),"",IF(VLOOKUP(D932,Results37!$F$3:$O$1399,AA$1+1,FALSE)=1,"S"&amp;VLOOKUP(D932,Results37!$F$3:$O$1399,AA$1,FALSE),VLOOKUP(D932,Results37!$F$3:$O$1399,AA$1,FALSE)))</f>
        <v/>
      </c>
      <c r="AB932" s="14" t="str">
        <f>IFERROR(VLOOKUP($D932,Results37!$F$3:$L$1396,AB$1,FALSE),"")</f>
        <v/>
      </c>
      <c r="AC932" s="14" t="str">
        <f>IFERROR(VLOOKUP($D932,Results37!$F$3:$L$1396,AC$1,FALSE),"")</f>
        <v/>
      </c>
      <c r="AD932" s="14" t="e">
        <f t="shared" si="66"/>
        <v>#VALUE!</v>
      </c>
      <c r="AE932" s="18" t="str">
        <f>IF(ISERROR(VLOOKUP($AC932&amp;"-"&amp;$F932&amp;" "&amp;G932,Bonuses!$B$1:$G$1006,4,FALSE)),"",INT(VLOOKUP($AC932&amp;"-"&amp;$F932&amp;" "&amp;$G932,Bonuses!$B$1:$G$1006,4,FALSE)))</f>
        <v/>
      </c>
      <c r="AF932" s="14" t="str">
        <f>IF(ISERROR(VLOOKUP($AC932&amp;"-"&amp;$F932,Bonuses!$B$1:$G$1006,5,FALSE)),"",IF(VLOOKUP($AC932&amp;"-"&amp;$F932,Bonuses!$B$1:$G$1006,5,FALSE)="","",VLOOKUP($AC932&amp;"-"&amp;$F932,Bonuses!$B$1:$G$1006,6,FALSE)&amp;" yrs, "&amp;VLOOKUP($AC932&amp;"-"&amp;$F932,Bonuses!$B$1:$G$1006,5,FALSE)))</f>
        <v/>
      </c>
    </row>
    <row r="933" spans="1:32" s="19" customFormat="1" hidden="1" x14ac:dyDescent="0.3">
      <c r="A933" s="19">
        <v>6381</v>
      </c>
      <c r="B933" s="19">
        <f t="shared" si="63"/>
        <v>0</v>
      </c>
      <c r="C933" s="14" t="str">
        <f>IF(ISNUMBER(IFERROR(VLOOKUP($A933,Pit!$A$4:$A$600,1,FALSE),"B")),"P","B")</f>
        <v>P</v>
      </c>
      <c r="D933" s="15">
        <f>IF($C933="B",VLOOKUP($A933,Bat!$A$4:$BG$1500,D$1,FALSE),VLOOKUP($A933,Pit!$A$4:$BA$1686,D$2,FALSE))</f>
        <v>6381</v>
      </c>
      <c r="E933" s="14" t="str">
        <f>IF($C933="B",VLOOKUP($A933,Bat!$A$4:$BG$1500,E$1,FALSE),VLOOKUP($A933,Pit!$A$4:$BA$1686,E$2,FALSE))</f>
        <v>RP</v>
      </c>
      <c r="F933" s="14" t="str">
        <f>IF($C933="B",VLOOKUP($A933,Bat!$A$4:$BG$1500,F$1,FALSE),VLOOKUP($A933,Pit!$A$4:$BA$1686,F$2,FALSE))</f>
        <v>Gael</v>
      </c>
      <c r="G933" s="14" t="str">
        <f>IF($C933="B",VLOOKUP($A933,Bat!$A$4:$BG$1500,G$1,FALSE),VLOOKUP($A933,Pit!$A$4:$BA$1686,G$2,FALSE))</f>
        <v>Hide</v>
      </c>
      <c r="H933" s="14">
        <f>IF($C933="B",VLOOKUP($A933,Bat!$A$4:$BG$1500,H$1,FALSE),VLOOKUP($A933,Pit!$A$4:$BA$1686,H$2,FALSE))</f>
        <v>21</v>
      </c>
      <c r="I933" s="14" t="str">
        <f>IF($C933="B",VLOOKUP($A933,Bat!$A$4:$BG$1500,I$1,FALSE),VLOOKUP($A933,Pit!$A$4:$BA$1686,I$2,FALSE))</f>
        <v>R</v>
      </c>
      <c r="J933" s="14" t="str">
        <f>IF($C933="B",VLOOKUP($A933,Bat!$A$4:$BG$1500,J$1,FALSE),VLOOKUP($A933,Pit!$A$4:$BA$1686,J$2,FALSE))</f>
        <v>R</v>
      </c>
      <c r="K933" s="14" t="str">
        <f>IF($C933="B",VLOOKUP($A933,Bat!$A$4:$BG$1500,K$1,FALSE),VLOOKUP($A933,Pit!$A$4:$BA$1686,K$2,FALSE))</f>
        <v>Low</v>
      </c>
      <c r="L933" s="15" t="str">
        <f>IF($C933="B",VLOOKUP($A933,Bat!$A$4:$BG$1500,L$1,FALSE),VLOOKUP($A933,Pit!$A$4:$BA$1686,L$2,FALSE))</f>
        <v>Normal</v>
      </c>
      <c r="M933" s="14">
        <f>IF($C933="B",VLOOKUP($A933,Bat!$A$4:$BG$1500,M$1,FALSE),VLOOKUP($A933,Pit!$A$4:$BA$1686,M$2,FALSE))</f>
        <v>4</v>
      </c>
      <c r="N933" s="14">
        <f>IF($C933="B",VLOOKUP($A933,Bat!$A$4:$BG$1500,N$1,FALSE),VLOOKUP($A933,Pit!$A$4:$BA$1686,N$2,FALSE))</f>
        <v>2</v>
      </c>
      <c r="O933" s="14">
        <f>IF($C933="B",VLOOKUP($A933,Bat!$A$4:$BG$1500,O$1,FALSE),VLOOKUP($A933,Pit!$A$4:$BA$1686,O$2,FALSE))</f>
        <v>2</v>
      </c>
      <c r="P933" s="14" t="str">
        <f>IF($C933="B",VLOOKUP($A933,Bat!$A$4:$BG$1500,P$1,FALSE),VLOOKUP($A933,Pit!$A$4:$BA$1686,P$2,FALSE))</f>
        <v>89-91 Mph</v>
      </c>
      <c r="Q933" s="15">
        <f>IF($C933="B",VLOOKUP($A933,Bat!$A$4:$BG$1500,Q$1,FALSE),VLOOKUP($A933,Pit!$A$4:$BA$1686,Q$2,FALSE))</f>
        <v>6</v>
      </c>
      <c r="R933" s="16">
        <f>IF($C933="B",VLOOKUP($A933,Bat!$A$4:$BG$1500,R$1,FALSE),VLOOKUP($A933,Pit!$A$4:$BA$1686,R$2,FALSE))</f>
        <v>93.518318876471923</v>
      </c>
      <c r="S933" s="17">
        <f>IF($C933="B",VLOOKUP($A933,Bat!$A$4:$BG$1500,S$1,FALSE),VLOOKUP($A933,Pit!$A$4:$BA$1686,S$2,FALSE))</f>
        <v>-0.69014162733532447</v>
      </c>
      <c r="T933" s="48" t="str">
        <f>IF($C933="B",VLOOKUP($A933,Bat!$A$4:$BG$1500,T$1,FALSE),VLOOKUP($A933,Pit!$A$4:$BA$1686,T$2,FALSE))</f>
        <v>-</v>
      </c>
      <c r="U933" s="19">
        <f>IF($C933="B",VLOOKUP($A933,Bat!$A$4:$AU$1464,46,FALSE),VLOOKUP($A933,Pit!$A$4:$BD$1664,55,FALSE))</f>
        <v>800</v>
      </c>
      <c r="V933" s="19">
        <f>IF($C933="B",VLOOKUP($A933,Bat!$A$4:$BA$1464,47,FALSE),VLOOKUP($A933,Pit!$A$4:$BF$1664,56,FALSE))</f>
        <v>800</v>
      </c>
      <c r="W933" s="19">
        <f>IF($C933="B",VLOOKUP($A933,Bat!$A$4:$BA$1464,48,FALSE),VLOOKUP($A933,Pit!$A$4:$BF$1664,57,FALSE))</f>
        <v>0</v>
      </c>
      <c r="X933" s="14">
        <f t="shared" si="64"/>
        <v>1721</v>
      </c>
      <c r="Y933" s="20">
        <f t="shared" si="65"/>
        <v>871</v>
      </c>
      <c r="Z933" s="14" t="str">
        <f>IFERROR(VLOOKUP($D933,Results37!$F$3:$L$1396,Z$1,FALSE),"")</f>
        <v/>
      </c>
      <c r="AA933" s="43" t="str">
        <f>IF(ISERROR(VLOOKUP(D933,Results37!$F$3:$O$1399,AA$1,FALSE)),"",IF(VLOOKUP(D933,Results37!$F$3:$O$1399,AA$1+1,FALSE)=1,"S"&amp;VLOOKUP(D933,Results37!$F$3:$O$1399,AA$1,FALSE),VLOOKUP(D933,Results37!$F$3:$O$1399,AA$1,FALSE)))</f>
        <v/>
      </c>
      <c r="AB933" s="14" t="str">
        <f>IFERROR(VLOOKUP($D933,Results37!$F$3:$L$1396,AB$1,FALSE),"")</f>
        <v/>
      </c>
      <c r="AC933" s="14" t="str">
        <f>IFERROR(VLOOKUP($D933,Results37!$F$3:$L$1396,AC$1,FALSE),"")</f>
        <v/>
      </c>
      <c r="AD933" s="14" t="e">
        <f t="shared" si="66"/>
        <v>#VALUE!</v>
      </c>
      <c r="AE933" s="18" t="str">
        <f>IF(ISERROR(VLOOKUP($AC933&amp;"-"&amp;$F933&amp;" "&amp;G933,Bonuses!$B$1:$G$1006,4,FALSE)),"",INT(VLOOKUP($AC933&amp;"-"&amp;$F933&amp;" "&amp;$G933,Bonuses!$B$1:$G$1006,4,FALSE)))</f>
        <v/>
      </c>
      <c r="AF933" s="14" t="str">
        <f>AA933&amp;"."&amp;AB933&amp;" ("&amp;Z933&amp;") - "&amp;E933&amp;" "&amp;F933&amp;" "&amp;G933</f>
        <v>. () - RP Gael Hide</v>
      </c>
    </row>
    <row r="934" spans="1:32" s="19" customFormat="1" hidden="1" x14ac:dyDescent="0.3">
      <c r="A934" s="19">
        <v>8641</v>
      </c>
      <c r="B934" s="19">
        <f t="shared" si="63"/>
        <v>0</v>
      </c>
      <c r="C934" s="14" t="str">
        <f>IF(ISNUMBER(IFERROR(VLOOKUP($A934,Pit!$A$4:$A$600,1,FALSE),"B")),"P","B")</f>
        <v>P</v>
      </c>
      <c r="D934" s="15">
        <f>IF($C934="B",VLOOKUP($A934,Bat!$A$4:$BG$1500,D$1,FALSE),VLOOKUP($A934,Pit!$A$4:$BA$1686,D$2,FALSE))</f>
        <v>8641</v>
      </c>
      <c r="E934" s="14" t="str">
        <f>IF($C934="B",VLOOKUP($A934,Bat!$A$4:$BG$1500,E$1,FALSE),VLOOKUP($A934,Pit!$A$4:$BA$1686,E$2,FALSE))</f>
        <v>RP</v>
      </c>
      <c r="F934" s="14" t="str">
        <f>IF($C934="B",VLOOKUP($A934,Bat!$A$4:$BG$1500,F$1,FALSE),VLOOKUP($A934,Pit!$A$4:$BA$1686,F$2,FALSE))</f>
        <v>César</v>
      </c>
      <c r="G934" s="14" t="str">
        <f>IF($C934="B",VLOOKUP($A934,Bat!$A$4:$BG$1500,G$1,FALSE),VLOOKUP($A934,Pit!$A$4:$BA$1686,G$2,FALSE))</f>
        <v>Vargas</v>
      </c>
      <c r="H934" s="14">
        <f>IF($C934="B",VLOOKUP($A934,Bat!$A$4:$BG$1500,H$1,FALSE),VLOOKUP($A934,Pit!$A$4:$BA$1686,H$2,FALSE))</f>
        <v>21</v>
      </c>
      <c r="I934" s="14" t="str">
        <f>IF($C934="B",VLOOKUP($A934,Bat!$A$4:$BG$1500,I$1,FALSE),VLOOKUP($A934,Pit!$A$4:$BA$1686,I$2,FALSE))</f>
        <v>R</v>
      </c>
      <c r="J934" s="14" t="str">
        <f>IF($C934="B",VLOOKUP($A934,Bat!$A$4:$BG$1500,J$1,FALSE),VLOOKUP($A934,Pit!$A$4:$BA$1686,J$2,FALSE))</f>
        <v>R</v>
      </c>
      <c r="K934" s="14" t="str">
        <f>IF($C934="B",VLOOKUP($A934,Bat!$A$4:$BG$1500,K$1,FALSE),VLOOKUP($A934,Pit!$A$4:$BA$1686,K$2,FALSE))</f>
        <v>Low</v>
      </c>
      <c r="L934" s="15" t="str">
        <f>IF($C934="B",VLOOKUP($A934,Bat!$A$4:$BG$1500,L$1,FALSE),VLOOKUP($A934,Pit!$A$4:$BA$1686,L$2,FALSE))</f>
        <v>Normal</v>
      </c>
      <c r="M934" s="14">
        <f>IF($C934="B",VLOOKUP($A934,Bat!$A$4:$BG$1500,M$1,FALSE),VLOOKUP($A934,Pit!$A$4:$BA$1686,M$2,FALSE))</f>
        <v>4</v>
      </c>
      <c r="N934" s="14">
        <f>IF($C934="B",VLOOKUP($A934,Bat!$A$4:$BG$1500,N$1,FALSE),VLOOKUP($A934,Pit!$A$4:$BA$1686,N$2,FALSE))</f>
        <v>2</v>
      </c>
      <c r="O934" s="14">
        <f>IF($C934="B",VLOOKUP($A934,Bat!$A$4:$BG$1500,O$1,FALSE),VLOOKUP($A934,Pit!$A$4:$BA$1686,O$2,FALSE))</f>
        <v>2</v>
      </c>
      <c r="P934" s="14" t="str">
        <f>IF($C934="B",VLOOKUP($A934,Bat!$A$4:$BG$1500,P$1,FALSE),VLOOKUP($A934,Pit!$A$4:$BA$1686,P$2,FALSE))</f>
        <v>86-88 Mph</v>
      </c>
      <c r="Q934" s="15">
        <f>IF($C934="B",VLOOKUP($A934,Bat!$A$4:$BG$1500,Q$1,FALSE),VLOOKUP($A934,Pit!$A$4:$BA$1686,Q$2,FALSE))</f>
        <v>7</v>
      </c>
      <c r="R934" s="16">
        <f>IF($C934="B",VLOOKUP($A934,Bat!$A$4:$BG$1500,R$1,FALSE),VLOOKUP($A934,Pit!$A$4:$BA$1686,R$2,FALSE))</f>
        <v>93.499748627749909</v>
      </c>
      <c r="S934" s="17">
        <f>IF($C934="B",VLOOKUP($A934,Bat!$A$4:$BG$1500,S$1,FALSE),VLOOKUP($A934,Pit!$A$4:$BA$1686,S$2,FALSE))</f>
        <v>-0.69185485653968837</v>
      </c>
      <c r="T934" s="48" t="str">
        <f>IF($C934="B",VLOOKUP($A934,Bat!$A$4:$BG$1500,T$1,FALSE),VLOOKUP($A934,Pit!$A$4:$BA$1686,T$2,FALSE))</f>
        <v>$45k</v>
      </c>
      <c r="U934" s="19">
        <f>IF($C934="B",VLOOKUP($A934,Bat!$A$4:$AU$1464,46,FALSE),VLOOKUP($A934,Pit!$A$4:$BD$1664,55,FALSE))</f>
        <v>800</v>
      </c>
      <c r="V934" s="19">
        <f>IF($C934="B",VLOOKUP($A934,Bat!$A$4:$BA$1464,47,FALSE),VLOOKUP($A934,Pit!$A$4:$BF$1664,56,FALSE))</f>
        <v>800</v>
      </c>
      <c r="W934" s="19">
        <f>IF($C934="B",VLOOKUP($A934,Bat!$A$4:$BA$1464,48,FALSE),VLOOKUP($A934,Pit!$A$4:$BF$1664,57,FALSE))</f>
        <v>0</v>
      </c>
      <c r="X934" s="14">
        <f t="shared" si="64"/>
        <v>1722</v>
      </c>
      <c r="Y934" s="20">
        <f t="shared" si="65"/>
        <v>872</v>
      </c>
      <c r="Z934" s="14" t="str">
        <f>IFERROR(VLOOKUP($D934,Results37!$F$3:$L$1396,Z$1,FALSE),"")</f>
        <v/>
      </c>
      <c r="AA934" s="43" t="str">
        <f>IF(ISERROR(VLOOKUP(D934,Results37!$F$3:$O$1399,AA$1,FALSE)),"",IF(VLOOKUP(D934,Results37!$F$3:$O$1399,AA$1+1,FALSE)=1,"S"&amp;VLOOKUP(D934,Results37!$F$3:$O$1399,AA$1,FALSE),VLOOKUP(D934,Results37!$F$3:$O$1399,AA$1,FALSE)))</f>
        <v/>
      </c>
      <c r="AB934" s="14" t="str">
        <f>IFERROR(VLOOKUP($D934,Results37!$F$3:$L$1396,AB$1,FALSE),"")</f>
        <v/>
      </c>
      <c r="AC934" s="14" t="str">
        <f>IFERROR(VLOOKUP($D934,Results37!$F$3:$L$1396,AC$1,FALSE),"")</f>
        <v/>
      </c>
      <c r="AD934" s="14" t="e">
        <f t="shared" si="66"/>
        <v>#VALUE!</v>
      </c>
      <c r="AE934" s="18" t="str">
        <f>IF(ISERROR(VLOOKUP($AC934&amp;"-"&amp;$F934&amp;" "&amp;G934,Bonuses!$B$1:$G$1006,4,FALSE)),"",INT(VLOOKUP($AC934&amp;"-"&amp;$F934&amp;" "&amp;$G934,Bonuses!$B$1:$G$1006,4,FALSE)))</f>
        <v/>
      </c>
      <c r="AF934" s="14" t="str">
        <f>IF(ISERROR(VLOOKUP($AC934&amp;"-"&amp;$F934,Bonuses!$B$1:$G$1006,5,FALSE)),"",IF(VLOOKUP($AC934&amp;"-"&amp;$F934,Bonuses!$B$1:$G$1006,5,FALSE)="","",VLOOKUP($AC934&amp;"-"&amp;$F934,Bonuses!$B$1:$G$1006,6,FALSE)&amp;" yrs, "&amp;VLOOKUP($AC934&amp;"-"&amp;$F934,Bonuses!$B$1:$G$1006,5,FALSE)))</f>
        <v/>
      </c>
    </row>
    <row r="935" spans="1:32" s="19" customFormat="1" hidden="1" x14ac:dyDescent="0.3">
      <c r="A935" s="19">
        <v>8783</v>
      </c>
      <c r="B935" s="19">
        <f t="shared" si="63"/>
        <v>0</v>
      </c>
      <c r="C935" s="14" t="str">
        <f>IF(ISNUMBER(IFERROR(VLOOKUP($A935,Pit!$A$4:$A$600,1,FALSE),"B")),"P","B")</f>
        <v>B</v>
      </c>
      <c r="D935" s="15">
        <f>IF($C935="B",VLOOKUP($A935,Bat!$A$4:$BG$1500,D$1,FALSE),VLOOKUP($A935,Pit!$A$4:$BA$1686,D$2,FALSE))</f>
        <v>8783</v>
      </c>
      <c r="E935" s="14" t="str">
        <f>IF($C935="B",VLOOKUP($A935,Bat!$A$4:$BG$1500,E$1,FALSE),VLOOKUP($A935,Pit!$A$4:$BA$1686,E$2,FALSE))</f>
        <v>1B</v>
      </c>
      <c r="F935" s="14" t="str">
        <f>IF($C935="B",VLOOKUP($A935,Bat!$A$4:$BG$1500,F$1,FALSE),VLOOKUP($A935,Pit!$A$4:$BA$1686,F$2,FALSE))</f>
        <v>Forest</v>
      </c>
      <c r="G935" s="14" t="str">
        <f>IF($C935="B",VLOOKUP($A935,Bat!$A$4:$BG$1500,G$1,FALSE),VLOOKUP($A935,Pit!$A$4:$BA$1686,G$2,FALSE))</f>
        <v>Morton</v>
      </c>
      <c r="H935" s="14">
        <f>IF($C935="B",VLOOKUP($A935,Bat!$A$4:$BG$1500,H$1,FALSE),VLOOKUP($A935,Pit!$A$4:$BA$1686,H$2,FALSE))</f>
        <v>21</v>
      </c>
      <c r="I935" s="14" t="str">
        <f>IF($C935="B",VLOOKUP($A935,Bat!$A$4:$BG$1500,I$1,FALSE),VLOOKUP($A935,Pit!$A$4:$BA$1686,I$2,FALSE))</f>
        <v>R</v>
      </c>
      <c r="J935" s="14" t="str">
        <f>IF($C935="B",VLOOKUP($A935,Bat!$A$4:$BG$1500,J$1,FALSE),VLOOKUP($A935,Pit!$A$4:$BA$1686,J$2,FALSE))</f>
        <v>R</v>
      </c>
      <c r="K935" s="14" t="str">
        <f>IF($C935="B",VLOOKUP($A935,Bat!$A$4:$BG$1500,K$1,FALSE),VLOOKUP($A935,Pit!$A$4:$BA$1686,K$2,FALSE))</f>
        <v>Low</v>
      </c>
      <c r="L935" s="15" t="str">
        <f>IF($C935="B",VLOOKUP($A935,Bat!$A$4:$BG$1500,L$1,FALSE),VLOOKUP($A935,Pit!$A$4:$BA$1686,L$2,FALSE))</f>
        <v>Low</v>
      </c>
      <c r="M935" s="14">
        <f>IF($C935="B",VLOOKUP($A935,Bat!$A$4:$BG$1500,M$1,FALSE),VLOOKUP($A935,Pit!$A$4:$BA$1686,M$2,FALSE))</f>
        <v>3</v>
      </c>
      <c r="N935" s="14">
        <f>IF($C935="B",VLOOKUP($A935,Bat!$A$4:$BG$1500,N$1,FALSE),VLOOKUP($A935,Pit!$A$4:$BA$1686,N$2,FALSE))</f>
        <v>2</v>
      </c>
      <c r="O935" s="14">
        <f>IF($C935="B",VLOOKUP($A935,Bat!$A$4:$BG$1500,O$1,FALSE),VLOOKUP($A935,Pit!$A$4:$BA$1686,O$2,FALSE))</f>
        <v>4</v>
      </c>
      <c r="P935" s="14">
        <f>IF($C935="B",VLOOKUP($A935,Bat!$A$4:$BG$1500,P$1,FALSE),VLOOKUP($A935,Pit!$A$4:$BA$1686,P$2,FALSE))</f>
        <v>5</v>
      </c>
      <c r="Q935" s="15">
        <f>IF($C935="B",VLOOKUP($A935,Bat!$A$4:$BG$1500,Q$1,FALSE),VLOOKUP($A935,Pit!$A$4:$BA$1686,Q$2,FALSE))</f>
        <v>3</v>
      </c>
      <c r="R935" s="16">
        <f>IF($C935="B",VLOOKUP($A935,Bat!$A$4:$BG$1500,R$1,FALSE),VLOOKUP($A935,Pit!$A$4:$BA$1686,R$2,FALSE))</f>
        <v>104.45697822473232</v>
      </c>
      <c r="S935" s="17">
        <f>IF($C935="B",VLOOKUP($A935,Bat!$A$4:$BG$1500,S$1,FALSE),VLOOKUP($A935,Pit!$A$4:$BA$1686,S$2,FALSE))</f>
        <v>-0.76265526092612501</v>
      </c>
      <c r="T935" s="48" t="str">
        <f>IF($C935="B",VLOOKUP($A935,Bat!$A$4:$BG$1500,T$1,FALSE),VLOOKUP($A935,Pit!$A$4:$BA$1686,T$2,FALSE))</f>
        <v>$34k</v>
      </c>
      <c r="U935" s="19">
        <f>IF($C935="B",VLOOKUP($A935,Bat!$A$4:$AU$1464,46,FALSE),VLOOKUP($A935,Pit!$A$4:$BD$1664,55,FALSE))</f>
        <v>800</v>
      </c>
      <c r="V935" s="19">
        <f>IF($C935="B",VLOOKUP($A935,Bat!$A$4:$BA$1464,47,FALSE),VLOOKUP($A935,Pit!$A$4:$BF$1664,56,FALSE))</f>
        <v>800</v>
      </c>
      <c r="W935" s="19">
        <f>IF($C935="B",VLOOKUP($A935,Bat!$A$4:$BA$1464,48,FALSE),VLOOKUP($A935,Pit!$A$4:$BF$1664,57,FALSE))</f>
        <v>0</v>
      </c>
      <c r="X935" s="14">
        <f t="shared" si="64"/>
        <v>1757</v>
      </c>
      <c r="Y935" s="20">
        <f t="shared" si="65"/>
        <v>907</v>
      </c>
      <c r="Z935" s="14" t="str">
        <f>IFERROR(VLOOKUP($D935,Results37!$F$3:$L$1396,Z$1,FALSE),"")</f>
        <v/>
      </c>
      <c r="AA935" s="43" t="str">
        <f>IF(ISERROR(VLOOKUP(D935,Results37!$F$3:$O$1399,AA$1,FALSE)),"",IF(VLOOKUP(D935,Results37!$F$3:$O$1399,AA$1+1,FALSE)=1,"S"&amp;VLOOKUP(D935,Results37!$F$3:$O$1399,AA$1,FALSE),VLOOKUP(D935,Results37!$F$3:$O$1399,AA$1,FALSE)))</f>
        <v/>
      </c>
      <c r="AB935" s="14" t="str">
        <f>IFERROR(VLOOKUP($D935,Results37!$F$3:$L$1396,AB$1,FALSE),"")</f>
        <v/>
      </c>
      <c r="AC935" s="14" t="str">
        <f>IFERROR(VLOOKUP($D935,Results37!$F$3:$L$1396,AC$1,FALSE),"")</f>
        <v/>
      </c>
      <c r="AD935" s="14" t="e">
        <f t="shared" si="66"/>
        <v>#VALUE!</v>
      </c>
      <c r="AE935" s="18" t="str">
        <f>IF(ISERROR(VLOOKUP($AC935&amp;"-"&amp;$F935&amp;" "&amp;G935,Bonuses!$B$1:$G$1006,4,FALSE)),"",INT(VLOOKUP($AC935&amp;"-"&amp;$F935&amp;" "&amp;$G935,Bonuses!$B$1:$G$1006,4,FALSE)))</f>
        <v/>
      </c>
      <c r="AF935" s="14" t="str">
        <f>AA935&amp;"."&amp;AB935&amp;" ("&amp;Z935&amp;") - "&amp;E935&amp;" "&amp;F935&amp;" "&amp;G935</f>
        <v>. () - 1B Forest Morton</v>
      </c>
    </row>
    <row r="936" spans="1:32" s="19" customFormat="1" hidden="1" x14ac:dyDescent="0.3">
      <c r="A936" s="19">
        <v>14085</v>
      </c>
      <c r="B936" s="19">
        <f t="shared" si="63"/>
        <v>0</v>
      </c>
      <c r="C936" s="14" t="str">
        <f>IF(ISNUMBER(IFERROR(VLOOKUP($A936,Pit!$A$4:$A$600,1,FALSE),"B")),"P","B")</f>
        <v>B</v>
      </c>
      <c r="D936" s="15">
        <f>IF($C936="B",VLOOKUP($A936,Bat!$A$4:$BG$1500,D$1,FALSE),VLOOKUP($A936,Pit!$A$4:$BA$1686,D$2,FALSE))</f>
        <v>14085</v>
      </c>
      <c r="E936" s="14" t="str">
        <f>IF($C936="B",VLOOKUP($A936,Bat!$A$4:$BG$1500,E$1,FALSE),VLOOKUP($A936,Pit!$A$4:$BA$1686,E$2,FALSE))</f>
        <v>C</v>
      </c>
      <c r="F936" s="14" t="str">
        <f>IF($C936="B",VLOOKUP($A936,Bat!$A$4:$BG$1500,F$1,FALSE),VLOOKUP($A936,Pit!$A$4:$BA$1686,F$2,FALSE))</f>
        <v>Chan-koo</v>
      </c>
      <c r="G936" s="14" t="str">
        <f>IF($C936="B",VLOOKUP($A936,Bat!$A$4:$BG$1500,G$1,FALSE),VLOOKUP($A936,Pit!$A$4:$BA$1686,G$2,FALSE))</f>
        <v>Kim</v>
      </c>
      <c r="H936" s="14">
        <f>IF($C936="B",VLOOKUP($A936,Bat!$A$4:$BG$1500,H$1,FALSE),VLOOKUP($A936,Pit!$A$4:$BA$1686,H$2,FALSE))</f>
        <v>21</v>
      </c>
      <c r="I936" s="14" t="str">
        <f>IF($C936="B",VLOOKUP($A936,Bat!$A$4:$BG$1500,I$1,FALSE),VLOOKUP($A936,Pit!$A$4:$BA$1686,I$2,FALSE))</f>
        <v>R</v>
      </c>
      <c r="J936" s="14" t="str">
        <f>IF($C936="B",VLOOKUP($A936,Bat!$A$4:$BG$1500,J$1,FALSE),VLOOKUP($A936,Pit!$A$4:$BA$1686,J$2,FALSE))</f>
        <v>R</v>
      </c>
      <c r="K936" s="14" t="str">
        <f>IF($C936="B",VLOOKUP($A936,Bat!$A$4:$BG$1500,K$1,FALSE),VLOOKUP($A936,Pit!$A$4:$BA$1686,K$2,FALSE))</f>
        <v>Low</v>
      </c>
      <c r="L936" s="15" t="str">
        <f>IF($C936="B",VLOOKUP($A936,Bat!$A$4:$BG$1500,L$1,FALSE),VLOOKUP($A936,Pit!$A$4:$BA$1686,L$2,FALSE))</f>
        <v>Normal</v>
      </c>
      <c r="M936" s="14">
        <f>IF($C936="B",VLOOKUP($A936,Bat!$A$4:$BG$1500,M$1,FALSE),VLOOKUP($A936,Pit!$A$4:$BA$1686,M$2,FALSE))</f>
        <v>3</v>
      </c>
      <c r="N936" s="14">
        <f>IF($C936="B",VLOOKUP($A936,Bat!$A$4:$BG$1500,N$1,FALSE),VLOOKUP($A936,Pit!$A$4:$BA$1686,N$2,FALSE))</f>
        <v>3</v>
      </c>
      <c r="O936" s="14">
        <f>IF($C936="B",VLOOKUP($A936,Bat!$A$4:$BG$1500,O$1,FALSE),VLOOKUP($A936,Pit!$A$4:$BA$1686,O$2,FALSE))</f>
        <v>3</v>
      </c>
      <c r="P936" s="14">
        <f>IF($C936="B",VLOOKUP($A936,Bat!$A$4:$BG$1500,P$1,FALSE),VLOOKUP($A936,Pit!$A$4:$BA$1686,P$2,FALSE))</f>
        <v>5</v>
      </c>
      <c r="Q936" s="15">
        <f>IF($C936="B",VLOOKUP($A936,Bat!$A$4:$BG$1500,Q$1,FALSE),VLOOKUP($A936,Pit!$A$4:$BA$1686,Q$2,FALSE))</f>
        <v>2</v>
      </c>
      <c r="R936" s="16">
        <f>IF($C936="B",VLOOKUP($A936,Bat!$A$4:$BG$1500,R$1,FALSE),VLOOKUP($A936,Pit!$A$4:$BA$1686,R$2,FALSE))</f>
        <v>104.45297474998868</v>
      </c>
      <c r="S936" s="17">
        <f>IF($C936="B",VLOOKUP($A936,Bat!$A$4:$BG$1500,S$1,FALSE),VLOOKUP($A936,Pit!$A$4:$BA$1686,S$2,FALSE))</f>
        <v>-0.76349154186611268</v>
      </c>
      <c r="T936" s="48" t="str">
        <f>IF($C936="B",VLOOKUP($A936,Bat!$A$4:$BG$1500,T$1,FALSE),VLOOKUP($A936,Pit!$A$4:$BA$1686,T$2,FALSE))</f>
        <v>$34k</v>
      </c>
      <c r="U936" s="19">
        <f>IF($C936="B",VLOOKUP($A936,Bat!$A$4:$AU$1464,46,FALSE),VLOOKUP($A936,Pit!$A$4:$BD$1664,55,FALSE))</f>
        <v>800</v>
      </c>
      <c r="V936" s="19">
        <f>IF($C936="B",VLOOKUP($A936,Bat!$A$4:$BA$1464,47,FALSE),VLOOKUP($A936,Pit!$A$4:$BF$1664,56,FALSE))</f>
        <v>800</v>
      </c>
      <c r="W936" s="19">
        <f>IF($C936="B",VLOOKUP($A936,Bat!$A$4:$BA$1464,48,FALSE),VLOOKUP($A936,Pit!$A$4:$BF$1664,57,FALSE))</f>
        <v>0</v>
      </c>
      <c r="X936" s="14">
        <f t="shared" si="64"/>
        <v>1759</v>
      </c>
      <c r="Y936" s="20">
        <f t="shared" si="65"/>
        <v>909</v>
      </c>
      <c r="Z936" s="14" t="str">
        <f>IFERROR(VLOOKUP($D936,Results37!$F$3:$L$1396,Z$1,FALSE),"")</f>
        <v/>
      </c>
      <c r="AA936" s="43" t="str">
        <f>IF(ISERROR(VLOOKUP(D936,Results37!$F$3:$O$1399,AA$1,FALSE)),"",IF(VLOOKUP(D936,Results37!$F$3:$O$1399,AA$1+1,FALSE)=1,"S"&amp;VLOOKUP(D936,Results37!$F$3:$O$1399,AA$1,FALSE),VLOOKUP(D936,Results37!$F$3:$O$1399,AA$1,FALSE)))</f>
        <v/>
      </c>
      <c r="AB936" s="14" t="str">
        <f>IFERROR(VLOOKUP($D936,Results37!$F$3:$L$1396,AB$1,FALSE),"")</f>
        <v/>
      </c>
      <c r="AC936" s="14" t="str">
        <f>IFERROR(VLOOKUP($D936,Results37!$F$3:$L$1396,AC$1,FALSE),"")</f>
        <v/>
      </c>
      <c r="AD936" s="14" t="e">
        <f t="shared" si="66"/>
        <v>#VALUE!</v>
      </c>
      <c r="AE936" s="18" t="str">
        <f>IF(ISERROR(VLOOKUP($AC936&amp;"-"&amp;$F936&amp;" "&amp;G936,Bonuses!$B$1:$G$1006,4,FALSE)),"",INT(VLOOKUP($AC936&amp;"-"&amp;$F936&amp;" "&amp;$G936,Bonuses!$B$1:$G$1006,4,FALSE)))</f>
        <v/>
      </c>
      <c r="AF936" s="14" t="str">
        <f>AA936&amp;"."&amp;AB936&amp;" ("&amp;Z936&amp;") - "&amp;E936&amp;" "&amp;F936&amp;" "&amp;G936</f>
        <v>. () - C Chan-koo Kim</v>
      </c>
    </row>
    <row r="937" spans="1:32" s="19" customFormat="1" hidden="1" x14ac:dyDescent="0.3">
      <c r="A937" s="19">
        <v>5715</v>
      </c>
      <c r="B937" s="19">
        <f t="shared" si="63"/>
        <v>0</v>
      </c>
      <c r="C937" s="14" t="str">
        <f>IF(ISNUMBER(IFERROR(VLOOKUP($A937,Pit!$A$4:$A$600,1,FALSE),"B")),"P","B")</f>
        <v>P</v>
      </c>
      <c r="D937" s="15">
        <f>IF($C937="B",VLOOKUP($A937,Bat!$A$4:$BG$1500,D$1,FALSE),VLOOKUP($A937,Pit!$A$4:$BA$1686,D$2,FALSE))</f>
        <v>5715</v>
      </c>
      <c r="E937" s="14" t="str">
        <f>IF($C937="B",VLOOKUP($A937,Bat!$A$4:$BG$1500,E$1,FALSE),VLOOKUP($A937,Pit!$A$4:$BA$1686,E$2,FALSE))</f>
        <v>CL</v>
      </c>
      <c r="F937" s="14" t="str">
        <f>IF($C937="B",VLOOKUP($A937,Bat!$A$4:$BG$1500,F$1,FALSE),VLOOKUP($A937,Pit!$A$4:$BA$1686,F$2,FALSE))</f>
        <v>César</v>
      </c>
      <c r="G937" s="14" t="str">
        <f>IF($C937="B",VLOOKUP($A937,Bat!$A$4:$BG$1500,G$1,FALSE),VLOOKUP($A937,Pit!$A$4:$BA$1686,G$2,FALSE))</f>
        <v>Martínez</v>
      </c>
      <c r="H937" s="14">
        <f>IF($C937="B",VLOOKUP($A937,Bat!$A$4:$BG$1500,H$1,FALSE),VLOOKUP($A937,Pit!$A$4:$BA$1686,H$2,FALSE))</f>
        <v>21</v>
      </c>
      <c r="I937" s="14" t="str">
        <f>IF($C937="B",VLOOKUP($A937,Bat!$A$4:$BG$1500,I$1,FALSE),VLOOKUP($A937,Pit!$A$4:$BA$1686,I$2,FALSE))</f>
        <v>S</v>
      </c>
      <c r="J937" s="14" t="str">
        <f>IF($C937="B",VLOOKUP($A937,Bat!$A$4:$BG$1500,J$1,FALSE),VLOOKUP($A937,Pit!$A$4:$BA$1686,J$2,FALSE))</f>
        <v>R</v>
      </c>
      <c r="K937" s="14" t="str">
        <f>IF($C937="B",VLOOKUP($A937,Bat!$A$4:$BG$1500,K$1,FALSE),VLOOKUP($A937,Pit!$A$4:$BA$1686,K$2,FALSE))</f>
        <v>Low</v>
      </c>
      <c r="L937" s="15" t="str">
        <f>IF($C937="B",VLOOKUP($A937,Bat!$A$4:$BG$1500,L$1,FALSE),VLOOKUP($A937,Pit!$A$4:$BA$1686,L$2,FALSE))</f>
        <v>Normal</v>
      </c>
      <c r="M937" s="14">
        <f>IF($C937="B",VLOOKUP($A937,Bat!$A$4:$BG$1500,M$1,FALSE),VLOOKUP($A937,Pit!$A$4:$BA$1686,M$2,FALSE))</f>
        <v>4</v>
      </c>
      <c r="N937" s="14">
        <f>IF($C937="B",VLOOKUP($A937,Bat!$A$4:$BG$1500,N$1,FALSE),VLOOKUP($A937,Pit!$A$4:$BA$1686,N$2,FALSE))</f>
        <v>2</v>
      </c>
      <c r="O937" s="14">
        <f>IF($C937="B",VLOOKUP($A937,Bat!$A$4:$BG$1500,O$1,FALSE),VLOOKUP($A937,Pit!$A$4:$BA$1686,O$2,FALSE))</f>
        <v>2</v>
      </c>
      <c r="P937" s="14" t="str">
        <f>IF($C937="B",VLOOKUP($A937,Bat!$A$4:$BG$1500,P$1,FALSE),VLOOKUP($A937,Pit!$A$4:$BA$1686,P$2,FALSE))</f>
        <v>87-89 Mph</v>
      </c>
      <c r="Q937" s="15">
        <f>IF($C937="B",VLOOKUP($A937,Bat!$A$4:$BG$1500,Q$1,FALSE),VLOOKUP($A937,Pit!$A$4:$BA$1686,Q$2,FALSE))</f>
        <v>9</v>
      </c>
      <c r="R937" s="16">
        <f>IF($C937="B",VLOOKUP($A937,Bat!$A$4:$BG$1500,R$1,FALSE),VLOOKUP($A937,Pit!$A$4:$BA$1686,R$2,FALSE))</f>
        <v>93.454463136217527</v>
      </c>
      <c r="S937" s="17">
        <f>IF($C937="B",VLOOKUP($A937,Bat!$A$4:$BG$1500,S$1,FALSE),VLOOKUP($A937,Pit!$A$4:$BA$1686,S$2,FALSE))</f>
        <v>-0.69603274493465006</v>
      </c>
      <c r="T937" s="48" t="str">
        <f>IF($C937="B",VLOOKUP($A937,Bat!$A$4:$BG$1500,T$1,FALSE),VLOOKUP($A937,Pit!$A$4:$BA$1686,T$2,FALSE))</f>
        <v>$44k</v>
      </c>
      <c r="U937" s="19">
        <f>IF($C937="B",VLOOKUP($A937,Bat!$A$4:$AU$1464,46,FALSE),VLOOKUP($A937,Pit!$A$4:$BD$1664,55,FALSE))</f>
        <v>800</v>
      </c>
      <c r="V937" s="19">
        <f>IF($C937="B",VLOOKUP($A937,Bat!$A$4:$BA$1464,47,FALSE),VLOOKUP($A937,Pit!$A$4:$BF$1664,56,FALSE))</f>
        <v>800</v>
      </c>
      <c r="W937" s="19">
        <f>IF($C937="B",VLOOKUP($A937,Bat!$A$4:$BA$1464,48,FALSE),VLOOKUP($A937,Pit!$A$4:$BF$1664,57,FALSE))</f>
        <v>0</v>
      </c>
      <c r="X937" s="14">
        <f t="shared" si="64"/>
        <v>1725</v>
      </c>
      <c r="Y937" s="20">
        <f t="shared" si="65"/>
        <v>875</v>
      </c>
      <c r="Z937" s="14" t="str">
        <f>IFERROR(VLOOKUP($D937,Results37!$F$3:$L$1396,Z$1,FALSE),"")</f>
        <v/>
      </c>
      <c r="AA937" s="43" t="str">
        <f>IF(ISERROR(VLOOKUP(D937,Results37!$F$3:$O$1399,AA$1,FALSE)),"",IF(VLOOKUP(D937,Results37!$F$3:$O$1399,AA$1+1,FALSE)=1,"S"&amp;VLOOKUP(D937,Results37!$F$3:$O$1399,AA$1,FALSE),VLOOKUP(D937,Results37!$F$3:$O$1399,AA$1,FALSE)))</f>
        <v/>
      </c>
      <c r="AB937" s="14" t="str">
        <f>IFERROR(VLOOKUP($D937,Results37!$F$3:$L$1396,AB$1,FALSE),"")</f>
        <v/>
      </c>
      <c r="AC937" s="14" t="str">
        <f>IFERROR(VLOOKUP($D937,Results37!$F$3:$L$1396,AC$1,FALSE),"")</f>
        <v/>
      </c>
      <c r="AD937" s="14" t="e">
        <f t="shared" si="66"/>
        <v>#VALUE!</v>
      </c>
      <c r="AE937" s="18" t="str">
        <f>IF(ISERROR(VLOOKUP($AC937&amp;"-"&amp;$F937&amp;" "&amp;G937,Bonuses!$B$1:$G$1006,4,FALSE)),"",INT(VLOOKUP($AC937&amp;"-"&amp;$F937&amp;" "&amp;$G937,Bonuses!$B$1:$G$1006,4,FALSE)))</f>
        <v/>
      </c>
      <c r="AF937" s="14" t="str">
        <f>IF(ISERROR(VLOOKUP($AC937&amp;"-"&amp;$F937,Bonuses!$B$1:$G$1006,5,FALSE)),"",IF(VLOOKUP($AC937&amp;"-"&amp;$F937,Bonuses!$B$1:$G$1006,5,FALSE)="","",VLOOKUP($AC937&amp;"-"&amp;$F937,Bonuses!$B$1:$G$1006,6,FALSE)&amp;" yrs, "&amp;VLOOKUP($AC937&amp;"-"&amp;$F937,Bonuses!$B$1:$G$1006,5,FALSE)))</f>
        <v/>
      </c>
    </row>
    <row r="938" spans="1:32" s="19" customFormat="1" hidden="1" x14ac:dyDescent="0.3">
      <c r="A938" s="19">
        <v>13359</v>
      </c>
      <c r="B938" s="19">
        <f t="shared" si="63"/>
        <v>0</v>
      </c>
      <c r="C938" s="14" t="str">
        <f>IF(ISNUMBER(IFERROR(VLOOKUP($A938,Pit!$A$4:$A$600,1,FALSE),"B")),"P","B")</f>
        <v>P</v>
      </c>
      <c r="D938" s="15">
        <f>IF($C938="B",VLOOKUP($A938,Bat!$A$4:$BG$1500,D$1,FALSE),VLOOKUP($A938,Pit!$A$4:$BA$1686,D$2,FALSE))</f>
        <v>13359</v>
      </c>
      <c r="E938" s="14" t="str">
        <f>IF($C938="B",VLOOKUP($A938,Bat!$A$4:$BG$1500,E$1,FALSE),VLOOKUP($A938,Pit!$A$4:$BA$1686,E$2,FALSE))</f>
        <v>SP</v>
      </c>
      <c r="F938" s="14" t="str">
        <f>IF($C938="B",VLOOKUP($A938,Bat!$A$4:$BG$1500,F$1,FALSE),VLOOKUP($A938,Pit!$A$4:$BA$1686,F$2,FALSE))</f>
        <v>Taisuke</v>
      </c>
      <c r="G938" s="14" t="str">
        <f>IF($C938="B",VLOOKUP($A938,Bat!$A$4:$BG$1500,G$1,FALSE),VLOOKUP($A938,Pit!$A$4:$BA$1686,G$2,FALSE))</f>
        <v>Ishikawa</v>
      </c>
      <c r="H938" s="14">
        <f>IF($C938="B",VLOOKUP($A938,Bat!$A$4:$BG$1500,H$1,FALSE),VLOOKUP($A938,Pit!$A$4:$BA$1686,H$2,FALSE))</f>
        <v>21</v>
      </c>
      <c r="I938" s="14" t="str">
        <f>IF($C938="B",VLOOKUP($A938,Bat!$A$4:$BG$1500,I$1,FALSE),VLOOKUP($A938,Pit!$A$4:$BA$1686,I$2,FALSE))</f>
        <v>R</v>
      </c>
      <c r="J938" s="14" t="str">
        <f>IF($C938="B",VLOOKUP($A938,Bat!$A$4:$BG$1500,J$1,FALSE),VLOOKUP($A938,Pit!$A$4:$BA$1686,J$2,FALSE))</f>
        <v>R</v>
      </c>
      <c r="K938" s="14" t="str">
        <f>IF($C938="B",VLOOKUP($A938,Bat!$A$4:$BG$1500,K$1,FALSE),VLOOKUP($A938,Pit!$A$4:$BA$1686,K$2,FALSE))</f>
        <v>Low</v>
      </c>
      <c r="L938" s="15" t="str">
        <f>IF($C938="B",VLOOKUP($A938,Bat!$A$4:$BG$1500,L$1,FALSE),VLOOKUP($A938,Pit!$A$4:$BA$1686,L$2,FALSE))</f>
        <v>Low</v>
      </c>
      <c r="M938" s="14">
        <f>IF($C938="B",VLOOKUP($A938,Bat!$A$4:$BG$1500,M$1,FALSE),VLOOKUP($A938,Pit!$A$4:$BA$1686,M$2,FALSE))</f>
        <v>4</v>
      </c>
      <c r="N938" s="14">
        <f>IF($C938="B",VLOOKUP($A938,Bat!$A$4:$BG$1500,N$1,FALSE),VLOOKUP($A938,Pit!$A$4:$BA$1686,N$2,FALSE))</f>
        <v>2</v>
      </c>
      <c r="O938" s="14">
        <f>IF($C938="B",VLOOKUP($A938,Bat!$A$4:$BG$1500,O$1,FALSE),VLOOKUP($A938,Pit!$A$4:$BA$1686,O$2,FALSE))</f>
        <v>2</v>
      </c>
      <c r="P938" s="14" t="str">
        <f>IF($C938="B",VLOOKUP($A938,Bat!$A$4:$BG$1500,P$1,FALSE),VLOOKUP($A938,Pit!$A$4:$BA$1686,P$2,FALSE))</f>
        <v>93-95 Mph</v>
      </c>
      <c r="Q938" s="15">
        <f>IF($C938="B",VLOOKUP($A938,Bat!$A$4:$BG$1500,Q$1,FALSE),VLOOKUP($A938,Pit!$A$4:$BA$1686,Q$2,FALSE))</f>
        <v>9</v>
      </c>
      <c r="R938" s="16">
        <f>IF($C938="B",VLOOKUP($A938,Bat!$A$4:$BG$1500,R$1,FALSE),VLOOKUP($A938,Pit!$A$4:$BA$1686,R$2,FALSE))</f>
        <v>93.325824714622968</v>
      </c>
      <c r="S938" s="17">
        <f>IF($C938="B",VLOOKUP($A938,Bat!$A$4:$BG$1500,S$1,FALSE),VLOOKUP($A938,Pit!$A$4:$BA$1686,S$2,FALSE))</f>
        <v>-0.70790049662597887</v>
      </c>
      <c r="T938" s="48" t="str">
        <f>IF($C938="B",VLOOKUP($A938,Bat!$A$4:$BG$1500,T$1,FALSE),VLOOKUP($A938,Pit!$A$4:$BA$1686,T$2,FALSE))</f>
        <v>$39k</v>
      </c>
      <c r="U938" s="19">
        <f>IF($C938="B",VLOOKUP($A938,Bat!$A$4:$AU$1464,46,FALSE),VLOOKUP($A938,Pit!$A$4:$BD$1664,55,FALSE))</f>
        <v>800</v>
      </c>
      <c r="V938" s="19">
        <f>IF($C938="B",VLOOKUP($A938,Bat!$A$4:$BA$1464,47,FALSE),VLOOKUP($A938,Pit!$A$4:$BF$1664,56,FALSE))</f>
        <v>800</v>
      </c>
      <c r="W938" s="19">
        <f>IF($C938="B",VLOOKUP($A938,Bat!$A$4:$BA$1464,48,FALSE),VLOOKUP($A938,Pit!$A$4:$BF$1664,57,FALSE))</f>
        <v>0</v>
      </c>
      <c r="X938" s="14">
        <f t="shared" si="64"/>
        <v>1732</v>
      </c>
      <c r="Y938" s="20">
        <f t="shared" si="65"/>
        <v>882</v>
      </c>
      <c r="Z938" s="14">
        <f>IFERROR(VLOOKUP($D938,Results37!$F$3:$L$1396,Z$1,FALSE),"")</f>
        <v>519</v>
      </c>
      <c r="AA938" s="43">
        <f>IF(ISERROR(VLOOKUP(D938,Results37!$F$3:$O$1399,AA$1,FALSE)),"",IF(VLOOKUP(D938,Results37!$F$3:$O$1399,AA$1+1,FALSE)=1,"S"&amp;VLOOKUP(D938,Results37!$F$3:$O$1399,AA$1,FALSE),VLOOKUP(D938,Results37!$F$3:$O$1399,AA$1,FALSE)))</f>
        <v>17</v>
      </c>
      <c r="AB938" s="14">
        <f>IFERROR(VLOOKUP($D938,Results37!$F$3:$L$1396,AB$1,FALSE),"")</f>
        <v>19</v>
      </c>
      <c r="AC938" s="14" t="str">
        <f>IFERROR(VLOOKUP($D938,Results37!$F$3:$L$1396,AC$1,FALSE),"")</f>
        <v>Kalamazoo Badgers</v>
      </c>
      <c r="AD938" s="14">
        <f t="shared" si="66"/>
        <v>1213</v>
      </c>
      <c r="AE938" s="18" t="str">
        <f>IF(ISERROR(VLOOKUP($AC938&amp;"-"&amp;$F938&amp;" "&amp;G938,Bonuses!$B$1:$G$1006,4,FALSE)),"",INT(VLOOKUP($AC938&amp;"-"&amp;$F938&amp;" "&amp;$G938,Bonuses!$B$1:$G$1006,4,FALSE)))</f>
        <v/>
      </c>
      <c r="AF938" s="14" t="str">
        <f>IF(ISERROR(VLOOKUP($AC938&amp;"-"&amp;$F938,Bonuses!$B$1:$G$1006,5,FALSE)),"",IF(VLOOKUP($AC938&amp;"-"&amp;$F938,Bonuses!$B$1:$G$1006,5,FALSE)="","",VLOOKUP($AC938&amp;"-"&amp;$F938,Bonuses!$B$1:$G$1006,6,FALSE)&amp;" yrs, "&amp;VLOOKUP($AC938&amp;"-"&amp;$F938,Bonuses!$B$1:$G$1006,5,FALSE)))</f>
        <v/>
      </c>
    </row>
    <row r="939" spans="1:32" s="19" customFormat="1" hidden="1" x14ac:dyDescent="0.3">
      <c r="A939" s="19">
        <v>8520</v>
      </c>
      <c r="B939" s="19">
        <f t="shared" si="63"/>
        <v>0</v>
      </c>
      <c r="C939" s="14" t="str">
        <f>IF(ISNUMBER(IFERROR(VLOOKUP($A939,Pit!$A$4:$A$600,1,FALSE),"B")),"P","B")</f>
        <v>B</v>
      </c>
      <c r="D939" s="15">
        <f>IF($C939="B",VLOOKUP($A939,Bat!$A$4:$BG$1500,D$1,FALSE),VLOOKUP($A939,Pit!$A$4:$BA$1686,D$2,FALSE))</f>
        <v>8520</v>
      </c>
      <c r="E939" s="14" t="str">
        <f>IF($C939="B",VLOOKUP($A939,Bat!$A$4:$BG$1500,E$1,FALSE),VLOOKUP($A939,Pit!$A$4:$BA$1686,E$2,FALSE))</f>
        <v>C</v>
      </c>
      <c r="F939" s="14" t="str">
        <f>IF($C939="B",VLOOKUP($A939,Bat!$A$4:$BG$1500,F$1,FALSE),VLOOKUP($A939,Pit!$A$4:$BA$1686,F$2,FALSE))</f>
        <v>Todd</v>
      </c>
      <c r="G939" s="14" t="str">
        <f>IF($C939="B",VLOOKUP($A939,Bat!$A$4:$BG$1500,G$1,FALSE),VLOOKUP($A939,Pit!$A$4:$BA$1686,G$2,FALSE))</f>
        <v>Jones</v>
      </c>
      <c r="H939" s="14">
        <f>IF($C939="B",VLOOKUP($A939,Bat!$A$4:$BG$1500,H$1,FALSE),VLOOKUP($A939,Pit!$A$4:$BA$1686,H$2,FALSE))</f>
        <v>21</v>
      </c>
      <c r="I939" s="14" t="str">
        <f>IF($C939="B",VLOOKUP($A939,Bat!$A$4:$BG$1500,I$1,FALSE),VLOOKUP($A939,Pit!$A$4:$BA$1686,I$2,FALSE))</f>
        <v>L</v>
      </c>
      <c r="J939" s="14" t="str">
        <f>IF($C939="B",VLOOKUP($A939,Bat!$A$4:$BG$1500,J$1,FALSE),VLOOKUP($A939,Pit!$A$4:$BA$1686,J$2,FALSE))</f>
        <v>R</v>
      </c>
      <c r="K939" s="14" t="str">
        <f>IF($C939="B",VLOOKUP($A939,Bat!$A$4:$BG$1500,K$1,FALSE),VLOOKUP($A939,Pit!$A$4:$BA$1686,K$2,FALSE))</f>
        <v>Low</v>
      </c>
      <c r="L939" s="15" t="str">
        <f>IF($C939="B",VLOOKUP($A939,Bat!$A$4:$BG$1500,L$1,FALSE),VLOOKUP($A939,Pit!$A$4:$BA$1686,L$2,FALSE))</f>
        <v>Normal</v>
      </c>
      <c r="M939" s="14">
        <f>IF($C939="B",VLOOKUP($A939,Bat!$A$4:$BG$1500,M$1,FALSE),VLOOKUP($A939,Pit!$A$4:$BA$1686,M$2,FALSE))</f>
        <v>2</v>
      </c>
      <c r="N939" s="14">
        <f>IF($C939="B",VLOOKUP($A939,Bat!$A$4:$BG$1500,N$1,FALSE),VLOOKUP($A939,Pit!$A$4:$BA$1686,N$2,FALSE))</f>
        <v>3</v>
      </c>
      <c r="O939" s="14">
        <f>IF($C939="B",VLOOKUP($A939,Bat!$A$4:$BG$1500,O$1,FALSE),VLOOKUP($A939,Pit!$A$4:$BA$1686,O$2,FALSE))</f>
        <v>4</v>
      </c>
      <c r="P939" s="14">
        <f>IF($C939="B",VLOOKUP($A939,Bat!$A$4:$BG$1500,P$1,FALSE),VLOOKUP($A939,Pit!$A$4:$BA$1686,P$2,FALSE))</f>
        <v>6</v>
      </c>
      <c r="Q939" s="15">
        <f>IF($C939="B",VLOOKUP($A939,Bat!$A$4:$BG$1500,Q$1,FALSE),VLOOKUP($A939,Pit!$A$4:$BA$1686,Q$2,FALSE))</f>
        <v>2</v>
      </c>
      <c r="R939" s="16">
        <f>IF($C939="B",VLOOKUP($A939,Bat!$A$4:$BG$1500,R$1,FALSE),VLOOKUP($A939,Pit!$A$4:$BA$1686,R$2,FALSE))</f>
        <v>104.35152900570958</v>
      </c>
      <c r="S939" s="17">
        <f>IF($C939="B",VLOOKUP($A939,Bat!$A$4:$BG$1500,S$1,FALSE),VLOOKUP($A939,Pit!$A$4:$BA$1686,S$2,FALSE))</f>
        <v>-0.78468241924537796</v>
      </c>
      <c r="T939" s="48" t="str">
        <f>IF($C939="B",VLOOKUP($A939,Bat!$A$4:$BG$1500,T$1,FALSE),VLOOKUP($A939,Pit!$A$4:$BA$1686,T$2,FALSE))</f>
        <v>$38k</v>
      </c>
      <c r="U939" s="19">
        <f>IF($C939="B",VLOOKUP($A939,Bat!$A$4:$AU$1464,46,FALSE),VLOOKUP($A939,Pit!$A$4:$BD$1664,55,FALSE))</f>
        <v>800</v>
      </c>
      <c r="V939" s="19">
        <f>IF($C939="B",VLOOKUP($A939,Bat!$A$4:$BA$1464,47,FALSE),VLOOKUP($A939,Pit!$A$4:$BF$1664,56,FALSE))</f>
        <v>800</v>
      </c>
      <c r="W939" s="19">
        <f>IF($C939="B",VLOOKUP($A939,Bat!$A$4:$BA$1464,48,FALSE),VLOOKUP($A939,Pit!$A$4:$BF$1664,57,FALSE))</f>
        <v>0</v>
      </c>
      <c r="X939" s="14">
        <f t="shared" si="64"/>
        <v>1763</v>
      </c>
      <c r="Y939" s="20">
        <f t="shared" si="65"/>
        <v>913</v>
      </c>
      <c r="Z939" s="14">
        <f>IFERROR(VLOOKUP($D939,Results37!$F$3:$L$1396,Z$1,FALSE),"")</f>
        <v>583</v>
      </c>
      <c r="AA939" s="43">
        <f>IF(ISERROR(VLOOKUP(D939,Results37!$F$3:$O$1399,AA$1,FALSE)),"",IF(VLOOKUP(D939,Results37!$F$3:$O$1399,AA$1+1,FALSE)=1,"S"&amp;VLOOKUP(D939,Results37!$F$3:$O$1399,AA$1,FALSE),VLOOKUP(D939,Results37!$F$3:$O$1399,AA$1,FALSE)))</f>
        <v>19</v>
      </c>
      <c r="AB939" s="14">
        <f>IFERROR(VLOOKUP($D939,Results37!$F$3:$L$1396,AB$1,FALSE),"")</f>
        <v>19</v>
      </c>
      <c r="AC939" s="14" t="str">
        <f>IFERROR(VLOOKUP($D939,Results37!$F$3:$L$1396,AC$1,FALSE),"")</f>
        <v>Kalamazoo Badgers</v>
      </c>
      <c r="AD939" s="14">
        <f t="shared" si="66"/>
        <v>1180</v>
      </c>
      <c r="AE939" s="18" t="str">
        <f>IF(ISERROR(VLOOKUP($AC939&amp;"-"&amp;$F939&amp;" "&amp;G939,Bonuses!$B$1:$G$1006,4,FALSE)),"",INT(VLOOKUP($AC939&amp;"-"&amp;$F939&amp;" "&amp;$G939,Bonuses!$B$1:$G$1006,4,FALSE)))</f>
        <v/>
      </c>
      <c r="AF939" s="14" t="str">
        <f>IF(ISERROR(VLOOKUP($AC939&amp;"-"&amp;$F939,Bonuses!$B$1:$G$1006,5,FALSE)),"",IF(VLOOKUP($AC939&amp;"-"&amp;$F939,Bonuses!$B$1:$G$1006,5,FALSE)="","",VLOOKUP($AC939&amp;"-"&amp;$F939,Bonuses!$B$1:$G$1006,6,FALSE)&amp;" yrs, "&amp;VLOOKUP($AC939&amp;"-"&amp;$F939,Bonuses!$B$1:$G$1006,5,FALSE)))</f>
        <v/>
      </c>
    </row>
    <row r="940" spans="1:32" s="19" customFormat="1" hidden="1" x14ac:dyDescent="0.3">
      <c r="A940" s="19">
        <v>1747</v>
      </c>
      <c r="B940" s="19">
        <f t="shared" si="63"/>
        <v>0</v>
      </c>
      <c r="C940" s="14" t="str">
        <f>IF(ISNUMBER(IFERROR(VLOOKUP($A940,Pit!$A$4:$A$600,1,FALSE),"B")),"P","B")</f>
        <v>P</v>
      </c>
      <c r="D940" s="15">
        <f>IF($C940="B",VLOOKUP($A940,Bat!$A$4:$BG$1500,D$1,FALSE),VLOOKUP($A940,Pit!$A$4:$BA$1686,D$2,FALSE))</f>
        <v>1747</v>
      </c>
      <c r="E940" s="14" t="str">
        <f>IF($C940="B",VLOOKUP($A940,Bat!$A$4:$BG$1500,E$1,FALSE),VLOOKUP($A940,Pit!$A$4:$BA$1686,E$2,FALSE))</f>
        <v>RP</v>
      </c>
      <c r="F940" s="14" t="str">
        <f>IF($C940="B",VLOOKUP($A940,Bat!$A$4:$BG$1500,F$1,FALSE),VLOOKUP($A940,Pit!$A$4:$BA$1686,F$2,FALSE))</f>
        <v>Carlos</v>
      </c>
      <c r="G940" s="14" t="str">
        <f>IF($C940="B",VLOOKUP($A940,Bat!$A$4:$BG$1500,G$1,FALSE),VLOOKUP($A940,Pit!$A$4:$BA$1686,G$2,FALSE))</f>
        <v>Lasalvia</v>
      </c>
      <c r="H940" s="14">
        <f>IF($C940="B",VLOOKUP($A940,Bat!$A$4:$BG$1500,H$1,FALSE),VLOOKUP($A940,Pit!$A$4:$BA$1686,H$2,FALSE))</f>
        <v>22</v>
      </c>
      <c r="I940" s="14" t="str">
        <f>IF($C940="B",VLOOKUP($A940,Bat!$A$4:$BG$1500,I$1,FALSE),VLOOKUP($A940,Pit!$A$4:$BA$1686,I$2,FALSE))</f>
        <v>R</v>
      </c>
      <c r="J940" s="14" t="str">
        <f>IF($C940="B",VLOOKUP($A940,Bat!$A$4:$BG$1500,J$1,FALSE),VLOOKUP($A940,Pit!$A$4:$BA$1686,J$2,FALSE))</f>
        <v>R</v>
      </c>
      <c r="K940" s="14" t="str">
        <f>IF($C940="B",VLOOKUP($A940,Bat!$A$4:$BG$1500,K$1,FALSE),VLOOKUP($A940,Pit!$A$4:$BA$1686,K$2,FALSE))</f>
        <v>Low</v>
      </c>
      <c r="L940" s="15" t="str">
        <f>IF($C940="B",VLOOKUP($A940,Bat!$A$4:$BG$1500,L$1,FALSE),VLOOKUP($A940,Pit!$A$4:$BA$1686,L$2,FALSE))</f>
        <v>Normal</v>
      </c>
      <c r="M940" s="14">
        <f>IF($C940="B",VLOOKUP($A940,Bat!$A$4:$BG$1500,M$1,FALSE),VLOOKUP($A940,Pit!$A$4:$BA$1686,M$2,FALSE))</f>
        <v>4</v>
      </c>
      <c r="N940" s="14">
        <f>IF($C940="B",VLOOKUP($A940,Bat!$A$4:$BG$1500,N$1,FALSE),VLOOKUP($A940,Pit!$A$4:$BA$1686,N$2,FALSE))</f>
        <v>2</v>
      </c>
      <c r="O940" s="14">
        <f>IF($C940="B",VLOOKUP($A940,Bat!$A$4:$BG$1500,O$1,FALSE),VLOOKUP($A940,Pit!$A$4:$BA$1686,O$2,FALSE))</f>
        <v>2</v>
      </c>
      <c r="P940" s="14" t="str">
        <f>IF($C940="B",VLOOKUP($A940,Bat!$A$4:$BG$1500,P$1,FALSE),VLOOKUP($A940,Pit!$A$4:$BA$1686,P$2,FALSE))</f>
        <v>90-92 Mph</v>
      </c>
      <c r="Q940" s="15">
        <f>IF($C940="B",VLOOKUP($A940,Bat!$A$4:$BG$1500,Q$1,FALSE),VLOOKUP($A940,Pit!$A$4:$BA$1686,Q$2,FALSE))</f>
        <v>9</v>
      </c>
      <c r="R940" s="16">
        <f>IF($C940="B",VLOOKUP($A940,Bat!$A$4:$BG$1500,R$1,FALSE),VLOOKUP($A940,Pit!$A$4:$BA$1686,R$2,FALSE))</f>
        <v>93.204315057833355</v>
      </c>
      <c r="S940" s="17">
        <f>IF($C940="B",VLOOKUP($A940,Bat!$A$4:$BG$1500,S$1,FALSE),VLOOKUP($A940,Pit!$A$4:$BA$1686,S$2,FALSE))</f>
        <v>-0.71911057225503727</v>
      </c>
      <c r="T940" s="48" t="str">
        <f>IF($C940="B",VLOOKUP($A940,Bat!$A$4:$BG$1500,T$1,FALSE),VLOOKUP($A940,Pit!$A$4:$BA$1686,T$2,FALSE))</f>
        <v>-</v>
      </c>
      <c r="U940" s="19">
        <f>IF($C940="B",VLOOKUP($A940,Bat!$A$4:$AU$1464,46,FALSE),VLOOKUP($A940,Pit!$A$4:$BD$1664,55,FALSE))</f>
        <v>800</v>
      </c>
      <c r="V940" s="19">
        <f>IF($C940="B",VLOOKUP($A940,Bat!$A$4:$BA$1464,47,FALSE),VLOOKUP($A940,Pit!$A$4:$BF$1664,56,FALSE))</f>
        <v>800</v>
      </c>
      <c r="W940" s="19">
        <f>IF($C940="B",VLOOKUP($A940,Bat!$A$4:$BA$1464,48,FALSE),VLOOKUP($A940,Pit!$A$4:$BF$1664,57,FALSE))</f>
        <v>0</v>
      </c>
      <c r="X940" s="14">
        <f t="shared" si="64"/>
        <v>1740</v>
      </c>
      <c r="Y940" s="20">
        <f t="shared" si="65"/>
        <v>890</v>
      </c>
      <c r="Z940" s="14" t="str">
        <f>IFERROR(VLOOKUP($D940,Results37!$F$3:$L$1396,Z$1,FALSE),"")</f>
        <v/>
      </c>
      <c r="AA940" s="43" t="str">
        <f>IF(ISERROR(VLOOKUP(D940,Results37!$F$3:$O$1399,AA$1,FALSE)),"",IF(VLOOKUP(D940,Results37!$F$3:$O$1399,AA$1+1,FALSE)=1,"S"&amp;VLOOKUP(D940,Results37!$F$3:$O$1399,AA$1,FALSE),VLOOKUP(D940,Results37!$F$3:$O$1399,AA$1,FALSE)))</f>
        <v/>
      </c>
      <c r="AB940" s="14" t="str">
        <f>IFERROR(VLOOKUP($D940,Results37!$F$3:$L$1396,AB$1,FALSE),"")</f>
        <v/>
      </c>
      <c r="AC940" s="14" t="str">
        <f>IFERROR(VLOOKUP($D940,Results37!$F$3:$L$1396,AC$1,FALSE),"")</f>
        <v/>
      </c>
      <c r="AD940" s="14" t="e">
        <f t="shared" si="66"/>
        <v>#VALUE!</v>
      </c>
      <c r="AE940" s="18" t="str">
        <f>IF(ISERROR(VLOOKUP($AC940&amp;"-"&amp;$F940&amp;" "&amp;G940,Bonuses!$B$1:$G$1006,4,FALSE)),"",INT(VLOOKUP($AC940&amp;"-"&amp;$F940&amp;" "&amp;$G940,Bonuses!$B$1:$G$1006,4,FALSE)))</f>
        <v/>
      </c>
      <c r="AF940" s="14" t="str">
        <f>AA940&amp;"."&amp;AB940&amp;" ("&amp;Z940&amp;") - "&amp;E940&amp;" "&amp;F940&amp;" "&amp;G940</f>
        <v>. () - RP Carlos Lasalvia</v>
      </c>
    </row>
    <row r="941" spans="1:32" s="19" customFormat="1" hidden="1" x14ac:dyDescent="0.3">
      <c r="A941" s="19">
        <v>4884</v>
      </c>
      <c r="B941" s="19">
        <f t="shared" si="63"/>
        <v>0</v>
      </c>
      <c r="C941" s="14" t="str">
        <f>IF(ISNUMBER(IFERROR(VLOOKUP($A941,Pit!$A$4:$A$600,1,FALSE),"B")),"P","B")</f>
        <v>B</v>
      </c>
      <c r="D941" s="15">
        <f>IF($C941="B",VLOOKUP($A941,Bat!$A$4:$BG$1500,D$1,FALSE),VLOOKUP($A941,Pit!$A$4:$BA$1686,D$2,FALSE))</f>
        <v>4884</v>
      </c>
      <c r="E941" s="14" t="str">
        <f>IF($C941="B",VLOOKUP($A941,Bat!$A$4:$BG$1500,E$1,FALSE),VLOOKUP($A941,Pit!$A$4:$BA$1686,E$2,FALSE))</f>
        <v>2B</v>
      </c>
      <c r="F941" s="14" t="str">
        <f>IF($C941="B",VLOOKUP($A941,Bat!$A$4:$BG$1500,F$1,FALSE),VLOOKUP($A941,Pit!$A$4:$BA$1686,F$2,FALSE))</f>
        <v>Doug</v>
      </c>
      <c r="G941" s="14" t="str">
        <f>IF($C941="B",VLOOKUP($A941,Bat!$A$4:$BG$1500,G$1,FALSE),VLOOKUP($A941,Pit!$A$4:$BA$1686,G$2,FALSE))</f>
        <v>Nickels</v>
      </c>
      <c r="H941" s="14">
        <f>IF($C941="B",VLOOKUP($A941,Bat!$A$4:$BG$1500,H$1,FALSE),VLOOKUP($A941,Pit!$A$4:$BA$1686,H$2,FALSE))</f>
        <v>21</v>
      </c>
      <c r="I941" s="14" t="str">
        <f>IF($C941="B",VLOOKUP($A941,Bat!$A$4:$BG$1500,I$1,FALSE),VLOOKUP($A941,Pit!$A$4:$BA$1686,I$2,FALSE))</f>
        <v>R</v>
      </c>
      <c r="J941" s="14" t="str">
        <f>IF($C941="B",VLOOKUP($A941,Bat!$A$4:$BG$1500,J$1,FALSE),VLOOKUP($A941,Pit!$A$4:$BA$1686,J$2,FALSE))</f>
        <v>R</v>
      </c>
      <c r="K941" s="14" t="str">
        <f>IF($C941="B",VLOOKUP($A941,Bat!$A$4:$BG$1500,K$1,FALSE),VLOOKUP($A941,Pit!$A$4:$BA$1686,K$2,FALSE))</f>
        <v>Low</v>
      </c>
      <c r="L941" s="15" t="str">
        <f>IF($C941="B",VLOOKUP($A941,Bat!$A$4:$BG$1500,L$1,FALSE),VLOOKUP($A941,Pit!$A$4:$BA$1686,L$2,FALSE))</f>
        <v>Normal</v>
      </c>
      <c r="M941" s="14">
        <f>IF($C941="B",VLOOKUP($A941,Bat!$A$4:$BG$1500,M$1,FALSE),VLOOKUP($A941,Pit!$A$4:$BA$1686,M$2,FALSE))</f>
        <v>3</v>
      </c>
      <c r="N941" s="14">
        <f>IF($C941="B",VLOOKUP($A941,Bat!$A$4:$BG$1500,N$1,FALSE),VLOOKUP($A941,Pit!$A$4:$BA$1686,N$2,FALSE))</f>
        <v>3</v>
      </c>
      <c r="O941" s="14">
        <f>IF($C941="B",VLOOKUP($A941,Bat!$A$4:$BG$1500,O$1,FALSE),VLOOKUP($A941,Pit!$A$4:$BA$1686,O$2,FALSE))</f>
        <v>2</v>
      </c>
      <c r="P941" s="14">
        <f>IF($C941="B",VLOOKUP($A941,Bat!$A$4:$BG$1500,P$1,FALSE),VLOOKUP($A941,Pit!$A$4:$BA$1686,P$2,FALSE))</f>
        <v>4</v>
      </c>
      <c r="Q941" s="15">
        <f>IF($C941="B",VLOOKUP($A941,Bat!$A$4:$BG$1500,Q$1,FALSE),VLOOKUP($A941,Pit!$A$4:$BA$1686,Q$2,FALSE))</f>
        <v>4</v>
      </c>
      <c r="R941" s="16">
        <f>IF($C941="B",VLOOKUP($A941,Bat!$A$4:$BG$1500,R$1,FALSE),VLOOKUP($A941,Pit!$A$4:$BA$1686,R$2,FALSE))</f>
        <v>104.23839958548007</v>
      </c>
      <c r="S941" s="17">
        <f>IF($C941="B",VLOOKUP($A941,Bat!$A$4:$BG$1500,S$1,FALSE),VLOOKUP($A941,Pit!$A$4:$BA$1686,S$2,FALSE))</f>
        <v>-0.80831388539614468</v>
      </c>
      <c r="T941" s="48" t="str">
        <f>IF($C941="B",VLOOKUP($A941,Bat!$A$4:$BG$1500,T$1,FALSE),VLOOKUP($A941,Pit!$A$4:$BA$1686,T$2,FALSE))</f>
        <v>-</v>
      </c>
      <c r="U941" s="19">
        <f>IF($C941="B",VLOOKUP($A941,Bat!$A$4:$AU$1464,46,FALSE),VLOOKUP($A941,Pit!$A$4:$BD$1664,55,FALSE))</f>
        <v>800</v>
      </c>
      <c r="V941" s="19">
        <f>IF($C941="B",VLOOKUP($A941,Bat!$A$4:$BA$1464,47,FALSE),VLOOKUP($A941,Pit!$A$4:$BF$1664,56,FALSE))</f>
        <v>800</v>
      </c>
      <c r="W941" s="19">
        <f>IF($C941="B",VLOOKUP($A941,Bat!$A$4:$BA$1464,48,FALSE),VLOOKUP($A941,Pit!$A$4:$BF$1664,57,FALSE))</f>
        <v>0</v>
      </c>
      <c r="X941" s="14">
        <f t="shared" si="64"/>
        <v>1768</v>
      </c>
      <c r="Y941" s="20">
        <f t="shared" si="65"/>
        <v>918</v>
      </c>
      <c r="Z941" s="14" t="str">
        <f>IFERROR(VLOOKUP($D941,Results37!$F$3:$L$1396,Z$1,FALSE),"")</f>
        <v/>
      </c>
      <c r="AA941" s="43" t="str">
        <f>IF(ISERROR(VLOOKUP(D941,Results37!$F$3:$O$1399,AA$1,FALSE)),"",IF(VLOOKUP(D941,Results37!$F$3:$O$1399,AA$1+1,FALSE)=1,"S"&amp;VLOOKUP(D941,Results37!$F$3:$O$1399,AA$1,FALSE),VLOOKUP(D941,Results37!$F$3:$O$1399,AA$1,FALSE)))</f>
        <v/>
      </c>
      <c r="AB941" s="14" t="str">
        <f>IFERROR(VLOOKUP($D941,Results37!$F$3:$L$1396,AB$1,FALSE),"")</f>
        <v/>
      </c>
      <c r="AC941" s="14" t="str">
        <f>IFERROR(VLOOKUP($D941,Results37!$F$3:$L$1396,AC$1,FALSE),"")</f>
        <v/>
      </c>
      <c r="AD941" s="14" t="e">
        <f t="shared" si="66"/>
        <v>#VALUE!</v>
      </c>
      <c r="AE941" s="18" t="str">
        <f>IF(ISERROR(VLOOKUP($AC941&amp;"-"&amp;$F941&amp;" "&amp;G941,Bonuses!$B$1:$G$1006,4,FALSE)),"",INT(VLOOKUP($AC941&amp;"-"&amp;$F941&amp;" "&amp;$G941,Bonuses!$B$1:$G$1006,4,FALSE)))</f>
        <v/>
      </c>
      <c r="AF941" s="14" t="str">
        <f>IF(ISERROR(VLOOKUP($AC941&amp;"-"&amp;$F941,Bonuses!$B$1:$G$1006,5,FALSE)),"",IF(VLOOKUP($AC941&amp;"-"&amp;$F941,Bonuses!$B$1:$G$1006,5,FALSE)="","",VLOOKUP($AC941&amp;"-"&amp;$F941,Bonuses!$B$1:$G$1006,6,FALSE)&amp;" yrs, "&amp;VLOOKUP($AC941&amp;"-"&amp;$F941,Bonuses!$B$1:$G$1006,5,FALSE)))</f>
        <v/>
      </c>
    </row>
    <row r="942" spans="1:32" s="19" customFormat="1" hidden="1" x14ac:dyDescent="0.3">
      <c r="A942" s="19">
        <v>13135</v>
      </c>
      <c r="B942" s="19">
        <f t="shared" si="63"/>
        <v>0</v>
      </c>
      <c r="C942" s="14" t="str">
        <f>IF(ISNUMBER(IFERROR(VLOOKUP($A942,Pit!$A$4:$A$600,1,FALSE),"B")),"P","B")</f>
        <v>P</v>
      </c>
      <c r="D942" s="15">
        <f>IF($C942="B",VLOOKUP($A942,Bat!$A$4:$BG$1500,D$1,FALSE),VLOOKUP($A942,Pit!$A$4:$BA$1686,D$2,FALSE))</f>
        <v>13135</v>
      </c>
      <c r="E942" s="14" t="str">
        <f>IF($C942="B",VLOOKUP($A942,Bat!$A$4:$BG$1500,E$1,FALSE),VLOOKUP($A942,Pit!$A$4:$BA$1686,E$2,FALSE))</f>
        <v>RP</v>
      </c>
      <c r="F942" s="14" t="str">
        <f>IF($C942="B",VLOOKUP($A942,Bat!$A$4:$BG$1500,F$1,FALSE),VLOOKUP($A942,Pit!$A$4:$BA$1686,F$2,FALSE))</f>
        <v>Nathan</v>
      </c>
      <c r="G942" s="14" t="str">
        <f>IF($C942="B",VLOOKUP($A942,Bat!$A$4:$BG$1500,G$1,FALSE),VLOOKUP($A942,Pit!$A$4:$BA$1686,G$2,FALSE))</f>
        <v>MacDerment</v>
      </c>
      <c r="H942" s="14">
        <f>IF($C942="B",VLOOKUP($A942,Bat!$A$4:$BG$1500,H$1,FALSE),VLOOKUP($A942,Pit!$A$4:$BA$1686,H$2,FALSE))</f>
        <v>21</v>
      </c>
      <c r="I942" s="14" t="str">
        <f>IF($C942="B",VLOOKUP($A942,Bat!$A$4:$BG$1500,I$1,FALSE),VLOOKUP($A942,Pit!$A$4:$BA$1686,I$2,FALSE))</f>
        <v>R</v>
      </c>
      <c r="J942" s="14" t="str">
        <f>IF($C942="B",VLOOKUP($A942,Bat!$A$4:$BG$1500,J$1,FALSE),VLOOKUP($A942,Pit!$A$4:$BA$1686,J$2,FALSE))</f>
        <v>R</v>
      </c>
      <c r="K942" s="14" t="str">
        <f>IF($C942="B",VLOOKUP($A942,Bat!$A$4:$BG$1500,K$1,FALSE),VLOOKUP($A942,Pit!$A$4:$BA$1686,K$2,FALSE))</f>
        <v>Low</v>
      </c>
      <c r="L942" s="15" t="str">
        <f>IF($C942="B",VLOOKUP($A942,Bat!$A$4:$BG$1500,L$1,FALSE),VLOOKUP($A942,Pit!$A$4:$BA$1686,L$2,FALSE))</f>
        <v>Normal</v>
      </c>
      <c r="M942" s="14">
        <f>IF($C942="B",VLOOKUP($A942,Bat!$A$4:$BG$1500,M$1,FALSE),VLOOKUP($A942,Pit!$A$4:$BA$1686,M$2,FALSE))</f>
        <v>5</v>
      </c>
      <c r="N942" s="14">
        <f>IF($C942="B",VLOOKUP($A942,Bat!$A$4:$BG$1500,N$1,FALSE),VLOOKUP($A942,Pit!$A$4:$BA$1686,N$2,FALSE))</f>
        <v>1</v>
      </c>
      <c r="O942" s="14">
        <f>IF($C942="B",VLOOKUP($A942,Bat!$A$4:$BG$1500,O$1,FALSE),VLOOKUP($A942,Pit!$A$4:$BA$1686,O$2,FALSE))</f>
        <v>3</v>
      </c>
      <c r="P942" s="14" t="str">
        <f>IF($C942="B",VLOOKUP($A942,Bat!$A$4:$BG$1500,P$1,FALSE),VLOOKUP($A942,Pit!$A$4:$BA$1686,P$2,FALSE))</f>
        <v>90-92 Mph</v>
      </c>
      <c r="Q942" s="15">
        <f>IF($C942="B",VLOOKUP($A942,Bat!$A$4:$BG$1500,Q$1,FALSE),VLOOKUP($A942,Pit!$A$4:$BA$1686,Q$2,FALSE))</f>
        <v>1</v>
      </c>
      <c r="R942" s="16">
        <f>IF($C942="B",VLOOKUP($A942,Bat!$A$4:$BG$1500,R$1,FALSE),VLOOKUP($A942,Pit!$A$4:$BA$1686,R$2,FALSE))</f>
        <v>93.109654872680039</v>
      </c>
      <c r="S942" s="17">
        <f>IF($C942="B",VLOOKUP($A942,Bat!$A$4:$BG$1500,S$1,FALSE),VLOOKUP($A942,Pit!$A$4:$BA$1686,S$2,FALSE))</f>
        <v>-0.72784360518975011</v>
      </c>
      <c r="T942" s="48" t="str">
        <f>IF($C942="B",VLOOKUP($A942,Bat!$A$4:$BG$1500,T$1,FALSE),VLOOKUP($A942,Pit!$A$4:$BA$1686,T$2,FALSE))</f>
        <v>-</v>
      </c>
      <c r="U942" s="19">
        <f>IF($C942="B",VLOOKUP($A942,Bat!$A$4:$AU$1464,46,FALSE),VLOOKUP($A942,Pit!$A$4:$BD$1664,55,FALSE))</f>
        <v>800</v>
      </c>
      <c r="V942" s="19">
        <f>IF($C942="B",VLOOKUP($A942,Bat!$A$4:$BA$1464,47,FALSE),VLOOKUP($A942,Pit!$A$4:$BF$1664,56,FALSE))</f>
        <v>800</v>
      </c>
      <c r="W942" s="19">
        <f>IF($C942="B",VLOOKUP($A942,Bat!$A$4:$BA$1464,48,FALSE),VLOOKUP($A942,Pit!$A$4:$BF$1664,57,FALSE))</f>
        <v>0</v>
      </c>
      <c r="X942" s="14">
        <f t="shared" si="64"/>
        <v>1742</v>
      </c>
      <c r="Y942" s="20">
        <f t="shared" si="65"/>
        <v>892</v>
      </c>
      <c r="Z942" s="14" t="str">
        <f>IFERROR(VLOOKUP($D942,Results37!$F$3:$L$1396,Z$1,FALSE),"")</f>
        <v/>
      </c>
      <c r="AA942" s="43" t="str">
        <f>IF(ISERROR(VLOOKUP(D942,Results37!$F$3:$O$1399,AA$1,FALSE)),"",IF(VLOOKUP(D942,Results37!$F$3:$O$1399,AA$1+1,FALSE)=1,"S"&amp;VLOOKUP(D942,Results37!$F$3:$O$1399,AA$1,FALSE),VLOOKUP(D942,Results37!$F$3:$O$1399,AA$1,FALSE)))</f>
        <v/>
      </c>
      <c r="AB942" s="14" t="str">
        <f>IFERROR(VLOOKUP($D942,Results37!$F$3:$L$1396,AB$1,FALSE),"")</f>
        <v/>
      </c>
      <c r="AC942" s="14" t="str">
        <f>IFERROR(VLOOKUP($D942,Results37!$F$3:$L$1396,AC$1,FALSE),"")</f>
        <v/>
      </c>
      <c r="AD942" s="14" t="e">
        <f t="shared" si="66"/>
        <v>#VALUE!</v>
      </c>
      <c r="AE942" s="18" t="str">
        <f>IF(ISERROR(VLOOKUP($AC942&amp;"-"&amp;$F942&amp;" "&amp;G942,Bonuses!$B$1:$G$1006,4,FALSE)),"",INT(VLOOKUP($AC942&amp;"-"&amp;$F942&amp;" "&amp;$G942,Bonuses!$B$1:$G$1006,4,FALSE)))</f>
        <v/>
      </c>
      <c r="AF942" s="14" t="str">
        <f>IF(ISERROR(VLOOKUP($AC942&amp;"-"&amp;$F942,Bonuses!$B$1:$G$1006,5,FALSE)),"",IF(VLOOKUP($AC942&amp;"-"&amp;$F942,Bonuses!$B$1:$G$1006,5,FALSE)="","",VLOOKUP($AC942&amp;"-"&amp;$F942,Bonuses!$B$1:$G$1006,6,FALSE)&amp;" yrs, "&amp;VLOOKUP($AC942&amp;"-"&amp;$F942,Bonuses!$B$1:$G$1006,5,FALSE)))</f>
        <v/>
      </c>
    </row>
    <row r="943" spans="1:32" s="19" customFormat="1" hidden="1" x14ac:dyDescent="0.3">
      <c r="A943" s="19">
        <v>12425</v>
      </c>
      <c r="B943" s="19">
        <f t="shared" si="63"/>
        <v>0</v>
      </c>
      <c r="C943" s="14" t="str">
        <f>IF(ISNUMBER(IFERROR(VLOOKUP($A943,Pit!$A$4:$A$600,1,FALSE),"B")),"P","B")</f>
        <v>P</v>
      </c>
      <c r="D943" s="15">
        <f>IF($C943="B",VLOOKUP($A943,Bat!$A$4:$BG$1500,D$1,FALSE),VLOOKUP($A943,Pit!$A$4:$BA$1686,D$2,FALSE))</f>
        <v>12425</v>
      </c>
      <c r="E943" s="14" t="str">
        <f>IF($C943="B",VLOOKUP($A943,Bat!$A$4:$BG$1500,E$1,FALSE),VLOOKUP($A943,Pit!$A$4:$BA$1686,E$2,FALSE))</f>
        <v>RP</v>
      </c>
      <c r="F943" s="14" t="str">
        <f>IF($C943="B",VLOOKUP($A943,Bat!$A$4:$BG$1500,F$1,FALSE),VLOOKUP($A943,Pit!$A$4:$BA$1686,F$2,FALSE))</f>
        <v>Kiyomitsu</v>
      </c>
      <c r="G943" s="14" t="str">
        <f>IF($C943="B",VLOOKUP($A943,Bat!$A$4:$BG$1500,G$1,FALSE),VLOOKUP($A943,Pit!$A$4:$BA$1686,G$2,FALSE))</f>
        <v>Endo</v>
      </c>
      <c r="H943" s="14">
        <f>IF($C943="B",VLOOKUP($A943,Bat!$A$4:$BG$1500,H$1,FALSE),VLOOKUP($A943,Pit!$A$4:$BA$1686,H$2,FALSE))</f>
        <v>21</v>
      </c>
      <c r="I943" s="14" t="str">
        <f>IF($C943="B",VLOOKUP($A943,Bat!$A$4:$BG$1500,I$1,FALSE),VLOOKUP($A943,Pit!$A$4:$BA$1686,I$2,FALSE))</f>
        <v>R</v>
      </c>
      <c r="J943" s="14" t="str">
        <f>IF($C943="B",VLOOKUP($A943,Bat!$A$4:$BG$1500,J$1,FALSE),VLOOKUP($A943,Pit!$A$4:$BA$1686,J$2,FALSE))</f>
        <v>R</v>
      </c>
      <c r="K943" s="14" t="str">
        <f>IF($C943="B",VLOOKUP($A943,Bat!$A$4:$BG$1500,K$1,FALSE),VLOOKUP($A943,Pit!$A$4:$BA$1686,K$2,FALSE))</f>
        <v>High</v>
      </c>
      <c r="L943" s="15" t="str">
        <f>IF($C943="B",VLOOKUP($A943,Bat!$A$4:$BG$1500,L$1,FALSE),VLOOKUP($A943,Pit!$A$4:$BA$1686,L$2,FALSE))</f>
        <v>Normal</v>
      </c>
      <c r="M943" s="14">
        <f>IF($C943="B",VLOOKUP($A943,Bat!$A$4:$BG$1500,M$1,FALSE),VLOOKUP($A943,Pit!$A$4:$BA$1686,M$2,FALSE))</f>
        <v>3</v>
      </c>
      <c r="N943" s="14">
        <f>IF($C943="B",VLOOKUP($A943,Bat!$A$4:$BG$1500,N$1,FALSE),VLOOKUP($A943,Pit!$A$4:$BA$1686,N$2,FALSE))</f>
        <v>1</v>
      </c>
      <c r="O943" s="14">
        <f>IF($C943="B",VLOOKUP($A943,Bat!$A$4:$BG$1500,O$1,FALSE),VLOOKUP($A943,Pit!$A$4:$BA$1686,O$2,FALSE))</f>
        <v>3</v>
      </c>
      <c r="P943" s="14" t="str">
        <f>IF($C943="B",VLOOKUP($A943,Bat!$A$4:$BG$1500,P$1,FALSE),VLOOKUP($A943,Pit!$A$4:$BA$1686,P$2,FALSE))</f>
        <v>89-91 Mph</v>
      </c>
      <c r="Q943" s="15">
        <f>IF($C943="B",VLOOKUP($A943,Bat!$A$4:$BG$1500,Q$1,FALSE),VLOOKUP($A943,Pit!$A$4:$BA$1686,Q$2,FALSE))</f>
        <v>8</v>
      </c>
      <c r="R943" s="16">
        <f>IF($C943="B",VLOOKUP($A943,Bat!$A$4:$BG$1500,R$1,FALSE),VLOOKUP($A943,Pit!$A$4:$BA$1686,R$2,FALSE))</f>
        <v>91.407791408439962</v>
      </c>
      <c r="S943" s="17">
        <f>IF($C943="B",VLOOKUP($A943,Bat!$A$4:$BG$1500,S$1,FALSE),VLOOKUP($A943,Pit!$A$4:$BA$1686,S$2,FALSE))</f>
        <v>-0.88485185168241542</v>
      </c>
      <c r="T943" s="48" t="str">
        <f>IF($C943="B",VLOOKUP($A943,Bat!$A$4:$BG$1500,T$1,FALSE),VLOOKUP($A943,Pit!$A$4:$BA$1686,T$2,FALSE))</f>
        <v>-</v>
      </c>
      <c r="U943" s="19">
        <f>IF($C943="B",VLOOKUP($A943,Bat!$A$4:$AU$1464,46,FALSE),VLOOKUP($A943,Pit!$A$4:$BD$1664,55,FALSE))</f>
        <v>800</v>
      </c>
      <c r="V943" s="19">
        <f>IF($C943="B",VLOOKUP($A943,Bat!$A$4:$BA$1464,47,FALSE),VLOOKUP($A943,Pit!$A$4:$BF$1664,56,FALSE))</f>
        <v>800</v>
      </c>
      <c r="W943" s="19">
        <f>IF($C943="B",VLOOKUP($A943,Bat!$A$4:$BA$1464,48,FALSE),VLOOKUP($A943,Pit!$A$4:$BF$1664,57,FALSE))</f>
        <v>0</v>
      </c>
      <c r="X943" s="14">
        <f t="shared" si="64"/>
        <v>1794</v>
      </c>
      <c r="Y943" s="20">
        <f t="shared" si="65"/>
        <v>944</v>
      </c>
      <c r="Z943" s="14" t="str">
        <f>IFERROR(VLOOKUP($D943,Results37!$F$3:$L$1396,Z$1,FALSE),"")</f>
        <v/>
      </c>
      <c r="AA943" s="43" t="str">
        <f>IF(ISERROR(VLOOKUP(D943,Results37!$F$3:$O$1399,AA$1,FALSE)),"",IF(VLOOKUP(D943,Results37!$F$3:$O$1399,AA$1+1,FALSE)=1,"S"&amp;VLOOKUP(D943,Results37!$F$3:$O$1399,AA$1,FALSE),VLOOKUP(D943,Results37!$F$3:$O$1399,AA$1,FALSE)))</f>
        <v/>
      </c>
      <c r="AB943" s="14" t="str">
        <f>IFERROR(VLOOKUP($D943,Results37!$F$3:$L$1396,AB$1,FALSE),"")</f>
        <v/>
      </c>
      <c r="AC943" s="14" t="str">
        <f>IFERROR(VLOOKUP($D943,Results37!$F$3:$L$1396,AC$1,FALSE),"")</f>
        <v/>
      </c>
      <c r="AD943" s="14" t="e">
        <f t="shared" si="66"/>
        <v>#VALUE!</v>
      </c>
      <c r="AE943" s="18" t="str">
        <f>IF(ISERROR(VLOOKUP($AC943&amp;"-"&amp;$F943&amp;" "&amp;G943,Bonuses!$B$1:$G$1006,4,FALSE)),"",INT(VLOOKUP($AC943&amp;"-"&amp;$F943&amp;" "&amp;$G943,Bonuses!$B$1:$G$1006,4,FALSE)))</f>
        <v/>
      </c>
      <c r="AF943" s="14" t="str">
        <f>IF(ISERROR(VLOOKUP($AC943&amp;"-"&amp;$F943,Bonuses!$B$1:$G$1006,5,FALSE)),"",IF(VLOOKUP($AC943&amp;"-"&amp;$F943,Bonuses!$B$1:$G$1006,5,FALSE)="","",VLOOKUP($AC943&amp;"-"&amp;$F943,Bonuses!$B$1:$G$1006,6,FALSE)&amp;" yrs, "&amp;VLOOKUP($AC943&amp;"-"&amp;$F943,Bonuses!$B$1:$G$1006,5,FALSE)))</f>
        <v/>
      </c>
    </row>
    <row r="944" spans="1:32" s="19" customFormat="1" hidden="1" x14ac:dyDescent="0.3">
      <c r="A944" s="19">
        <v>7316</v>
      </c>
      <c r="B944" s="19">
        <f t="shared" si="63"/>
        <v>0</v>
      </c>
      <c r="C944" s="14" t="str">
        <f>IF(ISNUMBER(IFERROR(VLOOKUP($A944,Pit!$A$4:$A$600,1,FALSE),"B")),"P","B")</f>
        <v>P</v>
      </c>
      <c r="D944" s="15">
        <f>IF($C944="B",VLOOKUP($A944,Bat!$A$4:$BG$1500,D$1,FALSE),VLOOKUP($A944,Pit!$A$4:$BA$1686,D$2,FALSE))</f>
        <v>7316</v>
      </c>
      <c r="E944" s="14" t="str">
        <f>IF($C944="B",VLOOKUP($A944,Bat!$A$4:$BG$1500,E$1,FALSE),VLOOKUP($A944,Pit!$A$4:$BA$1686,E$2,FALSE))</f>
        <v>RP</v>
      </c>
      <c r="F944" s="14" t="str">
        <f>IF($C944="B",VLOOKUP($A944,Bat!$A$4:$BG$1500,F$1,FALSE),VLOOKUP($A944,Pit!$A$4:$BA$1686,F$2,FALSE))</f>
        <v>Errol</v>
      </c>
      <c r="G944" s="14" t="str">
        <f>IF($C944="B",VLOOKUP($A944,Bat!$A$4:$BG$1500,G$1,FALSE),VLOOKUP($A944,Pit!$A$4:$BA$1686,G$2,FALSE))</f>
        <v>Ward</v>
      </c>
      <c r="H944" s="14">
        <f>IF($C944="B",VLOOKUP($A944,Bat!$A$4:$BG$1500,H$1,FALSE),VLOOKUP($A944,Pit!$A$4:$BA$1686,H$2,FALSE))</f>
        <v>21</v>
      </c>
      <c r="I944" s="14" t="str">
        <f>IF($C944="B",VLOOKUP($A944,Bat!$A$4:$BG$1500,I$1,FALSE),VLOOKUP($A944,Pit!$A$4:$BA$1686,I$2,FALSE))</f>
        <v>R</v>
      </c>
      <c r="J944" s="14" t="str">
        <f>IF($C944="B",VLOOKUP($A944,Bat!$A$4:$BG$1500,J$1,FALSE),VLOOKUP($A944,Pit!$A$4:$BA$1686,J$2,FALSE))</f>
        <v>L</v>
      </c>
      <c r="K944" s="14" t="str">
        <f>IF($C944="B",VLOOKUP($A944,Bat!$A$4:$BG$1500,K$1,FALSE),VLOOKUP($A944,Pit!$A$4:$BA$1686,K$2,FALSE))</f>
        <v>Normal</v>
      </c>
      <c r="L944" s="15" t="str">
        <f>IF($C944="B",VLOOKUP($A944,Bat!$A$4:$BG$1500,L$1,FALSE),VLOOKUP($A944,Pit!$A$4:$BA$1686,L$2,FALSE))</f>
        <v>Normal</v>
      </c>
      <c r="M944" s="14">
        <f>IF($C944="B",VLOOKUP($A944,Bat!$A$4:$BG$1500,M$1,FALSE),VLOOKUP($A944,Pit!$A$4:$BA$1686,M$2,FALSE))</f>
        <v>4</v>
      </c>
      <c r="N944" s="14">
        <f>IF($C944="B",VLOOKUP($A944,Bat!$A$4:$BG$1500,N$1,FALSE),VLOOKUP($A944,Pit!$A$4:$BA$1686,N$2,FALSE))</f>
        <v>1</v>
      </c>
      <c r="O944" s="14">
        <f>IF($C944="B",VLOOKUP($A944,Bat!$A$4:$BG$1500,O$1,FALSE),VLOOKUP($A944,Pit!$A$4:$BA$1686,O$2,FALSE))</f>
        <v>2</v>
      </c>
      <c r="P944" s="14" t="str">
        <f>IF($C944="B",VLOOKUP($A944,Bat!$A$4:$BG$1500,P$1,FALSE),VLOOKUP($A944,Pit!$A$4:$BA$1686,P$2,FALSE))</f>
        <v>89-91 Mph</v>
      </c>
      <c r="Q944" s="15">
        <f>IF($C944="B",VLOOKUP($A944,Bat!$A$4:$BG$1500,Q$1,FALSE),VLOOKUP($A944,Pit!$A$4:$BA$1686,Q$2,FALSE))</f>
        <v>6</v>
      </c>
      <c r="R944" s="16">
        <f>IF($C944="B",VLOOKUP($A944,Bat!$A$4:$BG$1500,R$1,FALSE),VLOOKUP($A944,Pit!$A$4:$BA$1686,R$2,FALSE))</f>
        <v>91.353288711001426</v>
      </c>
      <c r="S944" s="17">
        <f>IF($C944="B",VLOOKUP($A944,Bat!$A$4:$BG$1500,S$1,FALSE),VLOOKUP($A944,Pit!$A$4:$BA$1686,S$2,FALSE))</f>
        <v>-0.88988008874946234</v>
      </c>
      <c r="T944" s="48" t="str">
        <f>IF($C944="B",VLOOKUP($A944,Bat!$A$4:$BG$1500,T$1,FALSE),VLOOKUP($A944,Pit!$A$4:$BA$1686,T$2,FALSE))</f>
        <v>-</v>
      </c>
      <c r="U944" s="19">
        <f>IF($C944="B",VLOOKUP($A944,Bat!$A$4:$AU$1464,46,FALSE),VLOOKUP($A944,Pit!$A$4:$BD$1664,55,FALSE))</f>
        <v>800</v>
      </c>
      <c r="V944" s="19">
        <f>IF($C944="B",VLOOKUP($A944,Bat!$A$4:$BA$1464,47,FALSE),VLOOKUP($A944,Pit!$A$4:$BF$1664,56,FALSE))</f>
        <v>800</v>
      </c>
      <c r="W944" s="19">
        <f>IF($C944="B",VLOOKUP($A944,Bat!$A$4:$BA$1464,48,FALSE),VLOOKUP($A944,Pit!$A$4:$BF$1664,57,FALSE))</f>
        <v>0</v>
      </c>
      <c r="X944" s="14">
        <f t="shared" si="64"/>
        <v>1795</v>
      </c>
      <c r="Y944" s="20">
        <f t="shared" si="65"/>
        <v>945</v>
      </c>
      <c r="Z944" s="14" t="str">
        <f>IFERROR(VLOOKUP($D944,Results37!$F$3:$L$1396,Z$1,FALSE),"")</f>
        <v/>
      </c>
      <c r="AA944" s="43" t="str">
        <f>IF(ISERROR(VLOOKUP(D944,Results37!$F$3:$O$1399,AA$1,FALSE)),"",IF(VLOOKUP(D944,Results37!$F$3:$O$1399,AA$1+1,FALSE)=1,"S"&amp;VLOOKUP(D944,Results37!$F$3:$O$1399,AA$1,FALSE),VLOOKUP(D944,Results37!$F$3:$O$1399,AA$1,FALSE)))</f>
        <v/>
      </c>
      <c r="AB944" s="14" t="str">
        <f>IFERROR(VLOOKUP($D944,Results37!$F$3:$L$1396,AB$1,FALSE),"")</f>
        <v/>
      </c>
      <c r="AC944" s="14" t="str">
        <f>IFERROR(VLOOKUP($D944,Results37!$F$3:$L$1396,AC$1,FALSE),"")</f>
        <v/>
      </c>
      <c r="AD944" s="14" t="e">
        <f t="shared" si="66"/>
        <v>#VALUE!</v>
      </c>
      <c r="AE944" s="18" t="str">
        <f>IF(ISERROR(VLOOKUP($AC944&amp;"-"&amp;$F944&amp;" "&amp;G944,Bonuses!$B$1:$G$1006,4,FALSE)),"",INT(VLOOKUP($AC944&amp;"-"&amp;$F944&amp;" "&amp;$G944,Bonuses!$B$1:$G$1006,4,FALSE)))</f>
        <v/>
      </c>
      <c r="AF944" s="14" t="str">
        <f>AA944&amp;"."&amp;AB944&amp;" ("&amp;Z944&amp;") - "&amp;E944&amp;" "&amp;F944&amp;" "&amp;G944</f>
        <v>. () - RP Errol Ward</v>
      </c>
    </row>
    <row r="945" spans="1:32" s="19" customFormat="1" hidden="1" x14ac:dyDescent="0.3">
      <c r="A945" s="19">
        <v>14542</v>
      </c>
      <c r="B945" s="19">
        <f t="shared" si="63"/>
        <v>0</v>
      </c>
      <c r="C945" s="14" t="str">
        <f>IF(ISNUMBER(IFERROR(VLOOKUP($A945,Pit!$A$4:$A$600,1,FALSE),"B")),"P","B")</f>
        <v>P</v>
      </c>
      <c r="D945" s="15">
        <f>IF($C945="B",VLOOKUP($A945,Bat!$A$4:$BG$1500,D$1,FALSE),VLOOKUP($A945,Pit!$A$4:$BA$1686,D$2,FALSE))</f>
        <v>14542</v>
      </c>
      <c r="E945" s="14" t="str">
        <f>IF($C945="B",VLOOKUP($A945,Bat!$A$4:$BG$1500,E$1,FALSE),VLOOKUP($A945,Pit!$A$4:$BA$1686,E$2,FALSE))</f>
        <v>RP</v>
      </c>
      <c r="F945" s="14" t="str">
        <f>IF($C945="B",VLOOKUP($A945,Bat!$A$4:$BG$1500,F$1,FALSE),VLOOKUP($A945,Pit!$A$4:$BA$1686,F$2,FALSE))</f>
        <v>Dennis</v>
      </c>
      <c r="G945" s="14" t="str">
        <f>IF($C945="B",VLOOKUP($A945,Bat!$A$4:$BG$1500,G$1,FALSE),VLOOKUP($A945,Pit!$A$4:$BA$1686,G$2,FALSE))</f>
        <v>Housden</v>
      </c>
      <c r="H945" s="14">
        <f>IF($C945="B",VLOOKUP($A945,Bat!$A$4:$BG$1500,H$1,FALSE),VLOOKUP($A945,Pit!$A$4:$BA$1686,H$2,FALSE))</f>
        <v>18</v>
      </c>
      <c r="I945" s="14" t="str">
        <f>IF($C945="B",VLOOKUP($A945,Bat!$A$4:$BG$1500,I$1,FALSE),VLOOKUP($A945,Pit!$A$4:$BA$1686,I$2,FALSE))</f>
        <v>R</v>
      </c>
      <c r="J945" s="14" t="str">
        <f>IF($C945="B",VLOOKUP($A945,Bat!$A$4:$BG$1500,J$1,FALSE),VLOOKUP($A945,Pit!$A$4:$BA$1686,J$2,FALSE))</f>
        <v>R</v>
      </c>
      <c r="K945" s="14" t="str">
        <f>IF($C945="B",VLOOKUP($A945,Bat!$A$4:$BG$1500,K$1,FALSE),VLOOKUP($A945,Pit!$A$4:$BA$1686,K$2,FALSE))</f>
        <v>Normal</v>
      </c>
      <c r="L945" s="15" t="str">
        <f>IF($C945="B",VLOOKUP($A945,Bat!$A$4:$BG$1500,L$1,FALSE),VLOOKUP($A945,Pit!$A$4:$BA$1686,L$2,FALSE))</f>
        <v>Normal</v>
      </c>
      <c r="M945" s="14">
        <f>IF($C945="B",VLOOKUP($A945,Bat!$A$4:$BG$1500,M$1,FALSE),VLOOKUP($A945,Pit!$A$4:$BA$1686,M$2,FALSE))</f>
        <v>3</v>
      </c>
      <c r="N945" s="14">
        <f>IF($C945="B",VLOOKUP($A945,Bat!$A$4:$BG$1500,N$1,FALSE),VLOOKUP($A945,Pit!$A$4:$BA$1686,N$2,FALSE))</f>
        <v>1</v>
      </c>
      <c r="O945" s="14">
        <f>IF($C945="B",VLOOKUP($A945,Bat!$A$4:$BG$1500,O$1,FALSE),VLOOKUP($A945,Pit!$A$4:$BA$1686,O$2,FALSE))</f>
        <v>2</v>
      </c>
      <c r="P945" s="14" t="str">
        <f>IF($C945="B",VLOOKUP($A945,Bat!$A$4:$BG$1500,P$1,FALSE),VLOOKUP($A945,Pit!$A$4:$BA$1686,P$2,FALSE))</f>
        <v>87-89 Mph</v>
      </c>
      <c r="Q945" s="15">
        <f>IF($C945="B",VLOOKUP($A945,Bat!$A$4:$BG$1500,Q$1,FALSE),VLOOKUP($A945,Pit!$A$4:$BA$1686,Q$2,FALSE))</f>
        <v>5</v>
      </c>
      <c r="R945" s="16">
        <f>IF($C945="B",VLOOKUP($A945,Bat!$A$4:$BG$1500,R$1,FALSE),VLOOKUP($A945,Pit!$A$4:$BA$1686,R$2,FALSE))</f>
        <v>91.262128266513969</v>
      </c>
      <c r="S945" s="17">
        <f>IF($C945="B",VLOOKUP($A945,Bat!$A$4:$BG$1500,S$1,FALSE),VLOOKUP($A945,Pit!$A$4:$BA$1686,S$2,FALSE))</f>
        <v>-0.89829024728404183</v>
      </c>
      <c r="T945" s="48" t="str">
        <f>IF($C945="B",VLOOKUP($A945,Bat!$A$4:$BG$1500,T$1,FALSE),VLOOKUP($A945,Pit!$A$4:$BA$1686,T$2,FALSE))</f>
        <v>$65k</v>
      </c>
      <c r="U945" s="19">
        <f>IF($C945="B",VLOOKUP($A945,Bat!$A$4:$AU$1464,46,FALSE),VLOOKUP($A945,Pit!$A$4:$BD$1664,55,FALSE))</f>
        <v>800</v>
      </c>
      <c r="V945" s="19">
        <f>IF($C945="B",VLOOKUP($A945,Bat!$A$4:$BA$1464,47,FALSE),VLOOKUP($A945,Pit!$A$4:$BF$1664,56,FALSE))</f>
        <v>800</v>
      </c>
      <c r="W945" s="19">
        <f>IF($C945="B",VLOOKUP($A945,Bat!$A$4:$BA$1464,48,FALSE),VLOOKUP($A945,Pit!$A$4:$BF$1664,57,FALSE))</f>
        <v>0</v>
      </c>
      <c r="X945" s="14">
        <f t="shared" si="64"/>
        <v>1796</v>
      </c>
      <c r="Y945" s="20">
        <f t="shared" si="65"/>
        <v>946</v>
      </c>
      <c r="Z945" s="14" t="str">
        <f>IFERROR(VLOOKUP($D945,Results37!$F$3:$L$1396,Z$1,FALSE),"")</f>
        <v/>
      </c>
      <c r="AA945" s="43" t="str">
        <f>IF(ISERROR(VLOOKUP(D945,Results37!$F$3:$O$1399,AA$1,FALSE)),"",IF(VLOOKUP(D945,Results37!$F$3:$O$1399,AA$1+1,FALSE)=1,"S"&amp;VLOOKUP(D945,Results37!$F$3:$O$1399,AA$1,FALSE),VLOOKUP(D945,Results37!$F$3:$O$1399,AA$1,FALSE)))</f>
        <v/>
      </c>
      <c r="AB945" s="14" t="str">
        <f>IFERROR(VLOOKUP($D945,Results37!$F$3:$L$1396,AB$1,FALSE),"")</f>
        <v/>
      </c>
      <c r="AC945" s="14" t="str">
        <f>IFERROR(VLOOKUP($D945,Results37!$F$3:$L$1396,AC$1,FALSE),"")</f>
        <v/>
      </c>
      <c r="AD945" s="14" t="e">
        <f t="shared" si="66"/>
        <v>#VALUE!</v>
      </c>
      <c r="AE945" s="18" t="str">
        <f>IF(ISERROR(VLOOKUP($AC945&amp;"-"&amp;$F945&amp;" "&amp;G945,Bonuses!$B$1:$G$1006,4,FALSE)),"",INT(VLOOKUP($AC945&amp;"-"&amp;$F945&amp;" "&amp;$G945,Bonuses!$B$1:$G$1006,4,FALSE)))</f>
        <v/>
      </c>
      <c r="AF945" s="14" t="str">
        <f>AA945&amp;"."&amp;AB945&amp;" ("&amp;Z945&amp;") - "&amp;E945&amp;" "&amp;F945&amp;" "&amp;G945</f>
        <v>. () - RP Dennis Housden</v>
      </c>
    </row>
    <row r="946" spans="1:32" s="19" customFormat="1" hidden="1" x14ac:dyDescent="0.3">
      <c r="A946" s="19">
        <v>6234</v>
      </c>
      <c r="B946" s="19">
        <f t="shared" si="63"/>
        <v>0</v>
      </c>
      <c r="C946" s="14" t="str">
        <f>IF(ISNUMBER(IFERROR(VLOOKUP($A946,Pit!$A$4:$A$600,1,FALSE),"B")),"P","B")</f>
        <v>B</v>
      </c>
      <c r="D946" s="15">
        <f>IF($C946="B",VLOOKUP($A946,Bat!$A$4:$BG$1500,D$1,FALSE),VLOOKUP($A946,Pit!$A$4:$BA$1686,D$2,FALSE))</f>
        <v>6234</v>
      </c>
      <c r="E946" s="14" t="str">
        <f>IF($C946="B",VLOOKUP($A946,Bat!$A$4:$BG$1500,E$1,FALSE),VLOOKUP($A946,Pit!$A$4:$BA$1686,E$2,FALSE))</f>
        <v>C</v>
      </c>
      <c r="F946" s="14" t="str">
        <f>IF($C946="B",VLOOKUP($A946,Bat!$A$4:$BG$1500,F$1,FALSE),VLOOKUP($A946,Pit!$A$4:$BA$1686,F$2,FALSE))</f>
        <v>James</v>
      </c>
      <c r="G946" s="14" t="str">
        <f>IF($C946="B",VLOOKUP($A946,Bat!$A$4:$BG$1500,G$1,FALSE),VLOOKUP($A946,Pit!$A$4:$BA$1686,G$2,FALSE))</f>
        <v>Grant</v>
      </c>
      <c r="H946" s="14">
        <f>IF($C946="B",VLOOKUP($A946,Bat!$A$4:$BG$1500,H$1,FALSE),VLOOKUP($A946,Pit!$A$4:$BA$1686,H$2,FALSE))</f>
        <v>21</v>
      </c>
      <c r="I946" s="14" t="str">
        <f>IF($C946="B",VLOOKUP($A946,Bat!$A$4:$BG$1500,I$1,FALSE),VLOOKUP($A946,Pit!$A$4:$BA$1686,I$2,FALSE))</f>
        <v>R</v>
      </c>
      <c r="J946" s="14" t="str">
        <f>IF($C946="B",VLOOKUP($A946,Bat!$A$4:$BG$1500,J$1,FALSE),VLOOKUP($A946,Pit!$A$4:$BA$1686,J$2,FALSE))</f>
        <v>R</v>
      </c>
      <c r="K946" s="14" t="str">
        <f>IF($C946="B",VLOOKUP($A946,Bat!$A$4:$BG$1500,K$1,FALSE),VLOOKUP($A946,Pit!$A$4:$BA$1686,K$2,FALSE))</f>
        <v>Normal</v>
      </c>
      <c r="L946" s="15" t="str">
        <f>IF($C946="B",VLOOKUP($A946,Bat!$A$4:$BG$1500,L$1,FALSE),VLOOKUP($A946,Pit!$A$4:$BA$1686,L$2,FALSE))</f>
        <v>Normal</v>
      </c>
      <c r="M946" s="14">
        <f>IF($C946="B",VLOOKUP($A946,Bat!$A$4:$BG$1500,M$1,FALSE),VLOOKUP($A946,Pit!$A$4:$BA$1686,M$2,FALSE))</f>
        <v>2</v>
      </c>
      <c r="N946" s="14">
        <f>IF($C946="B",VLOOKUP($A946,Bat!$A$4:$BG$1500,N$1,FALSE),VLOOKUP($A946,Pit!$A$4:$BA$1686,N$2,FALSE))</f>
        <v>4</v>
      </c>
      <c r="O946" s="14">
        <f>IF($C946="B",VLOOKUP($A946,Bat!$A$4:$BG$1500,O$1,FALSE),VLOOKUP($A946,Pit!$A$4:$BA$1686,O$2,FALSE))</f>
        <v>3</v>
      </c>
      <c r="P946" s="14">
        <f>IF($C946="B",VLOOKUP($A946,Bat!$A$4:$BG$1500,P$1,FALSE),VLOOKUP($A946,Pit!$A$4:$BA$1686,P$2,FALSE))</f>
        <v>5</v>
      </c>
      <c r="Q946" s="15">
        <f>IF($C946="B",VLOOKUP($A946,Bat!$A$4:$BG$1500,Q$1,FALSE),VLOOKUP($A946,Pit!$A$4:$BA$1686,Q$2,FALSE))</f>
        <v>3</v>
      </c>
      <c r="R946" s="16">
        <f>IF($C946="B",VLOOKUP($A946,Bat!$A$4:$BG$1500,R$1,FALSE),VLOOKUP($A946,Pit!$A$4:$BA$1686,R$2,FALSE))</f>
        <v>104.18432697072961</v>
      </c>
      <c r="S946" s="17">
        <f>IF($C946="B",VLOOKUP($A946,Bat!$A$4:$BG$1500,S$1,FALSE),VLOOKUP($A946,Pit!$A$4:$BA$1686,S$2,FALSE))</f>
        <v>-0.81960904772055498</v>
      </c>
      <c r="T946" s="48" t="str">
        <f>IF($C946="B",VLOOKUP($A946,Bat!$A$4:$BG$1500,T$1,FALSE),VLOOKUP($A946,Pit!$A$4:$BA$1686,T$2,FALSE))</f>
        <v>$100k</v>
      </c>
      <c r="U946" s="19">
        <f>IF($C946="B",VLOOKUP($A946,Bat!$A$4:$AU$1464,46,FALSE),VLOOKUP($A946,Pit!$A$4:$BD$1664,55,FALSE))</f>
        <v>800</v>
      </c>
      <c r="V946" s="19">
        <f>IF($C946="B",VLOOKUP($A946,Bat!$A$4:$BA$1464,47,FALSE),VLOOKUP($A946,Pit!$A$4:$BF$1664,56,FALSE))</f>
        <v>800</v>
      </c>
      <c r="W946" s="19">
        <f>IF($C946="B",VLOOKUP($A946,Bat!$A$4:$BA$1464,48,FALSE),VLOOKUP($A946,Pit!$A$4:$BF$1664,57,FALSE))</f>
        <v>0</v>
      </c>
      <c r="X946" s="14">
        <f t="shared" si="64"/>
        <v>1772</v>
      </c>
      <c r="Y946" s="20">
        <f t="shared" si="65"/>
        <v>922</v>
      </c>
      <c r="Z946" s="14">
        <f>IFERROR(VLOOKUP($D946,Results37!$F$3:$L$1396,Z$1,FALSE),"")</f>
        <v>467</v>
      </c>
      <c r="AA946" s="43">
        <f>IF(ISERROR(VLOOKUP(D946,Results37!$F$3:$O$1399,AA$1,FALSE)),"",IF(VLOOKUP(D946,Results37!$F$3:$O$1399,AA$1+1,FALSE)=1,"S"&amp;VLOOKUP(D946,Results37!$F$3:$O$1399,AA$1,FALSE),VLOOKUP(D946,Results37!$F$3:$O$1399,AA$1,FALSE)))</f>
        <v>15</v>
      </c>
      <c r="AB946" s="14">
        <f>IFERROR(VLOOKUP($D946,Results37!$F$3:$L$1396,AB$1,FALSE),"")</f>
        <v>31</v>
      </c>
      <c r="AC946" s="14" t="str">
        <f>IFERROR(VLOOKUP($D946,Results37!$F$3:$L$1396,AC$1,FALSE),"")</f>
        <v>Niihama-shi Ghosts</v>
      </c>
      <c r="AD946" s="14">
        <f t="shared" si="66"/>
        <v>1305</v>
      </c>
      <c r="AE946" s="18" t="str">
        <f>IF(ISERROR(VLOOKUP($AC946&amp;"-"&amp;$F946&amp;" "&amp;G946,Bonuses!$B$1:$G$1006,4,FALSE)),"",INT(VLOOKUP($AC946&amp;"-"&amp;$F946&amp;" "&amp;$G946,Bonuses!$B$1:$G$1006,4,FALSE)))</f>
        <v/>
      </c>
      <c r="AF946" s="14" t="str">
        <f>IF(ISERROR(VLOOKUP($AC946&amp;"-"&amp;$F946,Bonuses!$B$1:$G$1006,5,FALSE)),"",IF(VLOOKUP($AC946&amp;"-"&amp;$F946,Bonuses!$B$1:$G$1006,5,FALSE)="","",VLOOKUP($AC946&amp;"-"&amp;$F946,Bonuses!$B$1:$G$1006,6,FALSE)&amp;" yrs, "&amp;VLOOKUP($AC946&amp;"-"&amp;$F946,Bonuses!$B$1:$G$1006,5,FALSE)))</f>
        <v/>
      </c>
    </row>
    <row r="947" spans="1:32" s="19" customFormat="1" hidden="1" x14ac:dyDescent="0.3">
      <c r="A947" s="19">
        <v>5249</v>
      </c>
      <c r="B947" s="19">
        <f t="shared" si="63"/>
        <v>0</v>
      </c>
      <c r="C947" s="14" t="str">
        <f>IF(ISNUMBER(IFERROR(VLOOKUP($A947,Pit!$A$4:$A$600,1,FALSE),"B")),"P","B")</f>
        <v>P</v>
      </c>
      <c r="D947" s="15">
        <f>IF($C947="B",VLOOKUP($A947,Bat!$A$4:$BG$1500,D$1,FALSE),VLOOKUP($A947,Pit!$A$4:$BA$1686,D$2,FALSE))</f>
        <v>5249</v>
      </c>
      <c r="E947" s="14" t="str">
        <f>IF($C947="B",VLOOKUP($A947,Bat!$A$4:$BG$1500,E$1,FALSE),VLOOKUP($A947,Pit!$A$4:$BA$1686,E$2,FALSE))</f>
        <v>RP</v>
      </c>
      <c r="F947" s="14" t="str">
        <f>IF($C947="B",VLOOKUP($A947,Bat!$A$4:$BG$1500,F$1,FALSE),VLOOKUP($A947,Pit!$A$4:$BA$1686,F$2,FALSE))</f>
        <v>Brady</v>
      </c>
      <c r="G947" s="14" t="str">
        <f>IF($C947="B",VLOOKUP($A947,Bat!$A$4:$BG$1500,G$1,FALSE),VLOOKUP($A947,Pit!$A$4:$BA$1686,G$2,FALSE))</f>
        <v>Lyons</v>
      </c>
      <c r="H947" s="14">
        <f>IF($C947="B",VLOOKUP($A947,Bat!$A$4:$BG$1500,H$1,FALSE),VLOOKUP($A947,Pit!$A$4:$BA$1686,H$2,FALSE))</f>
        <v>18</v>
      </c>
      <c r="I947" s="14" t="str">
        <f>IF($C947="B",VLOOKUP($A947,Bat!$A$4:$BG$1500,I$1,FALSE),VLOOKUP($A947,Pit!$A$4:$BA$1686,I$2,FALSE))</f>
        <v>R</v>
      </c>
      <c r="J947" s="14" t="str">
        <f>IF($C947="B",VLOOKUP($A947,Bat!$A$4:$BG$1500,J$1,FALSE),VLOOKUP($A947,Pit!$A$4:$BA$1686,J$2,FALSE))</f>
        <v>R</v>
      </c>
      <c r="K947" s="14" t="str">
        <f>IF($C947="B",VLOOKUP($A947,Bat!$A$4:$BG$1500,K$1,FALSE),VLOOKUP($A947,Pit!$A$4:$BA$1686,K$2,FALSE))</f>
        <v>Normal</v>
      </c>
      <c r="L947" s="15" t="str">
        <f>IF($C947="B",VLOOKUP($A947,Bat!$A$4:$BG$1500,L$1,FALSE),VLOOKUP($A947,Pit!$A$4:$BA$1686,L$2,FALSE))</f>
        <v>Normal</v>
      </c>
      <c r="M947" s="14">
        <f>IF($C947="B",VLOOKUP($A947,Bat!$A$4:$BG$1500,M$1,FALSE),VLOOKUP($A947,Pit!$A$4:$BA$1686,M$2,FALSE))</f>
        <v>3</v>
      </c>
      <c r="N947" s="14">
        <f>IF($C947="B",VLOOKUP($A947,Bat!$A$4:$BG$1500,N$1,FALSE),VLOOKUP($A947,Pit!$A$4:$BA$1686,N$2,FALSE))</f>
        <v>1</v>
      </c>
      <c r="O947" s="14">
        <f>IF($C947="B",VLOOKUP($A947,Bat!$A$4:$BG$1500,O$1,FALSE),VLOOKUP($A947,Pit!$A$4:$BA$1686,O$2,FALSE))</f>
        <v>2</v>
      </c>
      <c r="P947" s="14" t="str">
        <f>IF($C947="B",VLOOKUP($A947,Bat!$A$4:$BG$1500,P$1,FALSE),VLOOKUP($A947,Pit!$A$4:$BA$1686,P$2,FALSE))</f>
        <v>87-89 Mph</v>
      </c>
      <c r="Q947" s="15">
        <f>IF($C947="B",VLOOKUP($A947,Bat!$A$4:$BG$1500,Q$1,FALSE),VLOOKUP($A947,Pit!$A$4:$BA$1686,Q$2,FALSE))</f>
        <v>6</v>
      </c>
      <c r="R947" s="16">
        <f>IF($C947="B",VLOOKUP($A947,Bat!$A$4:$BG$1500,R$1,FALSE),VLOOKUP($A947,Pit!$A$4:$BA$1686,R$2,FALSE))</f>
        <v>91.262128266513969</v>
      </c>
      <c r="S947" s="17">
        <f>IF($C947="B",VLOOKUP($A947,Bat!$A$4:$BG$1500,S$1,FALSE),VLOOKUP($A947,Pit!$A$4:$BA$1686,S$2,FALSE))</f>
        <v>-0.89829024728404183</v>
      </c>
      <c r="T947" s="48" t="str">
        <f>IF($C947="B",VLOOKUP($A947,Bat!$A$4:$BG$1500,T$1,FALSE),VLOOKUP($A947,Pit!$A$4:$BA$1686,T$2,FALSE))</f>
        <v>$80k</v>
      </c>
      <c r="U947" s="19">
        <f>IF($C947="B",VLOOKUP($A947,Bat!$A$4:$AU$1464,46,FALSE),VLOOKUP($A947,Pit!$A$4:$BD$1664,55,FALSE))</f>
        <v>800</v>
      </c>
      <c r="V947" s="19">
        <f>IF($C947="B",VLOOKUP($A947,Bat!$A$4:$BA$1464,47,FALSE),VLOOKUP($A947,Pit!$A$4:$BF$1664,56,FALSE))</f>
        <v>800</v>
      </c>
      <c r="W947" s="19">
        <f>IF($C947="B",VLOOKUP($A947,Bat!$A$4:$BA$1464,48,FALSE),VLOOKUP($A947,Pit!$A$4:$BF$1664,57,FALSE))</f>
        <v>0</v>
      </c>
      <c r="X947" s="14">
        <f t="shared" si="64"/>
        <v>1796</v>
      </c>
      <c r="Y947" s="20">
        <f t="shared" si="65"/>
        <v>946</v>
      </c>
      <c r="Z947" s="14" t="str">
        <f>IFERROR(VLOOKUP($D947,Results37!$F$3:$L$1396,Z$1,FALSE),"")</f>
        <v/>
      </c>
      <c r="AA947" s="43" t="str">
        <f>IF(ISERROR(VLOOKUP(D947,Results37!$F$3:$O$1399,AA$1,FALSE)),"",IF(VLOOKUP(D947,Results37!$F$3:$O$1399,AA$1+1,FALSE)=1,"S"&amp;VLOOKUP(D947,Results37!$F$3:$O$1399,AA$1,FALSE),VLOOKUP(D947,Results37!$F$3:$O$1399,AA$1,FALSE)))</f>
        <v/>
      </c>
      <c r="AB947" s="14" t="str">
        <f>IFERROR(VLOOKUP($D947,Results37!$F$3:$L$1396,AB$1,FALSE),"")</f>
        <v/>
      </c>
      <c r="AC947" s="14" t="str">
        <f>IFERROR(VLOOKUP($D947,Results37!$F$3:$L$1396,AC$1,FALSE),"")</f>
        <v/>
      </c>
      <c r="AD947" s="14" t="e">
        <f t="shared" si="66"/>
        <v>#VALUE!</v>
      </c>
      <c r="AE947" s="18" t="str">
        <f>IF(ISERROR(VLOOKUP($AC947&amp;"-"&amp;$F947&amp;" "&amp;G947,Bonuses!$B$1:$G$1006,4,FALSE)),"",INT(VLOOKUP($AC947&amp;"-"&amp;$F947&amp;" "&amp;$G947,Bonuses!$B$1:$G$1006,4,FALSE)))</f>
        <v/>
      </c>
      <c r="AF947" s="14" t="str">
        <f>AA947&amp;"."&amp;AB947&amp;" ("&amp;Z947&amp;") - "&amp;E947&amp;" "&amp;F947&amp;" "&amp;G947</f>
        <v>. () - RP Brady Lyons</v>
      </c>
    </row>
    <row r="948" spans="1:32" s="19" customFormat="1" hidden="1" x14ac:dyDescent="0.3">
      <c r="A948" s="19">
        <v>7305</v>
      </c>
      <c r="B948" s="19">
        <f t="shared" si="63"/>
        <v>0</v>
      </c>
      <c r="C948" s="14" t="str">
        <f>IF(ISNUMBER(IFERROR(VLOOKUP($A948,Pit!$A$4:$A$600,1,FALSE),"B")),"P","B")</f>
        <v>B</v>
      </c>
      <c r="D948" s="15">
        <f>IF($C948="B",VLOOKUP($A948,Bat!$A$4:$BG$1500,D$1,FALSE),VLOOKUP($A948,Pit!$A$4:$BA$1686,D$2,FALSE))</f>
        <v>7305</v>
      </c>
      <c r="E948" s="14" t="str">
        <f>IF($C948="B",VLOOKUP($A948,Bat!$A$4:$BG$1500,E$1,FALSE),VLOOKUP($A948,Pit!$A$4:$BA$1686,E$2,FALSE))</f>
        <v>C</v>
      </c>
      <c r="F948" s="14" t="str">
        <f>IF($C948="B",VLOOKUP($A948,Bat!$A$4:$BG$1500,F$1,FALSE),VLOOKUP($A948,Pit!$A$4:$BA$1686,F$2,FALSE))</f>
        <v>Takumi</v>
      </c>
      <c r="G948" s="14" t="str">
        <f>IF($C948="B",VLOOKUP($A948,Bat!$A$4:$BG$1500,G$1,FALSE),VLOOKUP($A948,Pit!$A$4:$BA$1686,G$2,FALSE))</f>
        <v>Fujita</v>
      </c>
      <c r="H948" s="14">
        <f>IF($C948="B",VLOOKUP($A948,Bat!$A$4:$BG$1500,H$1,FALSE),VLOOKUP($A948,Pit!$A$4:$BA$1686,H$2,FALSE))</f>
        <v>21</v>
      </c>
      <c r="I948" s="14" t="str">
        <f>IF($C948="B",VLOOKUP($A948,Bat!$A$4:$BG$1500,I$1,FALSE),VLOOKUP($A948,Pit!$A$4:$BA$1686,I$2,FALSE))</f>
        <v>S</v>
      </c>
      <c r="J948" s="14" t="str">
        <f>IF($C948="B",VLOOKUP($A948,Bat!$A$4:$BG$1500,J$1,FALSE),VLOOKUP($A948,Pit!$A$4:$BA$1686,J$2,FALSE))</f>
        <v>R</v>
      </c>
      <c r="K948" s="14" t="str">
        <f>IF($C948="B",VLOOKUP($A948,Bat!$A$4:$BG$1500,K$1,FALSE),VLOOKUP($A948,Pit!$A$4:$BA$1686,K$2,FALSE))</f>
        <v>Normal</v>
      </c>
      <c r="L948" s="15" t="str">
        <f>IF($C948="B",VLOOKUP($A948,Bat!$A$4:$BG$1500,L$1,FALSE),VLOOKUP($A948,Pit!$A$4:$BA$1686,L$2,FALSE))</f>
        <v>Normal</v>
      </c>
      <c r="M948" s="14">
        <f>IF($C948="B",VLOOKUP($A948,Bat!$A$4:$BG$1500,M$1,FALSE),VLOOKUP($A948,Pit!$A$4:$BA$1686,M$2,FALSE))</f>
        <v>2</v>
      </c>
      <c r="N948" s="14">
        <f>IF($C948="B",VLOOKUP($A948,Bat!$A$4:$BG$1500,N$1,FALSE),VLOOKUP($A948,Pit!$A$4:$BA$1686,N$2,FALSE))</f>
        <v>3</v>
      </c>
      <c r="O948" s="14">
        <f>IF($C948="B",VLOOKUP($A948,Bat!$A$4:$BG$1500,O$1,FALSE),VLOOKUP($A948,Pit!$A$4:$BA$1686,O$2,FALSE))</f>
        <v>4</v>
      </c>
      <c r="P948" s="14">
        <f>IF($C948="B",VLOOKUP($A948,Bat!$A$4:$BG$1500,P$1,FALSE),VLOOKUP($A948,Pit!$A$4:$BA$1686,P$2,FALSE))</f>
        <v>5</v>
      </c>
      <c r="Q948" s="15">
        <f>IF($C948="B",VLOOKUP($A948,Bat!$A$4:$BG$1500,Q$1,FALSE),VLOOKUP($A948,Pit!$A$4:$BA$1686,Q$2,FALSE))</f>
        <v>3</v>
      </c>
      <c r="R948" s="16">
        <f>IF($C948="B",VLOOKUP($A948,Bat!$A$4:$BG$1500,R$1,FALSE),VLOOKUP($A948,Pit!$A$4:$BA$1686,R$2,FALSE))</f>
        <v>104.16801218302719</v>
      </c>
      <c r="S948" s="17">
        <f>IF($C948="B",VLOOKUP($A948,Bat!$A$4:$BG$1500,S$1,FALSE),VLOOKUP($A948,Pit!$A$4:$BA$1686,S$2,FALSE))</f>
        <v>-0.8230170237586597</v>
      </c>
      <c r="T948" s="48" t="str">
        <f>IF($C948="B",VLOOKUP($A948,Bat!$A$4:$BG$1500,T$1,FALSE),VLOOKUP($A948,Pit!$A$4:$BA$1686,T$2,FALSE))</f>
        <v>$34k</v>
      </c>
      <c r="U948" s="19">
        <f>IF($C948="B",VLOOKUP($A948,Bat!$A$4:$AU$1464,46,FALSE),VLOOKUP($A948,Pit!$A$4:$BD$1664,55,FALSE))</f>
        <v>800</v>
      </c>
      <c r="V948" s="19">
        <f>IF($C948="B",VLOOKUP($A948,Bat!$A$4:$BA$1464,47,FALSE),VLOOKUP($A948,Pit!$A$4:$BF$1664,56,FALSE))</f>
        <v>800</v>
      </c>
      <c r="W948" s="19">
        <f>IF($C948="B",VLOOKUP($A948,Bat!$A$4:$BA$1464,48,FALSE),VLOOKUP($A948,Pit!$A$4:$BF$1664,57,FALSE))</f>
        <v>0</v>
      </c>
      <c r="X948" s="14">
        <f t="shared" si="64"/>
        <v>1775</v>
      </c>
      <c r="Y948" s="20">
        <f t="shared" si="65"/>
        <v>925</v>
      </c>
      <c r="Z948" s="14" t="str">
        <f>IFERROR(VLOOKUP($D948,Results37!$F$3:$L$1396,Z$1,FALSE),"")</f>
        <v/>
      </c>
      <c r="AA948" s="43" t="str">
        <f>IF(ISERROR(VLOOKUP(D948,Results37!$F$3:$O$1399,AA$1,FALSE)),"",IF(VLOOKUP(D948,Results37!$F$3:$O$1399,AA$1+1,FALSE)=1,"S"&amp;VLOOKUP(D948,Results37!$F$3:$O$1399,AA$1,FALSE),VLOOKUP(D948,Results37!$F$3:$O$1399,AA$1,FALSE)))</f>
        <v/>
      </c>
      <c r="AB948" s="14" t="str">
        <f>IFERROR(VLOOKUP($D948,Results37!$F$3:$L$1396,AB$1,FALSE),"")</f>
        <v/>
      </c>
      <c r="AC948" s="14" t="str">
        <f>IFERROR(VLOOKUP($D948,Results37!$F$3:$L$1396,AC$1,FALSE),"")</f>
        <v/>
      </c>
      <c r="AD948" s="14" t="e">
        <f t="shared" si="66"/>
        <v>#VALUE!</v>
      </c>
      <c r="AE948" s="18" t="str">
        <f>IF(ISERROR(VLOOKUP($AC948&amp;"-"&amp;$F948&amp;" "&amp;G948,Bonuses!$B$1:$G$1006,4,FALSE)),"",INT(VLOOKUP($AC948&amp;"-"&amp;$F948&amp;" "&amp;$G948,Bonuses!$B$1:$G$1006,4,FALSE)))</f>
        <v/>
      </c>
      <c r="AF948" s="14" t="str">
        <f>AA948&amp;"."&amp;AB948&amp;" ("&amp;Z948&amp;") - "&amp;E948&amp;" "&amp;F948&amp;" "&amp;G948</f>
        <v>. () - C Takumi Fujita</v>
      </c>
    </row>
    <row r="949" spans="1:32" s="19" customFormat="1" hidden="1" x14ac:dyDescent="0.3">
      <c r="A949" s="19">
        <v>7167</v>
      </c>
      <c r="B949" s="19">
        <f t="shared" si="63"/>
        <v>0</v>
      </c>
      <c r="C949" s="14" t="str">
        <f>IF(ISNUMBER(IFERROR(VLOOKUP($A949,Pit!$A$4:$A$600,1,FALSE),"B")),"P","B")</f>
        <v>P</v>
      </c>
      <c r="D949" s="15">
        <f>IF($C949="B",VLOOKUP($A949,Bat!$A$4:$BG$1500,D$1,FALSE),VLOOKUP($A949,Pit!$A$4:$BA$1686,D$2,FALSE))</f>
        <v>7167</v>
      </c>
      <c r="E949" s="14" t="str">
        <f>IF($C949="B",VLOOKUP($A949,Bat!$A$4:$BG$1500,E$1,FALSE),VLOOKUP($A949,Pit!$A$4:$BA$1686,E$2,FALSE))</f>
        <v>RP</v>
      </c>
      <c r="F949" s="14" t="str">
        <f>IF($C949="B",VLOOKUP($A949,Bat!$A$4:$BG$1500,F$1,FALSE),VLOOKUP($A949,Pit!$A$4:$BA$1686,F$2,FALSE))</f>
        <v>Jeff</v>
      </c>
      <c r="G949" s="14" t="str">
        <f>IF($C949="B",VLOOKUP($A949,Bat!$A$4:$BG$1500,G$1,FALSE),VLOOKUP($A949,Pit!$A$4:$BA$1686,G$2,FALSE))</f>
        <v>Kavanaugh</v>
      </c>
      <c r="H949" s="14">
        <f>IF($C949="B",VLOOKUP($A949,Bat!$A$4:$BG$1500,H$1,FALSE),VLOOKUP($A949,Pit!$A$4:$BA$1686,H$2,FALSE))</f>
        <v>21</v>
      </c>
      <c r="I949" s="14" t="str">
        <f>IF($C949="B",VLOOKUP($A949,Bat!$A$4:$BG$1500,I$1,FALSE),VLOOKUP($A949,Pit!$A$4:$BA$1686,I$2,FALSE))</f>
        <v>R</v>
      </c>
      <c r="J949" s="14" t="str">
        <f>IF($C949="B",VLOOKUP($A949,Bat!$A$4:$BG$1500,J$1,FALSE),VLOOKUP($A949,Pit!$A$4:$BA$1686,J$2,FALSE))</f>
        <v>R</v>
      </c>
      <c r="K949" s="14" t="str">
        <f>IF($C949="B",VLOOKUP($A949,Bat!$A$4:$BG$1500,K$1,FALSE),VLOOKUP($A949,Pit!$A$4:$BA$1686,K$2,FALSE))</f>
        <v>High</v>
      </c>
      <c r="L949" s="15" t="str">
        <f>IF($C949="B",VLOOKUP($A949,Bat!$A$4:$BG$1500,L$1,FALSE),VLOOKUP($A949,Pit!$A$4:$BA$1686,L$2,FALSE))</f>
        <v>Normal</v>
      </c>
      <c r="M949" s="14">
        <f>IF($C949="B",VLOOKUP($A949,Bat!$A$4:$BG$1500,M$1,FALSE),VLOOKUP($A949,Pit!$A$4:$BA$1686,M$2,FALSE))</f>
        <v>3</v>
      </c>
      <c r="N949" s="14">
        <f>IF($C949="B",VLOOKUP($A949,Bat!$A$4:$BG$1500,N$1,FALSE),VLOOKUP($A949,Pit!$A$4:$BA$1686,N$2,FALSE))</f>
        <v>1</v>
      </c>
      <c r="O949" s="14">
        <f>IF($C949="B",VLOOKUP($A949,Bat!$A$4:$BG$1500,O$1,FALSE),VLOOKUP($A949,Pit!$A$4:$BA$1686,O$2,FALSE))</f>
        <v>3</v>
      </c>
      <c r="P949" s="14" t="str">
        <f>IF($C949="B",VLOOKUP($A949,Bat!$A$4:$BG$1500,P$1,FALSE),VLOOKUP($A949,Pit!$A$4:$BA$1686,P$2,FALSE))</f>
        <v>90-92 Mph</v>
      </c>
      <c r="Q949" s="15">
        <f>IF($C949="B",VLOOKUP($A949,Bat!$A$4:$BG$1500,Q$1,FALSE),VLOOKUP($A949,Pit!$A$4:$BA$1686,Q$2,FALSE))</f>
        <v>9</v>
      </c>
      <c r="R949" s="16">
        <f>IF($C949="B",VLOOKUP($A949,Bat!$A$4:$BG$1500,R$1,FALSE),VLOOKUP($A949,Pit!$A$4:$BA$1686,R$2,FALSE))</f>
        <v>91.257791408439971</v>
      </c>
      <c r="S949" s="17">
        <f>IF($C949="B",VLOOKUP($A949,Bat!$A$4:$BG$1500,S$1,FALSE),VLOOKUP($A949,Pit!$A$4:$BA$1686,S$2,FALSE))</f>
        <v>-0.89869035134397002</v>
      </c>
      <c r="T949" s="48" t="str">
        <f>IF($C949="B",VLOOKUP($A949,Bat!$A$4:$BG$1500,T$1,FALSE),VLOOKUP($A949,Pit!$A$4:$BA$1686,T$2,FALSE))</f>
        <v>-</v>
      </c>
      <c r="U949" s="19">
        <f>IF($C949="B",VLOOKUP($A949,Bat!$A$4:$AU$1464,46,FALSE),VLOOKUP($A949,Pit!$A$4:$BD$1664,55,FALSE))</f>
        <v>800</v>
      </c>
      <c r="V949" s="19">
        <f>IF($C949="B",VLOOKUP($A949,Bat!$A$4:$BA$1464,47,FALSE),VLOOKUP($A949,Pit!$A$4:$BF$1664,56,FALSE))</f>
        <v>800</v>
      </c>
      <c r="W949" s="19">
        <f>IF($C949="B",VLOOKUP($A949,Bat!$A$4:$BA$1464,48,FALSE),VLOOKUP($A949,Pit!$A$4:$BF$1664,57,FALSE))</f>
        <v>0</v>
      </c>
      <c r="X949" s="14">
        <f t="shared" si="64"/>
        <v>1798</v>
      </c>
      <c r="Y949" s="20">
        <f t="shared" si="65"/>
        <v>948</v>
      </c>
      <c r="Z949" s="14" t="str">
        <f>IFERROR(VLOOKUP($D949,Results37!$F$3:$L$1396,Z$1,FALSE),"")</f>
        <v/>
      </c>
      <c r="AA949" s="43" t="str">
        <f>IF(ISERROR(VLOOKUP(D949,Results37!$F$3:$O$1399,AA$1,FALSE)),"",IF(VLOOKUP(D949,Results37!$F$3:$O$1399,AA$1+1,FALSE)=1,"S"&amp;VLOOKUP(D949,Results37!$F$3:$O$1399,AA$1,FALSE),VLOOKUP(D949,Results37!$F$3:$O$1399,AA$1,FALSE)))</f>
        <v/>
      </c>
      <c r="AB949" s="14" t="str">
        <f>IFERROR(VLOOKUP($D949,Results37!$F$3:$L$1396,AB$1,FALSE),"")</f>
        <v/>
      </c>
      <c r="AC949" s="14" t="str">
        <f>IFERROR(VLOOKUP($D949,Results37!$F$3:$L$1396,AC$1,FALSE),"")</f>
        <v/>
      </c>
      <c r="AD949" s="14" t="e">
        <f t="shared" si="66"/>
        <v>#VALUE!</v>
      </c>
      <c r="AE949" s="18" t="str">
        <f>IF(ISERROR(VLOOKUP($AC949&amp;"-"&amp;$F949&amp;" "&amp;G949,Bonuses!$B$1:$G$1006,4,FALSE)),"",INT(VLOOKUP($AC949&amp;"-"&amp;$F949&amp;" "&amp;$G949,Bonuses!$B$1:$G$1006,4,FALSE)))</f>
        <v/>
      </c>
      <c r="AF949" s="14" t="str">
        <f>AA949&amp;"."&amp;AB949&amp;" ("&amp;Z949&amp;") - "&amp;E949&amp;" "&amp;F949&amp;" "&amp;G949</f>
        <v>. () - RP Jeff Kavanaugh</v>
      </c>
    </row>
    <row r="950" spans="1:32" s="19" customFormat="1" hidden="1" x14ac:dyDescent="0.3">
      <c r="A950" s="19">
        <v>9976</v>
      </c>
      <c r="B950" s="19">
        <f t="shared" si="63"/>
        <v>0</v>
      </c>
      <c r="C950" s="14" t="str">
        <f>IF(ISNUMBER(IFERROR(VLOOKUP($A950,Pit!$A$4:$A$600,1,FALSE),"B")),"P","B")</f>
        <v>P</v>
      </c>
      <c r="D950" s="15">
        <f>IF($C950="B",VLOOKUP($A950,Bat!$A$4:$BG$1500,D$1,FALSE),VLOOKUP($A950,Pit!$A$4:$BA$1686,D$2,FALSE))</f>
        <v>9976</v>
      </c>
      <c r="E950" s="14" t="str">
        <f>IF($C950="B",VLOOKUP($A950,Bat!$A$4:$BG$1500,E$1,FALSE),VLOOKUP($A950,Pit!$A$4:$BA$1686,E$2,FALSE))</f>
        <v>RP</v>
      </c>
      <c r="F950" s="14" t="str">
        <f>IF($C950="B",VLOOKUP($A950,Bat!$A$4:$BG$1500,F$1,FALSE),VLOOKUP($A950,Pit!$A$4:$BA$1686,F$2,FALSE))</f>
        <v>Chet</v>
      </c>
      <c r="G950" s="14" t="str">
        <f>IF($C950="B",VLOOKUP($A950,Bat!$A$4:$BG$1500,G$1,FALSE),VLOOKUP($A950,Pit!$A$4:$BA$1686,G$2,FALSE))</f>
        <v>Brooks</v>
      </c>
      <c r="H950" s="14">
        <f>IF($C950="B",VLOOKUP($A950,Bat!$A$4:$BG$1500,H$1,FALSE),VLOOKUP($A950,Pit!$A$4:$BA$1686,H$2,FALSE))</f>
        <v>21</v>
      </c>
      <c r="I950" s="14" t="str">
        <f>IF($C950="B",VLOOKUP($A950,Bat!$A$4:$BG$1500,I$1,FALSE),VLOOKUP($A950,Pit!$A$4:$BA$1686,I$2,FALSE))</f>
        <v>R</v>
      </c>
      <c r="J950" s="14" t="str">
        <f>IF($C950="B",VLOOKUP($A950,Bat!$A$4:$BG$1500,J$1,FALSE),VLOOKUP($A950,Pit!$A$4:$BA$1686,J$2,FALSE))</f>
        <v>L</v>
      </c>
      <c r="K950" s="14" t="str">
        <f>IF($C950="B",VLOOKUP($A950,Bat!$A$4:$BG$1500,K$1,FALSE),VLOOKUP($A950,Pit!$A$4:$BA$1686,K$2,FALSE))</f>
        <v>Normal</v>
      </c>
      <c r="L950" s="15" t="str">
        <f>IF($C950="B",VLOOKUP($A950,Bat!$A$4:$BG$1500,L$1,FALSE),VLOOKUP($A950,Pit!$A$4:$BA$1686,L$2,FALSE))</f>
        <v>Low</v>
      </c>
      <c r="M950" s="14">
        <f>IF($C950="B",VLOOKUP($A950,Bat!$A$4:$BG$1500,M$1,FALSE),VLOOKUP($A950,Pit!$A$4:$BA$1686,M$2,FALSE))</f>
        <v>4</v>
      </c>
      <c r="N950" s="14">
        <f>IF($C950="B",VLOOKUP($A950,Bat!$A$4:$BG$1500,N$1,FALSE),VLOOKUP($A950,Pit!$A$4:$BA$1686,N$2,FALSE))</f>
        <v>2</v>
      </c>
      <c r="O950" s="14">
        <f>IF($C950="B",VLOOKUP($A950,Bat!$A$4:$BG$1500,O$1,FALSE),VLOOKUP($A950,Pit!$A$4:$BA$1686,O$2,FALSE))</f>
        <v>2</v>
      </c>
      <c r="P950" s="14" t="str">
        <f>IF($C950="B",VLOOKUP($A950,Bat!$A$4:$BG$1500,P$1,FALSE),VLOOKUP($A950,Pit!$A$4:$BA$1686,P$2,FALSE))</f>
        <v>90-92 Mph</v>
      </c>
      <c r="Q950" s="15">
        <f>IF($C950="B",VLOOKUP($A950,Bat!$A$4:$BG$1500,Q$1,FALSE),VLOOKUP($A950,Pit!$A$4:$BA$1686,Q$2,FALSE))</f>
        <v>8</v>
      </c>
      <c r="R950" s="16">
        <f>IF($C950="B",VLOOKUP($A950,Bat!$A$4:$BG$1500,R$1,FALSE),VLOOKUP($A950,Pit!$A$4:$BA$1686,R$2,FALSE))</f>
        <v>92.893401401119363</v>
      </c>
      <c r="S950" s="17">
        <f>IF($C950="B",VLOOKUP($A950,Bat!$A$4:$BG$1500,S$1,FALSE),VLOOKUP($A950,Pit!$A$4:$BA$1686,S$2,FALSE))</f>
        <v>-0.7477944291431009</v>
      </c>
      <c r="T950" s="48" t="str">
        <f>IF($C950="B",VLOOKUP($A950,Bat!$A$4:$BG$1500,T$1,FALSE),VLOOKUP($A950,Pit!$A$4:$BA$1686,T$2,FALSE))</f>
        <v>$34k</v>
      </c>
      <c r="U950" s="19">
        <f>IF($C950="B",VLOOKUP($A950,Bat!$A$4:$AU$1464,46,FALSE),VLOOKUP($A950,Pit!$A$4:$BD$1664,55,FALSE))</f>
        <v>800</v>
      </c>
      <c r="V950" s="19">
        <f>IF($C950="B",VLOOKUP($A950,Bat!$A$4:$BA$1464,47,FALSE),VLOOKUP($A950,Pit!$A$4:$BF$1664,56,FALSE))</f>
        <v>800</v>
      </c>
      <c r="W950" s="19">
        <f>IF($C950="B",VLOOKUP($A950,Bat!$A$4:$BA$1464,48,FALSE),VLOOKUP($A950,Pit!$A$4:$BF$1664,57,FALSE))</f>
        <v>0</v>
      </c>
      <c r="X950" s="14">
        <f t="shared" si="64"/>
        <v>1753</v>
      </c>
      <c r="Y950" s="20">
        <f t="shared" si="65"/>
        <v>903</v>
      </c>
      <c r="Z950" s="14">
        <f>IFERROR(VLOOKUP($D950,Results37!$F$3:$L$1396,Z$1,FALSE),"")</f>
        <v>615</v>
      </c>
      <c r="AA950" s="43">
        <f>IF(ISERROR(VLOOKUP(D950,Results37!$F$3:$O$1399,AA$1,FALSE)),"",IF(VLOOKUP(D950,Results37!$F$3:$O$1399,AA$1+1,FALSE)=1,"S"&amp;VLOOKUP(D950,Results37!$F$3:$O$1399,AA$1,FALSE),VLOOKUP(D950,Results37!$F$3:$O$1399,AA$1,FALSE)))</f>
        <v>20</v>
      </c>
      <c r="AB950" s="14">
        <f>IFERROR(VLOOKUP($D950,Results37!$F$3:$L$1396,AB$1,FALSE),"")</f>
        <v>19</v>
      </c>
      <c r="AC950" s="14" t="str">
        <f>IFERROR(VLOOKUP($D950,Results37!$F$3:$L$1396,AC$1,FALSE),"")</f>
        <v>Kalamazoo Badgers</v>
      </c>
      <c r="AD950" s="14">
        <f t="shared" si="66"/>
        <v>1138</v>
      </c>
      <c r="AE950" s="18" t="str">
        <f>IF(ISERROR(VLOOKUP($AC950&amp;"-"&amp;$F950&amp;" "&amp;G950,Bonuses!$B$1:$G$1006,4,FALSE)),"",INT(VLOOKUP($AC950&amp;"-"&amp;$F950&amp;" "&amp;$G950,Bonuses!$B$1:$G$1006,4,FALSE)))</f>
        <v/>
      </c>
      <c r="AF950" s="14" t="str">
        <f>IF(ISERROR(VLOOKUP($AC950&amp;"-"&amp;$F950,Bonuses!$B$1:$G$1006,5,FALSE)),"",IF(VLOOKUP($AC950&amp;"-"&amp;$F950,Bonuses!$B$1:$G$1006,5,FALSE)="","",VLOOKUP($AC950&amp;"-"&amp;$F950,Bonuses!$B$1:$G$1006,6,FALSE)&amp;" yrs, "&amp;VLOOKUP($AC950&amp;"-"&amp;$F950,Bonuses!$B$1:$G$1006,5,FALSE)))</f>
        <v/>
      </c>
    </row>
    <row r="951" spans="1:32" s="19" customFormat="1" hidden="1" x14ac:dyDescent="0.3">
      <c r="A951" s="19">
        <v>12270</v>
      </c>
      <c r="B951" s="19">
        <f t="shared" si="63"/>
        <v>0</v>
      </c>
      <c r="C951" s="14" t="str">
        <f>IF(ISNUMBER(IFERROR(VLOOKUP($A951,Pit!$A$4:$A$600,1,FALSE),"B")),"P","B")</f>
        <v>P</v>
      </c>
      <c r="D951" s="15">
        <f>IF($C951="B",VLOOKUP($A951,Bat!$A$4:$BG$1500,D$1,FALSE),VLOOKUP($A951,Pit!$A$4:$BA$1686,D$2,FALSE))</f>
        <v>12270</v>
      </c>
      <c r="E951" s="14" t="str">
        <f>IF($C951="B",VLOOKUP($A951,Bat!$A$4:$BG$1500,E$1,FALSE),VLOOKUP($A951,Pit!$A$4:$BA$1686,E$2,FALSE))</f>
        <v>CL</v>
      </c>
      <c r="F951" s="14" t="str">
        <f>IF($C951="B",VLOOKUP($A951,Bat!$A$4:$BG$1500,F$1,FALSE),VLOOKUP($A951,Pit!$A$4:$BA$1686,F$2,FALSE))</f>
        <v>Toshikazu</v>
      </c>
      <c r="G951" s="14" t="str">
        <f>IF($C951="B",VLOOKUP($A951,Bat!$A$4:$BG$1500,G$1,FALSE),VLOOKUP($A951,Pit!$A$4:$BA$1686,G$2,FALSE))</f>
        <v>Kichida</v>
      </c>
      <c r="H951" s="14">
        <f>IF($C951="B",VLOOKUP($A951,Bat!$A$4:$BG$1500,H$1,FALSE),VLOOKUP($A951,Pit!$A$4:$BA$1686,H$2,FALSE))</f>
        <v>21</v>
      </c>
      <c r="I951" s="14" t="str">
        <f>IF($C951="B",VLOOKUP($A951,Bat!$A$4:$BG$1500,I$1,FALSE),VLOOKUP($A951,Pit!$A$4:$BA$1686,I$2,FALSE))</f>
        <v>L</v>
      </c>
      <c r="J951" s="14" t="str">
        <f>IF($C951="B",VLOOKUP($A951,Bat!$A$4:$BG$1500,J$1,FALSE),VLOOKUP($A951,Pit!$A$4:$BA$1686,J$2,FALSE))</f>
        <v>L</v>
      </c>
      <c r="K951" s="14" t="str">
        <f>IF($C951="B",VLOOKUP($A951,Bat!$A$4:$BG$1500,K$1,FALSE),VLOOKUP($A951,Pit!$A$4:$BA$1686,K$2,FALSE))</f>
        <v>Low</v>
      </c>
      <c r="L951" s="15" t="str">
        <f>IF($C951="B",VLOOKUP($A951,Bat!$A$4:$BG$1500,L$1,FALSE),VLOOKUP($A951,Pit!$A$4:$BA$1686,L$2,FALSE))</f>
        <v>Normal</v>
      </c>
      <c r="M951" s="14">
        <f>IF($C951="B",VLOOKUP($A951,Bat!$A$4:$BG$1500,M$1,FALSE),VLOOKUP($A951,Pit!$A$4:$BA$1686,M$2,FALSE))</f>
        <v>4</v>
      </c>
      <c r="N951" s="14">
        <f>IF($C951="B",VLOOKUP($A951,Bat!$A$4:$BG$1500,N$1,FALSE),VLOOKUP($A951,Pit!$A$4:$BA$1686,N$2,FALSE))</f>
        <v>2</v>
      </c>
      <c r="O951" s="14">
        <f>IF($C951="B",VLOOKUP($A951,Bat!$A$4:$BG$1500,O$1,FALSE),VLOOKUP($A951,Pit!$A$4:$BA$1686,O$2,FALSE))</f>
        <v>2</v>
      </c>
      <c r="P951" s="14" t="str">
        <f>IF($C951="B",VLOOKUP($A951,Bat!$A$4:$BG$1500,P$1,FALSE),VLOOKUP($A951,Pit!$A$4:$BA$1686,P$2,FALSE))</f>
        <v>91-93 Mph</v>
      </c>
      <c r="Q951" s="15">
        <f>IF($C951="B",VLOOKUP($A951,Bat!$A$4:$BG$1500,Q$1,FALSE),VLOOKUP($A951,Pit!$A$4:$BA$1686,Q$2,FALSE))</f>
        <v>4</v>
      </c>
      <c r="R951" s="16">
        <f>IF($C951="B",VLOOKUP($A951,Bat!$A$4:$BG$1500,R$1,FALSE),VLOOKUP($A951,Pit!$A$4:$BA$1686,R$2,FALSE))</f>
        <v>92.844263590270415</v>
      </c>
      <c r="S951" s="17">
        <f>IF($C951="B",VLOOKUP($A951,Bat!$A$4:$BG$1500,S$1,FALSE),VLOOKUP($A951,Pit!$A$4:$BA$1686,S$2,FALSE))</f>
        <v>-0.75232771966845235</v>
      </c>
      <c r="T951" s="48" t="str">
        <f>IF($C951="B",VLOOKUP($A951,Bat!$A$4:$BG$1500,T$1,FALSE),VLOOKUP($A951,Pit!$A$4:$BA$1686,T$2,FALSE))</f>
        <v>-</v>
      </c>
      <c r="U951" s="19">
        <f>IF($C951="B",VLOOKUP($A951,Bat!$A$4:$AU$1464,46,FALSE),VLOOKUP($A951,Pit!$A$4:$BD$1664,55,FALSE))</f>
        <v>800</v>
      </c>
      <c r="V951" s="19">
        <f>IF($C951="B",VLOOKUP($A951,Bat!$A$4:$BA$1464,47,FALSE),VLOOKUP($A951,Pit!$A$4:$BF$1664,56,FALSE))</f>
        <v>800</v>
      </c>
      <c r="W951" s="19">
        <f>IF($C951="B",VLOOKUP($A951,Bat!$A$4:$BA$1464,48,FALSE),VLOOKUP($A951,Pit!$A$4:$BF$1664,57,FALSE))</f>
        <v>0</v>
      </c>
      <c r="X951" s="14">
        <f t="shared" si="64"/>
        <v>1755</v>
      </c>
      <c r="Y951" s="20">
        <f t="shared" si="65"/>
        <v>905</v>
      </c>
      <c r="Z951" s="14" t="str">
        <f>IFERROR(VLOOKUP($D951,Results37!$F$3:$L$1396,Z$1,FALSE),"")</f>
        <v/>
      </c>
      <c r="AA951" s="43" t="str">
        <f>IF(ISERROR(VLOOKUP(D951,Results37!$F$3:$O$1399,AA$1,FALSE)),"",IF(VLOOKUP(D951,Results37!$F$3:$O$1399,AA$1+1,FALSE)=1,"S"&amp;VLOOKUP(D951,Results37!$F$3:$O$1399,AA$1,FALSE),VLOOKUP(D951,Results37!$F$3:$O$1399,AA$1,FALSE)))</f>
        <v/>
      </c>
      <c r="AB951" s="14" t="str">
        <f>IFERROR(VLOOKUP($D951,Results37!$F$3:$L$1396,AB$1,FALSE),"")</f>
        <v/>
      </c>
      <c r="AC951" s="14" t="str">
        <f>IFERROR(VLOOKUP($D951,Results37!$F$3:$L$1396,AC$1,FALSE),"")</f>
        <v/>
      </c>
      <c r="AD951" s="14" t="e">
        <f t="shared" si="66"/>
        <v>#VALUE!</v>
      </c>
      <c r="AE951" s="18" t="str">
        <f>IF(ISERROR(VLOOKUP($AC951&amp;"-"&amp;$F951&amp;" "&amp;G951,Bonuses!$B$1:$G$1006,4,FALSE)),"",INT(VLOOKUP($AC951&amp;"-"&amp;$F951&amp;" "&amp;$G951,Bonuses!$B$1:$G$1006,4,FALSE)))</f>
        <v/>
      </c>
      <c r="AF951" s="14" t="str">
        <f>AA951&amp;"."&amp;AB951&amp;" ("&amp;Z951&amp;") - "&amp;E951&amp;" "&amp;F951&amp;" "&amp;G951</f>
        <v>. () - CL Toshikazu Kichida</v>
      </c>
    </row>
    <row r="952" spans="1:32" s="19" customFormat="1" hidden="1" x14ac:dyDescent="0.3">
      <c r="A952" s="19">
        <v>9262</v>
      </c>
      <c r="B952" s="19">
        <f t="shared" si="63"/>
        <v>0</v>
      </c>
      <c r="C952" s="14" t="str">
        <f>IF(ISNUMBER(IFERROR(VLOOKUP($A952,Pit!$A$4:$A$600,1,FALSE),"B")),"P","B")</f>
        <v>P</v>
      </c>
      <c r="D952" s="15">
        <f>IF($C952="B",VLOOKUP($A952,Bat!$A$4:$BG$1500,D$1,FALSE),VLOOKUP($A952,Pit!$A$4:$BA$1686,D$2,FALSE))</f>
        <v>9262</v>
      </c>
      <c r="E952" s="14" t="str">
        <f>IF($C952="B",VLOOKUP($A952,Bat!$A$4:$BG$1500,E$1,FALSE),VLOOKUP($A952,Pit!$A$4:$BA$1686,E$2,FALSE))</f>
        <v>RP</v>
      </c>
      <c r="F952" s="14" t="str">
        <f>IF($C952="B",VLOOKUP($A952,Bat!$A$4:$BG$1500,F$1,FALSE),VLOOKUP($A952,Pit!$A$4:$BA$1686,F$2,FALSE))</f>
        <v>Bert</v>
      </c>
      <c r="G952" s="14" t="str">
        <f>IF($C952="B",VLOOKUP($A952,Bat!$A$4:$BG$1500,G$1,FALSE),VLOOKUP($A952,Pit!$A$4:$BA$1686,G$2,FALSE))</f>
        <v>Hutchenson</v>
      </c>
      <c r="H952" s="14">
        <f>IF($C952="B",VLOOKUP($A952,Bat!$A$4:$BG$1500,H$1,FALSE),VLOOKUP($A952,Pit!$A$4:$BA$1686,H$2,FALSE))</f>
        <v>21</v>
      </c>
      <c r="I952" s="14" t="str">
        <f>IF($C952="B",VLOOKUP($A952,Bat!$A$4:$BG$1500,I$1,FALSE),VLOOKUP($A952,Pit!$A$4:$BA$1686,I$2,FALSE))</f>
        <v>L</v>
      </c>
      <c r="J952" s="14" t="str">
        <f>IF($C952="B",VLOOKUP($A952,Bat!$A$4:$BG$1500,J$1,FALSE),VLOOKUP($A952,Pit!$A$4:$BA$1686,J$2,FALSE))</f>
        <v>R</v>
      </c>
      <c r="K952" s="14" t="str">
        <f>IF($C952="B",VLOOKUP($A952,Bat!$A$4:$BG$1500,K$1,FALSE),VLOOKUP($A952,Pit!$A$4:$BA$1686,K$2,FALSE))</f>
        <v>Normal</v>
      </c>
      <c r="L952" s="15" t="str">
        <f>IF($C952="B",VLOOKUP($A952,Bat!$A$4:$BG$1500,L$1,FALSE),VLOOKUP($A952,Pit!$A$4:$BA$1686,L$2,FALSE))</f>
        <v>Normal</v>
      </c>
      <c r="M952" s="14">
        <f>IF($C952="B",VLOOKUP($A952,Bat!$A$4:$BG$1500,M$1,FALSE),VLOOKUP($A952,Pit!$A$4:$BA$1686,M$2,FALSE))</f>
        <v>4</v>
      </c>
      <c r="N952" s="14">
        <f>IF($C952="B",VLOOKUP($A952,Bat!$A$4:$BG$1500,N$1,FALSE),VLOOKUP($A952,Pit!$A$4:$BA$1686,N$2,FALSE))</f>
        <v>1</v>
      </c>
      <c r="O952" s="14">
        <f>IF($C952="B",VLOOKUP($A952,Bat!$A$4:$BG$1500,O$1,FALSE),VLOOKUP($A952,Pit!$A$4:$BA$1686,O$2,FALSE))</f>
        <v>2</v>
      </c>
      <c r="P952" s="14" t="str">
        <f>IF($C952="B",VLOOKUP($A952,Bat!$A$4:$BG$1500,P$1,FALSE),VLOOKUP($A952,Pit!$A$4:$BA$1686,P$2,FALSE))</f>
        <v>85-87 Mph</v>
      </c>
      <c r="Q952" s="15">
        <f>IF($C952="B",VLOOKUP($A952,Bat!$A$4:$BG$1500,Q$1,FALSE),VLOOKUP($A952,Pit!$A$4:$BA$1686,Q$2,FALSE))</f>
        <v>6</v>
      </c>
      <c r="R952" s="16">
        <f>IF($C952="B",VLOOKUP($A952,Bat!$A$4:$BG$1500,R$1,FALSE),VLOOKUP($A952,Pit!$A$4:$BA$1686,R$2,FALSE))</f>
        <v>91.255678639720713</v>
      </c>
      <c r="S952" s="17">
        <f>IF($C952="B",VLOOKUP($A952,Bat!$A$4:$BG$1500,S$1,FALSE),VLOOKUP($A952,Pit!$A$4:$BA$1686,S$2,FALSE))</f>
        <v>-0.89888526833867932</v>
      </c>
      <c r="T952" s="48" t="str">
        <f>IF($C952="B",VLOOKUP($A952,Bat!$A$4:$BG$1500,T$1,FALSE),VLOOKUP($A952,Pit!$A$4:$BA$1686,T$2,FALSE))</f>
        <v>-</v>
      </c>
      <c r="U952" s="19">
        <f>IF($C952="B",VLOOKUP($A952,Bat!$A$4:$AU$1464,46,FALSE),VLOOKUP($A952,Pit!$A$4:$BD$1664,55,FALSE))</f>
        <v>800</v>
      </c>
      <c r="V952" s="19">
        <f>IF($C952="B",VLOOKUP($A952,Bat!$A$4:$BA$1464,47,FALSE),VLOOKUP($A952,Pit!$A$4:$BF$1664,56,FALSE))</f>
        <v>800</v>
      </c>
      <c r="W952" s="19">
        <f>IF($C952="B",VLOOKUP($A952,Bat!$A$4:$BA$1464,48,FALSE),VLOOKUP($A952,Pit!$A$4:$BF$1664,57,FALSE))</f>
        <v>0</v>
      </c>
      <c r="X952" s="14">
        <f t="shared" si="64"/>
        <v>1799</v>
      </c>
      <c r="Y952" s="20">
        <f t="shared" si="65"/>
        <v>949</v>
      </c>
      <c r="Z952" s="14">
        <f>IFERROR(VLOOKUP($D952,Results37!$F$3:$L$1396,Z$1,FALSE),"")</f>
        <v>597</v>
      </c>
      <c r="AA952" s="43">
        <f>IF(ISERROR(VLOOKUP(D952,Results37!$F$3:$O$1399,AA$1,FALSE)),"",IF(VLOOKUP(D952,Results37!$F$3:$O$1399,AA$1+1,FALSE)=1,"S"&amp;VLOOKUP(D952,Results37!$F$3:$O$1399,AA$1,FALSE),VLOOKUP(D952,Results37!$F$3:$O$1399,AA$1,FALSE)))</f>
        <v>20</v>
      </c>
      <c r="AB952" s="14">
        <f>IFERROR(VLOOKUP($D952,Results37!$F$3:$L$1396,AB$1,FALSE),"")</f>
        <v>1</v>
      </c>
      <c r="AC952" s="14" t="str">
        <f>IFERROR(VLOOKUP($D952,Results37!$F$3:$L$1396,AC$1,FALSE),"")</f>
        <v>Yuma Arroyos</v>
      </c>
      <c r="AD952" s="14">
        <f t="shared" si="66"/>
        <v>1202</v>
      </c>
      <c r="AE952" s="18" t="str">
        <f>IF(ISERROR(VLOOKUP($AC952&amp;"-"&amp;$F952&amp;" "&amp;G952,Bonuses!$B$1:$G$1006,4,FALSE)),"",INT(VLOOKUP($AC952&amp;"-"&amp;$F952&amp;" "&amp;$G952,Bonuses!$B$1:$G$1006,4,FALSE)))</f>
        <v/>
      </c>
      <c r="AF952" s="14" t="str">
        <f>AA952&amp;"."&amp;AB952&amp;" ("&amp;Z952&amp;") - "&amp;E952&amp;" "&amp;F952&amp;" "&amp;G952</f>
        <v>20.1 (597) - RP Bert Hutchenson</v>
      </c>
    </row>
    <row r="953" spans="1:32" s="19" customFormat="1" hidden="1" x14ac:dyDescent="0.3">
      <c r="A953" s="19">
        <v>11940</v>
      </c>
      <c r="B953" s="19">
        <f t="shared" si="63"/>
        <v>0</v>
      </c>
      <c r="C953" s="14" t="str">
        <f>IF(ISNUMBER(IFERROR(VLOOKUP($A953,Pit!$A$4:$A$600,1,FALSE),"B")),"P","B")</f>
        <v>P</v>
      </c>
      <c r="D953" s="15">
        <f>IF($C953="B",VLOOKUP($A953,Bat!$A$4:$BG$1500,D$1,FALSE),VLOOKUP($A953,Pit!$A$4:$BA$1686,D$2,FALSE))</f>
        <v>11940</v>
      </c>
      <c r="E953" s="14" t="str">
        <f>IF($C953="B",VLOOKUP($A953,Bat!$A$4:$BG$1500,E$1,FALSE),VLOOKUP($A953,Pit!$A$4:$BA$1686,E$2,FALSE))</f>
        <v>RP</v>
      </c>
      <c r="F953" s="14" t="str">
        <f>IF($C953="B",VLOOKUP($A953,Bat!$A$4:$BG$1500,F$1,FALSE),VLOOKUP($A953,Pit!$A$4:$BA$1686,F$2,FALSE))</f>
        <v>Gordon</v>
      </c>
      <c r="G953" s="14" t="str">
        <f>IF($C953="B",VLOOKUP($A953,Bat!$A$4:$BG$1500,G$1,FALSE),VLOOKUP($A953,Pit!$A$4:$BA$1686,G$2,FALSE))</f>
        <v>Hopkins</v>
      </c>
      <c r="H953" s="14">
        <f>IF($C953="B",VLOOKUP($A953,Bat!$A$4:$BG$1500,H$1,FALSE),VLOOKUP($A953,Pit!$A$4:$BA$1686,H$2,FALSE))</f>
        <v>20</v>
      </c>
      <c r="I953" s="14" t="str">
        <f>IF($C953="B",VLOOKUP($A953,Bat!$A$4:$BG$1500,I$1,FALSE),VLOOKUP($A953,Pit!$A$4:$BA$1686,I$2,FALSE))</f>
        <v>S</v>
      </c>
      <c r="J953" s="14" t="str">
        <f>IF($C953="B",VLOOKUP($A953,Bat!$A$4:$BG$1500,J$1,FALSE),VLOOKUP($A953,Pit!$A$4:$BA$1686,J$2,FALSE))</f>
        <v>R</v>
      </c>
      <c r="K953" s="14" t="str">
        <f>IF($C953="B",VLOOKUP($A953,Bat!$A$4:$BG$1500,K$1,FALSE),VLOOKUP($A953,Pit!$A$4:$BA$1686,K$2,FALSE))</f>
        <v>Low</v>
      </c>
      <c r="L953" s="15" t="str">
        <f>IF($C953="B",VLOOKUP($A953,Bat!$A$4:$BG$1500,L$1,FALSE),VLOOKUP($A953,Pit!$A$4:$BA$1686,L$2,FALSE))</f>
        <v>Normal</v>
      </c>
      <c r="M953" s="14">
        <f>IF($C953="B",VLOOKUP($A953,Bat!$A$4:$BG$1500,M$1,FALSE),VLOOKUP($A953,Pit!$A$4:$BA$1686,M$2,FALSE))</f>
        <v>5</v>
      </c>
      <c r="N953" s="14">
        <f>IF($C953="B",VLOOKUP($A953,Bat!$A$4:$BG$1500,N$1,FALSE),VLOOKUP($A953,Pit!$A$4:$BA$1686,N$2,FALSE))</f>
        <v>1</v>
      </c>
      <c r="O953" s="14">
        <f>IF($C953="B",VLOOKUP($A953,Bat!$A$4:$BG$1500,O$1,FALSE),VLOOKUP($A953,Pit!$A$4:$BA$1686,O$2,FALSE))</f>
        <v>2</v>
      </c>
      <c r="P953" s="14" t="str">
        <f>IF($C953="B",VLOOKUP($A953,Bat!$A$4:$BG$1500,P$1,FALSE),VLOOKUP($A953,Pit!$A$4:$BA$1686,P$2,FALSE))</f>
        <v>94-96 Mph</v>
      </c>
      <c r="Q953" s="15">
        <f>IF($C953="B",VLOOKUP($A953,Bat!$A$4:$BG$1500,Q$1,FALSE),VLOOKUP($A953,Pit!$A$4:$BA$1686,Q$2,FALSE))</f>
        <v>4</v>
      </c>
      <c r="R953" s="16">
        <f>IF($C953="B",VLOOKUP($A953,Bat!$A$4:$BG$1500,R$1,FALSE),VLOOKUP($A953,Pit!$A$4:$BA$1686,R$2,FALSE))</f>
        <v>92.664657654906051</v>
      </c>
      <c r="S953" s="17">
        <f>IF($C953="B",VLOOKUP($A953,Bat!$A$4:$BG$1500,S$1,FALSE),VLOOKUP($A953,Pit!$A$4:$BA$1686,S$2,FALSE))</f>
        <v>-0.76889756417347299</v>
      </c>
      <c r="T953" s="48" t="str">
        <f>IF($C953="B",VLOOKUP($A953,Bat!$A$4:$BG$1500,T$1,FALSE),VLOOKUP($A953,Pit!$A$4:$BA$1686,T$2,FALSE))</f>
        <v>$39k</v>
      </c>
      <c r="U953" s="19">
        <f>IF($C953="B",VLOOKUP($A953,Bat!$A$4:$AU$1464,46,FALSE),VLOOKUP($A953,Pit!$A$4:$BD$1664,55,FALSE))</f>
        <v>800</v>
      </c>
      <c r="V953" s="19">
        <f>IF($C953="B",VLOOKUP($A953,Bat!$A$4:$BA$1464,47,FALSE),VLOOKUP($A953,Pit!$A$4:$BF$1664,56,FALSE))</f>
        <v>800</v>
      </c>
      <c r="W953" s="19">
        <f>IF($C953="B",VLOOKUP($A953,Bat!$A$4:$BA$1464,48,FALSE),VLOOKUP($A953,Pit!$A$4:$BF$1664,57,FALSE))</f>
        <v>0</v>
      </c>
      <c r="X953" s="14">
        <f t="shared" si="64"/>
        <v>1760</v>
      </c>
      <c r="Y953" s="20">
        <f t="shared" si="65"/>
        <v>910</v>
      </c>
      <c r="Z953" s="14" t="str">
        <f>IFERROR(VLOOKUP($D953,Results37!$F$3:$L$1396,Z$1,FALSE),"")</f>
        <v/>
      </c>
      <c r="AA953" s="43" t="str">
        <f>IF(ISERROR(VLOOKUP(D953,Results37!$F$3:$O$1399,AA$1,FALSE)),"",IF(VLOOKUP(D953,Results37!$F$3:$O$1399,AA$1+1,FALSE)=1,"S"&amp;VLOOKUP(D953,Results37!$F$3:$O$1399,AA$1,FALSE),VLOOKUP(D953,Results37!$F$3:$O$1399,AA$1,FALSE)))</f>
        <v/>
      </c>
      <c r="AB953" s="14" t="str">
        <f>IFERROR(VLOOKUP($D953,Results37!$F$3:$L$1396,AB$1,FALSE),"")</f>
        <v/>
      </c>
      <c r="AC953" s="14" t="str">
        <f>IFERROR(VLOOKUP($D953,Results37!$F$3:$L$1396,AC$1,FALSE),"")</f>
        <v/>
      </c>
      <c r="AD953" s="14" t="e">
        <f t="shared" si="66"/>
        <v>#VALUE!</v>
      </c>
      <c r="AE953" s="18" t="str">
        <f>IF(ISERROR(VLOOKUP($AC953&amp;"-"&amp;$F953&amp;" "&amp;G953,Bonuses!$B$1:$G$1006,4,FALSE)),"",INT(VLOOKUP($AC953&amp;"-"&amp;$F953&amp;" "&amp;$G953,Bonuses!$B$1:$G$1006,4,FALSE)))</f>
        <v/>
      </c>
      <c r="AF953" s="14" t="str">
        <f>AA953&amp;"."&amp;AB953&amp;" ("&amp;Z953&amp;") - "&amp;E953&amp;" "&amp;F953&amp;" "&amp;G953</f>
        <v>. () - RP Gordon Hopkins</v>
      </c>
    </row>
    <row r="954" spans="1:32" s="19" customFormat="1" hidden="1" x14ac:dyDescent="0.3">
      <c r="A954" s="19">
        <v>16105</v>
      </c>
      <c r="B954" s="19">
        <f t="shared" si="63"/>
        <v>0</v>
      </c>
      <c r="C954" s="14" t="str">
        <f>IF(ISNUMBER(IFERROR(VLOOKUP($A954,Pit!$A$4:$A$600,1,FALSE),"B")),"P","B")</f>
        <v>P</v>
      </c>
      <c r="D954" s="15">
        <f>IF($C954="B",VLOOKUP($A954,Bat!$A$4:$BG$1500,D$1,FALSE),VLOOKUP($A954,Pit!$A$4:$BA$1686,D$2,FALSE))</f>
        <v>16105</v>
      </c>
      <c r="E954" s="14" t="str">
        <f>IF($C954="B",VLOOKUP($A954,Bat!$A$4:$BG$1500,E$1,FALSE),VLOOKUP($A954,Pit!$A$4:$BA$1686,E$2,FALSE))</f>
        <v>SP</v>
      </c>
      <c r="F954" s="14" t="str">
        <f>IF($C954="B",VLOOKUP($A954,Bat!$A$4:$BG$1500,F$1,FALSE),VLOOKUP($A954,Pit!$A$4:$BA$1686,F$2,FALSE))</f>
        <v>Jon</v>
      </c>
      <c r="G954" s="14" t="str">
        <f>IF($C954="B",VLOOKUP($A954,Bat!$A$4:$BG$1500,G$1,FALSE),VLOOKUP($A954,Pit!$A$4:$BA$1686,G$2,FALSE))</f>
        <v>Goodwin</v>
      </c>
      <c r="H954" s="14">
        <f>IF($C954="B",VLOOKUP($A954,Bat!$A$4:$BG$1500,H$1,FALSE),VLOOKUP($A954,Pit!$A$4:$BA$1686,H$2,FALSE))</f>
        <v>22</v>
      </c>
      <c r="I954" s="14" t="str">
        <f>IF($C954="B",VLOOKUP($A954,Bat!$A$4:$BG$1500,I$1,FALSE),VLOOKUP($A954,Pit!$A$4:$BA$1686,I$2,FALSE))</f>
        <v>S</v>
      </c>
      <c r="J954" s="14" t="str">
        <f>IF($C954="B",VLOOKUP($A954,Bat!$A$4:$BG$1500,J$1,FALSE),VLOOKUP($A954,Pit!$A$4:$BA$1686,J$2,FALSE))</f>
        <v>R</v>
      </c>
      <c r="K954" s="14" t="str">
        <f>IF($C954="B",VLOOKUP($A954,Bat!$A$4:$BG$1500,K$1,FALSE),VLOOKUP($A954,Pit!$A$4:$BA$1686,K$2,FALSE))</f>
        <v>Normal</v>
      </c>
      <c r="L954" s="15" t="str">
        <f>IF($C954="B",VLOOKUP($A954,Bat!$A$4:$BG$1500,L$1,FALSE),VLOOKUP($A954,Pit!$A$4:$BA$1686,L$2,FALSE))</f>
        <v>Normal</v>
      </c>
      <c r="M954" s="14">
        <f>IF($C954="B",VLOOKUP($A954,Bat!$A$4:$BG$1500,M$1,FALSE),VLOOKUP($A954,Pit!$A$4:$BA$1686,M$2,FALSE))</f>
        <v>4</v>
      </c>
      <c r="N954" s="14">
        <f>IF($C954="B",VLOOKUP($A954,Bat!$A$4:$BG$1500,N$1,FALSE),VLOOKUP($A954,Pit!$A$4:$BA$1686,N$2,FALSE))</f>
        <v>1</v>
      </c>
      <c r="O954" s="14">
        <f>IF($C954="B",VLOOKUP($A954,Bat!$A$4:$BG$1500,O$1,FALSE),VLOOKUP($A954,Pit!$A$4:$BA$1686,O$2,FALSE))</f>
        <v>2</v>
      </c>
      <c r="P954" s="14" t="str">
        <f>IF($C954="B",VLOOKUP($A954,Bat!$A$4:$BG$1500,P$1,FALSE),VLOOKUP($A954,Pit!$A$4:$BA$1686,P$2,FALSE))</f>
        <v>90-92 Mph</v>
      </c>
      <c r="Q954" s="15">
        <f>IF($C954="B",VLOOKUP($A954,Bat!$A$4:$BG$1500,Q$1,FALSE),VLOOKUP($A954,Pit!$A$4:$BA$1686,Q$2,FALSE))</f>
        <v>7</v>
      </c>
      <c r="R954" s="16">
        <f>IF($C954="B",VLOOKUP($A954,Bat!$A$4:$BG$1500,R$1,FALSE),VLOOKUP($A954,Pit!$A$4:$BA$1686,R$2,FALSE))</f>
        <v>91.205206577541219</v>
      </c>
      <c r="S954" s="17">
        <f>IF($C954="B",VLOOKUP($A954,Bat!$A$4:$BG$1500,S$1,FALSE),VLOOKUP($A954,Pit!$A$4:$BA$1686,S$2,FALSE))</f>
        <v>-0.90354165244127216</v>
      </c>
      <c r="T954" s="48" t="str">
        <f>IF($C954="B",VLOOKUP($A954,Bat!$A$4:$BG$1500,T$1,FALSE),VLOOKUP($A954,Pit!$A$4:$BA$1686,T$2,FALSE))</f>
        <v>-</v>
      </c>
      <c r="U954" s="19">
        <f>IF($C954="B",VLOOKUP($A954,Bat!$A$4:$AU$1464,46,FALSE),VLOOKUP($A954,Pit!$A$4:$BD$1664,55,FALSE))</f>
        <v>800</v>
      </c>
      <c r="V954" s="19">
        <f>IF($C954="B",VLOOKUP($A954,Bat!$A$4:$BA$1464,47,FALSE),VLOOKUP($A954,Pit!$A$4:$BF$1664,56,FALSE))</f>
        <v>800</v>
      </c>
      <c r="W954" s="19">
        <f>IF($C954="B",VLOOKUP($A954,Bat!$A$4:$BA$1464,48,FALSE),VLOOKUP($A954,Pit!$A$4:$BF$1664,57,FALSE))</f>
        <v>0</v>
      </c>
      <c r="X954" s="14">
        <f t="shared" si="64"/>
        <v>1801</v>
      </c>
      <c r="Y954" s="20">
        <f t="shared" si="65"/>
        <v>951</v>
      </c>
      <c r="Z954" s="14" t="str">
        <f>IFERROR(VLOOKUP($D954,Results37!$F$3:$L$1396,Z$1,FALSE),"")</f>
        <v/>
      </c>
      <c r="AA954" s="43" t="str">
        <f>IF(ISERROR(VLOOKUP(D954,Results37!$F$3:$O$1399,AA$1,FALSE)),"",IF(VLOOKUP(D954,Results37!$F$3:$O$1399,AA$1+1,FALSE)=1,"S"&amp;VLOOKUP(D954,Results37!$F$3:$O$1399,AA$1,FALSE),VLOOKUP(D954,Results37!$F$3:$O$1399,AA$1,FALSE)))</f>
        <v/>
      </c>
      <c r="AB954" s="14" t="str">
        <f>IFERROR(VLOOKUP($D954,Results37!$F$3:$L$1396,AB$1,FALSE),"")</f>
        <v/>
      </c>
      <c r="AC954" s="14" t="str">
        <f>IFERROR(VLOOKUP($D954,Results37!$F$3:$L$1396,AC$1,FALSE),"")</f>
        <v/>
      </c>
      <c r="AD954" s="14" t="e">
        <f t="shared" si="66"/>
        <v>#VALUE!</v>
      </c>
      <c r="AE954" s="18" t="str">
        <f>IF(ISERROR(VLOOKUP($AC954&amp;"-"&amp;$F954&amp;" "&amp;G954,Bonuses!$B$1:$G$1006,4,FALSE)),"",INT(VLOOKUP($AC954&amp;"-"&amp;$F954&amp;" "&amp;$G954,Bonuses!$B$1:$G$1006,4,FALSE)))</f>
        <v/>
      </c>
      <c r="AF954" s="14" t="str">
        <f>IF(ISERROR(VLOOKUP($AC954&amp;"-"&amp;$F954,Bonuses!$B$1:$G$1006,5,FALSE)),"",IF(VLOOKUP($AC954&amp;"-"&amp;$F954,Bonuses!$B$1:$G$1006,5,FALSE)="","",VLOOKUP($AC954&amp;"-"&amp;$F954,Bonuses!$B$1:$G$1006,6,FALSE)&amp;" yrs, "&amp;VLOOKUP($AC954&amp;"-"&amp;$F954,Bonuses!$B$1:$G$1006,5,FALSE)))</f>
        <v/>
      </c>
    </row>
    <row r="955" spans="1:32" s="19" customFormat="1" hidden="1" x14ac:dyDescent="0.3">
      <c r="A955" s="19">
        <v>4186</v>
      </c>
      <c r="B955" s="19">
        <f t="shared" si="63"/>
        <v>0</v>
      </c>
      <c r="C955" s="14" t="str">
        <f>IF(ISNUMBER(IFERROR(VLOOKUP($A955,Pit!$A$4:$A$600,1,FALSE),"B")),"P","B")</f>
        <v>P</v>
      </c>
      <c r="D955" s="15">
        <f>IF($C955="B",VLOOKUP($A955,Bat!$A$4:$BG$1500,D$1,FALSE),VLOOKUP($A955,Pit!$A$4:$BA$1686,D$2,FALSE))</f>
        <v>4186</v>
      </c>
      <c r="E955" s="14" t="str">
        <f>IF($C955="B",VLOOKUP($A955,Bat!$A$4:$BG$1500,E$1,FALSE),VLOOKUP($A955,Pit!$A$4:$BA$1686,E$2,FALSE))</f>
        <v>RP</v>
      </c>
      <c r="F955" s="14" t="str">
        <f>IF($C955="B",VLOOKUP($A955,Bat!$A$4:$BG$1500,F$1,FALSE),VLOOKUP($A955,Pit!$A$4:$BA$1686,F$2,FALSE))</f>
        <v>Ramiro</v>
      </c>
      <c r="G955" s="14" t="str">
        <f>IF($C955="B",VLOOKUP($A955,Bat!$A$4:$BG$1500,G$1,FALSE),VLOOKUP($A955,Pit!$A$4:$BA$1686,G$2,FALSE))</f>
        <v>Gonzáles</v>
      </c>
      <c r="H955" s="14">
        <f>IF($C955="B",VLOOKUP($A955,Bat!$A$4:$BG$1500,H$1,FALSE),VLOOKUP($A955,Pit!$A$4:$BA$1686,H$2,FALSE))</f>
        <v>22</v>
      </c>
      <c r="I955" s="14" t="str">
        <f>IF($C955="B",VLOOKUP($A955,Bat!$A$4:$BG$1500,I$1,FALSE),VLOOKUP($A955,Pit!$A$4:$BA$1686,I$2,FALSE))</f>
        <v>R</v>
      </c>
      <c r="J955" s="14" t="str">
        <f>IF($C955="B",VLOOKUP($A955,Bat!$A$4:$BG$1500,J$1,FALSE),VLOOKUP($A955,Pit!$A$4:$BA$1686,J$2,FALSE))</f>
        <v>R</v>
      </c>
      <c r="K955" s="14" t="str">
        <f>IF($C955="B",VLOOKUP($A955,Bat!$A$4:$BG$1500,K$1,FALSE),VLOOKUP($A955,Pit!$A$4:$BA$1686,K$2,FALSE))</f>
        <v>High</v>
      </c>
      <c r="L955" s="15" t="str">
        <f>IF($C955="B",VLOOKUP($A955,Bat!$A$4:$BG$1500,L$1,FALSE),VLOOKUP($A955,Pit!$A$4:$BA$1686,L$2,FALSE))</f>
        <v>Normal</v>
      </c>
      <c r="M955" s="14">
        <f>IF($C955="B",VLOOKUP($A955,Bat!$A$4:$BG$1500,M$1,FALSE),VLOOKUP($A955,Pit!$A$4:$BA$1686,M$2,FALSE))</f>
        <v>4</v>
      </c>
      <c r="N955" s="14">
        <f>IF($C955="B",VLOOKUP($A955,Bat!$A$4:$BG$1500,N$1,FALSE),VLOOKUP($A955,Pit!$A$4:$BA$1686,N$2,FALSE))</f>
        <v>1</v>
      </c>
      <c r="O955" s="14">
        <f>IF($C955="B",VLOOKUP($A955,Bat!$A$4:$BG$1500,O$1,FALSE),VLOOKUP($A955,Pit!$A$4:$BA$1686,O$2,FALSE))</f>
        <v>2</v>
      </c>
      <c r="P955" s="14" t="str">
        <f>IF($C955="B",VLOOKUP($A955,Bat!$A$4:$BG$1500,P$1,FALSE),VLOOKUP($A955,Pit!$A$4:$BA$1686,P$2,FALSE))</f>
        <v>89-91 Mph</v>
      </c>
      <c r="Q955" s="15">
        <f>IF($C955="B",VLOOKUP($A955,Bat!$A$4:$BG$1500,Q$1,FALSE),VLOOKUP($A955,Pit!$A$4:$BA$1686,Q$2,FALSE))</f>
        <v>6</v>
      </c>
      <c r="R955" s="16">
        <f>IF($C955="B",VLOOKUP($A955,Bat!$A$4:$BG$1500,R$1,FALSE),VLOOKUP($A955,Pit!$A$4:$BA$1686,R$2,FALSE))</f>
        <v>91.134538711001426</v>
      </c>
      <c r="S955" s="17">
        <f>IF($C955="B",VLOOKUP($A955,Bat!$A$4:$BG$1500,S$1,FALSE),VLOOKUP($A955,Pit!$A$4:$BA$1686,S$2,FALSE))</f>
        <v>-0.91006123408923068</v>
      </c>
      <c r="T955" s="48" t="str">
        <f>IF($C955="B",VLOOKUP($A955,Bat!$A$4:$BG$1500,T$1,FALSE),VLOOKUP($A955,Pit!$A$4:$BA$1686,T$2,FALSE))</f>
        <v>-</v>
      </c>
      <c r="U955" s="19">
        <f>IF($C955="B",VLOOKUP($A955,Bat!$A$4:$AU$1464,46,FALSE),VLOOKUP($A955,Pit!$A$4:$BD$1664,55,FALSE))</f>
        <v>800</v>
      </c>
      <c r="V955" s="19">
        <f>IF($C955="B",VLOOKUP($A955,Bat!$A$4:$BA$1464,47,FALSE),VLOOKUP($A955,Pit!$A$4:$BF$1664,56,FALSE))</f>
        <v>800</v>
      </c>
      <c r="W955" s="19">
        <f>IF($C955="B",VLOOKUP($A955,Bat!$A$4:$BA$1464,48,FALSE),VLOOKUP($A955,Pit!$A$4:$BF$1664,57,FALSE))</f>
        <v>0</v>
      </c>
      <c r="X955" s="14">
        <f t="shared" si="64"/>
        <v>1803</v>
      </c>
      <c r="Y955" s="20">
        <f t="shared" si="65"/>
        <v>953</v>
      </c>
      <c r="Z955" s="14" t="str">
        <f>IFERROR(VLOOKUP($D955,Results37!$F$3:$L$1396,Z$1,FALSE),"")</f>
        <v/>
      </c>
      <c r="AA955" s="43" t="str">
        <f>IF(ISERROR(VLOOKUP(D955,Results37!$F$3:$O$1399,AA$1,FALSE)),"",IF(VLOOKUP(D955,Results37!$F$3:$O$1399,AA$1+1,FALSE)=1,"S"&amp;VLOOKUP(D955,Results37!$F$3:$O$1399,AA$1,FALSE),VLOOKUP(D955,Results37!$F$3:$O$1399,AA$1,FALSE)))</f>
        <v/>
      </c>
      <c r="AB955" s="14" t="str">
        <f>IFERROR(VLOOKUP($D955,Results37!$F$3:$L$1396,AB$1,FALSE),"")</f>
        <v/>
      </c>
      <c r="AC955" s="14" t="str">
        <f>IFERROR(VLOOKUP($D955,Results37!$F$3:$L$1396,AC$1,FALSE),"")</f>
        <v/>
      </c>
      <c r="AD955" s="14" t="e">
        <f t="shared" si="66"/>
        <v>#VALUE!</v>
      </c>
      <c r="AE955" s="18" t="str">
        <f>IF(ISERROR(VLOOKUP($AC955&amp;"-"&amp;$F955&amp;" "&amp;G955,Bonuses!$B$1:$G$1006,4,FALSE)),"",INT(VLOOKUP($AC955&amp;"-"&amp;$F955&amp;" "&amp;$G955,Bonuses!$B$1:$G$1006,4,FALSE)))</f>
        <v/>
      </c>
      <c r="AF955" s="14" t="str">
        <f>IF(ISERROR(VLOOKUP($AC955&amp;"-"&amp;$F955,Bonuses!$B$1:$G$1006,5,FALSE)),"",IF(VLOOKUP($AC955&amp;"-"&amp;$F955,Bonuses!$B$1:$G$1006,5,FALSE)="","",VLOOKUP($AC955&amp;"-"&amp;$F955,Bonuses!$B$1:$G$1006,6,FALSE)&amp;" yrs, "&amp;VLOOKUP($AC955&amp;"-"&amp;$F955,Bonuses!$B$1:$G$1006,5,FALSE)))</f>
        <v/>
      </c>
    </row>
    <row r="956" spans="1:32" s="19" customFormat="1" hidden="1" x14ac:dyDescent="0.3">
      <c r="A956" s="19">
        <v>12238</v>
      </c>
      <c r="B956" s="19">
        <f t="shared" si="63"/>
        <v>0</v>
      </c>
      <c r="C956" s="14" t="str">
        <f>IF(ISNUMBER(IFERROR(VLOOKUP($A956,Pit!$A$4:$A$600,1,FALSE),"B")),"P","B")</f>
        <v>B</v>
      </c>
      <c r="D956" s="15">
        <f>IF($C956="B",VLOOKUP($A956,Bat!$A$4:$BG$1500,D$1,FALSE),VLOOKUP($A956,Pit!$A$4:$BA$1686,D$2,FALSE))</f>
        <v>12238</v>
      </c>
      <c r="E956" s="14" t="str">
        <f>IF($C956="B",VLOOKUP($A956,Bat!$A$4:$BG$1500,E$1,FALSE),VLOOKUP($A956,Pit!$A$4:$BA$1686,E$2,FALSE))</f>
        <v>C</v>
      </c>
      <c r="F956" s="14" t="str">
        <f>IF($C956="B",VLOOKUP($A956,Bat!$A$4:$BG$1500,F$1,FALSE),VLOOKUP($A956,Pit!$A$4:$BA$1686,F$2,FALSE))</f>
        <v>Eibe</v>
      </c>
      <c r="G956" s="14" t="str">
        <f>IF($C956="B",VLOOKUP($A956,Bat!$A$4:$BG$1500,G$1,FALSE),VLOOKUP($A956,Pit!$A$4:$BA$1686,G$2,FALSE))</f>
        <v>van Meggelen</v>
      </c>
      <c r="H956" s="14">
        <f>IF($C956="B",VLOOKUP($A956,Bat!$A$4:$BG$1500,H$1,FALSE),VLOOKUP($A956,Pit!$A$4:$BA$1686,H$2,FALSE))</f>
        <v>21</v>
      </c>
      <c r="I956" s="14" t="str">
        <f>IF($C956="B",VLOOKUP($A956,Bat!$A$4:$BG$1500,I$1,FALSE),VLOOKUP($A956,Pit!$A$4:$BA$1686,I$2,FALSE))</f>
        <v>R</v>
      </c>
      <c r="J956" s="14" t="str">
        <f>IF($C956="B",VLOOKUP($A956,Bat!$A$4:$BG$1500,J$1,FALSE),VLOOKUP($A956,Pit!$A$4:$BA$1686,J$2,FALSE))</f>
        <v>R</v>
      </c>
      <c r="K956" s="14" t="str">
        <f>IF($C956="B",VLOOKUP($A956,Bat!$A$4:$BG$1500,K$1,FALSE),VLOOKUP($A956,Pit!$A$4:$BA$1686,K$2,FALSE))</f>
        <v>Low</v>
      </c>
      <c r="L956" s="15" t="str">
        <f>IF($C956="B",VLOOKUP($A956,Bat!$A$4:$BG$1500,L$1,FALSE),VLOOKUP($A956,Pit!$A$4:$BA$1686,L$2,FALSE))</f>
        <v>Normal</v>
      </c>
      <c r="M956" s="14">
        <f>IF($C956="B",VLOOKUP($A956,Bat!$A$4:$BG$1500,M$1,FALSE),VLOOKUP($A956,Pit!$A$4:$BA$1686,M$2,FALSE))</f>
        <v>2</v>
      </c>
      <c r="N956" s="14">
        <f>IF($C956="B",VLOOKUP($A956,Bat!$A$4:$BG$1500,N$1,FALSE),VLOOKUP($A956,Pit!$A$4:$BA$1686,N$2,FALSE))</f>
        <v>3</v>
      </c>
      <c r="O956" s="14">
        <f>IF($C956="B",VLOOKUP($A956,Bat!$A$4:$BG$1500,O$1,FALSE),VLOOKUP($A956,Pit!$A$4:$BA$1686,O$2,FALSE))</f>
        <v>4</v>
      </c>
      <c r="P956" s="14">
        <f>IF($C956="B",VLOOKUP($A956,Bat!$A$4:$BG$1500,P$1,FALSE),VLOOKUP($A956,Pit!$A$4:$BA$1686,P$2,FALSE))</f>
        <v>6</v>
      </c>
      <c r="Q956" s="15">
        <f>IF($C956="B",VLOOKUP($A956,Bat!$A$4:$BG$1500,Q$1,FALSE),VLOOKUP($A956,Pit!$A$4:$BA$1686,Q$2,FALSE))</f>
        <v>2</v>
      </c>
      <c r="R956" s="16">
        <f>IF($C956="B",VLOOKUP($A956,Bat!$A$4:$BG$1500,R$1,FALSE),VLOOKUP($A956,Pit!$A$4:$BA$1686,R$2,FALSE))</f>
        <v>103.91852983294105</v>
      </c>
      <c r="S956" s="17">
        <f>IF($C956="B",VLOOKUP($A956,Bat!$A$4:$BG$1500,S$1,FALSE),VLOOKUP($A956,Pit!$A$4:$BA$1686,S$2,FALSE))</f>
        <v>-0.8751310865666676</v>
      </c>
      <c r="T956" s="48" t="str">
        <f>IF($C956="B",VLOOKUP($A956,Bat!$A$4:$BG$1500,T$1,FALSE),VLOOKUP($A956,Pit!$A$4:$BA$1686,T$2,FALSE))</f>
        <v>-</v>
      </c>
      <c r="U956" s="19">
        <f>IF($C956="B",VLOOKUP($A956,Bat!$A$4:$AU$1464,46,FALSE),VLOOKUP($A956,Pit!$A$4:$BD$1664,55,FALSE))</f>
        <v>800</v>
      </c>
      <c r="V956" s="19">
        <f>IF($C956="B",VLOOKUP($A956,Bat!$A$4:$BA$1464,47,FALSE),VLOOKUP($A956,Pit!$A$4:$BF$1664,56,FALSE))</f>
        <v>800</v>
      </c>
      <c r="W956" s="19">
        <f>IF($C956="B",VLOOKUP($A956,Bat!$A$4:$BA$1464,48,FALSE),VLOOKUP($A956,Pit!$A$4:$BF$1664,57,FALSE))</f>
        <v>0</v>
      </c>
      <c r="X956" s="14">
        <f t="shared" si="64"/>
        <v>1790</v>
      </c>
      <c r="Y956" s="20">
        <f t="shared" si="65"/>
        <v>940</v>
      </c>
      <c r="Z956" s="14" t="str">
        <f>IFERROR(VLOOKUP($D956,Results37!$F$3:$L$1396,Z$1,FALSE),"")</f>
        <v/>
      </c>
      <c r="AA956" s="43" t="str">
        <f>IF(ISERROR(VLOOKUP(D956,Results37!$F$3:$O$1399,AA$1,FALSE)),"",IF(VLOOKUP(D956,Results37!$F$3:$O$1399,AA$1+1,FALSE)=1,"S"&amp;VLOOKUP(D956,Results37!$F$3:$O$1399,AA$1,FALSE),VLOOKUP(D956,Results37!$F$3:$O$1399,AA$1,FALSE)))</f>
        <v/>
      </c>
      <c r="AB956" s="14" t="str">
        <f>IFERROR(VLOOKUP($D956,Results37!$F$3:$L$1396,AB$1,FALSE),"")</f>
        <v/>
      </c>
      <c r="AC956" s="14" t="str">
        <f>IFERROR(VLOOKUP($D956,Results37!$F$3:$L$1396,AC$1,FALSE),"")</f>
        <v/>
      </c>
      <c r="AD956" s="14" t="e">
        <f t="shared" si="66"/>
        <v>#VALUE!</v>
      </c>
      <c r="AE956" s="18" t="str">
        <f>IF(ISERROR(VLOOKUP($AC956&amp;"-"&amp;$F956&amp;" "&amp;G956,Bonuses!$B$1:$G$1006,4,FALSE)),"",INT(VLOOKUP($AC956&amp;"-"&amp;$F956&amp;" "&amp;$G956,Bonuses!$B$1:$G$1006,4,FALSE)))</f>
        <v/>
      </c>
      <c r="AF956" s="14" t="str">
        <f>AA956&amp;"."&amp;AB956&amp;" ("&amp;Z956&amp;") - "&amp;E956&amp;" "&amp;F956&amp;" "&amp;G956</f>
        <v>. () - C Eibe van Meggelen</v>
      </c>
    </row>
    <row r="957" spans="1:32" s="19" customFormat="1" hidden="1" x14ac:dyDescent="0.3">
      <c r="A957" s="19">
        <v>15531</v>
      </c>
      <c r="B957" s="19">
        <f t="shared" si="63"/>
        <v>0</v>
      </c>
      <c r="C957" s="14" t="str">
        <f>IF(ISNUMBER(IFERROR(VLOOKUP($A957,Pit!$A$4:$A$600,1,FALSE),"B")),"P","B")</f>
        <v>P</v>
      </c>
      <c r="D957" s="15">
        <f>IF($C957="B",VLOOKUP($A957,Bat!$A$4:$BG$1500,D$1,FALSE),VLOOKUP($A957,Pit!$A$4:$BA$1686,D$2,FALSE))</f>
        <v>15531</v>
      </c>
      <c r="E957" s="14" t="str">
        <f>IF($C957="B",VLOOKUP($A957,Bat!$A$4:$BG$1500,E$1,FALSE),VLOOKUP($A957,Pit!$A$4:$BA$1686,E$2,FALSE))</f>
        <v>RP</v>
      </c>
      <c r="F957" s="14" t="str">
        <f>IF($C957="B",VLOOKUP($A957,Bat!$A$4:$BG$1500,F$1,FALSE),VLOOKUP($A957,Pit!$A$4:$BA$1686,F$2,FALSE))</f>
        <v>Ryan</v>
      </c>
      <c r="G957" s="14" t="str">
        <f>IF($C957="B",VLOOKUP($A957,Bat!$A$4:$BG$1500,G$1,FALSE),VLOOKUP($A957,Pit!$A$4:$BA$1686,G$2,FALSE))</f>
        <v>Wigmore</v>
      </c>
      <c r="H957" s="14">
        <f>IF($C957="B",VLOOKUP($A957,Bat!$A$4:$BG$1500,H$1,FALSE),VLOOKUP($A957,Pit!$A$4:$BA$1686,H$2,FALSE))</f>
        <v>22</v>
      </c>
      <c r="I957" s="14" t="str">
        <f>IF($C957="B",VLOOKUP($A957,Bat!$A$4:$BG$1500,I$1,FALSE),VLOOKUP($A957,Pit!$A$4:$BA$1686,I$2,FALSE))</f>
        <v>L</v>
      </c>
      <c r="J957" s="14" t="str">
        <f>IF($C957="B",VLOOKUP($A957,Bat!$A$4:$BG$1500,J$1,FALSE),VLOOKUP($A957,Pit!$A$4:$BA$1686,J$2,FALSE))</f>
        <v>L</v>
      </c>
      <c r="K957" s="14" t="str">
        <f>IF($C957="B",VLOOKUP($A957,Bat!$A$4:$BG$1500,K$1,FALSE),VLOOKUP($A957,Pit!$A$4:$BA$1686,K$2,FALSE))</f>
        <v>Low</v>
      </c>
      <c r="L957" s="15" t="str">
        <f>IF($C957="B",VLOOKUP($A957,Bat!$A$4:$BG$1500,L$1,FALSE),VLOOKUP($A957,Pit!$A$4:$BA$1686,L$2,FALSE))</f>
        <v>Normal</v>
      </c>
      <c r="M957" s="14">
        <f>IF($C957="B",VLOOKUP($A957,Bat!$A$4:$BG$1500,M$1,FALSE),VLOOKUP($A957,Pit!$A$4:$BA$1686,M$2,FALSE))</f>
        <v>4</v>
      </c>
      <c r="N957" s="14">
        <f>IF($C957="B",VLOOKUP($A957,Bat!$A$4:$BG$1500,N$1,FALSE),VLOOKUP($A957,Pit!$A$4:$BA$1686,N$2,FALSE))</f>
        <v>2</v>
      </c>
      <c r="O957" s="14">
        <f>IF($C957="B",VLOOKUP($A957,Bat!$A$4:$BG$1500,O$1,FALSE),VLOOKUP($A957,Pit!$A$4:$BA$1686,O$2,FALSE))</f>
        <v>2</v>
      </c>
      <c r="P957" s="14" t="str">
        <f>IF($C957="B",VLOOKUP($A957,Bat!$A$4:$BG$1500,P$1,FALSE),VLOOKUP($A957,Pit!$A$4:$BA$1686,P$2,FALSE))</f>
        <v>87-89 Mph</v>
      </c>
      <c r="Q957" s="15">
        <f>IF($C957="B",VLOOKUP($A957,Bat!$A$4:$BG$1500,Q$1,FALSE),VLOOKUP($A957,Pit!$A$4:$BA$1686,Q$2,FALSE))</f>
        <v>7</v>
      </c>
      <c r="R957" s="16">
        <f>IF($C957="B",VLOOKUP($A957,Bat!$A$4:$BG$1500,R$1,FALSE),VLOOKUP($A957,Pit!$A$4:$BA$1686,R$2,FALSE))</f>
        <v>92.441865514330175</v>
      </c>
      <c r="S957" s="17">
        <f>IF($C957="B",VLOOKUP($A957,Bat!$A$4:$BG$1500,S$1,FALSE),VLOOKUP($A957,Pit!$A$4:$BA$1686,S$2,FALSE))</f>
        <v>-0.78945162391984947</v>
      </c>
      <c r="T957" s="48" t="str">
        <f>IF($C957="B",VLOOKUP($A957,Bat!$A$4:$BG$1500,T$1,FALSE),VLOOKUP($A957,Pit!$A$4:$BA$1686,T$2,FALSE))</f>
        <v>-</v>
      </c>
      <c r="U957" s="19">
        <f>IF($C957="B",VLOOKUP($A957,Bat!$A$4:$AU$1464,46,FALSE),VLOOKUP($A957,Pit!$A$4:$BD$1664,55,FALSE))</f>
        <v>800</v>
      </c>
      <c r="V957" s="19">
        <f>IF($C957="B",VLOOKUP($A957,Bat!$A$4:$BA$1464,47,FALSE),VLOOKUP($A957,Pit!$A$4:$BF$1664,56,FALSE))</f>
        <v>800</v>
      </c>
      <c r="W957" s="19">
        <f>IF($C957="B",VLOOKUP($A957,Bat!$A$4:$BA$1464,48,FALSE),VLOOKUP($A957,Pit!$A$4:$BF$1664,57,FALSE))</f>
        <v>0</v>
      </c>
      <c r="X957" s="14">
        <f t="shared" si="64"/>
        <v>1764</v>
      </c>
      <c r="Y957" s="20">
        <f t="shared" si="65"/>
        <v>914</v>
      </c>
      <c r="Z957" s="14" t="str">
        <f>IFERROR(VLOOKUP($D957,Results37!$F$3:$L$1396,Z$1,FALSE),"")</f>
        <v/>
      </c>
      <c r="AA957" s="43" t="str">
        <f>IF(ISERROR(VLOOKUP(D957,Results37!$F$3:$O$1399,AA$1,FALSE)),"",IF(VLOOKUP(D957,Results37!$F$3:$O$1399,AA$1+1,FALSE)=1,"S"&amp;VLOOKUP(D957,Results37!$F$3:$O$1399,AA$1,FALSE),VLOOKUP(D957,Results37!$F$3:$O$1399,AA$1,FALSE)))</f>
        <v/>
      </c>
      <c r="AB957" s="14" t="str">
        <f>IFERROR(VLOOKUP($D957,Results37!$F$3:$L$1396,AB$1,FALSE),"")</f>
        <v/>
      </c>
      <c r="AC957" s="14" t="str">
        <f>IFERROR(VLOOKUP($D957,Results37!$F$3:$L$1396,AC$1,FALSE),"")</f>
        <v/>
      </c>
      <c r="AD957" s="14" t="e">
        <f t="shared" si="66"/>
        <v>#VALUE!</v>
      </c>
      <c r="AE957" s="18" t="str">
        <f>IF(ISERROR(VLOOKUP($AC957&amp;"-"&amp;$F957&amp;" "&amp;G957,Bonuses!$B$1:$G$1006,4,FALSE)),"",INT(VLOOKUP($AC957&amp;"-"&amp;$F957&amp;" "&amp;$G957,Bonuses!$B$1:$G$1006,4,FALSE)))</f>
        <v/>
      </c>
      <c r="AF957" s="14" t="str">
        <f>IF(ISERROR(VLOOKUP($AC957&amp;"-"&amp;$F957,Bonuses!$B$1:$G$1006,5,FALSE)),"",IF(VLOOKUP($AC957&amp;"-"&amp;$F957,Bonuses!$B$1:$G$1006,5,FALSE)="","",VLOOKUP($AC957&amp;"-"&amp;$F957,Bonuses!$B$1:$G$1006,6,FALSE)&amp;" yrs, "&amp;VLOOKUP($AC957&amp;"-"&amp;$F957,Bonuses!$B$1:$G$1006,5,FALSE)))</f>
        <v/>
      </c>
    </row>
    <row r="958" spans="1:32" s="19" customFormat="1" hidden="1" x14ac:dyDescent="0.3">
      <c r="A958" s="19">
        <v>13358</v>
      </c>
      <c r="B958" s="19">
        <f t="shared" si="63"/>
        <v>0</v>
      </c>
      <c r="C958" s="14" t="str">
        <f>IF(ISNUMBER(IFERROR(VLOOKUP($A958,Pit!$A$4:$A$600,1,FALSE),"B")),"P","B")</f>
        <v>P</v>
      </c>
      <c r="D958" s="15">
        <f>IF($C958="B",VLOOKUP($A958,Bat!$A$4:$BG$1500,D$1,FALSE),VLOOKUP($A958,Pit!$A$4:$BA$1686,D$2,FALSE))</f>
        <v>13358</v>
      </c>
      <c r="E958" s="14" t="str">
        <f>IF($C958="B",VLOOKUP($A958,Bat!$A$4:$BG$1500,E$1,FALSE),VLOOKUP($A958,Pit!$A$4:$BA$1686,E$2,FALSE))</f>
        <v>RP</v>
      </c>
      <c r="F958" s="14" t="str">
        <f>IF($C958="B",VLOOKUP($A958,Bat!$A$4:$BG$1500,F$1,FALSE),VLOOKUP($A958,Pit!$A$4:$BA$1686,F$2,FALSE))</f>
        <v>Robinson</v>
      </c>
      <c r="G958" s="14" t="str">
        <f>IF($C958="B",VLOOKUP($A958,Bat!$A$4:$BG$1500,G$1,FALSE),VLOOKUP($A958,Pit!$A$4:$BA$1686,G$2,FALSE))</f>
        <v>Canales</v>
      </c>
      <c r="H958" s="14">
        <f>IF($C958="B",VLOOKUP($A958,Bat!$A$4:$BG$1500,H$1,FALSE),VLOOKUP($A958,Pit!$A$4:$BA$1686,H$2,FALSE))</f>
        <v>21</v>
      </c>
      <c r="I958" s="14" t="str">
        <f>IF($C958="B",VLOOKUP($A958,Bat!$A$4:$BG$1500,I$1,FALSE),VLOOKUP($A958,Pit!$A$4:$BA$1686,I$2,FALSE))</f>
        <v>R</v>
      </c>
      <c r="J958" s="14" t="str">
        <f>IF($C958="B",VLOOKUP($A958,Bat!$A$4:$BG$1500,J$1,FALSE),VLOOKUP($A958,Pit!$A$4:$BA$1686,J$2,FALSE))</f>
        <v>R</v>
      </c>
      <c r="K958" s="14" t="str">
        <f>IF($C958="B",VLOOKUP($A958,Bat!$A$4:$BG$1500,K$1,FALSE),VLOOKUP($A958,Pit!$A$4:$BA$1686,K$2,FALSE))</f>
        <v>Low</v>
      </c>
      <c r="L958" s="15" t="str">
        <f>IF($C958="B",VLOOKUP($A958,Bat!$A$4:$BG$1500,L$1,FALSE),VLOOKUP($A958,Pit!$A$4:$BA$1686,L$2,FALSE))</f>
        <v>Normal</v>
      </c>
      <c r="M958" s="14">
        <f>IF($C958="B",VLOOKUP($A958,Bat!$A$4:$BG$1500,M$1,FALSE),VLOOKUP($A958,Pit!$A$4:$BA$1686,M$2,FALSE))</f>
        <v>4</v>
      </c>
      <c r="N958" s="14">
        <f>IF($C958="B",VLOOKUP($A958,Bat!$A$4:$BG$1500,N$1,FALSE),VLOOKUP($A958,Pit!$A$4:$BA$1686,N$2,FALSE))</f>
        <v>2</v>
      </c>
      <c r="O958" s="14">
        <f>IF($C958="B",VLOOKUP($A958,Bat!$A$4:$BG$1500,O$1,FALSE),VLOOKUP($A958,Pit!$A$4:$BA$1686,O$2,FALSE))</f>
        <v>2</v>
      </c>
      <c r="P958" s="14" t="str">
        <f>IF($C958="B",VLOOKUP($A958,Bat!$A$4:$BG$1500,P$1,FALSE),VLOOKUP($A958,Pit!$A$4:$BA$1686,P$2,FALSE))</f>
        <v>93-95 Mph</v>
      </c>
      <c r="Q958" s="15">
        <f>IF($C958="B",VLOOKUP($A958,Bat!$A$4:$BG$1500,Q$1,FALSE),VLOOKUP($A958,Pit!$A$4:$BA$1686,Q$2,FALSE))</f>
        <v>4</v>
      </c>
      <c r="R958" s="16">
        <f>IF($C958="B",VLOOKUP($A958,Bat!$A$4:$BG$1500,R$1,FALSE),VLOOKUP($A958,Pit!$A$4:$BA$1686,R$2,FALSE))</f>
        <v>92.230262114339979</v>
      </c>
      <c r="S958" s="17">
        <f>IF($C958="B",VLOOKUP($A958,Bat!$A$4:$BG$1500,S$1,FALSE),VLOOKUP($A958,Pit!$A$4:$BA$1686,S$2,FALSE))</f>
        <v>-0.80897344778083802</v>
      </c>
      <c r="T958" s="48" t="str">
        <f>IF($C958="B",VLOOKUP($A958,Bat!$A$4:$BG$1500,T$1,FALSE),VLOOKUP($A958,Pit!$A$4:$BA$1686,T$2,FALSE))</f>
        <v>-</v>
      </c>
      <c r="U958" s="19">
        <f>IF($C958="B",VLOOKUP($A958,Bat!$A$4:$AU$1464,46,FALSE),VLOOKUP($A958,Pit!$A$4:$BD$1664,55,FALSE))</f>
        <v>800</v>
      </c>
      <c r="V958" s="19">
        <f>IF($C958="B",VLOOKUP($A958,Bat!$A$4:$BA$1464,47,FALSE),VLOOKUP($A958,Pit!$A$4:$BF$1664,56,FALSE))</f>
        <v>800</v>
      </c>
      <c r="W958" s="19">
        <f>IF($C958="B",VLOOKUP($A958,Bat!$A$4:$BA$1464,48,FALSE),VLOOKUP($A958,Pit!$A$4:$BF$1664,57,FALSE))</f>
        <v>0</v>
      </c>
      <c r="X958" s="14">
        <f t="shared" si="64"/>
        <v>1769</v>
      </c>
      <c r="Y958" s="20">
        <f t="shared" si="65"/>
        <v>919</v>
      </c>
      <c r="Z958" s="14" t="str">
        <f>IFERROR(VLOOKUP($D958,Results37!$F$3:$L$1396,Z$1,FALSE),"")</f>
        <v/>
      </c>
      <c r="AA958" s="43" t="str">
        <f>IF(ISERROR(VLOOKUP(D958,Results37!$F$3:$O$1399,AA$1,FALSE)),"",IF(VLOOKUP(D958,Results37!$F$3:$O$1399,AA$1+1,FALSE)=1,"S"&amp;VLOOKUP(D958,Results37!$F$3:$O$1399,AA$1,FALSE),VLOOKUP(D958,Results37!$F$3:$O$1399,AA$1,FALSE)))</f>
        <v/>
      </c>
      <c r="AB958" s="14" t="str">
        <f>IFERROR(VLOOKUP($D958,Results37!$F$3:$L$1396,AB$1,FALSE),"")</f>
        <v/>
      </c>
      <c r="AC958" s="14" t="str">
        <f>IFERROR(VLOOKUP($D958,Results37!$F$3:$L$1396,AC$1,FALSE),"")</f>
        <v/>
      </c>
      <c r="AD958" s="14" t="e">
        <f t="shared" si="66"/>
        <v>#VALUE!</v>
      </c>
      <c r="AE958" s="18" t="str">
        <f>IF(ISERROR(VLOOKUP($AC958&amp;"-"&amp;$F958&amp;" "&amp;G958,Bonuses!$B$1:$G$1006,4,FALSE)),"",INT(VLOOKUP($AC958&amp;"-"&amp;$F958&amp;" "&amp;$G958,Bonuses!$B$1:$G$1006,4,FALSE)))</f>
        <v/>
      </c>
      <c r="AF958" s="14" t="str">
        <f>AA958&amp;"."&amp;AB958&amp;" ("&amp;Z958&amp;") - "&amp;E958&amp;" "&amp;F958&amp;" "&amp;G958</f>
        <v>. () - RP Robinson Canales</v>
      </c>
    </row>
    <row r="959" spans="1:32" s="19" customFormat="1" hidden="1" x14ac:dyDescent="0.3">
      <c r="A959" s="19">
        <v>9040</v>
      </c>
      <c r="B959" s="19">
        <f t="shared" si="63"/>
        <v>0</v>
      </c>
      <c r="C959" s="14" t="str">
        <f>IF(ISNUMBER(IFERROR(VLOOKUP($A959,Pit!$A$4:$A$600,1,FALSE),"B")),"P","B")</f>
        <v>P</v>
      </c>
      <c r="D959" s="15">
        <f>IF($C959="B",VLOOKUP($A959,Bat!$A$4:$BG$1500,D$1,FALSE),VLOOKUP($A959,Pit!$A$4:$BA$1686,D$2,FALSE))</f>
        <v>9040</v>
      </c>
      <c r="E959" s="14" t="str">
        <f>IF($C959="B",VLOOKUP($A959,Bat!$A$4:$BG$1500,E$1,FALSE),VLOOKUP($A959,Pit!$A$4:$BA$1686,E$2,FALSE))</f>
        <v>RP</v>
      </c>
      <c r="F959" s="14" t="str">
        <f>IF($C959="B",VLOOKUP($A959,Bat!$A$4:$BG$1500,F$1,FALSE),VLOOKUP($A959,Pit!$A$4:$BA$1686,F$2,FALSE))</f>
        <v>Jesús</v>
      </c>
      <c r="G959" s="14" t="str">
        <f>IF($C959="B",VLOOKUP($A959,Bat!$A$4:$BG$1500,G$1,FALSE),VLOOKUP($A959,Pit!$A$4:$BA$1686,G$2,FALSE))</f>
        <v>Martínez</v>
      </c>
      <c r="H959" s="14">
        <f>IF($C959="B",VLOOKUP($A959,Bat!$A$4:$BG$1500,H$1,FALSE),VLOOKUP($A959,Pit!$A$4:$BA$1686,H$2,FALSE))</f>
        <v>21</v>
      </c>
      <c r="I959" s="14" t="str">
        <f>IF($C959="B",VLOOKUP($A959,Bat!$A$4:$BG$1500,I$1,FALSE),VLOOKUP($A959,Pit!$A$4:$BA$1686,I$2,FALSE))</f>
        <v>R</v>
      </c>
      <c r="J959" s="14" t="str">
        <f>IF($C959="B",VLOOKUP($A959,Bat!$A$4:$BG$1500,J$1,FALSE),VLOOKUP($A959,Pit!$A$4:$BA$1686,J$2,FALSE))</f>
        <v>L</v>
      </c>
      <c r="K959" s="14" t="str">
        <f>IF($C959="B",VLOOKUP($A959,Bat!$A$4:$BG$1500,K$1,FALSE),VLOOKUP($A959,Pit!$A$4:$BA$1686,K$2,FALSE))</f>
        <v>High</v>
      </c>
      <c r="L959" s="15" t="str">
        <f>IF($C959="B",VLOOKUP($A959,Bat!$A$4:$BG$1500,L$1,FALSE),VLOOKUP($A959,Pit!$A$4:$BA$1686,L$2,FALSE))</f>
        <v>Normal</v>
      </c>
      <c r="M959" s="14">
        <f>IF($C959="B",VLOOKUP($A959,Bat!$A$4:$BG$1500,M$1,FALSE),VLOOKUP($A959,Pit!$A$4:$BA$1686,M$2,FALSE))</f>
        <v>2</v>
      </c>
      <c r="N959" s="14">
        <f>IF($C959="B",VLOOKUP($A959,Bat!$A$4:$BG$1500,N$1,FALSE),VLOOKUP($A959,Pit!$A$4:$BA$1686,N$2,FALSE))</f>
        <v>1</v>
      </c>
      <c r="O959" s="14">
        <f>IF($C959="B",VLOOKUP($A959,Bat!$A$4:$BG$1500,O$1,FALSE),VLOOKUP($A959,Pit!$A$4:$BA$1686,O$2,FALSE))</f>
        <v>3</v>
      </c>
      <c r="P959" s="14" t="str">
        <f>IF($C959="B",VLOOKUP($A959,Bat!$A$4:$BG$1500,P$1,FALSE),VLOOKUP($A959,Pit!$A$4:$BA$1686,P$2,FALSE))</f>
        <v>86-88 Mph</v>
      </c>
      <c r="Q959" s="15">
        <f>IF($C959="B",VLOOKUP($A959,Bat!$A$4:$BG$1500,Q$1,FALSE),VLOOKUP($A959,Pit!$A$4:$BA$1686,Q$2,FALSE))</f>
        <v>6</v>
      </c>
      <c r="R959" s="16">
        <f>IF($C959="B",VLOOKUP($A959,Bat!$A$4:$BG$1500,R$1,FALSE),VLOOKUP($A959,Pit!$A$4:$BA$1686,R$2,FALSE))</f>
        <v>91.070728552808234</v>
      </c>
      <c r="S959" s="17">
        <f>IF($C959="B",VLOOKUP($A959,Bat!$A$4:$BG$1500,S$1,FALSE),VLOOKUP($A959,Pit!$A$4:$BA$1686,S$2,FALSE))</f>
        <v>-0.91594814643963252</v>
      </c>
      <c r="T959" s="48" t="str">
        <f>IF($C959="B",VLOOKUP($A959,Bat!$A$4:$BG$1500,T$1,FALSE),VLOOKUP($A959,Pit!$A$4:$BA$1686,T$2,FALSE))</f>
        <v>$20k</v>
      </c>
      <c r="U959" s="19">
        <f>IF($C959="B",VLOOKUP($A959,Bat!$A$4:$AU$1464,46,FALSE),VLOOKUP($A959,Pit!$A$4:$BD$1664,55,FALSE))</f>
        <v>800</v>
      </c>
      <c r="V959" s="19">
        <f>IF($C959="B",VLOOKUP($A959,Bat!$A$4:$BA$1464,47,FALSE),VLOOKUP($A959,Pit!$A$4:$BF$1664,56,FALSE))</f>
        <v>800</v>
      </c>
      <c r="W959" s="19">
        <f>IF($C959="B",VLOOKUP($A959,Bat!$A$4:$BA$1464,48,FALSE),VLOOKUP($A959,Pit!$A$4:$BF$1664,57,FALSE))</f>
        <v>0</v>
      </c>
      <c r="X959" s="14">
        <f t="shared" si="64"/>
        <v>1806</v>
      </c>
      <c r="Y959" s="20">
        <f t="shared" si="65"/>
        <v>956</v>
      </c>
      <c r="Z959" s="14" t="str">
        <f>IFERROR(VLOOKUP($D959,Results37!$F$3:$L$1396,Z$1,FALSE),"")</f>
        <v/>
      </c>
      <c r="AA959" s="43" t="str">
        <f>IF(ISERROR(VLOOKUP(D959,Results37!$F$3:$O$1399,AA$1,FALSE)),"",IF(VLOOKUP(D959,Results37!$F$3:$O$1399,AA$1+1,FALSE)=1,"S"&amp;VLOOKUP(D959,Results37!$F$3:$O$1399,AA$1,FALSE),VLOOKUP(D959,Results37!$F$3:$O$1399,AA$1,FALSE)))</f>
        <v/>
      </c>
      <c r="AB959" s="14" t="str">
        <f>IFERROR(VLOOKUP($D959,Results37!$F$3:$L$1396,AB$1,FALSE),"")</f>
        <v/>
      </c>
      <c r="AC959" s="14" t="str">
        <f>IFERROR(VLOOKUP($D959,Results37!$F$3:$L$1396,AC$1,FALSE),"")</f>
        <v/>
      </c>
      <c r="AD959" s="14" t="e">
        <f t="shared" si="66"/>
        <v>#VALUE!</v>
      </c>
      <c r="AE959" s="18" t="str">
        <f>IF(ISERROR(VLOOKUP($AC959&amp;"-"&amp;$F959&amp;" "&amp;G959,Bonuses!$B$1:$G$1006,4,FALSE)),"",INT(VLOOKUP($AC959&amp;"-"&amp;$F959&amp;" "&amp;$G959,Bonuses!$B$1:$G$1006,4,FALSE)))</f>
        <v/>
      </c>
      <c r="AF959" s="14" t="str">
        <f>IF(ISERROR(VLOOKUP($AC959&amp;"-"&amp;$F959,Bonuses!$B$1:$G$1006,5,FALSE)),"",IF(VLOOKUP($AC959&amp;"-"&amp;$F959,Bonuses!$B$1:$G$1006,5,FALSE)="","",VLOOKUP($AC959&amp;"-"&amp;$F959,Bonuses!$B$1:$G$1006,6,FALSE)&amp;" yrs, "&amp;VLOOKUP($AC959&amp;"-"&amp;$F959,Bonuses!$B$1:$G$1006,5,FALSE)))</f>
        <v/>
      </c>
    </row>
    <row r="960" spans="1:32" s="19" customFormat="1" hidden="1" x14ac:dyDescent="0.3">
      <c r="A960" s="19">
        <v>8358</v>
      </c>
      <c r="B960" s="19">
        <f t="shared" si="63"/>
        <v>0</v>
      </c>
      <c r="C960" s="14" t="str">
        <f>IF(ISNUMBER(IFERROR(VLOOKUP($A960,Pit!$A$4:$A$600,1,FALSE),"B")),"P","B")</f>
        <v>B</v>
      </c>
      <c r="D960" s="15">
        <f>IF($C960="B",VLOOKUP($A960,Bat!$A$4:$BG$1500,D$1,FALSE),VLOOKUP($A960,Pit!$A$4:$BA$1686,D$2,FALSE))</f>
        <v>8358</v>
      </c>
      <c r="E960" s="14" t="str">
        <f>IF($C960="B",VLOOKUP($A960,Bat!$A$4:$BG$1500,E$1,FALSE),VLOOKUP($A960,Pit!$A$4:$BA$1686,E$2,FALSE))</f>
        <v>2B</v>
      </c>
      <c r="F960" s="14" t="str">
        <f>IF($C960="B",VLOOKUP($A960,Bat!$A$4:$BG$1500,F$1,FALSE),VLOOKUP($A960,Pit!$A$4:$BA$1686,F$2,FALSE))</f>
        <v>Dave</v>
      </c>
      <c r="G960" s="14" t="str">
        <f>IF($C960="B",VLOOKUP($A960,Bat!$A$4:$BG$1500,G$1,FALSE),VLOOKUP($A960,Pit!$A$4:$BA$1686,G$2,FALSE))</f>
        <v>Nájera</v>
      </c>
      <c r="H960" s="14">
        <f>IF($C960="B",VLOOKUP($A960,Bat!$A$4:$BG$1500,H$1,FALSE),VLOOKUP($A960,Pit!$A$4:$BA$1686,H$2,FALSE))</f>
        <v>21</v>
      </c>
      <c r="I960" s="14" t="str">
        <f>IF($C960="B",VLOOKUP($A960,Bat!$A$4:$BG$1500,I$1,FALSE),VLOOKUP($A960,Pit!$A$4:$BA$1686,I$2,FALSE))</f>
        <v>R</v>
      </c>
      <c r="J960" s="14" t="str">
        <f>IF($C960="B",VLOOKUP($A960,Bat!$A$4:$BG$1500,J$1,FALSE),VLOOKUP($A960,Pit!$A$4:$BA$1686,J$2,FALSE))</f>
        <v>R</v>
      </c>
      <c r="K960" s="14" t="str">
        <f>IF($C960="B",VLOOKUP($A960,Bat!$A$4:$BG$1500,K$1,FALSE),VLOOKUP($A960,Pit!$A$4:$BA$1686,K$2,FALSE))</f>
        <v>Low</v>
      </c>
      <c r="L960" s="15" t="str">
        <f>IF($C960="B",VLOOKUP($A960,Bat!$A$4:$BG$1500,L$1,FALSE),VLOOKUP($A960,Pit!$A$4:$BA$1686,L$2,FALSE))</f>
        <v>Normal</v>
      </c>
      <c r="M960" s="14">
        <f>IF($C960="B",VLOOKUP($A960,Bat!$A$4:$BG$1500,M$1,FALSE),VLOOKUP($A960,Pit!$A$4:$BA$1686,M$2,FALSE))</f>
        <v>2</v>
      </c>
      <c r="N960" s="14">
        <f>IF($C960="B",VLOOKUP($A960,Bat!$A$4:$BG$1500,N$1,FALSE),VLOOKUP($A960,Pit!$A$4:$BA$1686,N$2,FALSE))</f>
        <v>3</v>
      </c>
      <c r="O960" s="14">
        <f>IF($C960="B",VLOOKUP($A960,Bat!$A$4:$BG$1500,O$1,FALSE),VLOOKUP($A960,Pit!$A$4:$BA$1686,O$2,FALSE))</f>
        <v>3</v>
      </c>
      <c r="P960" s="14">
        <f>IF($C960="B",VLOOKUP($A960,Bat!$A$4:$BG$1500,P$1,FALSE),VLOOKUP($A960,Pit!$A$4:$BA$1686,P$2,FALSE))</f>
        <v>6</v>
      </c>
      <c r="Q960" s="15">
        <f>IF($C960="B",VLOOKUP($A960,Bat!$A$4:$BG$1500,Q$1,FALSE),VLOOKUP($A960,Pit!$A$4:$BA$1686,Q$2,FALSE))</f>
        <v>4</v>
      </c>
      <c r="R960" s="16">
        <f>IF($C960="B",VLOOKUP($A960,Bat!$A$4:$BG$1500,R$1,FALSE),VLOOKUP($A960,Pit!$A$4:$BA$1686,R$2,FALSE))</f>
        <v>103.732514705298</v>
      </c>
      <c r="S960" s="17">
        <f>IF($C960="B",VLOOKUP($A960,Bat!$A$4:$BG$1500,S$1,FALSE),VLOOKUP($A960,Pit!$A$4:$BA$1686,S$2,FALSE))</f>
        <v>-0.91398755894590489</v>
      </c>
      <c r="T960" s="48" t="str">
        <f>IF($C960="B",VLOOKUP($A960,Bat!$A$4:$BG$1500,T$1,FALSE),VLOOKUP($A960,Pit!$A$4:$BA$1686,T$2,FALSE))</f>
        <v>$20k</v>
      </c>
      <c r="U960" s="19">
        <f>IF($C960="B",VLOOKUP($A960,Bat!$A$4:$AU$1464,46,FALSE),VLOOKUP($A960,Pit!$A$4:$BD$1664,55,FALSE))</f>
        <v>800</v>
      </c>
      <c r="V960" s="19">
        <f>IF($C960="B",VLOOKUP($A960,Bat!$A$4:$BA$1464,47,FALSE),VLOOKUP($A960,Pit!$A$4:$BF$1664,56,FALSE))</f>
        <v>800</v>
      </c>
      <c r="W960" s="19">
        <f>IF($C960="B",VLOOKUP($A960,Bat!$A$4:$BA$1464,48,FALSE),VLOOKUP($A960,Pit!$A$4:$BF$1664,57,FALSE))</f>
        <v>0</v>
      </c>
      <c r="X960" s="14">
        <f t="shared" si="64"/>
        <v>1804</v>
      </c>
      <c r="Y960" s="20">
        <f t="shared" si="65"/>
        <v>954</v>
      </c>
      <c r="Z960" s="14">
        <f>IFERROR(VLOOKUP($D960,Results37!$F$3:$L$1396,Z$1,FALSE),"")</f>
        <v>536</v>
      </c>
      <c r="AA960" s="43">
        <f>IF(ISERROR(VLOOKUP(D960,Results37!$F$3:$O$1399,AA$1,FALSE)),"",IF(VLOOKUP(D960,Results37!$F$3:$O$1399,AA$1+1,FALSE)=1,"S"&amp;VLOOKUP(D960,Results37!$F$3:$O$1399,AA$1,FALSE),VLOOKUP(D960,Results37!$F$3:$O$1399,AA$1,FALSE)))</f>
        <v>18</v>
      </c>
      <c r="AB960" s="14">
        <f>IFERROR(VLOOKUP($D960,Results37!$F$3:$L$1396,AB$1,FALSE),"")</f>
        <v>4</v>
      </c>
      <c r="AC960" s="14" t="str">
        <f>IFERROR(VLOOKUP($D960,Results37!$F$3:$L$1396,AC$1,FALSE),"")</f>
        <v>Manchester Maulers</v>
      </c>
      <c r="AD960" s="14">
        <f t="shared" si="66"/>
        <v>1268</v>
      </c>
      <c r="AE960" s="18" t="str">
        <f>IF(ISERROR(VLOOKUP($AC960&amp;"-"&amp;$F960&amp;" "&amp;G960,Bonuses!$B$1:$G$1006,4,FALSE)),"",INT(VLOOKUP($AC960&amp;"-"&amp;$F960&amp;" "&amp;$G960,Bonuses!$B$1:$G$1006,4,FALSE)))</f>
        <v/>
      </c>
      <c r="AF960" s="14" t="str">
        <f>AA960&amp;"."&amp;AB960&amp;" ("&amp;Z960&amp;") - "&amp;E960&amp;" "&amp;F960&amp;" "&amp;G960</f>
        <v>18.4 (536) - 2B Dave Nájera</v>
      </c>
    </row>
    <row r="961" spans="1:32" s="19" customFormat="1" hidden="1" x14ac:dyDescent="0.3">
      <c r="A961" s="19">
        <v>11759</v>
      </c>
      <c r="B961" s="19">
        <f t="shared" si="63"/>
        <v>0</v>
      </c>
      <c r="C961" s="14" t="str">
        <f>IF(ISNUMBER(IFERROR(VLOOKUP($A961,Pit!$A$4:$A$600,1,FALSE),"B")),"P","B")</f>
        <v>B</v>
      </c>
      <c r="D961" s="15">
        <f>IF($C961="B",VLOOKUP($A961,Bat!$A$4:$BG$1500,D$1,FALSE),VLOOKUP($A961,Pit!$A$4:$BA$1686,D$2,FALSE))</f>
        <v>11759</v>
      </c>
      <c r="E961" s="14" t="str">
        <f>IF($C961="B",VLOOKUP($A961,Bat!$A$4:$BG$1500,E$1,FALSE),VLOOKUP($A961,Pit!$A$4:$BA$1686,E$2,FALSE))</f>
        <v>2B</v>
      </c>
      <c r="F961" s="14" t="str">
        <f>IF($C961="B",VLOOKUP($A961,Bat!$A$4:$BG$1500,F$1,FALSE),VLOOKUP($A961,Pit!$A$4:$BA$1686,F$2,FALSE))</f>
        <v>Ray</v>
      </c>
      <c r="G961" s="14" t="str">
        <f>IF($C961="B",VLOOKUP($A961,Bat!$A$4:$BG$1500,G$1,FALSE),VLOOKUP($A961,Pit!$A$4:$BA$1686,G$2,FALSE))</f>
        <v>Francis</v>
      </c>
      <c r="H961" s="14">
        <f>IF($C961="B",VLOOKUP($A961,Bat!$A$4:$BG$1500,H$1,FALSE),VLOOKUP($A961,Pit!$A$4:$BA$1686,H$2,FALSE))</f>
        <v>21</v>
      </c>
      <c r="I961" s="14" t="str">
        <f>IF($C961="B",VLOOKUP($A961,Bat!$A$4:$BG$1500,I$1,FALSE),VLOOKUP($A961,Pit!$A$4:$BA$1686,I$2,FALSE))</f>
        <v>R</v>
      </c>
      <c r="J961" s="14" t="str">
        <f>IF($C961="B",VLOOKUP($A961,Bat!$A$4:$BG$1500,J$1,FALSE),VLOOKUP($A961,Pit!$A$4:$BA$1686,J$2,FALSE))</f>
        <v>R</v>
      </c>
      <c r="K961" s="14" t="str">
        <f>IF($C961="B",VLOOKUP($A961,Bat!$A$4:$BG$1500,K$1,FALSE),VLOOKUP($A961,Pit!$A$4:$BA$1686,K$2,FALSE))</f>
        <v>Low</v>
      </c>
      <c r="L961" s="15" t="str">
        <f>IF($C961="B",VLOOKUP($A961,Bat!$A$4:$BG$1500,L$1,FALSE),VLOOKUP($A961,Pit!$A$4:$BA$1686,L$2,FALSE))</f>
        <v>High</v>
      </c>
      <c r="M961" s="14">
        <f>IF($C961="B",VLOOKUP($A961,Bat!$A$4:$BG$1500,M$1,FALSE),VLOOKUP($A961,Pit!$A$4:$BA$1686,M$2,FALSE))</f>
        <v>3</v>
      </c>
      <c r="N961" s="14">
        <f>IF($C961="B",VLOOKUP($A961,Bat!$A$4:$BG$1500,N$1,FALSE),VLOOKUP($A961,Pit!$A$4:$BA$1686,N$2,FALSE))</f>
        <v>2</v>
      </c>
      <c r="O961" s="14">
        <f>IF($C961="B",VLOOKUP($A961,Bat!$A$4:$BG$1500,O$1,FALSE),VLOOKUP($A961,Pit!$A$4:$BA$1686,O$2,FALSE))</f>
        <v>3</v>
      </c>
      <c r="P961" s="14">
        <f>IF($C961="B",VLOOKUP($A961,Bat!$A$4:$BG$1500,P$1,FALSE),VLOOKUP($A961,Pit!$A$4:$BA$1686,P$2,FALSE))</f>
        <v>3</v>
      </c>
      <c r="Q961" s="15">
        <f>IF($C961="B",VLOOKUP($A961,Bat!$A$4:$BG$1500,Q$1,FALSE),VLOOKUP($A961,Pit!$A$4:$BA$1686,Q$2,FALSE))</f>
        <v>4</v>
      </c>
      <c r="R961" s="16">
        <f>IF($C961="B",VLOOKUP($A961,Bat!$A$4:$BG$1500,R$1,FALSE),VLOOKUP($A961,Pit!$A$4:$BA$1686,R$2,FALSE))</f>
        <v>103.72890353099599</v>
      </c>
      <c r="S961" s="17">
        <f>IF($C961="B",VLOOKUP($A961,Bat!$A$4:$BG$1500,S$1,FALSE),VLOOKUP($A961,Pit!$A$4:$BA$1686,S$2,FALSE))</f>
        <v>-0.91474189272671369</v>
      </c>
      <c r="T961" s="48" t="str">
        <f>IF($C961="B",VLOOKUP($A961,Bat!$A$4:$BG$1500,T$1,FALSE),VLOOKUP($A961,Pit!$A$4:$BA$1686,T$2,FALSE))</f>
        <v>$20k</v>
      </c>
      <c r="U961" s="19">
        <f>IF($C961="B",VLOOKUP($A961,Bat!$A$4:$AU$1464,46,FALSE),VLOOKUP($A961,Pit!$A$4:$BD$1664,55,FALSE))</f>
        <v>800</v>
      </c>
      <c r="V961" s="19">
        <f>IF($C961="B",VLOOKUP($A961,Bat!$A$4:$BA$1464,47,FALSE),VLOOKUP($A961,Pit!$A$4:$BF$1664,56,FALSE))</f>
        <v>800</v>
      </c>
      <c r="W961" s="19">
        <f>IF($C961="B",VLOOKUP($A961,Bat!$A$4:$BA$1464,48,FALSE),VLOOKUP($A961,Pit!$A$4:$BF$1664,57,FALSE))</f>
        <v>0</v>
      </c>
      <c r="X961" s="14">
        <f t="shared" si="64"/>
        <v>1805</v>
      </c>
      <c r="Y961" s="20">
        <f t="shared" si="65"/>
        <v>955</v>
      </c>
      <c r="Z961" s="14">
        <f>IFERROR(VLOOKUP($D961,Results37!$F$3:$L$1396,Z$1,FALSE),"")</f>
        <v>545</v>
      </c>
      <c r="AA961" s="43">
        <f>IF(ISERROR(VLOOKUP(D961,Results37!$F$3:$O$1399,AA$1,FALSE)),"",IF(VLOOKUP(D961,Results37!$F$3:$O$1399,AA$1+1,FALSE)=1,"S"&amp;VLOOKUP(D961,Results37!$F$3:$O$1399,AA$1,FALSE),VLOOKUP(D961,Results37!$F$3:$O$1399,AA$1,FALSE)))</f>
        <v>18</v>
      </c>
      <c r="AB961" s="14">
        <f>IFERROR(VLOOKUP($D961,Results37!$F$3:$L$1396,AB$1,FALSE),"")</f>
        <v>13</v>
      </c>
      <c r="AC961" s="14" t="str">
        <f>IFERROR(VLOOKUP($D961,Results37!$F$3:$L$1396,AC$1,FALSE),"")</f>
        <v>Toyama Wind Dancers</v>
      </c>
      <c r="AD961" s="14">
        <f t="shared" si="66"/>
        <v>1260</v>
      </c>
      <c r="AE961" s="18" t="str">
        <f>IF(ISERROR(VLOOKUP($AC961&amp;"-"&amp;$F961&amp;" "&amp;G961,Bonuses!$B$1:$G$1006,4,FALSE)),"",INT(VLOOKUP($AC961&amp;"-"&amp;$F961&amp;" "&amp;$G961,Bonuses!$B$1:$G$1006,4,FALSE)))</f>
        <v/>
      </c>
      <c r="AF961" s="14" t="str">
        <f>IF(ISERROR(VLOOKUP($AC961&amp;"-"&amp;$F961,Bonuses!$B$1:$G$1006,5,FALSE)),"",IF(VLOOKUP($AC961&amp;"-"&amp;$F961,Bonuses!$B$1:$G$1006,5,FALSE)="","",VLOOKUP($AC961&amp;"-"&amp;$F961,Bonuses!$B$1:$G$1006,6,FALSE)&amp;" yrs, "&amp;VLOOKUP($AC961&amp;"-"&amp;$F961,Bonuses!$B$1:$G$1006,5,FALSE)))</f>
        <v/>
      </c>
    </row>
    <row r="962" spans="1:32" s="19" customFormat="1" hidden="1" x14ac:dyDescent="0.3">
      <c r="A962" s="19">
        <v>13166</v>
      </c>
      <c r="B962" s="19">
        <f t="shared" si="63"/>
        <v>0</v>
      </c>
      <c r="C962" s="14" t="str">
        <f>IF(ISNUMBER(IFERROR(VLOOKUP($A962,Pit!$A$4:$A$600,1,FALSE),"B")),"P","B")</f>
        <v>B</v>
      </c>
      <c r="D962" s="15">
        <f>IF($C962="B",VLOOKUP($A962,Bat!$A$4:$BG$1500,D$1,FALSE),VLOOKUP($A962,Pit!$A$4:$BA$1686,D$2,FALSE))</f>
        <v>13166</v>
      </c>
      <c r="E962" s="14" t="str">
        <f>IF($C962="B",VLOOKUP($A962,Bat!$A$4:$BG$1500,E$1,FALSE),VLOOKUP($A962,Pit!$A$4:$BA$1686,E$2,FALSE))</f>
        <v>1B</v>
      </c>
      <c r="F962" s="14" t="str">
        <f>IF($C962="B",VLOOKUP($A962,Bat!$A$4:$BG$1500,F$1,FALSE),VLOOKUP($A962,Pit!$A$4:$BA$1686,F$2,FALSE))</f>
        <v>Servaas</v>
      </c>
      <c r="G962" s="14" t="str">
        <f>IF($C962="B",VLOOKUP($A962,Bat!$A$4:$BG$1500,G$1,FALSE),VLOOKUP($A962,Pit!$A$4:$BA$1686,G$2,FALSE))</f>
        <v>Osman</v>
      </c>
      <c r="H962" s="14">
        <f>IF($C962="B",VLOOKUP($A962,Bat!$A$4:$BG$1500,H$1,FALSE),VLOOKUP($A962,Pit!$A$4:$BA$1686,H$2,FALSE))</f>
        <v>21</v>
      </c>
      <c r="I962" s="14" t="str">
        <f>IF($C962="B",VLOOKUP($A962,Bat!$A$4:$BG$1500,I$1,FALSE),VLOOKUP($A962,Pit!$A$4:$BA$1686,I$2,FALSE))</f>
        <v>L</v>
      </c>
      <c r="J962" s="14" t="str">
        <f>IF($C962="B",VLOOKUP($A962,Bat!$A$4:$BG$1500,J$1,FALSE),VLOOKUP($A962,Pit!$A$4:$BA$1686,J$2,FALSE))</f>
        <v>R</v>
      </c>
      <c r="K962" s="14" t="str">
        <f>IF($C962="B",VLOOKUP($A962,Bat!$A$4:$BG$1500,K$1,FALSE),VLOOKUP($A962,Pit!$A$4:$BA$1686,K$2,FALSE))</f>
        <v>High</v>
      </c>
      <c r="L962" s="15" t="str">
        <f>IF($C962="B",VLOOKUP($A962,Bat!$A$4:$BG$1500,L$1,FALSE),VLOOKUP($A962,Pit!$A$4:$BA$1686,L$2,FALSE))</f>
        <v>Normal</v>
      </c>
      <c r="M962" s="14">
        <f>IF($C962="B",VLOOKUP($A962,Bat!$A$4:$BG$1500,M$1,FALSE),VLOOKUP($A962,Pit!$A$4:$BA$1686,M$2,FALSE))</f>
        <v>2</v>
      </c>
      <c r="N962" s="14">
        <f>IF($C962="B",VLOOKUP($A962,Bat!$A$4:$BG$1500,N$1,FALSE),VLOOKUP($A962,Pit!$A$4:$BA$1686,N$2,FALSE))</f>
        <v>4</v>
      </c>
      <c r="O962" s="14">
        <f>IF($C962="B",VLOOKUP($A962,Bat!$A$4:$BG$1500,O$1,FALSE),VLOOKUP($A962,Pit!$A$4:$BA$1686,O$2,FALSE))</f>
        <v>4</v>
      </c>
      <c r="P962" s="14">
        <f>IF($C962="B",VLOOKUP($A962,Bat!$A$4:$BG$1500,P$1,FALSE),VLOOKUP($A962,Pit!$A$4:$BA$1686,P$2,FALSE))</f>
        <v>4</v>
      </c>
      <c r="Q962" s="15">
        <f>IF($C962="B",VLOOKUP($A962,Bat!$A$4:$BG$1500,Q$1,FALSE),VLOOKUP($A962,Pit!$A$4:$BA$1686,Q$2,FALSE))</f>
        <v>3</v>
      </c>
      <c r="R962" s="16">
        <f>IF($C962="B",VLOOKUP($A962,Bat!$A$4:$BG$1500,R$1,FALSE),VLOOKUP($A962,Pit!$A$4:$BA$1686,R$2,FALSE))</f>
        <v>103.69590998893426</v>
      </c>
      <c r="S962" s="17">
        <f>IF($C962="B",VLOOKUP($A962,Bat!$A$4:$BG$1500,S$1,FALSE),VLOOKUP($A962,Pit!$A$4:$BA$1686,S$2,FALSE))</f>
        <v>-0.9216338733524776</v>
      </c>
      <c r="T962" s="48" t="str">
        <f>IF($C962="B",VLOOKUP($A962,Bat!$A$4:$BG$1500,T$1,FALSE),VLOOKUP($A962,Pit!$A$4:$BA$1686,T$2,FALSE))</f>
        <v>$34k</v>
      </c>
      <c r="U962" s="19">
        <f>IF($C962="B",VLOOKUP($A962,Bat!$A$4:$AU$1464,46,FALSE),VLOOKUP($A962,Pit!$A$4:$BD$1664,55,FALSE))</f>
        <v>800</v>
      </c>
      <c r="V962" s="19">
        <f>IF($C962="B",VLOOKUP($A962,Bat!$A$4:$BA$1464,47,FALSE),VLOOKUP($A962,Pit!$A$4:$BF$1664,56,FALSE))</f>
        <v>800</v>
      </c>
      <c r="W962" s="19">
        <f>IF($C962="B",VLOOKUP($A962,Bat!$A$4:$BA$1464,48,FALSE),VLOOKUP($A962,Pit!$A$4:$BF$1664,57,FALSE))</f>
        <v>0</v>
      </c>
      <c r="X962" s="14">
        <f t="shared" si="64"/>
        <v>1809</v>
      </c>
      <c r="Y962" s="20">
        <f t="shared" si="65"/>
        <v>959</v>
      </c>
      <c r="Z962" s="14">
        <f>IFERROR(VLOOKUP($D962,Results37!$F$3:$L$1396,Z$1,FALSE),"")</f>
        <v>515</v>
      </c>
      <c r="AA962" s="43">
        <f>IF(ISERROR(VLOOKUP(D962,Results37!$F$3:$O$1399,AA$1,FALSE)),"",IF(VLOOKUP(D962,Results37!$F$3:$O$1399,AA$1+1,FALSE)=1,"S"&amp;VLOOKUP(D962,Results37!$F$3:$O$1399,AA$1,FALSE),VLOOKUP(D962,Results37!$F$3:$O$1399,AA$1,FALSE)))</f>
        <v>17</v>
      </c>
      <c r="AB962" s="14">
        <f>IFERROR(VLOOKUP($D962,Results37!$F$3:$L$1396,AB$1,FALSE),"")</f>
        <v>15</v>
      </c>
      <c r="AC962" s="14" t="str">
        <f>IFERROR(VLOOKUP($D962,Results37!$F$3:$L$1396,AC$1,FALSE),"")</f>
        <v>London Underground</v>
      </c>
      <c r="AD962" s="14">
        <f t="shared" si="66"/>
        <v>1294</v>
      </c>
      <c r="AE962" s="18" t="str">
        <f>IF(ISERROR(VLOOKUP($AC962&amp;"-"&amp;$F962&amp;" "&amp;G962,Bonuses!$B$1:$G$1006,4,FALSE)),"",INT(VLOOKUP($AC962&amp;"-"&amp;$F962&amp;" "&amp;$G962,Bonuses!$B$1:$G$1006,4,FALSE)))</f>
        <v/>
      </c>
      <c r="AF962" s="14" t="str">
        <f>IF(ISERROR(VLOOKUP($AC962&amp;"-"&amp;$F962,Bonuses!$B$1:$G$1006,5,FALSE)),"",IF(VLOOKUP($AC962&amp;"-"&amp;$F962,Bonuses!$B$1:$G$1006,5,FALSE)="","",VLOOKUP($AC962&amp;"-"&amp;$F962,Bonuses!$B$1:$G$1006,6,FALSE)&amp;" yrs, "&amp;VLOOKUP($AC962&amp;"-"&amp;$F962,Bonuses!$B$1:$G$1006,5,FALSE)))</f>
        <v/>
      </c>
    </row>
    <row r="963" spans="1:32" s="19" customFormat="1" hidden="1" x14ac:dyDescent="0.3">
      <c r="A963" s="19">
        <v>16115</v>
      </c>
      <c r="B963" s="19">
        <f t="shared" si="63"/>
        <v>0</v>
      </c>
      <c r="C963" s="14" t="str">
        <f>IF(ISNUMBER(IFERROR(VLOOKUP($A963,Pit!$A$4:$A$600,1,FALSE),"B")),"P","B")</f>
        <v>P</v>
      </c>
      <c r="D963" s="15">
        <f>IF($C963="B",VLOOKUP($A963,Bat!$A$4:$BG$1500,D$1,FALSE),VLOOKUP($A963,Pit!$A$4:$BA$1686,D$2,FALSE))</f>
        <v>16115</v>
      </c>
      <c r="E963" s="14" t="str">
        <f>IF($C963="B",VLOOKUP($A963,Bat!$A$4:$BG$1500,E$1,FALSE),VLOOKUP($A963,Pit!$A$4:$BA$1686,E$2,FALSE))</f>
        <v>RP</v>
      </c>
      <c r="F963" s="14" t="str">
        <f>IF($C963="B",VLOOKUP($A963,Bat!$A$4:$BG$1500,F$1,FALSE),VLOOKUP($A963,Pit!$A$4:$BA$1686,F$2,FALSE))</f>
        <v>Colt</v>
      </c>
      <c r="G963" s="14" t="str">
        <f>IF($C963="B",VLOOKUP($A963,Bat!$A$4:$BG$1500,G$1,FALSE),VLOOKUP($A963,Pit!$A$4:$BA$1686,G$2,FALSE))</f>
        <v>Saunders</v>
      </c>
      <c r="H963" s="14">
        <f>IF($C963="B",VLOOKUP($A963,Bat!$A$4:$BG$1500,H$1,FALSE),VLOOKUP($A963,Pit!$A$4:$BA$1686,H$2,FALSE))</f>
        <v>22</v>
      </c>
      <c r="I963" s="14" t="str">
        <f>IF($C963="B",VLOOKUP($A963,Bat!$A$4:$BG$1500,I$1,FALSE),VLOOKUP($A963,Pit!$A$4:$BA$1686,I$2,FALSE))</f>
        <v>S</v>
      </c>
      <c r="J963" s="14" t="str">
        <f>IF($C963="B",VLOOKUP($A963,Bat!$A$4:$BG$1500,J$1,FALSE),VLOOKUP($A963,Pit!$A$4:$BA$1686,J$2,FALSE))</f>
        <v>R</v>
      </c>
      <c r="K963" s="14" t="str">
        <f>IF($C963="B",VLOOKUP($A963,Bat!$A$4:$BG$1500,K$1,FALSE),VLOOKUP($A963,Pit!$A$4:$BA$1686,K$2,FALSE))</f>
        <v>Low</v>
      </c>
      <c r="L963" s="15" t="str">
        <f>IF($C963="B",VLOOKUP($A963,Bat!$A$4:$BG$1500,L$1,FALSE),VLOOKUP($A963,Pit!$A$4:$BA$1686,L$2,FALSE))</f>
        <v>Normal</v>
      </c>
      <c r="M963" s="14">
        <f>IF($C963="B",VLOOKUP($A963,Bat!$A$4:$BG$1500,M$1,FALSE),VLOOKUP($A963,Pit!$A$4:$BA$1686,M$2,FALSE))</f>
        <v>4</v>
      </c>
      <c r="N963" s="14">
        <f>IF($C963="B",VLOOKUP($A963,Bat!$A$4:$BG$1500,N$1,FALSE),VLOOKUP($A963,Pit!$A$4:$BA$1686,N$2,FALSE))</f>
        <v>2</v>
      </c>
      <c r="O963" s="14">
        <f>IF($C963="B",VLOOKUP($A963,Bat!$A$4:$BG$1500,O$1,FALSE),VLOOKUP($A963,Pit!$A$4:$BA$1686,O$2,FALSE))</f>
        <v>2</v>
      </c>
      <c r="P963" s="14" t="str">
        <f>IF($C963="B",VLOOKUP($A963,Bat!$A$4:$BG$1500,P$1,FALSE),VLOOKUP($A963,Pit!$A$4:$BA$1686,P$2,FALSE))</f>
        <v>89-91 Mph</v>
      </c>
      <c r="Q963" s="15">
        <f>IF($C963="B",VLOOKUP($A963,Bat!$A$4:$BG$1500,Q$1,FALSE),VLOOKUP($A963,Pit!$A$4:$BA$1686,Q$2,FALSE))</f>
        <v>3</v>
      </c>
      <c r="R963" s="16">
        <f>IF($C963="B",VLOOKUP($A963,Bat!$A$4:$BG$1500,R$1,FALSE),VLOOKUP($A963,Pit!$A$4:$BA$1686,R$2,FALSE))</f>
        <v>92.094772238613672</v>
      </c>
      <c r="S963" s="17">
        <f>IF($C963="B",VLOOKUP($A963,Bat!$A$4:$BG$1500,S$1,FALSE),VLOOKUP($A963,Pit!$A$4:$BA$1686,S$2,FALSE))</f>
        <v>-0.82147329177672257</v>
      </c>
      <c r="T963" s="48" t="str">
        <f>IF($C963="B",VLOOKUP($A963,Bat!$A$4:$BG$1500,T$1,FALSE),VLOOKUP($A963,Pit!$A$4:$BA$1686,T$2,FALSE))</f>
        <v>-</v>
      </c>
      <c r="U963" s="19">
        <f>IF($C963="B",VLOOKUP($A963,Bat!$A$4:$AU$1464,46,FALSE),VLOOKUP($A963,Pit!$A$4:$BD$1664,55,FALSE))</f>
        <v>800</v>
      </c>
      <c r="V963" s="19">
        <f>IF($C963="B",VLOOKUP($A963,Bat!$A$4:$BA$1464,47,FALSE),VLOOKUP($A963,Pit!$A$4:$BF$1664,56,FALSE))</f>
        <v>800</v>
      </c>
      <c r="W963" s="19">
        <f>IF($C963="B",VLOOKUP($A963,Bat!$A$4:$BA$1464,48,FALSE),VLOOKUP($A963,Pit!$A$4:$BF$1664,57,FALSE))</f>
        <v>0</v>
      </c>
      <c r="X963" s="14">
        <f t="shared" si="64"/>
        <v>1773</v>
      </c>
      <c r="Y963" s="20">
        <f t="shared" si="65"/>
        <v>923</v>
      </c>
      <c r="Z963" s="14" t="str">
        <f>IFERROR(VLOOKUP($D963,Results37!$F$3:$L$1396,Z$1,FALSE),"")</f>
        <v/>
      </c>
      <c r="AA963" s="43" t="str">
        <f>IF(ISERROR(VLOOKUP(D963,Results37!$F$3:$O$1399,AA$1,FALSE)),"",IF(VLOOKUP(D963,Results37!$F$3:$O$1399,AA$1+1,FALSE)=1,"S"&amp;VLOOKUP(D963,Results37!$F$3:$O$1399,AA$1,FALSE),VLOOKUP(D963,Results37!$F$3:$O$1399,AA$1,FALSE)))</f>
        <v/>
      </c>
      <c r="AB963" s="14" t="str">
        <f>IFERROR(VLOOKUP($D963,Results37!$F$3:$L$1396,AB$1,FALSE),"")</f>
        <v/>
      </c>
      <c r="AC963" s="14" t="str">
        <f>IFERROR(VLOOKUP($D963,Results37!$F$3:$L$1396,AC$1,FALSE),"")</f>
        <v/>
      </c>
      <c r="AD963" s="14" t="e">
        <f t="shared" si="66"/>
        <v>#VALUE!</v>
      </c>
      <c r="AE963" s="18" t="str">
        <f>IF(ISERROR(VLOOKUP($AC963&amp;"-"&amp;$F963&amp;" "&amp;G963,Bonuses!$B$1:$G$1006,4,FALSE)),"",INT(VLOOKUP($AC963&amp;"-"&amp;$F963&amp;" "&amp;$G963,Bonuses!$B$1:$G$1006,4,FALSE)))</f>
        <v/>
      </c>
      <c r="AF963" s="14" t="str">
        <f>AA963&amp;"."&amp;AB963&amp;" ("&amp;Z963&amp;") - "&amp;E963&amp;" "&amp;F963&amp;" "&amp;G963</f>
        <v>. () - RP Colt Saunders</v>
      </c>
    </row>
    <row r="964" spans="1:32" s="19" customFormat="1" hidden="1" x14ac:dyDescent="0.3">
      <c r="A964" s="19">
        <v>11768</v>
      </c>
      <c r="B964" s="19">
        <f t="shared" si="63"/>
        <v>0</v>
      </c>
      <c r="C964" s="14" t="str">
        <f>IF(ISNUMBER(IFERROR(VLOOKUP($A964,Pit!$A$4:$A$600,1,FALSE),"B")),"P","B")</f>
        <v>P</v>
      </c>
      <c r="D964" s="15">
        <f>IF($C964="B",VLOOKUP($A964,Bat!$A$4:$BG$1500,D$1,FALSE),VLOOKUP($A964,Pit!$A$4:$BA$1686,D$2,FALSE))</f>
        <v>11768</v>
      </c>
      <c r="E964" s="14" t="str">
        <f>IF($C964="B",VLOOKUP($A964,Bat!$A$4:$BG$1500,E$1,FALSE),VLOOKUP($A964,Pit!$A$4:$BA$1686,E$2,FALSE))</f>
        <v>SP</v>
      </c>
      <c r="F964" s="14" t="str">
        <f>IF($C964="B",VLOOKUP($A964,Bat!$A$4:$BG$1500,F$1,FALSE),VLOOKUP($A964,Pit!$A$4:$BA$1686,F$2,FALSE))</f>
        <v>Robby</v>
      </c>
      <c r="G964" s="14" t="str">
        <f>IF($C964="B",VLOOKUP($A964,Bat!$A$4:$BG$1500,G$1,FALSE),VLOOKUP($A964,Pit!$A$4:$BA$1686,G$2,FALSE))</f>
        <v>Lloyd</v>
      </c>
      <c r="H964" s="14">
        <f>IF($C964="B",VLOOKUP($A964,Bat!$A$4:$BG$1500,H$1,FALSE),VLOOKUP($A964,Pit!$A$4:$BA$1686,H$2,FALSE))</f>
        <v>21</v>
      </c>
      <c r="I964" s="14" t="str">
        <f>IF($C964="B",VLOOKUP($A964,Bat!$A$4:$BG$1500,I$1,FALSE),VLOOKUP($A964,Pit!$A$4:$BA$1686,I$2,FALSE))</f>
        <v>L</v>
      </c>
      <c r="J964" s="14" t="str">
        <f>IF($C964="B",VLOOKUP($A964,Bat!$A$4:$BG$1500,J$1,FALSE),VLOOKUP($A964,Pit!$A$4:$BA$1686,J$2,FALSE))</f>
        <v>R</v>
      </c>
      <c r="K964" s="14" t="str">
        <f>IF($C964="B",VLOOKUP($A964,Bat!$A$4:$BG$1500,K$1,FALSE),VLOOKUP($A964,Pit!$A$4:$BA$1686,K$2,FALSE))</f>
        <v>Normal</v>
      </c>
      <c r="L964" s="15" t="str">
        <f>IF($C964="B",VLOOKUP($A964,Bat!$A$4:$BG$1500,L$1,FALSE),VLOOKUP($A964,Pit!$A$4:$BA$1686,L$2,FALSE))</f>
        <v>Normal</v>
      </c>
      <c r="M964" s="14">
        <f>IF($C964="B",VLOOKUP($A964,Bat!$A$4:$BG$1500,M$1,FALSE),VLOOKUP($A964,Pit!$A$4:$BA$1686,M$2,FALSE))</f>
        <v>4</v>
      </c>
      <c r="N964" s="14">
        <f>IF($C964="B",VLOOKUP($A964,Bat!$A$4:$BG$1500,N$1,FALSE),VLOOKUP($A964,Pit!$A$4:$BA$1686,N$2,FALSE))</f>
        <v>1</v>
      </c>
      <c r="O964" s="14">
        <f>IF($C964="B",VLOOKUP($A964,Bat!$A$4:$BG$1500,O$1,FALSE),VLOOKUP($A964,Pit!$A$4:$BA$1686,O$2,FALSE))</f>
        <v>2</v>
      </c>
      <c r="P964" s="14" t="str">
        <f>IF($C964="B",VLOOKUP($A964,Bat!$A$4:$BG$1500,P$1,FALSE),VLOOKUP($A964,Pit!$A$4:$BA$1686,P$2,FALSE))</f>
        <v>89-91 Mph</v>
      </c>
      <c r="Q964" s="15">
        <f>IF($C964="B",VLOOKUP($A964,Bat!$A$4:$BG$1500,Q$1,FALSE),VLOOKUP($A964,Pit!$A$4:$BA$1686,Q$2,FALSE))</f>
        <v>8</v>
      </c>
      <c r="R964" s="16">
        <f>IF($C964="B",VLOOKUP($A964,Bat!$A$4:$BG$1500,R$1,FALSE),VLOOKUP($A964,Pit!$A$4:$BA$1686,R$2,FALSE))</f>
        <v>91.006742464330401</v>
      </c>
      <c r="S964" s="17">
        <f>IF($C964="B",VLOOKUP($A964,Bat!$A$4:$BG$1500,S$1,FALSE),VLOOKUP($A964,Pit!$A$4:$BA$1686,S$2,FALSE))</f>
        <v>-0.92185128953126416</v>
      </c>
      <c r="T964" s="48" t="str">
        <f>IF($C964="B",VLOOKUP($A964,Bat!$A$4:$BG$1500,T$1,FALSE),VLOOKUP($A964,Pit!$A$4:$BA$1686,T$2,FALSE))</f>
        <v>$20k</v>
      </c>
      <c r="U964" s="19">
        <f>IF($C964="B",VLOOKUP($A964,Bat!$A$4:$AU$1464,46,FALSE),VLOOKUP($A964,Pit!$A$4:$BD$1664,55,FALSE))</f>
        <v>800</v>
      </c>
      <c r="V964" s="19">
        <f>IF($C964="B",VLOOKUP($A964,Bat!$A$4:$BA$1464,47,FALSE),VLOOKUP($A964,Pit!$A$4:$BF$1664,56,FALSE))</f>
        <v>800</v>
      </c>
      <c r="W964" s="19">
        <f>IF($C964="B",VLOOKUP($A964,Bat!$A$4:$BA$1464,48,FALSE),VLOOKUP($A964,Pit!$A$4:$BF$1664,57,FALSE))</f>
        <v>0</v>
      </c>
      <c r="X964" s="14">
        <f t="shared" si="64"/>
        <v>1810</v>
      </c>
      <c r="Y964" s="20">
        <f t="shared" si="65"/>
        <v>960</v>
      </c>
      <c r="Z964" s="14" t="str">
        <f>IFERROR(VLOOKUP($D964,Results37!$F$3:$L$1396,Z$1,FALSE),"")</f>
        <v/>
      </c>
      <c r="AA964" s="43" t="str">
        <f>IF(ISERROR(VLOOKUP(D964,Results37!$F$3:$O$1399,AA$1,FALSE)),"",IF(VLOOKUP(D964,Results37!$F$3:$O$1399,AA$1+1,FALSE)=1,"S"&amp;VLOOKUP(D964,Results37!$F$3:$O$1399,AA$1,FALSE),VLOOKUP(D964,Results37!$F$3:$O$1399,AA$1,FALSE)))</f>
        <v/>
      </c>
      <c r="AB964" s="14" t="str">
        <f>IFERROR(VLOOKUP($D964,Results37!$F$3:$L$1396,AB$1,FALSE),"")</f>
        <v/>
      </c>
      <c r="AC964" s="14" t="str">
        <f>IFERROR(VLOOKUP($D964,Results37!$F$3:$L$1396,AC$1,FALSE),"")</f>
        <v/>
      </c>
      <c r="AD964" s="14" t="e">
        <f t="shared" si="66"/>
        <v>#VALUE!</v>
      </c>
      <c r="AE964" s="18" t="str">
        <f>IF(ISERROR(VLOOKUP($AC964&amp;"-"&amp;$F964&amp;" "&amp;G964,Bonuses!$B$1:$G$1006,4,FALSE)),"",INT(VLOOKUP($AC964&amp;"-"&amp;$F964&amp;" "&amp;$G964,Bonuses!$B$1:$G$1006,4,FALSE)))</f>
        <v/>
      </c>
      <c r="AF964" s="14" t="str">
        <f>AA964&amp;"."&amp;AB964&amp;" ("&amp;Z964&amp;") - "&amp;E964&amp;" "&amp;F964&amp;" "&amp;G964</f>
        <v>. () - SP Robby Lloyd</v>
      </c>
    </row>
    <row r="965" spans="1:32" s="19" customFormat="1" hidden="1" x14ac:dyDescent="0.3">
      <c r="A965" s="19">
        <v>10884</v>
      </c>
      <c r="B965" s="19">
        <f t="shared" ref="B965:B1028" si="67">COUNTIF($A$5:$A$598,A965)</f>
        <v>0</v>
      </c>
      <c r="C965" s="14" t="str">
        <f>IF(ISNUMBER(IFERROR(VLOOKUP($A965,Pit!$A$4:$A$600,1,FALSE),"B")),"P","B")</f>
        <v>P</v>
      </c>
      <c r="D965" s="15">
        <f>IF($C965="B",VLOOKUP($A965,Bat!$A$4:$BG$1500,D$1,FALSE),VLOOKUP($A965,Pit!$A$4:$BA$1686,D$2,FALSE))</f>
        <v>10884</v>
      </c>
      <c r="E965" s="14" t="str">
        <f>IF($C965="B",VLOOKUP($A965,Bat!$A$4:$BG$1500,E$1,FALSE),VLOOKUP($A965,Pit!$A$4:$BA$1686,E$2,FALSE))</f>
        <v>RP</v>
      </c>
      <c r="F965" s="14" t="str">
        <f>IF($C965="B",VLOOKUP($A965,Bat!$A$4:$BG$1500,F$1,FALSE),VLOOKUP($A965,Pit!$A$4:$BA$1686,F$2,FALSE))</f>
        <v>Joseph</v>
      </c>
      <c r="G965" s="14" t="str">
        <f>IF($C965="B",VLOOKUP($A965,Bat!$A$4:$BG$1500,G$1,FALSE),VLOOKUP($A965,Pit!$A$4:$BA$1686,G$2,FALSE))</f>
        <v>MacFeat</v>
      </c>
      <c r="H965" s="14">
        <f>IF($C965="B",VLOOKUP($A965,Bat!$A$4:$BG$1500,H$1,FALSE),VLOOKUP($A965,Pit!$A$4:$BA$1686,H$2,FALSE))</f>
        <v>18</v>
      </c>
      <c r="I965" s="14" t="str">
        <f>IF($C965="B",VLOOKUP($A965,Bat!$A$4:$BG$1500,I$1,FALSE),VLOOKUP($A965,Pit!$A$4:$BA$1686,I$2,FALSE))</f>
        <v>L</v>
      </c>
      <c r="J965" s="14" t="str">
        <f>IF($C965="B",VLOOKUP($A965,Bat!$A$4:$BG$1500,J$1,FALSE),VLOOKUP($A965,Pit!$A$4:$BA$1686,J$2,FALSE))</f>
        <v>L</v>
      </c>
      <c r="K965" s="14" t="str">
        <f>IF($C965="B",VLOOKUP($A965,Bat!$A$4:$BG$1500,K$1,FALSE),VLOOKUP($A965,Pit!$A$4:$BA$1686,K$2,FALSE))</f>
        <v>Low</v>
      </c>
      <c r="L965" s="15" t="str">
        <f>IF($C965="B",VLOOKUP($A965,Bat!$A$4:$BG$1500,L$1,FALSE),VLOOKUP($A965,Pit!$A$4:$BA$1686,L$2,FALSE))</f>
        <v>Normal</v>
      </c>
      <c r="M965" s="14">
        <f>IF($C965="B",VLOOKUP($A965,Bat!$A$4:$BG$1500,M$1,FALSE),VLOOKUP($A965,Pit!$A$4:$BA$1686,M$2,FALSE))</f>
        <v>2</v>
      </c>
      <c r="N965" s="14">
        <f>IF($C965="B",VLOOKUP($A965,Bat!$A$4:$BG$1500,N$1,FALSE),VLOOKUP($A965,Pit!$A$4:$BA$1686,N$2,FALSE))</f>
        <v>1</v>
      </c>
      <c r="O965" s="14">
        <f>IF($C965="B",VLOOKUP($A965,Bat!$A$4:$BG$1500,O$1,FALSE),VLOOKUP($A965,Pit!$A$4:$BA$1686,O$2,FALSE))</f>
        <v>1</v>
      </c>
      <c r="P965" s="14" t="str">
        <f>IF($C965="B",VLOOKUP($A965,Bat!$A$4:$BG$1500,P$1,FALSE),VLOOKUP($A965,Pit!$A$4:$BA$1686,P$2,FALSE))</f>
        <v>83-85 Mph</v>
      </c>
      <c r="Q965" s="15">
        <f>IF($C965="B",VLOOKUP($A965,Bat!$A$4:$BG$1500,Q$1,FALSE),VLOOKUP($A965,Pit!$A$4:$BA$1686,Q$2,FALSE))</f>
        <v>4</v>
      </c>
      <c r="R965" s="16">
        <f>IF($C965="B",VLOOKUP($A965,Bat!$A$4:$BG$1500,R$1,FALSE),VLOOKUP($A965,Pit!$A$4:$BA$1686,R$2,FALSE))</f>
        <v>84.572347612772404</v>
      </c>
      <c r="S965" s="17">
        <f>IF($C965="B",VLOOKUP($A965,Bat!$A$4:$BG$1500,S$1,FALSE),VLOOKUP($A965,Pit!$A$4:$BA$1686,S$2,FALSE))</f>
        <v>-1.5154670960352581</v>
      </c>
      <c r="T965" s="48" t="str">
        <f>IF($C965="B",VLOOKUP($A965,Bat!$A$4:$BG$1500,T$1,FALSE),VLOOKUP($A965,Pit!$A$4:$BA$1686,T$2,FALSE))</f>
        <v>$75k</v>
      </c>
      <c r="U965" s="19">
        <f>IF($C965="B",VLOOKUP($A965,Bat!$A$4:$AU$1464,46,FALSE),VLOOKUP($A965,Pit!$A$4:$BD$1664,55,FALSE))</f>
        <v>800</v>
      </c>
      <c r="V965" s="19">
        <f>IF($C965="B",VLOOKUP($A965,Bat!$A$4:$BA$1464,47,FALSE),VLOOKUP($A965,Pit!$A$4:$BF$1664,56,FALSE))</f>
        <v>800</v>
      </c>
      <c r="W965" s="19">
        <f>IF($C965="B",VLOOKUP($A965,Bat!$A$4:$BA$1464,48,FALSE),VLOOKUP($A965,Pit!$A$4:$BF$1664,57,FALSE))</f>
        <v>0</v>
      </c>
      <c r="X965" s="14">
        <f t="shared" ref="X965:X1028" si="68">U965+Y965+IF($X$3&lt;&gt;$C965,50,0)</f>
        <v>1933</v>
      </c>
      <c r="Y965" s="20">
        <f t="shared" ref="Y965:Y1028" si="69">RANK(S965,$S$5:$S$1177)</f>
        <v>1083</v>
      </c>
      <c r="Z965" s="14" t="str">
        <f>IFERROR(VLOOKUP($D965,Results37!$F$3:$L$1396,Z$1,FALSE),"")</f>
        <v/>
      </c>
      <c r="AA965" s="43" t="str">
        <f>IF(ISERROR(VLOOKUP(D965,Results37!$F$3:$O$1399,AA$1,FALSE)),"",IF(VLOOKUP(D965,Results37!$F$3:$O$1399,AA$1+1,FALSE)=1,"S"&amp;VLOOKUP(D965,Results37!$F$3:$O$1399,AA$1,FALSE),VLOOKUP(D965,Results37!$F$3:$O$1399,AA$1,FALSE)))</f>
        <v/>
      </c>
      <c r="AB965" s="14" t="str">
        <f>IFERROR(VLOOKUP($D965,Results37!$F$3:$L$1396,AB$1,FALSE),"")</f>
        <v/>
      </c>
      <c r="AC965" s="14" t="str">
        <f>IFERROR(VLOOKUP($D965,Results37!$F$3:$L$1396,AC$1,FALSE),"")</f>
        <v/>
      </c>
      <c r="AD965" s="14" t="e">
        <f t="shared" ref="AD965:AD1028" si="70">IF(X965="","",X965-Z965)</f>
        <v>#VALUE!</v>
      </c>
      <c r="AE965" s="18" t="str">
        <f>IF(ISERROR(VLOOKUP($AC965&amp;"-"&amp;$F965&amp;" "&amp;G965,Bonuses!$B$1:$G$1006,4,FALSE)),"",INT(VLOOKUP($AC965&amp;"-"&amp;$F965&amp;" "&amp;$G965,Bonuses!$B$1:$G$1006,4,FALSE)))</f>
        <v/>
      </c>
      <c r="AF965" s="14" t="str">
        <f>AA965&amp;"."&amp;AB965&amp;" ("&amp;Z965&amp;") - "&amp;E965&amp;" "&amp;F965&amp;" "&amp;G965</f>
        <v>. () - RP Joseph MacFeat</v>
      </c>
    </row>
    <row r="966" spans="1:32" s="19" customFormat="1" hidden="1" x14ac:dyDescent="0.3">
      <c r="A966" s="19">
        <v>13008</v>
      </c>
      <c r="B966" s="19">
        <f t="shared" si="67"/>
        <v>0</v>
      </c>
      <c r="C966" s="14" t="str">
        <f>IF(ISNUMBER(IFERROR(VLOOKUP($A966,Pit!$A$4:$A$600,1,FALSE),"B")),"P","B")</f>
        <v>B</v>
      </c>
      <c r="D966" s="15">
        <f>IF($C966="B",VLOOKUP($A966,Bat!$A$4:$BG$1500,D$1,FALSE),VLOOKUP($A966,Pit!$A$4:$BA$1686,D$2,FALSE))</f>
        <v>13008</v>
      </c>
      <c r="E966" s="14" t="str">
        <f>IF($C966="B",VLOOKUP($A966,Bat!$A$4:$BG$1500,E$1,FALSE),VLOOKUP($A966,Pit!$A$4:$BA$1686,E$2,FALSE))</f>
        <v>C</v>
      </c>
      <c r="F966" s="14" t="str">
        <f>IF($C966="B",VLOOKUP($A966,Bat!$A$4:$BG$1500,F$1,FALSE),VLOOKUP($A966,Pit!$A$4:$BA$1686,F$2,FALSE))</f>
        <v>Joe</v>
      </c>
      <c r="G966" s="14" t="str">
        <f>IF($C966="B",VLOOKUP($A966,Bat!$A$4:$BG$1500,G$1,FALSE),VLOOKUP($A966,Pit!$A$4:$BA$1686,G$2,FALSE))</f>
        <v>Hoyt</v>
      </c>
      <c r="H966" s="14">
        <f>IF($C966="B",VLOOKUP($A966,Bat!$A$4:$BG$1500,H$1,FALSE),VLOOKUP($A966,Pit!$A$4:$BA$1686,H$2,FALSE))</f>
        <v>21</v>
      </c>
      <c r="I966" s="14" t="str">
        <f>IF($C966="B",VLOOKUP($A966,Bat!$A$4:$BG$1500,I$1,FALSE),VLOOKUP($A966,Pit!$A$4:$BA$1686,I$2,FALSE))</f>
        <v>S</v>
      </c>
      <c r="J966" s="14" t="str">
        <f>IF($C966="B",VLOOKUP($A966,Bat!$A$4:$BG$1500,J$1,FALSE),VLOOKUP($A966,Pit!$A$4:$BA$1686,J$2,FALSE))</f>
        <v>R</v>
      </c>
      <c r="K966" s="14" t="str">
        <f>IF($C966="B",VLOOKUP($A966,Bat!$A$4:$BG$1500,K$1,FALSE),VLOOKUP($A966,Pit!$A$4:$BA$1686,K$2,FALSE))</f>
        <v>Low</v>
      </c>
      <c r="L966" s="15" t="str">
        <f>IF($C966="B",VLOOKUP($A966,Bat!$A$4:$BG$1500,L$1,FALSE),VLOOKUP($A966,Pit!$A$4:$BA$1686,L$2,FALSE))</f>
        <v>Normal</v>
      </c>
      <c r="M966" s="14">
        <f>IF($C966="B",VLOOKUP($A966,Bat!$A$4:$BG$1500,M$1,FALSE),VLOOKUP($A966,Pit!$A$4:$BA$1686,M$2,FALSE))</f>
        <v>2</v>
      </c>
      <c r="N966" s="14">
        <f>IF($C966="B",VLOOKUP($A966,Bat!$A$4:$BG$1500,N$1,FALSE),VLOOKUP($A966,Pit!$A$4:$BA$1686,N$2,FALSE))</f>
        <v>3</v>
      </c>
      <c r="O966" s="14">
        <f>IF($C966="B",VLOOKUP($A966,Bat!$A$4:$BG$1500,O$1,FALSE),VLOOKUP($A966,Pit!$A$4:$BA$1686,O$2,FALSE))</f>
        <v>3</v>
      </c>
      <c r="P966" s="14">
        <f>IF($C966="B",VLOOKUP($A966,Bat!$A$4:$BG$1500,P$1,FALSE),VLOOKUP($A966,Pit!$A$4:$BA$1686,P$2,FALSE))</f>
        <v>6</v>
      </c>
      <c r="Q966" s="15">
        <f>IF($C966="B",VLOOKUP($A966,Bat!$A$4:$BG$1500,Q$1,FALSE),VLOOKUP($A966,Pit!$A$4:$BA$1686,Q$2,FALSE))</f>
        <v>3</v>
      </c>
      <c r="R966" s="16">
        <f>IF($C966="B",VLOOKUP($A966,Bat!$A$4:$BG$1500,R$1,FALSE),VLOOKUP($A966,Pit!$A$4:$BA$1686,R$2,FALSE))</f>
        <v>103.64368183305683</v>
      </c>
      <c r="S966" s="17">
        <f>IF($C966="B",VLOOKUP($A966,Bat!$A$4:$BG$1500,S$1,FALSE),VLOOKUP($A966,Pit!$A$4:$BA$1686,S$2,FALSE))</f>
        <v>-0.93254374892003988</v>
      </c>
      <c r="T966" s="48" t="str">
        <f>IF($C966="B",VLOOKUP($A966,Bat!$A$4:$BG$1500,T$1,FALSE),VLOOKUP($A966,Pit!$A$4:$BA$1686,T$2,FALSE))</f>
        <v>-</v>
      </c>
      <c r="U966" s="19">
        <f>IF($C966="B",VLOOKUP($A966,Bat!$A$4:$AU$1464,46,FALSE),VLOOKUP($A966,Pit!$A$4:$BD$1664,55,FALSE))</f>
        <v>800</v>
      </c>
      <c r="V966" s="19">
        <f>IF($C966="B",VLOOKUP($A966,Bat!$A$4:$BA$1464,47,FALSE),VLOOKUP($A966,Pit!$A$4:$BF$1664,56,FALSE))</f>
        <v>800</v>
      </c>
      <c r="W966" s="19">
        <f>IF($C966="B",VLOOKUP($A966,Bat!$A$4:$BA$1464,48,FALSE),VLOOKUP($A966,Pit!$A$4:$BF$1664,57,FALSE))</f>
        <v>0</v>
      </c>
      <c r="X966" s="14">
        <f t="shared" si="68"/>
        <v>1813</v>
      </c>
      <c r="Y966" s="20">
        <f t="shared" si="69"/>
        <v>963</v>
      </c>
      <c r="Z966" s="14" t="str">
        <f>IFERROR(VLOOKUP($D966,Results37!$F$3:$L$1396,Z$1,FALSE),"")</f>
        <v/>
      </c>
      <c r="AA966" s="43" t="str">
        <f>IF(ISERROR(VLOOKUP(D966,Results37!$F$3:$O$1399,AA$1,FALSE)),"",IF(VLOOKUP(D966,Results37!$F$3:$O$1399,AA$1+1,FALSE)=1,"S"&amp;VLOOKUP(D966,Results37!$F$3:$O$1399,AA$1,FALSE),VLOOKUP(D966,Results37!$F$3:$O$1399,AA$1,FALSE)))</f>
        <v/>
      </c>
      <c r="AB966" s="14" t="str">
        <f>IFERROR(VLOOKUP($D966,Results37!$F$3:$L$1396,AB$1,FALSE),"")</f>
        <v/>
      </c>
      <c r="AC966" s="14" t="str">
        <f>IFERROR(VLOOKUP($D966,Results37!$F$3:$L$1396,AC$1,FALSE),"")</f>
        <v/>
      </c>
      <c r="AD966" s="14" t="e">
        <f t="shared" si="70"/>
        <v>#VALUE!</v>
      </c>
      <c r="AE966" s="18" t="str">
        <f>IF(ISERROR(VLOOKUP($AC966&amp;"-"&amp;$F966&amp;" "&amp;G966,Bonuses!$B$1:$G$1006,4,FALSE)),"",INT(VLOOKUP($AC966&amp;"-"&amp;$F966&amp;" "&amp;$G966,Bonuses!$B$1:$G$1006,4,FALSE)))</f>
        <v/>
      </c>
      <c r="AF966" s="14" t="str">
        <f>IF(ISERROR(VLOOKUP($AC966&amp;"-"&amp;$F966,Bonuses!$B$1:$G$1006,5,FALSE)),"",IF(VLOOKUP($AC966&amp;"-"&amp;$F966,Bonuses!$B$1:$G$1006,5,FALSE)="","",VLOOKUP($AC966&amp;"-"&amp;$F966,Bonuses!$B$1:$G$1006,6,FALSE)&amp;" yrs, "&amp;VLOOKUP($AC966&amp;"-"&amp;$F966,Bonuses!$B$1:$G$1006,5,FALSE)))</f>
        <v/>
      </c>
    </row>
    <row r="967" spans="1:32" s="19" customFormat="1" hidden="1" x14ac:dyDescent="0.3">
      <c r="A967" s="19">
        <v>10662</v>
      </c>
      <c r="B967" s="19">
        <f t="shared" si="67"/>
        <v>0</v>
      </c>
      <c r="C967" s="14" t="str">
        <f>IF(ISNUMBER(IFERROR(VLOOKUP($A967,Pit!$A$4:$A$600,1,FALSE),"B")),"P","B")</f>
        <v>P</v>
      </c>
      <c r="D967" s="15">
        <f>IF($C967="B",VLOOKUP($A967,Bat!$A$4:$BG$1500,D$1,FALSE),VLOOKUP($A967,Pit!$A$4:$BA$1686,D$2,FALSE))</f>
        <v>10662</v>
      </c>
      <c r="E967" s="14" t="str">
        <f>IF($C967="B",VLOOKUP($A967,Bat!$A$4:$BG$1500,E$1,FALSE),VLOOKUP($A967,Pit!$A$4:$BA$1686,E$2,FALSE))</f>
        <v>RP</v>
      </c>
      <c r="F967" s="14" t="str">
        <f>IF($C967="B",VLOOKUP($A967,Bat!$A$4:$BG$1500,F$1,FALSE),VLOOKUP($A967,Pit!$A$4:$BA$1686,F$2,FALSE))</f>
        <v>Edgardo</v>
      </c>
      <c r="G967" s="14" t="str">
        <f>IF($C967="B",VLOOKUP($A967,Bat!$A$4:$BG$1500,G$1,FALSE),VLOOKUP($A967,Pit!$A$4:$BA$1686,G$2,FALSE))</f>
        <v>Gabriel</v>
      </c>
      <c r="H967" s="14">
        <f>IF($C967="B",VLOOKUP($A967,Bat!$A$4:$BG$1500,H$1,FALSE),VLOOKUP($A967,Pit!$A$4:$BA$1686,H$2,FALSE))</f>
        <v>18</v>
      </c>
      <c r="I967" s="14" t="str">
        <f>IF($C967="B",VLOOKUP($A967,Bat!$A$4:$BG$1500,I$1,FALSE),VLOOKUP($A967,Pit!$A$4:$BA$1686,I$2,FALSE))</f>
        <v>L</v>
      </c>
      <c r="J967" s="14" t="str">
        <f>IF($C967="B",VLOOKUP($A967,Bat!$A$4:$BG$1500,J$1,FALSE),VLOOKUP($A967,Pit!$A$4:$BA$1686,J$2,FALSE))</f>
        <v>L</v>
      </c>
      <c r="K967" s="14" t="str">
        <f>IF($C967="B",VLOOKUP($A967,Bat!$A$4:$BG$1500,K$1,FALSE),VLOOKUP($A967,Pit!$A$4:$BA$1686,K$2,FALSE))</f>
        <v>Normal</v>
      </c>
      <c r="L967" s="15" t="str">
        <f>IF($C967="B",VLOOKUP($A967,Bat!$A$4:$BG$1500,L$1,FALSE),VLOOKUP($A967,Pit!$A$4:$BA$1686,L$2,FALSE))</f>
        <v>High</v>
      </c>
      <c r="M967" s="14">
        <f>IF($C967="B",VLOOKUP($A967,Bat!$A$4:$BG$1500,M$1,FALSE),VLOOKUP($A967,Pit!$A$4:$BA$1686,M$2,FALSE))</f>
        <v>4</v>
      </c>
      <c r="N967" s="14">
        <f>IF($C967="B",VLOOKUP($A967,Bat!$A$4:$BG$1500,N$1,FALSE),VLOOKUP($A967,Pit!$A$4:$BA$1686,N$2,FALSE))</f>
        <v>2</v>
      </c>
      <c r="O967" s="14">
        <f>IF($C967="B",VLOOKUP($A967,Bat!$A$4:$BG$1500,O$1,FALSE),VLOOKUP($A967,Pit!$A$4:$BA$1686,O$2,FALSE))</f>
        <v>1</v>
      </c>
      <c r="P967" s="14" t="str">
        <f>IF($C967="B",VLOOKUP($A967,Bat!$A$4:$BG$1500,P$1,FALSE),VLOOKUP($A967,Pit!$A$4:$BA$1686,P$2,FALSE))</f>
        <v>86-88 Mph</v>
      </c>
      <c r="Q967" s="15">
        <f>IF($C967="B",VLOOKUP($A967,Bat!$A$4:$BG$1500,Q$1,FALSE),VLOOKUP($A967,Pit!$A$4:$BA$1686,Q$2,FALSE))</f>
        <v>2</v>
      </c>
      <c r="R967" s="16">
        <f>IF($C967="B",VLOOKUP($A967,Bat!$A$4:$BG$1500,R$1,FALSE),VLOOKUP($A967,Pit!$A$4:$BA$1686,R$2,FALSE))</f>
        <v>90.962891763159632</v>
      </c>
      <c r="S967" s="17">
        <f>IF($C967="B",VLOOKUP($A967,Bat!$A$4:$BG$1500,S$1,FALSE),VLOOKUP($A967,Pit!$A$4:$BA$1686,S$2,FALSE))</f>
        <v>-0.92589680895333515</v>
      </c>
      <c r="T967" s="48" t="str">
        <f>IF($C967="B",VLOOKUP($A967,Bat!$A$4:$BG$1500,T$1,FALSE),VLOOKUP($A967,Pit!$A$4:$BA$1686,T$2,FALSE))</f>
        <v>$65k</v>
      </c>
      <c r="U967" s="19">
        <f>IF($C967="B",VLOOKUP($A967,Bat!$A$4:$AU$1464,46,FALSE),VLOOKUP($A967,Pit!$A$4:$BD$1664,55,FALSE))</f>
        <v>800</v>
      </c>
      <c r="V967" s="19">
        <f>IF($C967="B",VLOOKUP($A967,Bat!$A$4:$BA$1464,47,FALSE),VLOOKUP($A967,Pit!$A$4:$BF$1664,56,FALSE))</f>
        <v>800</v>
      </c>
      <c r="W967" s="19">
        <f>IF($C967="B",VLOOKUP($A967,Bat!$A$4:$BA$1464,48,FALSE),VLOOKUP($A967,Pit!$A$4:$BF$1664,57,FALSE))</f>
        <v>0</v>
      </c>
      <c r="X967" s="14">
        <f t="shared" si="68"/>
        <v>1811</v>
      </c>
      <c r="Y967" s="20">
        <f t="shared" si="69"/>
        <v>961</v>
      </c>
      <c r="Z967" s="14" t="str">
        <f>IFERROR(VLOOKUP($D967,Results37!$F$3:$L$1396,Z$1,FALSE),"")</f>
        <v/>
      </c>
      <c r="AA967" s="43" t="str">
        <f>IF(ISERROR(VLOOKUP(D967,Results37!$F$3:$O$1399,AA$1,FALSE)),"",IF(VLOOKUP(D967,Results37!$F$3:$O$1399,AA$1+1,FALSE)=1,"S"&amp;VLOOKUP(D967,Results37!$F$3:$O$1399,AA$1,FALSE),VLOOKUP(D967,Results37!$F$3:$O$1399,AA$1,FALSE)))</f>
        <v/>
      </c>
      <c r="AB967" s="14" t="str">
        <f>IFERROR(VLOOKUP($D967,Results37!$F$3:$L$1396,AB$1,FALSE),"")</f>
        <v/>
      </c>
      <c r="AC967" s="14" t="str">
        <f>IFERROR(VLOOKUP($D967,Results37!$F$3:$L$1396,AC$1,FALSE),"")</f>
        <v/>
      </c>
      <c r="AD967" s="14" t="e">
        <f t="shared" si="70"/>
        <v>#VALUE!</v>
      </c>
      <c r="AE967" s="18" t="str">
        <f>IF(ISERROR(VLOOKUP($AC967&amp;"-"&amp;$F967&amp;" "&amp;G967,Bonuses!$B$1:$G$1006,4,FALSE)),"",INT(VLOOKUP($AC967&amp;"-"&amp;$F967&amp;" "&amp;$G967,Bonuses!$B$1:$G$1006,4,FALSE)))</f>
        <v/>
      </c>
      <c r="AF967" s="14" t="str">
        <f>AA967&amp;"."&amp;AB967&amp;" ("&amp;Z967&amp;") - "&amp;E967&amp;" "&amp;F967&amp;" "&amp;G967</f>
        <v>. () - RP Edgardo Gabriel</v>
      </c>
    </row>
    <row r="968" spans="1:32" s="19" customFormat="1" hidden="1" x14ac:dyDescent="0.3">
      <c r="A968" s="19">
        <v>4779</v>
      </c>
      <c r="B968" s="19">
        <f t="shared" si="67"/>
        <v>0</v>
      </c>
      <c r="C968" s="14" t="str">
        <f>IF(ISNUMBER(IFERROR(VLOOKUP($A968,Pit!$A$4:$A$600,1,FALSE),"B")),"P","B")</f>
        <v>B</v>
      </c>
      <c r="D968" s="15">
        <f>IF($C968="B",VLOOKUP($A968,Bat!$A$4:$BG$1500,D$1,FALSE),VLOOKUP($A968,Pit!$A$4:$BA$1686,D$2,FALSE))</f>
        <v>4779</v>
      </c>
      <c r="E968" s="14" t="str">
        <f>IF($C968="B",VLOOKUP($A968,Bat!$A$4:$BG$1500,E$1,FALSE),VLOOKUP($A968,Pit!$A$4:$BA$1686,E$2,FALSE))</f>
        <v>CF</v>
      </c>
      <c r="F968" s="14" t="str">
        <f>IF($C968="B",VLOOKUP($A968,Bat!$A$4:$BG$1500,F$1,FALSE),VLOOKUP($A968,Pit!$A$4:$BA$1686,F$2,FALSE))</f>
        <v>Todd</v>
      </c>
      <c r="G968" s="14" t="str">
        <f>IF($C968="B",VLOOKUP($A968,Bat!$A$4:$BG$1500,G$1,FALSE),VLOOKUP($A968,Pit!$A$4:$BA$1686,G$2,FALSE))</f>
        <v>Nix</v>
      </c>
      <c r="H968" s="14">
        <f>IF($C968="B",VLOOKUP($A968,Bat!$A$4:$BG$1500,H$1,FALSE),VLOOKUP($A968,Pit!$A$4:$BA$1686,H$2,FALSE))</f>
        <v>21</v>
      </c>
      <c r="I968" s="14" t="str">
        <f>IF($C968="B",VLOOKUP($A968,Bat!$A$4:$BG$1500,I$1,FALSE),VLOOKUP($A968,Pit!$A$4:$BA$1686,I$2,FALSE))</f>
        <v>R</v>
      </c>
      <c r="J968" s="14" t="str">
        <f>IF($C968="B",VLOOKUP($A968,Bat!$A$4:$BG$1500,J$1,FALSE),VLOOKUP($A968,Pit!$A$4:$BA$1686,J$2,FALSE))</f>
        <v>R</v>
      </c>
      <c r="K968" s="14" t="str">
        <f>IF($C968="B",VLOOKUP($A968,Bat!$A$4:$BG$1500,K$1,FALSE),VLOOKUP($A968,Pit!$A$4:$BA$1686,K$2,FALSE))</f>
        <v>Normal</v>
      </c>
      <c r="L968" s="15" t="str">
        <f>IF($C968="B",VLOOKUP($A968,Bat!$A$4:$BG$1500,L$1,FALSE),VLOOKUP($A968,Pit!$A$4:$BA$1686,L$2,FALSE))</f>
        <v>Normal</v>
      </c>
      <c r="M968" s="14">
        <f>IF($C968="B",VLOOKUP($A968,Bat!$A$4:$BG$1500,M$1,FALSE),VLOOKUP($A968,Pit!$A$4:$BA$1686,M$2,FALSE))</f>
        <v>3</v>
      </c>
      <c r="N968" s="14">
        <f>IF($C968="B",VLOOKUP($A968,Bat!$A$4:$BG$1500,N$1,FALSE),VLOOKUP($A968,Pit!$A$4:$BA$1686,N$2,FALSE))</f>
        <v>3</v>
      </c>
      <c r="O968" s="14">
        <f>IF($C968="B",VLOOKUP($A968,Bat!$A$4:$BG$1500,O$1,FALSE),VLOOKUP($A968,Pit!$A$4:$BA$1686,O$2,FALSE))</f>
        <v>3</v>
      </c>
      <c r="P968" s="14">
        <f>IF($C968="B",VLOOKUP($A968,Bat!$A$4:$BG$1500,P$1,FALSE),VLOOKUP($A968,Pit!$A$4:$BA$1686,P$2,FALSE))</f>
        <v>3</v>
      </c>
      <c r="Q968" s="15">
        <f>IF($C968="B",VLOOKUP($A968,Bat!$A$4:$BG$1500,Q$1,FALSE),VLOOKUP($A968,Pit!$A$4:$BA$1686,Q$2,FALSE))</f>
        <v>2</v>
      </c>
      <c r="R968" s="16">
        <f>IF($C968="B",VLOOKUP($A968,Bat!$A$4:$BG$1500,R$1,FALSE),VLOOKUP($A968,Pit!$A$4:$BA$1686,R$2,FALSE))</f>
        <v>103.59422912406019</v>
      </c>
      <c r="S968" s="17">
        <f>IF($C968="B",VLOOKUP($A968,Bat!$A$4:$BG$1500,S$1,FALSE),VLOOKUP($A968,Pit!$A$4:$BA$1686,S$2,FALSE))</f>
        <v>-0.94287386478509883</v>
      </c>
      <c r="T968" s="48" t="str">
        <f>IF($C968="B",VLOOKUP($A968,Bat!$A$4:$BG$1500,T$1,FALSE),VLOOKUP($A968,Pit!$A$4:$BA$1686,T$2,FALSE))</f>
        <v>-</v>
      </c>
      <c r="U968" s="19">
        <f>IF($C968="B",VLOOKUP($A968,Bat!$A$4:$AU$1464,46,FALSE),VLOOKUP($A968,Pit!$A$4:$BD$1664,55,FALSE))</f>
        <v>800</v>
      </c>
      <c r="V968" s="19">
        <f>IF($C968="B",VLOOKUP($A968,Bat!$A$4:$BA$1464,47,FALSE),VLOOKUP($A968,Pit!$A$4:$BF$1664,56,FALSE))</f>
        <v>800</v>
      </c>
      <c r="W968" s="19">
        <f>IF($C968="B",VLOOKUP($A968,Bat!$A$4:$BA$1464,48,FALSE),VLOOKUP($A968,Pit!$A$4:$BF$1664,57,FALSE))</f>
        <v>0</v>
      </c>
      <c r="X968" s="14">
        <f t="shared" si="68"/>
        <v>1814</v>
      </c>
      <c r="Y968" s="20">
        <f t="shared" si="69"/>
        <v>964</v>
      </c>
      <c r="Z968" s="14" t="str">
        <f>IFERROR(VLOOKUP($D968,Results37!$F$3:$L$1396,Z$1,FALSE),"")</f>
        <v/>
      </c>
      <c r="AA968" s="43" t="str">
        <f>IF(ISERROR(VLOOKUP(D968,Results37!$F$3:$O$1399,AA$1,FALSE)),"",IF(VLOOKUP(D968,Results37!$F$3:$O$1399,AA$1+1,FALSE)=1,"S"&amp;VLOOKUP(D968,Results37!$F$3:$O$1399,AA$1,FALSE),VLOOKUP(D968,Results37!$F$3:$O$1399,AA$1,FALSE)))</f>
        <v/>
      </c>
      <c r="AB968" s="14" t="str">
        <f>IFERROR(VLOOKUP($D968,Results37!$F$3:$L$1396,AB$1,FALSE),"")</f>
        <v/>
      </c>
      <c r="AC968" s="14" t="str">
        <f>IFERROR(VLOOKUP($D968,Results37!$F$3:$L$1396,AC$1,FALSE),"")</f>
        <v/>
      </c>
      <c r="AD968" s="14" t="e">
        <f t="shared" si="70"/>
        <v>#VALUE!</v>
      </c>
      <c r="AE968" s="18" t="str">
        <f>IF(ISERROR(VLOOKUP($AC968&amp;"-"&amp;$F968&amp;" "&amp;G968,Bonuses!$B$1:$G$1006,4,FALSE)),"",INT(VLOOKUP($AC968&amp;"-"&amp;$F968&amp;" "&amp;$G968,Bonuses!$B$1:$G$1006,4,FALSE)))</f>
        <v/>
      </c>
      <c r="AF968" s="14" t="str">
        <f>IF(ISERROR(VLOOKUP($AC968&amp;"-"&amp;$F968,Bonuses!$B$1:$G$1006,5,FALSE)),"",IF(VLOOKUP($AC968&amp;"-"&amp;$F968,Bonuses!$B$1:$G$1006,5,FALSE)="","",VLOOKUP($AC968&amp;"-"&amp;$F968,Bonuses!$B$1:$G$1006,6,FALSE)&amp;" yrs, "&amp;VLOOKUP($AC968&amp;"-"&amp;$F968,Bonuses!$B$1:$G$1006,5,FALSE)))</f>
        <v/>
      </c>
    </row>
    <row r="969" spans="1:32" s="19" customFormat="1" hidden="1" x14ac:dyDescent="0.3">
      <c r="A969" s="19">
        <v>16855</v>
      </c>
      <c r="B969" s="19">
        <f t="shared" si="67"/>
        <v>0</v>
      </c>
      <c r="C969" s="14" t="str">
        <f>IF(ISNUMBER(IFERROR(VLOOKUP($A969,Pit!$A$4:$A$600,1,FALSE),"B")),"P","B")</f>
        <v>B</v>
      </c>
      <c r="D969" s="15">
        <f>IF($C969="B",VLOOKUP($A969,Bat!$A$4:$BG$1500,D$1,FALSE),VLOOKUP($A969,Pit!$A$4:$BA$1686,D$2,FALSE))</f>
        <v>16855</v>
      </c>
      <c r="E969" s="14" t="str">
        <f>IF($C969="B",VLOOKUP($A969,Bat!$A$4:$BG$1500,E$1,FALSE),VLOOKUP($A969,Pit!$A$4:$BA$1686,E$2,FALSE))</f>
        <v>C</v>
      </c>
      <c r="F969" s="14" t="str">
        <f>IF($C969="B",VLOOKUP($A969,Bat!$A$4:$BG$1500,F$1,FALSE),VLOOKUP($A969,Pit!$A$4:$BA$1686,F$2,FALSE))</f>
        <v>Ed</v>
      </c>
      <c r="G969" s="14" t="str">
        <f>IF($C969="B",VLOOKUP($A969,Bat!$A$4:$BG$1500,G$1,FALSE),VLOOKUP($A969,Pit!$A$4:$BA$1686,G$2,FALSE))</f>
        <v>Dennis</v>
      </c>
      <c r="H969" s="14">
        <f>IF($C969="B",VLOOKUP($A969,Bat!$A$4:$BG$1500,H$1,FALSE),VLOOKUP($A969,Pit!$A$4:$BA$1686,H$2,FALSE))</f>
        <v>22</v>
      </c>
      <c r="I969" s="14" t="str">
        <f>IF($C969="B",VLOOKUP($A969,Bat!$A$4:$BG$1500,I$1,FALSE),VLOOKUP($A969,Pit!$A$4:$BA$1686,I$2,FALSE))</f>
        <v>S</v>
      </c>
      <c r="J969" s="14" t="str">
        <f>IF($C969="B",VLOOKUP($A969,Bat!$A$4:$BG$1500,J$1,FALSE),VLOOKUP($A969,Pit!$A$4:$BA$1686,J$2,FALSE))</f>
        <v>R</v>
      </c>
      <c r="K969" s="14" t="str">
        <f>IF($C969="B",VLOOKUP($A969,Bat!$A$4:$BG$1500,K$1,FALSE),VLOOKUP($A969,Pit!$A$4:$BA$1686,K$2,FALSE))</f>
        <v>Normal</v>
      </c>
      <c r="L969" s="15" t="str">
        <f>IF($C969="B",VLOOKUP($A969,Bat!$A$4:$BG$1500,L$1,FALSE),VLOOKUP($A969,Pit!$A$4:$BA$1686,L$2,FALSE))</f>
        <v>Normal</v>
      </c>
      <c r="M969" s="14">
        <f>IF($C969="B",VLOOKUP($A969,Bat!$A$4:$BG$1500,M$1,FALSE),VLOOKUP($A969,Pit!$A$4:$BA$1686,M$2,FALSE))</f>
        <v>2</v>
      </c>
      <c r="N969" s="14">
        <f>IF($C969="B",VLOOKUP($A969,Bat!$A$4:$BG$1500,N$1,FALSE),VLOOKUP($A969,Pit!$A$4:$BA$1686,N$2,FALSE))</f>
        <v>4</v>
      </c>
      <c r="O969" s="14">
        <f>IF($C969="B",VLOOKUP($A969,Bat!$A$4:$BG$1500,O$1,FALSE),VLOOKUP($A969,Pit!$A$4:$BA$1686,O$2,FALSE))</f>
        <v>4</v>
      </c>
      <c r="P969" s="14">
        <f>IF($C969="B",VLOOKUP($A969,Bat!$A$4:$BG$1500,P$1,FALSE),VLOOKUP($A969,Pit!$A$4:$BA$1686,P$2,FALSE))</f>
        <v>4</v>
      </c>
      <c r="Q969" s="15">
        <f>IF($C969="B",VLOOKUP($A969,Bat!$A$4:$BG$1500,Q$1,FALSE),VLOOKUP($A969,Pit!$A$4:$BA$1686,Q$2,FALSE))</f>
        <v>2</v>
      </c>
      <c r="R969" s="16">
        <f>IF($C969="B",VLOOKUP($A969,Bat!$A$4:$BG$1500,R$1,FALSE),VLOOKUP($A969,Pit!$A$4:$BA$1686,R$2,FALSE))</f>
        <v>103.58809700349448</v>
      </c>
      <c r="S969" s="17">
        <f>IF($C969="B",VLOOKUP($A969,Bat!$A$4:$BG$1500,S$1,FALSE),VLOOKUP($A969,Pit!$A$4:$BA$1686,S$2,FALSE))</f>
        <v>-0.94415479594594975</v>
      </c>
      <c r="T969" s="48" t="str">
        <f>IF($C969="B",VLOOKUP($A969,Bat!$A$4:$BG$1500,T$1,FALSE),VLOOKUP($A969,Pit!$A$4:$BA$1686,T$2,FALSE))</f>
        <v>-</v>
      </c>
      <c r="U969" s="19">
        <f>IF($C969="B",VLOOKUP($A969,Bat!$A$4:$AU$1464,46,FALSE),VLOOKUP($A969,Pit!$A$4:$BD$1664,55,FALSE))</f>
        <v>800</v>
      </c>
      <c r="V969" s="19">
        <f>IF($C969="B",VLOOKUP($A969,Bat!$A$4:$BA$1464,47,FALSE),VLOOKUP($A969,Pit!$A$4:$BF$1664,56,FALSE))</f>
        <v>800</v>
      </c>
      <c r="W969" s="19">
        <f>IF($C969="B",VLOOKUP($A969,Bat!$A$4:$BA$1464,48,FALSE),VLOOKUP($A969,Pit!$A$4:$BF$1664,57,FALSE))</f>
        <v>0</v>
      </c>
      <c r="X969" s="14">
        <f t="shared" si="68"/>
        <v>1815</v>
      </c>
      <c r="Y969" s="20">
        <f t="shared" si="69"/>
        <v>965</v>
      </c>
      <c r="Z969" s="14" t="str">
        <f>IFERROR(VLOOKUP($D969,Results37!$F$3:$L$1396,Z$1,FALSE),"")</f>
        <v/>
      </c>
      <c r="AA969" s="43" t="str">
        <f>IF(ISERROR(VLOOKUP(D969,Results37!$F$3:$O$1399,AA$1,FALSE)),"",IF(VLOOKUP(D969,Results37!$F$3:$O$1399,AA$1+1,FALSE)=1,"S"&amp;VLOOKUP(D969,Results37!$F$3:$O$1399,AA$1,FALSE),VLOOKUP(D969,Results37!$F$3:$O$1399,AA$1,FALSE)))</f>
        <v/>
      </c>
      <c r="AB969" s="14" t="str">
        <f>IFERROR(VLOOKUP($D969,Results37!$F$3:$L$1396,AB$1,FALSE),"")</f>
        <v/>
      </c>
      <c r="AC969" s="14" t="str">
        <f>IFERROR(VLOOKUP($D969,Results37!$F$3:$L$1396,AC$1,FALSE),"")</f>
        <v/>
      </c>
      <c r="AD969" s="14" t="e">
        <f t="shared" si="70"/>
        <v>#VALUE!</v>
      </c>
      <c r="AE969" s="18" t="str">
        <f>IF(ISERROR(VLOOKUP($AC969&amp;"-"&amp;$F969&amp;" "&amp;G969,Bonuses!$B$1:$G$1006,4,FALSE)),"",INT(VLOOKUP($AC969&amp;"-"&amp;$F969&amp;" "&amp;$G969,Bonuses!$B$1:$G$1006,4,FALSE)))</f>
        <v/>
      </c>
      <c r="AF969" s="14" t="str">
        <f>IF(ISERROR(VLOOKUP($AC969&amp;"-"&amp;$F969,Bonuses!$B$1:$G$1006,5,FALSE)),"",IF(VLOOKUP($AC969&amp;"-"&amp;$F969,Bonuses!$B$1:$G$1006,5,FALSE)="","",VLOOKUP($AC969&amp;"-"&amp;$F969,Bonuses!$B$1:$G$1006,6,FALSE)&amp;" yrs, "&amp;VLOOKUP($AC969&amp;"-"&amp;$F969,Bonuses!$B$1:$G$1006,5,FALSE)))</f>
        <v/>
      </c>
    </row>
    <row r="970" spans="1:32" s="19" customFormat="1" hidden="1" x14ac:dyDescent="0.3">
      <c r="A970" s="19">
        <v>15682</v>
      </c>
      <c r="B970" s="19">
        <f t="shared" si="67"/>
        <v>0</v>
      </c>
      <c r="C970" s="14" t="str">
        <f>IF(ISNUMBER(IFERROR(VLOOKUP($A970,Pit!$A$4:$A$600,1,FALSE),"B")),"P","B")</f>
        <v>P</v>
      </c>
      <c r="D970" s="15">
        <f>IF($C970="B",VLOOKUP($A970,Bat!$A$4:$BG$1500,D$1,FALSE),VLOOKUP($A970,Pit!$A$4:$BA$1686,D$2,FALSE))</f>
        <v>15682</v>
      </c>
      <c r="E970" s="14" t="str">
        <f>IF($C970="B",VLOOKUP($A970,Bat!$A$4:$BG$1500,E$1,FALSE),VLOOKUP($A970,Pit!$A$4:$BA$1686,E$2,FALSE))</f>
        <v>RP</v>
      </c>
      <c r="F970" s="14" t="str">
        <f>IF($C970="B",VLOOKUP($A970,Bat!$A$4:$BG$1500,F$1,FALSE),VLOOKUP($A970,Pit!$A$4:$BA$1686,F$2,FALSE))</f>
        <v>Ingo</v>
      </c>
      <c r="G970" s="14" t="str">
        <f>IF($C970="B",VLOOKUP($A970,Bat!$A$4:$BG$1500,G$1,FALSE),VLOOKUP($A970,Pit!$A$4:$BA$1686,G$2,FALSE))</f>
        <v>Pels</v>
      </c>
      <c r="H970" s="14">
        <f>IF($C970="B",VLOOKUP($A970,Bat!$A$4:$BG$1500,H$1,FALSE),VLOOKUP($A970,Pit!$A$4:$BA$1686,H$2,FALSE))</f>
        <v>18</v>
      </c>
      <c r="I970" s="14" t="str">
        <f>IF($C970="B",VLOOKUP($A970,Bat!$A$4:$BG$1500,I$1,FALSE),VLOOKUP($A970,Pit!$A$4:$BA$1686,I$2,FALSE))</f>
        <v>R</v>
      </c>
      <c r="J970" s="14" t="str">
        <f>IF($C970="B",VLOOKUP($A970,Bat!$A$4:$BG$1500,J$1,FALSE),VLOOKUP($A970,Pit!$A$4:$BA$1686,J$2,FALSE))</f>
        <v>R</v>
      </c>
      <c r="K970" s="14" t="str">
        <f>IF($C970="B",VLOOKUP($A970,Bat!$A$4:$BG$1500,K$1,FALSE),VLOOKUP($A970,Pit!$A$4:$BA$1686,K$2,FALSE))</f>
        <v>Normal</v>
      </c>
      <c r="L970" s="15" t="str">
        <f>IF($C970="B",VLOOKUP($A970,Bat!$A$4:$BG$1500,L$1,FALSE),VLOOKUP($A970,Pit!$A$4:$BA$1686,L$2,FALSE))</f>
        <v>Normal</v>
      </c>
      <c r="M970" s="14">
        <f>IF($C970="B",VLOOKUP($A970,Bat!$A$4:$BG$1500,M$1,FALSE),VLOOKUP($A970,Pit!$A$4:$BA$1686,M$2,FALSE))</f>
        <v>3</v>
      </c>
      <c r="N970" s="14">
        <f>IF($C970="B",VLOOKUP($A970,Bat!$A$4:$BG$1500,N$1,FALSE),VLOOKUP($A970,Pit!$A$4:$BA$1686,N$2,FALSE))</f>
        <v>2</v>
      </c>
      <c r="O970" s="14">
        <f>IF($C970="B",VLOOKUP($A970,Bat!$A$4:$BG$1500,O$1,FALSE),VLOOKUP($A970,Pit!$A$4:$BA$1686,O$2,FALSE))</f>
        <v>1</v>
      </c>
      <c r="P970" s="14" t="str">
        <f>IF($C970="B",VLOOKUP($A970,Bat!$A$4:$BG$1500,P$1,FALSE),VLOOKUP($A970,Pit!$A$4:$BA$1686,P$2,FALSE))</f>
        <v>85-87 Mph</v>
      </c>
      <c r="Q970" s="15">
        <f>IF($C970="B",VLOOKUP($A970,Bat!$A$4:$BG$1500,Q$1,FALSE),VLOOKUP($A970,Pit!$A$4:$BA$1686,Q$2,FALSE))</f>
        <v>3</v>
      </c>
      <c r="R970" s="16">
        <f>IF($C970="B",VLOOKUP($A970,Bat!$A$4:$BG$1500,R$1,FALSE),VLOOKUP($A970,Pit!$A$4:$BA$1686,R$2,FALSE))</f>
        <v>90.736696571695148</v>
      </c>
      <c r="S970" s="17">
        <f>IF($C970="B",VLOOKUP($A970,Bat!$A$4:$BG$1500,S$1,FALSE),VLOOKUP($A970,Pit!$A$4:$BA$1686,S$2,FALSE))</f>
        <v>-0.94676482282351326</v>
      </c>
      <c r="T970" s="48" t="str">
        <f>IF($C970="B",VLOOKUP($A970,Bat!$A$4:$BG$1500,T$1,FALSE),VLOOKUP($A970,Pit!$A$4:$BA$1686,T$2,FALSE))</f>
        <v>$65k</v>
      </c>
      <c r="U970" s="19">
        <f>IF($C970="B",VLOOKUP($A970,Bat!$A$4:$AU$1464,46,FALSE),VLOOKUP($A970,Pit!$A$4:$BD$1664,55,FALSE))</f>
        <v>800</v>
      </c>
      <c r="V970" s="19">
        <f>IF($C970="B",VLOOKUP($A970,Bat!$A$4:$BA$1464,47,FALSE),VLOOKUP($A970,Pit!$A$4:$BF$1664,56,FALSE))</f>
        <v>800</v>
      </c>
      <c r="W970" s="19">
        <f>IF($C970="B",VLOOKUP($A970,Bat!$A$4:$BA$1464,48,FALSE),VLOOKUP($A970,Pit!$A$4:$BF$1664,57,FALSE))</f>
        <v>0</v>
      </c>
      <c r="X970" s="14">
        <f t="shared" si="68"/>
        <v>1817</v>
      </c>
      <c r="Y970" s="20">
        <f t="shared" si="69"/>
        <v>967</v>
      </c>
      <c r="Z970" s="14" t="str">
        <f>IFERROR(VLOOKUP($D970,Results37!$F$3:$L$1396,Z$1,FALSE),"")</f>
        <v/>
      </c>
      <c r="AA970" s="43" t="str">
        <f>IF(ISERROR(VLOOKUP(D970,Results37!$F$3:$O$1399,AA$1,FALSE)),"",IF(VLOOKUP(D970,Results37!$F$3:$O$1399,AA$1+1,FALSE)=1,"S"&amp;VLOOKUP(D970,Results37!$F$3:$O$1399,AA$1,FALSE),VLOOKUP(D970,Results37!$F$3:$O$1399,AA$1,FALSE)))</f>
        <v/>
      </c>
      <c r="AB970" s="14" t="str">
        <f>IFERROR(VLOOKUP($D970,Results37!$F$3:$L$1396,AB$1,FALSE),"")</f>
        <v/>
      </c>
      <c r="AC970" s="14" t="str">
        <f>IFERROR(VLOOKUP($D970,Results37!$F$3:$L$1396,AC$1,FALSE),"")</f>
        <v/>
      </c>
      <c r="AD970" s="14" t="e">
        <f t="shared" si="70"/>
        <v>#VALUE!</v>
      </c>
      <c r="AE970" s="18" t="str">
        <f>IF(ISERROR(VLOOKUP($AC970&amp;"-"&amp;$F970&amp;" "&amp;G970,Bonuses!$B$1:$G$1006,4,FALSE)),"",INT(VLOOKUP($AC970&amp;"-"&amp;$F970&amp;" "&amp;$G970,Bonuses!$B$1:$G$1006,4,FALSE)))</f>
        <v/>
      </c>
      <c r="AF970" s="14" t="str">
        <f>IF(ISERROR(VLOOKUP($AC970&amp;"-"&amp;$F970,Bonuses!$B$1:$G$1006,5,FALSE)),"",IF(VLOOKUP($AC970&amp;"-"&amp;$F970,Bonuses!$B$1:$G$1006,5,FALSE)="","",VLOOKUP($AC970&amp;"-"&amp;$F970,Bonuses!$B$1:$G$1006,6,FALSE)&amp;" yrs, "&amp;VLOOKUP($AC970&amp;"-"&amp;$F970,Bonuses!$B$1:$G$1006,5,FALSE)))</f>
        <v/>
      </c>
    </row>
    <row r="971" spans="1:32" s="19" customFormat="1" hidden="1" x14ac:dyDescent="0.3">
      <c r="A971" s="19">
        <v>8222</v>
      </c>
      <c r="B971" s="19">
        <f t="shared" si="67"/>
        <v>0</v>
      </c>
      <c r="C971" s="14" t="str">
        <f>IF(ISNUMBER(IFERROR(VLOOKUP($A971,Pit!$A$4:$A$600,1,FALSE),"B")),"P","B")</f>
        <v>P</v>
      </c>
      <c r="D971" s="15">
        <f>IF($C971="B",VLOOKUP($A971,Bat!$A$4:$BG$1500,D$1,FALSE),VLOOKUP($A971,Pit!$A$4:$BA$1686,D$2,FALSE))</f>
        <v>8222</v>
      </c>
      <c r="E971" s="14" t="str">
        <f>IF($C971="B",VLOOKUP($A971,Bat!$A$4:$BG$1500,E$1,FALSE),VLOOKUP($A971,Pit!$A$4:$BA$1686,E$2,FALSE))</f>
        <v>RP</v>
      </c>
      <c r="F971" s="14" t="str">
        <f>IF($C971="B",VLOOKUP($A971,Bat!$A$4:$BG$1500,F$1,FALSE),VLOOKUP($A971,Pit!$A$4:$BA$1686,F$2,FALSE))</f>
        <v>Stanton</v>
      </c>
      <c r="G971" s="14" t="str">
        <f>IF($C971="B",VLOOKUP($A971,Bat!$A$4:$BG$1500,G$1,FALSE),VLOOKUP($A971,Pit!$A$4:$BA$1686,G$2,FALSE))</f>
        <v>Barrón</v>
      </c>
      <c r="H971" s="14">
        <f>IF($C971="B",VLOOKUP($A971,Bat!$A$4:$BG$1500,H$1,FALSE),VLOOKUP($A971,Pit!$A$4:$BA$1686,H$2,FALSE))</f>
        <v>21</v>
      </c>
      <c r="I971" s="14" t="str">
        <f>IF($C971="B",VLOOKUP($A971,Bat!$A$4:$BG$1500,I$1,FALSE),VLOOKUP($A971,Pit!$A$4:$BA$1686,I$2,FALSE))</f>
        <v>S</v>
      </c>
      <c r="J971" s="14" t="str">
        <f>IF($C971="B",VLOOKUP($A971,Bat!$A$4:$BG$1500,J$1,FALSE),VLOOKUP($A971,Pit!$A$4:$BA$1686,J$2,FALSE))</f>
        <v>R</v>
      </c>
      <c r="K971" s="14" t="str">
        <f>IF($C971="B",VLOOKUP($A971,Bat!$A$4:$BG$1500,K$1,FALSE),VLOOKUP($A971,Pit!$A$4:$BA$1686,K$2,FALSE))</f>
        <v>Low</v>
      </c>
      <c r="L971" s="15" t="str">
        <f>IF($C971="B",VLOOKUP($A971,Bat!$A$4:$BG$1500,L$1,FALSE),VLOOKUP($A971,Pit!$A$4:$BA$1686,L$2,FALSE))</f>
        <v>Low</v>
      </c>
      <c r="M971" s="14">
        <f>IF($C971="B",VLOOKUP($A971,Bat!$A$4:$BG$1500,M$1,FALSE),VLOOKUP($A971,Pit!$A$4:$BA$1686,M$2,FALSE))</f>
        <v>4</v>
      </c>
      <c r="N971" s="14">
        <f>IF($C971="B",VLOOKUP($A971,Bat!$A$4:$BG$1500,N$1,FALSE),VLOOKUP($A971,Pit!$A$4:$BA$1686,N$2,FALSE))</f>
        <v>2</v>
      </c>
      <c r="O971" s="14">
        <f>IF($C971="B",VLOOKUP($A971,Bat!$A$4:$BG$1500,O$1,FALSE),VLOOKUP($A971,Pit!$A$4:$BA$1686,O$2,FALSE))</f>
        <v>2</v>
      </c>
      <c r="P971" s="14" t="str">
        <f>IF($C971="B",VLOOKUP($A971,Bat!$A$4:$BG$1500,P$1,FALSE),VLOOKUP($A971,Pit!$A$4:$BA$1686,P$2,FALSE))</f>
        <v>91-93 Mph</v>
      </c>
      <c r="Q971" s="15">
        <f>IF($C971="B",VLOOKUP($A971,Bat!$A$4:$BG$1500,Q$1,FALSE),VLOOKUP($A971,Pit!$A$4:$BA$1686,Q$2,FALSE))</f>
        <v>9</v>
      </c>
      <c r="R971" s="16">
        <f>IF($C971="B",VLOOKUP($A971,Bat!$A$4:$BG$1500,R$1,FALSE),VLOOKUP($A971,Pit!$A$4:$BA$1686,R$2,FALSE))</f>
        <v>91.704463136217527</v>
      </c>
      <c r="S971" s="17">
        <f>IF($C971="B",VLOOKUP($A971,Bat!$A$4:$BG$1500,S$1,FALSE),VLOOKUP($A971,Pit!$A$4:$BA$1686,S$2,FALSE))</f>
        <v>-0.85748190765279619</v>
      </c>
      <c r="T971" s="48" t="str">
        <f>IF($C971="B",VLOOKUP($A971,Bat!$A$4:$BG$1500,T$1,FALSE),VLOOKUP($A971,Pit!$A$4:$BA$1686,T$2,FALSE))</f>
        <v>$38k</v>
      </c>
      <c r="U971" s="19">
        <f>IF($C971="B",VLOOKUP($A971,Bat!$A$4:$AU$1464,46,FALSE),VLOOKUP($A971,Pit!$A$4:$BD$1664,55,FALSE))</f>
        <v>800</v>
      </c>
      <c r="V971" s="19">
        <f>IF($C971="B",VLOOKUP($A971,Bat!$A$4:$BA$1464,47,FALSE),VLOOKUP($A971,Pit!$A$4:$BF$1664,56,FALSE))</f>
        <v>800</v>
      </c>
      <c r="W971" s="19">
        <f>IF($C971="B",VLOOKUP($A971,Bat!$A$4:$BA$1464,48,FALSE),VLOOKUP($A971,Pit!$A$4:$BF$1664,57,FALSE))</f>
        <v>0</v>
      </c>
      <c r="X971" s="14">
        <f t="shared" si="68"/>
        <v>1780</v>
      </c>
      <c r="Y971" s="20">
        <f t="shared" si="69"/>
        <v>930</v>
      </c>
      <c r="Z971" s="14" t="str">
        <f>IFERROR(VLOOKUP($D971,Results37!$F$3:$L$1396,Z$1,FALSE),"")</f>
        <v/>
      </c>
      <c r="AA971" s="43" t="str">
        <f>IF(ISERROR(VLOOKUP(D971,Results37!$F$3:$O$1399,AA$1,FALSE)),"",IF(VLOOKUP(D971,Results37!$F$3:$O$1399,AA$1+1,FALSE)=1,"S"&amp;VLOOKUP(D971,Results37!$F$3:$O$1399,AA$1,FALSE),VLOOKUP(D971,Results37!$F$3:$O$1399,AA$1,FALSE)))</f>
        <v/>
      </c>
      <c r="AB971" s="14" t="str">
        <f>IFERROR(VLOOKUP($D971,Results37!$F$3:$L$1396,AB$1,FALSE),"")</f>
        <v/>
      </c>
      <c r="AC971" s="14" t="str">
        <f>IFERROR(VLOOKUP($D971,Results37!$F$3:$L$1396,AC$1,FALSE),"")</f>
        <v/>
      </c>
      <c r="AD971" s="14" t="e">
        <f t="shared" si="70"/>
        <v>#VALUE!</v>
      </c>
      <c r="AE971" s="18" t="str">
        <f>IF(ISERROR(VLOOKUP($AC971&amp;"-"&amp;$F971&amp;" "&amp;G971,Bonuses!$B$1:$G$1006,4,FALSE)),"",INT(VLOOKUP($AC971&amp;"-"&amp;$F971&amp;" "&amp;$G971,Bonuses!$B$1:$G$1006,4,FALSE)))</f>
        <v/>
      </c>
      <c r="AF971" s="14" t="str">
        <f>IF(ISERROR(VLOOKUP($AC971&amp;"-"&amp;$F971,Bonuses!$B$1:$G$1006,5,FALSE)),"",IF(VLOOKUP($AC971&amp;"-"&amp;$F971,Bonuses!$B$1:$G$1006,5,FALSE)="","",VLOOKUP($AC971&amp;"-"&amp;$F971,Bonuses!$B$1:$G$1006,6,FALSE)&amp;" yrs, "&amp;VLOOKUP($AC971&amp;"-"&amp;$F971,Bonuses!$B$1:$G$1006,5,FALSE)))</f>
        <v/>
      </c>
    </row>
    <row r="972" spans="1:32" s="19" customFormat="1" hidden="1" x14ac:dyDescent="0.3">
      <c r="A972" s="19">
        <v>13279</v>
      </c>
      <c r="B972" s="19">
        <f t="shared" si="67"/>
        <v>0</v>
      </c>
      <c r="C972" s="14" t="str">
        <f>IF(ISNUMBER(IFERROR(VLOOKUP($A972,Pit!$A$4:$A$600,1,FALSE),"B")),"P","B")</f>
        <v>P</v>
      </c>
      <c r="D972" s="15">
        <f>IF($C972="B",VLOOKUP($A972,Bat!$A$4:$BG$1500,D$1,FALSE),VLOOKUP($A972,Pit!$A$4:$BA$1686,D$2,FALSE))</f>
        <v>13279</v>
      </c>
      <c r="E972" s="14" t="str">
        <f>IF($C972="B",VLOOKUP($A972,Bat!$A$4:$BG$1500,E$1,FALSE),VLOOKUP($A972,Pit!$A$4:$BA$1686,E$2,FALSE))</f>
        <v>RP</v>
      </c>
      <c r="F972" s="14" t="str">
        <f>IF($C972="B",VLOOKUP($A972,Bat!$A$4:$BG$1500,F$1,FALSE),VLOOKUP($A972,Pit!$A$4:$BA$1686,F$2,FALSE))</f>
        <v>Kinnosuke</v>
      </c>
      <c r="G972" s="14" t="str">
        <f>IF($C972="B",VLOOKUP($A972,Bat!$A$4:$BG$1500,G$1,FALSE),VLOOKUP($A972,Pit!$A$4:$BA$1686,G$2,FALSE))</f>
        <v>Nakamura</v>
      </c>
      <c r="H972" s="14">
        <f>IF($C972="B",VLOOKUP($A972,Bat!$A$4:$BG$1500,H$1,FALSE),VLOOKUP($A972,Pit!$A$4:$BA$1686,H$2,FALSE))</f>
        <v>21</v>
      </c>
      <c r="I972" s="14" t="str">
        <f>IF($C972="B",VLOOKUP($A972,Bat!$A$4:$BG$1500,I$1,FALSE),VLOOKUP($A972,Pit!$A$4:$BA$1686,I$2,FALSE))</f>
        <v>R</v>
      </c>
      <c r="J972" s="14" t="str">
        <f>IF($C972="B",VLOOKUP($A972,Bat!$A$4:$BG$1500,J$1,FALSE),VLOOKUP($A972,Pit!$A$4:$BA$1686,J$2,FALSE))</f>
        <v>L</v>
      </c>
      <c r="K972" s="14" t="str">
        <f>IF($C972="B",VLOOKUP($A972,Bat!$A$4:$BG$1500,K$1,FALSE),VLOOKUP($A972,Pit!$A$4:$BA$1686,K$2,FALSE))</f>
        <v>Low</v>
      </c>
      <c r="L972" s="15" t="str">
        <f>IF($C972="B",VLOOKUP($A972,Bat!$A$4:$BG$1500,L$1,FALSE),VLOOKUP($A972,Pit!$A$4:$BA$1686,L$2,FALSE))</f>
        <v>High</v>
      </c>
      <c r="M972" s="14">
        <f>IF($C972="B",VLOOKUP($A972,Bat!$A$4:$BG$1500,M$1,FALSE),VLOOKUP($A972,Pit!$A$4:$BA$1686,M$2,FALSE))</f>
        <v>4</v>
      </c>
      <c r="N972" s="14">
        <f>IF($C972="B",VLOOKUP($A972,Bat!$A$4:$BG$1500,N$1,FALSE),VLOOKUP($A972,Pit!$A$4:$BA$1686,N$2,FALSE))</f>
        <v>3</v>
      </c>
      <c r="O972" s="14">
        <f>IF($C972="B",VLOOKUP($A972,Bat!$A$4:$BG$1500,O$1,FALSE),VLOOKUP($A972,Pit!$A$4:$BA$1686,O$2,FALSE))</f>
        <v>1</v>
      </c>
      <c r="P972" s="14" t="str">
        <f>IF($C972="B",VLOOKUP($A972,Bat!$A$4:$BG$1500,P$1,FALSE),VLOOKUP($A972,Pit!$A$4:$BA$1686,P$2,FALSE))</f>
        <v>90-92 Mph</v>
      </c>
      <c r="Q972" s="15">
        <f>IF($C972="B",VLOOKUP($A972,Bat!$A$4:$BG$1500,Q$1,FALSE),VLOOKUP($A972,Pit!$A$4:$BA$1686,Q$2,FALSE))</f>
        <v>3</v>
      </c>
      <c r="R972" s="16">
        <f>IF($C972="B",VLOOKUP($A972,Bat!$A$4:$BG$1500,R$1,FALSE),VLOOKUP($A972,Pit!$A$4:$BA$1686,R$2,FALSE))</f>
        <v>91.682843188206348</v>
      </c>
      <c r="S972" s="17">
        <f>IF($C972="B",VLOOKUP($A972,Bat!$A$4:$BG$1500,S$1,FALSE),VLOOKUP($A972,Pit!$A$4:$BA$1686,S$2,FALSE))</f>
        <v>-0.85947649194103315</v>
      </c>
      <c r="T972" s="48" t="str">
        <f>IF($C972="B",VLOOKUP($A972,Bat!$A$4:$BG$1500,T$1,FALSE),VLOOKUP($A972,Pit!$A$4:$BA$1686,T$2,FALSE))</f>
        <v>$34k</v>
      </c>
      <c r="U972" s="19">
        <f>IF($C972="B",VLOOKUP($A972,Bat!$A$4:$AU$1464,46,FALSE),VLOOKUP($A972,Pit!$A$4:$BD$1664,55,FALSE))</f>
        <v>800</v>
      </c>
      <c r="V972" s="19">
        <f>IF($C972="B",VLOOKUP($A972,Bat!$A$4:$BA$1464,47,FALSE),VLOOKUP($A972,Pit!$A$4:$BF$1664,56,FALSE))</f>
        <v>800</v>
      </c>
      <c r="W972" s="19">
        <f>IF($C972="B",VLOOKUP($A972,Bat!$A$4:$BA$1464,48,FALSE),VLOOKUP($A972,Pit!$A$4:$BF$1664,57,FALSE))</f>
        <v>0</v>
      </c>
      <c r="X972" s="14">
        <f t="shared" si="68"/>
        <v>1783</v>
      </c>
      <c r="Y972" s="20">
        <f t="shared" si="69"/>
        <v>933</v>
      </c>
      <c r="Z972" s="14" t="str">
        <f>IFERROR(VLOOKUP($D972,Results37!$F$3:$L$1396,Z$1,FALSE),"")</f>
        <v/>
      </c>
      <c r="AA972" s="43" t="str">
        <f>IF(ISERROR(VLOOKUP(D972,Results37!$F$3:$O$1399,AA$1,FALSE)),"",IF(VLOOKUP(D972,Results37!$F$3:$O$1399,AA$1+1,FALSE)=1,"S"&amp;VLOOKUP(D972,Results37!$F$3:$O$1399,AA$1,FALSE),VLOOKUP(D972,Results37!$F$3:$O$1399,AA$1,FALSE)))</f>
        <v/>
      </c>
      <c r="AB972" s="14" t="str">
        <f>IFERROR(VLOOKUP($D972,Results37!$F$3:$L$1396,AB$1,FALSE),"")</f>
        <v/>
      </c>
      <c r="AC972" s="14" t="str">
        <f>IFERROR(VLOOKUP($D972,Results37!$F$3:$L$1396,AC$1,FALSE),"")</f>
        <v/>
      </c>
      <c r="AD972" s="14" t="e">
        <f t="shared" si="70"/>
        <v>#VALUE!</v>
      </c>
      <c r="AE972" s="18" t="str">
        <f>IF(ISERROR(VLOOKUP($AC972&amp;"-"&amp;$F972&amp;" "&amp;G972,Bonuses!$B$1:$G$1006,4,FALSE)),"",INT(VLOOKUP($AC972&amp;"-"&amp;$F972&amp;" "&amp;$G972,Bonuses!$B$1:$G$1006,4,FALSE)))</f>
        <v/>
      </c>
      <c r="AF972" s="14" t="str">
        <f>IF(ISERROR(VLOOKUP($AC972&amp;"-"&amp;$F972,Bonuses!$B$1:$G$1006,5,FALSE)),"",IF(VLOOKUP($AC972&amp;"-"&amp;$F972,Bonuses!$B$1:$G$1006,5,FALSE)="","",VLOOKUP($AC972&amp;"-"&amp;$F972,Bonuses!$B$1:$G$1006,6,FALSE)&amp;" yrs, "&amp;VLOOKUP($AC972&amp;"-"&amp;$F972,Bonuses!$B$1:$G$1006,5,FALSE)))</f>
        <v/>
      </c>
    </row>
    <row r="973" spans="1:32" s="19" customFormat="1" hidden="1" x14ac:dyDescent="0.3">
      <c r="A973" s="19">
        <v>5447</v>
      </c>
      <c r="B973" s="19">
        <f t="shared" si="67"/>
        <v>0</v>
      </c>
      <c r="C973" s="14" t="str">
        <f>IF(ISNUMBER(IFERROR(VLOOKUP($A973,Pit!$A$4:$A$600,1,FALSE),"B")),"P","B")</f>
        <v>P</v>
      </c>
      <c r="D973" s="15">
        <f>IF($C973="B",VLOOKUP($A973,Bat!$A$4:$BG$1500,D$1,FALSE),VLOOKUP($A973,Pit!$A$4:$BA$1686,D$2,FALSE))</f>
        <v>5447</v>
      </c>
      <c r="E973" s="14" t="str">
        <f>IF($C973="B",VLOOKUP($A973,Bat!$A$4:$BG$1500,E$1,FALSE),VLOOKUP($A973,Pit!$A$4:$BA$1686,E$2,FALSE))</f>
        <v>RP</v>
      </c>
      <c r="F973" s="14" t="str">
        <f>IF($C973="B",VLOOKUP($A973,Bat!$A$4:$BG$1500,F$1,FALSE),VLOOKUP($A973,Pit!$A$4:$BA$1686,F$2,FALSE))</f>
        <v>Johnny</v>
      </c>
      <c r="G973" s="14" t="str">
        <f>IF($C973="B",VLOOKUP($A973,Bat!$A$4:$BG$1500,G$1,FALSE),VLOOKUP($A973,Pit!$A$4:$BA$1686,G$2,FALSE))</f>
        <v>Strong</v>
      </c>
      <c r="H973" s="14">
        <f>IF($C973="B",VLOOKUP($A973,Bat!$A$4:$BG$1500,H$1,FALSE),VLOOKUP($A973,Pit!$A$4:$BA$1686,H$2,FALSE))</f>
        <v>21</v>
      </c>
      <c r="I973" s="14" t="str">
        <f>IF($C973="B",VLOOKUP($A973,Bat!$A$4:$BG$1500,I$1,FALSE),VLOOKUP($A973,Pit!$A$4:$BA$1686,I$2,FALSE))</f>
        <v>R</v>
      </c>
      <c r="J973" s="14" t="str">
        <f>IF($C973="B",VLOOKUP($A973,Bat!$A$4:$BG$1500,J$1,FALSE),VLOOKUP($A973,Pit!$A$4:$BA$1686,J$2,FALSE))</f>
        <v>R</v>
      </c>
      <c r="K973" s="14" t="str">
        <f>IF($C973="B",VLOOKUP($A973,Bat!$A$4:$BG$1500,K$1,FALSE),VLOOKUP($A973,Pit!$A$4:$BA$1686,K$2,FALSE))</f>
        <v>Low</v>
      </c>
      <c r="L973" s="15" t="str">
        <f>IF($C973="B",VLOOKUP($A973,Bat!$A$4:$BG$1500,L$1,FALSE),VLOOKUP($A973,Pit!$A$4:$BA$1686,L$2,FALSE))</f>
        <v>Normal</v>
      </c>
      <c r="M973" s="14">
        <f>IF($C973="B",VLOOKUP($A973,Bat!$A$4:$BG$1500,M$1,FALSE),VLOOKUP($A973,Pit!$A$4:$BA$1686,M$2,FALSE))</f>
        <v>5</v>
      </c>
      <c r="N973" s="14">
        <f>IF($C973="B",VLOOKUP($A973,Bat!$A$4:$BG$1500,N$1,FALSE),VLOOKUP($A973,Pit!$A$4:$BA$1686,N$2,FALSE))</f>
        <v>2</v>
      </c>
      <c r="O973" s="14">
        <f>IF($C973="B",VLOOKUP($A973,Bat!$A$4:$BG$1500,O$1,FALSE),VLOOKUP($A973,Pit!$A$4:$BA$1686,O$2,FALSE))</f>
        <v>2</v>
      </c>
      <c r="P973" s="14" t="str">
        <f>IF($C973="B",VLOOKUP($A973,Bat!$A$4:$BG$1500,P$1,FALSE),VLOOKUP($A973,Pit!$A$4:$BA$1686,P$2,FALSE))</f>
        <v>90-92 Mph</v>
      </c>
      <c r="Q973" s="15">
        <f>IF($C973="B",VLOOKUP($A973,Bat!$A$4:$BG$1500,Q$1,FALSE),VLOOKUP($A973,Pit!$A$4:$BA$1686,Q$2,FALSE))</f>
        <v>6</v>
      </c>
      <c r="R973" s="16">
        <f>IF($C973="B",VLOOKUP($A973,Bat!$A$4:$BG$1500,R$1,FALSE),VLOOKUP($A973,Pit!$A$4:$BA$1686,R$2,FALSE))</f>
        <v>91.653973201037104</v>
      </c>
      <c r="S973" s="17">
        <f>IF($C973="B",VLOOKUP($A973,Bat!$A$4:$BG$1500,S$1,FALSE),VLOOKUP($A973,Pit!$A$4:$BA$1686,S$2,FALSE))</f>
        <v>-0.86213994065883781</v>
      </c>
      <c r="T973" s="48" t="str">
        <f>IF($C973="B",VLOOKUP($A973,Bat!$A$4:$BG$1500,T$1,FALSE),VLOOKUP($A973,Pit!$A$4:$BA$1686,T$2,FALSE))</f>
        <v>-</v>
      </c>
      <c r="U973" s="19">
        <f>IF($C973="B",VLOOKUP($A973,Bat!$A$4:$AU$1464,46,FALSE),VLOOKUP($A973,Pit!$A$4:$BD$1664,55,FALSE))</f>
        <v>800</v>
      </c>
      <c r="V973" s="19">
        <f>IF($C973="B",VLOOKUP($A973,Bat!$A$4:$BA$1464,47,FALSE),VLOOKUP($A973,Pit!$A$4:$BF$1664,56,FALSE))</f>
        <v>800</v>
      </c>
      <c r="W973" s="19">
        <f>IF($C973="B",VLOOKUP($A973,Bat!$A$4:$BA$1464,48,FALSE),VLOOKUP($A973,Pit!$A$4:$BF$1664,57,FALSE))</f>
        <v>0</v>
      </c>
      <c r="X973" s="14">
        <f t="shared" si="68"/>
        <v>1785</v>
      </c>
      <c r="Y973" s="20">
        <f t="shared" si="69"/>
        <v>935</v>
      </c>
      <c r="Z973" s="14" t="str">
        <f>IFERROR(VLOOKUP($D973,Results37!$F$3:$L$1396,Z$1,FALSE),"")</f>
        <v/>
      </c>
      <c r="AA973" s="43" t="str">
        <f>IF(ISERROR(VLOOKUP(D973,Results37!$F$3:$O$1399,AA$1,FALSE)),"",IF(VLOOKUP(D973,Results37!$F$3:$O$1399,AA$1+1,FALSE)=1,"S"&amp;VLOOKUP(D973,Results37!$F$3:$O$1399,AA$1,FALSE),VLOOKUP(D973,Results37!$F$3:$O$1399,AA$1,FALSE)))</f>
        <v/>
      </c>
      <c r="AB973" s="14" t="str">
        <f>IFERROR(VLOOKUP($D973,Results37!$F$3:$L$1396,AB$1,FALSE),"")</f>
        <v/>
      </c>
      <c r="AC973" s="14" t="str">
        <f>IFERROR(VLOOKUP($D973,Results37!$F$3:$L$1396,AC$1,FALSE),"")</f>
        <v/>
      </c>
      <c r="AD973" s="14" t="e">
        <f t="shared" si="70"/>
        <v>#VALUE!</v>
      </c>
      <c r="AE973" s="18" t="str">
        <f>IF(ISERROR(VLOOKUP($AC973&amp;"-"&amp;$F973&amp;" "&amp;G973,Bonuses!$B$1:$G$1006,4,FALSE)),"",INT(VLOOKUP($AC973&amp;"-"&amp;$F973&amp;" "&amp;$G973,Bonuses!$B$1:$G$1006,4,FALSE)))</f>
        <v/>
      </c>
      <c r="AF973" s="14" t="str">
        <f>IF(ISERROR(VLOOKUP($AC973&amp;"-"&amp;$F973,Bonuses!$B$1:$G$1006,5,FALSE)),"",IF(VLOOKUP($AC973&amp;"-"&amp;$F973,Bonuses!$B$1:$G$1006,5,FALSE)="","",VLOOKUP($AC973&amp;"-"&amp;$F973,Bonuses!$B$1:$G$1006,6,FALSE)&amp;" yrs, "&amp;VLOOKUP($AC973&amp;"-"&amp;$F973,Bonuses!$B$1:$G$1006,5,FALSE)))</f>
        <v/>
      </c>
    </row>
    <row r="974" spans="1:32" s="19" customFormat="1" hidden="1" x14ac:dyDescent="0.3">
      <c r="A974" s="19">
        <v>9148</v>
      </c>
      <c r="B974" s="19">
        <f t="shared" si="67"/>
        <v>0</v>
      </c>
      <c r="C974" s="14" t="str">
        <f>IF(ISNUMBER(IFERROR(VLOOKUP($A974,Pit!$A$4:$A$600,1,FALSE),"B")),"P","B")</f>
        <v>B</v>
      </c>
      <c r="D974" s="15">
        <f>IF($C974="B",VLOOKUP($A974,Bat!$A$4:$BG$1500,D$1,FALSE),VLOOKUP($A974,Pit!$A$4:$BA$1686,D$2,FALSE))</f>
        <v>9148</v>
      </c>
      <c r="E974" s="14" t="str">
        <f>IF($C974="B",VLOOKUP($A974,Bat!$A$4:$BG$1500,E$1,FALSE),VLOOKUP($A974,Pit!$A$4:$BA$1686,E$2,FALSE))</f>
        <v>2B</v>
      </c>
      <c r="F974" s="14" t="str">
        <f>IF($C974="B",VLOOKUP($A974,Bat!$A$4:$BG$1500,F$1,FALSE),VLOOKUP($A974,Pit!$A$4:$BA$1686,F$2,FALSE))</f>
        <v>Gary</v>
      </c>
      <c r="G974" s="14" t="str">
        <f>IF($C974="B",VLOOKUP($A974,Bat!$A$4:$BG$1500,G$1,FALSE),VLOOKUP($A974,Pit!$A$4:$BA$1686,G$2,FALSE))</f>
        <v>Pitts</v>
      </c>
      <c r="H974" s="14">
        <f>IF($C974="B",VLOOKUP($A974,Bat!$A$4:$BG$1500,H$1,FALSE),VLOOKUP($A974,Pit!$A$4:$BA$1686,H$2,FALSE))</f>
        <v>21</v>
      </c>
      <c r="I974" s="14" t="str">
        <f>IF($C974="B",VLOOKUP($A974,Bat!$A$4:$BG$1500,I$1,FALSE),VLOOKUP($A974,Pit!$A$4:$BA$1686,I$2,FALSE))</f>
        <v>R</v>
      </c>
      <c r="J974" s="14" t="str">
        <f>IF($C974="B",VLOOKUP($A974,Bat!$A$4:$BG$1500,J$1,FALSE),VLOOKUP($A974,Pit!$A$4:$BA$1686,J$2,FALSE))</f>
        <v>R</v>
      </c>
      <c r="K974" s="14" t="str">
        <f>IF($C974="B",VLOOKUP($A974,Bat!$A$4:$BG$1500,K$1,FALSE),VLOOKUP($A974,Pit!$A$4:$BA$1686,K$2,FALSE))</f>
        <v>Low</v>
      </c>
      <c r="L974" s="15" t="str">
        <f>IF($C974="B",VLOOKUP($A974,Bat!$A$4:$BG$1500,L$1,FALSE),VLOOKUP($A974,Pit!$A$4:$BA$1686,L$2,FALSE))</f>
        <v>Normal</v>
      </c>
      <c r="M974" s="14">
        <f>IF($C974="B",VLOOKUP($A974,Bat!$A$4:$BG$1500,M$1,FALSE),VLOOKUP($A974,Pit!$A$4:$BA$1686,M$2,FALSE))</f>
        <v>3</v>
      </c>
      <c r="N974" s="14">
        <f>IF($C974="B",VLOOKUP($A974,Bat!$A$4:$BG$1500,N$1,FALSE),VLOOKUP($A974,Pit!$A$4:$BA$1686,N$2,FALSE))</f>
        <v>5</v>
      </c>
      <c r="O974" s="14">
        <f>IF($C974="B",VLOOKUP($A974,Bat!$A$4:$BG$1500,O$1,FALSE),VLOOKUP($A974,Pit!$A$4:$BA$1686,O$2,FALSE))</f>
        <v>3</v>
      </c>
      <c r="P974" s="14">
        <f>IF($C974="B",VLOOKUP($A974,Bat!$A$4:$BG$1500,P$1,FALSE),VLOOKUP($A974,Pit!$A$4:$BA$1686,P$2,FALSE))</f>
        <v>2</v>
      </c>
      <c r="Q974" s="15">
        <f>IF($C974="B",VLOOKUP($A974,Bat!$A$4:$BG$1500,Q$1,FALSE),VLOOKUP($A974,Pit!$A$4:$BA$1686,Q$2,FALSE))</f>
        <v>3</v>
      </c>
      <c r="R974" s="16">
        <f>IF($C974="B",VLOOKUP($A974,Bat!$A$4:$BG$1500,R$1,FALSE),VLOOKUP($A974,Pit!$A$4:$BA$1686,R$2,FALSE))</f>
        <v>103.39912200120935</v>
      </c>
      <c r="S974" s="17">
        <f>IF($C974="B",VLOOKUP($A974,Bat!$A$4:$BG$1500,S$1,FALSE),VLOOKUP($A974,Pit!$A$4:$BA$1686,S$2,FALSE))</f>
        <v>-0.98362955291705612</v>
      </c>
      <c r="T974" s="48" t="str">
        <f>IF($C974="B",VLOOKUP($A974,Bat!$A$4:$BG$1500,T$1,FALSE),VLOOKUP($A974,Pit!$A$4:$BA$1686,T$2,FALSE))</f>
        <v>-</v>
      </c>
      <c r="U974" s="19">
        <f>IF($C974="B",VLOOKUP($A974,Bat!$A$4:$AU$1464,46,FALSE),VLOOKUP($A974,Pit!$A$4:$BD$1664,55,FALSE))</f>
        <v>800</v>
      </c>
      <c r="V974" s="19">
        <f>IF($C974="B",VLOOKUP($A974,Bat!$A$4:$BA$1464,47,FALSE),VLOOKUP($A974,Pit!$A$4:$BF$1664,56,FALSE))</f>
        <v>800</v>
      </c>
      <c r="W974" s="19">
        <f>IF($C974="B",VLOOKUP($A974,Bat!$A$4:$BA$1464,48,FALSE),VLOOKUP($A974,Pit!$A$4:$BF$1664,57,FALSE))</f>
        <v>0</v>
      </c>
      <c r="X974" s="14">
        <f t="shared" si="68"/>
        <v>1828</v>
      </c>
      <c r="Y974" s="20">
        <f t="shared" si="69"/>
        <v>978</v>
      </c>
      <c r="Z974" s="14">
        <f>IFERROR(VLOOKUP($D974,Results37!$F$3:$L$1396,Z$1,FALSE),"")</f>
        <v>595</v>
      </c>
      <c r="AA974" s="43">
        <f>IF(ISERROR(VLOOKUP(D974,Results37!$F$3:$O$1399,AA$1,FALSE)),"",IF(VLOOKUP(D974,Results37!$F$3:$O$1399,AA$1+1,FALSE)=1,"S"&amp;VLOOKUP(D974,Results37!$F$3:$O$1399,AA$1,FALSE),VLOOKUP(D974,Results37!$F$3:$O$1399,AA$1,FALSE)))</f>
        <v>19</v>
      </c>
      <c r="AB974" s="14">
        <f>IFERROR(VLOOKUP($D974,Results37!$F$3:$L$1396,AB$1,FALSE),"")</f>
        <v>31</v>
      </c>
      <c r="AC974" s="14" t="str">
        <f>IFERROR(VLOOKUP($D974,Results37!$F$3:$L$1396,AC$1,FALSE),"")</f>
        <v>Niihama-shi Ghosts</v>
      </c>
      <c r="AD974" s="14">
        <f t="shared" si="70"/>
        <v>1233</v>
      </c>
      <c r="AE974" s="18" t="str">
        <f>IF(ISERROR(VLOOKUP($AC974&amp;"-"&amp;$F974&amp;" "&amp;G974,Bonuses!$B$1:$G$1006,4,FALSE)),"",INT(VLOOKUP($AC974&amp;"-"&amp;$F974&amp;" "&amp;$G974,Bonuses!$B$1:$G$1006,4,FALSE)))</f>
        <v/>
      </c>
      <c r="AF974" s="14" t="str">
        <f>IF(ISERROR(VLOOKUP($AC974&amp;"-"&amp;$F974,Bonuses!$B$1:$G$1006,5,FALSE)),"",IF(VLOOKUP($AC974&amp;"-"&amp;$F974,Bonuses!$B$1:$G$1006,5,FALSE)="","",VLOOKUP($AC974&amp;"-"&amp;$F974,Bonuses!$B$1:$G$1006,6,FALSE)&amp;" yrs, "&amp;VLOOKUP($AC974&amp;"-"&amp;$F974,Bonuses!$B$1:$G$1006,5,FALSE)))</f>
        <v/>
      </c>
    </row>
    <row r="975" spans="1:32" s="19" customFormat="1" hidden="1" x14ac:dyDescent="0.3">
      <c r="A975" s="19">
        <v>16881</v>
      </c>
      <c r="B975" s="19">
        <f t="shared" si="67"/>
        <v>0</v>
      </c>
      <c r="C975" s="14" t="str">
        <f>IF(ISNUMBER(IFERROR(VLOOKUP($A975,Pit!$A$4:$A$600,1,FALSE),"B")),"P","B")</f>
        <v>B</v>
      </c>
      <c r="D975" s="15">
        <f>IF($C975="B",VLOOKUP($A975,Bat!$A$4:$BG$1500,D$1,FALSE),VLOOKUP($A975,Pit!$A$4:$BA$1686,D$2,FALSE))</f>
        <v>16881</v>
      </c>
      <c r="E975" s="14" t="str">
        <f>IF($C975="B",VLOOKUP($A975,Bat!$A$4:$BG$1500,E$1,FALSE),VLOOKUP($A975,Pit!$A$4:$BA$1686,E$2,FALSE))</f>
        <v>C</v>
      </c>
      <c r="F975" s="14" t="str">
        <f>IF($C975="B",VLOOKUP($A975,Bat!$A$4:$BG$1500,F$1,FALSE),VLOOKUP($A975,Pit!$A$4:$BA$1686,F$2,FALSE))</f>
        <v>Scott</v>
      </c>
      <c r="G975" s="14" t="str">
        <f>IF($C975="B",VLOOKUP($A975,Bat!$A$4:$BG$1500,G$1,FALSE),VLOOKUP($A975,Pit!$A$4:$BA$1686,G$2,FALSE))</f>
        <v>Welch</v>
      </c>
      <c r="H975" s="14">
        <f>IF($C975="B",VLOOKUP($A975,Bat!$A$4:$BG$1500,H$1,FALSE),VLOOKUP($A975,Pit!$A$4:$BA$1686,H$2,FALSE))</f>
        <v>22</v>
      </c>
      <c r="I975" s="14" t="str">
        <f>IF($C975="B",VLOOKUP($A975,Bat!$A$4:$BG$1500,I$1,FALSE),VLOOKUP($A975,Pit!$A$4:$BA$1686,I$2,FALSE))</f>
        <v>R</v>
      </c>
      <c r="J975" s="14" t="str">
        <f>IF($C975="B",VLOOKUP($A975,Bat!$A$4:$BG$1500,J$1,FALSE),VLOOKUP($A975,Pit!$A$4:$BA$1686,J$2,FALSE))</f>
        <v>R</v>
      </c>
      <c r="K975" s="14" t="str">
        <f>IF($C975="B",VLOOKUP($A975,Bat!$A$4:$BG$1500,K$1,FALSE),VLOOKUP($A975,Pit!$A$4:$BA$1686,K$2,FALSE))</f>
        <v>Low</v>
      </c>
      <c r="L975" s="15" t="str">
        <f>IF($C975="B",VLOOKUP($A975,Bat!$A$4:$BG$1500,L$1,FALSE),VLOOKUP($A975,Pit!$A$4:$BA$1686,L$2,FALSE))</f>
        <v>Normal</v>
      </c>
      <c r="M975" s="14">
        <f>IF($C975="B",VLOOKUP($A975,Bat!$A$4:$BG$1500,M$1,FALSE),VLOOKUP($A975,Pit!$A$4:$BA$1686,M$2,FALSE))</f>
        <v>2</v>
      </c>
      <c r="N975" s="14">
        <f>IF($C975="B",VLOOKUP($A975,Bat!$A$4:$BG$1500,N$1,FALSE),VLOOKUP($A975,Pit!$A$4:$BA$1686,N$2,FALSE))</f>
        <v>4</v>
      </c>
      <c r="O975" s="14">
        <f>IF($C975="B",VLOOKUP($A975,Bat!$A$4:$BG$1500,O$1,FALSE),VLOOKUP($A975,Pit!$A$4:$BA$1686,O$2,FALSE))</f>
        <v>4</v>
      </c>
      <c r="P975" s="14">
        <f>IF($C975="B",VLOOKUP($A975,Bat!$A$4:$BG$1500,P$1,FALSE),VLOOKUP($A975,Pit!$A$4:$BA$1686,P$2,FALSE))</f>
        <v>6</v>
      </c>
      <c r="Q975" s="15">
        <f>IF($C975="B",VLOOKUP($A975,Bat!$A$4:$BG$1500,Q$1,FALSE),VLOOKUP($A975,Pit!$A$4:$BA$1686,Q$2,FALSE))</f>
        <v>2</v>
      </c>
      <c r="R975" s="16">
        <f>IF($C975="B",VLOOKUP($A975,Bat!$A$4:$BG$1500,R$1,FALSE),VLOOKUP($A975,Pit!$A$4:$BA$1686,R$2,FALSE))</f>
        <v>103.39499117076352</v>
      </c>
      <c r="S975" s="17">
        <f>IF($C975="B",VLOOKUP($A975,Bat!$A$4:$BG$1500,S$1,FALSE),VLOOKUP($A975,Pit!$A$4:$BA$1686,S$2,FALSE))</f>
        <v>-0.98449243703382416</v>
      </c>
      <c r="T975" s="48" t="str">
        <f>IF($C975="B",VLOOKUP($A975,Bat!$A$4:$BG$1500,T$1,FALSE),VLOOKUP($A975,Pit!$A$4:$BA$1686,T$2,FALSE))</f>
        <v>-</v>
      </c>
      <c r="U975" s="19">
        <f>IF($C975="B",VLOOKUP($A975,Bat!$A$4:$AU$1464,46,FALSE),VLOOKUP($A975,Pit!$A$4:$BD$1664,55,FALSE))</f>
        <v>800</v>
      </c>
      <c r="V975" s="19">
        <f>IF($C975="B",VLOOKUP($A975,Bat!$A$4:$BA$1464,47,FALSE),VLOOKUP($A975,Pit!$A$4:$BF$1664,56,FALSE))</f>
        <v>800</v>
      </c>
      <c r="W975" s="19">
        <f>IF($C975="B",VLOOKUP($A975,Bat!$A$4:$BA$1464,48,FALSE),VLOOKUP($A975,Pit!$A$4:$BF$1664,57,FALSE))</f>
        <v>0</v>
      </c>
      <c r="X975" s="14">
        <f t="shared" si="68"/>
        <v>1829</v>
      </c>
      <c r="Y975" s="20">
        <f t="shared" si="69"/>
        <v>979</v>
      </c>
      <c r="Z975" s="14" t="str">
        <f>IFERROR(VLOOKUP($D975,Results37!$F$3:$L$1396,Z$1,FALSE),"")</f>
        <v/>
      </c>
      <c r="AA975" s="43" t="str">
        <f>IF(ISERROR(VLOOKUP(D975,Results37!$F$3:$O$1399,AA$1,FALSE)),"",IF(VLOOKUP(D975,Results37!$F$3:$O$1399,AA$1+1,FALSE)=1,"S"&amp;VLOOKUP(D975,Results37!$F$3:$O$1399,AA$1,FALSE),VLOOKUP(D975,Results37!$F$3:$O$1399,AA$1,FALSE)))</f>
        <v/>
      </c>
      <c r="AB975" s="14" t="str">
        <f>IFERROR(VLOOKUP($D975,Results37!$F$3:$L$1396,AB$1,FALSE),"")</f>
        <v/>
      </c>
      <c r="AC975" s="14" t="str">
        <f>IFERROR(VLOOKUP($D975,Results37!$F$3:$L$1396,AC$1,FALSE),"")</f>
        <v/>
      </c>
      <c r="AD975" s="14" t="e">
        <f t="shared" si="70"/>
        <v>#VALUE!</v>
      </c>
      <c r="AE975" s="18" t="str">
        <f>IF(ISERROR(VLOOKUP($AC975&amp;"-"&amp;$F975&amp;" "&amp;G975,Bonuses!$B$1:$G$1006,4,FALSE)),"",INT(VLOOKUP($AC975&amp;"-"&amp;$F975&amp;" "&amp;$G975,Bonuses!$B$1:$G$1006,4,FALSE)))</f>
        <v/>
      </c>
      <c r="AF975" s="14" t="str">
        <f>IF(ISERROR(VLOOKUP($AC975&amp;"-"&amp;$F975,Bonuses!$B$1:$G$1006,5,FALSE)),"",IF(VLOOKUP($AC975&amp;"-"&amp;$F975,Bonuses!$B$1:$G$1006,5,FALSE)="","",VLOOKUP($AC975&amp;"-"&amp;$F975,Bonuses!$B$1:$G$1006,6,FALSE)&amp;" yrs, "&amp;VLOOKUP($AC975&amp;"-"&amp;$F975,Bonuses!$B$1:$G$1006,5,FALSE)))</f>
        <v/>
      </c>
    </row>
    <row r="976" spans="1:32" s="19" customFormat="1" hidden="1" x14ac:dyDescent="0.3">
      <c r="A976" s="19">
        <v>9585</v>
      </c>
      <c r="B976" s="19">
        <f t="shared" si="67"/>
        <v>0</v>
      </c>
      <c r="C976" s="14" t="str">
        <f>IF(ISNUMBER(IFERROR(VLOOKUP($A976,Pit!$A$4:$A$600,1,FALSE),"B")),"P","B")</f>
        <v>B</v>
      </c>
      <c r="D976" s="15">
        <f>IF($C976="B",VLOOKUP($A976,Bat!$A$4:$BG$1500,D$1,FALSE),VLOOKUP($A976,Pit!$A$4:$BA$1686,D$2,FALSE))</f>
        <v>9585</v>
      </c>
      <c r="E976" s="14" t="str">
        <f>IF($C976="B",VLOOKUP($A976,Bat!$A$4:$BG$1500,E$1,FALSE),VLOOKUP($A976,Pit!$A$4:$BA$1686,E$2,FALSE))</f>
        <v>LF</v>
      </c>
      <c r="F976" s="14" t="str">
        <f>IF($C976="B",VLOOKUP($A976,Bat!$A$4:$BG$1500,F$1,FALSE),VLOOKUP($A976,Pit!$A$4:$BA$1686,F$2,FALSE))</f>
        <v>Steve</v>
      </c>
      <c r="G976" s="14" t="str">
        <f>IF($C976="B",VLOOKUP($A976,Bat!$A$4:$BG$1500,G$1,FALSE),VLOOKUP($A976,Pit!$A$4:$BA$1686,G$2,FALSE))</f>
        <v>Decker</v>
      </c>
      <c r="H976" s="14">
        <f>IF($C976="B",VLOOKUP($A976,Bat!$A$4:$BG$1500,H$1,FALSE),VLOOKUP($A976,Pit!$A$4:$BA$1686,H$2,FALSE))</f>
        <v>21</v>
      </c>
      <c r="I976" s="14" t="str">
        <f>IF($C976="B",VLOOKUP($A976,Bat!$A$4:$BG$1500,I$1,FALSE),VLOOKUP($A976,Pit!$A$4:$BA$1686,I$2,FALSE))</f>
        <v>R</v>
      </c>
      <c r="J976" s="14" t="str">
        <f>IF($C976="B",VLOOKUP($A976,Bat!$A$4:$BG$1500,J$1,FALSE),VLOOKUP($A976,Pit!$A$4:$BA$1686,J$2,FALSE))</f>
        <v>R</v>
      </c>
      <c r="K976" s="14" t="str">
        <f>IF($C976="B",VLOOKUP($A976,Bat!$A$4:$BG$1500,K$1,FALSE),VLOOKUP($A976,Pit!$A$4:$BA$1686,K$2,FALSE))</f>
        <v>Low</v>
      </c>
      <c r="L976" s="15" t="str">
        <f>IF($C976="B",VLOOKUP($A976,Bat!$A$4:$BG$1500,L$1,FALSE),VLOOKUP($A976,Pit!$A$4:$BA$1686,L$2,FALSE))</f>
        <v>Normal</v>
      </c>
      <c r="M976" s="14">
        <f>IF($C976="B",VLOOKUP($A976,Bat!$A$4:$BG$1500,M$1,FALSE),VLOOKUP($A976,Pit!$A$4:$BA$1686,M$2,FALSE))</f>
        <v>3</v>
      </c>
      <c r="N976" s="14">
        <f>IF($C976="B",VLOOKUP($A976,Bat!$A$4:$BG$1500,N$1,FALSE),VLOOKUP($A976,Pit!$A$4:$BA$1686,N$2,FALSE))</f>
        <v>3</v>
      </c>
      <c r="O976" s="14">
        <f>IF($C976="B",VLOOKUP($A976,Bat!$A$4:$BG$1500,O$1,FALSE),VLOOKUP($A976,Pit!$A$4:$BA$1686,O$2,FALSE))</f>
        <v>3</v>
      </c>
      <c r="P976" s="14">
        <f>IF($C976="B",VLOOKUP($A976,Bat!$A$4:$BG$1500,P$1,FALSE),VLOOKUP($A976,Pit!$A$4:$BA$1686,P$2,FALSE))</f>
        <v>3</v>
      </c>
      <c r="Q976" s="15">
        <f>IF($C976="B",VLOOKUP($A976,Bat!$A$4:$BG$1500,Q$1,FALSE),VLOOKUP($A976,Pit!$A$4:$BA$1686,Q$2,FALSE))</f>
        <v>4</v>
      </c>
      <c r="R976" s="16">
        <f>IF($C976="B",VLOOKUP($A976,Bat!$A$4:$BG$1500,R$1,FALSE),VLOOKUP($A976,Pit!$A$4:$BA$1686,R$2,FALSE))</f>
        <v>103.38698692596599</v>
      </c>
      <c r="S976" s="17">
        <f>IF($C976="B",VLOOKUP($A976,Bat!$A$4:$BG$1500,S$1,FALSE),VLOOKUP($A976,Pit!$A$4:$BA$1686,S$2,FALSE))</f>
        <v>-0.98616443393446773</v>
      </c>
      <c r="T976" s="48" t="str">
        <f>IF($C976="B",VLOOKUP($A976,Bat!$A$4:$BG$1500,T$1,FALSE),VLOOKUP($A976,Pit!$A$4:$BA$1686,T$2,FALSE))</f>
        <v>-</v>
      </c>
      <c r="U976" s="19">
        <f>IF($C976="B",VLOOKUP($A976,Bat!$A$4:$AU$1464,46,FALSE),VLOOKUP($A976,Pit!$A$4:$BD$1664,55,FALSE))</f>
        <v>800</v>
      </c>
      <c r="V976" s="19">
        <f>IF($C976="B",VLOOKUP($A976,Bat!$A$4:$BA$1464,47,FALSE),VLOOKUP($A976,Pit!$A$4:$BF$1664,56,FALSE))</f>
        <v>800</v>
      </c>
      <c r="W976" s="19">
        <f>IF($C976="B",VLOOKUP($A976,Bat!$A$4:$BA$1464,48,FALSE),VLOOKUP($A976,Pit!$A$4:$BF$1664,57,FALSE))</f>
        <v>0</v>
      </c>
      <c r="X976" s="14">
        <f t="shared" si="68"/>
        <v>1831</v>
      </c>
      <c r="Y976" s="20">
        <f t="shared" si="69"/>
        <v>981</v>
      </c>
      <c r="Z976" s="14" t="str">
        <f>IFERROR(VLOOKUP($D976,Results37!$F$3:$L$1396,Z$1,FALSE),"")</f>
        <v/>
      </c>
      <c r="AA976" s="43" t="str">
        <f>IF(ISERROR(VLOOKUP(D976,Results37!$F$3:$O$1399,AA$1,FALSE)),"",IF(VLOOKUP(D976,Results37!$F$3:$O$1399,AA$1+1,FALSE)=1,"S"&amp;VLOOKUP(D976,Results37!$F$3:$O$1399,AA$1,FALSE),VLOOKUP(D976,Results37!$F$3:$O$1399,AA$1,FALSE)))</f>
        <v/>
      </c>
      <c r="AB976" s="14" t="str">
        <f>IFERROR(VLOOKUP($D976,Results37!$F$3:$L$1396,AB$1,FALSE),"")</f>
        <v/>
      </c>
      <c r="AC976" s="14" t="str">
        <f>IFERROR(VLOOKUP($D976,Results37!$F$3:$L$1396,AC$1,FALSE),"")</f>
        <v/>
      </c>
      <c r="AD976" s="14" t="e">
        <f t="shared" si="70"/>
        <v>#VALUE!</v>
      </c>
      <c r="AE976" s="18" t="str">
        <f>IF(ISERROR(VLOOKUP($AC976&amp;"-"&amp;$F976&amp;" "&amp;G976,Bonuses!$B$1:$G$1006,4,FALSE)),"",INT(VLOOKUP($AC976&amp;"-"&amp;$F976&amp;" "&amp;$G976,Bonuses!$B$1:$G$1006,4,FALSE)))</f>
        <v/>
      </c>
      <c r="AF976" s="14" t="str">
        <f>AA976&amp;"."&amp;AB976&amp;" ("&amp;Z976&amp;") - "&amp;E976&amp;" "&amp;F976&amp;" "&amp;G976</f>
        <v>. () - LF Steve Decker</v>
      </c>
    </row>
    <row r="977" spans="1:32" s="19" customFormat="1" hidden="1" x14ac:dyDescent="0.3">
      <c r="A977" s="19">
        <v>13013</v>
      </c>
      <c r="B977" s="19">
        <f t="shared" si="67"/>
        <v>0</v>
      </c>
      <c r="C977" s="14" t="str">
        <f>IF(ISNUMBER(IFERROR(VLOOKUP($A977,Pit!$A$4:$A$600,1,FALSE),"B")),"P","B")</f>
        <v>P</v>
      </c>
      <c r="D977" s="15">
        <f>IF($C977="B",VLOOKUP($A977,Bat!$A$4:$BG$1500,D$1,FALSE),VLOOKUP($A977,Pit!$A$4:$BA$1686,D$2,FALSE))</f>
        <v>13013</v>
      </c>
      <c r="E977" s="14" t="str">
        <f>IF($C977="B",VLOOKUP($A977,Bat!$A$4:$BG$1500,E$1,FALSE),VLOOKUP($A977,Pit!$A$4:$BA$1686,E$2,FALSE))</f>
        <v>RP</v>
      </c>
      <c r="F977" s="14" t="str">
        <f>IF($C977="B",VLOOKUP($A977,Bat!$A$4:$BG$1500,F$1,FALSE),VLOOKUP($A977,Pit!$A$4:$BA$1686,F$2,FALSE))</f>
        <v>Juan</v>
      </c>
      <c r="G977" s="14" t="str">
        <f>IF($C977="B",VLOOKUP($A977,Bat!$A$4:$BG$1500,G$1,FALSE),VLOOKUP($A977,Pit!$A$4:$BA$1686,G$2,FALSE))</f>
        <v>González</v>
      </c>
      <c r="H977" s="14">
        <f>IF($C977="B",VLOOKUP($A977,Bat!$A$4:$BG$1500,H$1,FALSE),VLOOKUP($A977,Pit!$A$4:$BA$1686,H$2,FALSE))</f>
        <v>22</v>
      </c>
      <c r="I977" s="14" t="str">
        <f>IF($C977="B",VLOOKUP($A977,Bat!$A$4:$BG$1500,I$1,FALSE),VLOOKUP($A977,Pit!$A$4:$BA$1686,I$2,FALSE))</f>
        <v>R</v>
      </c>
      <c r="J977" s="14" t="str">
        <f>IF($C977="B",VLOOKUP($A977,Bat!$A$4:$BG$1500,J$1,FALSE),VLOOKUP($A977,Pit!$A$4:$BA$1686,J$2,FALSE))</f>
        <v>R</v>
      </c>
      <c r="K977" s="14" t="str">
        <f>IF($C977="B",VLOOKUP($A977,Bat!$A$4:$BG$1500,K$1,FALSE),VLOOKUP($A977,Pit!$A$4:$BA$1686,K$2,FALSE))</f>
        <v>Normal</v>
      </c>
      <c r="L977" s="15" t="str">
        <f>IF($C977="B",VLOOKUP($A977,Bat!$A$4:$BG$1500,L$1,FALSE),VLOOKUP($A977,Pit!$A$4:$BA$1686,L$2,FALSE))</f>
        <v>Normal</v>
      </c>
      <c r="M977" s="14">
        <f>IF($C977="B",VLOOKUP($A977,Bat!$A$4:$BG$1500,M$1,FALSE),VLOOKUP($A977,Pit!$A$4:$BA$1686,M$2,FALSE))</f>
        <v>4</v>
      </c>
      <c r="N977" s="14">
        <f>IF($C977="B",VLOOKUP($A977,Bat!$A$4:$BG$1500,N$1,FALSE),VLOOKUP($A977,Pit!$A$4:$BA$1686,N$2,FALSE))</f>
        <v>1</v>
      </c>
      <c r="O977" s="14">
        <f>IF($C977="B",VLOOKUP($A977,Bat!$A$4:$BG$1500,O$1,FALSE),VLOOKUP($A977,Pit!$A$4:$BA$1686,O$2,FALSE))</f>
        <v>2</v>
      </c>
      <c r="P977" s="14" t="str">
        <f>IF($C977="B",VLOOKUP($A977,Bat!$A$4:$BG$1500,P$1,FALSE),VLOOKUP($A977,Pit!$A$4:$BA$1686,P$2,FALSE))</f>
        <v>91-93 Mph</v>
      </c>
      <c r="Q977" s="15">
        <f>IF($C977="B",VLOOKUP($A977,Bat!$A$4:$BG$1500,Q$1,FALSE),VLOOKUP($A977,Pit!$A$4:$BA$1686,Q$2,FALSE))</f>
        <v>6</v>
      </c>
      <c r="R977" s="16">
        <f>IF($C977="B",VLOOKUP($A977,Bat!$A$4:$BG$1500,R$1,FALSE),VLOOKUP($A977,Pit!$A$4:$BA$1686,R$2,FALSE))</f>
        <v>90.707256029661266</v>
      </c>
      <c r="S977" s="17">
        <f>IF($C977="B",VLOOKUP($A977,Bat!$A$4:$BG$1500,S$1,FALSE),VLOOKUP($A977,Pit!$A$4:$BA$1686,S$2,FALSE))</f>
        <v>-0.94948090902999249</v>
      </c>
      <c r="T977" s="48" t="str">
        <f>IF($C977="B",VLOOKUP($A977,Bat!$A$4:$BG$1500,T$1,FALSE),VLOOKUP($A977,Pit!$A$4:$BA$1686,T$2,FALSE))</f>
        <v>-</v>
      </c>
      <c r="U977" s="19">
        <f>IF($C977="B",VLOOKUP($A977,Bat!$A$4:$AU$1464,46,FALSE),VLOOKUP($A977,Pit!$A$4:$BD$1664,55,FALSE))</f>
        <v>800</v>
      </c>
      <c r="V977" s="19">
        <f>IF($C977="B",VLOOKUP($A977,Bat!$A$4:$BA$1464,47,FALSE),VLOOKUP($A977,Pit!$A$4:$BF$1664,56,FALSE))</f>
        <v>800</v>
      </c>
      <c r="W977" s="19">
        <f>IF($C977="B",VLOOKUP($A977,Bat!$A$4:$BA$1464,48,FALSE),VLOOKUP($A977,Pit!$A$4:$BF$1664,57,FALSE))</f>
        <v>0</v>
      </c>
      <c r="X977" s="14">
        <f t="shared" si="68"/>
        <v>1818</v>
      </c>
      <c r="Y977" s="20">
        <f t="shared" si="69"/>
        <v>968</v>
      </c>
      <c r="Z977" s="14" t="str">
        <f>IFERROR(VLOOKUP($D977,Results37!$F$3:$L$1396,Z$1,FALSE),"")</f>
        <v/>
      </c>
      <c r="AA977" s="43" t="str">
        <f>IF(ISERROR(VLOOKUP(D977,Results37!$F$3:$O$1399,AA$1,FALSE)),"",IF(VLOOKUP(D977,Results37!$F$3:$O$1399,AA$1+1,FALSE)=1,"S"&amp;VLOOKUP(D977,Results37!$F$3:$O$1399,AA$1,FALSE),VLOOKUP(D977,Results37!$F$3:$O$1399,AA$1,FALSE)))</f>
        <v/>
      </c>
      <c r="AB977" s="14" t="str">
        <f>IFERROR(VLOOKUP($D977,Results37!$F$3:$L$1396,AB$1,FALSE),"")</f>
        <v/>
      </c>
      <c r="AC977" s="14" t="str">
        <f>IFERROR(VLOOKUP($D977,Results37!$F$3:$L$1396,AC$1,FALSE),"")</f>
        <v/>
      </c>
      <c r="AD977" s="14" t="e">
        <f t="shared" si="70"/>
        <v>#VALUE!</v>
      </c>
      <c r="AE977" s="18" t="str">
        <f>IF(ISERROR(VLOOKUP($AC977&amp;"-"&amp;$F977&amp;" "&amp;G977,Bonuses!$B$1:$G$1006,4,FALSE)),"",INT(VLOOKUP($AC977&amp;"-"&amp;$F977&amp;" "&amp;$G977,Bonuses!$B$1:$G$1006,4,FALSE)))</f>
        <v/>
      </c>
      <c r="AF977" s="14" t="str">
        <f>AA977&amp;"."&amp;AB977&amp;" ("&amp;Z977&amp;") - "&amp;E977&amp;" "&amp;F977&amp;" "&amp;G977</f>
        <v>. () - RP Juan González</v>
      </c>
    </row>
    <row r="978" spans="1:32" s="19" customFormat="1" hidden="1" x14ac:dyDescent="0.3">
      <c r="A978" s="19">
        <v>18047</v>
      </c>
      <c r="B978" s="19">
        <f t="shared" si="67"/>
        <v>0</v>
      </c>
      <c r="C978" s="14" t="str">
        <f>IF(ISNUMBER(IFERROR(VLOOKUP($A978,Pit!$A$4:$A$600,1,FALSE),"B")),"P","B")</f>
        <v>P</v>
      </c>
      <c r="D978" s="15">
        <f>IF($C978="B",VLOOKUP($A978,Bat!$A$4:$BG$1500,D$1,FALSE),VLOOKUP($A978,Pit!$A$4:$BA$1686,D$2,FALSE))</f>
        <v>18047</v>
      </c>
      <c r="E978" s="14" t="str">
        <f>IF($C978="B",VLOOKUP($A978,Bat!$A$4:$BG$1500,E$1,FALSE),VLOOKUP($A978,Pit!$A$4:$BA$1686,E$2,FALSE))</f>
        <v>RP</v>
      </c>
      <c r="F978" s="14" t="str">
        <f>IF($C978="B",VLOOKUP($A978,Bat!$A$4:$BG$1500,F$1,FALSE),VLOOKUP($A978,Pit!$A$4:$BA$1686,F$2,FALSE))</f>
        <v>Pedro</v>
      </c>
      <c r="G978" s="14" t="str">
        <f>IF($C978="B",VLOOKUP($A978,Bat!$A$4:$BG$1500,G$1,FALSE),VLOOKUP($A978,Pit!$A$4:$BA$1686,G$2,FALSE))</f>
        <v>Martínez</v>
      </c>
      <c r="H978" s="14">
        <f>IF($C978="B",VLOOKUP($A978,Bat!$A$4:$BG$1500,H$1,FALSE),VLOOKUP($A978,Pit!$A$4:$BA$1686,H$2,FALSE))</f>
        <v>22</v>
      </c>
      <c r="I978" s="14" t="str">
        <f>IF($C978="B",VLOOKUP($A978,Bat!$A$4:$BG$1500,I$1,FALSE),VLOOKUP($A978,Pit!$A$4:$BA$1686,I$2,FALSE))</f>
        <v>R</v>
      </c>
      <c r="J978" s="14" t="str">
        <f>IF($C978="B",VLOOKUP($A978,Bat!$A$4:$BG$1500,J$1,FALSE),VLOOKUP($A978,Pit!$A$4:$BA$1686,J$2,FALSE))</f>
        <v>R</v>
      </c>
      <c r="K978" s="14" t="str">
        <f>IF($C978="B",VLOOKUP($A978,Bat!$A$4:$BG$1500,K$1,FALSE),VLOOKUP($A978,Pit!$A$4:$BA$1686,K$2,FALSE))</f>
        <v>Low</v>
      </c>
      <c r="L978" s="15" t="str">
        <f>IF($C978="B",VLOOKUP($A978,Bat!$A$4:$BG$1500,L$1,FALSE),VLOOKUP($A978,Pit!$A$4:$BA$1686,L$2,FALSE))</f>
        <v>Normal</v>
      </c>
      <c r="M978" s="14">
        <f>IF($C978="B",VLOOKUP($A978,Bat!$A$4:$BG$1500,M$1,FALSE),VLOOKUP($A978,Pit!$A$4:$BA$1686,M$2,FALSE))</f>
        <v>4</v>
      </c>
      <c r="N978" s="14">
        <f>IF($C978="B",VLOOKUP($A978,Bat!$A$4:$BG$1500,N$1,FALSE),VLOOKUP($A978,Pit!$A$4:$BA$1686,N$2,FALSE))</f>
        <v>2</v>
      </c>
      <c r="O978" s="14">
        <f>IF($C978="B",VLOOKUP($A978,Bat!$A$4:$BG$1500,O$1,FALSE),VLOOKUP($A978,Pit!$A$4:$BA$1686,O$2,FALSE))</f>
        <v>2</v>
      </c>
      <c r="P978" s="14" t="str">
        <f>IF($C978="B",VLOOKUP($A978,Bat!$A$4:$BG$1500,P$1,FALSE),VLOOKUP($A978,Pit!$A$4:$BA$1686,P$2,FALSE))</f>
        <v>88-90 Mph</v>
      </c>
      <c r="Q978" s="15">
        <f>IF($C978="B",VLOOKUP($A978,Bat!$A$4:$BG$1500,Q$1,FALSE),VLOOKUP($A978,Pit!$A$4:$BA$1686,Q$2,FALSE))</f>
        <v>4</v>
      </c>
      <c r="R978" s="16">
        <f>IF($C978="B",VLOOKUP($A978,Bat!$A$4:$BG$1500,R$1,FALSE),VLOOKUP($A978,Pit!$A$4:$BA$1686,R$2,FALSE))</f>
        <v>91.582780886956925</v>
      </c>
      <c r="S978" s="17">
        <f>IF($C978="B",VLOOKUP($A978,Bat!$A$4:$BG$1500,S$1,FALSE),VLOOKUP($A978,Pit!$A$4:$BA$1686,S$2,FALSE))</f>
        <v>-0.86870790608753046</v>
      </c>
      <c r="T978" s="48" t="str">
        <f>IF($C978="B",VLOOKUP($A978,Bat!$A$4:$BG$1500,T$1,FALSE),VLOOKUP($A978,Pit!$A$4:$BA$1686,T$2,FALSE))</f>
        <v>-</v>
      </c>
      <c r="U978" s="19">
        <f>IF($C978="B",VLOOKUP($A978,Bat!$A$4:$AU$1464,46,FALSE),VLOOKUP($A978,Pit!$A$4:$BD$1664,55,FALSE))</f>
        <v>800</v>
      </c>
      <c r="V978" s="19">
        <f>IF($C978="B",VLOOKUP($A978,Bat!$A$4:$BA$1464,47,FALSE),VLOOKUP($A978,Pit!$A$4:$BF$1664,56,FALSE))</f>
        <v>800</v>
      </c>
      <c r="W978" s="19">
        <f>IF($C978="B",VLOOKUP($A978,Bat!$A$4:$BA$1464,48,FALSE),VLOOKUP($A978,Pit!$A$4:$BF$1664,57,FALSE))</f>
        <v>0</v>
      </c>
      <c r="X978" s="14">
        <f t="shared" si="68"/>
        <v>1788</v>
      </c>
      <c r="Y978" s="20">
        <f t="shared" si="69"/>
        <v>938</v>
      </c>
      <c r="Z978" s="14" t="str">
        <f>IFERROR(VLOOKUP($D978,Results37!$F$3:$L$1396,Z$1,FALSE),"")</f>
        <v/>
      </c>
      <c r="AA978" s="43" t="str">
        <f>IF(ISERROR(VLOOKUP(D978,Results37!$F$3:$O$1399,AA$1,FALSE)),"",IF(VLOOKUP(D978,Results37!$F$3:$O$1399,AA$1+1,FALSE)=1,"S"&amp;VLOOKUP(D978,Results37!$F$3:$O$1399,AA$1,FALSE),VLOOKUP(D978,Results37!$F$3:$O$1399,AA$1,FALSE)))</f>
        <v/>
      </c>
      <c r="AB978" s="14" t="str">
        <f>IFERROR(VLOOKUP($D978,Results37!$F$3:$L$1396,AB$1,FALSE),"")</f>
        <v/>
      </c>
      <c r="AC978" s="14" t="str">
        <f>IFERROR(VLOOKUP($D978,Results37!$F$3:$L$1396,AC$1,FALSE),"")</f>
        <v/>
      </c>
      <c r="AD978" s="14" t="e">
        <f t="shared" si="70"/>
        <v>#VALUE!</v>
      </c>
      <c r="AE978" s="18" t="str">
        <f>IF(ISERROR(VLOOKUP($AC978&amp;"-"&amp;$F978&amp;" "&amp;G978,Bonuses!$B$1:$G$1006,4,FALSE)),"",INT(VLOOKUP($AC978&amp;"-"&amp;$F978&amp;" "&amp;$G978,Bonuses!$B$1:$G$1006,4,FALSE)))</f>
        <v/>
      </c>
      <c r="AF978" s="14" t="str">
        <f>IF(ISERROR(VLOOKUP($AC978&amp;"-"&amp;$F978,Bonuses!$B$1:$G$1006,5,FALSE)),"",IF(VLOOKUP($AC978&amp;"-"&amp;$F978,Bonuses!$B$1:$G$1006,5,FALSE)="","",VLOOKUP($AC978&amp;"-"&amp;$F978,Bonuses!$B$1:$G$1006,6,FALSE)&amp;" yrs, "&amp;VLOOKUP($AC978&amp;"-"&amp;$F978,Bonuses!$B$1:$G$1006,5,FALSE)))</f>
        <v/>
      </c>
    </row>
    <row r="979" spans="1:32" s="19" customFormat="1" hidden="1" x14ac:dyDescent="0.3">
      <c r="A979" s="19">
        <v>16846</v>
      </c>
      <c r="B979" s="19">
        <f t="shared" si="67"/>
        <v>0</v>
      </c>
      <c r="C979" s="14" t="str">
        <f>IF(ISNUMBER(IFERROR(VLOOKUP($A979,Pit!$A$4:$A$600,1,FALSE),"B")),"P","B")</f>
        <v>B</v>
      </c>
      <c r="D979" s="15">
        <f>IF($C979="B",VLOOKUP($A979,Bat!$A$4:$BG$1500,D$1,FALSE),VLOOKUP($A979,Pit!$A$4:$BA$1686,D$2,FALSE))</f>
        <v>16846</v>
      </c>
      <c r="E979" s="14" t="str">
        <f>IF($C979="B",VLOOKUP($A979,Bat!$A$4:$BG$1500,E$1,FALSE),VLOOKUP($A979,Pit!$A$4:$BA$1686,E$2,FALSE))</f>
        <v>C</v>
      </c>
      <c r="F979" s="14" t="str">
        <f>IF($C979="B",VLOOKUP($A979,Bat!$A$4:$BG$1500,F$1,FALSE),VLOOKUP($A979,Pit!$A$4:$BA$1686,F$2,FALSE))</f>
        <v>Wilson</v>
      </c>
      <c r="G979" s="14" t="str">
        <f>IF($C979="B",VLOOKUP($A979,Bat!$A$4:$BG$1500,G$1,FALSE),VLOOKUP($A979,Pit!$A$4:$BA$1686,G$2,FALSE))</f>
        <v>López</v>
      </c>
      <c r="H979" s="14">
        <f>IF($C979="B",VLOOKUP($A979,Bat!$A$4:$BG$1500,H$1,FALSE),VLOOKUP($A979,Pit!$A$4:$BA$1686,H$2,FALSE))</f>
        <v>22</v>
      </c>
      <c r="I979" s="14" t="str">
        <f>IF($C979="B",VLOOKUP($A979,Bat!$A$4:$BG$1500,I$1,FALSE),VLOOKUP($A979,Pit!$A$4:$BA$1686,I$2,FALSE))</f>
        <v>R</v>
      </c>
      <c r="J979" s="14" t="str">
        <f>IF($C979="B",VLOOKUP($A979,Bat!$A$4:$BG$1500,J$1,FALSE),VLOOKUP($A979,Pit!$A$4:$BA$1686,J$2,FALSE))</f>
        <v>R</v>
      </c>
      <c r="K979" s="14" t="str">
        <f>IF($C979="B",VLOOKUP($A979,Bat!$A$4:$BG$1500,K$1,FALSE),VLOOKUP($A979,Pit!$A$4:$BA$1686,K$2,FALSE))</f>
        <v>Low</v>
      </c>
      <c r="L979" s="15" t="str">
        <f>IF($C979="B",VLOOKUP($A979,Bat!$A$4:$BG$1500,L$1,FALSE),VLOOKUP($A979,Pit!$A$4:$BA$1686,L$2,FALSE))</f>
        <v>Normal</v>
      </c>
      <c r="M979" s="14">
        <f>IF($C979="B",VLOOKUP($A979,Bat!$A$4:$BG$1500,M$1,FALSE),VLOOKUP($A979,Pit!$A$4:$BA$1686,M$2,FALSE))</f>
        <v>2</v>
      </c>
      <c r="N979" s="14">
        <f>IF($C979="B",VLOOKUP($A979,Bat!$A$4:$BG$1500,N$1,FALSE),VLOOKUP($A979,Pit!$A$4:$BA$1686,N$2,FALSE))</f>
        <v>4</v>
      </c>
      <c r="O979" s="14">
        <f>IF($C979="B",VLOOKUP($A979,Bat!$A$4:$BG$1500,O$1,FALSE),VLOOKUP($A979,Pit!$A$4:$BA$1686,O$2,FALSE))</f>
        <v>4</v>
      </c>
      <c r="P979" s="14">
        <f>IF($C979="B",VLOOKUP($A979,Bat!$A$4:$BG$1500,P$1,FALSE),VLOOKUP($A979,Pit!$A$4:$BA$1686,P$2,FALSE))</f>
        <v>5</v>
      </c>
      <c r="Q979" s="15">
        <f>IF($C979="B",VLOOKUP($A979,Bat!$A$4:$BG$1500,Q$1,FALSE),VLOOKUP($A979,Pit!$A$4:$BA$1686,Q$2,FALSE))</f>
        <v>2</v>
      </c>
      <c r="R979" s="16">
        <f>IF($C979="B",VLOOKUP($A979,Bat!$A$4:$BG$1500,R$1,FALSE),VLOOKUP($A979,Pit!$A$4:$BA$1686,R$2,FALSE))</f>
        <v>103.32358255861041</v>
      </c>
      <c r="S979" s="17">
        <f>IF($C979="B",VLOOKUP($A979,Bat!$A$4:$BG$1500,S$1,FALSE),VLOOKUP($A979,Pit!$A$4:$BA$1686,S$2,FALSE))</f>
        <v>-0.99940889464092453</v>
      </c>
      <c r="T979" s="48" t="str">
        <f>IF($C979="B",VLOOKUP($A979,Bat!$A$4:$BG$1500,T$1,FALSE),VLOOKUP($A979,Pit!$A$4:$BA$1686,T$2,FALSE))</f>
        <v>-</v>
      </c>
      <c r="U979" s="19">
        <f>IF($C979="B",VLOOKUP($A979,Bat!$A$4:$AU$1464,46,FALSE),VLOOKUP($A979,Pit!$A$4:$BD$1664,55,FALSE))</f>
        <v>800</v>
      </c>
      <c r="V979" s="19">
        <f>IF($C979="B",VLOOKUP($A979,Bat!$A$4:$BA$1464,47,FALSE),VLOOKUP($A979,Pit!$A$4:$BF$1664,56,FALSE))</f>
        <v>800</v>
      </c>
      <c r="W979" s="19">
        <f>IF($C979="B",VLOOKUP($A979,Bat!$A$4:$BA$1464,48,FALSE),VLOOKUP($A979,Pit!$A$4:$BF$1664,57,FALSE))</f>
        <v>0</v>
      </c>
      <c r="X979" s="14">
        <f t="shared" si="68"/>
        <v>1833</v>
      </c>
      <c r="Y979" s="20">
        <f t="shared" si="69"/>
        <v>983</v>
      </c>
      <c r="Z979" s="14" t="str">
        <f>IFERROR(VLOOKUP($D979,Results37!$F$3:$L$1396,Z$1,FALSE),"")</f>
        <v/>
      </c>
      <c r="AA979" s="43" t="str">
        <f>IF(ISERROR(VLOOKUP(D979,Results37!$F$3:$O$1399,AA$1,FALSE)),"",IF(VLOOKUP(D979,Results37!$F$3:$O$1399,AA$1+1,FALSE)=1,"S"&amp;VLOOKUP(D979,Results37!$F$3:$O$1399,AA$1,FALSE),VLOOKUP(D979,Results37!$F$3:$O$1399,AA$1,FALSE)))</f>
        <v/>
      </c>
      <c r="AB979" s="14" t="str">
        <f>IFERROR(VLOOKUP($D979,Results37!$F$3:$L$1396,AB$1,FALSE),"")</f>
        <v/>
      </c>
      <c r="AC979" s="14" t="str">
        <f>IFERROR(VLOOKUP($D979,Results37!$F$3:$L$1396,AC$1,FALSE),"")</f>
        <v/>
      </c>
      <c r="AD979" s="14" t="e">
        <f t="shared" si="70"/>
        <v>#VALUE!</v>
      </c>
      <c r="AE979" s="18" t="str">
        <f>IF(ISERROR(VLOOKUP($AC979&amp;"-"&amp;$F979&amp;" "&amp;G979,Bonuses!$B$1:$G$1006,4,FALSE)),"",INT(VLOOKUP($AC979&amp;"-"&amp;$F979&amp;" "&amp;$G979,Bonuses!$B$1:$G$1006,4,FALSE)))</f>
        <v/>
      </c>
      <c r="AF979" s="14" t="str">
        <f>AA979&amp;"."&amp;AB979&amp;" ("&amp;Z979&amp;") - "&amp;E979&amp;" "&amp;F979&amp;" "&amp;G979</f>
        <v>. () - C Wilson López</v>
      </c>
    </row>
    <row r="980" spans="1:32" s="19" customFormat="1" hidden="1" x14ac:dyDescent="0.3">
      <c r="A980" s="19">
        <v>16843</v>
      </c>
      <c r="B980" s="19">
        <f t="shared" si="67"/>
        <v>0</v>
      </c>
      <c r="C980" s="14" t="str">
        <f>IF(ISNUMBER(IFERROR(VLOOKUP($A980,Pit!$A$4:$A$600,1,FALSE),"B")),"P","B")</f>
        <v>B</v>
      </c>
      <c r="D980" s="15">
        <f>IF($C980="B",VLOOKUP($A980,Bat!$A$4:$BG$1500,D$1,FALSE),VLOOKUP($A980,Pit!$A$4:$BA$1686,D$2,FALSE))</f>
        <v>16843</v>
      </c>
      <c r="E980" s="14" t="str">
        <f>IF($C980="B",VLOOKUP($A980,Bat!$A$4:$BG$1500,E$1,FALSE),VLOOKUP($A980,Pit!$A$4:$BA$1686,E$2,FALSE))</f>
        <v>RF</v>
      </c>
      <c r="F980" s="14" t="str">
        <f>IF($C980="B",VLOOKUP($A980,Bat!$A$4:$BG$1500,F$1,FALSE),VLOOKUP($A980,Pit!$A$4:$BA$1686,F$2,FALSE))</f>
        <v>Ricardo</v>
      </c>
      <c r="G980" s="14" t="str">
        <f>IF($C980="B",VLOOKUP($A980,Bat!$A$4:$BG$1500,G$1,FALSE),VLOOKUP($A980,Pit!$A$4:$BA$1686,G$2,FALSE))</f>
        <v>Ojeda</v>
      </c>
      <c r="H980" s="14">
        <f>IF($C980="B",VLOOKUP($A980,Bat!$A$4:$BG$1500,H$1,FALSE),VLOOKUP($A980,Pit!$A$4:$BA$1686,H$2,FALSE))</f>
        <v>22</v>
      </c>
      <c r="I980" s="14" t="str">
        <f>IF($C980="B",VLOOKUP($A980,Bat!$A$4:$BG$1500,I$1,FALSE),VLOOKUP($A980,Pit!$A$4:$BA$1686,I$2,FALSE))</f>
        <v>S</v>
      </c>
      <c r="J980" s="14" t="str">
        <f>IF($C980="B",VLOOKUP($A980,Bat!$A$4:$BG$1500,J$1,FALSE),VLOOKUP($A980,Pit!$A$4:$BA$1686,J$2,FALSE))</f>
        <v>R</v>
      </c>
      <c r="K980" s="14" t="str">
        <f>IF($C980="B",VLOOKUP($A980,Bat!$A$4:$BG$1500,K$1,FALSE),VLOOKUP($A980,Pit!$A$4:$BA$1686,K$2,FALSE))</f>
        <v>Low</v>
      </c>
      <c r="L980" s="15" t="str">
        <f>IF($C980="B",VLOOKUP($A980,Bat!$A$4:$BG$1500,L$1,FALSE),VLOOKUP($A980,Pit!$A$4:$BA$1686,L$2,FALSE))</f>
        <v>Normal</v>
      </c>
      <c r="M980" s="14">
        <f>IF($C980="B",VLOOKUP($A980,Bat!$A$4:$BG$1500,M$1,FALSE),VLOOKUP($A980,Pit!$A$4:$BA$1686,M$2,FALSE))</f>
        <v>2</v>
      </c>
      <c r="N980" s="14">
        <f>IF($C980="B",VLOOKUP($A980,Bat!$A$4:$BG$1500,N$1,FALSE),VLOOKUP($A980,Pit!$A$4:$BA$1686,N$2,FALSE))</f>
        <v>3</v>
      </c>
      <c r="O980" s="14">
        <f>IF($C980="B",VLOOKUP($A980,Bat!$A$4:$BG$1500,O$1,FALSE),VLOOKUP($A980,Pit!$A$4:$BA$1686,O$2,FALSE))</f>
        <v>4</v>
      </c>
      <c r="P980" s="14">
        <f>IF($C980="B",VLOOKUP($A980,Bat!$A$4:$BG$1500,P$1,FALSE),VLOOKUP($A980,Pit!$A$4:$BA$1686,P$2,FALSE))</f>
        <v>6</v>
      </c>
      <c r="Q980" s="15">
        <f>IF($C980="B",VLOOKUP($A980,Bat!$A$4:$BG$1500,Q$1,FALSE),VLOOKUP($A980,Pit!$A$4:$BA$1686,Q$2,FALSE))</f>
        <v>3</v>
      </c>
      <c r="R980" s="16">
        <f>IF($C980="B",VLOOKUP($A980,Bat!$A$4:$BG$1500,R$1,FALSE),VLOOKUP($A980,Pit!$A$4:$BA$1686,R$2,FALSE))</f>
        <v>103.27143964814503</v>
      </c>
      <c r="S980" s="17">
        <f>IF($C980="B",VLOOKUP($A980,Bat!$A$4:$BG$1500,S$1,FALSE),VLOOKUP($A980,Pit!$A$4:$BA$1686,S$2,FALSE))</f>
        <v>-1.0103009633986815</v>
      </c>
      <c r="T980" s="48" t="str">
        <f>IF($C980="B",VLOOKUP($A980,Bat!$A$4:$BG$1500,T$1,FALSE),VLOOKUP($A980,Pit!$A$4:$BA$1686,T$2,FALSE))</f>
        <v>-</v>
      </c>
      <c r="U980" s="19">
        <f>IF($C980="B",VLOOKUP($A980,Bat!$A$4:$AU$1464,46,FALSE),VLOOKUP($A980,Pit!$A$4:$BD$1664,55,FALSE))</f>
        <v>800</v>
      </c>
      <c r="V980" s="19">
        <f>IF($C980="B",VLOOKUP($A980,Bat!$A$4:$BA$1464,47,FALSE),VLOOKUP($A980,Pit!$A$4:$BF$1664,56,FALSE))</f>
        <v>800</v>
      </c>
      <c r="W980" s="19">
        <f>IF($C980="B",VLOOKUP($A980,Bat!$A$4:$BA$1464,48,FALSE),VLOOKUP($A980,Pit!$A$4:$BF$1664,57,FALSE))</f>
        <v>0</v>
      </c>
      <c r="X980" s="14">
        <f t="shared" si="68"/>
        <v>1839</v>
      </c>
      <c r="Y980" s="20">
        <f t="shared" si="69"/>
        <v>989</v>
      </c>
      <c r="Z980" s="14" t="str">
        <f>IFERROR(VLOOKUP($D980,Results37!$F$3:$L$1396,Z$1,FALSE),"")</f>
        <v/>
      </c>
      <c r="AA980" s="43" t="str">
        <f>IF(ISERROR(VLOOKUP(D980,Results37!$F$3:$O$1399,AA$1,FALSE)),"",IF(VLOOKUP(D980,Results37!$F$3:$O$1399,AA$1+1,FALSE)=1,"S"&amp;VLOOKUP(D980,Results37!$F$3:$O$1399,AA$1,FALSE),VLOOKUP(D980,Results37!$F$3:$O$1399,AA$1,FALSE)))</f>
        <v/>
      </c>
      <c r="AB980" s="14" t="str">
        <f>IFERROR(VLOOKUP($D980,Results37!$F$3:$L$1396,AB$1,FALSE),"")</f>
        <v/>
      </c>
      <c r="AC980" s="14" t="str">
        <f>IFERROR(VLOOKUP($D980,Results37!$F$3:$L$1396,AC$1,FALSE),"")</f>
        <v/>
      </c>
      <c r="AD980" s="14" t="e">
        <f t="shared" si="70"/>
        <v>#VALUE!</v>
      </c>
      <c r="AE980" s="18" t="str">
        <f>IF(ISERROR(VLOOKUP($AC980&amp;"-"&amp;$F980&amp;" "&amp;G980,Bonuses!$B$1:$G$1006,4,FALSE)),"",INT(VLOOKUP($AC980&amp;"-"&amp;$F980&amp;" "&amp;$G980,Bonuses!$B$1:$G$1006,4,FALSE)))</f>
        <v/>
      </c>
      <c r="AF980" s="14" t="str">
        <f>AA980&amp;"."&amp;AB980&amp;" ("&amp;Z980&amp;") - "&amp;E980&amp;" "&amp;F980&amp;" "&amp;G980</f>
        <v>. () - RF Ricardo Ojeda</v>
      </c>
    </row>
    <row r="981" spans="1:32" s="19" customFormat="1" hidden="1" x14ac:dyDescent="0.3">
      <c r="A981" s="19">
        <v>9321</v>
      </c>
      <c r="B981" s="19">
        <f t="shared" si="67"/>
        <v>0</v>
      </c>
      <c r="C981" s="14" t="str">
        <f>IF(ISNUMBER(IFERROR(VLOOKUP($A981,Pit!$A$4:$A$600,1,FALSE),"B")),"P","B")</f>
        <v>P</v>
      </c>
      <c r="D981" s="15">
        <f>IF($C981="B",VLOOKUP($A981,Bat!$A$4:$BG$1500,D$1,FALSE),VLOOKUP($A981,Pit!$A$4:$BA$1686,D$2,FALSE))</f>
        <v>9321</v>
      </c>
      <c r="E981" s="14" t="str">
        <f>IF($C981="B",VLOOKUP($A981,Bat!$A$4:$BG$1500,E$1,FALSE),VLOOKUP($A981,Pit!$A$4:$BA$1686,E$2,FALSE))</f>
        <v>SP</v>
      </c>
      <c r="F981" s="14" t="str">
        <f>IF($C981="B",VLOOKUP($A981,Bat!$A$4:$BG$1500,F$1,FALSE),VLOOKUP($A981,Pit!$A$4:$BA$1686,F$2,FALSE))</f>
        <v>Joe</v>
      </c>
      <c r="G981" s="14" t="str">
        <f>IF($C981="B",VLOOKUP($A981,Bat!$A$4:$BG$1500,G$1,FALSE),VLOOKUP($A981,Pit!$A$4:$BA$1686,G$2,FALSE))</f>
        <v>Berry</v>
      </c>
      <c r="H981" s="14">
        <f>IF($C981="B",VLOOKUP($A981,Bat!$A$4:$BG$1500,H$1,FALSE),VLOOKUP($A981,Pit!$A$4:$BA$1686,H$2,FALSE))</f>
        <v>21</v>
      </c>
      <c r="I981" s="14" t="str">
        <f>IF($C981="B",VLOOKUP($A981,Bat!$A$4:$BG$1500,I$1,FALSE),VLOOKUP($A981,Pit!$A$4:$BA$1686,I$2,FALSE))</f>
        <v>L</v>
      </c>
      <c r="J981" s="14" t="str">
        <f>IF($C981="B",VLOOKUP($A981,Bat!$A$4:$BG$1500,J$1,FALSE),VLOOKUP($A981,Pit!$A$4:$BA$1686,J$2,FALSE))</f>
        <v>L</v>
      </c>
      <c r="K981" s="14" t="str">
        <f>IF($C981="B",VLOOKUP($A981,Bat!$A$4:$BG$1500,K$1,FALSE),VLOOKUP($A981,Pit!$A$4:$BA$1686,K$2,FALSE))</f>
        <v>Normal</v>
      </c>
      <c r="L981" s="15" t="str">
        <f>IF($C981="B",VLOOKUP($A981,Bat!$A$4:$BG$1500,L$1,FALSE),VLOOKUP($A981,Pit!$A$4:$BA$1686,L$2,FALSE))</f>
        <v>Normal</v>
      </c>
      <c r="M981" s="14">
        <f>IF($C981="B",VLOOKUP($A981,Bat!$A$4:$BG$1500,M$1,FALSE),VLOOKUP($A981,Pit!$A$4:$BA$1686,M$2,FALSE))</f>
        <v>4</v>
      </c>
      <c r="N981" s="14">
        <f>IF($C981="B",VLOOKUP($A981,Bat!$A$4:$BG$1500,N$1,FALSE),VLOOKUP($A981,Pit!$A$4:$BA$1686,N$2,FALSE))</f>
        <v>1</v>
      </c>
      <c r="O981" s="14">
        <f>IF($C981="B",VLOOKUP($A981,Bat!$A$4:$BG$1500,O$1,FALSE),VLOOKUP($A981,Pit!$A$4:$BA$1686,O$2,FALSE))</f>
        <v>2</v>
      </c>
      <c r="P981" s="14" t="str">
        <f>IF($C981="B",VLOOKUP($A981,Bat!$A$4:$BG$1500,P$1,FALSE),VLOOKUP($A981,Pit!$A$4:$BA$1686,P$2,FALSE))</f>
        <v>92-94 Mph</v>
      </c>
      <c r="Q981" s="15">
        <f>IF($C981="B",VLOOKUP($A981,Bat!$A$4:$BG$1500,Q$1,FALSE),VLOOKUP($A981,Pit!$A$4:$BA$1686,Q$2,FALSE))</f>
        <v>7</v>
      </c>
      <c r="R981" s="16">
        <f>IF($C981="B",VLOOKUP($A981,Bat!$A$4:$BG$1500,R$1,FALSE),VLOOKUP($A981,Pit!$A$4:$BA$1686,R$2,FALSE))</f>
        <v>90.656742464330392</v>
      </c>
      <c r="S981" s="17">
        <f>IF($C981="B",VLOOKUP($A981,Bat!$A$4:$BG$1500,S$1,FALSE),VLOOKUP($A981,Pit!$A$4:$BA$1686,S$2,FALSE))</f>
        <v>-0.95414112207489421</v>
      </c>
      <c r="T981" s="48" t="str">
        <f>IF($C981="B",VLOOKUP($A981,Bat!$A$4:$BG$1500,T$1,FALSE),VLOOKUP($A981,Pit!$A$4:$BA$1686,T$2,FALSE))</f>
        <v>$20k</v>
      </c>
      <c r="U981" s="19">
        <f>IF($C981="B",VLOOKUP($A981,Bat!$A$4:$AU$1464,46,FALSE),VLOOKUP($A981,Pit!$A$4:$BD$1664,55,FALSE))</f>
        <v>800</v>
      </c>
      <c r="V981" s="19">
        <f>IF($C981="B",VLOOKUP($A981,Bat!$A$4:$BA$1464,47,FALSE),VLOOKUP($A981,Pit!$A$4:$BF$1664,56,FALSE))</f>
        <v>800</v>
      </c>
      <c r="W981" s="19">
        <f>IF($C981="B",VLOOKUP($A981,Bat!$A$4:$BA$1464,48,FALSE),VLOOKUP($A981,Pit!$A$4:$BF$1664,57,FALSE))</f>
        <v>0</v>
      </c>
      <c r="X981" s="14">
        <f t="shared" si="68"/>
        <v>1819</v>
      </c>
      <c r="Y981" s="20">
        <f t="shared" si="69"/>
        <v>969</v>
      </c>
      <c r="Z981" s="14" t="str">
        <f>IFERROR(VLOOKUP($D981,Results37!$F$3:$L$1396,Z$1,FALSE),"")</f>
        <v/>
      </c>
      <c r="AA981" s="43" t="str">
        <f>IF(ISERROR(VLOOKUP(D981,Results37!$F$3:$O$1399,AA$1,FALSE)),"",IF(VLOOKUP(D981,Results37!$F$3:$O$1399,AA$1+1,FALSE)=1,"S"&amp;VLOOKUP(D981,Results37!$F$3:$O$1399,AA$1,FALSE),VLOOKUP(D981,Results37!$F$3:$O$1399,AA$1,FALSE)))</f>
        <v/>
      </c>
      <c r="AB981" s="14" t="str">
        <f>IFERROR(VLOOKUP($D981,Results37!$F$3:$L$1396,AB$1,FALSE),"")</f>
        <v/>
      </c>
      <c r="AC981" s="14" t="str">
        <f>IFERROR(VLOOKUP($D981,Results37!$F$3:$L$1396,AC$1,FALSE),"")</f>
        <v/>
      </c>
      <c r="AD981" s="14" t="e">
        <f t="shared" si="70"/>
        <v>#VALUE!</v>
      </c>
      <c r="AE981" s="18" t="str">
        <f>IF(ISERROR(VLOOKUP($AC981&amp;"-"&amp;$F981&amp;" "&amp;G981,Bonuses!$B$1:$G$1006,4,FALSE)),"",INT(VLOOKUP($AC981&amp;"-"&amp;$F981&amp;" "&amp;$G981,Bonuses!$B$1:$G$1006,4,FALSE)))</f>
        <v/>
      </c>
      <c r="AF981" s="14" t="str">
        <f>IF(ISERROR(VLOOKUP($AC981&amp;"-"&amp;$F981,Bonuses!$B$1:$G$1006,5,FALSE)),"",IF(VLOOKUP($AC981&amp;"-"&amp;$F981,Bonuses!$B$1:$G$1006,5,FALSE)="","",VLOOKUP($AC981&amp;"-"&amp;$F981,Bonuses!$B$1:$G$1006,6,FALSE)&amp;" yrs, "&amp;VLOOKUP($AC981&amp;"-"&amp;$F981,Bonuses!$B$1:$G$1006,5,FALSE)))</f>
        <v/>
      </c>
    </row>
    <row r="982" spans="1:32" s="19" customFormat="1" hidden="1" x14ac:dyDescent="0.3">
      <c r="A982" s="19">
        <v>5367</v>
      </c>
      <c r="B982" s="19">
        <f t="shared" si="67"/>
        <v>0</v>
      </c>
      <c r="C982" s="14" t="str">
        <f>IF(ISNUMBER(IFERROR(VLOOKUP($A982,Pit!$A$4:$A$600,1,FALSE),"B")),"P","B")</f>
        <v>P</v>
      </c>
      <c r="D982" s="15">
        <f>IF($C982="B",VLOOKUP($A982,Bat!$A$4:$BG$1500,D$1,FALSE),VLOOKUP($A982,Pit!$A$4:$BA$1686,D$2,FALSE))</f>
        <v>5367</v>
      </c>
      <c r="E982" s="14" t="str">
        <f>IF($C982="B",VLOOKUP($A982,Bat!$A$4:$BG$1500,E$1,FALSE),VLOOKUP($A982,Pit!$A$4:$BA$1686,E$2,FALSE))</f>
        <v>RP</v>
      </c>
      <c r="F982" s="14" t="str">
        <f>IF($C982="B",VLOOKUP($A982,Bat!$A$4:$BG$1500,F$1,FALSE),VLOOKUP($A982,Pit!$A$4:$BA$1686,F$2,FALSE))</f>
        <v>Christopher</v>
      </c>
      <c r="G982" s="14" t="str">
        <f>IF($C982="B",VLOOKUP($A982,Bat!$A$4:$BG$1500,G$1,FALSE),VLOOKUP($A982,Pit!$A$4:$BA$1686,G$2,FALSE))</f>
        <v>Taylor</v>
      </c>
      <c r="H982" s="14">
        <f>IF($C982="B",VLOOKUP($A982,Bat!$A$4:$BG$1500,H$1,FALSE),VLOOKUP($A982,Pit!$A$4:$BA$1686,H$2,FALSE))</f>
        <v>21</v>
      </c>
      <c r="I982" s="14" t="str">
        <f>IF($C982="B",VLOOKUP($A982,Bat!$A$4:$BG$1500,I$1,FALSE),VLOOKUP($A982,Pit!$A$4:$BA$1686,I$2,FALSE))</f>
        <v>R</v>
      </c>
      <c r="J982" s="14" t="str">
        <f>IF($C982="B",VLOOKUP($A982,Bat!$A$4:$BG$1500,J$1,FALSE),VLOOKUP($A982,Pit!$A$4:$BA$1686,J$2,FALSE))</f>
        <v>R</v>
      </c>
      <c r="K982" s="14" t="str">
        <f>IF($C982="B",VLOOKUP($A982,Bat!$A$4:$BG$1500,K$1,FALSE),VLOOKUP($A982,Pit!$A$4:$BA$1686,K$2,FALSE))</f>
        <v>Normal</v>
      </c>
      <c r="L982" s="15" t="str">
        <f>IF($C982="B",VLOOKUP($A982,Bat!$A$4:$BG$1500,L$1,FALSE),VLOOKUP($A982,Pit!$A$4:$BA$1686,L$2,FALSE))</f>
        <v>Normal</v>
      </c>
      <c r="M982" s="14">
        <f>IF($C982="B",VLOOKUP($A982,Bat!$A$4:$BG$1500,M$1,FALSE),VLOOKUP($A982,Pit!$A$4:$BA$1686,M$2,FALSE))</f>
        <v>4</v>
      </c>
      <c r="N982" s="14">
        <f>IF($C982="B",VLOOKUP($A982,Bat!$A$4:$BG$1500,N$1,FALSE),VLOOKUP($A982,Pit!$A$4:$BA$1686,N$2,FALSE))</f>
        <v>1</v>
      </c>
      <c r="O982" s="14">
        <f>IF($C982="B",VLOOKUP($A982,Bat!$A$4:$BG$1500,O$1,FALSE),VLOOKUP($A982,Pit!$A$4:$BA$1686,O$2,FALSE))</f>
        <v>2</v>
      </c>
      <c r="P982" s="14" t="str">
        <f>IF($C982="B",VLOOKUP($A982,Bat!$A$4:$BG$1500,P$1,FALSE),VLOOKUP($A982,Pit!$A$4:$BA$1686,P$2,FALSE))</f>
        <v>87-89 Mph</v>
      </c>
      <c r="Q982" s="15">
        <f>IF($C982="B",VLOOKUP($A982,Bat!$A$4:$BG$1500,Q$1,FALSE),VLOOKUP($A982,Pit!$A$4:$BA$1686,Q$2,FALSE))</f>
        <v>8</v>
      </c>
      <c r="R982" s="16">
        <f>IF($C982="B",VLOOKUP($A982,Bat!$A$4:$BG$1500,R$1,FALSE),VLOOKUP($A982,Pit!$A$4:$BA$1686,R$2,FALSE))</f>
        <v>90.656742464330392</v>
      </c>
      <c r="S982" s="17">
        <f>IF($C982="B",VLOOKUP($A982,Bat!$A$4:$BG$1500,S$1,FALSE),VLOOKUP($A982,Pit!$A$4:$BA$1686,S$2,FALSE))</f>
        <v>-0.95414112207489421</v>
      </c>
      <c r="T982" s="48" t="str">
        <f>IF($C982="B",VLOOKUP($A982,Bat!$A$4:$BG$1500,T$1,FALSE),VLOOKUP($A982,Pit!$A$4:$BA$1686,T$2,FALSE))</f>
        <v>$20k</v>
      </c>
      <c r="U982" s="19">
        <f>IF($C982="B",VLOOKUP($A982,Bat!$A$4:$AU$1464,46,FALSE),VLOOKUP($A982,Pit!$A$4:$BD$1664,55,FALSE))</f>
        <v>800</v>
      </c>
      <c r="V982" s="19">
        <f>IF($C982="B",VLOOKUP($A982,Bat!$A$4:$BA$1464,47,FALSE),VLOOKUP($A982,Pit!$A$4:$BF$1664,56,FALSE))</f>
        <v>800</v>
      </c>
      <c r="W982" s="19">
        <f>IF($C982="B",VLOOKUP($A982,Bat!$A$4:$BA$1464,48,FALSE),VLOOKUP($A982,Pit!$A$4:$BF$1664,57,FALSE))</f>
        <v>0</v>
      </c>
      <c r="X982" s="14">
        <f t="shared" si="68"/>
        <v>1819</v>
      </c>
      <c r="Y982" s="20">
        <f t="shared" si="69"/>
        <v>969</v>
      </c>
      <c r="Z982" s="14" t="str">
        <f>IFERROR(VLOOKUP($D982,Results37!$F$3:$L$1396,Z$1,FALSE),"")</f>
        <v/>
      </c>
      <c r="AA982" s="43" t="str">
        <f>IF(ISERROR(VLOOKUP(D982,Results37!$F$3:$O$1399,AA$1,FALSE)),"",IF(VLOOKUP(D982,Results37!$F$3:$O$1399,AA$1+1,FALSE)=1,"S"&amp;VLOOKUP(D982,Results37!$F$3:$O$1399,AA$1,FALSE),VLOOKUP(D982,Results37!$F$3:$O$1399,AA$1,FALSE)))</f>
        <v/>
      </c>
      <c r="AB982" s="14" t="str">
        <f>IFERROR(VLOOKUP($D982,Results37!$F$3:$L$1396,AB$1,FALSE),"")</f>
        <v/>
      </c>
      <c r="AC982" s="14" t="str">
        <f>IFERROR(VLOOKUP($D982,Results37!$F$3:$L$1396,AC$1,FALSE),"")</f>
        <v/>
      </c>
      <c r="AD982" s="14" t="e">
        <f t="shared" si="70"/>
        <v>#VALUE!</v>
      </c>
      <c r="AE982" s="18" t="str">
        <f>IF(ISERROR(VLOOKUP($AC982&amp;"-"&amp;$F982&amp;" "&amp;G982,Bonuses!$B$1:$G$1006,4,FALSE)),"",INT(VLOOKUP($AC982&amp;"-"&amp;$F982&amp;" "&amp;$G982,Bonuses!$B$1:$G$1006,4,FALSE)))</f>
        <v/>
      </c>
      <c r="AF982" s="14" t="str">
        <f>IF(ISERROR(VLOOKUP($AC982&amp;"-"&amp;$F982,Bonuses!$B$1:$G$1006,5,FALSE)),"",IF(VLOOKUP($AC982&amp;"-"&amp;$F982,Bonuses!$B$1:$G$1006,5,FALSE)="","",VLOOKUP($AC982&amp;"-"&amp;$F982,Bonuses!$B$1:$G$1006,6,FALSE)&amp;" yrs, "&amp;VLOOKUP($AC982&amp;"-"&amp;$F982,Bonuses!$B$1:$G$1006,5,FALSE)))</f>
        <v/>
      </c>
    </row>
    <row r="983" spans="1:32" s="19" customFormat="1" hidden="1" x14ac:dyDescent="0.3">
      <c r="A983" s="19">
        <v>10145</v>
      </c>
      <c r="B983" s="19">
        <f t="shared" si="67"/>
        <v>0</v>
      </c>
      <c r="C983" s="14" t="str">
        <f>IF(ISNUMBER(IFERROR(VLOOKUP($A983,Pit!$A$4:$A$600,1,FALSE),"B")),"P","B")</f>
        <v>B</v>
      </c>
      <c r="D983" s="15">
        <f>IF($C983="B",VLOOKUP($A983,Bat!$A$4:$BG$1500,D$1,FALSE),VLOOKUP($A983,Pit!$A$4:$BA$1686,D$2,FALSE))</f>
        <v>10145</v>
      </c>
      <c r="E983" s="14" t="str">
        <f>IF($C983="B",VLOOKUP($A983,Bat!$A$4:$BG$1500,E$1,FALSE),VLOOKUP($A983,Pit!$A$4:$BA$1686,E$2,FALSE))</f>
        <v>C</v>
      </c>
      <c r="F983" s="14" t="str">
        <f>IF($C983="B",VLOOKUP($A983,Bat!$A$4:$BG$1500,F$1,FALSE),VLOOKUP($A983,Pit!$A$4:$BA$1686,F$2,FALSE))</f>
        <v>Tristan</v>
      </c>
      <c r="G983" s="14" t="str">
        <f>IF($C983="B",VLOOKUP($A983,Bat!$A$4:$BG$1500,G$1,FALSE),VLOOKUP($A983,Pit!$A$4:$BA$1686,G$2,FALSE))</f>
        <v>Krause</v>
      </c>
      <c r="H983" s="14">
        <f>IF($C983="B",VLOOKUP($A983,Bat!$A$4:$BG$1500,H$1,FALSE),VLOOKUP($A983,Pit!$A$4:$BA$1686,H$2,FALSE))</f>
        <v>21</v>
      </c>
      <c r="I983" s="14" t="str">
        <f>IF($C983="B",VLOOKUP($A983,Bat!$A$4:$BG$1500,I$1,FALSE),VLOOKUP($A983,Pit!$A$4:$BA$1686,I$2,FALSE))</f>
        <v>R</v>
      </c>
      <c r="J983" s="14" t="str">
        <f>IF($C983="B",VLOOKUP($A983,Bat!$A$4:$BG$1500,J$1,FALSE),VLOOKUP($A983,Pit!$A$4:$BA$1686,J$2,FALSE))</f>
        <v>R</v>
      </c>
      <c r="K983" s="14" t="str">
        <f>IF($C983="B",VLOOKUP($A983,Bat!$A$4:$BG$1500,K$1,FALSE),VLOOKUP($A983,Pit!$A$4:$BA$1686,K$2,FALSE))</f>
        <v>Low</v>
      </c>
      <c r="L983" s="15" t="str">
        <f>IF($C983="B",VLOOKUP($A983,Bat!$A$4:$BG$1500,L$1,FALSE),VLOOKUP($A983,Pit!$A$4:$BA$1686,L$2,FALSE))</f>
        <v>Normal</v>
      </c>
      <c r="M983" s="14">
        <f>IF($C983="B",VLOOKUP($A983,Bat!$A$4:$BG$1500,M$1,FALSE),VLOOKUP($A983,Pit!$A$4:$BA$1686,M$2,FALSE))</f>
        <v>2</v>
      </c>
      <c r="N983" s="14">
        <f>IF($C983="B",VLOOKUP($A983,Bat!$A$4:$BG$1500,N$1,FALSE),VLOOKUP($A983,Pit!$A$4:$BA$1686,N$2,FALSE))</f>
        <v>4</v>
      </c>
      <c r="O983" s="14">
        <f>IF($C983="B",VLOOKUP($A983,Bat!$A$4:$BG$1500,O$1,FALSE),VLOOKUP($A983,Pit!$A$4:$BA$1686,O$2,FALSE))</f>
        <v>4</v>
      </c>
      <c r="P983" s="14">
        <f>IF($C983="B",VLOOKUP($A983,Bat!$A$4:$BG$1500,P$1,FALSE),VLOOKUP($A983,Pit!$A$4:$BA$1686,P$2,FALSE))</f>
        <v>6</v>
      </c>
      <c r="Q983" s="15">
        <f>IF($C983="B",VLOOKUP($A983,Bat!$A$4:$BG$1500,Q$1,FALSE),VLOOKUP($A983,Pit!$A$4:$BA$1686,Q$2,FALSE))</f>
        <v>2</v>
      </c>
      <c r="R983" s="16">
        <f>IF($C983="B",VLOOKUP($A983,Bat!$A$4:$BG$1500,R$1,FALSE),VLOOKUP($A983,Pit!$A$4:$BA$1686,R$2,FALSE))</f>
        <v>103.22771406636016</v>
      </c>
      <c r="S983" s="17">
        <f>IF($C983="B",VLOOKUP($A983,Bat!$A$4:$BG$1500,S$1,FALSE),VLOOKUP($A983,Pit!$A$4:$BA$1686,S$2,FALSE))</f>
        <v>-1.0194347466689873</v>
      </c>
      <c r="T983" s="48" t="str">
        <f>IF($C983="B",VLOOKUP($A983,Bat!$A$4:$BG$1500,T$1,FALSE),VLOOKUP($A983,Pit!$A$4:$BA$1686,T$2,FALSE))</f>
        <v>$34k</v>
      </c>
      <c r="U983" s="19">
        <f>IF($C983="B",VLOOKUP($A983,Bat!$A$4:$AU$1464,46,FALSE),VLOOKUP($A983,Pit!$A$4:$BD$1664,55,FALSE))</f>
        <v>800</v>
      </c>
      <c r="V983" s="19">
        <f>IF($C983="B",VLOOKUP($A983,Bat!$A$4:$BA$1464,47,FALSE),VLOOKUP($A983,Pit!$A$4:$BF$1664,56,FALSE))</f>
        <v>800</v>
      </c>
      <c r="W983" s="19">
        <f>IF($C983="B",VLOOKUP($A983,Bat!$A$4:$BA$1464,48,FALSE),VLOOKUP($A983,Pit!$A$4:$BF$1664,57,FALSE))</f>
        <v>0</v>
      </c>
      <c r="X983" s="14">
        <f t="shared" si="68"/>
        <v>1841</v>
      </c>
      <c r="Y983" s="20">
        <f t="shared" si="69"/>
        <v>991</v>
      </c>
      <c r="Z983" s="14" t="str">
        <f>IFERROR(VLOOKUP($D983,Results37!$F$3:$L$1396,Z$1,FALSE),"")</f>
        <v/>
      </c>
      <c r="AA983" s="43" t="str">
        <f>IF(ISERROR(VLOOKUP(D983,Results37!$F$3:$O$1399,AA$1,FALSE)),"",IF(VLOOKUP(D983,Results37!$F$3:$O$1399,AA$1+1,FALSE)=1,"S"&amp;VLOOKUP(D983,Results37!$F$3:$O$1399,AA$1,FALSE),VLOOKUP(D983,Results37!$F$3:$O$1399,AA$1,FALSE)))</f>
        <v/>
      </c>
      <c r="AB983" s="14" t="str">
        <f>IFERROR(VLOOKUP($D983,Results37!$F$3:$L$1396,AB$1,FALSE),"")</f>
        <v/>
      </c>
      <c r="AC983" s="14" t="str">
        <f>IFERROR(VLOOKUP($D983,Results37!$F$3:$L$1396,AC$1,FALSE),"")</f>
        <v/>
      </c>
      <c r="AD983" s="14" t="e">
        <f t="shared" si="70"/>
        <v>#VALUE!</v>
      </c>
      <c r="AE983" s="18" t="str">
        <f>IF(ISERROR(VLOOKUP($AC983&amp;"-"&amp;$F983&amp;" "&amp;G983,Bonuses!$B$1:$G$1006,4,FALSE)),"",INT(VLOOKUP($AC983&amp;"-"&amp;$F983&amp;" "&amp;$G983,Bonuses!$B$1:$G$1006,4,FALSE)))</f>
        <v/>
      </c>
      <c r="AF983" s="14" t="str">
        <f>AA983&amp;"."&amp;AB983&amp;" ("&amp;Z983&amp;") - "&amp;E983&amp;" "&amp;F983&amp;" "&amp;G983</f>
        <v>. () - C Tristan Krause</v>
      </c>
    </row>
    <row r="984" spans="1:32" s="19" customFormat="1" hidden="1" x14ac:dyDescent="0.3">
      <c r="A984" s="19">
        <v>5831</v>
      </c>
      <c r="B984" s="19">
        <f t="shared" si="67"/>
        <v>0</v>
      </c>
      <c r="C984" s="14" t="str">
        <f>IF(ISNUMBER(IFERROR(VLOOKUP($A984,Pit!$A$4:$A$600,1,FALSE),"B")),"P","B")</f>
        <v>P</v>
      </c>
      <c r="D984" s="15">
        <f>IF($C984="B",VLOOKUP($A984,Bat!$A$4:$BG$1500,D$1,FALSE),VLOOKUP($A984,Pit!$A$4:$BA$1686,D$2,FALSE))</f>
        <v>5831</v>
      </c>
      <c r="E984" s="14" t="str">
        <f>IF($C984="B",VLOOKUP($A984,Bat!$A$4:$BG$1500,E$1,FALSE),VLOOKUP($A984,Pit!$A$4:$BA$1686,E$2,FALSE))</f>
        <v>RP</v>
      </c>
      <c r="F984" s="14" t="str">
        <f>IF($C984="B",VLOOKUP($A984,Bat!$A$4:$BG$1500,F$1,FALSE),VLOOKUP($A984,Pit!$A$4:$BA$1686,F$2,FALSE))</f>
        <v>Kenneth</v>
      </c>
      <c r="G984" s="14" t="str">
        <f>IF($C984="B",VLOOKUP($A984,Bat!$A$4:$BG$1500,G$1,FALSE),VLOOKUP($A984,Pit!$A$4:$BA$1686,G$2,FALSE))</f>
        <v>Reyna</v>
      </c>
      <c r="H984" s="14">
        <f>IF($C984="B",VLOOKUP($A984,Bat!$A$4:$BG$1500,H$1,FALSE),VLOOKUP($A984,Pit!$A$4:$BA$1686,H$2,FALSE))</f>
        <v>22</v>
      </c>
      <c r="I984" s="14" t="str">
        <f>IF($C984="B",VLOOKUP($A984,Bat!$A$4:$BG$1500,I$1,FALSE),VLOOKUP($A984,Pit!$A$4:$BA$1686,I$2,FALSE))</f>
        <v>R</v>
      </c>
      <c r="J984" s="14" t="str">
        <f>IF($C984="B",VLOOKUP($A984,Bat!$A$4:$BG$1500,J$1,FALSE),VLOOKUP($A984,Pit!$A$4:$BA$1686,J$2,FALSE))</f>
        <v>R</v>
      </c>
      <c r="K984" s="14" t="str">
        <f>IF($C984="B",VLOOKUP($A984,Bat!$A$4:$BG$1500,K$1,FALSE),VLOOKUP($A984,Pit!$A$4:$BA$1686,K$2,FALSE))</f>
        <v>Normal</v>
      </c>
      <c r="L984" s="15" t="str">
        <f>IF($C984="B",VLOOKUP($A984,Bat!$A$4:$BG$1500,L$1,FALSE),VLOOKUP($A984,Pit!$A$4:$BA$1686,L$2,FALSE))</f>
        <v>Normal</v>
      </c>
      <c r="M984" s="14">
        <f>IF($C984="B",VLOOKUP($A984,Bat!$A$4:$BG$1500,M$1,FALSE),VLOOKUP($A984,Pit!$A$4:$BA$1686,M$2,FALSE))</f>
        <v>4</v>
      </c>
      <c r="N984" s="14">
        <f>IF($C984="B",VLOOKUP($A984,Bat!$A$4:$BG$1500,N$1,FALSE),VLOOKUP($A984,Pit!$A$4:$BA$1686,N$2,FALSE))</f>
        <v>1</v>
      </c>
      <c r="O984" s="14">
        <f>IF($C984="B",VLOOKUP($A984,Bat!$A$4:$BG$1500,O$1,FALSE),VLOOKUP($A984,Pit!$A$4:$BA$1686,O$2,FALSE))</f>
        <v>2</v>
      </c>
      <c r="P984" s="14" t="str">
        <f>IF($C984="B",VLOOKUP($A984,Bat!$A$4:$BG$1500,P$1,FALSE),VLOOKUP($A984,Pit!$A$4:$BA$1686,P$2,FALSE))</f>
        <v>88-90 Mph</v>
      </c>
      <c r="Q984" s="15">
        <f>IF($C984="B",VLOOKUP($A984,Bat!$A$4:$BG$1500,Q$1,FALSE),VLOOKUP($A984,Pit!$A$4:$BA$1686,Q$2,FALSE))</f>
        <v>10</v>
      </c>
      <c r="R984" s="16">
        <f>IF($C984="B",VLOOKUP($A984,Bat!$A$4:$BG$1500,R$1,FALSE),VLOOKUP($A984,Pit!$A$4:$BA$1686,R$2,FALSE))</f>
        <v>90.656742464330392</v>
      </c>
      <c r="S984" s="17">
        <f>IF($C984="B",VLOOKUP($A984,Bat!$A$4:$BG$1500,S$1,FALSE),VLOOKUP($A984,Pit!$A$4:$BA$1686,S$2,FALSE))</f>
        <v>-0.95414112207489421</v>
      </c>
      <c r="T984" s="48" t="str">
        <f>IF($C984="B",VLOOKUP($A984,Bat!$A$4:$BG$1500,T$1,FALSE),VLOOKUP($A984,Pit!$A$4:$BA$1686,T$2,FALSE))</f>
        <v>-</v>
      </c>
      <c r="U984" s="19">
        <f>IF($C984="B",VLOOKUP($A984,Bat!$A$4:$AU$1464,46,FALSE),VLOOKUP($A984,Pit!$A$4:$BD$1664,55,FALSE))</f>
        <v>800</v>
      </c>
      <c r="V984" s="19">
        <f>IF($C984="B",VLOOKUP($A984,Bat!$A$4:$BA$1464,47,FALSE),VLOOKUP($A984,Pit!$A$4:$BF$1664,56,FALSE))</f>
        <v>800</v>
      </c>
      <c r="W984" s="19">
        <f>IF($C984="B",VLOOKUP($A984,Bat!$A$4:$BA$1464,48,FALSE),VLOOKUP($A984,Pit!$A$4:$BF$1664,57,FALSE))</f>
        <v>0</v>
      </c>
      <c r="X984" s="14">
        <f t="shared" si="68"/>
        <v>1819</v>
      </c>
      <c r="Y984" s="20">
        <f t="shared" si="69"/>
        <v>969</v>
      </c>
      <c r="Z984" s="14" t="str">
        <f>IFERROR(VLOOKUP($D984,Results37!$F$3:$L$1396,Z$1,FALSE),"")</f>
        <v/>
      </c>
      <c r="AA984" s="43" t="str">
        <f>IF(ISERROR(VLOOKUP(D984,Results37!$F$3:$O$1399,AA$1,FALSE)),"",IF(VLOOKUP(D984,Results37!$F$3:$O$1399,AA$1+1,FALSE)=1,"S"&amp;VLOOKUP(D984,Results37!$F$3:$O$1399,AA$1,FALSE),VLOOKUP(D984,Results37!$F$3:$O$1399,AA$1,FALSE)))</f>
        <v/>
      </c>
      <c r="AB984" s="14" t="str">
        <f>IFERROR(VLOOKUP($D984,Results37!$F$3:$L$1396,AB$1,FALSE),"")</f>
        <v/>
      </c>
      <c r="AC984" s="14" t="str">
        <f>IFERROR(VLOOKUP($D984,Results37!$F$3:$L$1396,AC$1,FALSE),"")</f>
        <v/>
      </c>
      <c r="AD984" s="14" t="e">
        <f t="shared" si="70"/>
        <v>#VALUE!</v>
      </c>
      <c r="AE984" s="18" t="str">
        <f>IF(ISERROR(VLOOKUP($AC984&amp;"-"&amp;$F984&amp;" "&amp;G984,Bonuses!$B$1:$G$1006,4,FALSE)),"",INT(VLOOKUP($AC984&amp;"-"&amp;$F984&amp;" "&amp;$G984,Bonuses!$B$1:$G$1006,4,FALSE)))</f>
        <v/>
      </c>
      <c r="AF984" s="14" t="str">
        <f>AA984&amp;"."&amp;AB984&amp;" ("&amp;Z984&amp;") - "&amp;E984&amp;" "&amp;F984&amp;" "&amp;G984</f>
        <v>. () - RP Kenneth Reyna</v>
      </c>
    </row>
    <row r="985" spans="1:32" s="19" customFormat="1" hidden="1" x14ac:dyDescent="0.3">
      <c r="A985" s="19">
        <v>2390</v>
      </c>
      <c r="B985" s="19">
        <f t="shared" si="67"/>
        <v>0</v>
      </c>
      <c r="C985" s="14" t="str">
        <f>IF(ISNUMBER(IFERROR(VLOOKUP($A985,Pit!$A$4:$A$600,1,FALSE),"B")),"P","B")</f>
        <v>P</v>
      </c>
      <c r="D985" s="15">
        <f>IF($C985="B",VLOOKUP($A985,Bat!$A$4:$BG$1500,D$1,FALSE),VLOOKUP($A985,Pit!$A$4:$BA$1686,D$2,FALSE))</f>
        <v>2390</v>
      </c>
      <c r="E985" s="14" t="str">
        <f>IF($C985="B",VLOOKUP($A985,Bat!$A$4:$BG$1500,E$1,FALSE),VLOOKUP($A985,Pit!$A$4:$BA$1686,E$2,FALSE))</f>
        <v>CL</v>
      </c>
      <c r="F985" s="14" t="str">
        <f>IF($C985="B",VLOOKUP($A985,Bat!$A$4:$BG$1500,F$1,FALSE),VLOOKUP($A985,Pit!$A$4:$BA$1686,F$2,FALSE))</f>
        <v>Bob</v>
      </c>
      <c r="G985" s="14" t="str">
        <f>IF($C985="B",VLOOKUP($A985,Bat!$A$4:$BG$1500,G$1,FALSE),VLOOKUP($A985,Pit!$A$4:$BA$1686,G$2,FALSE))</f>
        <v>Johnstone</v>
      </c>
      <c r="H985" s="14">
        <f>IF($C985="B",VLOOKUP($A985,Bat!$A$4:$BG$1500,H$1,FALSE),VLOOKUP($A985,Pit!$A$4:$BA$1686,H$2,FALSE))</f>
        <v>23</v>
      </c>
      <c r="I985" s="14" t="str">
        <f>IF($C985="B",VLOOKUP($A985,Bat!$A$4:$BG$1500,I$1,FALSE),VLOOKUP($A985,Pit!$A$4:$BA$1686,I$2,FALSE))</f>
        <v>R</v>
      </c>
      <c r="J985" s="14" t="str">
        <f>IF($C985="B",VLOOKUP($A985,Bat!$A$4:$BG$1500,J$1,FALSE),VLOOKUP($A985,Pit!$A$4:$BA$1686,J$2,FALSE))</f>
        <v>R</v>
      </c>
      <c r="K985" s="14" t="str">
        <f>IF($C985="B",VLOOKUP($A985,Bat!$A$4:$BG$1500,K$1,FALSE),VLOOKUP($A985,Pit!$A$4:$BA$1686,K$2,FALSE))</f>
        <v>Normal</v>
      </c>
      <c r="L985" s="15" t="str">
        <f>IF($C985="B",VLOOKUP($A985,Bat!$A$4:$BG$1500,L$1,FALSE),VLOOKUP($A985,Pit!$A$4:$BA$1686,L$2,FALSE))</f>
        <v>Normal</v>
      </c>
      <c r="M985" s="14">
        <f>IF($C985="B",VLOOKUP($A985,Bat!$A$4:$BG$1500,M$1,FALSE),VLOOKUP($A985,Pit!$A$4:$BA$1686,M$2,FALSE))</f>
        <v>4</v>
      </c>
      <c r="N985" s="14">
        <f>IF($C985="B",VLOOKUP($A985,Bat!$A$4:$BG$1500,N$1,FALSE),VLOOKUP($A985,Pit!$A$4:$BA$1686,N$2,FALSE))</f>
        <v>1</v>
      </c>
      <c r="O985" s="14">
        <f>IF($C985="B",VLOOKUP($A985,Bat!$A$4:$BG$1500,O$1,FALSE),VLOOKUP($A985,Pit!$A$4:$BA$1686,O$2,FALSE))</f>
        <v>2</v>
      </c>
      <c r="P985" s="14" t="str">
        <f>IF($C985="B",VLOOKUP($A985,Bat!$A$4:$BG$1500,P$1,FALSE),VLOOKUP($A985,Pit!$A$4:$BA$1686,P$2,FALSE))</f>
        <v>93-95 Mph</v>
      </c>
      <c r="Q985" s="15">
        <f>IF($C985="B",VLOOKUP($A985,Bat!$A$4:$BG$1500,Q$1,FALSE),VLOOKUP($A985,Pit!$A$4:$BA$1686,Q$2,FALSE))</f>
        <v>10</v>
      </c>
      <c r="R985" s="16">
        <f>IF($C985="B",VLOOKUP($A985,Bat!$A$4:$BG$1500,R$1,FALSE),VLOOKUP($A985,Pit!$A$4:$BA$1686,R$2,FALSE))</f>
        <v>90.64016018502852</v>
      </c>
      <c r="S985" s="17">
        <f>IF($C985="B",VLOOKUP($A985,Bat!$A$4:$BG$1500,S$1,FALSE),VLOOKUP($A985,Pit!$A$4:$BA$1686,S$2,FALSE))</f>
        <v>-0.955670947851606</v>
      </c>
      <c r="T985" s="48" t="str">
        <f>IF($C985="B",VLOOKUP($A985,Bat!$A$4:$BG$1500,T$1,FALSE),VLOOKUP($A985,Pit!$A$4:$BA$1686,T$2,FALSE))</f>
        <v>Slot</v>
      </c>
      <c r="U985" s="19">
        <f>IF($C985="B",VLOOKUP($A985,Bat!$A$4:$AU$1464,46,FALSE),VLOOKUP($A985,Pit!$A$4:$BD$1664,55,FALSE))</f>
        <v>800</v>
      </c>
      <c r="V985" s="19">
        <f>IF($C985="B",VLOOKUP($A985,Bat!$A$4:$BA$1464,47,FALSE),VLOOKUP($A985,Pit!$A$4:$BF$1664,56,FALSE))</f>
        <v>800</v>
      </c>
      <c r="W985" s="19">
        <f>IF($C985="B",VLOOKUP($A985,Bat!$A$4:$BA$1464,48,FALSE),VLOOKUP($A985,Pit!$A$4:$BF$1664,57,FALSE))</f>
        <v>0</v>
      </c>
      <c r="X985" s="14">
        <f t="shared" si="68"/>
        <v>1822</v>
      </c>
      <c r="Y985" s="20">
        <f t="shared" si="69"/>
        <v>972</v>
      </c>
      <c r="Z985" s="14" t="str">
        <f>IFERROR(VLOOKUP($D985,Results37!$F$3:$L$1396,Z$1,FALSE),"")</f>
        <v/>
      </c>
      <c r="AA985" s="43" t="str">
        <f>IF(ISERROR(VLOOKUP(D985,Results37!$F$3:$O$1399,AA$1,FALSE)),"",IF(VLOOKUP(D985,Results37!$F$3:$O$1399,AA$1+1,FALSE)=1,"S"&amp;VLOOKUP(D985,Results37!$F$3:$O$1399,AA$1,FALSE),VLOOKUP(D985,Results37!$F$3:$O$1399,AA$1,FALSE)))</f>
        <v/>
      </c>
      <c r="AB985" s="14" t="str">
        <f>IFERROR(VLOOKUP($D985,Results37!$F$3:$L$1396,AB$1,FALSE),"")</f>
        <v/>
      </c>
      <c r="AC985" s="14" t="str">
        <f>IFERROR(VLOOKUP($D985,Results37!$F$3:$L$1396,AC$1,FALSE),"")</f>
        <v/>
      </c>
      <c r="AD985" s="14" t="e">
        <f t="shared" si="70"/>
        <v>#VALUE!</v>
      </c>
      <c r="AE985" s="18" t="str">
        <f>IF(ISERROR(VLOOKUP($AC985&amp;"-"&amp;$F985&amp;" "&amp;G985,Bonuses!$B$1:$G$1006,4,FALSE)),"",INT(VLOOKUP($AC985&amp;"-"&amp;$F985&amp;" "&amp;$G985,Bonuses!$B$1:$G$1006,4,FALSE)))</f>
        <v/>
      </c>
      <c r="AF985" s="14" t="str">
        <f>AA985&amp;"."&amp;AB985&amp;" ("&amp;Z985&amp;") - "&amp;E985&amp;" "&amp;F985&amp;" "&amp;G985</f>
        <v>. () - CL Bob Johnstone</v>
      </c>
    </row>
    <row r="986" spans="1:32" s="19" customFormat="1" hidden="1" x14ac:dyDescent="0.3">
      <c r="A986" s="19">
        <v>10872</v>
      </c>
      <c r="B986" s="19">
        <f t="shared" si="67"/>
        <v>0</v>
      </c>
      <c r="C986" s="14" t="str">
        <f>IF(ISNUMBER(IFERROR(VLOOKUP($A986,Pit!$A$4:$A$600,1,FALSE),"B")),"P","B")</f>
        <v>B</v>
      </c>
      <c r="D986" s="15">
        <f>IF($C986="B",VLOOKUP($A986,Bat!$A$4:$BG$1500,D$1,FALSE),VLOOKUP($A986,Pit!$A$4:$BA$1686,D$2,FALSE))</f>
        <v>10872</v>
      </c>
      <c r="E986" s="14" t="str">
        <f>IF($C986="B",VLOOKUP($A986,Bat!$A$4:$BG$1500,E$1,FALSE),VLOOKUP($A986,Pit!$A$4:$BA$1686,E$2,FALSE))</f>
        <v>2B</v>
      </c>
      <c r="F986" s="14" t="str">
        <f>IF($C986="B",VLOOKUP($A986,Bat!$A$4:$BG$1500,F$1,FALSE),VLOOKUP($A986,Pit!$A$4:$BA$1686,F$2,FALSE))</f>
        <v>Floyd</v>
      </c>
      <c r="G986" s="14" t="str">
        <f>IF($C986="B",VLOOKUP($A986,Bat!$A$4:$BG$1500,G$1,FALSE),VLOOKUP($A986,Pit!$A$4:$BA$1686,G$2,FALSE))</f>
        <v>Myers</v>
      </c>
      <c r="H986" s="14">
        <f>IF($C986="B",VLOOKUP($A986,Bat!$A$4:$BG$1500,H$1,FALSE),VLOOKUP($A986,Pit!$A$4:$BA$1686,H$2,FALSE))</f>
        <v>23</v>
      </c>
      <c r="I986" s="14" t="str">
        <f>IF($C986="B",VLOOKUP($A986,Bat!$A$4:$BG$1500,I$1,FALSE),VLOOKUP($A986,Pit!$A$4:$BA$1686,I$2,FALSE))</f>
        <v>S</v>
      </c>
      <c r="J986" s="14" t="str">
        <f>IF($C986="B",VLOOKUP($A986,Bat!$A$4:$BG$1500,J$1,FALSE),VLOOKUP($A986,Pit!$A$4:$BA$1686,J$2,FALSE))</f>
        <v>R</v>
      </c>
      <c r="K986" s="14" t="str">
        <f>IF($C986="B",VLOOKUP($A986,Bat!$A$4:$BG$1500,K$1,FALSE),VLOOKUP($A986,Pit!$A$4:$BA$1686,K$2,FALSE))</f>
        <v>Normal</v>
      </c>
      <c r="L986" s="15" t="str">
        <f>IF($C986="B",VLOOKUP($A986,Bat!$A$4:$BG$1500,L$1,FALSE),VLOOKUP($A986,Pit!$A$4:$BA$1686,L$2,FALSE))</f>
        <v>Normal</v>
      </c>
      <c r="M986" s="14">
        <f>IF($C986="B",VLOOKUP($A986,Bat!$A$4:$BG$1500,M$1,FALSE),VLOOKUP($A986,Pit!$A$4:$BA$1686,M$2,FALSE))</f>
        <v>2</v>
      </c>
      <c r="N986" s="14">
        <f>IF($C986="B",VLOOKUP($A986,Bat!$A$4:$BG$1500,N$1,FALSE),VLOOKUP($A986,Pit!$A$4:$BA$1686,N$2,FALSE))</f>
        <v>3</v>
      </c>
      <c r="O986" s="14">
        <f>IF($C986="B",VLOOKUP($A986,Bat!$A$4:$BG$1500,O$1,FALSE),VLOOKUP($A986,Pit!$A$4:$BA$1686,O$2,FALSE))</f>
        <v>3</v>
      </c>
      <c r="P986" s="14">
        <f>IF($C986="B",VLOOKUP($A986,Bat!$A$4:$BG$1500,P$1,FALSE),VLOOKUP($A986,Pit!$A$4:$BA$1686,P$2,FALSE))</f>
        <v>3</v>
      </c>
      <c r="Q986" s="15">
        <f>IF($C986="B",VLOOKUP($A986,Bat!$A$4:$BG$1500,Q$1,FALSE),VLOOKUP($A986,Pit!$A$4:$BA$1686,Q$2,FALSE))</f>
        <v>3</v>
      </c>
      <c r="R986" s="16">
        <f>IF($C986="B",VLOOKUP($A986,Bat!$A$4:$BG$1500,R$1,FALSE),VLOOKUP($A986,Pit!$A$4:$BA$1686,R$2,FALSE))</f>
        <v>101.32116893877907</v>
      </c>
      <c r="S986" s="17">
        <f>IF($C986="B",VLOOKUP($A986,Bat!$A$4:$BG$1500,S$1,FALSE),VLOOKUP($A986,Pit!$A$4:$BA$1686,S$2,FALSE))</f>
        <v>-1.4176906252542139</v>
      </c>
      <c r="T986" s="48" t="str">
        <f>IF($C986="B",VLOOKUP($A986,Bat!$A$4:$BG$1500,T$1,FALSE),VLOOKUP($A986,Pit!$A$4:$BA$1686,T$2,FALSE))</f>
        <v>Slot</v>
      </c>
      <c r="U986" s="19">
        <f>IF($C986="B",VLOOKUP($A986,Bat!$A$4:$AU$1464,46,FALSE),VLOOKUP($A986,Pit!$A$4:$BD$1664,55,FALSE))</f>
        <v>800</v>
      </c>
      <c r="V986" s="19">
        <f>IF($C986="B",VLOOKUP($A986,Bat!$A$4:$BA$1464,47,FALSE),VLOOKUP($A986,Pit!$A$4:$BF$1664,56,FALSE))</f>
        <v>800</v>
      </c>
      <c r="W986" s="19">
        <f>IF($C986="B",VLOOKUP($A986,Bat!$A$4:$BA$1464,48,FALSE),VLOOKUP($A986,Pit!$A$4:$BF$1664,57,FALSE))</f>
        <v>0</v>
      </c>
      <c r="X986" s="14">
        <f t="shared" si="68"/>
        <v>1917</v>
      </c>
      <c r="Y986" s="20">
        <f t="shared" si="69"/>
        <v>1067</v>
      </c>
      <c r="Z986" s="14">
        <f>IFERROR(VLOOKUP($D986,Results37!$F$3:$L$1396,Z$1,FALSE),"")</f>
        <v>306</v>
      </c>
      <c r="AA986" s="43">
        <f>IF(ISERROR(VLOOKUP(D986,Results37!$F$3:$O$1399,AA$1,FALSE)),"",IF(VLOOKUP(D986,Results37!$F$3:$O$1399,AA$1+1,FALSE)=1,"S"&amp;VLOOKUP(D986,Results37!$F$3:$O$1399,AA$1,FALSE),VLOOKUP(D986,Results37!$F$3:$O$1399,AA$1,FALSE)))</f>
        <v>10</v>
      </c>
      <c r="AB986" s="14">
        <f>IFERROR(VLOOKUP($D986,Results37!$F$3:$L$1396,AB$1,FALSE),"")</f>
        <v>30</v>
      </c>
      <c r="AC986" s="14" t="str">
        <f>IFERROR(VLOOKUP($D986,Results37!$F$3:$L$1396,AC$1,FALSE),"")</f>
        <v>Yuma Arroyos</v>
      </c>
      <c r="AD986" s="14">
        <f t="shared" si="70"/>
        <v>1611</v>
      </c>
      <c r="AE986" s="18" t="str">
        <f>IF(ISERROR(VLOOKUP($AC986&amp;"-"&amp;$F986&amp;" "&amp;G986,Bonuses!$B$1:$G$1006,4,FALSE)),"",INT(VLOOKUP($AC986&amp;"-"&amp;$F986&amp;" "&amp;$G986,Bonuses!$B$1:$G$1006,4,FALSE)))</f>
        <v/>
      </c>
      <c r="AF986" s="14" t="str">
        <f>IF(ISERROR(VLOOKUP($AC986&amp;"-"&amp;$F986,Bonuses!$B$1:$G$1006,5,FALSE)),"",IF(VLOOKUP($AC986&amp;"-"&amp;$F986,Bonuses!$B$1:$G$1006,5,FALSE)="","",VLOOKUP($AC986&amp;"-"&amp;$F986,Bonuses!$B$1:$G$1006,6,FALSE)&amp;" yrs, "&amp;VLOOKUP($AC986&amp;"-"&amp;$F986,Bonuses!$B$1:$G$1006,5,FALSE)))</f>
        <v/>
      </c>
    </row>
    <row r="987" spans="1:32" s="19" customFormat="1" hidden="1" x14ac:dyDescent="0.3">
      <c r="A987" s="19">
        <v>8205</v>
      </c>
      <c r="B987" s="19">
        <f t="shared" si="67"/>
        <v>0</v>
      </c>
      <c r="C987" s="14" t="str">
        <f>IF(ISNUMBER(IFERROR(VLOOKUP($A987,Pit!$A$4:$A$600,1,FALSE),"B")),"P","B")</f>
        <v>P</v>
      </c>
      <c r="D987" s="15">
        <f>IF($C987="B",VLOOKUP($A987,Bat!$A$4:$BG$1500,D$1,FALSE),VLOOKUP($A987,Pit!$A$4:$BA$1686,D$2,FALSE))</f>
        <v>8205</v>
      </c>
      <c r="E987" s="14" t="str">
        <f>IF($C987="B",VLOOKUP($A987,Bat!$A$4:$BG$1500,E$1,FALSE),VLOOKUP($A987,Pit!$A$4:$BA$1686,E$2,FALSE))</f>
        <v>RP</v>
      </c>
      <c r="F987" s="14" t="str">
        <f>IF($C987="B",VLOOKUP($A987,Bat!$A$4:$BG$1500,F$1,FALSE),VLOOKUP($A987,Pit!$A$4:$BA$1686,F$2,FALSE))</f>
        <v>Álex</v>
      </c>
      <c r="G987" s="14" t="str">
        <f>IF($C987="B",VLOOKUP($A987,Bat!$A$4:$BG$1500,G$1,FALSE),VLOOKUP($A987,Pit!$A$4:$BA$1686,G$2,FALSE))</f>
        <v>Bonilla</v>
      </c>
      <c r="H987" s="14">
        <f>IF($C987="B",VLOOKUP($A987,Bat!$A$4:$BG$1500,H$1,FALSE),VLOOKUP($A987,Pit!$A$4:$BA$1686,H$2,FALSE))</f>
        <v>21</v>
      </c>
      <c r="I987" s="14" t="str">
        <f>IF($C987="B",VLOOKUP($A987,Bat!$A$4:$BG$1500,I$1,FALSE),VLOOKUP($A987,Pit!$A$4:$BA$1686,I$2,FALSE))</f>
        <v>L</v>
      </c>
      <c r="J987" s="14" t="str">
        <f>IF($C987="B",VLOOKUP($A987,Bat!$A$4:$BG$1500,J$1,FALSE),VLOOKUP($A987,Pit!$A$4:$BA$1686,J$2,FALSE))</f>
        <v>L</v>
      </c>
      <c r="K987" s="14" t="str">
        <f>IF($C987="B",VLOOKUP($A987,Bat!$A$4:$BG$1500,K$1,FALSE),VLOOKUP($A987,Pit!$A$4:$BA$1686,K$2,FALSE))</f>
        <v>Normal</v>
      </c>
      <c r="L987" s="15" t="str">
        <f>IF($C987="B",VLOOKUP($A987,Bat!$A$4:$BG$1500,L$1,FALSE),VLOOKUP($A987,Pit!$A$4:$BA$1686,L$2,FALSE))</f>
        <v>Normal</v>
      </c>
      <c r="M987" s="14">
        <f>IF($C987="B",VLOOKUP($A987,Bat!$A$4:$BG$1500,M$1,FALSE),VLOOKUP($A987,Pit!$A$4:$BA$1686,M$2,FALSE))</f>
        <v>3</v>
      </c>
      <c r="N987" s="14">
        <f>IF($C987="B",VLOOKUP($A987,Bat!$A$4:$BG$1500,N$1,FALSE),VLOOKUP($A987,Pit!$A$4:$BA$1686,N$2,FALSE))</f>
        <v>2</v>
      </c>
      <c r="O987" s="14">
        <f>IF($C987="B",VLOOKUP($A987,Bat!$A$4:$BG$1500,O$1,FALSE),VLOOKUP($A987,Pit!$A$4:$BA$1686,O$2,FALSE))</f>
        <v>2</v>
      </c>
      <c r="P987" s="14" t="str">
        <f>IF($C987="B",VLOOKUP($A987,Bat!$A$4:$BG$1500,P$1,FALSE),VLOOKUP($A987,Pit!$A$4:$BA$1686,P$2,FALSE))</f>
        <v>86-88 Mph</v>
      </c>
      <c r="Q987" s="15">
        <f>IF($C987="B",VLOOKUP($A987,Bat!$A$4:$BG$1500,Q$1,FALSE),VLOOKUP($A987,Pit!$A$4:$BA$1686,Q$2,FALSE))</f>
        <v>4</v>
      </c>
      <c r="R987" s="16">
        <f>IF($C987="B",VLOOKUP($A987,Bat!$A$4:$BG$1500,R$1,FALSE),VLOOKUP($A987,Pit!$A$4:$BA$1686,R$2,FALSE))</f>
        <v>90.596974573045742</v>
      </c>
      <c r="S987" s="17">
        <f>IF($C987="B",VLOOKUP($A987,Bat!$A$4:$BG$1500,S$1,FALSE),VLOOKUP($A987,Pit!$A$4:$BA$1686,S$2,FALSE))</f>
        <v>-0.95965510836365764</v>
      </c>
      <c r="T987" s="48" t="str">
        <f>IF($C987="B",VLOOKUP($A987,Bat!$A$4:$BG$1500,T$1,FALSE),VLOOKUP($A987,Pit!$A$4:$BA$1686,T$2,FALSE))</f>
        <v>-</v>
      </c>
      <c r="U987" s="19">
        <f>IF($C987="B",VLOOKUP($A987,Bat!$A$4:$AU$1464,46,FALSE),VLOOKUP($A987,Pit!$A$4:$BD$1664,55,FALSE))</f>
        <v>800</v>
      </c>
      <c r="V987" s="19">
        <f>IF($C987="B",VLOOKUP($A987,Bat!$A$4:$BA$1464,47,FALSE),VLOOKUP($A987,Pit!$A$4:$BF$1664,56,FALSE))</f>
        <v>800</v>
      </c>
      <c r="W987" s="19">
        <f>IF($C987="B",VLOOKUP($A987,Bat!$A$4:$BA$1464,48,FALSE),VLOOKUP($A987,Pit!$A$4:$BF$1664,57,FALSE))</f>
        <v>0</v>
      </c>
      <c r="X987" s="14">
        <f t="shared" si="68"/>
        <v>1823</v>
      </c>
      <c r="Y987" s="20">
        <f t="shared" si="69"/>
        <v>973</v>
      </c>
      <c r="Z987" s="14" t="str">
        <f>IFERROR(VLOOKUP($D987,Results37!$F$3:$L$1396,Z$1,FALSE),"")</f>
        <v/>
      </c>
      <c r="AA987" s="43" t="str">
        <f>IF(ISERROR(VLOOKUP(D987,Results37!$F$3:$O$1399,AA$1,FALSE)),"",IF(VLOOKUP(D987,Results37!$F$3:$O$1399,AA$1+1,FALSE)=1,"S"&amp;VLOOKUP(D987,Results37!$F$3:$O$1399,AA$1,FALSE),VLOOKUP(D987,Results37!$F$3:$O$1399,AA$1,FALSE)))</f>
        <v/>
      </c>
      <c r="AB987" s="14" t="str">
        <f>IFERROR(VLOOKUP($D987,Results37!$F$3:$L$1396,AB$1,FALSE),"")</f>
        <v/>
      </c>
      <c r="AC987" s="14" t="str">
        <f>IFERROR(VLOOKUP($D987,Results37!$F$3:$L$1396,AC$1,FALSE),"")</f>
        <v/>
      </c>
      <c r="AD987" s="14" t="e">
        <f t="shared" si="70"/>
        <v>#VALUE!</v>
      </c>
      <c r="AE987" s="18" t="str">
        <f>IF(ISERROR(VLOOKUP($AC987&amp;"-"&amp;$F987&amp;" "&amp;G987,Bonuses!$B$1:$G$1006,4,FALSE)),"",INT(VLOOKUP($AC987&amp;"-"&amp;$F987&amp;" "&amp;$G987,Bonuses!$B$1:$G$1006,4,FALSE)))</f>
        <v/>
      </c>
      <c r="AF987" s="14" t="str">
        <f>IF(ISERROR(VLOOKUP($AC987&amp;"-"&amp;$F987,Bonuses!$B$1:$G$1006,5,FALSE)),"",IF(VLOOKUP($AC987&amp;"-"&amp;$F987,Bonuses!$B$1:$G$1006,5,FALSE)="","",VLOOKUP($AC987&amp;"-"&amp;$F987,Bonuses!$B$1:$G$1006,6,FALSE)&amp;" yrs, "&amp;VLOOKUP($AC987&amp;"-"&amp;$F987,Bonuses!$B$1:$G$1006,5,FALSE)))</f>
        <v/>
      </c>
    </row>
    <row r="988" spans="1:32" s="19" customFormat="1" hidden="1" x14ac:dyDescent="0.3">
      <c r="A988" s="19">
        <v>13267</v>
      </c>
      <c r="B988" s="19">
        <f t="shared" si="67"/>
        <v>0</v>
      </c>
      <c r="C988" s="14" t="str">
        <f>IF(ISNUMBER(IFERROR(VLOOKUP($A988,Pit!$A$4:$A$600,1,FALSE),"B")),"P","B")</f>
        <v>B</v>
      </c>
      <c r="D988" s="15">
        <f>IF($C988="B",VLOOKUP($A988,Bat!$A$4:$BG$1500,D$1,FALSE),VLOOKUP($A988,Pit!$A$4:$BA$1686,D$2,FALSE))</f>
        <v>13267</v>
      </c>
      <c r="E988" s="14" t="str">
        <f>IF($C988="B",VLOOKUP($A988,Bat!$A$4:$BG$1500,E$1,FALSE),VLOOKUP($A988,Pit!$A$4:$BA$1686,E$2,FALSE))</f>
        <v>C</v>
      </c>
      <c r="F988" s="14" t="str">
        <f>IF($C988="B",VLOOKUP($A988,Bat!$A$4:$BG$1500,F$1,FALSE),VLOOKUP($A988,Pit!$A$4:$BA$1686,F$2,FALSE))</f>
        <v>Flobert</v>
      </c>
      <c r="G988" s="14" t="str">
        <f>IF($C988="B",VLOOKUP($A988,Bat!$A$4:$BG$1500,G$1,FALSE),VLOOKUP($A988,Pit!$A$4:$BA$1686,G$2,FALSE))</f>
        <v>van Houten</v>
      </c>
      <c r="H988" s="14">
        <f>IF($C988="B",VLOOKUP($A988,Bat!$A$4:$BG$1500,H$1,FALSE),VLOOKUP($A988,Pit!$A$4:$BA$1686,H$2,FALSE))</f>
        <v>21</v>
      </c>
      <c r="I988" s="14" t="str">
        <f>IF($C988="B",VLOOKUP($A988,Bat!$A$4:$BG$1500,I$1,FALSE),VLOOKUP($A988,Pit!$A$4:$BA$1686,I$2,FALSE))</f>
        <v>S</v>
      </c>
      <c r="J988" s="14" t="str">
        <f>IF($C988="B",VLOOKUP($A988,Bat!$A$4:$BG$1500,J$1,FALSE),VLOOKUP($A988,Pit!$A$4:$BA$1686,J$2,FALSE))</f>
        <v>R</v>
      </c>
      <c r="K988" s="14" t="str">
        <f>IF($C988="B",VLOOKUP($A988,Bat!$A$4:$BG$1500,K$1,FALSE),VLOOKUP($A988,Pit!$A$4:$BA$1686,K$2,FALSE))</f>
        <v>Normal</v>
      </c>
      <c r="L988" s="15" t="str">
        <f>IF($C988="B",VLOOKUP($A988,Bat!$A$4:$BG$1500,L$1,FALSE),VLOOKUP($A988,Pit!$A$4:$BA$1686,L$2,FALSE))</f>
        <v>Normal</v>
      </c>
      <c r="M988" s="14">
        <f>IF($C988="B",VLOOKUP($A988,Bat!$A$4:$BG$1500,M$1,FALSE),VLOOKUP($A988,Pit!$A$4:$BA$1686,M$2,FALSE))</f>
        <v>2</v>
      </c>
      <c r="N988" s="14">
        <f>IF($C988="B",VLOOKUP($A988,Bat!$A$4:$BG$1500,N$1,FALSE),VLOOKUP($A988,Pit!$A$4:$BA$1686,N$2,FALSE))</f>
        <v>2</v>
      </c>
      <c r="O988" s="14">
        <f>IF($C988="B",VLOOKUP($A988,Bat!$A$4:$BG$1500,O$1,FALSE),VLOOKUP($A988,Pit!$A$4:$BA$1686,O$2,FALSE))</f>
        <v>3</v>
      </c>
      <c r="P988" s="14">
        <f>IF($C988="B",VLOOKUP($A988,Bat!$A$4:$BG$1500,P$1,FALSE),VLOOKUP($A988,Pit!$A$4:$BA$1686,P$2,FALSE))</f>
        <v>6</v>
      </c>
      <c r="Q988" s="15">
        <f>IF($C988="B",VLOOKUP($A988,Bat!$A$4:$BG$1500,Q$1,FALSE),VLOOKUP($A988,Pit!$A$4:$BA$1686,Q$2,FALSE))</f>
        <v>1</v>
      </c>
      <c r="R988" s="16">
        <f>IF($C988="B",VLOOKUP($A988,Bat!$A$4:$BG$1500,R$1,FALSE),VLOOKUP($A988,Pit!$A$4:$BA$1686,R$2,FALSE))</f>
        <v>103.14523696145758</v>
      </c>
      <c r="S988" s="17">
        <f>IF($C988="B",VLOOKUP($A988,Bat!$A$4:$BG$1500,S$1,FALSE),VLOOKUP($A988,Pit!$A$4:$BA$1686,S$2,FALSE))</f>
        <v>-1.0366632881815698</v>
      </c>
      <c r="T988" s="48" t="str">
        <f>IF($C988="B",VLOOKUP($A988,Bat!$A$4:$BG$1500,T$1,FALSE),VLOOKUP($A988,Pit!$A$4:$BA$1686,T$2,FALSE))</f>
        <v>-</v>
      </c>
      <c r="U988" s="19">
        <f>IF($C988="B",VLOOKUP($A988,Bat!$A$4:$AU$1464,46,FALSE),VLOOKUP($A988,Pit!$A$4:$BD$1664,55,FALSE))</f>
        <v>800</v>
      </c>
      <c r="V988" s="19">
        <f>IF($C988="B",VLOOKUP($A988,Bat!$A$4:$BA$1464,47,FALSE),VLOOKUP($A988,Pit!$A$4:$BF$1664,56,FALSE))</f>
        <v>800</v>
      </c>
      <c r="W988" s="19">
        <f>IF($C988="B",VLOOKUP($A988,Bat!$A$4:$BA$1464,48,FALSE),VLOOKUP($A988,Pit!$A$4:$BF$1664,57,FALSE))</f>
        <v>0</v>
      </c>
      <c r="X988" s="14">
        <f t="shared" si="68"/>
        <v>1847</v>
      </c>
      <c r="Y988" s="20">
        <f t="shared" si="69"/>
        <v>997</v>
      </c>
      <c r="Z988" s="14" t="str">
        <f>IFERROR(VLOOKUP($D988,Results37!$F$3:$L$1396,Z$1,FALSE),"")</f>
        <v/>
      </c>
      <c r="AA988" s="43" t="str">
        <f>IF(ISERROR(VLOOKUP(D988,Results37!$F$3:$O$1399,AA$1,FALSE)),"",IF(VLOOKUP(D988,Results37!$F$3:$O$1399,AA$1+1,FALSE)=1,"S"&amp;VLOOKUP(D988,Results37!$F$3:$O$1399,AA$1,FALSE),VLOOKUP(D988,Results37!$F$3:$O$1399,AA$1,FALSE)))</f>
        <v/>
      </c>
      <c r="AB988" s="14" t="str">
        <f>IFERROR(VLOOKUP($D988,Results37!$F$3:$L$1396,AB$1,FALSE),"")</f>
        <v/>
      </c>
      <c r="AC988" s="14" t="str">
        <f>IFERROR(VLOOKUP($D988,Results37!$F$3:$L$1396,AC$1,FALSE),"")</f>
        <v/>
      </c>
      <c r="AD988" s="14" t="e">
        <f t="shared" si="70"/>
        <v>#VALUE!</v>
      </c>
      <c r="AE988" s="18" t="str">
        <f>IF(ISERROR(VLOOKUP($AC988&amp;"-"&amp;$F988&amp;" "&amp;G988,Bonuses!$B$1:$G$1006,4,FALSE)),"",INT(VLOOKUP($AC988&amp;"-"&amp;$F988&amp;" "&amp;$G988,Bonuses!$B$1:$G$1006,4,FALSE)))</f>
        <v/>
      </c>
      <c r="AF988" s="14" t="str">
        <f>IF(ISERROR(VLOOKUP($AC988&amp;"-"&amp;$F988,Bonuses!$B$1:$G$1006,5,FALSE)),"",IF(VLOOKUP($AC988&amp;"-"&amp;$F988,Bonuses!$B$1:$G$1006,5,FALSE)="","",VLOOKUP($AC988&amp;"-"&amp;$F988,Bonuses!$B$1:$G$1006,6,FALSE)&amp;" yrs, "&amp;VLOOKUP($AC988&amp;"-"&amp;$F988,Bonuses!$B$1:$G$1006,5,FALSE)))</f>
        <v/>
      </c>
    </row>
    <row r="989" spans="1:32" s="19" customFormat="1" hidden="1" x14ac:dyDescent="0.3">
      <c r="A989" s="19">
        <v>1502</v>
      </c>
      <c r="B989" s="19">
        <f t="shared" si="67"/>
        <v>0</v>
      </c>
      <c r="C989" s="14" t="str">
        <f>IF(ISNUMBER(IFERROR(VLOOKUP($A989,Pit!$A$4:$A$600,1,FALSE),"B")),"P","B")</f>
        <v>P</v>
      </c>
      <c r="D989" s="15">
        <f>IF($C989="B",VLOOKUP($A989,Bat!$A$4:$BG$1500,D$1,FALSE),VLOOKUP($A989,Pit!$A$4:$BA$1686,D$2,FALSE))</f>
        <v>1502</v>
      </c>
      <c r="E989" s="14" t="str">
        <f>IF($C989="B",VLOOKUP($A989,Bat!$A$4:$BG$1500,E$1,FALSE),VLOOKUP($A989,Pit!$A$4:$BA$1686,E$2,FALSE))</f>
        <v>SP</v>
      </c>
      <c r="F989" s="14" t="str">
        <f>IF($C989="B",VLOOKUP($A989,Bat!$A$4:$BG$1500,F$1,FALSE),VLOOKUP($A989,Pit!$A$4:$BA$1686,F$2,FALSE))</f>
        <v>Bill</v>
      </c>
      <c r="G989" s="14" t="str">
        <f>IF($C989="B",VLOOKUP($A989,Bat!$A$4:$BG$1500,G$1,FALSE),VLOOKUP($A989,Pit!$A$4:$BA$1686,G$2,FALSE))</f>
        <v>Johnston</v>
      </c>
      <c r="H989" s="14">
        <f>IF($C989="B",VLOOKUP($A989,Bat!$A$4:$BG$1500,H$1,FALSE),VLOOKUP($A989,Pit!$A$4:$BA$1686,H$2,FALSE))</f>
        <v>22</v>
      </c>
      <c r="I989" s="14" t="str">
        <f>IF($C989="B",VLOOKUP($A989,Bat!$A$4:$BG$1500,I$1,FALSE),VLOOKUP($A989,Pit!$A$4:$BA$1686,I$2,FALSE))</f>
        <v>R</v>
      </c>
      <c r="J989" s="14" t="str">
        <f>IF($C989="B",VLOOKUP($A989,Bat!$A$4:$BG$1500,J$1,FALSE),VLOOKUP($A989,Pit!$A$4:$BA$1686,J$2,FALSE))</f>
        <v>L</v>
      </c>
      <c r="K989" s="14" t="str">
        <f>IF($C989="B",VLOOKUP($A989,Bat!$A$4:$BG$1500,K$1,FALSE),VLOOKUP($A989,Pit!$A$4:$BA$1686,K$2,FALSE))</f>
        <v>Normal</v>
      </c>
      <c r="L989" s="15" t="str">
        <f>IF($C989="B",VLOOKUP($A989,Bat!$A$4:$BG$1500,L$1,FALSE),VLOOKUP($A989,Pit!$A$4:$BA$1686,L$2,FALSE))</f>
        <v>Normal</v>
      </c>
      <c r="M989" s="14">
        <f>IF($C989="B",VLOOKUP($A989,Bat!$A$4:$BG$1500,M$1,FALSE),VLOOKUP($A989,Pit!$A$4:$BA$1686,M$2,FALSE))</f>
        <v>4</v>
      </c>
      <c r="N989" s="14">
        <f>IF($C989="B",VLOOKUP($A989,Bat!$A$4:$BG$1500,N$1,FALSE),VLOOKUP($A989,Pit!$A$4:$BA$1686,N$2,FALSE))</f>
        <v>1</v>
      </c>
      <c r="O989" s="14">
        <f>IF($C989="B",VLOOKUP($A989,Bat!$A$4:$BG$1500,O$1,FALSE),VLOOKUP($A989,Pit!$A$4:$BA$1686,O$2,FALSE))</f>
        <v>2</v>
      </c>
      <c r="P989" s="14" t="str">
        <f>IF($C989="B",VLOOKUP($A989,Bat!$A$4:$BG$1500,P$1,FALSE),VLOOKUP($A989,Pit!$A$4:$BA$1686,P$2,FALSE))</f>
        <v>91-93 Mph</v>
      </c>
      <c r="Q989" s="15">
        <f>IF($C989="B",VLOOKUP($A989,Bat!$A$4:$BG$1500,Q$1,FALSE),VLOOKUP($A989,Pit!$A$4:$BA$1686,Q$2,FALSE))</f>
        <v>4</v>
      </c>
      <c r="R989" s="16">
        <f>IF($C989="B",VLOOKUP($A989,Bat!$A$4:$BG$1500,R$1,FALSE),VLOOKUP($A989,Pit!$A$4:$BA$1686,R$2,FALSE))</f>
        <v>90.448905341113885</v>
      </c>
      <c r="S989" s="17">
        <f>IF($C989="B",VLOOKUP($A989,Bat!$A$4:$BG$1500,S$1,FALSE),VLOOKUP($A989,Pit!$A$4:$BA$1686,S$2,FALSE))</f>
        <v>-0.97331548180349603</v>
      </c>
      <c r="T989" s="48" t="str">
        <f>IF($C989="B",VLOOKUP($A989,Bat!$A$4:$BG$1500,T$1,FALSE),VLOOKUP($A989,Pit!$A$4:$BA$1686,T$2,FALSE))</f>
        <v>-</v>
      </c>
      <c r="U989" s="19">
        <f>IF($C989="B",VLOOKUP($A989,Bat!$A$4:$AU$1464,46,FALSE),VLOOKUP($A989,Pit!$A$4:$BD$1664,55,FALSE))</f>
        <v>800</v>
      </c>
      <c r="V989" s="19">
        <f>IF($C989="B",VLOOKUP($A989,Bat!$A$4:$BA$1464,47,FALSE),VLOOKUP($A989,Pit!$A$4:$BF$1664,56,FALSE))</f>
        <v>800</v>
      </c>
      <c r="W989" s="19">
        <f>IF($C989="B",VLOOKUP($A989,Bat!$A$4:$BA$1464,48,FALSE),VLOOKUP($A989,Pit!$A$4:$BF$1664,57,FALSE))</f>
        <v>0</v>
      </c>
      <c r="X989" s="14">
        <f t="shared" si="68"/>
        <v>1824</v>
      </c>
      <c r="Y989" s="20">
        <f t="shared" si="69"/>
        <v>974</v>
      </c>
      <c r="Z989" s="14" t="str">
        <f>IFERROR(VLOOKUP($D989,Results37!$F$3:$L$1396,Z$1,FALSE),"")</f>
        <v/>
      </c>
      <c r="AA989" s="43" t="str">
        <f>IF(ISERROR(VLOOKUP(D989,Results37!$F$3:$O$1399,AA$1,FALSE)),"",IF(VLOOKUP(D989,Results37!$F$3:$O$1399,AA$1+1,FALSE)=1,"S"&amp;VLOOKUP(D989,Results37!$F$3:$O$1399,AA$1,FALSE),VLOOKUP(D989,Results37!$F$3:$O$1399,AA$1,FALSE)))</f>
        <v/>
      </c>
      <c r="AB989" s="14" t="str">
        <f>IFERROR(VLOOKUP($D989,Results37!$F$3:$L$1396,AB$1,FALSE),"")</f>
        <v/>
      </c>
      <c r="AC989" s="14" t="str">
        <f>IFERROR(VLOOKUP($D989,Results37!$F$3:$L$1396,AC$1,FALSE),"")</f>
        <v/>
      </c>
      <c r="AD989" s="14" t="e">
        <f t="shared" si="70"/>
        <v>#VALUE!</v>
      </c>
      <c r="AE989" s="18" t="str">
        <f>IF(ISERROR(VLOOKUP($AC989&amp;"-"&amp;$F989&amp;" "&amp;G989,Bonuses!$B$1:$G$1006,4,FALSE)),"",INT(VLOOKUP($AC989&amp;"-"&amp;$F989&amp;" "&amp;$G989,Bonuses!$B$1:$G$1006,4,FALSE)))</f>
        <v/>
      </c>
      <c r="AF989" s="14" t="str">
        <f>IF(ISERROR(VLOOKUP($AC989&amp;"-"&amp;$F989,Bonuses!$B$1:$G$1006,5,FALSE)),"",IF(VLOOKUP($AC989&amp;"-"&amp;$F989,Bonuses!$B$1:$G$1006,5,FALSE)="","",VLOOKUP($AC989&amp;"-"&amp;$F989,Bonuses!$B$1:$G$1006,6,FALSE)&amp;" yrs, "&amp;VLOOKUP($AC989&amp;"-"&amp;$F989,Bonuses!$B$1:$G$1006,5,FALSE)))</f>
        <v/>
      </c>
    </row>
    <row r="990" spans="1:32" s="19" customFormat="1" hidden="1" x14ac:dyDescent="0.3">
      <c r="A990" s="19">
        <v>6459</v>
      </c>
      <c r="B990" s="19">
        <f t="shared" si="67"/>
        <v>0</v>
      </c>
      <c r="C990" s="14" t="str">
        <f>IF(ISNUMBER(IFERROR(VLOOKUP($A990,Pit!$A$4:$A$600,1,FALSE),"B")),"P","B")</f>
        <v>P</v>
      </c>
      <c r="D990" s="15">
        <f>IF($C990="B",VLOOKUP($A990,Bat!$A$4:$BG$1500,D$1,FALSE),VLOOKUP($A990,Pit!$A$4:$BA$1686,D$2,FALSE))</f>
        <v>6459</v>
      </c>
      <c r="E990" s="14" t="str">
        <f>IF($C990="B",VLOOKUP($A990,Bat!$A$4:$BG$1500,E$1,FALSE),VLOOKUP($A990,Pit!$A$4:$BA$1686,E$2,FALSE))</f>
        <v>RP</v>
      </c>
      <c r="F990" s="14" t="str">
        <f>IF($C990="B",VLOOKUP($A990,Bat!$A$4:$BG$1500,F$1,FALSE),VLOOKUP($A990,Pit!$A$4:$BA$1686,F$2,FALSE))</f>
        <v>Mike</v>
      </c>
      <c r="G990" s="14" t="str">
        <f>IF($C990="B",VLOOKUP($A990,Bat!$A$4:$BG$1500,G$1,FALSE),VLOOKUP($A990,Pit!$A$4:$BA$1686,G$2,FALSE))</f>
        <v>Adams</v>
      </c>
      <c r="H990" s="14">
        <f>IF($C990="B",VLOOKUP($A990,Bat!$A$4:$BG$1500,H$1,FALSE),VLOOKUP($A990,Pit!$A$4:$BA$1686,H$2,FALSE))</f>
        <v>18</v>
      </c>
      <c r="I990" s="14" t="str">
        <f>IF($C990="B",VLOOKUP($A990,Bat!$A$4:$BG$1500,I$1,FALSE),VLOOKUP($A990,Pit!$A$4:$BA$1686,I$2,FALSE))</f>
        <v>L</v>
      </c>
      <c r="J990" s="14" t="str">
        <f>IF($C990="B",VLOOKUP($A990,Bat!$A$4:$BG$1500,J$1,FALSE),VLOOKUP($A990,Pit!$A$4:$BA$1686,J$2,FALSE))</f>
        <v>R</v>
      </c>
      <c r="K990" s="14" t="str">
        <f>IF($C990="B",VLOOKUP($A990,Bat!$A$4:$BG$1500,K$1,FALSE),VLOOKUP($A990,Pit!$A$4:$BA$1686,K$2,FALSE))</f>
        <v>Normal</v>
      </c>
      <c r="L990" s="15" t="str">
        <f>IF($C990="B",VLOOKUP($A990,Bat!$A$4:$BG$1500,L$1,FALSE),VLOOKUP($A990,Pit!$A$4:$BA$1686,L$2,FALSE))</f>
        <v>Normal</v>
      </c>
      <c r="M990" s="14">
        <f>IF($C990="B",VLOOKUP($A990,Bat!$A$4:$BG$1500,M$1,FALSE),VLOOKUP($A990,Pit!$A$4:$BA$1686,M$2,FALSE))</f>
        <v>3</v>
      </c>
      <c r="N990" s="14">
        <f>IF($C990="B",VLOOKUP($A990,Bat!$A$4:$BG$1500,N$1,FALSE),VLOOKUP($A990,Pit!$A$4:$BA$1686,N$2,FALSE))</f>
        <v>2</v>
      </c>
      <c r="O990" s="14">
        <f>IF($C990="B",VLOOKUP($A990,Bat!$A$4:$BG$1500,O$1,FALSE),VLOOKUP($A990,Pit!$A$4:$BA$1686,O$2,FALSE))</f>
        <v>1</v>
      </c>
      <c r="P990" s="14" t="str">
        <f>IF($C990="B",VLOOKUP($A990,Bat!$A$4:$BG$1500,P$1,FALSE),VLOOKUP($A990,Pit!$A$4:$BA$1686,P$2,FALSE))</f>
        <v>90-92 Mph</v>
      </c>
      <c r="Q990" s="15">
        <f>IF($C990="B",VLOOKUP($A990,Bat!$A$4:$BG$1500,Q$1,FALSE),VLOOKUP($A990,Pit!$A$4:$BA$1686,Q$2,FALSE))</f>
        <v>5</v>
      </c>
      <c r="R990" s="16">
        <f>IF($C990="B",VLOOKUP($A990,Bat!$A$4:$BG$1500,R$1,FALSE),VLOOKUP($A990,Pit!$A$4:$BA$1686,R$2,FALSE))</f>
        <v>90.42386969182806</v>
      </c>
      <c r="S990" s="17">
        <f>IF($C990="B",VLOOKUP($A990,Bat!$A$4:$BG$1500,S$1,FALSE),VLOOKUP($A990,Pit!$A$4:$BA$1686,S$2,FALSE))</f>
        <v>-0.97562518729795411</v>
      </c>
      <c r="T990" s="48" t="str">
        <f>IF($C990="B",VLOOKUP($A990,Bat!$A$4:$BG$1500,T$1,FALSE),VLOOKUP($A990,Pit!$A$4:$BA$1686,T$2,FALSE))</f>
        <v>$65k</v>
      </c>
      <c r="U990" s="19">
        <f>IF($C990="B",VLOOKUP($A990,Bat!$A$4:$AU$1464,46,FALSE),VLOOKUP($A990,Pit!$A$4:$BD$1664,55,FALSE))</f>
        <v>800</v>
      </c>
      <c r="V990" s="19">
        <f>IF($C990="B",VLOOKUP($A990,Bat!$A$4:$BA$1464,47,FALSE),VLOOKUP($A990,Pit!$A$4:$BF$1664,56,FALSE))</f>
        <v>800</v>
      </c>
      <c r="W990" s="19">
        <f>IF($C990="B",VLOOKUP($A990,Bat!$A$4:$BA$1464,48,FALSE),VLOOKUP($A990,Pit!$A$4:$BF$1664,57,FALSE))</f>
        <v>0</v>
      </c>
      <c r="X990" s="14">
        <f t="shared" si="68"/>
        <v>1825</v>
      </c>
      <c r="Y990" s="20">
        <f t="shared" si="69"/>
        <v>975</v>
      </c>
      <c r="Z990" s="14">
        <f>IFERROR(VLOOKUP($D990,Results37!$F$3:$L$1396,Z$1,FALSE),"")</f>
        <v>377</v>
      </c>
      <c r="AA990" s="43">
        <f>IF(ISERROR(VLOOKUP(D990,Results37!$F$3:$O$1399,AA$1,FALSE)),"",IF(VLOOKUP(D990,Results37!$F$3:$O$1399,AA$1+1,FALSE)=1,"S"&amp;VLOOKUP(D990,Results37!$F$3:$O$1399,AA$1,FALSE),VLOOKUP(D990,Results37!$F$3:$O$1399,AA$1,FALSE)))</f>
        <v>13</v>
      </c>
      <c r="AB990" s="14">
        <f>IFERROR(VLOOKUP($D990,Results37!$F$3:$L$1396,AB$1,FALSE),"")</f>
        <v>5</v>
      </c>
      <c r="AC990" s="14" t="str">
        <f>IFERROR(VLOOKUP($D990,Results37!$F$3:$L$1396,AC$1,FALSE),"")</f>
        <v>Charleston Statesmen</v>
      </c>
      <c r="AD990" s="14">
        <f t="shared" si="70"/>
        <v>1448</v>
      </c>
      <c r="AE990" s="18" t="str">
        <f>IF(ISERROR(VLOOKUP($AC990&amp;"-"&amp;$F990&amp;" "&amp;G990,Bonuses!$B$1:$G$1006,4,FALSE)),"",INT(VLOOKUP($AC990&amp;"-"&amp;$F990&amp;" "&amp;$G990,Bonuses!$B$1:$G$1006,4,FALSE)))</f>
        <v/>
      </c>
      <c r="AF990" s="14" t="str">
        <f>IF(ISERROR(VLOOKUP($AC990&amp;"-"&amp;$F990,Bonuses!$B$1:$G$1006,5,FALSE)),"",IF(VLOOKUP($AC990&amp;"-"&amp;$F990,Bonuses!$B$1:$G$1006,5,FALSE)="","",VLOOKUP($AC990&amp;"-"&amp;$F990,Bonuses!$B$1:$G$1006,6,FALSE)&amp;" yrs, "&amp;VLOOKUP($AC990&amp;"-"&amp;$F990,Bonuses!$B$1:$G$1006,5,FALSE)))</f>
        <v/>
      </c>
    </row>
    <row r="991" spans="1:32" s="19" customFormat="1" hidden="1" x14ac:dyDescent="0.3">
      <c r="A991" s="19">
        <v>11357</v>
      </c>
      <c r="B991" s="19">
        <f t="shared" si="67"/>
        <v>0</v>
      </c>
      <c r="C991" s="14" t="str">
        <f>IF(ISNUMBER(IFERROR(VLOOKUP($A991,Pit!$A$4:$A$600,1,FALSE),"B")),"P","B")</f>
        <v>P</v>
      </c>
      <c r="D991" s="15">
        <f>IF($C991="B",VLOOKUP($A991,Bat!$A$4:$BG$1500,D$1,FALSE),VLOOKUP($A991,Pit!$A$4:$BA$1686,D$2,FALSE))</f>
        <v>11357</v>
      </c>
      <c r="E991" s="14" t="str">
        <f>IF($C991="B",VLOOKUP($A991,Bat!$A$4:$BG$1500,E$1,FALSE),VLOOKUP($A991,Pit!$A$4:$BA$1686,E$2,FALSE))</f>
        <v>RP</v>
      </c>
      <c r="F991" s="14" t="str">
        <f>IF($C991="B",VLOOKUP($A991,Bat!$A$4:$BG$1500,F$1,FALSE),VLOOKUP($A991,Pit!$A$4:$BA$1686,F$2,FALSE))</f>
        <v>Pete</v>
      </c>
      <c r="G991" s="14" t="str">
        <f>IF($C991="B",VLOOKUP($A991,Bat!$A$4:$BG$1500,G$1,FALSE),VLOOKUP($A991,Pit!$A$4:$BA$1686,G$2,FALSE))</f>
        <v>Miller</v>
      </c>
      <c r="H991" s="14">
        <f>IF($C991="B",VLOOKUP($A991,Bat!$A$4:$BG$1500,H$1,FALSE),VLOOKUP($A991,Pit!$A$4:$BA$1686,H$2,FALSE))</f>
        <v>21</v>
      </c>
      <c r="I991" s="14" t="str">
        <f>IF($C991="B",VLOOKUP($A991,Bat!$A$4:$BG$1500,I$1,FALSE),VLOOKUP($A991,Pit!$A$4:$BA$1686,I$2,FALSE))</f>
        <v>R</v>
      </c>
      <c r="J991" s="14" t="str">
        <f>IF($C991="B",VLOOKUP($A991,Bat!$A$4:$BG$1500,J$1,FALSE),VLOOKUP($A991,Pit!$A$4:$BA$1686,J$2,FALSE))</f>
        <v>R</v>
      </c>
      <c r="K991" s="14" t="str">
        <f>IF($C991="B",VLOOKUP($A991,Bat!$A$4:$BG$1500,K$1,FALSE),VLOOKUP($A991,Pit!$A$4:$BA$1686,K$2,FALSE))</f>
        <v>Normal</v>
      </c>
      <c r="L991" s="15" t="str">
        <f>IF($C991="B",VLOOKUP($A991,Bat!$A$4:$BG$1500,L$1,FALSE),VLOOKUP($A991,Pit!$A$4:$BA$1686,L$2,FALSE))</f>
        <v>Normal</v>
      </c>
      <c r="M991" s="14">
        <f>IF($C991="B",VLOOKUP($A991,Bat!$A$4:$BG$1500,M$1,FALSE),VLOOKUP($A991,Pit!$A$4:$BA$1686,M$2,FALSE))</f>
        <v>3</v>
      </c>
      <c r="N991" s="14">
        <f>IF($C991="B",VLOOKUP($A991,Bat!$A$4:$BG$1500,N$1,FALSE),VLOOKUP($A991,Pit!$A$4:$BA$1686,N$2,FALSE))</f>
        <v>1</v>
      </c>
      <c r="O991" s="14">
        <f>IF($C991="B",VLOOKUP($A991,Bat!$A$4:$BG$1500,O$1,FALSE),VLOOKUP($A991,Pit!$A$4:$BA$1686,O$2,FALSE))</f>
        <v>3</v>
      </c>
      <c r="P991" s="14" t="str">
        <f>IF($C991="B",VLOOKUP($A991,Bat!$A$4:$BG$1500,P$1,FALSE),VLOOKUP($A991,Pit!$A$4:$BA$1686,P$2,FALSE))</f>
        <v>88-90 Mph</v>
      </c>
      <c r="Q991" s="15">
        <f>IF($C991="B",VLOOKUP($A991,Bat!$A$4:$BG$1500,Q$1,FALSE),VLOOKUP($A991,Pit!$A$4:$BA$1686,Q$2,FALSE))</f>
        <v>9</v>
      </c>
      <c r="R991" s="16">
        <f>IF($C991="B",VLOOKUP($A991,Bat!$A$4:$BG$1500,R$1,FALSE),VLOOKUP($A991,Pit!$A$4:$BA$1686,R$2,FALSE))</f>
        <v>90.320389030327306</v>
      </c>
      <c r="S991" s="17">
        <f>IF($C991="B",VLOOKUP($A991,Bat!$A$4:$BG$1500,S$1,FALSE),VLOOKUP($A991,Pit!$A$4:$BA$1686,S$2,FALSE))</f>
        <v>-0.9851719679589922</v>
      </c>
      <c r="T991" s="48" t="str">
        <f>IF($C991="B",VLOOKUP($A991,Bat!$A$4:$BG$1500,T$1,FALSE),VLOOKUP($A991,Pit!$A$4:$BA$1686,T$2,FALSE))</f>
        <v>-</v>
      </c>
      <c r="U991" s="19">
        <f>IF($C991="B",VLOOKUP($A991,Bat!$A$4:$AU$1464,46,FALSE),VLOOKUP($A991,Pit!$A$4:$BD$1664,55,FALSE))</f>
        <v>800</v>
      </c>
      <c r="V991" s="19">
        <f>IF($C991="B",VLOOKUP($A991,Bat!$A$4:$BA$1464,47,FALSE),VLOOKUP($A991,Pit!$A$4:$BF$1664,56,FALSE))</f>
        <v>800</v>
      </c>
      <c r="W991" s="19">
        <f>IF($C991="B",VLOOKUP($A991,Bat!$A$4:$BA$1464,48,FALSE),VLOOKUP($A991,Pit!$A$4:$BF$1664,57,FALSE))</f>
        <v>0</v>
      </c>
      <c r="X991" s="14">
        <f t="shared" si="68"/>
        <v>1830</v>
      </c>
      <c r="Y991" s="20">
        <f t="shared" si="69"/>
        <v>980</v>
      </c>
      <c r="Z991" s="14" t="str">
        <f>IFERROR(VLOOKUP($D991,Results37!$F$3:$L$1396,Z$1,FALSE),"")</f>
        <v/>
      </c>
      <c r="AA991" s="43" t="str">
        <f>IF(ISERROR(VLOOKUP(D991,Results37!$F$3:$O$1399,AA$1,FALSE)),"",IF(VLOOKUP(D991,Results37!$F$3:$O$1399,AA$1+1,FALSE)=1,"S"&amp;VLOOKUP(D991,Results37!$F$3:$O$1399,AA$1,FALSE),VLOOKUP(D991,Results37!$F$3:$O$1399,AA$1,FALSE)))</f>
        <v/>
      </c>
      <c r="AB991" s="14" t="str">
        <f>IFERROR(VLOOKUP($D991,Results37!$F$3:$L$1396,AB$1,FALSE),"")</f>
        <v/>
      </c>
      <c r="AC991" s="14" t="str">
        <f>IFERROR(VLOOKUP($D991,Results37!$F$3:$L$1396,AC$1,FALSE),"")</f>
        <v/>
      </c>
      <c r="AD991" s="14" t="e">
        <f t="shared" si="70"/>
        <v>#VALUE!</v>
      </c>
      <c r="AE991" s="18" t="str">
        <f>IF(ISERROR(VLOOKUP($AC991&amp;"-"&amp;$F991&amp;" "&amp;G991,Bonuses!$B$1:$G$1006,4,FALSE)),"",INT(VLOOKUP($AC991&amp;"-"&amp;$F991&amp;" "&amp;$G991,Bonuses!$B$1:$G$1006,4,FALSE)))</f>
        <v/>
      </c>
      <c r="AF991" s="14" t="str">
        <f>AA991&amp;"."&amp;AB991&amp;" ("&amp;Z991&amp;") - "&amp;E991&amp;" "&amp;F991&amp;" "&amp;G991</f>
        <v>. () - RP Pete Miller</v>
      </c>
    </row>
    <row r="992" spans="1:32" s="19" customFormat="1" hidden="1" x14ac:dyDescent="0.3">
      <c r="A992" s="19">
        <v>8698</v>
      </c>
      <c r="B992" s="19">
        <f t="shared" si="67"/>
        <v>0</v>
      </c>
      <c r="C992" s="14" t="str">
        <f>IF(ISNUMBER(IFERROR(VLOOKUP($A992,Pit!$A$4:$A$600,1,FALSE),"B")),"P","B")</f>
        <v>B</v>
      </c>
      <c r="D992" s="15">
        <f>IF($C992="B",VLOOKUP($A992,Bat!$A$4:$BG$1500,D$1,FALSE),VLOOKUP($A992,Pit!$A$4:$BA$1686,D$2,FALSE))</f>
        <v>8698</v>
      </c>
      <c r="E992" s="14" t="str">
        <f>IF($C992="B",VLOOKUP($A992,Bat!$A$4:$BG$1500,E$1,FALSE),VLOOKUP($A992,Pit!$A$4:$BA$1686,E$2,FALSE))</f>
        <v>2B</v>
      </c>
      <c r="F992" s="14" t="str">
        <f>IF($C992="B",VLOOKUP($A992,Bat!$A$4:$BG$1500,F$1,FALSE),VLOOKUP($A992,Pit!$A$4:$BA$1686,F$2,FALSE))</f>
        <v>Marty</v>
      </c>
      <c r="G992" s="14" t="str">
        <f>IF($C992="B",VLOOKUP($A992,Bat!$A$4:$BG$1500,G$1,FALSE),VLOOKUP($A992,Pit!$A$4:$BA$1686,G$2,FALSE))</f>
        <v>Eldridge</v>
      </c>
      <c r="H992" s="14">
        <f>IF($C992="B",VLOOKUP($A992,Bat!$A$4:$BG$1500,H$1,FALSE),VLOOKUP($A992,Pit!$A$4:$BA$1686,H$2,FALSE))</f>
        <v>22</v>
      </c>
      <c r="I992" s="14" t="str">
        <f>IF($C992="B",VLOOKUP($A992,Bat!$A$4:$BG$1500,I$1,FALSE),VLOOKUP($A992,Pit!$A$4:$BA$1686,I$2,FALSE))</f>
        <v>R</v>
      </c>
      <c r="J992" s="14" t="str">
        <f>IF($C992="B",VLOOKUP($A992,Bat!$A$4:$BG$1500,J$1,FALSE),VLOOKUP($A992,Pit!$A$4:$BA$1686,J$2,FALSE))</f>
        <v>R</v>
      </c>
      <c r="K992" s="14" t="str">
        <f>IF($C992="B",VLOOKUP($A992,Bat!$A$4:$BG$1500,K$1,FALSE),VLOOKUP($A992,Pit!$A$4:$BA$1686,K$2,FALSE))</f>
        <v>Normal</v>
      </c>
      <c r="L992" s="15" t="str">
        <f>IF($C992="B",VLOOKUP($A992,Bat!$A$4:$BG$1500,L$1,FALSE),VLOOKUP($A992,Pit!$A$4:$BA$1686,L$2,FALSE))</f>
        <v>Low</v>
      </c>
      <c r="M992" s="14">
        <f>IF($C992="B",VLOOKUP($A992,Bat!$A$4:$BG$1500,M$1,FALSE),VLOOKUP($A992,Pit!$A$4:$BA$1686,M$2,FALSE))</f>
        <v>3</v>
      </c>
      <c r="N992" s="14">
        <f>IF($C992="B",VLOOKUP($A992,Bat!$A$4:$BG$1500,N$1,FALSE),VLOOKUP($A992,Pit!$A$4:$BA$1686,N$2,FALSE))</f>
        <v>3</v>
      </c>
      <c r="O992" s="14">
        <f>IF($C992="B",VLOOKUP($A992,Bat!$A$4:$BG$1500,O$1,FALSE),VLOOKUP($A992,Pit!$A$4:$BA$1686,O$2,FALSE))</f>
        <v>2</v>
      </c>
      <c r="P992" s="14">
        <f>IF($C992="B",VLOOKUP($A992,Bat!$A$4:$BG$1500,P$1,FALSE),VLOOKUP($A992,Pit!$A$4:$BA$1686,P$2,FALSE))</f>
        <v>3</v>
      </c>
      <c r="Q992" s="15">
        <f>IF($C992="B",VLOOKUP($A992,Bat!$A$4:$BG$1500,Q$1,FALSE),VLOOKUP($A992,Pit!$A$4:$BA$1686,Q$2,FALSE))</f>
        <v>4</v>
      </c>
      <c r="R992" s="16">
        <f>IF($C992="B",VLOOKUP($A992,Bat!$A$4:$BG$1500,R$1,FALSE),VLOOKUP($A992,Pit!$A$4:$BA$1686,R$2,FALSE))</f>
        <v>103.00432594064199</v>
      </c>
      <c r="S992" s="17">
        <f>IF($C992="B",VLOOKUP($A992,Bat!$A$4:$BG$1500,S$1,FALSE),VLOOKUP($A992,Pit!$A$4:$BA$1686,S$2,FALSE))</f>
        <v>-1.0660980188813121</v>
      </c>
      <c r="T992" s="48" t="str">
        <f>IF($C992="B",VLOOKUP($A992,Bat!$A$4:$BG$1500,T$1,FALSE),VLOOKUP($A992,Pit!$A$4:$BA$1686,T$2,FALSE))</f>
        <v>-</v>
      </c>
      <c r="U992" s="19">
        <f>IF($C992="B",VLOOKUP($A992,Bat!$A$4:$AU$1464,46,FALSE),VLOOKUP($A992,Pit!$A$4:$BD$1664,55,FALSE))</f>
        <v>800</v>
      </c>
      <c r="V992" s="19">
        <f>IF($C992="B",VLOOKUP($A992,Bat!$A$4:$BA$1464,47,FALSE),VLOOKUP($A992,Pit!$A$4:$BF$1664,56,FALSE))</f>
        <v>800</v>
      </c>
      <c r="W992" s="19">
        <f>IF($C992="B",VLOOKUP($A992,Bat!$A$4:$BA$1464,48,FALSE),VLOOKUP($A992,Pit!$A$4:$BF$1664,57,FALSE))</f>
        <v>0</v>
      </c>
      <c r="X992" s="14">
        <f t="shared" si="68"/>
        <v>1853</v>
      </c>
      <c r="Y992" s="20">
        <f t="shared" si="69"/>
        <v>1003</v>
      </c>
      <c r="Z992" s="14" t="str">
        <f>IFERROR(VLOOKUP($D992,Results37!$F$3:$L$1396,Z$1,FALSE),"")</f>
        <v/>
      </c>
      <c r="AA992" s="43" t="str">
        <f>IF(ISERROR(VLOOKUP(D992,Results37!$F$3:$O$1399,AA$1,FALSE)),"",IF(VLOOKUP(D992,Results37!$F$3:$O$1399,AA$1+1,FALSE)=1,"S"&amp;VLOOKUP(D992,Results37!$F$3:$O$1399,AA$1,FALSE),VLOOKUP(D992,Results37!$F$3:$O$1399,AA$1,FALSE)))</f>
        <v/>
      </c>
      <c r="AB992" s="14" t="str">
        <f>IFERROR(VLOOKUP($D992,Results37!$F$3:$L$1396,AB$1,FALSE),"")</f>
        <v/>
      </c>
      <c r="AC992" s="14" t="str">
        <f>IFERROR(VLOOKUP($D992,Results37!$F$3:$L$1396,AC$1,FALSE),"")</f>
        <v/>
      </c>
      <c r="AD992" s="14" t="e">
        <f t="shared" si="70"/>
        <v>#VALUE!</v>
      </c>
      <c r="AE992" s="18" t="str">
        <f>IF(ISERROR(VLOOKUP($AC992&amp;"-"&amp;$F992&amp;" "&amp;G992,Bonuses!$B$1:$G$1006,4,FALSE)),"",INT(VLOOKUP($AC992&amp;"-"&amp;$F992&amp;" "&amp;$G992,Bonuses!$B$1:$G$1006,4,FALSE)))</f>
        <v/>
      </c>
      <c r="AF992" s="14" t="str">
        <f>AA992&amp;"."&amp;AB992&amp;" ("&amp;Z992&amp;") - "&amp;E992&amp;" "&amp;F992&amp;" "&amp;G992</f>
        <v>. () - 2B Marty Eldridge</v>
      </c>
    </row>
    <row r="993" spans="1:32" s="19" customFormat="1" hidden="1" x14ac:dyDescent="0.3">
      <c r="A993" s="19">
        <v>9621</v>
      </c>
      <c r="B993" s="19">
        <f t="shared" si="67"/>
        <v>0</v>
      </c>
      <c r="C993" s="14" t="str">
        <f>IF(ISNUMBER(IFERROR(VLOOKUP($A993,Pit!$A$4:$A$600,1,FALSE),"B")),"P","B")</f>
        <v>B</v>
      </c>
      <c r="D993" s="15">
        <f>IF($C993="B",VLOOKUP($A993,Bat!$A$4:$BG$1500,D$1,FALSE),VLOOKUP($A993,Pit!$A$4:$BA$1686,D$2,FALSE))</f>
        <v>9621</v>
      </c>
      <c r="E993" s="14" t="str">
        <f>IF($C993="B",VLOOKUP($A993,Bat!$A$4:$BG$1500,E$1,FALSE),VLOOKUP($A993,Pit!$A$4:$BA$1686,E$2,FALSE))</f>
        <v>3B</v>
      </c>
      <c r="F993" s="14" t="str">
        <f>IF($C993="B",VLOOKUP($A993,Bat!$A$4:$BG$1500,F$1,FALSE),VLOOKUP($A993,Pit!$A$4:$BA$1686,F$2,FALSE))</f>
        <v>Pete</v>
      </c>
      <c r="G993" s="14" t="str">
        <f>IF($C993="B",VLOOKUP($A993,Bat!$A$4:$BG$1500,G$1,FALSE),VLOOKUP($A993,Pit!$A$4:$BA$1686,G$2,FALSE))</f>
        <v>Wiley</v>
      </c>
      <c r="H993" s="14">
        <f>IF($C993="B",VLOOKUP($A993,Bat!$A$4:$BG$1500,H$1,FALSE),VLOOKUP($A993,Pit!$A$4:$BA$1686,H$2,FALSE))</f>
        <v>21</v>
      </c>
      <c r="I993" s="14" t="str">
        <f>IF($C993="B",VLOOKUP($A993,Bat!$A$4:$BG$1500,I$1,FALSE),VLOOKUP($A993,Pit!$A$4:$BA$1686,I$2,FALSE))</f>
        <v>R</v>
      </c>
      <c r="J993" s="14" t="str">
        <f>IF($C993="B",VLOOKUP($A993,Bat!$A$4:$BG$1500,J$1,FALSE),VLOOKUP($A993,Pit!$A$4:$BA$1686,J$2,FALSE))</f>
        <v>R</v>
      </c>
      <c r="K993" s="14" t="str">
        <f>IF($C993="B",VLOOKUP($A993,Bat!$A$4:$BG$1500,K$1,FALSE),VLOOKUP($A993,Pit!$A$4:$BA$1686,K$2,FALSE))</f>
        <v>Low</v>
      </c>
      <c r="L993" s="15" t="str">
        <f>IF($C993="B",VLOOKUP($A993,Bat!$A$4:$BG$1500,L$1,FALSE),VLOOKUP($A993,Pit!$A$4:$BA$1686,L$2,FALSE))</f>
        <v>Normal</v>
      </c>
      <c r="M993" s="14">
        <f>IF($C993="B",VLOOKUP($A993,Bat!$A$4:$BG$1500,M$1,FALSE),VLOOKUP($A993,Pit!$A$4:$BA$1686,M$2,FALSE))</f>
        <v>3</v>
      </c>
      <c r="N993" s="14">
        <f>IF($C993="B",VLOOKUP($A993,Bat!$A$4:$BG$1500,N$1,FALSE),VLOOKUP($A993,Pit!$A$4:$BA$1686,N$2,FALSE))</f>
        <v>2</v>
      </c>
      <c r="O993" s="14">
        <f>IF($C993="B",VLOOKUP($A993,Bat!$A$4:$BG$1500,O$1,FALSE),VLOOKUP($A993,Pit!$A$4:$BA$1686,O$2,FALSE))</f>
        <v>3</v>
      </c>
      <c r="P993" s="14">
        <f>IF($C993="B",VLOOKUP($A993,Bat!$A$4:$BG$1500,P$1,FALSE),VLOOKUP($A993,Pit!$A$4:$BA$1686,P$2,FALSE))</f>
        <v>3</v>
      </c>
      <c r="Q993" s="15">
        <f>IF($C993="B",VLOOKUP($A993,Bat!$A$4:$BG$1500,Q$1,FALSE),VLOOKUP($A993,Pit!$A$4:$BA$1686,Q$2,FALSE))</f>
        <v>2</v>
      </c>
      <c r="R993" s="16">
        <f>IF($C993="B",VLOOKUP($A993,Bat!$A$4:$BG$1500,R$1,FALSE),VLOOKUP($A993,Pit!$A$4:$BA$1686,R$2,FALSE))</f>
        <v>102.9825883183488</v>
      </c>
      <c r="S993" s="17">
        <f>IF($C993="B",VLOOKUP($A993,Bat!$A$4:$BG$1500,S$1,FALSE),VLOOKUP($A993,Pit!$A$4:$BA$1686,S$2,FALSE))</f>
        <v>-1.0706387642009421</v>
      </c>
      <c r="T993" s="48" t="str">
        <f>IF($C993="B",VLOOKUP($A993,Bat!$A$4:$BG$1500,T$1,FALSE),VLOOKUP($A993,Pit!$A$4:$BA$1686,T$2,FALSE))</f>
        <v>$34k</v>
      </c>
      <c r="U993" s="19">
        <f>IF($C993="B",VLOOKUP($A993,Bat!$A$4:$AU$1464,46,FALSE),VLOOKUP($A993,Pit!$A$4:$BD$1664,55,FALSE))</f>
        <v>800</v>
      </c>
      <c r="V993" s="19">
        <f>IF($C993="B",VLOOKUP($A993,Bat!$A$4:$BA$1464,47,FALSE),VLOOKUP($A993,Pit!$A$4:$BF$1664,56,FALSE))</f>
        <v>800</v>
      </c>
      <c r="W993" s="19">
        <f>IF($C993="B",VLOOKUP($A993,Bat!$A$4:$BA$1464,48,FALSE),VLOOKUP($A993,Pit!$A$4:$BF$1664,57,FALSE))</f>
        <v>0</v>
      </c>
      <c r="X993" s="14">
        <f t="shared" si="68"/>
        <v>1855</v>
      </c>
      <c r="Y993" s="20">
        <f t="shared" si="69"/>
        <v>1005</v>
      </c>
      <c r="Z993" s="14" t="str">
        <f>IFERROR(VLOOKUP($D993,Results37!$F$3:$L$1396,Z$1,FALSE),"")</f>
        <v/>
      </c>
      <c r="AA993" s="43" t="str">
        <f>IF(ISERROR(VLOOKUP(D993,Results37!$F$3:$O$1399,AA$1,FALSE)),"",IF(VLOOKUP(D993,Results37!$F$3:$O$1399,AA$1+1,FALSE)=1,"S"&amp;VLOOKUP(D993,Results37!$F$3:$O$1399,AA$1,FALSE),VLOOKUP(D993,Results37!$F$3:$O$1399,AA$1,FALSE)))</f>
        <v/>
      </c>
      <c r="AB993" s="14" t="str">
        <f>IFERROR(VLOOKUP($D993,Results37!$F$3:$L$1396,AB$1,FALSE),"")</f>
        <v/>
      </c>
      <c r="AC993" s="14" t="str">
        <f>IFERROR(VLOOKUP($D993,Results37!$F$3:$L$1396,AC$1,FALSE),"")</f>
        <v/>
      </c>
      <c r="AD993" s="14" t="e">
        <f t="shared" si="70"/>
        <v>#VALUE!</v>
      </c>
      <c r="AE993" s="18" t="str">
        <f>IF(ISERROR(VLOOKUP($AC993&amp;"-"&amp;$F993&amp;" "&amp;G993,Bonuses!$B$1:$G$1006,4,FALSE)),"",INT(VLOOKUP($AC993&amp;"-"&amp;$F993&amp;" "&amp;$G993,Bonuses!$B$1:$G$1006,4,FALSE)))</f>
        <v/>
      </c>
      <c r="AF993" s="14" t="str">
        <f>AA993&amp;"."&amp;AB993&amp;" ("&amp;Z993&amp;" overall) - "&amp;IF(C993="B",E993,J993&amp;"HP")&amp;" [url=http://www.pebabaseball.com/reports/news/html/players/player_"&amp;D993&amp;".html]"&amp;F993&amp;" "&amp;G993&amp;"[/url]"</f>
        <v>. ( overall) - 3B [url=http://www.pebabaseball.com/reports/news/html/players/player_9621.html]Pete Wiley[/url]</v>
      </c>
    </row>
    <row r="994" spans="1:32" s="19" customFormat="1" hidden="1" x14ac:dyDescent="0.3">
      <c r="A994" s="19">
        <v>8864</v>
      </c>
      <c r="B994" s="19">
        <f t="shared" si="67"/>
        <v>0</v>
      </c>
      <c r="C994" s="14" t="str">
        <f>IF(ISNUMBER(IFERROR(VLOOKUP($A994,Pit!$A$4:$A$600,1,FALSE),"B")),"P","B")</f>
        <v>B</v>
      </c>
      <c r="D994" s="15">
        <f>IF($C994="B",VLOOKUP($A994,Bat!$A$4:$BG$1500,D$1,FALSE),VLOOKUP($A994,Pit!$A$4:$BA$1686,D$2,FALSE))</f>
        <v>8864</v>
      </c>
      <c r="E994" s="14" t="str">
        <f>IF($C994="B",VLOOKUP($A994,Bat!$A$4:$BG$1500,E$1,FALSE),VLOOKUP($A994,Pit!$A$4:$BA$1686,E$2,FALSE))</f>
        <v>C</v>
      </c>
      <c r="F994" s="14" t="str">
        <f>IF($C994="B",VLOOKUP($A994,Bat!$A$4:$BG$1500,F$1,FALSE),VLOOKUP($A994,Pit!$A$4:$BA$1686,F$2,FALSE))</f>
        <v>Jerry</v>
      </c>
      <c r="G994" s="14" t="str">
        <f>IF($C994="B",VLOOKUP($A994,Bat!$A$4:$BG$1500,G$1,FALSE),VLOOKUP($A994,Pit!$A$4:$BA$1686,G$2,FALSE))</f>
        <v>Manush</v>
      </c>
      <c r="H994" s="14">
        <f>IF($C994="B",VLOOKUP($A994,Bat!$A$4:$BG$1500,H$1,FALSE),VLOOKUP($A994,Pit!$A$4:$BA$1686,H$2,FALSE))</f>
        <v>21</v>
      </c>
      <c r="I994" s="14" t="str">
        <f>IF($C994="B",VLOOKUP($A994,Bat!$A$4:$BG$1500,I$1,FALSE),VLOOKUP($A994,Pit!$A$4:$BA$1686,I$2,FALSE))</f>
        <v>R</v>
      </c>
      <c r="J994" s="14" t="str">
        <f>IF($C994="B",VLOOKUP($A994,Bat!$A$4:$BG$1500,J$1,FALSE),VLOOKUP($A994,Pit!$A$4:$BA$1686,J$2,FALSE))</f>
        <v>R</v>
      </c>
      <c r="K994" s="14" t="str">
        <f>IF($C994="B",VLOOKUP($A994,Bat!$A$4:$BG$1500,K$1,FALSE),VLOOKUP($A994,Pit!$A$4:$BA$1686,K$2,FALSE))</f>
        <v>Normal</v>
      </c>
      <c r="L994" s="15" t="str">
        <f>IF($C994="B",VLOOKUP($A994,Bat!$A$4:$BG$1500,L$1,FALSE),VLOOKUP($A994,Pit!$A$4:$BA$1686,L$2,FALSE))</f>
        <v>Normal</v>
      </c>
      <c r="M994" s="14">
        <f>IF($C994="B",VLOOKUP($A994,Bat!$A$4:$BG$1500,M$1,FALSE),VLOOKUP($A994,Pit!$A$4:$BA$1686,M$2,FALSE))</f>
        <v>2</v>
      </c>
      <c r="N994" s="14">
        <f>IF($C994="B",VLOOKUP($A994,Bat!$A$4:$BG$1500,N$1,FALSE),VLOOKUP($A994,Pit!$A$4:$BA$1686,N$2,FALSE))</f>
        <v>3</v>
      </c>
      <c r="O994" s="14">
        <f>IF($C994="B",VLOOKUP($A994,Bat!$A$4:$BG$1500,O$1,FALSE),VLOOKUP($A994,Pit!$A$4:$BA$1686,O$2,FALSE))</f>
        <v>3</v>
      </c>
      <c r="P994" s="14">
        <f>IF($C994="B",VLOOKUP($A994,Bat!$A$4:$BG$1500,P$1,FALSE),VLOOKUP($A994,Pit!$A$4:$BA$1686,P$2,FALSE))</f>
        <v>5</v>
      </c>
      <c r="Q994" s="15">
        <f>IF($C994="B",VLOOKUP($A994,Bat!$A$4:$BG$1500,Q$1,FALSE),VLOOKUP($A994,Pit!$A$4:$BA$1686,Q$2,FALSE))</f>
        <v>2</v>
      </c>
      <c r="R994" s="16">
        <f>IF($C994="B",VLOOKUP($A994,Bat!$A$4:$BG$1500,R$1,FALSE),VLOOKUP($A994,Pit!$A$4:$BA$1686,R$2,FALSE))</f>
        <v>102.94174298253392</v>
      </c>
      <c r="S994" s="17">
        <f>IF($C994="B",VLOOKUP($A994,Bat!$A$4:$BG$1500,S$1,FALSE),VLOOKUP($A994,Pit!$A$4:$BA$1686,S$2,FALSE))</f>
        <v>-1.0791708964152482</v>
      </c>
      <c r="T994" s="48" t="str">
        <f>IF($C994="B",VLOOKUP($A994,Bat!$A$4:$BG$1500,T$1,FALSE),VLOOKUP($A994,Pit!$A$4:$BA$1686,T$2,FALSE))</f>
        <v>-</v>
      </c>
      <c r="U994" s="19">
        <f>IF($C994="B",VLOOKUP($A994,Bat!$A$4:$AU$1464,46,FALSE),VLOOKUP($A994,Pit!$A$4:$BD$1664,55,FALSE))</f>
        <v>800</v>
      </c>
      <c r="V994" s="19">
        <f>IF($C994="B",VLOOKUP($A994,Bat!$A$4:$BA$1464,47,FALSE),VLOOKUP($A994,Pit!$A$4:$BF$1664,56,FALSE))</f>
        <v>800</v>
      </c>
      <c r="W994" s="19">
        <f>IF($C994="B",VLOOKUP($A994,Bat!$A$4:$BA$1464,48,FALSE),VLOOKUP($A994,Pit!$A$4:$BF$1664,57,FALSE))</f>
        <v>0</v>
      </c>
      <c r="X994" s="14">
        <f t="shared" si="68"/>
        <v>1856</v>
      </c>
      <c r="Y994" s="20">
        <f t="shared" si="69"/>
        <v>1006</v>
      </c>
      <c r="Z994" s="14" t="str">
        <f>IFERROR(VLOOKUP($D994,Results37!$F$3:$L$1396,Z$1,FALSE),"")</f>
        <v/>
      </c>
      <c r="AA994" s="43" t="str">
        <f>IF(ISERROR(VLOOKUP(D994,Results37!$F$3:$O$1399,AA$1,FALSE)),"",IF(VLOOKUP(D994,Results37!$F$3:$O$1399,AA$1+1,FALSE)=1,"S"&amp;VLOOKUP(D994,Results37!$F$3:$O$1399,AA$1,FALSE),VLOOKUP(D994,Results37!$F$3:$O$1399,AA$1,FALSE)))</f>
        <v/>
      </c>
      <c r="AB994" s="14" t="str">
        <f>IFERROR(VLOOKUP($D994,Results37!$F$3:$L$1396,AB$1,FALSE),"")</f>
        <v/>
      </c>
      <c r="AC994" s="14" t="str">
        <f>IFERROR(VLOOKUP($D994,Results37!$F$3:$L$1396,AC$1,FALSE),"")</f>
        <v/>
      </c>
      <c r="AD994" s="14" t="e">
        <f t="shared" si="70"/>
        <v>#VALUE!</v>
      </c>
      <c r="AE994" s="18" t="str">
        <f>IF(ISERROR(VLOOKUP($AC994&amp;"-"&amp;$F994&amp;" "&amp;G994,Bonuses!$B$1:$G$1006,4,FALSE)),"",INT(VLOOKUP($AC994&amp;"-"&amp;$F994&amp;" "&amp;$G994,Bonuses!$B$1:$G$1006,4,FALSE)))</f>
        <v/>
      </c>
      <c r="AF994" s="14" t="str">
        <f>IF(ISERROR(VLOOKUP($AC994&amp;"-"&amp;$F994,Bonuses!$B$1:$G$1006,5,FALSE)),"",IF(VLOOKUP($AC994&amp;"-"&amp;$F994,Bonuses!$B$1:$G$1006,5,FALSE)="","",VLOOKUP($AC994&amp;"-"&amp;$F994,Bonuses!$B$1:$G$1006,6,FALSE)&amp;" yrs, "&amp;VLOOKUP($AC994&amp;"-"&amp;$F994,Bonuses!$B$1:$G$1006,5,FALSE)))</f>
        <v/>
      </c>
    </row>
    <row r="995" spans="1:32" s="19" customFormat="1" hidden="1" x14ac:dyDescent="0.3">
      <c r="A995" s="19">
        <v>15940</v>
      </c>
      <c r="B995" s="19">
        <f t="shared" si="67"/>
        <v>0</v>
      </c>
      <c r="C995" s="14" t="str">
        <f>IF(ISNUMBER(IFERROR(VLOOKUP($A995,Pit!$A$4:$A$600,1,FALSE),"B")),"P","B")</f>
        <v>B</v>
      </c>
      <c r="D995" s="15">
        <f>IF($C995="B",VLOOKUP($A995,Bat!$A$4:$BG$1500,D$1,FALSE),VLOOKUP($A995,Pit!$A$4:$BA$1686,D$2,FALSE))</f>
        <v>15940</v>
      </c>
      <c r="E995" s="14" t="str">
        <f>IF($C995="B",VLOOKUP($A995,Bat!$A$4:$BG$1500,E$1,FALSE),VLOOKUP($A995,Pit!$A$4:$BA$1686,E$2,FALSE))</f>
        <v>C</v>
      </c>
      <c r="F995" s="14" t="str">
        <f>IF($C995="B",VLOOKUP($A995,Bat!$A$4:$BG$1500,F$1,FALSE),VLOOKUP($A995,Pit!$A$4:$BA$1686,F$2,FALSE))</f>
        <v>Eduardo</v>
      </c>
      <c r="G995" s="14" t="str">
        <f>IF($C995="B",VLOOKUP($A995,Bat!$A$4:$BG$1500,G$1,FALSE),VLOOKUP($A995,Pit!$A$4:$BA$1686,G$2,FALSE))</f>
        <v>Gómez</v>
      </c>
      <c r="H995" s="14">
        <f>IF($C995="B",VLOOKUP($A995,Bat!$A$4:$BG$1500,H$1,FALSE),VLOOKUP($A995,Pit!$A$4:$BA$1686,H$2,FALSE))</f>
        <v>21</v>
      </c>
      <c r="I995" s="14" t="str">
        <f>IF($C995="B",VLOOKUP($A995,Bat!$A$4:$BG$1500,I$1,FALSE),VLOOKUP($A995,Pit!$A$4:$BA$1686,I$2,FALSE))</f>
        <v>R</v>
      </c>
      <c r="J995" s="14" t="str">
        <f>IF($C995="B",VLOOKUP($A995,Bat!$A$4:$BG$1500,J$1,FALSE),VLOOKUP($A995,Pit!$A$4:$BA$1686,J$2,FALSE))</f>
        <v>R</v>
      </c>
      <c r="K995" s="14" t="str">
        <f>IF($C995="B",VLOOKUP($A995,Bat!$A$4:$BG$1500,K$1,FALSE),VLOOKUP($A995,Pit!$A$4:$BA$1686,K$2,FALSE))</f>
        <v>Low</v>
      </c>
      <c r="L995" s="15" t="str">
        <f>IF($C995="B",VLOOKUP($A995,Bat!$A$4:$BG$1500,L$1,FALSE),VLOOKUP($A995,Pit!$A$4:$BA$1686,L$2,FALSE))</f>
        <v>Normal</v>
      </c>
      <c r="M995" s="14">
        <f>IF($C995="B",VLOOKUP($A995,Bat!$A$4:$BG$1500,M$1,FALSE),VLOOKUP($A995,Pit!$A$4:$BA$1686,M$2,FALSE))</f>
        <v>2</v>
      </c>
      <c r="N995" s="14">
        <f>IF($C995="B",VLOOKUP($A995,Bat!$A$4:$BG$1500,N$1,FALSE),VLOOKUP($A995,Pit!$A$4:$BA$1686,N$2,FALSE))</f>
        <v>5</v>
      </c>
      <c r="O995" s="14">
        <f>IF($C995="B",VLOOKUP($A995,Bat!$A$4:$BG$1500,O$1,FALSE),VLOOKUP($A995,Pit!$A$4:$BA$1686,O$2,FALSE))</f>
        <v>4</v>
      </c>
      <c r="P995" s="14">
        <f>IF($C995="B",VLOOKUP($A995,Bat!$A$4:$BG$1500,P$1,FALSE),VLOOKUP($A995,Pit!$A$4:$BA$1686,P$2,FALSE))</f>
        <v>5</v>
      </c>
      <c r="Q995" s="15">
        <f>IF($C995="B",VLOOKUP($A995,Bat!$A$4:$BG$1500,Q$1,FALSE),VLOOKUP($A995,Pit!$A$4:$BA$1686,Q$2,FALSE))</f>
        <v>2</v>
      </c>
      <c r="R995" s="16">
        <f>IF($C995="B",VLOOKUP($A995,Bat!$A$4:$BG$1500,R$1,FALSE),VLOOKUP($A995,Pit!$A$4:$BA$1686,R$2,FALSE))</f>
        <v>102.91325321607107</v>
      </c>
      <c r="S995" s="17">
        <f>IF($C995="B",VLOOKUP($A995,Bat!$A$4:$BG$1500,S$1,FALSE),VLOOKUP($A995,Pit!$A$4:$BA$1686,S$2,FALSE))</f>
        <v>-1.0851220888676123</v>
      </c>
      <c r="T995" s="48" t="str">
        <f>IF($C995="B",VLOOKUP($A995,Bat!$A$4:$BG$1500,T$1,FALSE),VLOOKUP($A995,Pit!$A$4:$BA$1686,T$2,FALSE))</f>
        <v>$34k</v>
      </c>
      <c r="U995" s="19">
        <f>IF($C995="B",VLOOKUP($A995,Bat!$A$4:$AU$1464,46,FALSE),VLOOKUP($A995,Pit!$A$4:$BD$1664,55,FALSE))</f>
        <v>800</v>
      </c>
      <c r="V995" s="19">
        <f>IF($C995="B",VLOOKUP($A995,Bat!$A$4:$BA$1464,47,FALSE),VLOOKUP($A995,Pit!$A$4:$BF$1664,56,FALSE))</f>
        <v>800</v>
      </c>
      <c r="W995" s="19">
        <f>IF($C995="B",VLOOKUP($A995,Bat!$A$4:$BA$1464,48,FALSE),VLOOKUP($A995,Pit!$A$4:$BF$1664,57,FALSE))</f>
        <v>0</v>
      </c>
      <c r="X995" s="14">
        <f t="shared" si="68"/>
        <v>1857</v>
      </c>
      <c r="Y995" s="20">
        <f t="shared" si="69"/>
        <v>1007</v>
      </c>
      <c r="Z995" s="14" t="str">
        <f>IFERROR(VLOOKUP($D995,Results37!$F$3:$L$1396,Z$1,FALSE),"")</f>
        <v/>
      </c>
      <c r="AA995" s="43" t="str">
        <f>IF(ISERROR(VLOOKUP(D995,Results37!$F$3:$O$1399,AA$1,FALSE)),"",IF(VLOOKUP(D995,Results37!$F$3:$O$1399,AA$1+1,FALSE)=1,"S"&amp;VLOOKUP(D995,Results37!$F$3:$O$1399,AA$1,FALSE),VLOOKUP(D995,Results37!$F$3:$O$1399,AA$1,FALSE)))</f>
        <v/>
      </c>
      <c r="AB995" s="14" t="str">
        <f>IFERROR(VLOOKUP($D995,Results37!$F$3:$L$1396,AB$1,FALSE),"")</f>
        <v/>
      </c>
      <c r="AC995" s="14" t="str">
        <f>IFERROR(VLOOKUP($D995,Results37!$F$3:$L$1396,AC$1,FALSE),"")</f>
        <v/>
      </c>
      <c r="AD995" s="14" t="e">
        <f t="shared" si="70"/>
        <v>#VALUE!</v>
      </c>
      <c r="AE995" s="18" t="str">
        <f>IF(ISERROR(VLOOKUP($AC995&amp;"-"&amp;$F995&amp;" "&amp;G995,Bonuses!$B$1:$G$1006,4,FALSE)),"",INT(VLOOKUP($AC995&amp;"-"&amp;$F995&amp;" "&amp;$G995,Bonuses!$B$1:$G$1006,4,FALSE)))</f>
        <v/>
      </c>
      <c r="AF995" s="14" t="str">
        <f>AA995&amp;"."&amp;AB995&amp;" ("&amp;Z995&amp;") - "&amp;E995&amp;" "&amp;F995&amp;" "&amp;G995</f>
        <v>. () - C Eduardo Gómez</v>
      </c>
    </row>
    <row r="996" spans="1:32" s="19" customFormat="1" hidden="1" x14ac:dyDescent="0.3">
      <c r="A996" s="19">
        <v>9665</v>
      </c>
      <c r="B996" s="19">
        <f t="shared" si="67"/>
        <v>0</v>
      </c>
      <c r="C996" s="14" t="str">
        <f>IF(ISNUMBER(IFERROR(VLOOKUP($A996,Pit!$A$4:$A$600,1,FALSE),"B")),"P","B")</f>
        <v>B</v>
      </c>
      <c r="D996" s="15">
        <f>IF($C996="B",VLOOKUP($A996,Bat!$A$4:$BG$1500,D$1,FALSE),VLOOKUP($A996,Pit!$A$4:$BA$1686,D$2,FALSE))</f>
        <v>9665</v>
      </c>
      <c r="E996" s="14" t="str">
        <f>IF($C996="B",VLOOKUP($A996,Bat!$A$4:$BG$1500,E$1,FALSE),VLOOKUP($A996,Pit!$A$4:$BA$1686,E$2,FALSE))</f>
        <v>C</v>
      </c>
      <c r="F996" s="14" t="str">
        <f>IF($C996="B",VLOOKUP($A996,Bat!$A$4:$BG$1500,F$1,FALSE),VLOOKUP($A996,Pit!$A$4:$BA$1686,F$2,FALSE))</f>
        <v>Gil</v>
      </c>
      <c r="G996" s="14" t="str">
        <f>IF($C996="B",VLOOKUP($A996,Bat!$A$4:$BG$1500,G$1,FALSE),VLOOKUP($A996,Pit!$A$4:$BA$1686,G$2,FALSE))</f>
        <v>Lambert</v>
      </c>
      <c r="H996" s="14">
        <f>IF($C996="B",VLOOKUP($A996,Bat!$A$4:$BG$1500,H$1,FALSE),VLOOKUP($A996,Pit!$A$4:$BA$1686,H$2,FALSE))</f>
        <v>21</v>
      </c>
      <c r="I996" s="14" t="str">
        <f>IF($C996="B",VLOOKUP($A996,Bat!$A$4:$BG$1500,I$1,FALSE),VLOOKUP($A996,Pit!$A$4:$BA$1686,I$2,FALSE))</f>
        <v>R</v>
      </c>
      <c r="J996" s="14" t="str">
        <f>IF($C996="B",VLOOKUP($A996,Bat!$A$4:$BG$1500,J$1,FALSE),VLOOKUP($A996,Pit!$A$4:$BA$1686,J$2,FALSE))</f>
        <v>R</v>
      </c>
      <c r="K996" s="14" t="str">
        <f>IF($C996="B",VLOOKUP($A996,Bat!$A$4:$BG$1500,K$1,FALSE),VLOOKUP($A996,Pit!$A$4:$BA$1686,K$2,FALSE))</f>
        <v>Low</v>
      </c>
      <c r="L996" s="15" t="str">
        <f>IF($C996="B",VLOOKUP($A996,Bat!$A$4:$BG$1500,L$1,FALSE),VLOOKUP($A996,Pit!$A$4:$BA$1686,L$2,FALSE))</f>
        <v>Low</v>
      </c>
      <c r="M996" s="14">
        <f>IF($C996="B",VLOOKUP($A996,Bat!$A$4:$BG$1500,M$1,FALSE),VLOOKUP($A996,Pit!$A$4:$BA$1686,M$2,FALSE))</f>
        <v>3</v>
      </c>
      <c r="N996" s="14">
        <f>IF($C996="B",VLOOKUP($A996,Bat!$A$4:$BG$1500,N$1,FALSE),VLOOKUP($A996,Pit!$A$4:$BA$1686,N$2,FALSE))</f>
        <v>3</v>
      </c>
      <c r="O996" s="14">
        <f>IF($C996="B",VLOOKUP($A996,Bat!$A$4:$BG$1500,O$1,FALSE),VLOOKUP($A996,Pit!$A$4:$BA$1686,O$2,FALSE))</f>
        <v>4</v>
      </c>
      <c r="P996" s="14">
        <f>IF($C996="B",VLOOKUP($A996,Bat!$A$4:$BG$1500,P$1,FALSE),VLOOKUP($A996,Pit!$A$4:$BA$1686,P$2,FALSE))</f>
        <v>3</v>
      </c>
      <c r="Q996" s="15">
        <f>IF($C996="B",VLOOKUP($A996,Bat!$A$4:$BG$1500,Q$1,FALSE),VLOOKUP($A996,Pit!$A$4:$BA$1686,Q$2,FALSE))</f>
        <v>3</v>
      </c>
      <c r="R996" s="16">
        <f>IF($C996="B",VLOOKUP($A996,Bat!$A$4:$BG$1500,R$1,FALSE),VLOOKUP($A996,Pit!$A$4:$BA$1686,R$2,FALSE))</f>
        <v>102.91280261288773</v>
      </c>
      <c r="S996" s="17">
        <f>IF($C996="B",VLOOKUP($A996,Bat!$A$4:$BG$1500,S$1,FALSE),VLOOKUP($A996,Pit!$A$4:$BA$1686,S$2,FALSE))</f>
        <v>-1.085216214815159</v>
      </c>
      <c r="T996" s="48" t="str">
        <f>IF($C996="B",VLOOKUP($A996,Bat!$A$4:$BG$1500,T$1,FALSE),VLOOKUP($A996,Pit!$A$4:$BA$1686,T$2,FALSE))</f>
        <v>$100k</v>
      </c>
      <c r="U996" s="19">
        <f>IF($C996="B",VLOOKUP($A996,Bat!$A$4:$AU$1464,46,FALSE),VLOOKUP($A996,Pit!$A$4:$BD$1664,55,FALSE))</f>
        <v>800</v>
      </c>
      <c r="V996" s="19">
        <f>IF($C996="B",VLOOKUP($A996,Bat!$A$4:$BA$1464,47,FALSE),VLOOKUP($A996,Pit!$A$4:$BF$1664,56,FALSE))</f>
        <v>800</v>
      </c>
      <c r="W996" s="19">
        <f>IF($C996="B",VLOOKUP($A996,Bat!$A$4:$BA$1464,48,FALSE),VLOOKUP($A996,Pit!$A$4:$BF$1664,57,FALSE))</f>
        <v>0</v>
      </c>
      <c r="X996" s="14">
        <f t="shared" si="68"/>
        <v>1858</v>
      </c>
      <c r="Y996" s="20">
        <f t="shared" si="69"/>
        <v>1008</v>
      </c>
      <c r="Z996" s="14">
        <f>IFERROR(VLOOKUP($D996,Results37!$F$3:$L$1396,Z$1,FALSE),"")</f>
        <v>572</v>
      </c>
      <c r="AA996" s="43">
        <f>IF(ISERROR(VLOOKUP(D996,Results37!$F$3:$O$1399,AA$1,FALSE)),"",IF(VLOOKUP(D996,Results37!$F$3:$O$1399,AA$1+1,FALSE)=1,"S"&amp;VLOOKUP(D996,Results37!$F$3:$O$1399,AA$1,FALSE),VLOOKUP(D996,Results37!$F$3:$O$1399,AA$1,FALSE)))</f>
        <v>19</v>
      </c>
      <c r="AB996" s="14">
        <f>IFERROR(VLOOKUP($D996,Results37!$F$3:$L$1396,AB$1,FALSE),"")</f>
        <v>8</v>
      </c>
      <c r="AC996" s="14" t="str">
        <f>IFERROR(VLOOKUP($D996,Results37!$F$3:$L$1396,AC$1,FALSE),"")</f>
        <v>San Antonio Calzones of Laredo</v>
      </c>
      <c r="AD996" s="14">
        <f t="shared" si="70"/>
        <v>1286</v>
      </c>
      <c r="AE996" s="18" t="str">
        <f>IF(ISERROR(VLOOKUP($AC996&amp;"-"&amp;$F996&amp;" "&amp;G996,Bonuses!$B$1:$G$1006,4,FALSE)),"",INT(VLOOKUP($AC996&amp;"-"&amp;$F996&amp;" "&amp;$G996,Bonuses!$B$1:$G$1006,4,FALSE)))</f>
        <v/>
      </c>
      <c r="AF996" s="14" t="str">
        <f>IF(ISERROR(VLOOKUP($AC996&amp;"-"&amp;$F996,Bonuses!$B$1:$G$1006,5,FALSE)),"",IF(VLOOKUP($AC996&amp;"-"&amp;$F996,Bonuses!$B$1:$G$1006,5,FALSE)="","",VLOOKUP($AC996&amp;"-"&amp;$F996,Bonuses!$B$1:$G$1006,6,FALSE)&amp;" yrs, "&amp;VLOOKUP($AC996&amp;"-"&amp;$F996,Bonuses!$B$1:$G$1006,5,FALSE)))</f>
        <v/>
      </c>
    </row>
    <row r="997" spans="1:32" s="19" customFormat="1" hidden="1" x14ac:dyDescent="0.3">
      <c r="A997" s="19">
        <v>2952</v>
      </c>
      <c r="B997" s="19">
        <f t="shared" si="67"/>
        <v>0</v>
      </c>
      <c r="C997" s="14" t="str">
        <f>IF(ISNUMBER(IFERROR(VLOOKUP($A997,Pit!$A$4:$A$600,1,FALSE),"B")),"P","B")</f>
        <v>P</v>
      </c>
      <c r="D997" s="15">
        <f>IF($C997="B",VLOOKUP($A997,Bat!$A$4:$BG$1500,D$1,FALSE),VLOOKUP($A997,Pit!$A$4:$BA$1686,D$2,FALSE))</f>
        <v>2952</v>
      </c>
      <c r="E997" s="14" t="str">
        <f>IF($C997="B",VLOOKUP($A997,Bat!$A$4:$BG$1500,E$1,FALSE),VLOOKUP($A997,Pit!$A$4:$BA$1686,E$2,FALSE))</f>
        <v>RP</v>
      </c>
      <c r="F997" s="14" t="str">
        <f>IF($C997="B",VLOOKUP($A997,Bat!$A$4:$BG$1500,F$1,FALSE),VLOOKUP($A997,Pit!$A$4:$BA$1686,F$2,FALSE))</f>
        <v>Mike</v>
      </c>
      <c r="G997" s="14" t="str">
        <f>IF($C997="B",VLOOKUP($A997,Bat!$A$4:$BG$1500,G$1,FALSE),VLOOKUP($A997,Pit!$A$4:$BA$1686,G$2,FALSE))</f>
        <v>Williamson</v>
      </c>
      <c r="H997" s="14">
        <f>IF($C997="B",VLOOKUP($A997,Bat!$A$4:$BG$1500,H$1,FALSE),VLOOKUP($A997,Pit!$A$4:$BA$1686,H$2,FALSE))</f>
        <v>22</v>
      </c>
      <c r="I997" s="14" t="str">
        <f>IF($C997="B",VLOOKUP($A997,Bat!$A$4:$BG$1500,I$1,FALSE),VLOOKUP($A997,Pit!$A$4:$BA$1686,I$2,FALSE))</f>
        <v>L</v>
      </c>
      <c r="J997" s="14" t="str">
        <f>IF($C997="B",VLOOKUP($A997,Bat!$A$4:$BG$1500,J$1,FALSE),VLOOKUP($A997,Pit!$A$4:$BA$1686,J$2,FALSE))</f>
        <v>L</v>
      </c>
      <c r="K997" s="14" t="str">
        <f>IF($C997="B",VLOOKUP($A997,Bat!$A$4:$BG$1500,K$1,FALSE),VLOOKUP($A997,Pit!$A$4:$BA$1686,K$2,FALSE))</f>
        <v>Low</v>
      </c>
      <c r="L997" s="15" t="str">
        <f>IF($C997="B",VLOOKUP($A997,Bat!$A$4:$BG$1500,L$1,FALSE),VLOOKUP($A997,Pit!$A$4:$BA$1686,L$2,FALSE))</f>
        <v>Normal</v>
      </c>
      <c r="M997" s="14">
        <f>IF($C997="B",VLOOKUP($A997,Bat!$A$4:$BG$1500,M$1,FALSE),VLOOKUP($A997,Pit!$A$4:$BA$1686,M$2,FALSE))</f>
        <v>4</v>
      </c>
      <c r="N997" s="14">
        <f>IF($C997="B",VLOOKUP($A997,Bat!$A$4:$BG$1500,N$1,FALSE),VLOOKUP($A997,Pit!$A$4:$BA$1686,N$2,FALSE))</f>
        <v>1</v>
      </c>
      <c r="O997" s="14">
        <f>IF($C997="B",VLOOKUP($A997,Bat!$A$4:$BG$1500,O$1,FALSE),VLOOKUP($A997,Pit!$A$4:$BA$1686,O$2,FALSE))</f>
        <v>2</v>
      </c>
      <c r="P997" s="14" t="str">
        <f>IF($C997="B",VLOOKUP($A997,Bat!$A$4:$BG$1500,P$1,FALSE),VLOOKUP($A997,Pit!$A$4:$BA$1686,P$2,FALSE))</f>
        <v>88-90 Mph</v>
      </c>
      <c r="Q997" s="15">
        <f>IF($C997="B",VLOOKUP($A997,Bat!$A$4:$BG$1500,Q$1,FALSE),VLOOKUP($A997,Pit!$A$4:$BA$1686,Q$2,FALSE))</f>
        <v>5</v>
      </c>
      <c r="R997" s="16">
        <f>IF($C997="B",VLOOKUP($A997,Bat!$A$4:$BG$1500,R$1,FALSE),VLOOKUP($A997,Pit!$A$4:$BA$1686,R$2,FALSE))</f>
        <v>90.738041221381977</v>
      </c>
      <c r="S997" s="17">
        <f>IF($C997="B",VLOOKUP($A997,Bat!$A$4:$BG$1500,S$1,FALSE),VLOOKUP($A997,Pit!$A$4:$BA$1686,S$2,FALSE))</f>
        <v>-0.94664076992860602</v>
      </c>
      <c r="T997" s="48" t="str">
        <f>IF($C997="B",VLOOKUP($A997,Bat!$A$4:$BG$1500,T$1,FALSE),VLOOKUP($A997,Pit!$A$4:$BA$1686,T$2,FALSE))</f>
        <v>-</v>
      </c>
      <c r="U997" s="19">
        <f>IF($C997="B",VLOOKUP($A997,Bat!$A$4:$AU$1464,46,FALSE),VLOOKUP($A997,Pit!$A$4:$BD$1664,55,FALSE))</f>
        <v>800</v>
      </c>
      <c r="V997" s="19">
        <f>IF($C997="B",VLOOKUP($A997,Bat!$A$4:$BA$1464,47,FALSE),VLOOKUP($A997,Pit!$A$4:$BF$1664,56,FALSE))</f>
        <v>800</v>
      </c>
      <c r="W997" s="19">
        <f>IF($C997="B",VLOOKUP($A997,Bat!$A$4:$BA$1464,48,FALSE),VLOOKUP($A997,Pit!$A$4:$BF$1664,57,FALSE))</f>
        <v>0</v>
      </c>
      <c r="X997" s="14">
        <f t="shared" si="68"/>
        <v>1816</v>
      </c>
      <c r="Y997" s="20">
        <f t="shared" si="69"/>
        <v>966</v>
      </c>
      <c r="Z997" s="14" t="str">
        <f>IFERROR(VLOOKUP($D997,Results37!$F$3:$L$1396,Z$1,FALSE),"")</f>
        <v/>
      </c>
      <c r="AA997" s="43" t="str">
        <f>IF(ISERROR(VLOOKUP(D997,Results37!$F$3:$O$1399,AA$1,FALSE)),"",IF(VLOOKUP(D997,Results37!$F$3:$O$1399,AA$1+1,FALSE)=1,"S"&amp;VLOOKUP(D997,Results37!$F$3:$O$1399,AA$1,FALSE),VLOOKUP(D997,Results37!$F$3:$O$1399,AA$1,FALSE)))</f>
        <v/>
      </c>
      <c r="AB997" s="14" t="str">
        <f>IFERROR(VLOOKUP($D997,Results37!$F$3:$L$1396,AB$1,FALSE),"")</f>
        <v/>
      </c>
      <c r="AC997" s="14" t="str">
        <f>IFERROR(VLOOKUP($D997,Results37!$F$3:$L$1396,AC$1,FALSE),"")</f>
        <v/>
      </c>
      <c r="AD997" s="14" t="e">
        <f t="shared" si="70"/>
        <v>#VALUE!</v>
      </c>
      <c r="AE997" s="18" t="str">
        <f>IF(ISERROR(VLOOKUP($AC997&amp;"-"&amp;$F997&amp;" "&amp;G997,Bonuses!$B$1:$G$1006,4,FALSE)),"",INT(VLOOKUP($AC997&amp;"-"&amp;$F997&amp;" "&amp;$G997,Bonuses!$B$1:$G$1006,4,FALSE)))</f>
        <v/>
      </c>
      <c r="AF997" s="14" t="str">
        <f>IF(ISERROR(VLOOKUP($AC997&amp;"-"&amp;$F997,Bonuses!$B$1:$G$1006,5,FALSE)),"",IF(VLOOKUP($AC997&amp;"-"&amp;$F997,Bonuses!$B$1:$G$1006,5,FALSE)="","",VLOOKUP($AC997&amp;"-"&amp;$F997,Bonuses!$B$1:$G$1006,6,FALSE)&amp;" yrs, "&amp;VLOOKUP($AC997&amp;"-"&amp;$F997,Bonuses!$B$1:$G$1006,5,FALSE)))</f>
        <v/>
      </c>
    </row>
    <row r="998" spans="1:32" s="19" customFormat="1" hidden="1" x14ac:dyDescent="0.3">
      <c r="A998" s="19">
        <v>11756</v>
      </c>
      <c r="B998" s="19">
        <f t="shared" si="67"/>
        <v>0</v>
      </c>
      <c r="C998" s="14" t="str">
        <f>IF(ISNUMBER(IFERROR(VLOOKUP($A998,Pit!$A$4:$A$600,1,FALSE),"B")),"P","B")</f>
        <v>P</v>
      </c>
      <c r="D998" s="15">
        <f>IF($C998="B",VLOOKUP($A998,Bat!$A$4:$BG$1500,D$1,FALSE),VLOOKUP($A998,Pit!$A$4:$BA$1686,D$2,FALSE))</f>
        <v>11756</v>
      </c>
      <c r="E998" s="14" t="str">
        <f>IF($C998="B",VLOOKUP($A998,Bat!$A$4:$BG$1500,E$1,FALSE),VLOOKUP($A998,Pit!$A$4:$BA$1686,E$2,FALSE))</f>
        <v>RP</v>
      </c>
      <c r="F998" s="14" t="str">
        <f>IF($C998="B",VLOOKUP($A998,Bat!$A$4:$BG$1500,F$1,FALSE),VLOOKUP($A998,Pit!$A$4:$BA$1686,F$2,FALSE))</f>
        <v>Juan</v>
      </c>
      <c r="G998" s="14" t="str">
        <f>IF($C998="B",VLOOKUP($A998,Bat!$A$4:$BG$1500,G$1,FALSE),VLOOKUP($A998,Pit!$A$4:$BA$1686,G$2,FALSE))</f>
        <v>Morales</v>
      </c>
      <c r="H998" s="14">
        <f>IF($C998="B",VLOOKUP($A998,Bat!$A$4:$BG$1500,H$1,FALSE),VLOOKUP($A998,Pit!$A$4:$BA$1686,H$2,FALSE))</f>
        <v>21</v>
      </c>
      <c r="I998" s="14" t="str">
        <f>IF($C998="B",VLOOKUP($A998,Bat!$A$4:$BG$1500,I$1,FALSE),VLOOKUP($A998,Pit!$A$4:$BA$1686,I$2,FALSE))</f>
        <v>L</v>
      </c>
      <c r="J998" s="14" t="str">
        <f>IF($C998="B",VLOOKUP($A998,Bat!$A$4:$BG$1500,J$1,FALSE),VLOOKUP($A998,Pit!$A$4:$BA$1686,J$2,FALSE))</f>
        <v>L</v>
      </c>
      <c r="K998" s="14" t="str">
        <f>IF($C998="B",VLOOKUP($A998,Bat!$A$4:$BG$1500,K$1,FALSE),VLOOKUP($A998,Pit!$A$4:$BA$1686,K$2,FALSE))</f>
        <v>High</v>
      </c>
      <c r="L998" s="15" t="str">
        <f>IF($C998="B",VLOOKUP($A998,Bat!$A$4:$BG$1500,L$1,FALSE),VLOOKUP($A998,Pit!$A$4:$BA$1686,L$2,FALSE))</f>
        <v>Normal</v>
      </c>
      <c r="M998" s="14">
        <f>IF($C998="B",VLOOKUP($A998,Bat!$A$4:$BG$1500,M$1,FALSE),VLOOKUP($A998,Pit!$A$4:$BA$1686,M$2,FALSE))</f>
        <v>3</v>
      </c>
      <c r="N998" s="14">
        <f>IF($C998="B",VLOOKUP($A998,Bat!$A$4:$BG$1500,N$1,FALSE),VLOOKUP($A998,Pit!$A$4:$BA$1686,N$2,FALSE))</f>
        <v>2</v>
      </c>
      <c r="O998" s="14">
        <f>IF($C998="B",VLOOKUP($A998,Bat!$A$4:$BG$1500,O$1,FALSE),VLOOKUP($A998,Pit!$A$4:$BA$1686,O$2,FALSE))</f>
        <v>2</v>
      </c>
      <c r="P998" s="14" t="str">
        <f>IF($C998="B",VLOOKUP($A998,Bat!$A$4:$BG$1500,P$1,FALSE),VLOOKUP($A998,Pit!$A$4:$BA$1686,P$2,FALSE))</f>
        <v>89-91 Mph</v>
      </c>
      <c r="Q998" s="15">
        <f>IF($C998="B",VLOOKUP($A998,Bat!$A$4:$BG$1500,Q$1,FALSE),VLOOKUP($A998,Pit!$A$4:$BA$1686,Q$2,FALSE))</f>
        <v>2</v>
      </c>
      <c r="R998" s="16">
        <f>IF($C998="B",VLOOKUP($A998,Bat!$A$4:$BG$1500,R$1,FALSE),VLOOKUP($A998,Pit!$A$4:$BA$1686,R$2,FALSE))</f>
        <v>90.108645721282642</v>
      </c>
      <c r="S998" s="17">
        <f>IF($C998="B",VLOOKUP($A998,Bat!$A$4:$BG$1500,S$1,FALSE),VLOOKUP($A998,Pit!$A$4:$BA$1686,S$2,FALSE))</f>
        <v>-1.004706699362667</v>
      </c>
      <c r="T998" s="48" t="str">
        <f>IF($C998="B",VLOOKUP($A998,Bat!$A$4:$BG$1500,T$1,FALSE),VLOOKUP($A998,Pit!$A$4:$BA$1686,T$2,FALSE))</f>
        <v>$37k</v>
      </c>
      <c r="U998" s="19">
        <f>IF($C998="B",VLOOKUP($A998,Bat!$A$4:$AU$1464,46,FALSE),VLOOKUP($A998,Pit!$A$4:$BD$1664,55,FALSE))</f>
        <v>800</v>
      </c>
      <c r="V998" s="19">
        <f>IF($C998="B",VLOOKUP($A998,Bat!$A$4:$BA$1464,47,FALSE),VLOOKUP($A998,Pit!$A$4:$BF$1664,56,FALSE))</f>
        <v>800</v>
      </c>
      <c r="W998" s="19">
        <f>IF($C998="B",VLOOKUP($A998,Bat!$A$4:$BA$1464,48,FALSE),VLOOKUP($A998,Pit!$A$4:$BF$1664,57,FALSE))</f>
        <v>0</v>
      </c>
      <c r="X998" s="14">
        <f t="shared" si="68"/>
        <v>1835</v>
      </c>
      <c r="Y998" s="20">
        <f t="shared" si="69"/>
        <v>985</v>
      </c>
      <c r="Z998" s="14" t="str">
        <f>IFERROR(VLOOKUP($D998,Results37!$F$3:$L$1396,Z$1,FALSE),"")</f>
        <v/>
      </c>
      <c r="AA998" s="43" t="str">
        <f>IF(ISERROR(VLOOKUP(D998,Results37!$F$3:$O$1399,AA$1,FALSE)),"",IF(VLOOKUP(D998,Results37!$F$3:$O$1399,AA$1+1,FALSE)=1,"S"&amp;VLOOKUP(D998,Results37!$F$3:$O$1399,AA$1,FALSE),VLOOKUP(D998,Results37!$F$3:$O$1399,AA$1,FALSE)))</f>
        <v/>
      </c>
      <c r="AB998" s="14" t="str">
        <f>IFERROR(VLOOKUP($D998,Results37!$F$3:$L$1396,AB$1,FALSE),"")</f>
        <v/>
      </c>
      <c r="AC998" s="14" t="str">
        <f>IFERROR(VLOOKUP($D998,Results37!$F$3:$L$1396,AC$1,FALSE),"")</f>
        <v/>
      </c>
      <c r="AD998" s="14" t="e">
        <f t="shared" si="70"/>
        <v>#VALUE!</v>
      </c>
      <c r="AE998" s="18" t="str">
        <f>IF(ISERROR(VLOOKUP($AC998&amp;"-"&amp;$F998&amp;" "&amp;G998,Bonuses!$B$1:$G$1006,4,FALSE)),"",INT(VLOOKUP($AC998&amp;"-"&amp;$F998&amp;" "&amp;$G998,Bonuses!$B$1:$G$1006,4,FALSE)))</f>
        <v/>
      </c>
      <c r="AF998" s="14" t="str">
        <f>AA998&amp;"."&amp;AB998&amp;" ("&amp;Z998&amp;") - "&amp;E998&amp;" "&amp;F998&amp;" "&amp;G998</f>
        <v>. () - RP Juan Morales</v>
      </c>
    </row>
    <row r="999" spans="1:32" s="19" customFormat="1" hidden="1" x14ac:dyDescent="0.3">
      <c r="A999" s="19">
        <v>8006</v>
      </c>
      <c r="B999" s="19">
        <f t="shared" si="67"/>
        <v>0</v>
      </c>
      <c r="C999" s="14" t="str">
        <f>IF(ISNUMBER(IFERROR(VLOOKUP($A999,Pit!$A$4:$A$600,1,FALSE),"B")),"P","B")</f>
        <v>P</v>
      </c>
      <c r="D999" s="15">
        <f>IF($C999="B",VLOOKUP($A999,Bat!$A$4:$BG$1500,D$1,FALSE),VLOOKUP($A999,Pit!$A$4:$BA$1686,D$2,FALSE))</f>
        <v>8006</v>
      </c>
      <c r="E999" s="14" t="str">
        <f>IF($C999="B",VLOOKUP($A999,Bat!$A$4:$BG$1500,E$1,FALSE),VLOOKUP($A999,Pit!$A$4:$BA$1686,E$2,FALSE))</f>
        <v>RP</v>
      </c>
      <c r="F999" s="14" t="str">
        <f>IF($C999="B",VLOOKUP($A999,Bat!$A$4:$BG$1500,F$1,FALSE),VLOOKUP($A999,Pit!$A$4:$BA$1686,F$2,FALSE))</f>
        <v>Darby</v>
      </c>
      <c r="G999" s="14" t="str">
        <f>IF($C999="B",VLOOKUP($A999,Bat!$A$4:$BG$1500,G$1,FALSE),VLOOKUP($A999,Pit!$A$4:$BA$1686,G$2,FALSE))</f>
        <v>Mack</v>
      </c>
      <c r="H999" s="14">
        <f>IF($C999="B",VLOOKUP($A999,Bat!$A$4:$BG$1500,H$1,FALSE),VLOOKUP($A999,Pit!$A$4:$BA$1686,H$2,FALSE))</f>
        <v>18</v>
      </c>
      <c r="I999" s="14" t="str">
        <f>IF($C999="B",VLOOKUP($A999,Bat!$A$4:$BG$1500,I$1,FALSE),VLOOKUP($A999,Pit!$A$4:$BA$1686,I$2,FALSE))</f>
        <v>L</v>
      </c>
      <c r="J999" s="14" t="str">
        <f>IF($C999="B",VLOOKUP($A999,Bat!$A$4:$BG$1500,J$1,FALSE),VLOOKUP($A999,Pit!$A$4:$BA$1686,J$2,FALSE))</f>
        <v>R</v>
      </c>
      <c r="K999" s="14" t="str">
        <f>IF($C999="B",VLOOKUP($A999,Bat!$A$4:$BG$1500,K$1,FALSE),VLOOKUP($A999,Pit!$A$4:$BA$1686,K$2,FALSE))</f>
        <v>Normal</v>
      </c>
      <c r="L999" s="15" t="str">
        <f>IF($C999="B",VLOOKUP($A999,Bat!$A$4:$BG$1500,L$1,FALSE),VLOOKUP($A999,Pit!$A$4:$BA$1686,L$2,FALSE))</f>
        <v>Normal</v>
      </c>
      <c r="M999" s="14">
        <f>IF($C999="B",VLOOKUP($A999,Bat!$A$4:$BG$1500,M$1,FALSE),VLOOKUP($A999,Pit!$A$4:$BA$1686,M$2,FALSE))</f>
        <v>4</v>
      </c>
      <c r="N999" s="14">
        <f>IF($C999="B",VLOOKUP($A999,Bat!$A$4:$BG$1500,N$1,FALSE),VLOOKUP($A999,Pit!$A$4:$BA$1686,N$2,FALSE))</f>
        <v>1</v>
      </c>
      <c r="O999" s="14">
        <f>IF($C999="B",VLOOKUP($A999,Bat!$A$4:$BG$1500,O$1,FALSE),VLOOKUP($A999,Pit!$A$4:$BA$1686,O$2,FALSE))</f>
        <v>2</v>
      </c>
      <c r="P999" s="14" t="str">
        <f>IF($C999="B",VLOOKUP($A999,Bat!$A$4:$BG$1500,P$1,FALSE),VLOOKUP($A999,Pit!$A$4:$BA$1686,P$2,FALSE))</f>
        <v>86-88 Mph</v>
      </c>
      <c r="Q999" s="15">
        <f>IF($C999="B",VLOOKUP($A999,Bat!$A$4:$BG$1500,Q$1,FALSE),VLOOKUP($A999,Pit!$A$4:$BA$1686,Q$2,FALSE))</f>
        <v>6</v>
      </c>
      <c r="R999" s="16">
        <f>IF($C999="B",VLOOKUP($A999,Bat!$A$4:$BG$1500,R$1,FALSE),VLOOKUP($A999,Pit!$A$4:$BA$1686,R$2,FALSE))</f>
        <v>90.100366139720705</v>
      </c>
      <c r="S999" s="17">
        <f>IF($C999="B",VLOOKUP($A999,Bat!$A$4:$BG$1500,S$1,FALSE),VLOOKUP($A999,Pit!$A$4:$BA$1686,S$2,FALSE))</f>
        <v>-1.0054705459402848</v>
      </c>
      <c r="T999" s="48" t="str">
        <f>IF($C999="B",VLOOKUP($A999,Bat!$A$4:$BG$1500,T$1,FALSE),VLOOKUP($A999,Pit!$A$4:$BA$1686,T$2,FALSE))</f>
        <v>$65k</v>
      </c>
      <c r="U999" s="19">
        <f>IF($C999="B",VLOOKUP($A999,Bat!$A$4:$AU$1464,46,FALSE),VLOOKUP($A999,Pit!$A$4:$BD$1664,55,FALSE))</f>
        <v>800</v>
      </c>
      <c r="V999" s="19">
        <f>IF($C999="B",VLOOKUP($A999,Bat!$A$4:$BA$1464,47,FALSE),VLOOKUP($A999,Pit!$A$4:$BF$1664,56,FALSE))</f>
        <v>800</v>
      </c>
      <c r="W999" s="19">
        <f>IF($C999="B",VLOOKUP($A999,Bat!$A$4:$BA$1464,48,FALSE),VLOOKUP($A999,Pit!$A$4:$BF$1664,57,FALSE))</f>
        <v>0</v>
      </c>
      <c r="X999" s="14">
        <f t="shared" si="68"/>
        <v>1836</v>
      </c>
      <c r="Y999" s="20">
        <f t="shared" si="69"/>
        <v>986</v>
      </c>
      <c r="Z999" s="14" t="str">
        <f>IFERROR(VLOOKUP($D999,Results37!$F$3:$L$1396,Z$1,FALSE),"")</f>
        <v/>
      </c>
      <c r="AA999" s="43" t="str">
        <f>IF(ISERROR(VLOOKUP(D999,Results37!$F$3:$O$1399,AA$1,FALSE)),"",IF(VLOOKUP(D999,Results37!$F$3:$O$1399,AA$1+1,FALSE)=1,"S"&amp;VLOOKUP(D999,Results37!$F$3:$O$1399,AA$1,FALSE),VLOOKUP(D999,Results37!$F$3:$O$1399,AA$1,FALSE)))</f>
        <v/>
      </c>
      <c r="AB999" s="14" t="str">
        <f>IFERROR(VLOOKUP($D999,Results37!$F$3:$L$1396,AB$1,FALSE),"")</f>
        <v/>
      </c>
      <c r="AC999" s="14" t="str">
        <f>IFERROR(VLOOKUP($D999,Results37!$F$3:$L$1396,AC$1,FALSE),"")</f>
        <v/>
      </c>
      <c r="AD999" s="14" t="e">
        <f t="shared" si="70"/>
        <v>#VALUE!</v>
      </c>
      <c r="AE999" s="18" t="str">
        <f>IF(ISERROR(VLOOKUP($AC999&amp;"-"&amp;$F999&amp;" "&amp;G999,Bonuses!$B$1:$G$1006,4,FALSE)),"",INT(VLOOKUP($AC999&amp;"-"&amp;$F999&amp;" "&amp;$G999,Bonuses!$B$1:$G$1006,4,FALSE)))</f>
        <v/>
      </c>
      <c r="AF999" s="14" t="str">
        <f>AA999&amp;"."&amp;AB999&amp;" ("&amp;Z999&amp;") - "&amp;E999&amp;" "&amp;F999&amp;" "&amp;G999</f>
        <v>. () - RP Darby Mack</v>
      </c>
    </row>
    <row r="1000" spans="1:32" s="19" customFormat="1" hidden="1" x14ac:dyDescent="0.3">
      <c r="A1000" s="19">
        <v>11665</v>
      </c>
      <c r="B1000" s="19">
        <f t="shared" si="67"/>
        <v>0</v>
      </c>
      <c r="C1000" s="14" t="str">
        <f>IF(ISNUMBER(IFERROR(VLOOKUP($A1000,Pit!$A$4:$A$600,1,FALSE),"B")),"P","B")</f>
        <v>P</v>
      </c>
      <c r="D1000" s="15">
        <f>IF($C1000="B",VLOOKUP($A1000,Bat!$A$4:$BG$1500,D$1,FALSE),VLOOKUP($A1000,Pit!$A$4:$BA$1686,D$2,FALSE))</f>
        <v>11665</v>
      </c>
      <c r="E1000" s="14" t="str">
        <f>IF($C1000="B",VLOOKUP($A1000,Bat!$A$4:$BG$1500,E$1,FALSE),VLOOKUP($A1000,Pit!$A$4:$BA$1686,E$2,FALSE))</f>
        <v>RP</v>
      </c>
      <c r="F1000" s="14" t="str">
        <f>IF($C1000="B",VLOOKUP($A1000,Bat!$A$4:$BG$1500,F$1,FALSE),VLOOKUP($A1000,Pit!$A$4:$BA$1686,F$2,FALSE))</f>
        <v>Brian</v>
      </c>
      <c r="G1000" s="14" t="str">
        <f>IF($C1000="B",VLOOKUP($A1000,Bat!$A$4:$BG$1500,G$1,FALSE),VLOOKUP($A1000,Pit!$A$4:$BA$1686,G$2,FALSE))</f>
        <v>Bell</v>
      </c>
      <c r="H1000" s="14">
        <f>IF($C1000="B",VLOOKUP($A1000,Bat!$A$4:$BG$1500,H$1,FALSE),VLOOKUP($A1000,Pit!$A$4:$BA$1686,H$2,FALSE))</f>
        <v>21</v>
      </c>
      <c r="I1000" s="14" t="str">
        <f>IF($C1000="B",VLOOKUP($A1000,Bat!$A$4:$BG$1500,I$1,FALSE),VLOOKUP($A1000,Pit!$A$4:$BA$1686,I$2,FALSE))</f>
        <v>S</v>
      </c>
      <c r="J1000" s="14" t="str">
        <f>IF($C1000="B",VLOOKUP($A1000,Bat!$A$4:$BG$1500,J$1,FALSE),VLOOKUP($A1000,Pit!$A$4:$BA$1686,J$2,FALSE))</f>
        <v>R</v>
      </c>
      <c r="K1000" s="14" t="str">
        <f>IF($C1000="B",VLOOKUP($A1000,Bat!$A$4:$BG$1500,K$1,FALSE),VLOOKUP($A1000,Pit!$A$4:$BA$1686,K$2,FALSE))</f>
        <v>Normal</v>
      </c>
      <c r="L1000" s="15" t="str">
        <f>IF($C1000="B",VLOOKUP($A1000,Bat!$A$4:$BG$1500,L$1,FALSE),VLOOKUP($A1000,Pit!$A$4:$BA$1686,L$2,FALSE))</f>
        <v>Normal</v>
      </c>
      <c r="M1000" s="14">
        <f>IF($C1000="B",VLOOKUP($A1000,Bat!$A$4:$BG$1500,M$1,FALSE),VLOOKUP($A1000,Pit!$A$4:$BA$1686,M$2,FALSE))</f>
        <v>4</v>
      </c>
      <c r="N1000" s="14">
        <f>IF($C1000="B",VLOOKUP($A1000,Bat!$A$4:$BG$1500,N$1,FALSE),VLOOKUP($A1000,Pit!$A$4:$BA$1686,N$2,FALSE))</f>
        <v>1</v>
      </c>
      <c r="O1000" s="14">
        <f>IF($C1000="B",VLOOKUP($A1000,Bat!$A$4:$BG$1500,O$1,FALSE),VLOOKUP($A1000,Pit!$A$4:$BA$1686,O$2,FALSE))</f>
        <v>2</v>
      </c>
      <c r="P1000" s="14" t="str">
        <f>IF($C1000="B",VLOOKUP($A1000,Bat!$A$4:$BG$1500,P$1,FALSE),VLOOKUP($A1000,Pit!$A$4:$BA$1686,P$2,FALSE))</f>
        <v>91-93 Mph</v>
      </c>
      <c r="Q1000" s="15">
        <f>IF($C1000="B",VLOOKUP($A1000,Bat!$A$4:$BG$1500,Q$1,FALSE),VLOOKUP($A1000,Pit!$A$4:$BA$1686,Q$2,FALSE))</f>
        <v>7</v>
      </c>
      <c r="R1000" s="16">
        <f>IF($C1000="B",VLOOKUP($A1000,Bat!$A$4:$BG$1500,R$1,FALSE),VLOOKUP($A1000,Pit!$A$4:$BA$1686,R$2,FALSE))</f>
        <v>89.945680729232237</v>
      </c>
      <c r="S1000" s="17">
        <f>IF($C1000="B",VLOOKUP($A1000,Bat!$A$4:$BG$1500,S$1,FALSE),VLOOKUP($A1000,Pit!$A$4:$BA$1686,S$2,FALSE))</f>
        <v>-1.0197413059448996</v>
      </c>
      <c r="T1000" s="48" t="str">
        <f>IF($C1000="B",VLOOKUP($A1000,Bat!$A$4:$BG$1500,T$1,FALSE),VLOOKUP($A1000,Pit!$A$4:$BA$1686,T$2,FALSE))</f>
        <v>-</v>
      </c>
      <c r="U1000" s="19">
        <f>IF($C1000="B",VLOOKUP($A1000,Bat!$A$4:$AU$1464,46,FALSE),VLOOKUP($A1000,Pit!$A$4:$BD$1664,55,FALSE))</f>
        <v>800</v>
      </c>
      <c r="V1000" s="19">
        <f>IF($C1000="B",VLOOKUP($A1000,Bat!$A$4:$BA$1464,47,FALSE),VLOOKUP($A1000,Pit!$A$4:$BF$1664,56,FALSE))</f>
        <v>800</v>
      </c>
      <c r="W1000" s="19">
        <f>IF($C1000="B",VLOOKUP($A1000,Bat!$A$4:$BA$1464,48,FALSE),VLOOKUP($A1000,Pit!$A$4:$BF$1664,57,FALSE))</f>
        <v>0</v>
      </c>
      <c r="X1000" s="14">
        <f t="shared" si="68"/>
        <v>1842</v>
      </c>
      <c r="Y1000" s="20">
        <f t="shared" si="69"/>
        <v>992</v>
      </c>
      <c r="Z1000" s="14" t="str">
        <f>IFERROR(VLOOKUP($D1000,Results37!$F$3:$L$1396,Z$1,FALSE),"")</f>
        <v/>
      </c>
      <c r="AA1000" s="43" t="str">
        <f>IF(ISERROR(VLOOKUP(D1000,Results37!$F$3:$O$1399,AA$1,FALSE)),"",IF(VLOOKUP(D1000,Results37!$F$3:$O$1399,AA$1+1,FALSE)=1,"S"&amp;VLOOKUP(D1000,Results37!$F$3:$O$1399,AA$1,FALSE),VLOOKUP(D1000,Results37!$F$3:$O$1399,AA$1,FALSE)))</f>
        <v/>
      </c>
      <c r="AB1000" s="14" t="str">
        <f>IFERROR(VLOOKUP($D1000,Results37!$F$3:$L$1396,AB$1,FALSE),"")</f>
        <v/>
      </c>
      <c r="AC1000" s="14" t="str">
        <f>IFERROR(VLOOKUP($D1000,Results37!$F$3:$L$1396,AC$1,FALSE),"")</f>
        <v/>
      </c>
      <c r="AD1000" s="14" t="e">
        <f t="shared" si="70"/>
        <v>#VALUE!</v>
      </c>
      <c r="AE1000" s="18" t="str">
        <f>IF(ISERROR(VLOOKUP($AC1000&amp;"-"&amp;$F1000&amp;" "&amp;G1000,Bonuses!$B$1:$G$1006,4,FALSE)),"",INT(VLOOKUP($AC1000&amp;"-"&amp;$F1000&amp;" "&amp;$G1000,Bonuses!$B$1:$G$1006,4,FALSE)))</f>
        <v/>
      </c>
      <c r="AF1000" s="14" t="str">
        <f>AA1000&amp;"."&amp;AB1000&amp;" ("&amp;Z1000&amp;") - "&amp;E1000&amp;" "&amp;F1000&amp;" "&amp;G1000</f>
        <v>. () - RP Brian Bell</v>
      </c>
    </row>
    <row r="1001" spans="1:32" s="19" customFormat="1" hidden="1" x14ac:dyDescent="0.3">
      <c r="A1001" s="19">
        <v>11616</v>
      </c>
      <c r="B1001" s="19">
        <f t="shared" si="67"/>
        <v>0</v>
      </c>
      <c r="C1001" s="14" t="str">
        <f>IF(ISNUMBER(IFERROR(VLOOKUP($A1001,Pit!$A$4:$A$600,1,FALSE),"B")),"P","B")</f>
        <v>P</v>
      </c>
      <c r="D1001" s="15">
        <f>IF($C1001="B",VLOOKUP($A1001,Bat!$A$4:$BG$1500,D$1,FALSE),VLOOKUP($A1001,Pit!$A$4:$BA$1686,D$2,FALSE))</f>
        <v>11616</v>
      </c>
      <c r="E1001" s="14" t="str">
        <f>IF($C1001="B",VLOOKUP($A1001,Bat!$A$4:$BG$1500,E$1,FALSE),VLOOKUP($A1001,Pit!$A$4:$BA$1686,E$2,FALSE))</f>
        <v>SP</v>
      </c>
      <c r="F1001" s="14" t="str">
        <f>IF($C1001="B",VLOOKUP($A1001,Bat!$A$4:$BG$1500,F$1,FALSE),VLOOKUP($A1001,Pit!$A$4:$BA$1686,F$2,FALSE))</f>
        <v>Joe</v>
      </c>
      <c r="G1001" s="14" t="str">
        <f>IF($C1001="B",VLOOKUP($A1001,Bat!$A$4:$BG$1500,G$1,FALSE),VLOOKUP($A1001,Pit!$A$4:$BA$1686,G$2,FALSE))</f>
        <v>Lee</v>
      </c>
      <c r="H1001" s="14">
        <f>IF($C1001="B",VLOOKUP($A1001,Bat!$A$4:$BG$1500,H$1,FALSE),VLOOKUP($A1001,Pit!$A$4:$BA$1686,H$2,FALSE))</f>
        <v>23</v>
      </c>
      <c r="I1001" s="14" t="str">
        <f>IF($C1001="B",VLOOKUP($A1001,Bat!$A$4:$BG$1500,I$1,FALSE),VLOOKUP($A1001,Pit!$A$4:$BA$1686,I$2,FALSE))</f>
        <v>L</v>
      </c>
      <c r="J1001" s="14" t="str">
        <f>IF($C1001="B",VLOOKUP($A1001,Bat!$A$4:$BG$1500,J$1,FALSE),VLOOKUP($A1001,Pit!$A$4:$BA$1686,J$2,FALSE))</f>
        <v>R</v>
      </c>
      <c r="K1001" s="14" t="str">
        <f>IF($C1001="B",VLOOKUP($A1001,Bat!$A$4:$BG$1500,K$1,FALSE),VLOOKUP($A1001,Pit!$A$4:$BA$1686,K$2,FALSE))</f>
        <v>Normal</v>
      </c>
      <c r="L1001" s="15" t="str">
        <f>IF($C1001="B",VLOOKUP($A1001,Bat!$A$4:$BG$1500,L$1,FALSE),VLOOKUP($A1001,Pit!$A$4:$BA$1686,L$2,FALSE))</f>
        <v>Normal</v>
      </c>
      <c r="M1001" s="14">
        <f>IF($C1001="B",VLOOKUP($A1001,Bat!$A$4:$BG$1500,M$1,FALSE),VLOOKUP($A1001,Pit!$A$4:$BA$1686,M$2,FALSE))</f>
        <v>4</v>
      </c>
      <c r="N1001" s="14">
        <f>IF($C1001="B",VLOOKUP($A1001,Bat!$A$4:$BG$1500,N$1,FALSE),VLOOKUP($A1001,Pit!$A$4:$BA$1686,N$2,FALSE))</f>
        <v>1</v>
      </c>
      <c r="O1001" s="14">
        <f>IF($C1001="B",VLOOKUP($A1001,Bat!$A$4:$BG$1500,O$1,FALSE),VLOOKUP($A1001,Pit!$A$4:$BA$1686,O$2,FALSE))</f>
        <v>2</v>
      </c>
      <c r="P1001" s="14" t="str">
        <f>IF($C1001="B",VLOOKUP($A1001,Bat!$A$4:$BG$1500,P$1,FALSE),VLOOKUP($A1001,Pit!$A$4:$BA$1686,P$2,FALSE))</f>
        <v>90-92 Mph</v>
      </c>
      <c r="Q1001" s="15">
        <f>IF($C1001="B",VLOOKUP($A1001,Bat!$A$4:$BG$1500,Q$1,FALSE),VLOOKUP($A1001,Pit!$A$4:$BA$1686,Q$2,FALSE))</f>
        <v>7</v>
      </c>
      <c r="R1001" s="16">
        <f>IF($C1001="B",VLOOKUP($A1001,Bat!$A$4:$BG$1500,R$1,FALSE),VLOOKUP($A1001,Pit!$A$4:$BA$1686,R$2,FALSE))</f>
        <v>89.945680729232237</v>
      </c>
      <c r="S1001" s="17">
        <f>IF($C1001="B",VLOOKUP($A1001,Bat!$A$4:$BG$1500,S$1,FALSE),VLOOKUP($A1001,Pit!$A$4:$BA$1686,S$2,FALSE))</f>
        <v>-1.0197413059448996</v>
      </c>
      <c r="T1001" s="48" t="str">
        <f>IF($C1001="B",VLOOKUP($A1001,Bat!$A$4:$BG$1500,T$1,FALSE),VLOOKUP($A1001,Pit!$A$4:$BA$1686,T$2,FALSE))</f>
        <v>-</v>
      </c>
      <c r="U1001" s="19">
        <f>IF($C1001="B",VLOOKUP($A1001,Bat!$A$4:$AU$1464,46,FALSE),VLOOKUP($A1001,Pit!$A$4:$BD$1664,55,FALSE))</f>
        <v>800</v>
      </c>
      <c r="V1001" s="19">
        <f>IF($C1001="B",VLOOKUP($A1001,Bat!$A$4:$BA$1464,47,FALSE),VLOOKUP($A1001,Pit!$A$4:$BF$1664,56,FALSE))</f>
        <v>800</v>
      </c>
      <c r="W1001" s="19">
        <f>IF($C1001="B",VLOOKUP($A1001,Bat!$A$4:$BA$1464,48,FALSE),VLOOKUP($A1001,Pit!$A$4:$BF$1664,57,FALSE))</f>
        <v>0</v>
      </c>
      <c r="X1001" s="14">
        <f t="shared" si="68"/>
        <v>1842</v>
      </c>
      <c r="Y1001" s="20">
        <f t="shared" si="69"/>
        <v>992</v>
      </c>
      <c r="Z1001" s="14" t="str">
        <f>IFERROR(VLOOKUP($D1001,Results37!$F$3:$L$1396,Z$1,FALSE),"")</f>
        <v/>
      </c>
      <c r="AA1001" s="43" t="str">
        <f>IF(ISERROR(VLOOKUP(D1001,Results37!$F$3:$O$1399,AA$1,FALSE)),"",IF(VLOOKUP(D1001,Results37!$F$3:$O$1399,AA$1+1,FALSE)=1,"S"&amp;VLOOKUP(D1001,Results37!$F$3:$O$1399,AA$1,FALSE),VLOOKUP(D1001,Results37!$F$3:$O$1399,AA$1,FALSE)))</f>
        <v/>
      </c>
      <c r="AB1001" s="14" t="str">
        <f>IFERROR(VLOOKUP($D1001,Results37!$F$3:$L$1396,AB$1,FALSE),"")</f>
        <v/>
      </c>
      <c r="AC1001" s="14" t="str">
        <f>IFERROR(VLOOKUP($D1001,Results37!$F$3:$L$1396,AC$1,FALSE),"")</f>
        <v/>
      </c>
      <c r="AD1001" s="14" t="e">
        <f t="shared" si="70"/>
        <v>#VALUE!</v>
      </c>
      <c r="AE1001" s="18" t="str">
        <f>IF(ISERROR(VLOOKUP($AC1001&amp;"-"&amp;$F1001&amp;" "&amp;G1001,Bonuses!$B$1:$G$1006,4,FALSE)),"",INT(VLOOKUP($AC1001&amp;"-"&amp;$F1001&amp;" "&amp;$G1001,Bonuses!$B$1:$G$1006,4,FALSE)))</f>
        <v/>
      </c>
      <c r="AF1001" s="14" t="str">
        <f>IF(ISERROR(VLOOKUP($AC1001&amp;"-"&amp;$F1001,Bonuses!$B$1:$G$1006,5,FALSE)),"",IF(VLOOKUP($AC1001&amp;"-"&amp;$F1001,Bonuses!$B$1:$G$1006,5,FALSE)="","",VLOOKUP($AC1001&amp;"-"&amp;$F1001,Bonuses!$B$1:$G$1006,6,FALSE)&amp;" yrs, "&amp;VLOOKUP($AC1001&amp;"-"&amp;$F1001,Bonuses!$B$1:$G$1006,5,FALSE)))</f>
        <v/>
      </c>
    </row>
    <row r="1002" spans="1:32" s="19" customFormat="1" hidden="1" x14ac:dyDescent="0.3">
      <c r="A1002" s="19">
        <v>5361</v>
      </c>
      <c r="B1002" s="19">
        <f t="shared" si="67"/>
        <v>0</v>
      </c>
      <c r="C1002" s="14" t="str">
        <f>IF(ISNUMBER(IFERROR(VLOOKUP($A1002,Pit!$A$4:$A$600,1,FALSE),"B")),"P","B")</f>
        <v>P</v>
      </c>
      <c r="D1002" s="15">
        <f>IF($C1002="B",VLOOKUP($A1002,Bat!$A$4:$BG$1500,D$1,FALSE),VLOOKUP($A1002,Pit!$A$4:$BA$1686,D$2,FALSE))</f>
        <v>5361</v>
      </c>
      <c r="E1002" s="14" t="str">
        <f>IF($C1002="B",VLOOKUP($A1002,Bat!$A$4:$BG$1500,E$1,FALSE),VLOOKUP($A1002,Pit!$A$4:$BA$1686,E$2,FALSE))</f>
        <v>RP</v>
      </c>
      <c r="F1002" s="14" t="str">
        <f>IF($C1002="B",VLOOKUP($A1002,Bat!$A$4:$BG$1500,F$1,FALSE),VLOOKUP($A1002,Pit!$A$4:$BA$1686,F$2,FALSE))</f>
        <v>Matt</v>
      </c>
      <c r="G1002" s="14" t="str">
        <f>IF($C1002="B",VLOOKUP($A1002,Bat!$A$4:$BG$1500,G$1,FALSE),VLOOKUP($A1002,Pit!$A$4:$BA$1686,G$2,FALSE))</f>
        <v>Blankenship</v>
      </c>
      <c r="H1002" s="14">
        <f>IF($C1002="B",VLOOKUP($A1002,Bat!$A$4:$BG$1500,H$1,FALSE),VLOOKUP($A1002,Pit!$A$4:$BA$1686,H$2,FALSE))</f>
        <v>21</v>
      </c>
      <c r="I1002" s="14" t="str">
        <f>IF($C1002="B",VLOOKUP($A1002,Bat!$A$4:$BG$1500,I$1,FALSE),VLOOKUP($A1002,Pit!$A$4:$BA$1686,I$2,FALSE))</f>
        <v>L</v>
      </c>
      <c r="J1002" s="14" t="str">
        <f>IF($C1002="B",VLOOKUP($A1002,Bat!$A$4:$BG$1500,J$1,FALSE),VLOOKUP($A1002,Pit!$A$4:$BA$1686,J$2,FALSE))</f>
        <v>L</v>
      </c>
      <c r="K1002" s="14" t="str">
        <f>IF($C1002="B",VLOOKUP($A1002,Bat!$A$4:$BG$1500,K$1,FALSE),VLOOKUP($A1002,Pit!$A$4:$BA$1686,K$2,FALSE))</f>
        <v>Normal</v>
      </c>
      <c r="L1002" s="15" t="str">
        <f>IF($C1002="B",VLOOKUP($A1002,Bat!$A$4:$BG$1500,L$1,FALSE),VLOOKUP($A1002,Pit!$A$4:$BA$1686,L$2,FALSE))</f>
        <v>Normal</v>
      </c>
      <c r="M1002" s="14">
        <f>IF($C1002="B",VLOOKUP($A1002,Bat!$A$4:$BG$1500,M$1,FALSE),VLOOKUP($A1002,Pit!$A$4:$BA$1686,M$2,FALSE))</f>
        <v>4</v>
      </c>
      <c r="N1002" s="14">
        <f>IF($C1002="B",VLOOKUP($A1002,Bat!$A$4:$BG$1500,N$1,FALSE),VLOOKUP($A1002,Pit!$A$4:$BA$1686,N$2,FALSE))</f>
        <v>1</v>
      </c>
      <c r="O1002" s="14">
        <f>IF($C1002="B",VLOOKUP($A1002,Bat!$A$4:$BG$1500,O$1,FALSE),VLOOKUP($A1002,Pit!$A$4:$BA$1686,O$2,FALSE))</f>
        <v>2</v>
      </c>
      <c r="P1002" s="14" t="str">
        <f>IF($C1002="B",VLOOKUP($A1002,Bat!$A$4:$BG$1500,P$1,FALSE),VLOOKUP($A1002,Pit!$A$4:$BA$1686,P$2,FALSE))</f>
        <v>90-92 Mph</v>
      </c>
      <c r="Q1002" s="15">
        <f>IF($C1002="B",VLOOKUP($A1002,Bat!$A$4:$BG$1500,Q$1,FALSE),VLOOKUP($A1002,Pit!$A$4:$BA$1686,Q$2,FALSE))</f>
        <v>8</v>
      </c>
      <c r="R1002" s="16">
        <f>IF($C1002="B",VLOOKUP($A1002,Bat!$A$4:$BG$1500,R$1,FALSE),VLOOKUP($A1002,Pit!$A$4:$BA$1686,R$2,FALSE))</f>
        <v>89.906742464330392</v>
      </c>
      <c r="S1002" s="17">
        <f>IF($C1002="B",VLOOKUP($A1002,Bat!$A$4:$BG$1500,S$1,FALSE),VLOOKUP($A1002,Pit!$A$4:$BA$1686,S$2,FALSE))</f>
        <v>-1.0233336203826711</v>
      </c>
      <c r="T1002" s="48" t="str">
        <f>IF($C1002="B",VLOOKUP($A1002,Bat!$A$4:$BG$1500,T$1,FALSE),VLOOKUP($A1002,Pit!$A$4:$BA$1686,T$2,FALSE))</f>
        <v>$20k</v>
      </c>
      <c r="U1002" s="19">
        <f>IF($C1002="B",VLOOKUP($A1002,Bat!$A$4:$AU$1464,46,FALSE),VLOOKUP($A1002,Pit!$A$4:$BD$1664,55,FALSE))</f>
        <v>800</v>
      </c>
      <c r="V1002" s="19">
        <f>IF($C1002="B",VLOOKUP($A1002,Bat!$A$4:$BA$1464,47,FALSE),VLOOKUP($A1002,Pit!$A$4:$BF$1664,56,FALSE))</f>
        <v>800</v>
      </c>
      <c r="W1002" s="19">
        <f>IF($C1002="B",VLOOKUP($A1002,Bat!$A$4:$BA$1464,48,FALSE),VLOOKUP($A1002,Pit!$A$4:$BF$1664,57,FALSE))</f>
        <v>0</v>
      </c>
      <c r="X1002" s="14">
        <f t="shared" si="68"/>
        <v>1844</v>
      </c>
      <c r="Y1002" s="20">
        <f t="shared" si="69"/>
        <v>994</v>
      </c>
      <c r="Z1002" s="14" t="str">
        <f>IFERROR(VLOOKUP($D1002,Results37!$F$3:$L$1396,Z$1,FALSE),"")</f>
        <v/>
      </c>
      <c r="AA1002" s="43" t="str">
        <f>IF(ISERROR(VLOOKUP(D1002,Results37!$F$3:$O$1399,AA$1,FALSE)),"",IF(VLOOKUP(D1002,Results37!$F$3:$O$1399,AA$1+1,FALSE)=1,"S"&amp;VLOOKUP(D1002,Results37!$F$3:$O$1399,AA$1,FALSE),VLOOKUP(D1002,Results37!$F$3:$O$1399,AA$1,FALSE)))</f>
        <v/>
      </c>
      <c r="AB1002" s="14" t="str">
        <f>IFERROR(VLOOKUP($D1002,Results37!$F$3:$L$1396,AB$1,FALSE),"")</f>
        <v/>
      </c>
      <c r="AC1002" s="14" t="str">
        <f>IFERROR(VLOOKUP($D1002,Results37!$F$3:$L$1396,AC$1,FALSE),"")</f>
        <v/>
      </c>
      <c r="AD1002" s="14" t="e">
        <f t="shared" si="70"/>
        <v>#VALUE!</v>
      </c>
      <c r="AE1002" s="18" t="str">
        <f>IF(ISERROR(VLOOKUP($AC1002&amp;"-"&amp;$F1002&amp;" "&amp;G1002,Bonuses!$B$1:$G$1006,4,FALSE)),"",INT(VLOOKUP($AC1002&amp;"-"&amp;$F1002&amp;" "&amp;$G1002,Bonuses!$B$1:$G$1006,4,FALSE)))</f>
        <v/>
      </c>
      <c r="AF1002" s="14" t="str">
        <f>AA1002&amp;"."&amp;AB1002&amp;" ("&amp;Z1002&amp;" overall) - "&amp;IF(C1002="B",E1002,J1002&amp;"HP")&amp;" [url=http://www.pebabaseball.com/reports/news/html/players/player_"&amp;D1002&amp;".html]"&amp;F1002&amp;" "&amp;G1002&amp;"[/url]"</f>
        <v>. ( overall) - LHP [url=http://www.pebabaseball.com/reports/news/html/players/player_5361.html]Matt Blankenship[/url]</v>
      </c>
    </row>
    <row r="1003" spans="1:32" s="19" customFormat="1" hidden="1" x14ac:dyDescent="0.3">
      <c r="A1003" s="19">
        <v>4934</v>
      </c>
      <c r="B1003" s="19">
        <f t="shared" si="67"/>
        <v>0</v>
      </c>
      <c r="C1003" s="14" t="str">
        <f>IF(ISNUMBER(IFERROR(VLOOKUP($A1003,Pit!$A$4:$A$600,1,FALSE),"B")),"P","B")</f>
        <v>B</v>
      </c>
      <c r="D1003" s="15">
        <f>IF($C1003="B",VLOOKUP($A1003,Bat!$A$4:$BG$1500,D$1,FALSE),VLOOKUP($A1003,Pit!$A$4:$BA$1686,D$2,FALSE))</f>
        <v>4934</v>
      </c>
      <c r="E1003" s="14" t="str">
        <f>IF($C1003="B",VLOOKUP($A1003,Bat!$A$4:$BG$1500,E$1,FALSE),VLOOKUP($A1003,Pit!$A$4:$BA$1686,E$2,FALSE))</f>
        <v>CF</v>
      </c>
      <c r="F1003" s="14" t="str">
        <f>IF($C1003="B",VLOOKUP($A1003,Bat!$A$4:$BG$1500,F$1,FALSE),VLOOKUP($A1003,Pit!$A$4:$BA$1686,F$2,FALSE))</f>
        <v>Jesse</v>
      </c>
      <c r="G1003" s="14" t="str">
        <f>IF($C1003="B",VLOOKUP($A1003,Bat!$A$4:$BG$1500,G$1,FALSE),VLOOKUP($A1003,Pit!$A$4:$BA$1686,G$2,FALSE))</f>
        <v>Mendoza</v>
      </c>
      <c r="H1003" s="14">
        <f>IF($C1003="B",VLOOKUP($A1003,Bat!$A$4:$BG$1500,H$1,FALSE),VLOOKUP($A1003,Pit!$A$4:$BA$1686,H$2,FALSE))</f>
        <v>21</v>
      </c>
      <c r="I1003" s="14" t="str">
        <f>IF($C1003="B",VLOOKUP($A1003,Bat!$A$4:$BG$1500,I$1,FALSE),VLOOKUP($A1003,Pit!$A$4:$BA$1686,I$2,FALSE))</f>
        <v>L</v>
      </c>
      <c r="J1003" s="14" t="str">
        <f>IF($C1003="B",VLOOKUP($A1003,Bat!$A$4:$BG$1500,J$1,FALSE),VLOOKUP($A1003,Pit!$A$4:$BA$1686,J$2,FALSE))</f>
        <v>R</v>
      </c>
      <c r="K1003" s="14" t="str">
        <f>IF($C1003="B",VLOOKUP($A1003,Bat!$A$4:$BG$1500,K$1,FALSE),VLOOKUP($A1003,Pit!$A$4:$BA$1686,K$2,FALSE))</f>
        <v>Low</v>
      </c>
      <c r="L1003" s="15" t="str">
        <f>IF($C1003="B",VLOOKUP($A1003,Bat!$A$4:$BG$1500,L$1,FALSE),VLOOKUP($A1003,Pit!$A$4:$BA$1686,L$2,FALSE))</f>
        <v>Normal</v>
      </c>
      <c r="M1003" s="14">
        <f>IF($C1003="B",VLOOKUP($A1003,Bat!$A$4:$BG$1500,M$1,FALSE),VLOOKUP($A1003,Pit!$A$4:$BA$1686,M$2,FALSE))</f>
        <v>2</v>
      </c>
      <c r="N1003" s="14">
        <f>IF($C1003="B",VLOOKUP($A1003,Bat!$A$4:$BG$1500,N$1,FALSE),VLOOKUP($A1003,Pit!$A$4:$BA$1686,N$2,FALSE))</f>
        <v>4</v>
      </c>
      <c r="O1003" s="14">
        <f>IF($C1003="B",VLOOKUP($A1003,Bat!$A$4:$BG$1500,O$1,FALSE),VLOOKUP($A1003,Pit!$A$4:$BA$1686,O$2,FALSE))</f>
        <v>4</v>
      </c>
      <c r="P1003" s="14">
        <f>IF($C1003="B",VLOOKUP($A1003,Bat!$A$4:$BG$1500,P$1,FALSE),VLOOKUP($A1003,Pit!$A$4:$BA$1686,P$2,FALSE))</f>
        <v>5</v>
      </c>
      <c r="Q1003" s="15">
        <f>IF($C1003="B",VLOOKUP($A1003,Bat!$A$4:$BG$1500,Q$1,FALSE),VLOOKUP($A1003,Pit!$A$4:$BA$1686,Q$2,FALSE))</f>
        <v>2</v>
      </c>
      <c r="R1003" s="16">
        <f>IF($C1003="B",VLOOKUP($A1003,Bat!$A$4:$BG$1500,R$1,FALSE),VLOOKUP($A1003,Pit!$A$4:$BA$1686,R$2,FALSE))</f>
        <v>102.81786613291186</v>
      </c>
      <c r="S1003" s="17">
        <f>IF($C1003="B",VLOOKUP($A1003,Bat!$A$4:$BG$1500,S$1,FALSE),VLOOKUP($A1003,Pit!$A$4:$BA$1686,S$2,FALSE))</f>
        <v>-1.1050473799397678</v>
      </c>
      <c r="T1003" s="48" t="str">
        <f>IF($C1003="B",VLOOKUP($A1003,Bat!$A$4:$BG$1500,T$1,FALSE),VLOOKUP($A1003,Pit!$A$4:$BA$1686,T$2,FALSE))</f>
        <v>$20k</v>
      </c>
      <c r="U1003" s="19">
        <f>IF($C1003="B",VLOOKUP($A1003,Bat!$A$4:$AU$1464,46,FALSE),VLOOKUP($A1003,Pit!$A$4:$BD$1664,55,FALSE))</f>
        <v>800</v>
      </c>
      <c r="V1003" s="19">
        <f>IF($C1003="B",VLOOKUP($A1003,Bat!$A$4:$BA$1464,47,FALSE),VLOOKUP($A1003,Pit!$A$4:$BF$1664,56,FALSE))</f>
        <v>800</v>
      </c>
      <c r="W1003" s="19">
        <f>IF($C1003="B",VLOOKUP($A1003,Bat!$A$4:$BA$1464,48,FALSE),VLOOKUP($A1003,Pit!$A$4:$BF$1664,57,FALSE))</f>
        <v>0</v>
      </c>
      <c r="X1003" s="14">
        <f t="shared" si="68"/>
        <v>1863</v>
      </c>
      <c r="Y1003" s="20">
        <f t="shared" si="69"/>
        <v>1013</v>
      </c>
      <c r="Z1003" s="14" t="str">
        <f>IFERROR(VLOOKUP($D1003,Results37!$F$3:$L$1396,Z$1,FALSE),"")</f>
        <v/>
      </c>
      <c r="AA1003" s="43" t="str">
        <f>IF(ISERROR(VLOOKUP(D1003,Results37!$F$3:$O$1399,AA$1,FALSE)),"",IF(VLOOKUP(D1003,Results37!$F$3:$O$1399,AA$1+1,FALSE)=1,"S"&amp;VLOOKUP(D1003,Results37!$F$3:$O$1399,AA$1,FALSE),VLOOKUP(D1003,Results37!$F$3:$O$1399,AA$1,FALSE)))</f>
        <v/>
      </c>
      <c r="AB1003" s="14" t="str">
        <f>IFERROR(VLOOKUP($D1003,Results37!$F$3:$L$1396,AB$1,FALSE),"")</f>
        <v/>
      </c>
      <c r="AC1003" s="14" t="str">
        <f>IFERROR(VLOOKUP($D1003,Results37!$F$3:$L$1396,AC$1,FALSE),"")</f>
        <v/>
      </c>
      <c r="AD1003" s="14" t="e">
        <f t="shared" si="70"/>
        <v>#VALUE!</v>
      </c>
      <c r="AE1003" s="18" t="str">
        <f>IF(ISERROR(VLOOKUP($AC1003&amp;"-"&amp;$F1003&amp;" "&amp;G1003,Bonuses!$B$1:$G$1006,4,FALSE)),"",INT(VLOOKUP($AC1003&amp;"-"&amp;$F1003&amp;" "&amp;$G1003,Bonuses!$B$1:$G$1006,4,FALSE)))</f>
        <v/>
      </c>
      <c r="AF1003" s="14" t="str">
        <f>AA1003&amp;"."&amp;AB1003&amp;" ("&amp;Z1003&amp;") - "&amp;E1003&amp;" "&amp;F1003&amp;" "&amp;G1003</f>
        <v>. () - CF Jesse Mendoza</v>
      </c>
    </row>
    <row r="1004" spans="1:32" s="19" customFormat="1" hidden="1" x14ac:dyDescent="0.3">
      <c r="A1004" s="19">
        <v>8891</v>
      </c>
      <c r="B1004" s="19">
        <f t="shared" si="67"/>
        <v>0</v>
      </c>
      <c r="C1004" s="14" t="str">
        <f>IF(ISNUMBER(IFERROR(VLOOKUP($A1004,Pit!$A$4:$A$600,1,FALSE),"B")),"P","B")</f>
        <v>B</v>
      </c>
      <c r="D1004" s="15">
        <f>IF($C1004="B",VLOOKUP($A1004,Bat!$A$4:$BG$1500,D$1,FALSE),VLOOKUP($A1004,Pit!$A$4:$BA$1686,D$2,FALSE))</f>
        <v>8891</v>
      </c>
      <c r="E1004" s="14" t="str">
        <f>IF($C1004="B",VLOOKUP($A1004,Bat!$A$4:$BG$1500,E$1,FALSE),VLOOKUP($A1004,Pit!$A$4:$BA$1686,E$2,FALSE))</f>
        <v>C</v>
      </c>
      <c r="F1004" s="14" t="str">
        <f>IF($C1004="B",VLOOKUP($A1004,Bat!$A$4:$BG$1500,F$1,FALSE),VLOOKUP($A1004,Pit!$A$4:$BA$1686,F$2,FALSE))</f>
        <v>Victorio</v>
      </c>
      <c r="G1004" s="14" t="str">
        <f>IF($C1004="B",VLOOKUP($A1004,Bat!$A$4:$BG$1500,G$1,FALSE),VLOOKUP($A1004,Pit!$A$4:$BA$1686,G$2,FALSE))</f>
        <v>Mata</v>
      </c>
      <c r="H1004" s="14">
        <f>IF($C1004="B",VLOOKUP($A1004,Bat!$A$4:$BG$1500,H$1,FALSE),VLOOKUP($A1004,Pit!$A$4:$BA$1686,H$2,FALSE))</f>
        <v>22</v>
      </c>
      <c r="I1004" s="14" t="str">
        <f>IF($C1004="B",VLOOKUP($A1004,Bat!$A$4:$BG$1500,I$1,FALSE),VLOOKUP($A1004,Pit!$A$4:$BA$1686,I$2,FALSE))</f>
        <v>R</v>
      </c>
      <c r="J1004" s="14" t="str">
        <f>IF($C1004="B",VLOOKUP($A1004,Bat!$A$4:$BG$1500,J$1,FALSE),VLOOKUP($A1004,Pit!$A$4:$BA$1686,J$2,FALSE))</f>
        <v>R</v>
      </c>
      <c r="K1004" s="14" t="str">
        <f>IF($C1004="B",VLOOKUP($A1004,Bat!$A$4:$BG$1500,K$1,FALSE),VLOOKUP($A1004,Pit!$A$4:$BA$1686,K$2,FALSE))</f>
        <v>Normal</v>
      </c>
      <c r="L1004" s="15" t="str">
        <f>IF($C1004="B",VLOOKUP($A1004,Bat!$A$4:$BG$1500,L$1,FALSE),VLOOKUP($A1004,Pit!$A$4:$BA$1686,L$2,FALSE))</f>
        <v>Normal</v>
      </c>
      <c r="M1004" s="14">
        <f>IF($C1004="B",VLOOKUP($A1004,Bat!$A$4:$BG$1500,M$1,FALSE),VLOOKUP($A1004,Pit!$A$4:$BA$1686,M$2,FALSE))</f>
        <v>2</v>
      </c>
      <c r="N1004" s="14">
        <f>IF($C1004="B",VLOOKUP($A1004,Bat!$A$4:$BG$1500,N$1,FALSE),VLOOKUP($A1004,Pit!$A$4:$BA$1686,N$2,FALSE))</f>
        <v>4</v>
      </c>
      <c r="O1004" s="14">
        <f>IF($C1004="B",VLOOKUP($A1004,Bat!$A$4:$BG$1500,O$1,FALSE),VLOOKUP($A1004,Pit!$A$4:$BA$1686,O$2,FALSE))</f>
        <v>3</v>
      </c>
      <c r="P1004" s="14">
        <f>IF($C1004="B",VLOOKUP($A1004,Bat!$A$4:$BG$1500,P$1,FALSE),VLOOKUP($A1004,Pit!$A$4:$BA$1686,P$2,FALSE))</f>
        <v>5</v>
      </c>
      <c r="Q1004" s="15">
        <f>IF($C1004="B",VLOOKUP($A1004,Bat!$A$4:$BG$1500,Q$1,FALSE),VLOOKUP($A1004,Pit!$A$4:$BA$1686,Q$2,FALSE))</f>
        <v>3</v>
      </c>
      <c r="R1004" s="16">
        <f>IF($C1004="B",VLOOKUP($A1004,Bat!$A$4:$BG$1500,R$1,FALSE),VLOOKUP($A1004,Pit!$A$4:$BA$1686,R$2,FALSE))</f>
        <v>102.81691319938363</v>
      </c>
      <c r="S1004" s="17">
        <f>IF($C1004="B",VLOOKUP($A1004,Bat!$A$4:$BG$1500,S$1,FALSE),VLOOKUP($A1004,Pit!$A$4:$BA$1686,S$2,FALSE))</f>
        <v>-1.1052464370583361</v>
      </c>
      <c r="T1004" s="48" t="str">
        <f>IF($C1004="B",VLOOKUP($A1004,Bat!$A$4:$BG$1500,T$1,FALSE),VLOOKUP($A1004,Pit!$A$4:$BA$1686,T$2,FALSE))</f>
        <v>-</v>
      </c>
      <c r="U1004" s="19">
        <f>IF($C1004="B",VLOOKUP($A1004,Bat!$A$4:$AU$1464,46,FALSE),VLOOKUP($A1004,Pit!$A$4:$BD$1664,55,FALSE))</f>
        <v>800</v>
      </c>
      <c r="V1004" s="19">
        <f>IF($C1004="B",VLOOKUP($A1004,Bat!$A$4:$BA$1464,47,FALSE),VLOOKUP($A1004,Pit!$A$4:$BF$1664,56,FALSE))</f>
        <v>800</v>
      </c>
      <c r="W1004" s="19">
        <f>IF($C1004="B",VLOOKUP($A1004,Bat!$A$4:$BA$1464,48,FALSE),VLOOKUP($A1004,Pit!$A$4:$BF$1664,57,FALSE))</f>
        <v>0</v>
      </c>
      <c r="X1004" s="14">
        <f t="shared" si="68"/>
        <v>1864</v>
      </c>
      <c r="Y1004" s="20">
        <f t="shared" si="69"/>
        <v>1014</v>
      </c>
      <c r="Z1004" s="14" t="str">
        <f>IFERROR(VLOOKUP($D1004,Results37!$F$3:$L$1396,Z$1,FALSE),"")</f>
        <v/>
      </c>
      <c r="AA1004" s="43" t="str">
        <f>IF(ISERROR(VLOOKUP(D1004,Results37!$F$3:$O$1399,AA$1,FALSE)),"",IF(VLOOKUP(D1004,Results37!$F$3:$O$1399,AA$1+1,FALSE)=1,"S"&amp;VLOOKUP(D1004,Results37!$F$3:$O$1399,AA$1,FALSE),VLOOKUP(D1004,Results37!$F$3:$O$1399,AA$1,FALSE)))</f>
        <v/>
      </c>
      <c r="AB1004" s="14" t="str">
        <f>IFERROR(VLOOKUP($D1004,Results37!$F$3:$L$1396,AB$1,FALSE),"")</f>
        <v/>
      </c>
      <c r="AC1004" s="14" t="str">
        <f>IFERROR(VLOOKUP($D1004,Results37!$F$3:$L$1396,AC$1,FALSE),"")</f>
        <v/>
      </c>
      <c r="AD1004" s="14" t="e">
        <f t="shared" si="70"/>
        <v>#VALUE!</v>
      </c>
      <c r="AE1004" s="18" t="str">
        <f>IF(ISERROR(VLOOKUP($AC1004&amp;"-"&amp;$F1004&amp;" "&amp;G1004,Bonuses!$B$1:$G$1006,4,FALSE)),"",INT(VLOOKUP($AC1004&amp;"-"&amp;$F1004&amp;" "&amp;$G1004,Bonuses!$B$1:$G$1006,4,FALSE)))</f>
        <v/>
      </c>
      <c r="AF1004" s="14" t="str">
        <f>AA1004&amp;"."&amp;AB1004&amp;" ("&amp;Z1004&amp;") - "&amp;E1004&amp;" "&amp;F1004&amp;" "&amp;G1004</f>
        <v>. () - C Victorio Mata</v>
      </c>
    </row>
    <row r="1005" spans="1:32" s="19" customFormat="1" hidden="1" x14ac:dyDescent="0.3">
      <c r="A1005" s="19">
        <v>8565</v>
      </c>
      <c r="B1005" s="19">
        <f t="shared" si="67"/>
        <v>0</v>
      </c>
      <c r="C1005" s="14" t="str">
        <f>IF(ISNUMBER(IFERROR(VLOOKUP($A1005,Pit!$A$4:$A$600,1,FALSE),"B")),"P","B")</f>
        <v>P</v>
      </c>
      <c r="D1005" s="15">
        <f>IF($C1005="B",VLOOKUP($A1005,Bat!$A$4:$BG$1500,D$1,FALSE),VLOOKUP($A1005,Pit!$A$4:$BA$1686,D$2,FALSE))</f>
        <v>8565</v>
      </c>
      <c r="E1005" s="14" t="str">
        <f>IF($C1005="B",VLOOKUP($A1005,Bat!$A$4:$BG$1500,E$1,FALSE),VLOOKUP($A1005,Pit!$A$4:$BA$1686,E$2,FALSE))</f>
        <v>RP</v>
      </c>
      <c r="F1005" s="14" t="str">
        <f>IF($C1005="B",VLOOKUP($A1005,Bat!$A$4:$BG$1500,F$1,FALSE),VLOOKUP($A1005,Pit!$A$4:$BA$1686,F$2,FALSE))</f>
        <v>Bill</v>
      </c>
      <c r="G1005" s="14" t="str">
        <f>IF($C1005="B",VLOOKUP($A1005,Bat!$A$4:$BG$1500,G$1,FALSE),VLOOKUP($A1005,Pit!$A$4:$BA$1686,G$2,FALSE))</f>
        <v>George</v>
      </c>
      <c r="H1005" s="14">
        <f>IF($C1005="B",VLOOKUP($A1005,Bat!$A$4:$BG$1500,H$1,FALSE),VLOOKUP($A1005,Pit!$A$4:$BA$1686,H$2,FALSE))</f>
        <v>21</v>
      </c>
      <c r="I1005" s="14" t="str">
        <f>IF($C1005="B",VLOOKUP($A1005,Bat!$A$4:$BG$1500,I$1,FALSE),VLOOKUP($A1005,Pit!$A$4:$BA$1686,I$2,FALSE))</f>
        <v>R</v>
      </c>
      <c r="J1005" s="14" t="str">
        <f>IF($C1005="B",VLOOKUP($A1005,Bat!$A$4:$BG$1500,J$1,FALSE),VLOOKUP($A1005,Pit!$A$4:$BA$1686,J$2,FALSE))</f>
        <v>R</v>
      </c>
      <c r="K1005" s="14" t="str">
        <f>IF($C1005="B",VLOOKUP($A1005,Bat!$A$4:$BG$1500,K$1,FALSE),VLOOKUP($A1005,Pit!$A$4:$BA$1686,K$2,FALSE))</f>
        <v>Normal</v>
      </c>
      <c r="L1005" s="15" t="str">
        <f>IF($C1005="B",VLOOKUP($A1005,Bat!$A$4:$BG$1500,L$1,FALSE),VLOOKUP($A1005,Pit!$A$4:$BA$1686,L$2,FALSE))</f>
        <v>Normal</v>
      </c>
      <c r="M1005" s="14">
        <f>IF($C1005="B",VLOOKUP($A1005,Bat!$A$4:$BG$1500,M$1,FALSE),VLOOKUP($A1005,Pit!$A$4:$BA$1686,M$2,FALSE))</f>
        <v>4</v>
      </c>
      <c r="N1005" s="14">
        <f>IF($C1005="B",VLOOKUP($A1005,Bat!$A$4:$BG$1500,N$1,FALSE),VLOOKUP($A1005,Pit!$A$4:$BA$1686,N$2,FALSE))</f>
        <v>1</v>
      </c>
      <c r="O1005" s="14">
        <f>IF($C1005="B",VLOOKUP($A1005,Bat!$A$4:$BG$1500,O$1,FALSE),VLOOKUP($A1005,Pit!$A$4:$BA$1686,O$2,FALSE))</f>
        <v>2</v>
      </c>
      <c r="P1005" s="14" t="str">
        <f>IF($C1005="B",VLOOKUP($A1005,Bat!$A$4:$BG$1500,P$1,FALSE),VLOOKUP($A1005,Pit!$A$4:$BA$1686,P$2,FALSE))</f>
        <v>87-89 Mph</v>
      </c>
      <c r="Q1005" s="15">
        <f>IF($C1005="B",VLOOKUP($A1005,Bat!$A$4:$BG$1500,Q$1,FALSE),VLOOKUP($A1005,Pit!$A$4:$BA$1686,Q$2,FALSE))</f>
        <v>2</v>
      </c>
      <c r="R1005" s="16">
        <f>IF($C1005="B",VLOOKUP($A1005,Bat!$A$4:$BG$1500,R$1,FALSE),VLOOKUP($A1005,Pit!$A$4:$BA$1686,R$2,FALSE))</f>
        <v>89.869946248664164</v>
      </c>
      <c r="S1005" s="17">
        <f>IF($C1005="B",VLOOKUP($A1005,Bat!$A$4:$BG$1500,S$1,FALSE),VLOOKUP($A1005,Pit!$A$4:$BA$1686,S$2,FALSE))</f>
        <v>-1.0267283165029619</v>
      </c>
      <c r="T1005" s="48" t="str">
        <f>IF($C1005="B",VLOOKUP($A1005,Bat!$A$4:$BG$1500,T$1,FALSE),VLOOKUP($A1005,Pit!$A$4:$BA$1686,T$2,FALSE))</f>
        <v>$20k</v>
      </c>
      <c r="U1005" s="19">
        <f>IF($C1005="B",VLOOKUP($A1005,Bat!$A$4:$AU$1464,46,FALSE),VLOOKUP($A1005,Pit!$A$4:$BD$1664,55,FALSE))</f>
        <v>800</v>
      </c>
      <c r="V1005" s="19">
        <f>IF($C1005="B",VLOOKUP($A1005,Bat!$A$4:$BA$1464,47,FALSE),VLOOKUP($A1005,Pit!$A$4:$BF$1664,56,FALSE))</f>
        <v>800</v>
      </c>
      <c r="W1005" s="19">
        <f>IF($C1005="B",VLOOKUP($A1005,Bat!$A$4:$BA$1464,48,FALSE),VLOOKUP($A1005,Pit!$A$4:$BF$1664,57,FALSE))</f>
        <v>0</v>
      </c>
      <c r="X1005" s="14">
        <f t="shared" si="68"/>
        <v>1845</v>
      </c>
      <c r="Y1005" s="20">
        <f t="shared" si="69"/>
        <v>995</v>
      </c>
      <c r="Z1005" s="14" t="str">
        <f>IFERROR(VLOOKUP($D1005,Results37!$F$3:$L$1396,Z$1,FALSE),"")</f>
        <v/>
      </c>
      <c r="AA1005" s="43" t="str">
        <f>IF(ISERROR(VLOOKUP(D1005,Results37!$F$3:$O$1399,AA$1,FALSE)),"",IF(VLOOKUP(D1005,Results37!$F$3:$O$1399,AA$1+1,FALSE)=1,"S"&amp;VLOOKUP(D1005,Results37!$F$3:$O$1399,AA$1,FALSE),VLOOKUP(D1005,Results37!$F$3:$O$1399,AA$1,FALSE)))</f>
        <v/>
      </c>
      <c r="AB1005" s="14" t="str">
        <f>IFERROR(VLOOKUP($D1005,Results37!$F$3:$L$1396,AB$1,FALSE),"")</f>
        <v/>
      </c>
      <c r="AC1005" s="14" t="str">
        <f>IFERROR(VLOOKUP($D1005,Results37!$F$3:$L$1396,AC$1,FALSE),"")</f>
        <v/>
      </c>
      <c r="AD1005" s="14" t="e">
        <f t="shared" si="70"/>
        <v>#VALUE!</v>
      </c>
      <c r="AE1005" s="18" t="str">
        <f>IF(ISERROR(VLOOKUP($AC1005&amp;"-"&amp;$F1005&amp;" "&amp;G1005,Bonuses!$B$1:$G$1006,4,FALSE)),"",INT(VLOOKUP($AC1005&amp;"-"&amp;$F1005&amp;" "&amp;$G1005,Bonuses!$B$1:$G$1006,4,FALSE)))</f>
        <v/>
      </c>
      <c r="AF1005" s="14" t="str">
        <f>AA1005&amp;"."&amp;AB1005&amp;" ("&amp;Z1005&amp;") - "&amp;E1005&amp;" "&amp;F1005&amp;" "&amp;G1005</f>
        <v>. () - RP Bill George</v>
      </c>
    </row>
    <row r="1006" spans="1:32" s="19" customFormat="1" hidden="1" x14ac:dyDescent="0.3">
      <c r="A1006" s="19">
        <v>8338</v>
      </c>
      <c r="B1006" s="19">
        <f t="shared" si="67"/>
        <v>0</v>
      </c>
      <c r="C1006" s="14" t="str">
        <f>IF(ISNUMBER(IFERROR(VLOOKUP($A1006,Pit!$A$4:$A$600,1,FALSE),"B")),"P","B")</f>
        <v>B</v>
      </c>
      <c r="D1006" s="15">
        <f>IF($C1006="B",VLOOKUP($A1006,Bat!$A$4:$BG$1500,D$1,FALSE),VLOOKUP($A1006,Pit!$A$4:$BA$1686,D$2,FALSE))</f>
        <v>8338</v>
      </c>
      <c r="E1006" s="14" t="str">
        <f>IF($C1006="B",VLOOKUP($A1006,Bat!$A$4:$BG$1500,E$1,FALSE),VLOOKUP($A1006,Pit!$A$4:$BA$1686,E$2,FALSE))</f>
        <v>SS</v>
      </c>
      <c r="F1006" s="14" t="str">
        <f>IF($C1006="B",VLOOKUP($A1006,Bat!$A$4:$BG$1500,F$1,FALSE),VLOOKUP($A1006,Pit!$A$4:$BA$1686,F$2,FALSE))</f>
        <v>Justin</v>
      </c>
      <c r="G1006" s="14" t="str">
        <f>IF($C1006="B",VLOOKUP($A1006,Bat!$A$4:$BG$1500,G$1,FALSE),VLOOKUP($A1006,Pit!$A$4:$BA$1686,G$2,FALSE))</f>
        <v>Morgan</v>
      </c>
      <c r="H1006" s="14">
        <f>IF($C1006="B",VLOOKUP($A1006,Bat!$A$4:$BG$1500,H$1,FALSE),VLOOKUP($A1006,Pit!$A$4:$BA$1686,H$2,FALSE))</f>
        <v>21</v>
      </c>
      <c r="I1006" s="14" t="str">
        <f>IF($C1006="B",VLOOKUP($A1006,Bat!$A$4:$BG$1500,I$1,FALSE),VLOOKUP($A1006,Pit!$A$4:$BA$1686,I$2,FALSE))</f>
        <v>S</v>
      </c>
      <c r="J1006" s="14" t="str">
        <f>IF($C1006="B",VLOOKUP($A1006,Bat!$A$4:$BG$1500,J$1,FALSE),VLOOKUP($A1006,Pit!$A$4:$BA$1686,J$2,FALSE))</f>
        <v>R</v>
      </c>
      <c r="K1006" s="14" t="str">
        <f>IF($C1006="B",VLOOKUP($A1006,Bat!$A$4:$BG$1500,K$1,FALSE),VLOOKUP($A1006,Pit!$A$4:$BA$1686,K$2,FALSE))</f>
        <v>Low</v>
      </c>
      <c r="L1006" s="15" t="str">
        <f>IF($C1006="B",VLOOKUP($A1006,Bat!$A$4:$BG$1500,L$1,FALSE),VLOOKUP($A1006,Pit!$A$4:$BA$1686,L$2,FALSE))</f>
        <v>Normal</v>
      </c>
      <c r="M1006" s="14">
        <f>IF($C1006="B",VLOOKUP($A1006,Bat!$A$4:$BG$1500,M$1,FALSE),VLOOKUP($A1006,Pit!$A$4:$BA$1686,M$2,FALSE))</f>
        <v>2</v>
      </c>
      <c r="N1006" s="14">
        <f>IF($C1006="B",VLOOKUP($A1006,Bat!$A$4:$BG$1500,N$1,FALSE),VLOOKUP($A1006,Pit!$A$4:$BA$1686,N$2,FALSE))</f>
        <v>4</v>
      </c>
      <c r="O1006" s="14">
        <f>IF($C1006="B",VLOOKUP($A1006,Bat!$A$4:$BG$1500,O$1,FALSE),VLOOKUP($A1006,Pit!$A$4:$BA$1686,O$2,FALSE))</f>
        <v>3</v>
      </c>
      <c r="P1006" s="14">
        <f>IF($C1006="B",VLOOKUP($A1006,Bat!$A$4:$BG$1500,P$1,FALSE),VLOOKUP($A1006,Pit!$A$4:$BA$1686,P$2,FALSE))</f>
        <v>5</v>
      </c>
      <c r="Q1006" s="15">
        <f>IF($C1006="B",VLOOKUP($A1006,Bat!$A$4:$BG$1500,Q$1,FALSE),VLOOKUP($A1006,Pit!$A$4:$BA$1686,Q$2,FALSE))</f>
        <v>3</v>
      </c>
      <c r="R1006" s="16">
        <f>IF($C1006="B",VLOOKUP($A1006,Bat!$A$4:$BG$1500,R$1,FALSE),VLOOKUP($A1006,Pit!$A$4:$BA$1686,R$2,FALSE))</f>
        <v>102.77568666076242</v>
      </c>
      <c r="S1006" s="17">
        <f>IF($C1006="B",VLOOKUP($A1006,Bat!$A$4:$BG$1500,S$1,FALSE),VLOOKUP($A1006,Pit!$A$4:$BA$1686,S$2,FALSE))</f>
        <v>-1.1138581982603653</v>
      </c>
      <c r="T1006" s="48" t="str">
        <f>IF($C1006="B",VLOOKUP($A1006,Bat!$A$4:$BG$1500,T$1,FALSE),VLOOKUP($A1006,Pit!$A$4:$BA$1686,T$2,FALSE))</f>
        <v>-</v>
      </c>
      <c r="U1006" s="19">
        <f>IF($C1006="B",VLOOKUP($A1006,Bat!$A$4:$AU$1464,46,FALSE),VLOOKUP($A1006,Pit!$A$4:$BD$1664,55,FALSE))</f>
        <v>800</v>
      </c>
      <c r="V1006" s="19">
        <f>IF($C1006="B",VLOOKUP($A1006,Bat!$A$4:$BA$1464,47,FALSE),VLOOKUP($A1006,Pit!$A$4:$BF$1664,56,FALSE))</f>
        <v>800</v>
      </c>
      <c r="W1006" s="19">
        <f>IF($C1006="B",VLOOKUP($A1006,Bat!$A$4:$BA$1464,48,FALSE),VLOOKUP($A1006,Pit!$A$4:$BF$1664,57,FALSE))</f>
        <v>0</v>
      </c>
      <c r="X1006" s="14">
        <f t="shared" si="68"/>
        <v>1867</v>
      </c>
      <c r="Y1006" s="20">
        <f t="shared" si="69"/>
        <v>1017</v>
      </c>
      <c r="Z1006" s="14" t="str">
        <f>IFERROR(VLOOKUP($D1006,Results37!$F$3:$L$1396,Z$1,FALSE),"")</f>
        <v/>
      </c>
      <c r="AA1006" s="43" t="str">
        <f>IF(ISERROR(VLOOKUP(D1006,Results37!$F$3:$O$1399,AA$1,FALSE)),"",IF(VLOOKUP(D1006,Results37!$F$3:$O$1399,AA$1+1,FALSE)=1,"S"&amp;VLOOKUP(D1006,Results37!$F$3:$O$1399,AA$1,FALSE),VLOOKUP(D1006,Results37!$F$3:$O$1399,AA$1,FALSE)))</f>
        <v/>
      </c>
      <c r="AB1006" s="14" t="str">
        <f>IFERROR(VLOOKUP($D1006,Results37!$F$3:$L$1396,AB$1,FALSE),"")</f>
        <v/>
      </c>
      <c r="AC1006" s="14" t="str">
        <f>IFERROR(VLOOKUP($D1006,Results37!$F$3:$L$1396,AC$1,FALSE),"")</f>
        <v/>
      </c>
      <c r="AD1006" s="14" t="e">
        <f t="shared" si="70"/>
        <v>#VALUE!</v>
      </c>
      <c r="AE1006" s="18" t="str">
        <f>IF(ISERROR(VLOOKUP($AC1006&amp;"-"&amp;$F1006&amp;" "&amp;G1006,Bonuses!$B$1:$G$1006,4,FALSE)),"",INT(VLOOKUP($AC1006&amp;"-"&amp;$F1006&amp;" "&amp;$G1006,Bonuses!$B$1:$G$1006,4,FALSE)))</f>
        <v/>
      </c>
      <c r="AF1006" s="14" t="str">
        <f>AA1006&amp;"."&amp;AB1006&amp;" ("&amp;Z1006&amp;") - "&amp;E1006&amp;" "&amp;F1006&amp;" "&amp;G1006</f>
        <v>. () - SS Justin Morgan</v>
      </c>
    </row>
    <row r="1007" spans="1:32" s="19" customFormat="1" hidden="1" x14ac:dyDescent="0.3">
      <c r="A1007" s="19">
        <v>10799</v>
      </c>
      <c r="B1007" s="19">
        <f t="shared" si="67"/>
        <v>0</v>
      </c>
      <c r="C1007" s="14" t="str">
        <f>IF(ISNUMBER(IFERROR(VLOOKUP($A1007,Pit!$A$4:$A$600,1,FALSE),"B")),"P","B")</f>
        <v>B</v>
      </c>
      <c r="D1007" s="15">
        <f>IF($C1007="B",VLOOKUP($A1007,Bat!$A$4:$BG$1500,D$1,FALSE),VLOOKUP($A1007,Pit!$A$4:$BA$1686,D$2,FALSE))</f>
        <v>10799</v>
      </c>
      <c r="E1007" s="14" t="str">
        <f>IF($C1007="B",VLOOKUP($A1007,Bat!$A$4:$BG$1500,E$1,FALSE),VLOOKUP($A1007,Pit!$A$4:$BA$1686,E$2,FALSE))</f>
        <v>C</v>
      </c>
      <c r="F1007" s="14" t="str">
        <f>IF($C1007="B",VLOOKUP($A1007,Bat!$A$4:$BG$1500,F$1,FALSE),VLOOKUP($A1007,Pit!$A$4:$BA$1686,F$2,FALSE))</f>
        <v>Okakura</v>
      </c>
      <c r="G1007" s="14" t="str">
        <f>IF($C1007="B",VLOOKUP($A1007,Bat!$A$4:$BG$1500,G$1,FALSE),VLOOKUP($A1007,Pit!$A$4:$BA$1686,G$2,FALSE))</f>
        <v>Kogawa</v>
      </c>
      <c r="H1007" s="14">
        <f>IF($C1007="B",VLOOKUP($A1007,Bat!$A$4:$BG$1500,H$1,FALSE),VLOOKUP($A1007,Pit!$A$4:$BA$1686,H$2,FALSE))</f>
        <v>22</v>
      </c>
      <c r="I1007" s="14" t="str">
        <f>IF($C1007="B",VLOOKUP($A1007,Bat!$A$4:$BG$1500,I$1,FALSE),VLOOKUP($A1007,Pit!$A$4:$BA$1686,I$2,FALSE))</f>
        <v>R</v>
      </c>
      <c r="J1007" s="14" t="str">
        <f>IF($C1007="B",VLOOKUP($A1007,Bat!$A$4:$BG$1500,J$1,FALSE),VLOOKUP($A1007,Pit!$A$4:$BA$1686,J$2,FALSE))</f>
        <v>R</v>
      </c>
      <c r="K1007" s="14" t="str">
        <f>IF($C1007="B",VLOOKUP($A1007,Bat!$A$4:$BG$1500,K$1,FALSE),VLOOKUP($A1007,Pit!$A$4:$BA$1686,K$2,FALSE))</f>
        <v>Low</v>
      </c>
      <c r="L1007" s="15" t="str">
        <f>IF($C1007="B",VLOOKUP($A1007,Bat!$A$4:$BG$1500,L$1,FALSE),VLOOKUP($A1007,Pit!$A$4:$BA$1686,L$2,FALSE))</f>
        <v>Normal</v>
      </c>
      <c r="M1007" s="14">
        <f>IF($C1007="B",VLOOKUP($A1007,Bat!$A$4:$BG$1500,M$1,FALSE),VLOOKUP($A1007,Pit!$A$4:$BA$1686,M$2,FALSE))</f>
        <v>2</v>
      </c>
      <c r="N1007" s="14">
        <f>IF($C1007="B",VLOOKUP($A1007,Bat!$A$4:$BG$1500,N$1,FALSE),VLOOKUP($A1007,Pit!$A$4:$BA$1686,N$2,FALSE))</f>
        <v>4</v>
      </c>
      <c r="O1007" s="14">
        <f>IF($C1007="B",VLOOKUP($A1007,Bat!$A$4:$BG$1500,O$1,FALSE),VLOOKUP($A1007,Pit!$A$4:$BA$1686,O$2,FALSE))</f>
        <v>3</v>
      </c>
      <c r="P1007" s="14">
        <f>IF($C1007="B",VLOOKUP($A1007,Bat!$A$4:$BG$1500,P$1,FALSE),VLOOKUP($A1007,Pit!$A$4:$BA$1686,P$2,FALSE))</f>
        <v>6</v>
      </c>
      <c r="Q1007" s="15">
        <f>IF($C1007="B",VLOOKUP($A1007,Bat!$A$4:$BG$1500,Q$1,FALSE),VLOOKUP($A1007,Pit!$A$4:$BA$1686,Q$2,FALSE))</f>
        <v>3</v>
      </c>
      <c r="R1007" s="16">
        <f>IF($C1007="B",VLOOKUP($A1007,Bat!$A$4:$BG$1500,R$1,FALSE),VLOOKUP($A1007,Pit!$A$4:$BA$1686,R$2,FALSE))</f>
        <v>102.76470653788367</v>
      </c>
      <c r="S1007" s="17">
        <f>IF($C1007="B",VLOOKUP($A1007,Bat!$A$4:$BG$1500,S$1,FALSE),VLOOKUP($A1007,Pit!$A$4:$BA$1686,S$2,FALSE))</f>
        <v>-1.1161518226916936</v>
      </c>
      <c r="T1007" s="48" t="str">
        <f>IF($C1007="B",VLOOKUP($A1007,Bat!$A$4:$BG$1500,T$1,FALSE),VLOOKUP($A1007,Pit!$A$4:$BA$1686,T$2,FALSE))</f>
        <v>-</v>
      </c>
      <c r="U1007" s="19">
        <f>IF($C1007="B",VLOOKUP($A1007,Bat!$A$4:$AU$1464,46,FALSE),VLOOKUP($A1007,Pit!$A$4:$BD$1664,55,FALSE))</f>
        <v>800</v>
      </c>
      <c r="V1007" s="19">
        <f>IF($C1007="B",VLOOKUP($A1007,Bat!$A$4:$BA$1464,47,FALSE),VLOOKUP($A1007,Pit!$A$4:$BF$1664,56,FALSE))</f>
        <v>800</v>
      </c>
      <c r="W1007" s="19">
        <f>IF($C1007="B",VLOOKUP($A1007,Bat!$A$4:$BA$1464,48,FALSE),VLOOKUP($A1007,Pit!$A$4:$BF$1664,57,FALSE))</f>
        <v>0</v>
      </c>
      <c r="X1007" s="14">
        <f t="shared" si="68"/>
        <v>1869</v>
      </c>
      <c r="Y1007" s="20">
        <f t="shared" si="69"/>
        <v>1019</v>
      </c>
      <c r="Z1007" s="14" t="str">
        <f>IFERROR(VLOOKUP($D1007,Results37!$F$3:$L$1396,Z$1,FALSE),"")</f>
        <v/>
      </c>
      <c r="AA1007" s="43" t="str">
        <f>IF(ISERROR(VLOOKUP(D1007,Results37!$F$3:$O$1399,AA$1,FALSE)),"",IF(VLOOKUP(D1007,Results37!$F$3:$O$1399,AA$1+1,FALSE)=1,"S"&amp;VLOOKUP(D1007,Results37!$F$3:$O$1399,AA$1,FALSE),VLOOKUP(D1007,Results37!$F$3:$O$1399,AA$1,FALSE)))</f>
        <v/>
      </c>
      <c r="AB1007" s="14" t="str">
        <f>IFERROR(VLOOKUP($D1007,Results37!$F$3:$L$1396,AB$1,FALSE),"")</f>
        <v/>
      </c>
      <c r="AC1007" s="14" t="str">
        <f>IFERROR(VLOOKUP($D1007,Results37!$F$3:$L$1396,AC$1,FALSE),"")</f>
        <v/>
      </c>
      <c r="AD1007" s="14" t="e">
        <f t="shared" si="70"/>
        <v>#VALUE!</v>
      </c>
      <c r="AE1007" s="18" t="str">
        <f>IF(ISERROR(VLOOKUP($AC1007&amp;"-"&amp;$F1007&amp;" "&amp;G1007,Bonuses!$B$1:$G$1006,4,FALSE)),"",INT(VLOOKUP($AC1007&amp;"-"&amp;$F1007&amp;" "&amp;$G1007,Bonuses!$B$1:$G$1006,4,FALSE)))</f>
        <v/>
      </c>
      <c r="AF1007" s="14" t="str">
        <f>AA1007&amp;"."&amp;AB1007&amp;" ("&amp;Z1007&amp;") - "&amp;E1007&amp;" "&amp;F1007&amp;" "&amp;G1007</f>
        <v>. () - C Okakura Kogawa</v>
      </c>
    </row>
    <row r="1008" spans="1:32" s="19" customFormat="1" hidden="1" x14ac:dyDescent="0.3">
      <c r="A1008" s="19">
        <v>7992</v>
      </c>
      <c r="B1008" s="19">
        <f t="shared" si="67"/>
        <v>0</v>
      </c>
      <c r="C1008" s="14" t="str">
        <f>IF(ISNUMBER(IFERROR(VLOOKUP($A1008,Pit!$A$4:$A$600,1,FALSE),"B")),"P","B")</f>
        <v>P</v>
      </c>
      <c r="D1008" s="15">
        <f>IF($C1008="B",VLOOKUP($A1008,Bat!$A$4:$BG$1500,D$1,FALSE),VLOOKUP($A1008,Pit!$A$4:$BA$1686,D$2,FALSE))</f>
        <v>7992</v>
      </c>
      <c r="E1008" s="14" t="str">
        <f>IF($C1008="B",VLOOKUP($A1008,Bat!$A$4:$BG$1500,E$1,FALSE),VLOOKUP($A1008,Pit!$A$4:$BA$1686,E$2,FALSE))</f>
        <v>RP</v>
      </c>
      <c r="F1008" s="14" t="str">
        <f>IF($C1008="B",VLOOKUP($A1008,Bat!$A$4:$BG$1500,F$1,FALSE),VLOOKUP($A1008,Pit!$A$4:$BA$1686,F$2,FALSE))</f>
        <v>Louis</v>
      </c>
      <c r="G1008" s="14" t="str">
        <f>IF($C1008="B",VLOOKUP($A1008,Bat!$A$4:$BG$1500,G$1,FALSE),VLOOKUP($A1008,Pit!$A$4:$BA$1686,G$2,FALSE))</f>
        <v>Boyd</v>
      </c>
      <c r="H1008" s="14">
        <f>IF($C1008="B",VLOOKUP($A1008,Bat!$A$4:$BG$1500,H$1,FALSE),VLOOKUP($A1008,Pit!$A$4:$BA$1686,H$2,FALSE))</f>
        <v>21</v>
      </c>
      <c r="I1008" s="14" t="str">
        <f>IF($C1008="B",VLOOKUP($A1008,Bat!$A$4:$BG$1500,I$1,FALSE),VLOOKUP($A1008,Pit!$A$4:$BA$1686,I$2,FALSE))</f>
        <v>R</v>
      </c>
      <c r="J1008" s="14" t="str">
        <f>IF($C1008="B",VLOOKUP($A1008,Bat!$A$4:$BG$1500,J$1,FALSE),VLOOKUP($A1008,Pit!$A$4:$BA$1686,J$2,FALSE))</f>
        <v>L</v>
      </c>
      <c r="K1008" s="14" t="str">
        <f>IF($C1008="B",VLOOKUP($A1008,Bat!$A$4:$BG$1500,K$1,FALSE),VLOOKUP($A1008,Pit!$A$4:$BA$1686,K$2,FALSE))</f>
        <v>Normal</v>
      </c>
      <c r="L1008" s="15" t="str">
        <f>IF($C1008="B",VLOOKUP($A1008,Bat!$A$4:$BG$1500,L$1,FALSE),VLOOKUP($A1008,Pit!$A$4:$BA$1686,L$2,FALSE))</f>
        <v>Normal</v>
      </c>
      <c r="M1008" s="14">
        <f>IF($C1008="B",VLOOKUP($A1008,Bat!$A$4:$BG$1500,M$1,FALSE),VLOOKUP($A1008,Pit!$A$4:$BA$1686,M$2,FALSE))</f>
        <v>5</v>
      </c>
      <c r="N1008" s="14">
        <f>IF($C1008="B",VLOOKUP($A1008,Bat!$A$4:$BG$1500,N$1,FALSE),VLOOKUP($A1008,Pit!$A$4:$BA$1686,N$2,FALSE))</f>
        <v>1</v>
      </c>
      <c r="O1008" s="14">
        <f>IF($C1008="B",VLOOKUP($A1008,Bat!$A$4:$BG$1500,O$1,FALSE),VLOOKUP($A1008,Pit!$A$4:$BA$1686,O$2,FALSE))</f>
        <v>1</v>
      </c>
      <c r="P1008" s="14" t="str">
        <f>IF($C1008="B",VLOOKUP($A1008,Bat!$A$4:$BG$1500,P$1,FALSE),VLOOKUP($A1008,Pit!$A$4:$BA$1686,P$2,FALSE))</f>
        <v>89-91 Mph</v>
      </c>
      <c r="Q1008" s="15">
        <f>IF($C1008="B",VLOOKUP($A1008,Bat!$A$4:$BG$1500,Q$1,FALSE),VLOOKUP($A1008,Pit!$A$4:$BA$1686,Q$2,FALSE))</f>
        <v>9</v>
      </c>
      <c r="R1008" s="16">
        <f>IF($C1008="B",VLOOKUP($A1008,Bat!$A$4:$BG$1500,R$1,FALSE),VLOOKUP($A1008,Pit!$A$4:$BA$1686,R$2,FALSE))</f>
        <v>89.704157633431663</v>
      </c>
      <c r="S1008" s="17">
        <f>IF($C1008="B",VLOOKUP($A1008,Bat!$A$4:$BG$1500,S$1,FALSE),VLOOKUP($A1008,Pit!$A$4:$BA$1686,S$2,FALSE))</f>
        <v>-1.0420234211415267</v>
      </c>
      <c r="T1008" s="48" t="str">
        <f>IF($C1008="B",VLOOKUP($A1008,Bat!$A$4:$BG$1500,T$1,FALSE),VLOOKUP($A1008,Pit!$A$4:$BA$1686,T$2,FALSE))</f>
        <v>-</v>
      </c>
      <c r="U1008" s="19">
        <f>IF($C1008="B",VLOOKUP($A1008,Bat!$A$4:$AU$1464,46,FALSE),VLOOKUP($A1008,Pit!$A$4:$BD$1664,55,FALSE))</f>
        <v>800</v>
      </c>
      <c r="V1008" s="19">
        <f>IF($C1008="B",VLOOKUP($A1008,Bat!$A$4:$BA$1464,47,FALSE),VLOOKUP($A1008,Pit!$A$4:$BF$1664,56,FALSE))</f>
        <v>800</v>
      </c>
      <c r="W1008" s="19">
        <f>IF($C1008="B",VLOOKUP($A1008,Bat!$A$4:$BA$1464,48,FALSE),VLOOKUP($A1008,Pit!$A$4:$BF$1664,57,FALSE))</f>
        <v>0</v>
      </c>
      <c r="X1008" s="14">
        <f t="shared" si="68"/>
        <v>1848</v>
      </c>
      <c r="Y1008" s="20">
        <f t="shared" si="69"/>
        <v>998</v>
      </c>
      <c r="Z1008" s="14" t="str">
        <f>IFERROR(VLOOKUP($D1008,Results37!$F$3:$L$1396,Z$1,FALSE),"")</f>
        <v/>
      </c>
      <c r="AA1008" s="43" t="str">
        <f>IF(ISERROR(VLOOKUP(D1008,Results37!$F$3:$O$1399,AA$1,FALSE)),"",IF(VLOOKUP(D1008,Results37!$F$3:$O$1399,AA$1+1,FALSE)=1,"S"&amp;VLOOKUP(D1008,Results37!$F$3:$O$1399,AA$1,FALSE),VLOOKUP(D1008,Results37!$F$3:$O$1399,AA$1,FALSE)))</f>
        <v/>
      </c>
      <c r="AB1008" s="14" t="str">
        <f>IFERROR(VLOOKUP($D1008,Results37!$F$3:$L$1396,AB$1,FALSE),"")</f>
        <v/>
      </c>
      <c r="AC1008" s="14" t="str">
        <f>IFERROR(VLOOKUP($D1008,Results37!$F$3:$L$1396,AC$1,FALSE),"")</f>
        <v/>
      </c>
      <c r="AD1008" s="14" t="e">
        <f t="shared" si="70"/>
        <v>#VALUE!</v>
      </c>
      <c r="AE1008" s="18" t="str">
        <f>IF(ISERROR(VLOOKUP($AC1008&amp;"-"&amp;$F1008&amp;" "&amp;G1008,Bonuses!$B$1:$G$1006,4,FALSE)),"",INT(VLOOKUP($AC1008&amp;"-"&amp;$F1008&amp;" "&amp;$G1008,Bonuses!$B$1:$G$1006,4,FALSE)))</f>
        <v/>
      </c>
      <c r="AF1008" s="14" t="str">
        <f>IF(ISERROR(VLOOKUP($AC1008&amp;"-"&amp;$F1008,Bonuses!$B$1:$G$1006,5,FALSE)),"",IF(VLOOKUP($AC1008&amp;"-"&amp;$F1008,Bonuses!$B$1:$G$1006,5,FALSE)="","",VLOOKUP($AC1008&amp;"-"&amp;$F1008,Bonuses!$B$1:$G$1006,6,FALSE)&amp;" yrs, "&amp;VLOOKUP($AC1008&amp;"-"&amp;$F1008,Bonuses!$B$1:$G$1006,5,FALSE)))</f>
        <v/>
      </c>
    </row>
    <row r="1009" spans="1:32" s="19" customFormat="1" hidden="1" x14ac:dyDescent="0.3">
      <c r="A1009" s="19">
        <v>15583</v>
      </c>
      <c r="B1009" s="19">
        <f t="shared" si="67"/>
        <v>0</v>
      </c>
      <c r="C1009" s="14" t="str">
        <f>IF(ISNUMBER(IFERROR(VLOOKUP($A1009,Pit!$A$4:$A$600,1,FALSE),"B")),"P","B")</f>
        <v>B</v>
      </c>
      <c r="D1009" s="15">
        <f>IF($C1009="B",VLOOKUP($A1009,Bat!$A$4:$BG$1500,D$1,FALSE),VLOOKUP($A1009,Pit!$A$4:$BA$1686,D$2,FALSE))</f>
        <v>15583</v>
      </c>
      <c r="E1009" s="14" t="str">
        <f>IF($C1009="B",VLOOKUP($A1009,Bat!$A$4:$BG$1500,E$1,FALSE),VLOOKUP($A1009,Pit!$A$4:$BA$1686,E$2,FALSE))</f>
        <v>3B</v>
      </c>
      <c r="F1009" s="14" t="str">
        <f>IF($C1009="B",VLOOKUP($A1009,Bat!$A$4:$BG$1500,F$1,FALSE),VLOOKUP($A1009,Pit!$A$4:$BA$1686,F$2,FALSE))</f>
        <v>Takeji</v>
      </c>
      <c r="G1009" s="14" t="str">
        <f>IF($C1009="B",VLOOKUP($A1009,Bat!$A$4:$BG$1500,G$1,FALSE),VLOOKUP($A1009,Pit!$A$4:$BA$1686,G$2,FALSE))</f>
        <v>Kanno</v>
      </c>
      <c r="H1009" s="14">
        <f>IF($C1009="B",VLOOKUP($A1009,Bat!$A$4:$BG$1500,H$1,FALSE),VLOOKUP($A1009,Pit!$A$4:$BA$1686,H$2,FALSE))</f>
        <v>21</v>
      </c>
      <c r="I1009" s="14" t="str">
        <f>IF($C1009="B",VLOOKUP($A1009,Bat!$A$4:$BG$1500,I$1,FALSE),VLOOKUP($A1009,Pit!$A$4:$BA$1686,I$2,FALSE))</f>
        <v>R</v>
      </c>
      <c r="J1009" s="14" t="str">
        <f>IF($C1009="B",VLOOKUP($A1009,Bat!$A$4:$BG$1500,J$1,FALSE),VLOOKUP($A1009,Pit!$A$4:$BA$1686,J$2,FALSE))</f>
        <v>R</v>
      </c>
      <c r="K1009" s="14" t="str">
        <f>IF($C1009="B",VLOOKUP($A1009,Bat!$A$4:$BG$1500,K$1,FALSE),VLOOKUP($A1009,Pit!$A$4:$BA$1686,K$2,FALSE))</f>
        <v>Low</v>
      </c>
      <c r="L1009" s="15" t="str">
        <f>IF($C1009="B",VLOOKUP($A1009,Bat!$A$4:$BG$1500,L$1,FALSE),VLOOKUP($A1009,Pit!$A$4:$BA$1686,L$2,FALSE))</f>
        <v>Normal</v>
      </c>
      <c r="M1009" s="14">
        <f>IF($C1009="B",VLOOKUP($A1009,Bat!$A$4:$BG$1500,M$1,FALSE),VLOOKUP($A1009,Pit!$A$4:$BA$1686,M$2,FALSE))</f>
        <v>2</v>
      </c>
      <c r="N1009" s="14">
        <f>IF($C1009="B",VLOOKUP($A1009,Bat!$A$4:$BG$1500,N$1,FALSE),VLOOKUP($A1009,Pit!$A$4:$BA$1686,N$2,FALSE))</f>
        <v>3</v>
      </c>
      <c r="O1009" s="14">
        <f>IF($C1009="B",VLOOKUP($A1009,Bat!$A$4:$BG$1500,O$1,FALSE),VLOOKUP($A1009,Pit!$A$4:$BA$1686,O$2,FALSE))</f>
        <v>5</v>
      </c>
      <c r="P1009" s="14">
        <f>IF($C1009="B",VLOOKUP($A1009,Bat!$A$4:$BG$1500,P$1,FALSE),VLOOKUP($A1009,Pit!$A$4:$BA$1686,P$2,FALSE))</f>
        <v>5</v>
      </c>
      <c r="Q1009" s="15">
        <f>IF($C1009="B",VLOOKUP($A1009,Bat!$A$4:$BG$1500,Q$1,FALSE),VLOOKUP($A1009,Pit!$A$4:$BA$1686,Q$2,FALSE))</f>
        <v>2</v>
      </c>
      <c r="R1009" s="16">
        <f>IF($C1009="B",VLOOKUP($A1009,Bat!$A$4:$BG$1500,R$1,FALSE),VLOOKUP($A1009,Pit!$A$4:$BA$1686,R$2,FALSE))</f>
        <v>102.7117036291674</v>
      </c>
      <c r="S1009" s="17">
        <f>IF($C1009="B",VLOOKUP($A1009,Bat!$A$4:$BG$1500,S$1,FALSE),VLOOKUP($A1009,Pit!$A$4:$BA$1686,S$2,FALSE))</f>
        <v>-1.1272235354316644</v>
      </c>
      <c r="T1009" s="48" t="str">
        <f>IF($C1009="B",VLOOKUP($A1009,Bat!$A$4:$BG$1500,T$1,FALSE),VLOOKUP($A1009,Pit!$A$4:$BA$1686,T$2,FALSE))</f>
        <v>$35k</v>
      </c>
      <c r="U1009" s="19">
        <f>IF($C1009="B",VLOOKUP($A1009,Bat!$A$4:$AU$1464,46,FALSE),VLOOKUP($A1009,Pit!$A$4:$BD$1664,55,FALSE))</f>
        <v>800</v>
      </c>
      <c r="V1009" s="19">
        <f>IF($C1009="B",VLOOKUP($A1009,Bat!$A$4:$BA$1464,47,FALSE),VLOOKUP($A1009,Pit!$A$4:$BF$1664,56,FALSE))</f>
        <v>800</v>
      </c>
      <c r="W1009" s="19">
        <f>IF($C1009="B",VLOOKUP($A1009,Bat!$A$4:$BA$1464,48,FALSE),VLOOKUP($A1009,Pit!$A$4:$BF$1664,57,FALSE))</f>
        <v>0</v>
      </c>
      <c r="X1009" s="14">
        <f t="shared" si="68"/>
        <v>1870</v>
      </c>
      <c r="Y1009" s="20">
        <f t="shared" si="69"/>
        <v>1020</v>
      </c>
      <c r="Z1009" s="14">
        <f>IFERROR(VLOOKUP($D1009,Results37!$F$3:$L$1396,Z$1,FALSE),"")</f>
        <v>440</v>
      </c>
      <c r="AA1009" s="43">
        <f>IF(ISERROR(VLOOKUP(D1009,Results37!$F$3:$O$1399,AA$1,FALSE)),"",IF(VLOOKUP(D1009,Results37!$F$3:$O$1399,AA$1+1,FALSE)=1,"S"&amp;VLOOKUP(D1009,Results37!$F$3:$O$1399,AA$1,FALSE),VLOOKUP(D1009,Results37!$F$3:$O$1399,AA$1,FALSE)))</f>
        <v>15</v>
      </c>
      <c r="AB1009" s="14">
        <f>IFERROR(VLOOKUP($D1009,Results37!$F$3:$L$1396,AB$1,FALSE),"")</f>
        <v>4</v>
      </c>
      <c r="AC1009" s="14" t="str">
        <f>IFERROR(VLOOKUP($D1009,Results37!$F$3:$L$1396,AC$1,FALSE),"")</f>
        <v>Manchester Maulers</v>
      </c>
      <c r="AD1009" s="14">
        <f t="shared" si="70"/>
        <v>1430</v>
      </c>
      <c r="AE1009" s="18" t="str">
        <f>IF(ISERROR(VLOOKUP($AC1009&amp;"-"&amp;$F1009&amp;" "&amp;G1009,Bonuses!$B$1:$G$1006,4,FALSE)),"",INT(VLOOKUP($AC1009&amp;"-"&amp;$F1009&amp;" "&amp;$G1009,Bonuses!$B$1:$G$1006,4,FALSE)))</f>
        <v/>
      </c>
      <c r="AF1009" s="14" t="str">
        <f>IF(ISERROR(VLOOKUP($AC1009&amp;"-"&amp;$F1009,Bonuses!$B$1:$G$1006,5,FALSE)),"",IF(VLOOKUP($AC1009&amp;"-"&amp;$F1009,Bonuses!$B$1:$G$1006,5,FALSE)="","",VLOOKUP($AC1009&amp;"-"&amp;$F1009,Bonuses!$B$1:$G$1006,6,FALSE)&amp;" yrs, "&amp;VLOOKUP($AC1009&amp;"-"&amp;$F1009,Bonuses!$B$1:$G$1006,5,FALSE)))</f>
        <v/>
      </c>
    </row>
    <row r="1010" spans="1:32" s="19" customFormat="1" hidden="1" x14ac:dyDescent="0.3">
      <c r="A1010" s="19">
        <v>9785</v>
      </c>
      <c r="B1010" s="19">
        <f t="shared" si="67"/>
        <v>0</v>
      </c>
      <c r="C1010" s="14" t="str">
        <f>IF(ISNUMBER(IFERROR(VLOOKUP($A1010,Pit!$A$4:$A$600,1,FALSE),"B")),"P","B")</f>
        <v>P</v>
      </c>
      <c r="D1010" s="15">
        <f>IF($C1010="B",VLOOKUP($A1010,Bat!$A$4:$BG$1500,D$1,FALSE),VLOOKUP($A1010,Pit!$A$4:$BA$1686,D$2,FALSE))</f>
        <v>9785</v>
      </c>
      <c r="E1010" s="14" t="str">
        <f>IF($C1010="B",VLOOKUP($A1010,Bat!$A$4:$BG$1500,E$1,FALSE),VLOOKUP($A1010,Pit!$A$4:$BA$1686,E$2,FALSE))</f>
        <v>CL</v>
      </c>
      <c r="F1010" s="14" t="str">
        <f>IF($C1010="B",VLOOKUP($A1010,Bat!$A$4:$BG$1500,F$1,FALSE),VLOOKUP($A1010,Pit!$A$4:$BA$1686,F$2,FALSE))</f>
        <v>Luis</v>
      </c>
      <c r="G1010" s="14" t="str">
        <f>IF($C1010="B",VLOOKUP($A1010,Bat!$A$4:$BG$1500,G$1,FALSE),VLOOKUP($A1010,Pit!$A$4:$BA$1686,G$2,FALSE))</f>
        <v>Gómez</v>
      </c>
      <c r="H1010" s="14">
        <f>IF($C1010="B",VLOOKUP($A1010,Bat!$A$4:$BG$1500,H$1,FALSE),VLOOKUP($A1010,Pit!$A$4:$BA$1686,H$2,FALSE))</f>
        <v>21</v>
      </c>
      <c r="I1010" s="14" t="str">
        <f>IF($C1010="B",VLOOKUP($A1010,Bat!$A$4:$BG$1500,I$1,FALSE),VLOOKUP($A1010,Pit!$A$4:$BA$1686,I$2,FALSE))</f>
        <v>R</v>
      </c>
      <c r="J1010" s="14" t="str">
        <f>IF($C1010="B",VLOOKUP($A1010,Bat!$A$4:$BG$1500,J$1,FALSE),VLOOKUP($A1010,Pit!$A$4:$BA$1686,J$2,FALSE))</f>
        <v>R</v>
      </c>
      <c r="K1010" s="14" t="str">
        <f>IF($C1010="B",VLOOKUP($A1010,Bat!$A$4:$BG$1500,K$1,FALSE),VLOOKUP($A1010,Pit!$A$4:$BA$1686,K$2,FALSE))</f>
        <v>Normal</v>
      </c>
      <c r="L1010" s="15" t="str">
        <f>IF($C1010="B",VLOOKUP($A1010,Bat!$A$4:$BG$1500,L$1,FALSE),VLOOKUP($A1010,Pit!$A$4:$BA$1686,L$2,FALSE))</f>
        <v>Low</v>
      </c>
      <c r="M1010" s="14">
        <f>IF($C1010="B",VLOOKUP($A1010,Bat!$A$4:$BG$1500,M$1,FALSE),VLOOKUP($A1010,Pit!$A$4:$BA$1686,M$2,FALSE))</f>
        <v>4</v>
      </c>
      <c r="N1010" s="14">
        <f>IF($C1010="B",VLOOKUP($A1010,Bat!$A$4:$BG$1500,N$1,FALSE),VLOOKUP($A1010,Pit!$A$4:$BA$1686,N$2,FALSE))</f>
        <v>1</v>
      </c>
      <c r="O1010" s="14">
        <f>IF($C1010="B",VLOOKUP($A1010,Bat!$A$4:$BG$1500,O$1,FALSE),VLOOKUP($A1010,Pit!$A$4:$BA$1686,O$2,FALSE))</f>
        <v>2</v>
      </c>
      <c r="P1010" s="14" t="str">
        <f>IF($C1010="B",VLOOKUP($A1010,Bat!$A$4:$BG$1500,P$1,FALSE),VLOOKUP($A1010,Pit!$A$4:$BA$1686,P$2,FALSE))</f>
        <v>91-93 Mph</v>
      </c>
      <c r="Q1010" s="15">
        <f>IF($C1010="B",VLOOKUP($A1010,Bat!$A$4:$BG$1500,Q$1,FALSE),VLOOKUP($A1010,Pit!$A$4:$BA$1686,Q$2,FALSE))</f>
        <v>6</v>
      </c>
      <c r="R1010" s="16">
        <f>IF($C1010="B",VLOOKUP($A1010,Bat!$A$4:$BG$1500,R$1,FALSE),VLOOKUP($A1010,Pit!$A$4:$BA$1686,R$2,FALSE))</f>
        <v>90.362576413102687</v>
      </c>
      <c r="S1010" s="17">
        <f>IF($C1010="B",VLOOKUP($A1010,Bat!$A$4:$BG$1500,S$1,FALSE),VLOOKUP($A1010,Pit!$A$4:$BA$1686,S$2,FALSE))</f>
        <v>-0.98127990074393212</v>
      </c>
      <c r="T1010" s="48" t="str">
        <f>IF($C1010="B",VLOOKUP($A1010,Bat!$A$4:$BG$1500,T$1,FALSE),VLOOKUP($A1010,Pit!$A$4:$BA$1686,T$2,FALSE))</f>
        <v>-</v>
      </c>
      <c r="U1010" s="19">
        <f>IF($C1010="B",VLOOKUP($A1010,Bat!$A$4:$AU$1464,46,FALSE),VLOOKUP($A1010,Pit!$A$4:$BD$1664,55,FALSE))</f>
        <v>800</v>
      </c>
      <c r="V1010" s="19">
        <f>IF($C1010="B",VLOOKUP($A1010,Bat!$A$4:$BA$1464,47,FALSE),VLOOKUP($A1010,Pit!$A$4:$BF$1664,56,FALSE))</f>
        <v>800</v>
      </c>
      <c r="W1010" s="19">
        <f>IF($C1010="B",VLOOKUP($A1010,Bat!$A$4:$BA$1464,48,FALSE),VLOOKUP($A1010,Pit!$A$4:$BF$1664,57,FALSE))</f>
        <v>0</v>
      </c>
      <c r="X1010" s="14">
        <f t="shared" si="68"/>
        <v>1826</v>
      </c>
      <c r="Y1010" s="20">
        <f t="shared" si="69"/>
        <v>976</v>
      </c>
      <c r="Z1010" s="14" t="str">
        <f>IFERROR(VLOOKUP($D1010,Results37!$F$3:$L$1396,Z$1,FALSE),"")</f>
        <v/>
      </c>
      <c r="AA1010" s="43" t="str">
        <f>IF(ISERROR(VLOOKUP(D1010,Results37!$F$3:$O$1399,AA$1,FALSE)),"",IF(VLOOKUP(D1010,Results37!$F$3:$O$1399,AA$1+1,FALSE)=1,"S"&amp;VLOOKUP(D1010,Results37!$F$3:$O$1399,AA$1,FALSE),VLOOKUP(D1010,Results37!$F$3:$O$1399,AA$1,FALSE)))</f>
        <v/>
      </c>
      <c r="AB1010" s="14" t="str">
        <f>IFERROR(VLOOKUP($D1010,Results37!$F$3:$L$1396,AB$1,FALSE),"")</f>
        <v/>
      </c>
      <c r="AC1010" s="14" t="str">
        <f>IFERROR(VLOOKUP($D1010,Results37!$F$3:$L$1396,AC$1,FALSE),"")</f>
        <v/>
      </c>
      <c r="AD1010" s="14" t="e">
        <f t="shared" si="70"/>
        <v>#VALUE!</v>
      </c>
      <c r="AE1010" s="18" t="str">
        <f>IF(ISERROR(VLOOKUP($AC1010&amp;"-"&amp;$F1010&amp;" "&amp;G1010,Bonuses!$B$1:$G$1006,4,FALSE)),"",INT(VLOOKUP($AC1010&amp;"-"&amp;$F1010&amp;" "&amp;$G1010,Bonuses!$B$1:$G$1006,4,FALSE)))</f>
        <v/>
      </c>
      <c r="AF1010" s="14" t="str">
        <f>IF(ISERROR(VLOOKUP($AC1010&amp;"-"&amp;$F1010,Bonuses!$B$1:$G$1006,5,FALSE)),"",IF(VLOOKUP($AC1010&amp;"-"&amp;$F1010,Bonuses!$B$1:$G$1006,5,FALSE)="","",VLOOKUP($AC1010&amp;"-"&amp;$F1010,Bonuses!$B$1:$G$1006,6,FALSE)&amp;" yrs, "&amp;VLOOKUP($AC1010&amp;"-"&amp;$F1010,Bonuses!$B$1:$G$1006,5,FALSE)))</f>
        <v/>
      </c>
    </row>
    <row r="1011" spans="1:32" s="19" customFormat="1" hidden="1" x14ac:dyDescent="0.3">
      <c r="A1011" s="19">
        <v>5562</v>
      </c>
      <c r="B1011" s="19">
        <f t="shared" si="67"/>
        <v>0</v>
      </c>
      <c r="C1011" s="14" t="str">
        <f>IF(ISNUMBER(IFERROR(VLOOKUP($A1011,Pit!$A$4:$A$600,1,FALSE),"B")),"P","B")</f>
        <v>P</v>
      </c>
      <c r="D1011" s="15">
        <f>IF($C1011="B",VLOOKUP($A1011,Bat!$A$4:$BG$1500,D$1,FALSE),VLOOKUP($A1011,Pit!$A$4:$BA$1686,D$2,FALSE))</f>
        <v>5562</v>
      </c>
      <c r="E1011" s="14" t="str">
        <f>IF($C1011="B",VLOOKUP($A1011,Bat!$A$4:$BG$1500,E$1,FALSE),VLOOKUP($A1011,Pit!$A$4:$BA$1686,E$2,FALSE))</f>
        <v>SP</v>
      </c>
      <c r="F1011" s="14" t="str">
        <f>IF($C1011="B",VLOOKUP($A1011,Bat!$A$4:$BG$1500,F$1,FALSE),VLOOKUP($A1011,Pit!$A$4:$BA$1686,F$2,FALSE))</f>
        <v>Terry</v>
      </c>
      <c r="G1011" s="14" t="str">
        <f>IF($C1011="B",VLOOKUP($A1011,Bat!$A$4:$BG$1500,G$1,FALSE),VLOOKUP($A1011,Pit!$A$4:$BA$1686,G$2,FALSE))</f>
        <v>Murdoch</v>
      </c>
      <c r="H1011" s="14">
        <f>IF($C1011="B",VLOOKUP($A1011,Bat!$A$4:$BG$1500,H$1,FALSE),VLOOKUP($A1011,Pit!$A$4:$BA$1686,H$2,FALSE))</f>
        <v>21</v>
      </c>
      <c r="I1011" s="14" t="str">
        <f>IF($C1011="B",VLOOKUP($A1011,Bat!$A$4:$BG$1500,I$1,FALSE),VLOOKUP($A1011,Pit!$A$4:$BA$1686,I$2,FALSE))</f>
        <v>R</v>
      </c>
      <c r="J1011" s="14" t="str">
        <f>IF($C1011="B",VLOOKUP($A1011,Bat!$A$4:$BG$1500,J$1,FALSE),VLOOKUP($A1011,Pit!$A$4:$BA$1686,J$2,FALSE))</f>
        <v>L</v>
      </c>
      <c r="K1011" s="14" t="str">
        <f>IF($C1011="B",VLOOKUP($A1011,Bat!$A$4:$BG$1500,K$1,FALSE),VLOOKUP($A1011,Pit!$A$4:$BA$1686,K$2,FALSE))</f>
        <v>Low</v>
      </c>
      <c r="L1011" s="15" t="str">
        <f>IF($C1011="B",VLOOKUP($A1011,Bat!$A$4:$BG$1500,L$1,FALSE),VLOOKUP($A1011,Pit!$A$4:$BA$1686,L$2,FALSE))</f>
        <v>Low</v>
      </c>
      <c r="M1011" s="14">
        <f>IF($C1011="B",VLOOKUP($A1011,Bat!$A$4:$BG$1500,M$1,FALSE),VLOOKUP($A1011,Pit!$A$4:$BA$1686,M$2,FALSE))</f>
        <v>4</v>
      </c>
      <c r="N1011" s="14">
        <f>IF($C1011="B",VLOOKUP($A1011,Bat!$A$4:$BG$1500,N$1,FALSE),VLOOKUP($A1011,Pit!$A$4:$BA$1686,N$2,FALSE))</f>
        <v>1</v>
      </c>
      <c r="O1011" s="14">
        <f>IF($C1011="B",VLOOKUP($A1011,Bat!$A$4:$BG$1500,O$1,FALSE),VLOOKUP($A1011,Pit!$A$4:$BA$1686,O$2,FALSE))</f>
        <v>2</v>
      </c>
      <c r="P1011" s="14" t="str">
        <f>IF($C1011="B",VLOOKUP($A1011,Bat!$A$4:$BG$1500,P$1,FALSE),VLOOKUP($A1011,Pit!$A$4:$BA$1686,P$2,FALSE))</f>
        <v>92-94 Mph</v>
      </c>
      <c r="Q1011" s="15">
        <f>IF($C1011="B",VLOOKUP($A1011,Bat!$A$4:$BG$1500,Q$1,FALSE),VLOOKUP($A1011,Pit!$A$4:$BA$1686,Q$2,FALSE))</f>
        <v>8</v>
      </c>
      <c r="R1011" s="16">
        <f>IF($C1011="B",VLOOKUP($A1011,Bat!$A$4:$BG$1500,R$1,FALSE),VLOOKUP($A1011,Pit!$A$4:$BA$1686,R$2,FALSE))</f>
        <v>90.344144842443058</v>
      </c>
      <c r="S1011" s="17">
        <f>IF($C1011="B",VLOOKUP($A1011,Bat!$A$4:$BG$1500,S$1,FALSE),VLOOKUP($A1011,Pit!$A$4:$BA$1686,S$2,FALSE))</f>
        <v>-0.98298033597283352</v>
      </c>
      <c r="T1011" s="48" t="str">
        <f>IF($C1011="B",VLOOKUP($A1011,Bat!$A$4:$BG$1500,T$1,FALSE),VLOOKUP($A1011,Pit!$A$4:$BA$1686,T$2,FALSE))</f>
        <v>$20k</v>
      </c>
      <c r="U1011" s="19">
        <f>IF($C1011="B",VLOOKUP($A1011,Bat!$A$4:$AU$1464,46,FALSE),VLOOKUP($A1011,Pit!$A$4:$BD$1664,55,FALSE))</f>
        <v>800</v>
      </c>
      <c r="V1011" s="19">
        <f>IF($C1011="B",VLOOKUP($A1011,Bat!$A$4:$BA$1464,47,FALSE),VLOOKUP($A1011,Pit!$A$4:$BF$1664,56,FALSE))</f>
        <v>800</v>
      </c>
      <c r="W1011" s="19">
        <f>IF($C1011="B",VLOOKUP($A1011,Bat!$A$4:$BA$1464,48,FALSE),VLOOKUP($A1011,Pit!$A$4:$BF$1664,57,FALSE))</f>
        <v>0</v>
      </c>
      <c r="X1011" s="14">
        <f t="shared" si="68"/>
        <v>1827</v>
      </c>
      <c r="Y1011" s="20">
        <f t="shared" si="69"/>
        <v>977</v>
      </c>
      <c r="Z1011" s="14" t="str">
        <f>IFERROR(VLOOKUP($D1011,Results37!$F$3:$L$1396,Z$1,FALSE),"")</f>
        <v/>
      </c>
      <c r="AA1011" s="43" t="str">
        <f>IF(ISERROR(VLOOKUP(D1011,Results37!$F$3:$O$1399,AA$1,FALSE)),"",IF(VLOOKUP(D1011,Results37!$F$3:$O$1399,AA$1+1,FALSE)=1,"S"&amp;VLOOKUP(D1011,Results37!$F$3:$O$1399,AA$1,FALSE),VLOOKUP(D1011,Results37!$F$3:$O$1399,AA$1,FALSE)))</f>
        <v/>
      </c>
      <c r="AB1011" s="14" t="str">
        <f>IFERROR(VLOOKUP($D1011,Results37!$F$3:$L$1396,AB$1,FALSE),"")</f>
        <v/>
      </c>
      <c r="AC1011" s="14" t="str">
        <f>IFERROR(VLOOKUP($D1011,Results37!$F$3:$L$1396,AC$1,FALSE),"")</f>
        <v/>
      </c>
      <c r="AD1011" s="14" t="e">
        <f t="shared" si="70"/>
        <v>#VALUE!</v>
      </c>
      <c r="AE1011" s="18" t="str">
        <f>IF(ISERROR(VLOOKUP($AC1011&amp;"-"&amp;$F1011&amp;" "&amp;G1011,Bonuses!$B$1:$G$1006,4,FALSE)),"",INT(VLOOKUP($AC1011&amp;"-"&amp;$F1011&amp;" "&amp;$G1011,Bonuses!$B$1:$G$1006,4,FALSE)))</f>
        <v/>
      </c>
      <c r="AF1011" s="14" t="str">
        <f>IF(ISERROR(VLOOKUP($AC1011&amp;"-"&amp;$F1011,Bonuses!$B$1:$G$1006,5,FALSE)),"",IF(VLOOKUP($AC1011&amp;"-"&amp;$F1011,Bonuses!$B$1:$G$1006,5,FALSE)="","",VLOOKUP($AC1011&amp;"-"&amp;$F1011,Bonuses!$B$1:$G$1006,6,FALSE)&amp;" yrs, "&amp;VLOOKUP($AC1011&amp;"-"&amp;$F1011,Bonuses!$B$1:$G$1006,5,FALSE)))</f>
        <v/>
      </c>
    </row>
    <row r="1012" spans="1:32" s="19" customFormat="1" hidden="1" x14ac:dyDescent="0.3">
      <c r="A1012" s="19">
        <v>10964</v>
      </c>
      <c r="B1012" s="19">
        <f t="shared" si="67"/>
        <v>0</v>
      </c>
      <c r="C1012" s="14" t="str">
        <f>IF(ISNUMBER(IFERROR(VLOOKUP($A1012,Pit!$A$4:$A$600,1,FALSE),"B")),"P","B")</f>
        <v>P</v>
      </c>
      <c r="D1012" s="15">
        <f>IF($C1012="B",VLOOKUP($A1012,Bat!$A$4:$BG$1500,D$1,FALSE),VLOOKUP($A1012,Pit!$A$4:$BA$1686,D$2,FALSE))</f>
        <v>10964</v>
      </c>
      <c r="E1012" s="14" t="str">
        <f>IF($C1012="B",VLOOKUP($A1012,Bat!$A$4:$BG$1500,E$1,FALSE),VLOOKUP($A1012,Pit!$A$4:$BA$1686,E$2,FALSE))</f>
        <v>RP</v>
      </c>
      <c r="F1012" s="14" t="str">
        <f>IF($C1012="B",VLOOKUP($A1012,Bat!$A$4:$BG$1500,F$1,FALSE),VLOOKUP($A1012,Pit!$A$4:$BA$1686,F$2,FALSE))</f>
        <v>Servaas</v>
      </c>
      <c r="G1012" s="14" t="str">
        <f>IF($C1012="B",VLOOKUP($A1012,Bat!$A$4:$BG$1500,G$1,FALSE),VLOOKUP($A1012,Pit!$A$4:$BA$1686,G$2,FALSE))</f>
        <v>Wulms</v>
      </c>
      <c r="H1012" s="14">
        <f>IF($C1012="B",VLOOKUP($A1012,Bat!$A$4:$BG$1500,H$1,FALSE),VLOOKUP($A1012,Pit!$A$4:$BA$1686,H$2,FALSE))</f>
        <v>18</v>
      </c>
      <c r="I1012" s="14" t="str">
        <f>IF($C1012="B",VLOOKUP($A1012,Bat!$A$4:$BG$1500,I$1,FALSE),VLOOKUP($A1012,Pit!$A$4:$BA$1686,I$2,FALSE))</f>
        <v>R</v>
      </c>
      <c r="J1012" s="14" t="str">
        <f>IF($C1012="B",VLOOKUP($A1012,Bat!$A$4:$BG$1500,J$1,FALSE),VLOOKUP($A1012,Pit!$A$4:$BA$1686,J$2,FALSE))</f>
        <v>R</v>
      </c>
      <c r="K1012" s="14" t="str">
        <f>IF($C1012="B",VLOOKUP($A1012,Bat!$A$4:$BG$1500,K$1,FALSE),VLOOKUP($A1012,Pit!$A$4:$BA$1686,K$2,FALSE))</f>
        <v>Normal</v>
      </c>
      <c r="L1012" s="15" t="str">
        <f>IF($C1012="B",VLOOKUP($A1012,Bat!$A$4:$BG$1500,L$1,FALSE),VLOOKUP($A1012,Pit!$A$4:$BA$1686,L$2,FALSE))</f>
        <v>Normal</v>
      </c>
      <c r="M1012" s="14">
        <f>IF($C1012="B",VLOOKUP($A1012,Bat!$A$4:$BG$1500,M$1,FALSE),VLOOKUP($A1012,Pit!$A$4:$BA$1686,M$2,FALSE))</f>
        <v>2</v>
      </c>
      <c r="N1012" s="14">
        <f>IF($C1012="B",VLOOKUP($A1012,Bat!$A$4:$BG$1500,N$1,FALSE),VLOOKUP($A1012,Pit!$A$4:$BA$1686,N$2,FALSE))</f>
        <v>1</v>
      </c>
      <c r="O1012" s="14">
        <f>IF($C1012="B",VLOOKUP($A1012,Bat!$A$4:$BG$1500,O$1,FALSE),VLOOKUP($A1012,Pit!$A$4:$BA$1686,O$2,FALSE))</f>
        <v>2</v>
      </c>
      <c r="P1012" s="14" t="str">
        <f>IF($C1012="B",VLOOKUP($A1012,Bat!$A$4:$BG$1500,P$1,FALSE),VLOOKUP($A1012,Pit!$A$4:$BA$1686,P$2,FALSE))</f>
        <v>85-87 Mph</v>
      </c>
      <c r="Q1012" s="15">
        <f>IF($C1012="B",VLOOKUP($A1012,Bat!$A$4:$BG$1500,Q$1,FALSE),VLOOKUP($A1012,Pit!$A$4:$BA$1686,Q$2,FALSE))</f>
        <v>6</v>
      </c>
      <c r="R1012" s="16">
        <f>IF($C1012="B",VLOOKUP($A1012,Bat!$A$4:$BG$1500,R$1,FALSE),VLOOKUP($A1012,Pit!$A$4:$BA$1686,R$2,FALSE))</f>
        <v>89.505490066655852</v>
      </c>
      <c r="S1012" s="17">
        <f>IF($C1012="B",VLOOKUP($A1012,Bat!$A$4:$BG$1500,S$1,FALSE),VLOOKUP($A1012,Pit!$A$4:$BA$1686,S$2,FALSE))</f>
        <v>-1.0603518281787871</v>
      </c>
      <c r="T1012" s="48" t="str">
        <f>IF($C1012="B",VLOOKUP($A1012,Bat!$A$4:$BG$1500,T$1,FALSE),VLOOKUP($A1012,Pit!$A$4:$BA$1686,T$2,FALSE))</f>
        <v>$65k</v>
      </c>
      <c r="U1012" s="19">
        <f>IF($C1012="B",VLOOKUP($A1012,Bat!$A$4:$AU$1464,46,FALSE),VLOOKUP($A1012,Pit!$A$4:$BD$1664,55,FALSE))</f>
        <v>800</v>
      </c>
      <c r="V1012" s="19">
        <f>IF($C1012="B",VLOOKUP($A1012,Bat!$A$4:$BA$1464,47,FALSE),VLOOKUP($A1012,Pit!$A$4:$BF$1664,56,FALSE))</f>
        <v>800</v>
      </c>
      <c r="W1012" s="19">
        <f>IF($C1012="B",VLOOKUP($A1012,Bat!$A$4:$BA$1464,48,FALSE),VLOOKUP($A1012,Pit!$A$4:$BF$1664,57,FALSE))</f>
        <v>0</v>
      </c>
      <c r="X1012" s="14">
        <f t="shared" si="68"/>
        <v>1850</v>
      </c>
      <c r="Y1012" s="20">
        <f t="shared" si="69"/>
        <v>1000</v>
      </c>
      <c r="Z1012" s="14" t="str">
        <f>IFERROR(VLOOKUP($D1012,Results37!$F$3:$L$1396,Z$1,FALSE),"")</f>
        <v/>
      </c>
      <c r="AA1012" s="43" t="str">
        <f>IF(ISERROR(VLOOKUP(D1012,Results37!$F$3:$O$1399,AA$1,FALSE)),"",IF(VLOOKUP(D1012,Results37!$F$3:$O$1399,AA$1+1,FALSE)=1,"S"&amp;VLOOKUP(D1012,Results37!$F$3:$O$1399,AA$1,FALSE),VLOOKUP(D1012,Results37!$F$3:$O$1399,AA$1,FALSE)))</f>
        <v/>
      </c>
      <c r="AB1012" s="14" t="str">
        <f>IFERROR(VLOOKUP($D1012,Results37!$F$3:$L$1396,AB$1,FALSE),"")</f>
        <v/>
      </c>
      <c r="AC1012" s="14" t="str">
        <f>IFERROR(VLOOKUP($D1012,Results37!$F$3:$L$1396,AC$1,FALSE),"")</f>
        <v/>
      </c>
      <c r="AD1012" s="14" t="e">
        <f t="shared" si="70"/>
        <v>#VALUE!</v>
      </c>
      <c r="AE1012" s="18" t="str">
        <f>IF(ISERROR(VLOOKUP($AC1012&amp;"-"&amp;$F1012&amp;" "&amp;G1012,Bonuses!$B$1:$G$1006,4,FALSE)),"",INT(VLOOKUP($AC1012&amp;"-"&amp;$F1012&amp;" "&amp;$G1012,Bonuses!$B$1:$G$1006,4,FALSE)))</f>
        <v/>
      </c>
      <c r="AF1012" s="14" t="str">
        <f>IF(ISERROR(VLOOKUP($AC1012&amp;"-"&amp;$F1012,Bonuses!$B$1:$G$1006,5,FALSE)),"",IF(VLOOKUP($AC1012&amp;"-"&amp;$F1012,Bonuses!$B$1:$G$1006,5,FALSE)="","",VLOOKUP($AC1012&amp;"-"&amp;$F1012,Bonuses!$B$1:$G$1006,6,FALSE)&amp;" yrs, "&amp;VLOOKUP($AC1012&amp;"-"&amp;$F1012,Bonuses!$B$1:$G$1006,5,FALSE)))</f>
        <v/>
      </c>
    </row>
    <row r="1013" spans="1:32" s="19" customFormat="1" hidden="1" x14ac:dyDescent="0.3">
      <c r="A1013" s="19">
        <v>5449</v>
      </c>
      <c r="B1013" s="19">
        <f t="shared" si="67"/>
        <v>0</v>
      </c>
      <c r="C1013" s="14" t="str">
        <f>IF(ISNUMBER(IFERROR(VLOOKUP($A1013,Pit!$A$4:$A$600,1,FALSE),"B")),"P","B")</f>
        <v>B</v>
      </c>
      <c r="D1013" s="15">
        <f>IF($C1013="B",VLOOKUP($A1013,Bat!$A$4:$BG$1500,D$1,FALSE),VLOOKUP($A1013,Pit!$A$4:$BA$1686,D$2,FALSE))</f>
        <v>5449</v>
      </c>
      <c r="E1013" s="14" t="str">
        <f>IF($C1013="B",VLOOKUP($A1013,Bat!$A$4:$BG$1500,E$1,FALSE),VLOOKUP($A1013,Pit!$A$4:$BA$1686,E$2,FALSE))</f>
        <v>C</v>
      </c>
      <c r="F1013" s="14" t="str">
        <f>IF($C1013="B",VLOOKUP($A1013,Bat!$A$4:$BG$1500,F$1,FALSE),VLOOKUP($A1013,Pit!$A$4:$BA$1686,F$2,FALSE))</f>
        <v>Eric</v>
      </c>
      <c r="G1013" s="14" t="str">
        <f>IF($C1013="B",VLOOKUP($A1013,Bat!$A$4:$BG$1500,G$1,FALSE),VLOOKUP($A1013,Pit!$A$4:$BA$1686,G$2,FALSE))</f>
        <v>Godfrey</v>
      </c>
      <c r="H1013" s="14">
        <f>IF($C1013="B",VLOOKUP($A1013,Bat!$A$4:$BG$1500,H$1,FALSE),VLOOKUP($A1013,Pit!$A$4:$BA$1686,H$2,FALSE))</f>
        <v>21</v>
      </c>
      <c r="I1013" s="14" t="str">
        <f>IF($C1013="B",VLOOKUP($A1013,Bat!$A$4:$BG$1500,I$1,FALSE),VLOOKUP($A1013,Pit!$A$4:$BA$1686,I$2,FALSE))</f>
        <v>R</v>
      </c>
      <c r="J1013" s="14" t="str">
        <f>IF($C1013="B",VLOOKUP($A1013,Bat!$A$4:$BG$1500,J$1,FALSE),VLOOKUP($A1013,Pit!$A$4:$BA$1686,J$2,FALSE))</f>
        <v>R</v>
      </c>
      <c r="K1013" s="14" t="str">
        <f>IF($C1013="B",VLOOKUP($A1013,Bat!$A$4:$BG$1500,K$1,FALSE),VLOOKUP($A1013,Pit!$A$4:$BA$1686,K$2,FALSE))</f>
        <v>Normal</v>
      </c>
      <c r="L1013" s="15" t="str">
        <f>IF($C1013="B",VLOOKUP($A1013,Bat!$A$4:$BG$1500,L$1,FALSE),VLOOKUP($A1013,Pit!$A$4:$BA$1686,L$2,FALSE))</f>
        <v>Normal</v>
      </c>
      <c r="M1013" s="14">
        <f>IF($C1013="B",VLOOKUP($A1013,Bat!$A$4:$BG$1500,M$1,FALSE),VLOOKUP($A1013,Pit!$A$4:$BA$1686,M$2,FALSE))</f>
        <v>2</v>
      </c>
      <c r="N1013" s="14">
        <f>IF($C1013="B",VLOOKUP($A1013,Bat!$A$4:$BG$1500,N$1,FALSE),VLOOKUP($A1013,Pit!$A$4:$BA$1686,N$2,FALSE))</f>
        <v>2</v>
      </c>
      <c r="O1013" s="14">
        <f>IF($C1013="B",VLOOKUP($A1013,Bat!$A$4:$BG$1500,O$1,FALSE),VLOOKUP($A1013,Pit!$A$4:$BA$1686,O$2,FALSE))</f>
        <v>3</v>
      </c>
      <c r="P1013" s="14">
        <f>IF($C1013="B",VLOOKUP($A1013,Bat!$A$4:$BG$1500,P$1,FALSE),VLOOKUP($A1013,Pit!$A$4:$BA$1686,P$2,FALSE))</f>
        <v>5</v>
      </c>
      <c r="Q1013" s="15">
        <f>IF($C1013="B",VLOOKUP($A1013,Bat!$A$4:$BG$1500,Q$1,FALSE),VLOOKUP($A1013,Pit!$A$4:$BA$1686,Q$2,FALSE))</f>
        <v>2</v>
      </c>
      <c r="R1013" s="16">
        <f>IF($C1013="B",VLOOKUP($A1013,Bat!$A$4:$BG$1500,R$1,FALSE),VLOOKUP($A1013,Pit!$A$4:$BA$1686,R$2,FALSE))</f>
        <v>102.57650816285145</v>
      </c>
      <c r="S1013" s="17">
        <f>IF($C1013="B",VLOOKUP($A1013,Bat!$A$4:$BG$1500,S$1,FALSE),VLOOKUP($A1013,Pit!$A$4:$BA$1686,S$2,FALSE))</f>
        <v>-1.1554643509463276</v>
      </c>
      <c r="T1013" s="48" t="str">
        <f>IF($C1013="B",VLOOKUP($A1013,Bat!$A$4:$BG$1500,T$1,FALSE),VLOOKUP($A1013,Pit!$A$4:$BA$1686,T$2,FALSE))</f>
        <v>$39k</v>
      </c>
      <c r="U1013" s="19">
        <f>IF($C1013="B",VLOOKUP($A1013,Bat!$A$4:$AU$1464,46,FALSE),VLOOKUP($A1013,Pit!$A$4:$BD$1664,55,FALSE))</f>
        <v>800</v>
      </c>
      <c r="V1013" s="19">
        <f>IF($C1013="B",VLOOKUP($A1013,Bat!$A$4:$BA$1464,47,FALSE),VLOOKUP($A1013,Pit!$A$4:$BF$1664,56,FALSE))</f>
        <v>800</v>
      </c>
      <c r="W1013" s="19">
        <f>IF($C1013="B",VLOOKUP($A1013,Bat!$A$4:$BA$1464,48,FALSE),VLOOKUP($A1013,Pit!$A$4:$BF$1664,57,FALSE))</f>
        <v>0</v>
      </c>
      <c r="X1013" s="14">
        <f t="shared" si="68"/>
        <v>1875</v>
      </c>
      <c r="Y1013" s="20">
        <f t="shared" si="69"/>
        <v>1025</v>
      </c>
      <c r="Z1013" s="14" t="str">
        <f>IFERROR(VLOOKUP($D1013,Results37!$F$3:$L$1396,Z$1,FALSE),"")</f>
        <v/>
      </c>
      <c r="AA1013" s="43" t="str">
        <f>IF(ISERROR(VLOOKUP(D1013,Results37!$F$3:$O$1399,AA$1,FALSE)),"",IF(VLOOKUP(D1013,Results37!$F$3:$O$1399,AA$1+1,FALSE)=1,"S"&amp;VLOOKUP(D1013,Results37!$F$3:$O$1399,AA$1,FALSE),VLOOKUP(D1013,Results37!$F$3:$O$1399,AA$1,FALSE)))</f>
        <v/>
      </c>
      <c r="AB1013" s="14" t="str">
        <f>IFERROR(VLOOKUP($D1013,Results37!$F$3:$L$1396,AB$1,FALSE),"")</f>
        <v/>
      </c>
      <c r="AC1013" s="14" t="str">
        <f>IFERROR(VLOOKUP($D1013,Results37!$F$3:$L$1396,AC$1,FALSE),"")</f>
        <v/>
      </c>
      <c r="AD1013" s="14" t="e">
        <f t="shared" si="70"/>
        <v>#VALUE!</v>
      </c>
      <c r="AE1013" s="18" t="str">
        <f>IF(ISERROR(VLOOKUP($AC1013&amp;"-"&amp;$F1013&amp;" "&amp;G1013,Bonuses!$B$1:$G$1006,4,FALSE)),"",INT(VLOOKUP($AC1013&amp;"-"&amp;$F1013&amp;" "&amp;$G1013,Bonuses!$B$1:$G$1006,4,FALSE)))</f>
        <v/>
      </c>
      <c r="AF1013" s="14" t="str">
        <f>IF(ISERROR(VLOOKUP($AC1013&amp;"-"&amp;$F1013,Bonuses!$B$1:$G$1006,5,FALSE)),"",IF(VLOOKUP($AC1013&amp;"-"&amp;$F1013,Bonuses!$B$1:$G$1006,5,FALSE)="","",VLOOKUP($AC1013&amp;"-"&amp;$F1013,Bonuses!$B$1:$G$1006,6,FALSE)&amp;" yrs, "&amp;VLOOKUP($AC1013&amp;"-"&amp;$F1013,Bonuses!$B$1:$G$1006,5,FALSE)))</f>
        <v/>
      </c>
    </row>
    <row r="1014" spans="1:32" s="19" customFormat="1" hidden="1" x14ac:dyDescent="0.3">
      <c r="A1014" s="19">
        <v>9037</v>
      </c>
      <c r="B1014" s="19">
        <f t="shared" si="67"/>
        <v>0</v>
      </c>
      <c r="C1014" s="14" t="str">
        <f>IF(ISNUMBER(IFERROR(VLOOKUP($A1014,Pit!$A$4:$A$600,1,FALSE),"B")),"P","B")</f>
        <v>P</v>
      </c>
      <c r="D1014" s="15">
        <f>IF($C1014="B",VLOOKUP($A1014,Bat!$A$4:$BG$1500,D$1,FALSE),VLOOKUP($A1014,Pit!$A$4:$BA$1686,D$2,FALSE))</f>
        <v>9037</v>
      </c>
      <c r="E1014" s="14" t="str">
        <f>IF($C1014="B",VLOOKUP($A1014,Bat!$A$4:$BG$1500,E$1,FALSE),VLOOKUP($A1014,Pit!$A$4:$BA$1686,E$2,FALSE))</f>
        <v>RP</v>
      </c>
      <c r="F1014" s="14" t="str">
        <f>IF($C1014="B",VLOOKUP($A1014,Bat!$A$4:$BG$1500,F$1,FALSE),VLOOKUP($A1014,Pit!$A$4:$BA$1686,F$2,FALSE))</f>
        <v>Taj</v>
      </c>
      <c r="G1014" s="14" t="str">
        <f>IF($C1014="B",VLOOKUP($A1014,Bat!$A$4:$BG$1500,G$1,FALSE),VLOOKUP($A1014,Pit!$A$4:$BA$1686,G$2,FALSE))</f>
        <v>Jones</v>
      </c>
      <c r="H1014" s="14">
        <f>IF($C1014="B",VLOOKUP($A1014,Bat!$A$4:$BG$1500,H$1,FALSE),VLOOKUP($A1014,Pit!$A$4:$BA$1686,H$2,FALSE))</f>
        <v>21</v>
      </c>
      <c r="I1014" s="14" t="str">
        <f>IF($C1014="B",VLOOKUP($A1014,Bat!$A$4:$BG$1500,I$1,FALSE),VLOOKUP($A1014,Pit!$A$4:$BA$1686,I$2,FALSE))</f>
        <v>R</v>
      </c>
      <c r="J1014" s="14" t="str">
        <f>IF($C1014="B",VLOOKUP($A1014,Bat!$A$4:$BG$1500,J$1,FALSE),VLOOKUP($A1014,Pit!$A$4:$BA$1686,J$2,FALSE))</f>
        <v>R</v>
      </c>
      <c r="K1014" s="14" t="str">
        <f>IF($C1014="B",VLOOKUP($A1014,Bat!$A$4:$BG$1500,K$1,FALSE),VLOOKUP($A1014,Pit!$A$4:$BA$1686,K$2,FALSE))</f>
        <v>Normal</v>
      </c>
      <c r="L1014" s="15" t="str">
        <f>IF($C1014="B",VLOOKUP($A1014,Bat!$A$4:$BG$1500,L$1,FALSE),VLOOKUP($A1014,Pit!$A$4:$BA$1686,L$2,FALSE))</f>
        <v>Normal</v>
      </c>
      <c r="M1014" s="14">
        <f>IF($C1014="B",VLOOKUP($A1014,Bat!$A$4:$BG$1500,M$1,FALSE),VLOOKUP($A1014,Pit!$A$4:$BA$1686,M$2,FALSE))</f>
        <v>4</v>
      </c>
      <c r="N1014" s="14">
        <f>IF($C1014="B",VLOOKUP($A1014,Bat!$A$4:$BG$1500,N$1,FALSE),VLOOKUP($A1014,Pit!$A$4:$BA$1686,N$2,FALSE))</f>
        <v>2</v>
      </c>
      <c r="O1014" s="14">
        <f>IF($C1014="B",VLOOKUP($A1014,Bat!$A$4:$BG$1500,O$1,FALSE),VLOOKUP($A1014,Pit!$A$4:$BA$1686,O$2,FALSE))</f>
        <v>2</v>
      </c>
      <c r="P1014" s="14" t="str">
        <f>IF($C1014="B",VLOOKUP($A1014,Bat!$A$4:$BG$1500,P$1,FALSE),VLOOKUP($A1014,Pit!$A$4:$BA$1686,P$2,FALSE))</f>
        <v>90-92 Mph</v>
      </c>
      <c r="Q1014" s="15">
        <f>IF($C1014="B",VLOOKUP($A1014,Bat!$A$4:$BG$1500,Q$1,FALSE),VLOOKUP($A1014,Pit!$A$4:$BA$1686,Q$2,FALSE))</f>
        <v>2</v>
      </c>
      <c r="R1014" s="16">
        <f>IF($C1014="B",VLOOKUP($A1014,Bat!$A$4:$BG$1500,R$1,FALSE),VLOOKUP($A1014,Pit!$A$4:$BA$1686,R$2,FALSE))</f>
        <v>93.048731331063394</v>
      </c>
      <c r="S1014" s="17">
        <f>IF($C1014="B",VLOOKUP($A1014,Bat!$A$4:$BG$1500,S$1,FALSE),VLOOKUP($A1014,Pit!$A$4:$BA$1686,S$2,FALSE))</f>
        <v>-0.73346420792336819</v>
      </c>
      <c r="T1014" s="48" t="str">
        <f>IF($C1014="B",VLOOKUP($A1014,Bat!$A$4:$BG$1500,T$1,FALSE),VLOOKUP($A1014,Pit!$A$4:$BA$1686,T$2,FALSE))</f>
        <v>-</v>
      </c>
      <c r="U1014" s="19">
        <f>IF($C1014="B",VLOOKUP($A1014,Bat!$A$4:$AU$1464,46,FALSE),VLOOKUP($A1014,Pit!$A$4:$BD$1664,55,FALSE))</f>
        <v>800</v>
      </c>
      <c r="V1014" s="19">
        <f>IF($C1014="B",VLOOKUP($A1014,Bat!$A$4:$BA$1464,47,FALSE),VLOOKUP($A1014,Pit!$A$4:$BF$1664,56,FALSE))</f>
        <v>800</v>
      </c>
      <c r="W1014" s="19">
        <f>IF($C1014="B",VLOOKUP($A1014,Bat!$A$4:$BA$1464,48,FALSE),VLOOKUP($A1014,Pit!$A$4:$BF$1664,57,FALSE))</f>
        <v>0</v>
      </c>
      <c r="X1014" s="14">
        <f t="shared" si="68"/>
        <v>1746</v>
      </c>
      <c r="Y1014" s="20">
        <f t="shared" si="69"/>
        <v>896</v>
      </c>
      <c r="Z1014" s="14">
        <f>IFERROR(VLOOKUP($D1014,Results37!$F$3:$L$1396,Z$1,FALSE),"")</f>
        <v>304</v>
      </c>
      <c r="AA1014" s="43">
        <f>IF(ISERROR(VLOOKUP(D1014,Results37!$F$3:$O$1399,AA$1,FALSE)),"",IF(VLOOKUP(D1014,Results37!$F$3:$O$1399,AA$1+1,FALSE)=1,"S"&amp;VLOOKUP(D1014,Results37!$F$3:$O$1399,AA$1,FALSE),VLOOKUP(D1014,Results37!$F$3:$O$1399,AA$1,FALSE)))</f>
        <v>10</v>
      </c>
      <c r="AB1014" s="14">
        <f>IFERROR(VLOOKUP($D1014,Results37!$F$3:$L$1396,AB$1,FALSE),"")</f>
        <v>28</v>
      </c>
      <c r="AC1014" s="14" t="str">
        <f>IFERROR(VLOOKUP($D1014,Results37!$F$3:$L$1396,AC$1,FALSE),"")</f>
        <v>Shin Seiki Evas</v>
      </c>
      <c r="AD1014" s="14">
        <f t="shared" si="70"/>
        <v>1442</v>
      </c>
      <c r="AE1014" s="18" t="str">
        <f>IF(ISERROR(VLOOKUP($AC1014&amp;"-"&amp;$F1014&amp;" "&amp;G1014,Bonuses!$B$1:$G$1006,4,FALSE)),"",INT(VLOOKUP($AC1014&amp;"-"&amp;$F1014&amp;" "&amp;$G1014,Bonuses!$B$1:$G$1006,4,FALSE)))</f>
        <v/>
      </c>
      <c r="AF1014" s="14" t="str">
        <f>IF(ISERROR(VLOOKUP($AC1014&amp;"-"&amp;$F1014,Bonuses!$B$1:$G$1006,5,FALSE)),"",IF(VLOOKUP($AC1014&amp;"-"&amp;$F1014,Bonuses!$B$1:$G$1006,5,FALSE)="","",VLOOKUP($AC1014&amp;"-"&amp;$F1014,Bonuses!$B$1:$G$1006,6,FALSE)&amp;" yrs, "&amp;VLOOKUP($AC1014&amp;"-"&amp;$F1014,Bonuses!$B$1:$G$1006,5,FALSE)))</f>
        <v/>
      </c>
    </row>
    <row r="1015" spans="1:32" s="19" customFormat="1" hidden="1" x14ac:dyDescent="0.3">
      <c r="A1015" s="19">
        <v>13329</v>
      </c>
      <c r="B1015" s="19">
        <f t="shared" si="67"/>
        <v>0</v>
      </c>
      <c r="C1015" s="14" t="str">
        <f>IF(ISNUMBER(IFERROR(VLOOKUP($A1015,Pit!$A$4:$A$600,1,FALSE),"B")),"P","B")</f>
        <v>B</v>
      </c>
      <c r="D1015" s="15">
        <f>IF($C1015="B",VLOOKUP($A1015,Bat!$A$4:$BG$1500,D$1,FALSE),VLOOKUP($A1015,Pit!$A$4:$BA$1686,D$2,FALSE))</f>
        <v>13329</v>
      </c>
      <c r="E1015" s="14" t="str">
        <f>IF($C1015="B",VLOOKUP($A1015,Bat!$A$4:$BG$1500,E$1,FALSE),VLOOKUP($A1015,Pit!$A$4:$BA$1686,E$2,FALSE))</f>
        <v>CF</v>
      </c>
      <c r="F1015" s="14" t="str">
        <f>IF($C1015="B",VLOOKUP($A1015,Bat!$A$4:$BG$1500,F$1,FALSE),VLOOKUP($A1015,Pit!$A$4:$BA$1686,F$2,FALSE))</f>
        <v>Tom</v>
      </c>
      <c r="G1015" s="14" t="str">
        <f>IF($C1015="B",VLOOKUP($A1015,Bat!$A$4:$BG$1500,G$1,FALSE),VLOOKUP($A1015,Pit!$A$4:$BA$1686,G$2,FALSE))</f>
        <v>Gane</v>
      </c>
      <c r="H1015" s="14">
        <f>IF($C1015="B",VLOOKUP($A1015,Bat!$A$4:$BG$1500,H$1,FALSE),VLOOKUP($A1015,Pit!$A$4:$BA$1686,H$2,FALSE))</f>
        <v>21</v>
      </c>
      <c r="I1015" s="14" t="str">
        <f>IF($C1015="B",VLOOKUP($A1015,Bat!$A$4:$BG$1500,I$1,FALSE),VLOOKUP($A1015,Pit!$A$4:$BA$1686,I$2,FALSE))</f>
        <v>S</v>
      </c>
      <c r="J1015" s="14" t="str">
        <f>IF($C1015="B",VLOOKUP($A1015,Bat!$A$4:$BG$1500,J$1,FALSE),VLOOKUP($A1015,Pit!$A$4:$BA$1686,J$2,FALSE))</f>
        <v>R</v>
      </c>
      <c r="K1015" s="14" t="str">
        <f>IF($C1015="B",VLOOKUP($A1015,Bat!$A$4:$BG$1500,K$1,FALSE),VLOOKUP($A1015,Pit!$A$4:$BA$1686,K$2,FALSE))</f>
        <v>Normal</v>
      </c>
      <c r="L1015" s="15" t="str">
        <f>IF($C1015="B",VLOOKUP($A1015,Bat!$A$4:$BG$1500,L$1,FALSE),VLOOKUP($A1015,Pit!$A$4:$BA$1686,L$2,FALSE))</f>
        <v>Low</v>
      </c>
      <c r="M1015" s="14">
        <f>IF($C1015="B",VLOOKUP($A1015,Bat!$A$4:$BG$1500,M$1,FALSE),VLOOKUP($A1015,Pit!$A$4:$BA$1686,M$2,FALSE))</f>
        <v>2</v>
      </c>
      <c r="N1015" s="14">
        <f>IF($C1015="B",VLOOKUP($A1015,Bat!$A$4:$BG$1500,N$1,FALSE),VLOOKUP($A1015,Pit!$A$4:$BA$1686,N$2,FALSE))</f>
        <v>4</v>
      </c>
      <c r="O1015" s="14">
        <f>IF($C1015="B",VLOOKUP($A1015,Bat!$A$4:$BG$1500,O$1,FALSE),VLOOKUP($A1015,Pit!$A$4:$BA$1686,O$2,FALSE))</f>
        <v>3</v>
      </c>
      <c r="P1015" s="14">
        <f>IF($C1015="B",VLOOKUP($A1015,Bat!$A$4:$BG$1500,P$1,FALSE),VLOOKUP($A1015,Pit!$A$4:$BA$1686,P$2,FALSE))</f>
        <v>5</v>
      </c>
      <c r="Q1015" s="15">
        <f>IF($C1015="B",VLOOKUP($A1015,Bat!$A$4:$BG$1500,Q$1,FALSE),VLOOKUP($A1015,Pit!$A$4:$BA$1686,Q$2,FALSE))</f>
        <v>2</v>
      </c>
      <c r="R1015" s="16">
        <f>IF($C1015="B",VLOOKUP($A1015,Bat!$A$4:$BG$1500,R$1,FALSE),VLOOKUP($A1015,Pit!$A$4:$BA$1686,R$2,FALSE))</f>
        <v>102.55446153795837</v>
      </c>
      <c r="S1015" s="17">
        <f>IF($C1015="B",VLOOKUP($A1015,Bat!$A$4:$BG$1500,S$1,FALSE),VLOOKUP($A1015,Pit!$A$4:$BA$1686,S$2,FALSE))</f>
        <v>-1.1600696434409101</v>
      </c>
      <c r="T1015" s="48" t="str">
        <f>IF($C1015="B",VLOOKUP($A1015,Bat!$A$4:$BG$1500,T$1,FALSE),VLOOKUP($A1015,Pit!$A$4:$BA$1686,T$2,FALSE))</f>
        <v>-</v>
      </c>
      <c r="U1015" s="19">
        <f>IF($C1015="B",VLOOKUP($A1015,Bat!$A$4:$AU$1464,46,FALSE),VLOOKUP($A1015,Pit!$A$4:$BD$1664,55,FALSE))</f>
        <v>800</v>
      </c>
      <c r="V1015" s="19">
        <f>IF($C1015="B",VLOOKUP($A1015,Bat!$A$4:$BA$1464,47,FALSE),VLOOKUP($A1015,Pit!$A$4:$BF$1664,56,FALSE))</f>
        <v>800</v>
      </c>
      <c r="W1015" s="19">
        <f>IF($C1015="B",VLOOKUP($A1015,Bat!$A$4:$BA$1464,48,FALSE),VLOOKUP($A1015,Pit!$A$4:$BF$1664,57,FALSE))</f>
        <v>0</v>
      </c>
      <c r="X1015" s="14">
        <f t="shared" si="68"/>
        <v>1877</v>
      </c>
      <c r="Y1015" s="20">
        <f t="shared" si="69"/>
        <v>1027</v>
      </c>
      <c r="Z1015" s="14" t="str">
        <f>IFERROR(VLOOKUP($D1015,Results37!$F$3:$L$1396,Z$1,FALSE),"")</f>
        <v/>
      </c>
      <c r="AA1015" s="43" t="str">
        <f>IF(ISERROR(VLOOKUP(D1015,Results37!$F$3:$O$1399,AA$1,FALSE)),"",IF(VLOOKUP(D1015,Results37!$F$3:$O$1399,AA$1+1,FALSE)=1,"S"&amp;VLOOKUP(D1015,Results37!$F$3:$O$1399,AA$1,FALSE),VLOOKUP(D1015,Results37!$F$3:$O$1399,AA$1,FALSE)))</f>
        <v/>
      </c>
      <c r="AB1015" s="14" t="str">
        <f>IFERROR(VLOOKUP($D1015,Results37!$F$3:$L$1396,AB$1,FALSE),"")</f>
        <v/>
      </c>
      <c r="AC1015" s="14" t="str">
        <f>IFERROR(VLOOKUP($D1015,Results37!$F$3:$L$1396,AC$1,FALSE),"")</f>
        <v/>
      </c>
      <c r="AD1015" s="14" t="e">
        <f t="shared" si="70"/>
        <v>#VALUE!</v>
      </c>
      <c r="AE1015" s="18" t="str">
        <f>IF(ISERROR(VLOOKUP($AC1015&amp;"-"&amp;$F1015&amp;" "&amp;G1015,Bonuses!$B$1:$G$1006,4,FALSE)),"",INT(VLOOKUP($AC1015&amp;"-"&amp;$F1015&amp;" "&amp;$G1015,Bonuses!$B$1:$G$1006,4,FALSE)))</f>
        <v/>
      </c>
      <c r="AF1015" s="14" t="str">
        <f>IF(ISERROR(VLOOKUP($AC1015&amp;"-"&amp;$F1015,Bonuses!$B$1:$G$1006,5,FALSE)),"",IF(VLOOKUP($AC1015&amp;"-"&amp;$F1015,Bonuses!$B$1:$G$1006,5,FALSE)="","",VLOOKUP($AC1015&amp;"-"&amp;$F1015,Bonuses!$B$1:$G$1006,6,FALSE)&amp;" yrs, "&amp;VLOOKUP($AC1015&amp;"-"&amp;$F1015,Bonuses!$B$1:$G$1006,5,FALSE)))</f>
        <v/>
      </c>
    </row>
    <row r="1016" spans="1:32" s="19" customFormat="1" hidden="1" x14ac:dyDescent="0.3">
      <c r="A1016" s="19">
        <v>11701</v>
      </c>
      <c r="B1016" s="19">
        <f t="shared" si="67"/>
        <v>0</v>
      </c>
      <c r="C1016" s="14" t="str">
        <f>IF(ISNUMBER(IFERROR(VLOOKUP($A1016,Pit!$A$4:$A$600,1,FALSE),"B")),"P","B")</f>
        <v>P</v>
      </c>
      <c r="D1016" s="15">
        <f>IF($C1016="B",VLOOKUP($A1016,Bat!$A$4:$BG$1500,D$1,FALSE),VLOOKUP($A1016,Pit!$A$4:$BA$1686,D$2,FALSE))</f>
        <v>11701</v>
      </c>
      <c r="E1016" s="14" t="str">
        <f>IF($C1016="B",VLOOKUP($A1016,Bat!$A$4:$BG$1500,E$1,FALSE),VLOOKUP($A1016,Pit!$A$4:$BA$1686,E$2,FALSE))</f>
        <v>SP</v>
      </c>
      <c r="F1016" s="14" t="str">
        <f>IF($C1016="B",VLOOKUP($A1016,Bat!$A$4:$BG$1500,F$1,FALSE),VLOOKUP($A1016,Pit!$A$4:$BA$1686,F$2,FALSE))</f>
        <v>Dave</v>
      </c>
      <c r="G1016" s="14" t="str">
        <f>IF($C1016="B",VLOOKUP($A1016,Bat!$A$4:$BG$1500,G$1,FALSE),VLOOKUP($A1016,Pit!$A$4:$BA$1686,G$2,FALSE))</f>
        <v>Miller</v>
      </c>
      <c r="H1016" s="14">
        <f>IF($C1016="B",VLOOKUP($A1016,Bat!$A$4:$BG$1500,H$1,FALSE),VLOOKUP($A1016,Pit!$A$4:$BA$1686,H$2,FALSE))</f>
        <v>21</v>
      </c>
      <c r="I1016" s="14" t="str">
        <f>IF($C1016="B",VLOOKUP($A1016,Bat!$A$4:$BG$1500,I$1,FALSE),VLOOKUP($A1016,Pit!$A$4:$BA$1686,I$2,FALSE))</f>
        <v>R</v>
      </c>
      <c r="J1016" s="14" t="str">
        <f>IF($C1016="B",VLOOKUP($A1016,Bat!$A$4:$BG$1500,J$1,FALSE),VLOOKUP($A1016,Pit!$A$4:$BA$1686,J$2,FALSE))</f>
        <v>R</v>
      </c>
      <c r="K1016" s="14" t="str">
        <f>IF($C1016="B",VLOOKUP($A1016,Bat!$A$4:$BG$1500,K$1,FALSE),VLOOKUP($A1016,Pit!$A$4:$BA$1686,K$2,FALSE))</f>
        <v>Low</v>
      </c>
      <c r="L1016" s="15" t="str">
        <f>IF($C1016="B",VLOOKUP($A1016,Bat!$A$4:$BG$1500,L$1,FALSE),VLOOKUP($A1016,Pit!$A$4:$BA$1686,L$2,FALSE))</f>
        <v>Normal</v>
      </c>
      <c r="M1016" s="14">
        <f>IF($C1016="B",VLOOKUP($A1016,Bat!$A$4:$BG$1500,M$1,FALSE),VLOOKUP($A1016,Pit!$A$4:$BA$1686,M$2,FALSE))</f>
        <v>4</v>
      </c>
      <c r="N1016" s="14">
        <f>IF($C1016="B",VLOOKUP($A1016,Bat!$A$4:$BG$1500,N$1,FALSE),VLOOKUP($A1016,Pit!$A$4:$BA$1686,N$2,FALSE))</f>
        <v>1</v>
      </c>
      <c r="O1016" s="14">
        <f>IF($C1016="B",VLOOKUP($A1016,Bat!$A$4:$BG$1500,O$1,FALSE),VLOOKUP($A1016,Pit!$A$4:$BA$1686,O$2,FALSE))</f>
        <v>2</v>
      </c>
      <c r="P1016" s="14" t="str">
        <f>IF($C1016="B",VLOOKUP($A1016,Bat!$A$4:$BG$1500,P$1,FALSE),VLOOKUP($A1016,Pit!$A$4:$BA$1686,P$2,FALSE))</f>
        <v>90-92 Mph</v>
      </c>
      <c r="Q1016" s="15">
        <f>IF($C1016="B",VLOOKUP($A1016,Bat!$A$4:$BG$1500,Q$1,FALSE),VLOOKUP($A1016,Pit!$A$4:$BA$1686,Q$2,FALSE))</f>
        <v>8</v>
      </c>
      <c r="R1016" s="16">
        <f>IF($C1016="B",VLOOKUP($A1016,Bat!$A$4:$BG$1500,R$1,FALSE),VLOOKUP($A1016,Pit!$A$4:$BA$1686,R$2,FALSE))</f>
        <v>90.156742464330392</v>
      </c>
      <c r="S1016" s="17">
        <f>IF($C1016="B",VLOOKUP($A1016,Bat!$A$4:$BG$1500,S$1,FALSE),VLOOKUP($A1016,Pit!$A$4:$BA$1686,S$2,FALSE))</f>
        <v>-1.0002694542800787</v>
      </c>
      <c r="T1016" s="48" t="str">
        <f>IF($C1016="B",VLOOKUP($A1016,Bat!$A$4:$BG$1500,T$1,FALSE),VLOOKUP($A1016,Pit!$A$4:$BA$1686,T$2,FALSE))</f>
        <v>-</v>
      </c>
      <c r="U1016" s="19">
        <f>IF($C1016="B",VLOOKUP($A1016,Bat!$A$4:$AU$1464,46,FALSE),VLOOKUP($A1016,Pit!$A$4:$BD$1664,55,FALSE))</f>
        <v>800</v>
      </c>
      <c r="V1016" s="19">
        <f>IF($C1016="B",VLOOKUP($A1016,Bat!$A$4:$BA$1464,47,FALSE),VLOOKUP($A1016,Pit!$A$4:$BF$1664,56,FALSE))</f>
        <v>800</v>
      </c>
      <c r="W1016" s="19">
        <f>IF($C1016="B",VLOOKUP($A1016,Bat!$A$4:$BA$1464,48,FALSE),VLOOKUP($A1016,Pit!$A$4:$BF$1664,57,FALSE))</f>
        <v>0</v>
      </c>
      <c r="X1016" s="14">
        <f t="shared" si="68"/>
        <v>1834</v>
      </c>
      <c r="Y1016" s="20">
        <f t="shared" si="69"/>
        <v>984</v>
      </c>
      <c r="Z1016" s="14" t="str">
        <f>IFERROR(VLOOKUP($D1016,Results37!$F$3:$L$1396,Z$1,FALSE),"")</f>
        <v/>
      </c>
      <c r="AA1016" s="43" t="str">
        <f>IF(ISERROR(VLOOKUP(D1016,Results37!$F$3:$O$1399,AA$1,FALSE)),"",IF(VLOOKUP(D1016,Results37!$F$3:$O$1399,AA$1+1,FALSE)=1,"S"&amp;VLOOKUP(D1016,Results37!$F$3:$O$1399,AA$1,FALSE),VLOOKUP(D1016,Results37!$F$3:$O$1399,AA$1,FALSE)))</f>
        <v/>
      </c>
      <c r="AB1016" s="14" t="str">
        <f>IFERROR(VLOOKUP($D1016,Results37!$F$3:$L$1396,AB$1,FALSE),"")</f>
        <v/>
      </c>
      <c r="AC1016" s="14" t="str">
        <f>IFERROR(VLOOKUP($D1016,Results37!$F$3:$L$1396,AC$1,FALSE),"")</f>
        <v/>
      </c>
      <c r="AD1016" s="14" t="e">
        <f t="shared" si="70"/>
        <v>#VALUE!</v>
      </c>
      <c r="AE1016" s="18" t="str">
        <f>IF(ISERROR(VLOOKUP($AC1016&amp;"-"&amp;$F1016&amp;" "&amp;G1016,Bonuses!$B$1:$G$1006,4,FALSE)),"",INT(VLOOKUP($AC1016&amp;"-"&amp;$F1016&amp;" "&amp;$G1016,Bonuses!$B$1:$G$1006,4,FALSE)))</f>
        <v/>
      </c>
      <c r="AF1016" s="14" t="str">
        <f>IF(ISERROR(VLOOKUP($AC1016&amp;"-"&amp;$F1016,Bonuses!$B$1:$G$1006,5,FALSE)),"",IF(VLOOKUP($AC1016&amp;"-"&amp;$F1016,Bonuses!$B$1:$G$1006,5,FALSE)="","",VLOOKUP($AC1016&amp;"-"&amp;$F1016,Bonuses!$B$1:$G$1006,6,FALSE)&amp;" yrs, "&amp;VLOOKUP($AC1016&amp;"-"&amp;$F1016,Bonuses!$B$1:$G$1006,5,FALSE)))</f>
        <v/>
      </c>
    </row>
    <row r="1017" spans="1:32" s="19" customFormat="1" hidden="1" x14ac:dyDescent="0.3">
      <c r="A1017" s="19">
        <v>12297</v>
      </c>
      <c r="B1017" s="19">
        <f t="shared" si="67"/>
        <v>0</v>
      </c>
      <c r="C1017" s="14" t="str">
        <f>IF(ISNUMBER(IFERROR(VLOOKUP($A1017,Pit!$A$4:$A$600,1,FALSE),"B")),"P","B")</f>
        <v>P</v>
      </c>
      <c r="D1017" s="15">
        <f>IF($C1017="B",VLOOKUP($A1017,Bat!$A$4:$BG$1500,D$1,FALSE),VLOOKUP($A1017,Pit!$A$4:$BA$1686,D$2,FALSE))</f>
        <v>12297</v>
      </c>
      <c r="E1017" s="14" t="str">
        <f>IF($C1017="B",VLOOKUP($A1017,Bat!$A$4:$BG$1500,E$1,FALSE),VLOOKUP($A1017,Pit!$A$4:$BA$1686,E$2,FALSE))</f>
        <v>RP</v>
      </c>
      <c r="F1017" s="14" t="str">
        <f>IF($C1017="B",VLOOKUP($A1017,Bat!$A$4:$BG$1500,F$1,FALSE),VLOOKUP($A1017,Pit!$A$4:$BA$1686,F$2,FALSE))</f>
        <v>Fernando</v>
      </c>
      <c r="G1017" s="14" t="str">
        <f>IF($C1017="B",VLOOKUP($A1017,Bat!$A$4:$BG$1500,G$1,FALSE),VLOOKUP($A1017,Pit!$A$4:$BA$1686,G$2,FALSE))</f>
        <v>Barrón</v>
      </c>
      <c r="H1017" s="14">
        <f>IF($C1017="B",VLOOKUP($A1017,Bat!$A$4:$BG$1500,H$1,FALSE),VLOOKUP($A1017,Pit!$A$4:$BA$1686,H$2,FALSE))</f>
        <v>18</v>
      </c>
      <c r="I1017" s="14" t="str">
        <f>IF($C1017="B",VLOOKUP($A1017,Bat!$A$4:$BG$1500,I$1,FALSE),VLOOKUP($A1017,Pit!$A$4:$BA$1686,I$2,FALSE))</f>
        <v>R</v>
      </c>
      <c r="J1017" s="14" t="str">
        <f>IF($C1017="B",VLOOKUP($A1017,Bat!$A$4:$BG$1500,J$1,FALSE),VLOOKUP($A1017,Pit!$A$4:$BA$1686,J$2,FALSE))</f>
        <v>R</v>
      </c>
      <c r="K1017" s="14" t="str">
        <f>IF($C1017="B",VLOOKUP($A1017,Bat!$A$4:$BG$1500,K$1,FALSE),VLOOKUP($A1017,Pit!$A$4:$BA$1686,K$2,FALSE))</f>
        <v>Normal</v>
      </c>
      <c r="L1017" s="15" t="str">
        <f>IF($C1017="B",VLOOKUP($A1017,Bat!$A$4:$BG$1500,L$1,FALSE),VLOOKUP($A1017,Pit!$A$4:$BA$1686,L$2,FALSE))</f>
        <v>Normal</v>
      </c>
      <c r="M1017" s="14">
        <f>IF($C1017="B",VLOOKUP($A1017,Bat!$A$4:$BG$1500,M$1,FALSE),VLOOKUP($A1017,Pit!$A$4:$BA$1686,M$2,FALSE))</f>
        <v>4</v>
      </c>
      <c r="N1017" s="14">
        <f>IF($C1017="B",VLOOKUP($A1017,Bat!$A$4:$BG$1500,N$1,FALSE),VLOOKUP($A1017,Pit!$A$4:$BA$1686,N$2,FALSE))</f>
        <v>1</v>
      </c>
      <c r="O1017" s="14">
        <f>IF($C1017="B",VLOOKUP($A1017,Bat!$A$4:$BG$1500,O$1,FALSE),VLOOKUP($A1017,Pit!$A$4:$BA$1686,O$2,FALSE))</f>
        <v>2</v>
      </c>
      <c r="P1017" s="14" t="str">
        <f>IF($C1017="B",VLOOKUP($A1017,Bat!$A$4:$BG$1500,P$1,FALSE),VLOOKUP($A1017,Pit!$A$4:$BA$1686,P$2,FALSE))</f>
        <v>87-89 Mph</v>
      </c>
      <c r="Q1017" s="15">
        <f>IF($C1017="B",VLOOKUP($A1017,Bat!$A$4:$BG$1500,Q$1,FALSE),VLOOKUP($A1017,Pit!$A$4:$BA$1686,Q$2,FALSE))</f>
        <v>2</v>
      </c>
      <c r="R1017" s="16">
        <f>IF($C1017="B",VLOOKUP($A1017,Bat!$A$4:$BG$1500,R$1,FALSE),VLOOKUP($A1017,Pit!$A$4:$BA$1686,R$2,FALSE))</f>
        <v>89.461913989457145</v>
      </c>
      <c r="S1017" s="17">
        <f>IF($C1017="B",VLOOKUP($A1017,Bat!$A$4:$BG$1500,S$1,FALSE),VLOOKUP($A1017,Pit!$A$4:$BA$1686,S$2,FALSE))</f>
        <v>-1.0643720117092288</v>
      </c>
      <c r="T1017" s="48" t="str">
        <f>IF($C1017="B",VLOOKUP($A1017,Bat!$A$4:$BG$1500,T$1,FALSE),VLOOKUP($A1017,Pit!$A$4:$BA$1686,T$2,FALSE))</f>
        <v>$70k</v>
      </c>
      <c r="U1017" s="19">
        <f>IF($C1017="B",VLOOKUP($A1017,Bat!$A$4:$AU$1464,46,FALSE),VLOOKUP($A1017,Pit!$A$4:$BD$1664,55,FALSE))</f>
        <v>800</v>
      </c>
      <c r="V1017" s="19">
        <f>IF($C1017="B",VLOOKUP($A1017,Bat!$A$4:$BA$1464,47,FALSE),VLOOKUP($A1017,Pit!$A$4:$BF$1664,56,FALSE))</f>
        <v>800</v>
      </c>
      <c r="W1017" s="19">
        <f>IF($C1017="B",VLOOKUP($A1017,Bat!$A$4:$BA$1464,48,FALSE),VLOOKUP($A1017,Pit!$A$4:$BF$1664,57,FALSE))</f>
        <v>0</v>
      </c>
      <c r="X1017" s="14">
        <f t="shared" si="68"/>
        <v>1852</v>
      </c>
      <c r="Y1017" s="20">
        <f t="shared" si="69"/>
        <v>1002</v>
      </c>
      <c r="Z1017" s="14" t="str">
        <f>IFERROR(VLOOKUP($D1017,Results37!$F$3:$L$1396,Z$1,FALSE),"")</f>
        <v/>
      </c>
      <c r="AA1017" s="43" t="str">
        <f>IF(ISERROR(VLOOKUP(D1017,Results37!$F$3:$O$1399,AA$1,FALSE)),"",IF(VLOOKUP(D1017,Results37!$F$3:$O$1399,AA$1+1,FALSE)=1,"S"&amp;VLOOKUP(D1017,Results37!$F$3:$O$1399,AA$1,FALSE),VLOOKUP(D1017,Results37!$F$3:$O$1399,AA$1,FALSE)))</f>
        <v/>
      </c>
      <c r="AB1017" s="14" t="str">
        <f>IFERROR(VLOOKUP($D1017,Results37!$F$3:$L$1396,AB$1,FALSE),"")</f>
        <v/>
      </c>
      <c r="AC1017" s="14" t="str">
        <f>IFERROR(VLOOKUP($D1017,Results37!$F$3:$L$1396,AC$1,FALSE),"")</f>
        <v/>
      </c>
      <c r="AD1017" s="14" t="e">
        <f t="shared" si="70"/>
        <v>#VALUE!</v>
      </c>
      <c r="AE1017" s="18" t="str">
        <f>IF(ISERROR(VLOOKUP($AC1017&amp;"-"&amp;$F1017&amp;" "&amp;G1017,Bonuses!$B$1:$G$1006,4,FALSE)),"",INT(VLOOKUP($AC1017&amp;"-"&amp;$F1017&amp;" "&amp;$G1017,Bonuses!$B$1:$G$1006,4,FALSE)))</f>
        <v/>
      </c>
      <c r="AF1017" s="14" t="str">
        <f>IF(ISERROR(VLOOKUP($AC1017&amp;"-"&amp;$F1017,Bonuses!$B$1:$G$1006,5,FALSE)),"",IF(VLOOKUP($AC1017&amp;"-"&amp;$F1017,Bonuses!$B$1:$G$1006,5,FALSE)="","",VLOOKUP($AC1017&amp;"-"&amp;$F1017,Bonuses!$B$1:$G$1006,6,FALSE)&amp;" yrs, "&amp;VLOOKUP($AC1017&amp;"-"&amp;$F1017,Bonuses!$B$1:$G$1006,5,FALSE)))</f>
        <v/>
      </c>
    </row>
    <row r="1018" spans="1:32" s="19" customFormat="1" hidden="1" x14ac:dyDescent="0.3">
      <c r="A1018" s="19">
        <v>9935</v>
      </c>
      <c r="B1018" s="19">
        <f t="shared" si="67"/>
        <v>0</v>
      </c>
      <c r="C1018" s="14" t="str">
        <f>IF(ISNUMBER(IFERROR(VLOOKUP($A1018,Pit!$A$4:$A$600,1,FALSE),"B")),"P","B")</f>
        <v>B</v>
      </c>
      <c r="D1018" s="15">
        <f>IF($C1018="B",VLOOKUP($A1018,Bat!$A$4:$BG$1500,D$1,FALSE),VLOOKUP($A1018,Pit!$A$4:$BA$1686,D$2,FALSE))</f>
        <v>9935</v>
      </c>
      <c r="E1018" s="14" t="str">
        <f>IF($C1018="B",VLOOKUP($A1018,Bat!$A$4:$BG$1500,E$1,FALSE),VLOOKUP($A1018,Pit!$A$4:$BA$1686,E$2,FALSE))</f>
        <v>1B</v>
      </c>
      <c r="F1018" s="14" t="str">
        <f>IF($C1018="B",VLOOKUP($A1018,Bat!$A$4:$BG$1500,F$1,FALSE),VLOOKUP($A1018,Pit!$A$4:$BA$1686,F$2,FALSE))</f>
        <v>Tomiji</v>
      </c>
      <c r="G1018" s="14" t="str">
        <f>IF($C1018="B",VLOOKUP($A1018,Bat!$A$4:$BG$1500,G$1,FALSE),VLOOKUP($A1018,Pit!$A$4:$BA$1686,G$2,FALSE))</f>
        <v>Rin</v>
      </c>
      <c r="H1018" s="14">
        <f>IF($C1018="B",VLOOKUP($A1018,Bat!$A$4:$BG$1500,H$1,FALSE),VLOOKUP($A1018,Pit!$A$4:$BA$1686,H$2,FALSE))</f>
        <v>18</v>
      </c>
      <c r="I1018" s="14" t="str">
        <f>IF($C1018="B",VLOOKUP($A1018,Bat!$A$4:$BG$1500,I$1,FALSE),VLOOKUP($A1018,Pit!$A$4:$BA$1686,I$2,FALSE))</f>
        <v>S</v>
      </c>
      <c r="J1018" s="14" t="str">
        <f>IF($C1018="B",VLOOKUP($A1018,Bat!$A$4:$BG$1500,J$1,FALSE),VLOOKUP($A1018,Pit!$A$4:$BA$1686,J$2,FALSE))</f>
        <v>R</v>
      </c>
      <c r="K1018" s="14" t="str">
        <f>IF($C1018="B",VLOOKUP($A1018,Bat!$A$4:$BG$1500,K$1,FALSE),VLOOKUP($A1018,Pit!$A$4:$BA$1686,K$2,FALSE))</f>
        <v>High</v>
      </c>
      <c r="L1018" s="15" t="str">
        <f>IF($C1018="B",VLOOKUP($A1018,Bat!$A$4:$BG$1500,L$1,FALSE),VLOOKUP($A1018,Pit!$A$4:$BA$1686,L$2,FALSE))</f>
        <v>Normal</v>
      </c>
      <c r="M1018" s="14">
        <f>IF($C1018="B",VLOOKUP($A1018,Bat!$A$4:$BG$1500,M$1,FALSE),VLOOKUP($A1018,Pit!$A$4:$BA$1686,M$2,FALSE))</f>
        <v>2</v>
      </c>
      <c r="N1018" s="14">
        <f>IF($C1018="B",VLOOKUP($A1018,Bat!$A$4:$BG$1500,N$1,FALSE),VLOOKUP($A1018,Pit!$A$4:$BA$1686,N$2,FALSE))</f>
        <v>3</v>
      </c>
      <c r="O1018" s="14">
        <f>IF($C1018="B",VLOOKUP($A1018,Bat!$A$4:$BG$1500,O$1,FALSE),VLOOKUP($A1018,Pit!$A$4:$BA$1686,O$2,FALSE))</f>
        <v>2</v>
      </c>
      <c r="P1018" s="14">
        <f>IF($C1018="B",VLOOKUP($A1018,Bat!$A$4:$BG$1500,P$1,FALSE),VLOOKUP($A1018,Pit!$A$4:$BA$1686,P$2,FALSE))</f>
        <v>1</v>
      </c>
      <c r="Q1018" s="15">
        <f>IF($C1018="B",VLOOKUP($A1018,Bat!$A$4:$BG$1500,Q$1,FALSE),VLOOKUP($A1018,Pit!$A$4:$BA$1686,Q$2,FALSE))</f>
        <v>3</v>
      </c>
      <c r="R1018" s="16">
        <f>IF($C1018="B",VLOOKUP($A1018,Bat!$A$4:$BG$1500,R$1,FALSE),VLOOKUP($A1018,Pit!$A$4:$BA$1686,R$2,FALSE))</f>
        <v>102.84609483362844</v>
      </c>
      <c r="S1018" s="17">
        <f>IF($C1018="B",VLOOKUP($A1018,Bat!$A$4:$BG$1500,S$1,FALSE),VLOOKUP($A1018,Pit!$A$4:$BA$1686,S$2,FALSE))</f>
        <v>-1.0991507211916662</v>
      </c>
      <c r="T1018" s="48" t="str">
        <f>IF($C1018="B",VLOOKUP($A1018,Bat!$A$4:$BG$1500,T$1,FALSE),VLOOKUP($A1018,Pit!$A$4:$BA$1686,T$2,FALSE))</f>
        <v>$65k</v>
      </c>
      <c r="U1018" s="19">
        <f>IF($C1018="B",VLOOKUP($A1018,Bat!$A$4:$AU$1464,46,FALSE),VLOOKUP($A1018,Pit!$A$4:$BD$1664,55,FALSE))</f>
        <v>800</v>
      </c>
      <c r="V1018" s="19">
        <f>IF($C1018="B",VLOOKUP($A1018,Bat!$A$4:$BA$1464,47,FALSE),VLOOKUP($A1018,Pit!$A$4:$BF$1664,56,FALSE))</f>
        <v>800</v>
      </c>
      <c r="W1018" s="19">
        <f>IF($C1018="B",VLOOKUP($A1018,Bat!$A$4:$BA$1464,48,FALSE),VLOOKUP($A1018,Pit!$A$4:$BF$1664,57,FALSE))</f>
        <v>0</v>
      </c>
      <c r="X1018" s="14">
        <f t="shared" si="68"/>
        <v>1862</v>
      </c>
      <c r="Y1018" s="20">
        <f t="shared" si="69"/>
        <v>1012</v>
      </c>
      <c r="Z1018" s="14">
        <f>IFERROR(VLOOKUP($D1018,Results37!$F$3:$L$1396,Z$1,FALSE),"")</f>
        <v>417</v>
      </c>
      <c r="AA1018" s="43">
        <f>IF(ISERROR(VLOOKUP(D1018,Results37!$F$3:$O$1399,AA$1,FALSE)),"",IF(VLOOKUP(D1018,Results37!$F$3:$O$1399,AA$1+1,FALSE)=1,"S"&amp;VLOOKUP(D1018,Results37!$F$3:$O$1399,AA$1,FALSE),VLOOKUP(D1018,Results37!$F$3:$O$1399,AA$1,FALSE)))</f>
        <v>14</v>
      </c>
      <c r="AB1018" s="14">
        <f>IFERROR(VLOOKUP($D1018,Results37!$F$3:$L$1396,AB$1,FALSE),"")</f>
        <v>13</v>
      </c>
      <c r="AC1018" s="14" t="str">
        <f>IFERROR(VLOOKUP($D1018,Results37!$F$3:$L$1396,AC$1,FALSE),"")</f>
        <v>Toyama Wind Dancers</v>
      </c>
      <c r="AD1018" s="14">
        <f t="shared" si="70"/>
        <v>1445</v>
      </c>
      <c r="AE1018" s="18" t="str">
        <f>IF(ISERROR(VLOOKUP($AC1018&amp;"-"&amp;$F1018&amp;" "&amp;G1018,Bonuses!$B$1:$G$1006,4,FALSE)),"",INT(VLOOKUP($AC1018&amp;"-"&amp;$F1018&amp;" "&amp;$G1018,Bonuses!$B$1:$G$1006,4,FALSE)))</f>
        <v/>
      </c>
      <c r="AF1018" s="14" t="str">
        <f>IF(ISERROR(VLOOKUP($AC1018&amp;"-"&amp;$F1018,Bonuses!$B$1:$G$1006,5,FALSE)),"",IF(VLOOKUP($AC1018&amp;"-"&amp;$F1018,Bonuses!$B$1:$G$1006,5,FALSE)="","",VLOOKUP($AC1018&amp;"-"&amp;$F1018,Bonuses!$B$1:$G$1006,6,FALSE)&amp;" yrs, "&amp;VLOOKUP($AC1018&amp;"-"&amp;$F1018,Bonuses!$B$1:$G$1006,5,FALSE)))</f>
        <v/>
      </c>
    </row>
    <row r="1019" spans="1:32" s="19" customFormat="1" hidden="1" x14ac:dyDescent="0.3">
      <c r="A1019" s="19">
        <v>2701</v>
      </c>
      <c r="B1019" s="19">
        <f t="shared" si="67"/>
        <v>0</v>
      </c>
      <c r="C1019" s="14" t="str">
        <f>IF(ISNUMBER(IFERROR(VLOOKUP($A1019,Pit!$A$4:$A$600,1,FALSE),"B")),"P","B")</f>
        <v>P</v>
      </c>
      <c r="D1019" s="15">
        <f>IF($C1019="B",VLOOKUP($A1019,Bat!$A$4:$BG$1500,D$1,FALSE),VLOOKUP($A1019,Pit!$A$4:$BA$1686,D$2,FALSE))</f>
        <v>2701</v>
      </c>
      <c r="E1019" s="14" t="str">
        <f>IF($C1019="B",VLOOKUP($A1019,Bat!$A$4:$BG$1500,E$1,FALSE),VLOOKUP($A1019,Pit!$A$4:$BA$1686,E$2,FALSE))</f>
        <v>RP</v>
      </c>
      <c r="F1019" s="14" t="str">
        <f>IF($C1019="B",VLOOKUP($A1019,Bat!$A$4:$BG$1500,F$1,FALSE),VLOOKUP($A1019,Pit!$A$4:$BA$1686,F$2,FALSE))</f>
        <v>Coy</v>
      </c>
      <c r="G1019" s="14" t="str">
        <f>IF($C1019="B",VLOOKUP($A1019,Bat!$A$4:$BG$1500,G$1,FALSE),VLOOKUP($A1019,Pit!$A$4:$BA$1686,G$2,FALSE))</f>
        <v>Rogers</v>
      </c>
      <c r="H1019" s="14">
        <f>IF($C1019="B",VLOOKUP($A1019,Bat!$A$4:$BG$1500,H$1,FALSE),VLOOKUP($A1019,Pit!$A$4:$BA$1686,H$2,FALSE))</f>
        <v>22</v>
      </c>
      <c r="I1019" s="14" t="str">
        <f>IF($C1019="B",VLOOKUP($A1019,Bat!$A$4:$BG$1500,I$1,FALSE),VLOOKUP($A1019,Pit!$A$4:$BA$1686,I$2,FALSE))</f>
        <v>L</v>
      </c>
      <c r="J1019" s="14" t="str">
        <f>IF($C1019="B",VLOOKUP($A1019,Bat!$A$4:$BG$1500,J$1,FALSE),VLOOKUP($A1019,Pit!$A$4:$BA$1686,J$2,FALSE))</f>
        <v>L</v>
      </c>
      <c r="K1019" s="14" t="str">
        <f>IF($C1019="B",VLOOKUP($A1019,Bat!$A$4:$BG$1500,K$1,FALSE),VLOOKUP($A1019,Pit!$A$4:$BA$1686,K$2,FALSE))</f>
        <v>Low</v>
      </c>
      <c r="L1019" s="15" t="str">
        <f>IF($C1019="B",VLOOKUP($A1019,Bat!$A$4:$BG$1500,L$1,FALSE),VLOOKUP($A1019,Pit!$A$4:$BA$1686,L$2,FALSE))</f>
        <v>Low</v>
      </c>
      <c r="M1019" s="14">
        <f>IF($C1019="B",VLOOKUP($A1019,Bat!$A$4:$BG$1500,M$1,FALSE),VLOOKUP($A1019,Pit!$A$4:$BA$1686,M$2,FALSE))</f>
        <v>3</v>
      </c>
      <c r="N1019" s="14">
        <f>IF($C1019="B",VLOOKUP($A1019,Bat!$A$4:$BG$1500,N$1,FALSE),VLOOKUP($A1019,Pit!$A$4:$BA$1686,N$2,FALSE))</f>
        <v>1</v>
      </c>
      <c r="O1019" s="14">
        <f>IF($C1019="B",VLOOKUP($A1019,Bat!$A$4:$BG$1500,O$1,FALSE),VLOOKUP($A1019,Pit!$A$4:$BA$1686,O$2,FALSE))</f>
        <v>3</v>
      </c>
      <c r="P1019" s="14" t="str">
        <f>IF($C1019="B",VLOOKUP($A1019,Bat!$A$4:$BG$1500,P$1,FALSE),VLOOKUP($A1019,Pit!$A$4:$BA$1686,P$2,FALSE))</f>
        <v>88-90 Mph</v>
      </c>
      <c r="Q1019" s="15">
        <f>IF($C1019="B",VLOOKUP($A1019,Bat!$A$4:$BG$1500,Q$1,FALSE),VLOOKUP($A1019,Pit!$A$4:$BA$1686,Q$2,FALSE))</f>
        <v>6</v>
      </c>
      <c r="R1019" s="16">
        <f>IF($C1019="B",VLOOKUP($A1019,Bat!$A$4:$BG$1500,R$1,FALSE),VLOOKUP($A1019,Pit!$A$4:$BA$1686,R$2,FALSE))</f>
        <v>90.094849133609515</v>
      </c>
      <c r="S1019" s="17">
        <f>IF($C1019="B",VLOOKUP($A1019,Bat!$A$4:$BG$1500,S$1,FALSE),VLOOKUP($A1019,Pit!$A$4:$BA$1686,S$2,FALSE))</f>
        <v>-1.0059795265216349</v>
      </c>
      <c r="T1019" s="48" t="str">
        <f>IF($C1019="B",VLOOKUP($A1019,Bat!$A$4:$BG$1500,T$1,FALSE),VLOOKUP($A1019,Pit!$A$4:$BA$1686,T$2,FALSE))</f>
        <v>-</v>
      </c>
      <c r="U1019" s="19">
        <f>IF($C1019="B",VLOOKUP($A1019,Bat!$A$4:$AU$1464,46,FALSE),VLOOKUP($A1019,Pit!$A$4:$BD$1664,55,FALSE))</f>
        <v>800</v>
      </c>
      <c r="V1019" s="19">
        <f>IF($C1019="B",VLOOKUP($A1019,Bat!$A$4:$BA$1464,47,FALSE),VLOOKUP($A1019,Pit!$A$4:$BF$1664,56,FALSE))</f>
        <v>800</v>
      </c>
      <c r="W1019" s="19">
        <f>IF($C1019="B",VLOOKUP($A1019,Bat!$A$4:$BA$1464,48,FALSE),VLOOKUP($A1019,Pit!$A$4:$BF$1664,57,FALSE))</f>
        <v>0</v>
      </c>
      <c r="X1019" s="14">
        <f t="shared" si="68"/>
        <v>1837</v>
      </c>
      <c r="Y1019" s="20">
        <f t="shared" si="69"/>
        <v>987</v>
      </c>
      <c r="Z1019" s="14" t="str">
        <f>IFERROR(VLOOKUP($D1019,Results37!$F$3:$L$1396,Z$1,FALSE),"")</f>
        <v/>
      </c>
      <c r="AA1019" s="43" t="str">
        <f>IF(ISERROR(VLOOKUP(D1019,Results37!$F$3:$O$1399,AA$1,FALSE)),"",IF(VLOOKUP(D1019,Results37!$F$3:$O$1399,AA$1+1,FALSE)=1,"S"&amp;VLOOKUP(D1019,Results37!$F$3:$O$1399,AA$1,FALSE),VLOOKUP(D1019,Results37!$F$3:$O$1399,AA$1,FALSE)))</f>
        <v/>
      </c>
      <c r="AB1019" s="14" t="str">
        <f>IFERROR(VLOOKUP($D1019,Results37!$F$3:$L$1396,AB$1,FALSE),"")</f>
        <v/>
      </c>
      <c r="AC1019" s="14" t="str">
        <f>IFERROR(VLOOKUP($D1019,Results37!$F$3:$L$1396,AC$1,FALSE),"")</f>
        <v/>
      </c>
      <c r="AD1019" s="14" t="e">
        <f t="shared" si="70"/>
        <v>#VALUE!</v>
      </c>
      <c r="AE1019" s="18" t="str">
        <f>IF(ISERROR(VLOOKUP($AC1019&amp;"-"&amp;$F1019&amp;" "&amp;G1019,Bonuses!$B$1:$G$1006,4,FALSE)),"",INT(VLOOKUP($AC1019&amp;"-"&amp;$F1019&amp;" "&amp;$G1019,Bonuses!$B$1:$G$1006,4,FALSE)))</f>
        <v/>
      </c>
      <c r="AF1019" s="14" t="str">
        <f>IF(ISERROR(VLOOKUP($AC1019&amp;"-"&amp;$F1019,Bonuses!$B$1:$G$1006,5,FALSE)),"",IF(VLOOKUP($AC1019&amp;"-"&amp;$F1019,Bonuses!$B$1:$G$1006,5,FALSE)="","",VLOOKUP($AC1019&amp;"-"&amp;$F1019,Bonuses!$B$1:$G$1006,6,FALSE)&amp;" yrs, "&amp;VLOOKUP($AC1019&amp;"-"&amp;$F1019,Bonuses!$B$1:$G$1006,5,FALSE)))</f>
        <v/>
      </c>
    </row>
    <row r="1020" spans="1:32" s="19" customFormat="1" hidden="1" x14ac:dyDescent="0.3">
      <c r="A1020" s="19">
        <v>8832</v>
      </c>
      <c r="B1020" s="19">
        <f t="shared" si="67"/>
        <v>0</v>
      </c>
      <c r="C1020" s="14" t="str">
        <f>IF(ISNUMBER(IFERROR(VLOOKUP($A1020,Pit!$A$4:$A$600,1,FALSE),"B")),"P","B")</f>
        <v>P</v>
      </c>
      <c r="D1020" s="15">
        <f>IF($C1020="B",VLOOKUP($A1020,Bat!$A$4:$BG$1500,D$1,FALSE),VLOOKUP($A1020,Pit!$A$4:$BA$1686,D$2,FALSE))</f>
        <v>8832</v>
      </c>
      <c r="E1020" s="14" t="str">
        <f>IF($C1020="B",VLOOKUP($A1020,Bat!$A$4:$BG$1500,E$1,FALSE),VLOOKUP($A1020,Pit!$A$4:$BA$1686,E$2,FALSE))</f>
        <v>RP</v>
      </c>
      <c r="F1020" s="14" t="str">
        <f>IF($C1020="B",VLOOKUP($A1020,Bat!$A$4:$BG$1500,F$1,FALSE),VLOOKUP($A1020,Pit!$A$4:$BA$1686,F$2,FALSE))</f>
        <v>Nick</v>
      </c>
      <c r="G1020" s="14" t="str">
        <f>IF($C1020="B",VLOOKUP($A1020,Bat!$A$4:$BG$1500,G$1,FALSE),VLOOKUP($A1020,Pit!$A$4:$BA$1686,G$2,FALSE))</f>
        <v>Amador</v>
      </c>
      <c r="H1020" s="14">
        <f>IF($C1020="B",VLOOKUP($A1020,Bat!$A$4:$BG$1500,H$1,FALSE),VLOOKUP($A1020,Pit!$A$4:$BA$1686,H$2,FALSE))</f>
        <v>18</v>
      </c>
      <c r="I1020" s="14" t="str">
        <f>IF($C1020="B",VLOOKUP($A1020,Bat!$A$4:$BG$1500,I$1,FALSE),VLOOKUP($A1020,Pit!$A$4:$BA$1686,I$2,FALSE))</f>
        <v>R</v>
      </c>
      <c r="J1020" s="14" t="str">
        <f>IF($C1020="B",VLOOKUP($A1020,Bat!$A$4:$BG$1500,J$1,FALSE),VLOOKUP($A1020,Pit!$A$4:$BA$1686,J$2,FALSE))</f>
        <v>R</v>
      </c>
      <c r="K1020" s="14" t="str">
        <f>IF($C1020="B",VLOOKUP($A1020,Bat!$A$4:$BG$1500,K$1,FALSE),VLOOKUP($A1020,Pit!$A$4:$BA$1686,K$2,FALSE))</f>
        <v>Normal</v>
      </c>
      <c r="L1020" s="15" t="str">
        <f>IF($C1020="B",VLOOKUP($A1020,Bat!$A$4:$BG$1500,L$1,FALSE),VLOOKUP($A1020,Pit!$A$4:$BA$1686,L$2,FALSE))</f>
        <v>Normal</v>
      </c>
      <c r="M1020" s="14">
        <f>IF($C1020="B",VLOOKUP($A1020,Bat!$A$4:$BG$1500,M$1,FALSE),VLOOKUP($A1020,Pit!$A$4:$BA$1686,M$2,FALSE))</f>
        <v>4</v>
      </c>
      <c r="N1020" s="14">
        <f>IF($C1020="B",VLOOKUP($A1020,Bat!$A$4:$BG$1500,N$1,FALSE),VLOOKUP($A1020,Pit!$A$4:$BA$1686,N$2,FALSE))</f>
        <v>1</v>
      </c>
      <c r="O1020" s="14">
        <f>IF($C1020="B",VLOOKUP($A1020,Bat!$A$4:$BG$1500,O$1,FALSE),VLOOKUP($A1020,Pit!$A$4:$BA$1686,O$2,FALSE))</f>
        <v>2</v>
      </c>
      <c r="P1020" s="14" t="str">
        <f>IF($C1020="B",VLOOKUP($A1020,Bat!$A$4:$BG$1500,P$1,FALSE),VLOOKUP($A1020,Pit!$A$4:$BA$1686,P$2,FALSE))</f>
        <v>86-88 Mph</v>
      </c>
      <c r="Q1020" s="15">
        <f>IF($C1020="B",VLOOKUP($A1020,Bat!$A$4:$BG$1500,Q$1,FALSE),VLOOKUP($A1020,Pit!$A$4:$BA$1686,Q$2,FALSE))</f>
        <v>6</v>
      </c>
      <c r="R1020" s="16">
        <f>IF($C1020="B",VLOOKUP($A1020,Bat!$A$4:$BG$1500,R$1,FALSE),VLOOKUP($A1020,Pit!$A$4:$BA$1686,R$2,FALSE))</f>
        <v>88.942553639720714</v>
      </c>
      <c r="S1020" s="17">
        <f>IF($C1020="B",VLOOKUP($A1020,Bat!$A$4:$BG$1500,S$1,FALSE),VLOOKUP($A1020,Pit!$A$4:$BA$1686,S$2,FALSE))</f>
        <v>-1.1122864652029145</v>
      </c>
      <c r="T1020" s="48" t="str">
        <f>IF($C1020="B",VLOOKUP($A1020,Bat!$A$4:$BG$1500,T$1,FALSE),VLOOKUP($A1020,Pit!$A$4:$BA$1686,T$2,FALSE))</f>
        <v>$130k</v>
      </c>
      <c r="U1020" s="19">
        <f>IF($C1020="B",VLOOKUP($A1020,Bat!$A$4:$AU$1464,46,FALSE),VLOOKUP($A1020,Pit!$A$4:$BD$1664,55,FALSE))</f>
        <v>800</v>
      </c>
      <c r="V1020" s="19">
        <f>IF($C1020="B",VLOOKUP($A1020,Bat!$A$4:$BA$1464,47,FALSE),VLOOKUP($A1020,Pit!$A$4:$BF$1664,56,FALSE))</f>
        <v>800</v>
      </c>
      <c r="W1020" s="19">
        <f>IF($C1020="B",VLOOKUP($A1020,Bat!$A$4:$BA$1464,48,FALSE),VLOOKUP($A1020,Pit!$A$4:$BF$1664,57,FALSE))</f>
        <v>0</v>
      </c>
      <c r="X1020" s="14">
        <f t="shared" si="68"/>
        <v>1866</v>
      </c>
      <c r="Y1020" s="20">
        <f t="shared" si="69"/>
        <v>1016</v>
      </c>
      <c r="Z1020" s="14" t="str">
        <f>IFERROR(VLOOKUP($D1020,Results37!$F$3:$L$1396,Z$1,FALSE),"")</f>
        <v/>
      </c>
      <c r="AA1020" s="43" t="str">
        <f>IF(ISERROR(VLOOKUP(D1020,Results37!$F$3:$O$1399,AA$1,FALSE)),"",IF(VLOOKUP(D1020,Results37!$F$3:$O$1399,AA$1+1,FALSE)=1,"S"&amp;VLOOKUP(D1020,Results37!$F$3:$O$1399,AA$1,FALSE),VLOOKUP(D1020,Results37!$F$3:$O$1399,AA$1,FALSE)))</f>
        <v/>
      </c>
      <c r="AB1020" s="14" t="str">
        <f>IFERROR(VLOOKUP($D1020,Results37!$F$3:$L$1396,AB$1,FALSE),"")</f>
        <v/>
      </c>
      <c r="AC1020" s="14" t="str">
        <f>IFERROR(VLOOKUP($D1020,Results37!$F$3:$L$1396,AC$1,FALSE),"")</f>
        <v/>
      </c>
      <c r="AD1020" s="14" t="e">
        <f t="shared" si="70"/>
        <v>#VALUE!</v>
      </c>
      <c r="AE1020" s="18" t="str">
        <f>IF(ISERROR(VLOOKUP($AC1020&amp;"-"&amp;$F1020&amp;" "&amp;G1020,Bonuses!$B$1:$G$1006,4,FALSE)),"",INT(VLOOKUP($AC1020&amp;"-"&amp;$F1020&amp;" "&amp;$G1020,Bonuses!$B$1:$G$1006,4,FALSE)))</f>
        <v/>
      </c>
      <c r="AF1020" s="14" t="str">
        <f>IF(ISERROR(VLOOKUP($AC1020&amp;"-"&amp;$F1020,Bonuses!$B$1:$G$1006,5,FALSE)),"",IF(VLOOKUP($AC1020&amp;"-"&amp;$F1020,Bonuses!$B$1:$G$1006,5,FALSE)="","",VLOOKUP($AC1020&amp;"-"&amp;$F1020,Bonuses!$B$1:$G$1006,6,FALSE)&amp;" yrs, "&amp;VLOOKUP($AC1020&amp;"-"&amp;$F1020,Bonuses!$B$1:$G$1006,5,FALSE)))</f>
        <v/>
      </c>
    </row>
    <row r="1021" spans="1:32" s="19" customFormat="1" hidden="1" x14ac:dyDescent="0.3">
      <c r="A1021" s="19">
        <v>5302</v>
      </c>
      <c r="B1021" s="19">
        <f t="shared" si="67"/>
        <v>0</v>
      </c>
      <c r="C1021" s="14" t="str">
        <f>IF(ISNUMBER(IFERROR(VLOOKUP($A1021,Pit!$A$4:$A$600,1,FALSE),"B")),"P","B")</f>
        <v>P</v>
      </c>
      <c r="D1021" s="15">
        <f>IF($C1021="B",VLOOKUP($A1021,Bat!$A$4:$BG$1500,D$1,FALSE),VLOOKUP($A1021,Pit!$A$4:$BA$1686,D$2,FALSE))</f>
        <v>5302</v>
      </c>
      <c r="E1021" s="14" t="str">
        <f>IF($C1021="B",VLOOKUP($A1021,Bat!$A$4:$BG$1500,E$1,FALSE),VLOOKUP($A1021,Pit!$A$4:$BA$1686,E$2,FALSE))</f>
        <v>SP</v>
      </c>
      <c r="F1021" s="14" t="str">
        <f>IF($C1021="B",VLOOKUP($A1021,Bat!$A$4:$BG$1500,F$1,FALSE),VLOOKUP($A1021,Pit!$A$4:$BA$1686,F$2,FALSE))</f>
        <v>Sam</v>
      </c>
      <c r="G1021" s="14" t="str">
        <f>IF($C1021="B",VLOOKUP($A1021,Bat!$A$4:$BG$1500,G$1,FALSE),VLOOKUP($A1021,Pit!$A$4:$BA$1686,G$2,FALSE))</f>
        <v>Martin</v>
      </c>
      <c r="H1021" s="14">
        <f>IF($C1021="B",VLOOKUP($A1021,Bat!$A$4:$BG$1500,H$1,FALSE),VLOOKUP($A1021,Pit!$A$4:$BA$1686,H$2,FALSE))</f>
        <v>21</v>
      </c>
      <c r="I1021" s="14" t="str">
        <f>IF($C1021="B",VLOOKUP($A1021,Bat!$A$4:$BG$1500,I$1,FALSE),VLOOKUP($A1021,Pit!$A$4:$BA$1686,I$2,FALSE))</f>
        <v>L</v>
      </c>
      <c r="J1021" s="14" t="str">
        <f>IF($C1021="B",VLOOKUP($A1021,Bat!$A$4:$BG$1500,J$1,FALSE),VLOOKUP($A1021,Pit!$A$4:$BA$1686,J$2,FALSE))</f>
        <v>L</v>
      </c>
      <c r="K1021" s="14" t="str">
        <f>IF($C1021="B",VLOOKUP($A1021,Bat!$A$4:$BG$1500,K$1,FALSE),VLOOKUP($A1021,Pit!$A$4:$BA$1686,K$2,FALSE))</f>
        <v>Low</v>
      </c>
      <c r="L1021" s="15" t="str">
        <f>IF($C1021="B",VLOOKUP($A1021,Bat!$A$4:$BG$1500,L$1,FALSE),VLOOKUP($A1021,Pit!$A$4:$BA$1686,L$2,FALSE))</f>
        <v>Normal</v>
      </c>
      <c r="M1021" s="14">
        <f>IF($C1021="B",VLOOKUP($A1021,Bat!$A$4:$BG$1500,M$1,FALSE),VLOOKUP($A1021,Pit!$A$4:$BA$1686,M$2,FALSE))</f>
        <v>4</v>
      </c>
      <c r="N1021" s="14">
        <f>IF($C1021="B",VLOOKUP($A1021,Bat!$A$4:$BG$1500,N$1,FALSE),VLOOKUP($A1021,Pit!$A$4:$BA$1686,N$2,FALSE))</f>
        <v>1</v>
      </c>
      <c r="O1021" s="14">
        <f>IF($C1021="B",VLOOKUP($A1021,Bat!$A$4:$BG$1500,O$1,FALSE),VLOOKUP($A1021,Pit!$A$4:$BA$1686,O$2,FALSE))</f>
        <v>2</v>
      </c>
      <c r="P1021" s="14" t="str">
        <f>IF($C1021="B",VLOOKUP($A1021,Bat!$A$4:$BG$1500,P$1,FALSE),VLOOKUP($A1021,Pit!$A$4:$BA$1686,P$2,FALSE))</f>
        <v>93-95 Mph</v>
      </c>
      <c r="Q1021" s="15">
        <f>IF($C1021="B",VLOOKUP($A1021,Bat!$A$4:$BG$1500,Q$1,FALSE),VLOOKUP($A1021,Pit!$A$4:$BA$1686,Q$2,FALSE))</f>
        <v>10</v>
      </c>
      <c r="R1021" s="16">
        <f>IF($C1021="B",VLOOKUP($A1021,Bat!$A$4:$BG$1500,R$1,FALSE),VLOOKUP($A1021,Pit!$A$4:$BA$1686,R$2,FALSE))</f>
        <v>90.063072747463053</v>
      </c>
      <c r="S1021" s="17">
        <f>IF($C1021="B",VLOOKUP($A1021,Bat!$A$4:$BG$1500,S$1,FALSE),VLOOKUP($A1021,Pit!$A$4:$BA$1686,S$2,FALSE))</f>
        <v>-1.0089111099145232</v>
      </c>
      <c r="T1021" s="48" t="str">
        <f>IF($C1021="B",VLOOKUP($A1021,Bat!$A$4:$BG$1500,T$1,FALSE),VLOOKUP($A1021,Pit!$A$4:$BA$1686,T$2,FALSE))</f>
        <v>$35k</v>
      </c>
      <c r="U1021" s="19">
        <f>IF($C1021="B",VLOOKUP($A1021,Bat!$A$4:$AU$1464,46,FALSE),VLOOKUP($A1021,Pit!$A$4:$BD$1664,55,FALSE))</f>
        <v>800</v>
      </c>
      <c r="V1021" s="19">
        <f>IF($C1021="B",VLOOKUP($A1021,Bat!$A$4:$BA$1464,47,FALSE),VLOOKUP($A1021,Pit!$A$4:$BF$1664,56,FALSE))</f>
        <v>800</v>
      </c>
      <c r="W1021" s="19">
        <f>IF($C1021="B",VLOOKUP($A1021,Bat!$A$4:$BA$1464,48,FALSE),VLOOKUP($A1021,Pit!$A$4:$BF$1664,57,FALSE))</f>
        <v>0</v>
      </c>
      <c r="X1021" s="14">
        <f t="shared" si="68"/>
        <v>1838</v>
      </c>
      <c r="Y1021" s="20">
        <f t="shared" si="69"/>
        <v>988</v>
      </c>
      <c r="Z1021" s="14">
        <f>IFERROR(VLOOKUP($D1021,Results37!$F$3:$L$1396,Z$1,FALSE),"")</f>
        <v>554</v>
      </c>
      <c r="AA1021" s="43">
        <f>IF(ISERROR(VLOOKUP(D1021,Results37!$F$3:$O$1399,AA$1,FALSE)),"",IF(VLOOKUP(D1021,Results37!$F$3:$O$1399,AA$1+1,FALSE)=1,"S"&amp;VLOOKUP(D1021,Results37!$F$3:$O$1399,AA$1,FALSE),VLOOKUP(D1021,Results37!$F$3:$O$1399,AA$1,FALSE)))</f>
        <v>18</v>
      </c>
      <c r="AB1021" s="14">
        <f>IFERROR(VLOOKUP($D1021,Results37!$F$3:$L$1396,AB$1,FALSE),"")</f>
        <v>22</v>
      </c>
      <c r="AC1021" s="14" t="str">
        <f>IFERROR(VLOOKUP($D1021,Results37!$F$3:$L$1396,AC$1,FALSE),"")</f>
        <v>Bakersfield Bears</v>
      </c>
      <c r="AD1021" s="14">
        <f t="shared" si="70"/>
        <v>1284</v>
      </c>
      <c r="AE1021" s="18" t="str">
        <f>IF(ISERROR(VLOOKUP($AC1021&amp;"-"&amp;$F1021&amp;" "&amp;G1021,Bonuses!$B$1:$G$1006,4,FALSE)),"",INT(VLOOKUP($AC1021&amp;"-"&amp;$F1021&amp;" "&amp;$G1021,Bonuses!$B$1:$G$1006,4,FALSE)))</f>
        <v/>
      </c>
      <c r="AF1021" s="14" t="str">
        <f>IF(ISERROR(VLOOKUP($AC1021&amp;"-"&amp;$F1021,Bonuses!$B$1:$G$1006,5,FALSE)),"",IF(VLOOKUP($AC1021&amp;"-"&amp;$F1021,Bonuses!$B$1:$G$1006,5,FALSE)="","",VLOOKUP($AC1021&amp;"-"&amp;$F1021,Bonuses!$B$1:$G$1006,6,FALSE)&amp;" yrs, "&amp;VLOOKUP($AC1021&amp;"-"&amp;$F1021,Bonuses!$B$1:$G$1006,5,FALSE)))</f>
        <v/>
      </c>
    </row>
    <row r="1022" spans="1:32" s="19" customFormat="1" hidden="1" x14ac:dyDescent="0.3">
      <c r="A1022" s="19">
        <v>18061</v>
      </c>
      <c r="B1022" s="19">
        <f t="shared" si="67"/>
        <v>0</v>
      </c>
      <c r="C1022" s="14" t="str">
        <f>IF(ISNUMBER(IFERROR(VLOOKUP($A1022,Pit!$A$4:$A$600,1,FALSE),"B")),"P","B")</f>
        <v>B</v>
      </c>
      <c r="D1022" s="15">
        <f>IF($C1022="B",VLOOKUP($A1022,Bat!$A$4:$BG$1500,D$1,FALSE),VLOOKUP($A1022,Pit!$A$4:$BA$1686,D$2,FALSE))</f>
        <v>18061</v>
      </c>
      <c r="E1022" s="14" t="str">
        <f>IF($C1022="B",VLOOKUP($A1022,Bat!$A$4:$BG$1500,E$1,FALSE),VLOOKUP($A1022,Pit!$A$4:$BA$1686,E$2,FALSE))</f>
        <v>C</v>
      </c>
      <c r="F1022" s="14" t="str">
        <f>IF($C1022="B",VLOOKUP($A1022,Bat!$A$4:$BG$1500,F$1,FALSE),VLOOKUP($A1022,Pit!$A$4:$BA$1686,F$2,FALSE))</f>
        <v>Bobby</v>
      </c>
      <c r="G1022" s="14" t="str">
        <f>IF($C1022="B",VLOOKUP($A1022,Bat!$A$4:$BG$1500,G$1,FALSE),VLOOKUP($A1022,Pit!$A$4:$BA$1686,G$2,FALSE))</f>
        <v>Trujillo</v>
      </c>
      <c r="H1022" s="14">
        <f>IF($C1022="B",VLOOKUP($A1022,Bat!$A$4:$BG$1500,H$1,FALSE),VLOOKUP($A1022,Pit!$A$4:$BA$1686,H$2,FALSE))</f>
        <v>21</v>
      </c>
      <c r="I1022" s="14" t="str">
        <f>IF($C1022="B",VLOOKUP($A1022,Bat!$A$4:$BG$1500,I$1,FALSE),VLOOKUP($A1022,Pit!$A$4:$BA$1686,I$2,FALSE))</f>
        <v>R</v>
      </c>
      <c r="J1022" s="14" t="str">
        <f>IF($C1022="B",VLOOKUP($A1022,Bat!$A$4:$BG$1500,J$1,FALSE),VLOOKUP($A1022,Pit!$A$4:$BA$1686,J$2,FALSE))</f>
        <v>R</v>
      </c>
      <c r="K1022" s="14" t="str">
        <f>IF($C1022="B",VLOOKUP($A1022,Bat!$A$4:$BG$1500,K$1,FALSE),VLOOKUP($A1022,Pit!$A$4:$BA$1686,K$2,FALSE))</f>
        <v>Low</v>
      </c>
      <c r="L1022" s="15" t="str">
        <f>IF($C1022="B",VLOOKUP($A1022,Bat!$A$4:$BG$1500,L$1,FALSE),VLOOKUP($A1022,Pit!$A$4:$BA$1686,L$2,FALSE))</f>
        <v>High</v>
      </c>
      <c r="M1022" s="14">
        <f>IF($C1022="B",VLOOKUP($A1022,Bat!$A$4:$BG$1500,M$1,FALSE),VLOOKUP($A1022,Pit!$A$4:$BA$1686,M$2,FALSE))</f>
        <v>2</v>
      </c>
      <c r="N1022" s="14">
        <f>IF($C1022="B",VLOOKUP($A1022,Bat!$A$4:$BG$1500,N$1,FALSE),VLOOKUP($A1022,Pit!$A$4:$BA$1686,N$2,FALSE))</f>
        <v>3</v>
      </c>
      <c r="O1022" s="14">
        <f>IF($C1022="B",VLOOKUP($A1022,Bat!$A$4:$BG$1500,O$1,FALSE),VLOOKUP($A1022,Pit!$A$4:$BA$1686,O$2,FALSE))</f>
        <v>4</v>
      </c>
      <c r="P1022" s="14">
        <f>IF($C1022="B",VLOOKUP($A1022,Bat!$A$4:$BG$1500,P$1,FALSE),VLOOKUP($A1022,Pit!$A$4:$BA$1686,P$2,FALSE))</f>
        <v>4</v>
      </c>
      <c r="Q1022" s="15">
        <f>IF($C1022="B",VLOOKUP($A1022,Bat!$A$4:$BG$1500,Q$1,FALSE),VLOOKUP($A1022,Pit!$A$4:$BA$1686,Q$2,FALSE))</f>
        <v>1</v>
      </c>
      <c r="R1022" s="16">
        <f>IF($C1022="B",VLOOKUP($A1022,Bat!$A$4:$BG$1500,R$1,FALSE),VLOOKUP($A1022,Pit!$A$4:$BA$1686,R$2,FALSE))</f>
        <v>102.47599943934034</v>
      </c>
      <c r="S1022" s="17">
        <f>IF($C1022="B",VLOOKUP($A1022,Bat!$A$4:$BG$1500,S$1,FALSE),VLOOKUP($A1022,Pit!$A$4:$BA$1686,S$2,FALSE))</f>
        <v>-1.1764594952040366</v>
      </c>
      <c r="T1022" s="48" t="str">
        <f>IF($C1022="B",VLOOKUP($A1022,Bat!$A$4:$BG$1500,T$1,FALSE),VLOOKUP($A1022,Pit!$A$4:$BA$1686,T$2,FALSE))</f>
        <v>$38k</v>
      </c>
      <c r="U1022" s="19">
        <f>IF($C1022="B",VLOOKUP($A1022,Bat!$A$4:$AU$1464,46,FALSE),VLOOKUP($A1022,Pit!$A$4:$BD$1664,55,FALSE))</f>
        <v>800</v>
      </c>
      <c r="V1022" s="19">
        <f>IF($C1022="B",VLOOKUP($A1022,Bat!$A$4:$BA$1464,47,FALSE),VLOOKUP($A1022,Pit!$A$4:$BF$1664,56,FALSE))</f>
        <v>800</v>
      </c>
      <c r="W1022" s="19">
        <f>IF($C1022="B",VLOOKUP($A1022,Bat!$A$4:$BA$1464,48,FALSE),VLOOKUP($A1022,Pit!$A$4:$BF$1664,57,FALSE))</f>
        <v>0</v>
      </c>
      <c r="X1022" s="14">
        <f t="shared" si="68"/>
        <v>1881</v>
      </c>
      <c r="Y1022" s="20">
        <f t="shared" si="69"/>
        <v>1031</v>
      </c>
      <c r="Z1022" s="14" t="str">
        <f>IFERROR(VLOOKUP($D1022,Results37!$F$3:$L$1396,Z$1,FALSE),"")</f>
        <v/>
      </c>
      <c r="AA1022" s="43" t="str">
        <f>IF(ISERROR(VLOOKUP(D1022,Results37!$F$3:$O$1399,AA$1,FALSE)),"",IF(VLOOKUP(D1022,Results37!$F$3:$O$1399,AA$1+1,FALSE)=1,"S"&amp;VLOOKUP(D1022,Results37!$F$3:$O$1399,AA$1,FALSE),VLOOKUP(D1022,Results37!$F$3:$O$1399,AA$1,FALSE)))</f>
        <v/>
      </c>
      <c r="AB1022" s="14" t="str">
        <f>IFERROR(VLOOKUP($D1022,Results37!$F$3:$L$1396,AB$1,FALSE),"")</f>
        <v/>
      </c>
      <c r="AC1022" s="14" t="str">
        <f>IFERROR(VLOOKUP($D1022,Results37!$F$3:$L$1396,AC$1,FALSE),"")</f>
        <v/>
      </c>
      <c r="AD1022" s="14" t="e">
        <f t="shared" si="70"/>
        <v>#VALUE!</v>
      </c>
      <c r="AE1022" s="18" t="str">
        <f>IF(ISERROR(VLOOKUP($AC1022&amp;"-"&amp;$F1022&amp;" "&amp;G1022,Bonuses!$B$1:$G$1006,4,FALSE)),"",INT(VLOOKUP($AC1022&amp;"-"&amp;$F1022&amp;" "&amp;$G1022,Bonuses!$B$1:$G$1006,4,FALSE)))</f>
        <v/>
      </c>
      <c r="AF1022" s="14" t="str">
        <f>AA1022&amp;"."&amp;AB1022&amp;" ("&amp;Z1022&amp;") - "&amp;E1022&amp;" "&amp;F1022&amp;" "&amp;G1022</f>
        <v>. () - C Bobby Trujillo</v>
      </c>
    </row>
    <row r="1023" spans="1:32" s="19" customFormat="1" hidden="1" x14ac:dyDescent="0.3">
      <c r="A1023" s="19">
        <v>11726</v>
      </c>
      <c r="B1023" s="19">
        <f t="shared" si="67"/>
        <v>0</v>
      </c>
      <c r="C1023" s="14" t="str">
        <f>IF(ISNUMBER(IFERROR(VLOOKUP($A1023,Pit!$A$4:$A$600,1,FALSE),"B")),"P","B")</f>
        <v>P</v>
      </c>
      <c r="D1023" s="15">
        <f>IF($C1023="B",VLOOKUP($A1023,Bat!$A$4:$BG$1500,D$1,FALSE),VLOOKUP($A1023,Pit!$A$4:$BA$1686,D$2,FALSE))</f>
        <v>11726</v>
      </c>
      <c r="E1023" s="14" t="str">
        <f>IF($C1023="B",VLOOKUP($A1023,Bat!$A$4:$BG$1500,E$1,FALSE),VLOOKUP($A1023,Pit!$A$4:$BA$1686,E$2,FALSE))</f>
        <v>RP</v>
      </c>
      <c r="F1023" s="14" t="str">
        <f>IF($C1023="B",VLOOKUP($A1023,Bat!$A$4:$BG$1500,F$1,FALSE),VLOOKUP($A1023,Pit!$A$4:$BA$1686,F$2,FALSE))</f>
        <v>Roger</v>
      </c>
      <c r="G1023" s="14" t="str">
        <f>IF($C1023="B",VLOOKUP($A1023,Bat!$A$4:$BG$1500,G$1,FALSE),VLOOKUP($A1023,Pit!$A$4:$BA$1686,G$2,FALSE))</f>
        <v>Whitehead</v>
      </c>
      <c r="H1023" s="14">
        <f>IF($C1023="B",VLOOKUP($A1023,Bat!$A$4:$BG$1500,H$1,FALSE),VLOOKUP($A1023,Pit!$A$4:$BA$1686,H$2,FALSE))</f>
        <v>21</v>
      </c>
      <c r="I1023" s="14" t="str">
        <f>IF($C1023="B",VLOOKUP($A1023,Bat!$A$4:$BG$1500,I$1,FALSE),VLOOKUP($A1023,Pit!$A$4:$BA$1686,I$2,FALSE))</f>
        <v>R</v>
      </c>
      <c r="J1023" s="14" t="str">
        <f>IF($C1023="B",VLOOKUP($A1023,Bat!$A$4:$BG$1500,J$1,FALSE),VLOOKUP($A1023,Pit!$A$4:$BA$1686,J$2,FALSE))</f>
        <v>R</v>
      </c>
      <c r="K1023" s="14" t="str">
        <f>IF($C1023="B",VLOOKUP($A1023,Bat!$A$4:$BG$1500,K$1,FALSE),VLOOKUP($A1023,Pit!$A$4:$BA$1686,K$2,FALSE))</f>
        <v>Low</v>
      </c>
      <c r="L1023" s="15" t="str">
        <f>IF($C1023="B",VLOOKUP($A1023,Bat!$A$4:$BG$1500,L$1,FALSE),VLOOKUP($A1023,Pit!$A$4:$BA$1686,L$2,FALSE))</f>
        <v>Low</v>
      </c>
      <c r="M1023" s="14">
        <f>IF($C1023="B",VLOOKUP($A1023,Bat!$A$4:$BG$1500,M$1,FALSE),VLOOKUP($A1023,Pit!$A$4:$BA$1686,M$2,FALSE))</f>
        <v>5</v>
      </c>
      <c r="N1023" s="14">
        <f>IF($C1023="B",VLOOKUP($A1023,Bat!$A$4:$BG$1500,N$1,FALSE),VLOOKUP($A1023,Pit!$A$4:$BA$1686,N$2,FALSE))</f>
        <v>1</v>
      </c>
      <c r="O1023" s="14">
        <f>IF($C1023="B",VLOOKUP($A1023,Bat!$A$4:$BG$1500,O$1,FALSE),VLOOKUP($A1023,Pit!$A$4:$BA$1686,O$2,FALSE))</f>
        <v>3</v>
      </c>
      <c r="P1023" s="14" t="str">
        <f>IF($C1023="B",VLOOKUP($A1023,Bat!$A$4:$BG$1500,P$1,FALSE),VLOOKUP($A1023,Pit!$A$4:$BA$1686,P$2,FALSE))</f>
        <v>95-97 Mph</v>
      </c>
      <c r="Q1023" s="15">
        <f>IF($C1023="B",VLOOKUP($A1023,Bat!$A$4:$BG$1500,Q$1,FALSE),VLOOKUP($A1023,Pit!$A$4:$BA$1686,Q$2,FALSE))</f>
        <v>4</v>
      </c>
      <c r="R1023" s="16">
        <f>IF($C1023="B",VLOOKUP($A1023,Bat!$A$4:$BG$1500,R$1,FALSE),VLOOKUP($A1023,Pit!$A$4:$BA$1686,R$2,FALSE))</f>
        <v>89.981078744146672</v>
      </c>
      <c r="S1023" s="17">
        <f>IF($C1023="B",VLOOKUP($A1023,Bat!$A$4:$BG$1500,S$1,FALSE),VLOOKUP($A1023,Pit!$A$4:$BA$1686,S$2,FALSE))</f>
        <v>-1.0164756031621454</v>
      </c>
      <c r="T1023" s="48" t="str">
        <f>IF($C1023="B",VLOOKUP($A1023,Bat!$A$4:$BG$1500,T$1,FALSE),VLOOKUP($A1023,Pit!$A$4:$BA$1686,T$2,FALSE))</f>
        <v>$34k</v>
      </c>
      <c r="U1023" s="19">
        <f>IF($C1023="B",VLOOKUP($A1023,Bat!$A$4:$AU$1464,46,FALSE),VLOOKUP($A1023,Pit!$A$4:$BD$1664,55,FALSE))</f>
        <v>800</v>
      </c>
      <c r="V1023" s="19">
        <f>IF($C1023="B",VLOOKUP($A1023,Bat!$A$4:$BA$1464,47,FALSE),VLOOKUP($A1023,Pit!$A$4:$BF$1664,56,FALSE))</f>
        <v>800</v>
      </c>
      <c r="W1023" s="19">
        <f>IF($C1023="B",VLOOKUP($A1023,Bat!$A$4:$BA$1464,48,FALSE),VLOOKUP($A1023,Pit!$A$4:$BF$1664,57,FALSE))</f>
        <v>0</v>
      </c>
      <c r="X1023" s="14">
        <f t="shared" si="68"/>
        <v>1840</v>
      </c>
      <c r="Y1023" s="20">
        <f t="shared" si="69"/>
        <v>990</v>
      </c>
      <c r="Z1023" s="14">
        <f>IFERROR(VLOOKUP($D1023,Results37!$F$3:$L$1396,Z$1,FALSE),"")</f>
        <v>523</v>
      </c>
      <c r="AA1023" s="43">
        <f>IF(ISERROR(VLOOKUP(D1023,Results37!$F$3:$O$1399,AA$1,FALSE)),"",IF(VLOOKUP(D1023,Results37!$F$3:$O$1399,AA$1+1,FALSE)=1,"S"&amp;VLOOKUP(D1023,Results37!$F$3:$O$1399,AA$1,FALSE),VLOOKUP(D1023,Results37!$F$3:$O$1399,AA$1,FALSE)))</f>
        <v>17</v>
      </c>
      <c r="AB1023" s="14">
        <f>IFERROR(VLOOKUP($D1023,Results37!$F$3:$L$1396,AB$1,FALSE),"")</f>
        <v>23</v>
      </c>
      <c r="AC1023" s="14" t="str">
        <f>IFERROR(VLOOKUP($D1023,Results37!$F$3:$L$1396,AC$1,FALSE),"")</f>
        <v>Fargo Dinosaurs</v>
      </c>
      <c r="AD1023" s="14">
        <f t="shared" si="70"/>
        <v>1317</v>
      </c>
      <c r="AE1023" s="18" t="str">
        <f>IF(ISERROR(VLOOKUP($AC1023&amp;"-"&amp;$F1023&amp;" "&amp;G1023,Bonuses!$B$1:$G$1006,4,FALSE)),"",INT(VLOOKUP($AC1023&amp;"-"&amp;$F1023&amp;" "&amp;$G1023,Bonuses!$B$1:$G$1006,4,FALSE)))</f>
        <v/>
      </c>
      <c r="AF1023" s="14" t="str">
        <f>AA1023&amp;"."&amp;AB1023&amp;" ("&amp;Z1023&amp;") - "&amp;E1023&amp;" "&amp;F1023&amp;" "&amp;G1023</f>
        <v>17.23 (523) - RP Roger Whitehead</v>
      </c>
    </row>
    <row r="1024" spans="1:32" s="19" customFormat="1" hidden="1" x14ac:dyDescent="0.3">
      <c r="A1024" s="19">
        <v>11371</v>
      </c>
      <c r="B1024" s="19">
        <f t="shared" si="67"/>
        <v>0</v>
      </c>
      <c r="C1024" s="14" t="str">
        <f>IF(ISNUMBER(IFERROR(VLOOKUP($A1024,Pit!$A$4:$A$600,1,FALSE),"B")),"P","B")</f>
        <v>P</v>
      </c>
      <c r="D1024" s="15">
        <f>IF($C1024="B",VLOOKUP($A1024,Bat!$A$4:$BG$1500,D$1,FALSE),VLOOKUP($A1024,Pit!$A$4:$BA$1686,D$2,FALSE))</f>
        <v>11371</v>
      </c>
      <c r="E1024" s="14" t="str">
        <f>IF($C1024="B",VLOOKUP($A1024,Bat!$A$4:$BG$1500,E$1,FALSE),VLOOKUP($A1024,Pit!$A$4:$BA$1686,E$2,FALSE))</f>
        <v>RP</v>
      </c>
      <c r="F1024" s="14" t="str">
        <f>IF($C1024="B",VLOOKUP($A1024,Bat!$A$4:$BG$1500,F$1,FALSE),VLOOKUP($A1024,Pit!$A$4:$BA$1686,F$2,FALSE))</f>
        <v>Rafael</v>
      </c>
      <c r="G1024" s="14" t="str">
        <f>IF($C1024="B",VLOOKUP($A1024,Bat!$A$4:$BG$1500,G$1,FALSE),VLOOKUP($A1024,Pit!$A$4:$BA$1686,G$2,FALSE))</f>
        <v>Pacheco</v>
      </c>
      <c r="H1024" s="14">
        <f>IF($C1024="B",VLOOKUP($A1024,Bat!$A$4:$BG$1500,H$1,FALSE),VLOOKUP($A1024,Pit!$A$4:$BA$1686,H$2,FALSE))</f>
        <v>21</v>
      </c>
      <c r="I1024" s="14" t="str">
        <f>IF($C1024="B",VLOOKUP($A1024,Bat!$A$4:$BG$1500,I$1,FALSE),VLOOKUP($A1024,Pit!$A$4:$BA$1686,I$2,FALSE))</f>
        <v>S</v>
      </c>
      <c r="J1024" s="14" t="str">
        <f>IF($C1024="B",VLOOKUP($A1024,Bat!$A$4:$BG$1500,J$1,FALSE),VLOOKUP($A1024,Pit!$A$4:$BA$1686,J$2,FALSE))</f>
        <v>L</v>
      </c>
      <c r="K1024" s="14" t="str">
        <f>IF($C1024="B",VLOOKUP($A1024,Bat!$A$4:$BG$1500,K$1,FALSE),VLOOKUP($A1024,Pit!$A$4:$BA$1686,K$2,FALSE))</f>
        <v>High</v>
      </c>
      <c r="L1024" s="15" t="str">
        <f>IF($C1024="B",VLOOKUP($A1024,Bat!$A$4:$BG$1500,L$1,FALSE),VLOOKUP($A1024,Pit!$A$4:$BA$1686,L$2,FALSE))</f>
        <v>Normal</v>
      </c>
      <c r="M1024" s="14">
        <f>IF($C1024="B",VLOOKUP($A1024,Bat!$A$4:$BG$1500,M$1,FALSE),VLOOKUP($A1024,Pit!$A$4:$BA$1686,M$2,FALSE))</f>
        <v>3</v>
      </c>
      <c r="N1024" s="14">
        <f>IF($C1024="B",VLOOKUP($A1024,Bat!$A$4:$BG$1500,N$1,FALSE),VLOOKUP($A1024,Pit!$A$4:$BA$1686,N$2,FALSE))</f>
        <v>1</v>
      </c>
      <c r="O1024" s="14">
        <f>IF($C1024="B",VLOOKUP($A1024,Bat!$A$4:$BG$1500,O$1,FALSE),VLOOKUP($A1024,Pit!$A$4:$BA$1686,O$2,FALSE))</f>
        <v>2</v>
      </c>
      <c r="P1024" s="14" t="str">
        <f>IF($C1024="B",VLOOKUP($A1024,Bat!$A$4:$BG$1500,P$1,FALSE),VLOOKUP($A1024,Pit!$A$4:$BA$1686,P$2,FALSE))</f>
        <v>88-90 Mph</v>
      </c>
      <c r="Q1024" s="15">
        <f>IF($C1024="B",VLOOKUP($A1024,Bat!$A$4:$BG$1500,Q$1,FALSE),VLOOKUP($A1024,Pit!$A$4:$BA$1686,Q$2,FALSE))</f>
        <v>6</v>
      </c>
      <c r="R1024" s="16">
        <f>IF($C1024="B",VLOOKUP($A1024,Bat!$A$4:$BG$1500,R$1,FALSE),VLOOKUP($A1024,Pit!$A$4:$BA$1686,R$2,FALSE))</f>
        <v>88.762593074793259</v>
      </c>
      <c r="S1024" s="17">
        <f>IF($C1024="B",VLOOKUP($A1024,Bat!$A$4:$BG$1500,S$1,FALSE),VLOOKUP($A1024,Pit!$A$4:$BA$1686,S$2,FALSE))</f>
        <v>-1.1288890266485274</v>
      </c>
      <c r="T1024" s="48" t="str">
        <f>IF($C1024="B",VLOOKUP($A1024,Bat!$A$4:$BG$1500,T$1,FALSE),VLOOKUP($A1024,Pit!$A$4:$BA$1686,T$2,FALSE))</f>
        <v>$34k</v>
      </c>
      <c r="U1024" s="19">
        <f>IF($C1024="B",VLOOKUP($A1024,Bat!$A$4:$AU$1464,46,FALSE),VLOOKUP($A1024,Pit!$A$4:$BD$1664,55,FALSE))</f>
        <v>800</v>
      </c>
      <c r="V1024" s="19">
        <f>IF($C1024="B",VLOOKUP($A1024,Bat!$A$4:$BA$1464,47,FALSE),VLOOKUP($A1024,Pit!$A$4:$BF$1664,56,FALSE))</f>
        <v>800</v>
      </c>
      <c r="W1024" s="19">
        <f>IF($C1024="B",VLOOKUP($A1024,Bat!$A$4:$BA$1464,48,FALSE),VLOOKUP($A1024,Pit!$A$4:$BF$1664,57,FALSE))</f>
        <v>0</v>
      </c>
      <c r="X1024" s="14">
        <f t="shared" si="68"/>
        <v>1871</v>
      </c>
      <c r="Y1024" s="20">
        <f t="shared" si="69"/>
        <v>1021</v>
      </c>
      <c r="Z1024" s="14" t="str">
        <f>IFERROR(VLOOKUP($D1024,Results37!$F$3:$L$1396,Z$1,FALSE),"")</f>
        <v/>
      </c>
      <c r="AA1024" s="43" t="str">
        <f>IF(ISERROR(VLOOKUP(D1024,Results37!$F$3:$O$1399,AA$1,FALSE)),"",IF(VLOOKUP(D1024,Results37!$F$3:$O$1399,AA$1+1,FALSE)=1,"S"&amp;VLOOKUP(D1024,Results37!$F$3:$O$1399,AA$1,FALSE),VLOOKUP(D1024,Results37!$F$3:$O$1399,AA$1,FALSE)))</f>
        <v/>
      </c>
      <c r="AB1024" s="14" t="str">
        <f>IFERROR(VLOOKUP($D1024,Results37!$F$3:$L$1396,AB$1,FALSE),"")</f>
        <v/>
      </c>
      <c r="AC1024" s="14" t="str">
        <f>IFERROR(VLOOKUP($D1024,Results37!$F$3:$L$1396,AC$1,FALSE),"")</f>
        <v/>
      </c>
      <c r="AD1024" s="14" t="e">
        <f t="shared" si="70"/>
        <v>#VALUE!</v>
      </c>
      <c r="AE1024" s="18" t="str">
        <f>IF(ISERROR(VLOOKUP($AC1024&amp;"-"&amp;$F1024&amp;" "&amp;G1024,Bonuses!$B$1:$G$1006,4,FALSE)),"",INT(VLOOKUP($AC1024&amp;"-"&amp;$F1024&amp;" "&amp;$G1024,Bonuses!$B$1:$G$1006,4,FALSE)))</f>
        <v/>
      </c>
      <c r="AF1024" s="14" t="str">
        <f>AA1024&amp;"."&amp;AB1024&amp;" ("&amp;Z1024&amp;") - "&amp;E1024&amp;" "&amp;F1024&amp;" "&amp;G1024</f>
        <v>. () - RP Rafael Pacheco</v>
      </c>
    </row>
    <row r="1025" spans="1:32" s="19" customFormat="1" hidden="1" x14ac:dyDescent="0.3">
      <c r="A1025" s="19">
        <v>13153</v>
      </c>
      <c r="B1025" s="19">
        <f t="shared" si="67"/>
        <v>0</v>
      </c>
      <c r="C1025" s="14" t="str">
        <f>IF(ISNUMBER(IFERROR(VLOOKUP($A1025,Pit!$A$4:$A$600,1,FALSE),"B")),"P","B")</f>
        <v>P</v>
      </c>
      <c r="D1025" s="15">
        <f>IF($C1025="B",VLOOKUP($A1025,Bat!$A$4:$BG$1500,D$1,FALSE),VLOOKUP($A1025,Pit!$A$4:$BA$1686,D$2,FALSE))</f>
        <v>13153</v>
      </c>
      <c r="E1025" s="14" t="str">
        <f>IF($C1025="B",VLOOKUP($A1025,Bat!$A$4:$BG$1500,E$1,FALSE),VLOOKUP($A1025,Pit!$A$4:$BA$1686,E$2,FALSE))</f>
        <v>RP</v>
      </c>
      <c r="F1025" s="14" t="str">
        <f>IF($C1025="B",VLOOKUP($A1025,Bat!$A$4:$BG$1500,F$1,FALSE),VLOOKUP($A1025,Pit!$A$4:$BA$1686,F$2,FALSE))</f>
        <v>Manabu</v>
      </c>
      <c r="G1025" s="14" t="str">
        <f>IF($C1025="B",VLOOKUP($A1025,Bat!$A$4:$BG$1500,G$1,FALSE),VLOOKUP($A1025,Pit!$A$4:$BA$1686,G$2,FALSE))</f>
        <v>Yamauchi</v>
      </c>
      <c r="H1025" s="14">
        <f>IF($C1025="B",VLOOKUP($A1025,Bat!$A$4:$BG$1500,H$1,FALSE),VLOOKUP($A1025,Pit!$A$4:$BA$1686,H$2,FALSE))</f>
        <v>22</v>
      </c>
      <c r="I1025" s="14" t="str">
        <f>IF($C1025="B",VLOOKUP($A1025,Bat!$A$4:$BG$1500,I$1,FALSE),VLOOKUP($A1025,Pit!$A$4:$BA$1686,I$2,FALSE))</f>
        <v>L</v>
      </c>
      <c r="J1025" s="14" t="str">
        <f>IF($C1025="B",VLOOKUP($A1025,Bat!$A$4:$BG$1500,J$1,FALSE),VLOOKUP($A1025,Pit!$A$4:$BA$1686,J$2,FALSE))</f>
        <v>L</v>
      </c>
      <c r="K1025" s="14" t="str">
        <f>IF($C1025="B",VLOOKUP($A1025,Bat!$A$4:$BG$1500,K$1,FALSE),VLOOKUP($A1025,Pit!$A$4:$BA$1686,K$2,FALSE))</f>
        <v>Normal</v>
      </c>
      <c r="L1025" s="15" t="str">
        <f>IF($C1025="B",VLOOKUP($A1025,Bat!$A$4:$BG$1500,L$1,FALSE),VLOOKUP($A1025,Pit!$A$4:$BA$1686,L$2,FALSE))</f>
        <v>Normal</v>
      </c>
      <c r="M1025" s="14">
        <f>IF($C1025="B",VLOOKUP($A1025,Bat!$A$4:$BG$1500,M$1,FALSE),VLOOKUP($A1025,Pit!$A$4:$BA$1686,M$2,FALSE))</f>
        <v>4</v>
      </c>
      <c r="N1025" s="14">
        <f>IF($C1025="B",VLOOKUP($A1025,Bat!$A$4:$BG$1500,N$1,FALSE),VLOOKUP($A1025,Pit!$A$4:$BA$1686,N$2,FALSE))</f>
        <v>1</v>
      </c>
      <c r="O1025" s="14">
        <f>IF($C1025="B",VLOOKUP($A1025,Bat!$A$4:$BG$1500,O$1,FALSE),VLOOKUP($A1025,Pit!$A$4:$BA$1686,O$2,FALSE))</f>
        <v>3</v>
      </c>
      <c r="P1025" s="14" t="str">
        <f>IF($C1025="B",VLOOKUP($A1025,Bat!$A$4:$BG$1500,P$1,FALSE),VLOOKUP($A1025,Pit!$A$4:$BA$1686,P$2,FALSE))</f>
        <v>90-92 Mph</v>
      </c>
      <c r="Q1025" s="15">
        <f>IF($C1025="B",VLOOKUP($A1025,Bat!$A$4:$BG$1500,Q$1,FALSE),VLOOKUP($A1025,Pit!$A$4:$BA$1686,Q$2,FALSE))</f>
        <v>6</v>
      </c>
      <c r="R1025" s="16">
        <f>IF($C1025="B",VLOOKUP($A1025,Bat!$A$4:$BG$1500,R$1,FALSE),VLOOKUP($A1025,Pit!$A$4:$BA$1686,R$2,FALSE))</f>
        <v>88.685544769817682</v>
      </c>
      <c r="S1025" s="17">
        <f>IF($C1025="B",VLOOKUP($A1025,Bat!$A$4:$BG$1500,S$1,FALSE),VLOOKUP($A1025,Pit!$A$4:$BA$1686,S$2,FALSE))</f>
        <v>-1.1359972462640469</v>
      </c>
      <c r="T1025" s="48" t="str">
        <f>IF($C1025="B",VLOOKUP($A1025,Bat!$A$4:$BG$1500,T$1,FALSE),VLOOKUP($A1025,Pit!$A$4:$BA$1686,T$2,FALSE))</f>
        <v>-</v>
      </c>
      <c r="U1025" s="19">
        <f>IF($C1025="B",VLOOKUP($A1025,Bat!$A$4:$AU$1464,46,FALSE),VLOOKUP($A1025,Pit!$A$4:$BD$1664,55,FALSE))</f>
        <v>800</v>
      </c>
      <c r="V1025" s="19">
        <f>IF($C1025="B",VLOOKUP($A1025,Bat!$A$4:$BA$1464,47,FALSE),VLOOKUP($A1025,Pit!$A$4:$BF$1664,56,FALSE))</f>
        <v>800</v>
      </c>
      <c r="W1025" s="19">
        <f>IF($C1025="B",VLOOKUP($A1025,Bat!$A$4:$BA$1464,48,FALSE),VLOOKUP($A1025,Pit!$A$4:$BF$1664,57,FALSE))</f>
        <v>0</v>
      </c>
      <c r="X1025" s="14">
        <f t="shared" si="68"/>
        <v>1872</v>
      </c>
      <c r="Y1025" s="20">
        <f t="shared" si="69"/>
        <v>1022</v>
      </c>
      <c r="Z1025" s="14" t="str">
        <f>IFERROR(VLOOKUP($D1025,Results37!$F$3:$L$1396,Z$1,FALSE),"")</f>
        <v/>
      </c>
      <c r="AA1025" s="43" t="str">
        <f>IF(ISERROR(VLOOKUP(D1025,Results37!$F$3:$O$1399,AA$1,FALSE)),"",IF(VLOOKUP(D1025,Results37!$F$3:$O$1399,AA$1+1,FALSE)=1,"S"&amp;VLOOKUP(D1025,Results37!$F$3:$O$1399,AA$1,FALSE),VLOOKUP(D1025,Results37!$F$3:$O$1399,AA$1,FALSE)))</f>
        <v/>
      </c>
      <c r="AB1025" s="14" t="str">
        <f>IFERROR(VLOOKUP($D1025,Results37!$F$3:$L$1396,AB$1,FALSE),"")</f>
        <v/>
      </c>
      <c r="AC1025" s="14" t="str">
        <f>IFERROR(VLOOKUP($D1025,Results37!$F$3:$L$1396,AC$1,FALSE),"")</f>
        <v/>
      </c>
      <c r="AD1025" s="14" t="e">
        <f t="shared" si="70"/>
        <v>#VALUE!</v>
      </c>
      <c r="AE1025" s="18" t="str">
        <f>IF(ISERROR(VLOOKUP($AC1025&amp;"-"&amp;$F1025&amp;" "&amp;G1025,Bonuses!$B$1:$G$1006,4,FALSE)),"",INT(VLOOKUP($AC1025&amp;"-"&amp;$F1025&amp;" "&amp;$G1025,Bonuses!$B$1:$G$1006,4,FALSE)))</f>
        <v/>
      </c>
      <c r="AF1025" s="14" t="str">
        <f>IF(ISERROR(VLOOKUP($AC1025&amp;"-"&amp;$F1025,Bonuses!$B$1:$G$1006,5,FALSE)),"",IF(VLOOKUP($AC1025&amp;"-"&amp;$F1025,Bonuses!$B$1:$G$1006,5,FALSE)="","",VLOOKUP($AC1025&amp;"-"&amp;$F1025,Bonuses!$B$1:$G$1006,6,FALSE)&amp;" yrs, "&amp;VLOOKUP($AC1025&amp;"-"&amp;$F1025,Bonuses!$B$1:$G$1006,5,FALSE)))</f>
        <v/>
      </c>
    </row>
    <row r="1026" spans="1:32" s="19" customFormat="1" hidden="1" x14ac:dyDescent="0.3">
      <c r="A1026" s="19">
        <v>6366</v>
      </c>
      <c r="B1026" s="19">
        <f t="shared" si="67"/>
        <v>0</v>
      </c>
      <c r="C1026" s="14" t="str">
        <f>IF(ISNUMBER(IFERROR(VLOOKUP($A1026,Pit!$A$4:$A$600,1,FALSE),"B")),"P","B")</f>
        <v>B</v>
      </c>
      <c r="D1026" s="15">
        <f>IF($C1026="B",VLOOKUP($A1026,Bat!$A$4:$BG$1500,D$1,FALSE),VLOOKUP($A1026,Pit!$A$4:$BA$1686,D$2,FALSE))</f>
        <v>6366</v>
      </c>
      <c r="E1026" s="14" t="str">
        <f>IF($C1026="B",VLOOKUP($A1026,Bat!$A$4:$BG$1500,E$1,FALSE),VLOOKUP($A1026,Pit!$A$4:$BA$1686,E$2,FALSE))</f>
        <v>C</v>
      </c>
      <c r="F1026" s="14" t="str">
        <f>IF($C1026="B",VLOOKUP($A1026,Bat!$A$4:$BG$1500,F$1,FALSE),VLOOKUP($A1026,Pit!$A$4:$BA$1686,F$2,FALSE))</f>
        <v>Yoriyoshi</v>
      </c>
      <c r="G1026" s="14" t="str">
        <f>IF($C1026="B",VLOOKUP($A1026,Bat!$A$4:$BG$1500,G$1,FALSE),VLOOKUP($A1026,Pit!$A$4:$BA$1686,G$2,FALSE))</f>
        <v>Yasuda</v>
      </c>
      <c r="H1026" s="14">
        <f>IF($C1026="B",VLOOKUP($A1026,Bat!$A$4:$BG$1500,H$1,FALSE),VLOOKUP($A1026,Pit!$A$4:$BA$1686,H$2,FALSE))</f>
        <v>21</v>
      </c>
      <c r="I1026" s="14" t="str">
        <f>IF($C1026="B",VLOOKUP($A1026,Bat!$A$4:$BG$1500,I$1,FALSE),VLOOKUP($A1026,Pit!$A$4:$BA$1686,I$2,FALSE))</f>
        <v>R</v>
      </c>
      <c r="J1026" s="14" t="str">
        <f>IF($C1026="B",VLOOKUP($A1026,Bat!$A$4:$BG$1500,J$1,FALSE),VLOOKUP($A1026,Pit!$A$4:$BA$1686,J$2,FALSE))</f>
        <v>R</v>
      </c>
      <c r="K1026" s="14" t="str">
        <f>IF($C1026="B",VLOOKUP($A1026,Bat!$A$4:$BG$1500,K$1,FALSE),VLOOKUP($A1026,Pit!$A$4:$BA$1686,K$2,FALSE))</f>
        <v>Low</v>
      </c>
      <c r="L1026" s="15" t="str">
        <f>IF($C1026="B",VLOOKUP($A1026,Bat!$A$4:$BG$1500,L$1,FALSE),VLOOKUP($A1026,Pit!$A$4:$BA$1686,L$2,FALSE))</f>
        <v>Low</v>
      </c>
      <c r="M1026" s="14">
        <f>IF($C1026="B",VLOOKUP($A1026,Bat!$A$4:$BG$1500,M$1,FALSE),VLOOKUP($A1026,Pit!$A$4:$BA$1686,M$2,FALSE))</f>
        <v>2</v>
      </c>
      <c r="N1026" s="14">
        <f>IF($C1026="B",VLOOKUP($A1026,Bat!$A$4:$BG$1500,N$1,FALSE),VLOOKUP($A1026,Pit!$A$4:$BA$1686,N$2,FALSE))</f>
        <v>4</v>
      </c>
      <c r="O1026" s="14">
        <f>IF($C1026="B",VLOOKUP($A1026,Bat!$A$4:$BG$1500,O$1,FALSE),VLOOKUP($A1026,Pit!$A$4:$BA$1686,O$2,FALSE))</f>
        <v>3</v>
      </c>
      <c r="P1026" s="14">
        <f>IF($C1026="B",VLOOKUP($A1026,Bat!$A$4:$BG$1500,P$1,FALSE),VLOOKUP($A1026,Pit!$A$4:$BA$1686,P$2,FALSE))</f>
        <v>6</v>
      </c>
      <c r="Q1026" s="15">
        <f>IF($C1026="B",VLOOKUP($A1026,Bat!$A$4:$BG$1500,Q$1,FALSE),VLOOKUP($A1026,Pit!$A$4:$BA$1686,Q$2,FALSE))</f>
        <v>2</v>
      </c>
      <c r="R1026" s="16">
        <f>IF($C1026="B",VLOOKUP($A1026,Bat!$A$4:$BG$1500,R$1,FALSE),VLOOKUP($A1026,Pit!$A$4:$BA$1686,R$2,FALSE))</f>
        <v>102.43050882609697</v>
      </c>
      <c r="S1026" s="17">
        <f>IF($C1026="B",VLOOKUP($A1026,Bat!$A$4:$BG$1500,S$1,FALSE),VLOOKUP($A1026,Pit!$A$4:$BA$1686,S$2,FALSE))</f>
        <v>-1.1859619737357701</v>
      </c>
      <c r="T1026" s="48" t="str">
        <f>IF($C1026="B",VLOOKUP($A1026,Bat!$A$4:$BG$1500,T$1,FALSE),VLOOKUP($A1026,Pit!$A$4:$BA$1686,T$2,FALSE))</f>
        <v>$20k</v>
      </c>
      <c r="U1026" s="19">
        <f>IF($C1026="B",VLOOKUP($A1026,Bat!$A$4:$AU$1464,46,FALSE),VLOOKUP($A1026,Pit!$A$4:$BD$1664,55,FALSE))</f>
        <v>800</v>
      </c>
      <c r="V1026" s="19">
        <f>IF($C1026="B",VLOOKUP($A1026,Bat!$A$4:$BA$1464,47,FALSE),VLOOKUP($A1026,Pit!$A$4:$BF$1664,56,FALSE))</f>
        <v>800</v>
      </c>
      <c r="W1026" s="19">
        <f>IF($C1026="B",VLOOKUP($A1026,Bat!$A$4:$BA$1464,48,FALSE),VLOOKUP($A1026,Pit!$A$4:$BF$1664,57,FALSE))</f>
        <v>0</v>
      </c>
      <c r="X1026" s="14">
        <f t="shared" si="68"/>
        <v>1882</v>
      </c>
      <c r="Y1026" s="20">
        <f t="shared" si="69"/>
        <v>1032</v>
      </c>
      <c r="Z1026" s="14" t="str">
        <f>IFERROR(VLOOKUP($D1026,Results37!$F$3:$L$1396,Z$1,FALSE),"")</f>
        <v/>
      </c>
      <c r="AA1026" s="43" t="str">
        <f>IF(ISERROR(VLOOKUP(D1026,Results37!$F$3:$O$1399,AA$1,FALSE)),"",IF(VLOOKUP(D1026,Results37!$F$3:$O$1399,AA$1+1,FALSE)=1,"S"&amp;VLOOKUP(D1026,Results37!$F$3:$O$1399,AA$1,FALSE),VLOOKUP(D1026,Results37!$F$3:$O$1399,AA$1,FALSE)))</f>
        <v/>
      </c>
      <c r="AB1026" s="14" t="str">
        <f>IFERROR(VLOOKUP($D1026,Results37!$F$3:$L$1396,AB$1,FALSE),"")</f>
        <v/>
      </c>
      <c r="AC1026" s="14" t="str">
        <f>IFERROR(VLOOKUP($D1026,Results37!$F$3:$L$1396,AC$1,FALSE),"")</f>
        <v/>
      </c>
      <c r="AD1026" s="14" t="e">
        <f t="shared" si="70"/>
        <v>#VALUE!</v>
      </c>
      <c r="AE1026" s="18" t="str">
        <f>IF(ISERROR(VLOOKUP($AC1026&amp;"-"&amp;$F1026&amp;" "&amp;G1026,Bonuses!$B$1:$G$1006,4,FALSE)),"",INT(VLOOKUP($AC1026&amp;"-"&amp;$F1026&amp;" "&amp;$G1026,Bonuses!$B$1:$G$1006,4,FALSE)))</f>
        <v/>
      </c>
      <c r="AF1026" s="14" t="str">
        <f>AA1026&amp;"."&amp;AB1026&amp;" ("&amp;Z1026&amp;") - "&amp;E1026&amp;" "&amp;F1026&amp;" "&amp;G1026</f>
        <v>. () - C Yoriyoshi Yasuda</v>
      </c>
    </row>
    <row r="1027" spans="1:32" s="19" customFormat="1" hidden="1" x14ac:dyDescent="0.3">
      <c r="A1027" s="19">
        <v>6380</v>
      </c>
      <c r="B1027" s="19">
        <f t="shared" si="67"/>
        <v>0</v>
      </c>
      <c r="C1027" s="14" t="str">
        <f>IF(ISNUMBER(IFERROR(VLOOKUP($A1027,Pit!$A$4:$A$600,1,FALSE),"B")),"P","B")</f>
        <v>B</v>
      </c>
      <c r="D1027" s="15">
        <f>IF($C1027="B",VLOOKUP($A1027,Bat!$A$4:$BG$1500,D$1,FALSE),VLOOKUP($A1027,Pit!$A$4:$BA$1686,D$2,FALSE))</f>
        <v>6380</v>
      </c>
      <c r="E1027" s="14" t="str">
        <f>IF($C1027="B",VLOOKUP($A1027,Bat!$A$4:$BG$1500,E$1,FALSE),VLOOKUP($A1027,Pit!$A$4:$BA$1686,E$2,FALSE))</f>
        <v>1B</v>
      </c>
      <c r="F1027" s="14" t="str">
        <f>IF($C1027="B",VLOOKUP($A1027,Bat!$A$4:$BG$1500,F$1,FALSE),VLOOKUP($A1027,Pit!$A$4:$BA$1686,F$2,FALSE))</f>
        <v>Nelle</v>
      </c>
      <c r="G1027" s="14" t="str">
        <f>IF($C1027="B",VLOOKUP($A1027,Bat!$A$4:$BG$1500,G$1,FALSE),VLOOKUP($A1027,Pit!$A$4:$BA$1686,G$2,FALSE))</f>
        <v>Zwager</v>
      </c>
      <c r="H1027" s="14">
        <f>IF($C1027="B",VLOOKUP($A1027,Bat!$A$4:$BG$1500,H$1,FALSE),VLOOKUP($A1027,Pit!$A$4:$BA$1686,H$2,FALSE))</f>
        <v>21</v>
      </c>
      <c r="I1027" s="14" t="str">
        <f>IF($C1027="B",VLOOKUP($A1027,Bat!$A$4:$BG$1500,I$1,FALSE),VLOOKUP($A1027,Pit!$A$4:$BA$1686,I$2,FALSE))</f>
        <v>R</v>
      </c>
      <c r="J1027" s="14" t="str">
        <f>IF($C1027="B",VLOOKUP($A1027,Bat!$A$4:$BG$1500,J$1,FALSE),VLOOKUP($A1027,Pit!$A$4:$BA$1686,J$2,FALSE))</f>
        <v>R</v>
      </c>
      <c r="K1027" s="14" t="str">
        <f>IF($C1027="B",VLOOKUP($A1027,Bat!$A$4:$BG$1500,K$1,FALSE),VLOOKUP($A1027,Pit!$A$4:$BA$1686,K$2,FALSE))</f>
        <v>Normal</v>
      </c>
      <c r="L1027" s="15" t="str">
        <f>IF($C1027="B",VLOOKUP($A1027,Bat!$A$4:$BG$1500,L$1,FALSE),VLOOKUP($A1027,Pit!$A$4:$BA$1686,L$2,FALSE))</f>
        <v>Normal</v>
      </c>
      <c r="M1027" s="14">
        <f>IF($C1027="B",VLOOKUP($A1027,Bat!$A$4:$BG$1500,M$1,FALSE),VLOOKUP($A1027,Pit!$A$4:$BA$1686,M$2,FALSE))</f>
        <v>3</v>
      </c>
      <c r="N1027" s="14">
        <f>IF($C1027="B",VLOOKUP($A1027,Bat!$A$4:$BG$1500,N$1,FALSE),VLOOKUP($A1027,Pit!$A$4:$BA$1686,N$2,FALSE))</f>
        <v>3</v>
      </c>
      <c r="O1027" s="14">
        <f>IF($C1027="B",VLOOKUP($A1027,Bat!$A$4:$BG$1500,O$1,FALSE),VLOOKUP($A1027,Pit!$A$4:$BA$1686,O$2,FALSE))</f>
        <v>2</v>
      </c>
      <c r="P1027" s="14">
        <f>IF($C1027="B",VLOOKUP($A1027,Bat!$A$4:$BG$1500,P$1,FALSE),VLOOKUP($A1027,Pit!$A$4:$BA$1686,P$2,FALSE))</f>
        <v>2</v>
      </c>
      <c r="Q1027" s="15">
        <f>IF($C1027="B",VLOOKUP($A1027,Bat!$A$4:$BG$1500,Q$1,FALSE),VLOOKUP($A1027,Pit!$A$4:$BA$1686,Q$2,FALSE))</f>
        <v>4</v>
      </c>
      <c r="R1027" s="16">
        <f>IF($C1027="B",VLOOKUP($A1027,Bat!$A$4:$BG$1500,R$1,FALSE),VLOOKUP($A1027,Pit!$A$4:$BA$1686,R$2,FALSE))</f>
        <v>102.54770535256515</v>
      </c>
      <c r="S1027" s="17">
        <f>IF($C1027="B",VLOOKUP($A1027,Bat!$A$4:$BG$1500,S$1,FALSE),VLOOKUP($A1027,Pit!$A$4:$BA$1686,S$2,FALSE))</f>
        <v>-1.1614809347398887</v>
      </c>
      <c r="T1027" s="48" t="str">
        <f>IF($C1027="B",VLOOKUP($A1027,Bat!$A$4:$BG$1500,T$1,FALSE),VLOOKUP($A1027,Pit!$A$4:$BA$1686,T$2,FALSE))</f>
        <v>$38k</v>
      </c>
      <c r="U1027" s="19">
        <f>IF($C1027="B",VLOOKUP($A1027,Bat!$A$4:$AU$1464,46,FALSE),VLOOKUP($A1027,Pit!$A$4:$BD$1664,55,FALSE))</f>
        <v>800</v>
      </c>
      <c r="V1027" s="19">
        <f>IF($C1027="B",VLOOKUP($A1027,Bat!$A$4:$BA$1464,47,FALSE),VLOOKUP($A1027,Pit!$A$4:$BF$1664,56,FALSE))</f>
        <v>800</v>
      </c>
      <c r="W1027" s="19">
        <f>IF($C1027="B",VLOOKUP($A1027,Bat!$A$4:$BA$1464,48,FALSE),VLOOKUP($A1027,Pit!$A$4:$BF$1664,57,FALSE))</f>
        <v>0</v>
      </c>
      <c r="X1027" s="14">
        <f t="shared" si="68"/>
        <v>1878</v>
      </c>
      <c r="Y1027" s="20">
        <f t="shared" si="69"/>
        <v>1028</v>
      </c>
      <c r="Z1027" s="14" t="str">
        <f>IFERROR(VLOOKUP($D1027,Results37!$F$3:$L$1396,Z$1,FALSE),"")</f>
        <v/>
      </c>
      <c r="AA1027" s="43" t="str">
        <f>IF(ISERROR(VLOOKUP(D1027,Results37!$F$3:$O$1399,AA$1,FALSE)),"",IF(VLOOKUP(D1027,Results37!$F$3:$O$1399,AA$1+1,FALSE)=1,"S"&amp;VLOOKUP(D1027,Results37!$F$3:$O$1399,AA$1,FALSE),VLOOKUP(D1027,Results37!$F$3:$O$1399,AA$1,FALSE)))</f>
        <v/>
      </c>
      <c r="AB1027" s="14" t="str">
        <f>IFERROR(VLOOKUP($D1027,Results37!$F$3:$L$1396,AB$1,FALSE),"")</f>
        <v/>
      </c>
      <c r="AC1027" s="14" t="str">
        <f>IFERROR(VLOOKUP($D1027,Results37!$F$3:$L$1396,AC$1,FALSE),"")</f>
        <v/>
      </c>
      <c r="AD1027" s="14" t="e">
        <f t="shared" si="70"/>
        <v>#VALUE!</v>
      </c>
      <c r="AE1027" s="18" t="str">
        <f>IF(ISERROR(VLOOKUP($AC1027&amp;"-"&amp;$F1027&amp;" "&amp;G1027,Bonuses!$B$1:$G$1006,4,FALSE)),"",INT(VLOOKUP($AC1027&amp;"-"&amp;$F1027&amp;" "&amp;$G1027,Bonuses!$B$1:$G$1006,4,FALSE)))</f>
        <v/>
      </c>
      <c r="AF1027" s="14" t="str">
        <f>AA1027&amp;"."&amp;AB1027&amp;" ("&amp;Z1027&amp;") - "&amp;E1027&amp;" "&amp;F1027&amp;" "&amp;G1027</f>
        <v>. () - 1B Nelle Zwager</v>
      </c>
    </row>
    <row r="1028" spans="1:32" s="19" customFormat="1" hidden="1" x14ac:dyDescent="0.3">
      <c r="A1028" s="19">
        <v>5349</v>
      </c>
      <c r="B1028" s="19">
        <f t="shared" si="67"/>
        <v>0</v>
      </c>
      <c r="C1028" s="14" t="str">
        <f>IF(ISNUMBER(IFERROR(VLOOKUP($A1028,Pit!$A$4:$A$600,1,FALSE),"B")),"P","B")</f>
        <v>P</v>
      </c>
      <c r="D1028" s="15">
        <f>IF($C1028="B",VLOOKUP($A1028,Bat!$A$4:$BG$1500,D$1,FALSE),VLOOKUP($A1028,Pit!$A$4:$BA$1686,D$2,FALSE))</f>
        <v>5349</v>
      </c>
      <c r="E1028" s="14" t="str">
        <f>IF($C1028="B",VLOOKUP($A1028,Bat!$A$4:$BG$1500,E$1,FALSE),VLOOKUP($A1028,Pit!$A$4:$BA$1686,E$2,FALSE))</f>
        <v>RP</v>
      </c>
      <c r="F1028" s="14" t="str">
        <f>IF($C1028="B",VLOOKUP($A1028,Bat!$A$4:$BG$1500,F$1,FALSE),VLOOKUP($A1028,Pit!$A$4:$BA$1686,F$2,FALSE))</f>
        <v>Chris</v>
      </c>
      <c r="G1028" s="14" t="str">
        <f>IF($C1028="B",VLOOKUP($A1028,Bat!$A$4:$BG$1500,G$1,FALSE),VLOOKUP($A1028,Pit!$A$4:$BA$1686,G$2,FALSE))</f>
        <v>López</v>
      </c>
      <c r="H1028" s="14">
        <f>IF($C1028="B",VLOOKUP($A1028,Bat!$A$4:$BG$1500,H$1,FALSE),VLOOKUP($A1028,Pit!$A$4:$BA$1686,H$2,FALSE))</f>
        <v>21</v>
      </c>
      <c r="I1028" s="14" t="str">
        <f>IF($C1028="B",VLOOKUP($A1028,Bat!$A$4:$BG$1500,I$1,FALSE),VLOOKUP($A1028,Pit!$A$4:$BA$1686,I$2,FALSE))</f>
        <v>S</v>
      </c>
      <c r="J1028" s="14" t="str">
        <f>IF($C1028="B",VLOOKUP($A1028,Bat!$A$4:$BG$1500,J$1,FALSE),VLOOKUP($A1028,Pit!$A$4:$BA$1686,J$2,FALSE))</f>
        <v>R</v>
      </c>
      <c r="K1028" s="14" t="str">
        <f>IF($C1028="B",VLOOKUP($A1028,Bat!$A$4:$BG$1500,K$1,FALSE),VLOOKUP($A1028,Pit!$A$4:$BA$1686,K$2,FALSE))</f>
        <v>Normal</v>
      </c>
      <c r="L1028" s="15" t="str">
        <f>IF($C1028="B",VLOOKUP($A1028,Bat!$A$4:$BG$1500,L$1,FALSE),VLOOKUP($A1028,Pit!$A$4:$BA$1686,L$2,FALSE))</f>
        <v>Normal</v>
      </c>
      <c r="M1028" s="14">
        <f>IF($C1028="B",VLOOKUP($A1028,Bat!$A$4:$BG$1500,M$1,FALSE),VLOOKUP($A1028,Pit!$A$4:$BA$1686,M$2,FALSE))</f>
        <v>4</v>
      </c>
      <c r="N1028" s="14">
        <f>IF($C1028="B",VLOOKUP($A1028,Bat!$A$4:$BG$1500,N$1,FALSE),VLOOKUP($A1028,Pit!$A$4:$BA$1686,N$2,FALSE))</f>
        <v>2</v>
      </c>
      <c r="O1028" s="14">
        <f>IF($C1028="B",VLOOKUP($A1028,Bat!$A$4:$BG$1500,O$1,FALSE),VLOOKUP($A1028,Pit!$A$4:$BA$1686,O$2,FALSE))</f>
        <v>2</v>
      </c>
      <c r="P1028" s="14" t="str">
        <f>IF($C1028="B",VLOOKUP($A1028,Bat!$A$4:$BG$1500,P$1,FALSE),VLOOKUP($A1028,Pit!$A$4:$BA$1686,P$2,FALSE))</f>
        <v>90-92 Mph</v>
      </c>
      <c r="Q1028" s="15">
        <f>IF($C1028="B",VLOOKUP($A1028,Bat!$A$4:$BG$1500,Q$1,FALSE),VLOOKUP($A1028,Pit!$A$4:$BA$1686,Q$2,FALSE))</f>
        <v>1</v>
      </c>
      <c r="R1028" s="16">
        <f>IF($C1028="B",VLOOKUP($A1028,Bat!$A$4:$BG$1500,R$1,FALSE),VLOOKUP($A1028,Pit!$A$4:$BA$1686,R$2,FALSE))</f>
        <v>88.332272238613669</v>
      </c>
      <c r="S1028" s="17">
        <f>IF($C1028="B",VLOOKUP($A1028,Bat!$A$4:$BG$1500,S$1,FALSE),VLOOKUP($A1028,Pit!$A$4:$BA$1686,S$2,FALSE))</f>
        <v>-1.1685889916207373</v>
      </c>
      <c r="T1028" s="48" t="str">
        <f>IF($C1028="B",VLOOKUP($A1028,Bat!$A$4:$BG$1500,T$1,FALSE),VLOOKUP($A1028,Pit!$A$4:$BA$1686,T$2,FALSE))</f>
        <v>$39k</v>
      </c>
      <c r="U1028" s="19">
        <f>IF($C1028="B",VLOOKUP($A1028,Bat!$A$4:$AU$1464,46,FALSE),VLOOKUP($A1028,Pit!$A$4:$BD$1664,55,FALSE))</f>
        <v>800</v>
      </c>
      <c r="V1028" s="19">
        <f>IF($C1028="B",VLOOKUP($A1028,Bat!$A$4:$BA$1464,47,FALSE),VLOOKUP($A1028,Pit!$A$4:$BF$1664,56,FALSE))</f>
        <v>800</v>
      </c>
      <c r="W1028" s="19">
        <f>IF($C1028="B",VLOOKUP($A1028,Bat!$A$4:$BA$1464,48,FALSE),VLOOKUP($A1028,Pit!$A$4:$BF$1664,57,FALSE))</f>
        <v>0</v>
      </c>
      <c r="X1028" s="14">
        <f t="shared" si="68"/>
        <v>1879</v>
      </c>
      <c r="Y1028" s="20">
        <f t="shared" si="69"/>
        <v>1029</v>
      </c>
      <c r="Z1028" s="14" t="str">
        <f>IFERROR(VLOOKUP($D1028,Results37!$F$3:$L$1396,Z$1,FALSE),"")</f>
        <v/>
      </c>
      <c r="AA1028" s="43" t="str">
        <f>IF(ISERROR(VLOOKUP(D1028,Results37!$F$3:$O$1399,AA$1,FALSE)),"",IF(VLOOKUP(D1028,Results37!$F$3:$O$1399,AA$1+1,FALSE)=1,"S"&amp;VLOOKUP(D1028,Results37!$F$3:$O$1399,AA$1,FALSE),VLOOKUP(D1028,Results37!$F$3:$O$1399,AA$1,FALSE)))</f>
        <v/>
      </c>
      <c r="AB1028" s="14" t="str">
        <f>IFERROR(VLOOKUP($D1028,Results37!$F$3:$L$1396,AB$1,FALSE),"")</f>
        <v/>
      </c>
      <c r="AC1028" s="14" t="str">
        <f>IFERROR(VLOOKUP($D1028,Results37!$F$3:$L$1396,AC$1,FALSE),"")</f>
        <v/>
      </c>
      <c r="AD1028" s="14" t="e">
        <f t="shared" si="70"/>
        <v>#VALUE!</v>
      </c>
      <c r="AE1028" s="18" t="str">
        <f>IF(ISERROR(VLOOKUP($AC1028&amp;"-"&amp;$F1028&amp;" "&amp;G1028,Bonuses!$B$1:$G$1006,4,FALSE)),"",INT(VLOOKUP($AC1028&amp;"-"&amp;$F1028&amp;" "&amp;$G1028,Bonuses!$B$1:$G$1006,4,FALSE)))</f>
        <v/>
      </c>
      <c r="AF1028" s="14" t="str">
        <f>IF(ISERROR(VLOOKUP($AC1028&amp;"-"&amp;$F1028,Bonuses!$B$1:$G$1006,5,FALSE)),"",IF(VLOOKUP($AC1028&amp;"-"&amp;$F1028,Bonuses!$B$1:$G$1006,5,FALSE)="","",VLOOKUP($AC1028&amp;"-"&amp;$F1028,Bonuses!$B$1:$G$1006,6,FALSE)&amp;" yrs, "&amp;VLOOKUP($AC1028&amp;"-"&amp;$F1028,Bonuses!$B$1:$G$1006,5,FALSE)))</f>
        <v/>
      </c>
    </row>
    <row r="1029" spans="1:32" s="19" customFormat="1" hidden="1" x14ac:dyDescent="0.3">
      <c r="A1029" s="19">
        <v>13356</v>
      </c>
      <c r="B1029" s="19">
        <f t="shared" ref="B1029:B1092" si="71">COUNTIF($A$5:$A$598,A1029)</f>
        <v>0</v>
      </c>
      <c r="C1029" s="14" t="str">
        <f>IF(ISNUMBER(IFERROR(VLOOKUP($A1029,Pit!$A$4:$A$600,1,FALSE),"B")),"P","B")</f>
        <v>B</v>
      </c>
      <c r="D1029" s="15">
        <f>IF($C1029="B",VLOOKUP($A1029,Bat!$A$4:$BG$1500,D$1,FALSE),VLOOKUP($A1029,Pit!$A$4:$BA$1686,D$2,FALSE))</f>
        <v>13356</v>
      </c>
      <c r="E1029" s="14" t="str">
        <f>IF($C1029="B",VLOOKUP($A1029,Bat!$A$4:$BG$1500,E$1,FALSE),VLOOKUP($A1029,Pit!$A$4:$BA$1686,E$2,FALSE))</f>
        <v>C</v>
      </c>
      <c r="F1029" s="14" t="str">
        <f>IF($C1029="B",VLOOKUP($A1029,Bat!$A$4:$BG$1500,F$1,FALSE),VLOOKUP($A1029,Pit!$A$4:$BA$1686,F$2,FALSE))</f>
        <v>Katsunan</v>
      </c>
      <c r="G1029" s="14" t="str">
        <f>IF($C1029="B",VLOOKUP($A1029,Bat!$A$4:$BG$1500,G$1,FALSE),VLOOKUP($A1029,Pit!$A$4:$BA$1686,G$2,FALSE))</f>
        <v>Suzuki</v>
      </c>
      <c r="H1029" s="14">
        <f>IF($C1029="B",VLOOKUP($A1029,Bat!$A$4:$BG$1500,H$1,FALSE),VLOOKUP($A1029,Pit!$A$4:$BA$1686,H$2,FALSE))</f>
        <v>21</v>
      </c>
      <c r="I1029" s="14" t="str">
        <f>IF($C1029="B",VLOOKUP($A1029,Bat!$A$4:$BG$1500,I$1,FALSE),VLOOKUP($A1029,Pit!$A$4:$BA$1686,I$2,FALSE))</f>
        <v>R</v>
      </c>
      <c r="J1029" s="14" t="str">
        <f>IF($C1029="B",VLOOKUP($A1029,Bat!$A$4:$BG$1500,J$1,FALSE),VLOOKUP($A1029,Pit!$A$4:$BA$1686,J$2,FALSE))</f>
        <v>R</v>
      </c>
      <c r="K1029" s="14" t="str">
        <f>IF($C1029="B",VLOOKUP($A1029,Bat!$A$4:$BG$1500,K$1,FALSE),VLOOKUP($A1029,Pit!$A$4:$BA$1686,K$2,FALSE))</f>
        <v>Normal</v>
      </c>
      <c r="L1029" s="15" t="str">
        <f>IF($C1029="B",VLOOKUP($A1029,Bat!$A$4:$BG$1500,L$1,FALSE),VLOOKUP($A1029,Pit!$A$4:$BA$1686,L$2,FALSE))</f>
        <v>Normal</v>
      </c>
      <c r="M1029" s="14">
        <f>IF($C1029="B",VLOOKUP($A1029,Bat!$A$4:$BG$1500,M$1,FALSE),VLOOKUP($A1029,Pit!$A$4:$BA$1686,M$2,FALSE))</f>
        <v>2</v>
      </c>
      <c r="N1029" s="14">
        <f>IF($C1029="B",VLOOKUP($A1029,Bat!$A$4:$BG$1500,N$1,FALSE),VLOOKUP($A1029,Pit!$A$4:$BA$1686,N$2,FALSE))</f>
        <v>4</v>
      </c>
      <c r="O1029" s="14">
        <f>IF($C1029="B",VLOOKUP($A1029,Bat!$A$4:$BG$1500,O$1,FALSE),VLOOKUP($A1029,Pit!$A$4:$BA$1686,O$2,FALSE))</f>
        <v>3</v>
      </c>
      <c r="P1029" s="14">
        <f>IF($C1029="B",VLOOKUP($A1029,Bat!$A$4:$BG$1500,P$1,FALSE),VLOOKUP($A1029,Pit!$A$4:$BA$1686,P$2,FALSE))</f>
        <v>5</v>
      </c>
      <c r="Q1029" s="15">
        <f>IF($C1029="B",VLOOKUP($A1029,Bat!$A$4:$BG$1500,Q$1,FALSE),VLOOKUP($A1029,Pit!$A$4:$BA$1686,Q$2,FALSE))</f>
        <v>2</v>
      </c>
      <c r="R1029" s="16">
        <f>IF($C1029="B",VLOOKUP($A1029,Bat!$A$4:$BG$1500,R$1,FALSE),VLOOKUP($A1029,Pit!$A$4:$BA$1686,R$2,FALSE))</f>
        <v>102.30446153795837</v>
      </c>
      <c r="S1029" s="17">
        <f>IF($C1029="B",VLOOKUP($A1029,Bat!$A$4:$BG$1500,S$1,FALSE),VLOOKUP($A1029,Pit!$A$4:$BA$1686,S$2,FALSE))</f>
        <v>-1.2122918375059555</v>
      </c>
      <c r="T1029" s="48" t="str">
        <f>IF($C1029="B",VLOOKUP($A1029,Bat!$A$4:$BG$1500,T$1,FALSE),VLOOKUP($A1029,Pit!$A$4:$BA$1686,T$2,FALSE))</f>
        <v>-</v>
      </c>
      <c r="U1029" s="19">
        <f>IF($C1029="B",VLOOKUP($A1029,Bat!$A$4:$AU$1464,46,FALSE),VLOOKUP($A1029,Pit!$A$4:$BD$1664,55,FALSE))</f>
        <v>800</v>
      </c>
      <c r="V1029" s="19">
        <f>IF($C1029="B",VLOOKUP($A1029,Bat!$A$4:$BA$1464,47,FALSE),VLOOKUP($A1029,Pit!$A$4:$BF$1664,56,FALSE))</f>
        <v>800</v>
      </c>
      <c r="W1029" s="19">
        <f>IF($C1029="B",VLOOKUP($A1029,Bat!$A$4:$BA$1464,48,FALSE),VLOOKUP($A1029,Pit!$A$4:$BF$1664,57,FALSE))</f>
        <v>0</v>
      </c>
      <c r="X1029" s="14">
        <f t="shared" ref="X1029:X1092" si="72">U1029+Y1029+IF($X$3&lt;&gt;$C1029,50,0)</f>
        <v>1884</v>
      </c>
      <c r="Y1029" s="20">
        <f t="shared" ref="Y1029:Y1092" si="73">RANK(S1029,$S$5:$S$1177)</f>
        <v>1034</v>
      </c>
      <c r="Z1029" s="14" t="str">
        <f>IFERROR(VLOOKUP($D1029,Results37!$F$3:$L$1396,Z$1,FALSE),"")</f>
        <v/>
      </c>
      <c r="AA1029" s="43" t="str">
        <f>IF(ISERROR(VLOOKUP(D1029,Results37!$F$3:$O$1399,AA$1,FALSE)),"",IF(VLOOKUP(D1029,Results37!$F$3:$O$1399,AA$1+1,FALSE)=1,"S"&amp;VLOOKUP(D1029,Results37!$F$3:$O$1399,AA$1,FALSE),VLOOKUP(D1029,Results37!$F$3:$O$1399,AA$1,FALSE)))</f>
        <v/>
      </c>
      <c r="AB1029" s="14" t="str">
        <f>IFERROR(VLOOKUP($D1029,Results37!$F$3:$L$1396,AB$1,FALSE),"")</f>
        <v/>
      </c>
      <c r="AC1029" s="14" t="str">
        <f>IFERROR(VLOOKUP($D1029,Results37!$F$3:$L$1396,AC$1,FALSE),"")</f>
        <v/>
      </c>
      <c r="AD1029" s="14" t="e">
        <f t="shared" ref="AD1029:AD1092" si="74">IF(X1029="","",X1029-Z1029)</f>
        <v>#VALUE!</v>
      </c>
      <c r="AE1029" s="18" t="str">
        <f>IF(ISERROR(VLOOKUP($AC1029&amp;"-"&amp;$F1029&amp;" "&amp;G1029,Bonuses!$B$1:$G$1006,4,FALSE)),"",INT(VLOOKUP($AC1029&amp;"-"&amp;$F1029&amp;" "&amp;$G1029,Bonuses!$B$1:$G$1006,4,FALSE)))</f>
        <v/>
      </c>
      <c r="AF1029" s="14" t="str">
        <f>IF(ISERROR(VLOOKUP($AC1029&amp;"-"&amp;$F1029,Bonuses!$B$1:$G$1006,5,FALSE)),"",IF(VLOOKUP($AC1029&amp;"-"&amp;$F1029,Bonuses!$B$1:$G$1006,5,FALSE)="","",VLOOKUP($AC1029&amp;"-"&amp;$F1029,Bonuses!$B$1:$G$1006,6,FALSE)&amp;" yrs, "&amp;VLOOKUP($AC1029&amp;"-"&amp;$F1029,Bonuses!$B$1:$G$1006,5,FALSE)))</f>
        <v/>
      </c>
    </row>
    <row r="1030" spans="1:32" s="19" customFormat="1" hidden="1" x14ac:dyDescent="0.3">
      <c r="A1030" s="19">
        <v>5729</v>
      </c>
      <c r="B1030" s="19">
        <f t="shared" si="71"/>
        <v>0</v>
      </c>
      <c r="C1030" s="14" t="str">
        <f>IF(ISNUMBER(IFERROR(VLOOKUP($A1030,Pit!$A$4:$A$600,1,FALSE),"B")),"P","B")</f>
        <v>B</v>
      </c>
      <c r="D1030" s="15">
        <f>IF($C1030="B",VLOOKUP($A1030,Bat!$A$4:$BG$1500,D$1,FALSE),VLOOKUP($A1030,Pit!$A$4:$BA$1686,D$2,FALSE))</f>
        <v>5729</v>
      </c>
      <c r="E1030" s="14" t="str">
        <f>IF($C1030="B",VLOOKUP($A1030,Bat!$A$4:$BG$1500,E$1,FALSE),VLOOKUP($A1030,Pit!$A$4:$BA$1686,E$2,FALSE))</f>
        <v>RF</v>
      </c>
      <c r="F1030" s="14" t="str">
        <f>IF($C1030="B",VLOOKUP($A1030,Bat!$A$4:$BG$1500,F$1,FALSE),VLOOKUP($A1030,Pit!$A$4:$BA$1686,F$2,FALSE))</f>
        <v>Lloyd</v>
      </c>
      <c r="G1030" s="14" t="str">
        <f>IF($C1030="B",VLOOKUP($A1030,Bat!$A$4:$BG$1500,G$1,FALSE),VLOOKUP($A1030,Pit!$A$4:$BA$1686,G$2,FALSE))</f>
        <v>Jones</v>
      </c>
      <c r="H1030" s="14">
        <f>IF($C1030="B",VLOOKUP($A1030,Bat!$A$4:$BG$1500,H$1,FALSE),VLOOKUP($A1030,Pit!$A$4:$BA$1686,H$2,FALSE))</f>
        <v>21</v>
      </c>
      <c r="I1030" s="14" t="str">
        <f>IF($C1030="B",VLOOKUP($A1030,Bat!$A$4:$BG$1500,I$1,FALSE),VLOOKUP($A1030,Pit!$A$4:$BA$1686,I$2,FALSE))</f>
        <v>R</v>
      </c>
      <c r="J1030" s="14" t="str">
        <f>IF($C1030="B",VLOOKUP($A1030,Bat!$A$4:$BG$1500,J$1,FALSE),VLOOKUP($A1030,Pit!$A$4:$BA$1686,J$2,FALSE))</f>
        <v>R</v>
      </c>
      <c r="K1030" s="14" t="str">
        <f>IF($C1030="B",VLOOKUP($A1030,Bat!$A$4:$BG$1500,K$1,FALSE),VLOOKUP($A1030,Pit!$A$4:$BA$1686,K$2,FALSE))</f>
        <v>Normal</v>
      </c>
      <c r="L1030" s="15" t="str">
        <f>IF($C1030="B",VLOOKUP($A1030,Bat!$A$4:$BG$1500,L$1,FALSE),VLOOKUP($A1030,Pit!$A$4:$BA$1686,L$2,FALSE))</f>
        <v>Normal</v>
      </c>
      <c r="M1030" s="14">
        <f>IF($C1030="B",VLOOKUP($A1030,Bat!$A$4:$BG$1500,M$1,FALSE),VLOOKUP($A1030,Pit!$A$4:$BA$1686,M$2,FALSE))</f>
        <v>2</v>
      </c>
      <c r="N1030" s="14">
        <f>IF($C1030="B",VLOOKUP($A1030,Bat!$A$4:$BG$1500,N$1,FALSE),VLOOKUP($A1030,Pit!$A$4:$BA$1686,N$2,FALSE))</f>
        <v>4</v>
      </c>
      <c r="O1030" s="14">
        <f>IF($C1030="B",VLOOKUP($A1030,Bat!$A$4:$BG$1500,O$1,FALSE),VLOOKUP($A1030,Pit!$A$4:$BA$1686,O$2,FALSE))</f>
        <v>3</v>
      </c>
      <c r="P1030" s="14">
        <f>IF($C1030="B",VLOOKUP($A1030,Bat!$A$4:$BG$1500,P$1,FALSE),VLOOKUP($A1030,Pit!$A$4:$BA$1686,P$2,FALSE))</f>
        <v>4</v>
      </c>
      <c r="Q1030" s="15">
        <f>IF($C1030="B",VLOOKUP($A1030,Bat!$A$4:$BG$1500,Q$1,FALSE),VLOOKUP($A1030,Pit!$A$4:$BA$1686,Q$2,FALSE))</f>
        <v>3</v>
      </c>
      <c r="R1030" s="16">
        <f>IF($C1030="B",VLOOKUP($A1030,Bat!$A$4:$BG$1500,R$1,FALSE),VLOOKUP($A1030,Pit!$A$4:$BA$1686,R$2,FALSE))</f>
        <v>102.51073273935225</v>
      </c>
      <c r="S1030" s="17">
        <f>IF($C1030="B",VLOOKUP($A1030,Bat!$A$4:$BG$1500,S$1,FALSE),VLOOKUP($A1030,Pit!$A$4:$BA$1686,S$2,FALSE))</f>
        <v>-1.1692040986690715</v>
      </c>
      <c r="T1030" s="48" t="str">
        <f>IF($C1030="B",VLOOKUP($A1030,Bat!$A$4:$BG$1500,T$1,FALSE),VLOOKUP($A1030,Pit!$A$4:$BA$1686,T$2,FALSE))</f>
        <v>-</v>
      </c>
      <c r="U1030" s="19">
        <f>IF($C1030="B",VLOOKUP($A1030,Bat!$A$4:$AU$1464,46,FALSE),VLOOKUP($A1030,Pit!$A$4:$BD$1664,55,FALSE))</f>
        <v>800</v>
      </c>
      <c r="V1030" s="19">
        <f>IF($C1030="B",VLOOKUP($A1030,Bat!$A$4:$BA$1464,47,FALSE),VLOOKUP($A1030,Pit!$A$4:$BF$1664,56,FALSE))</f>
        <v>800</v>
      </c>
      <c r="W1030" s="19">
        <f>IF($C1030="B",VLOOKUP($A1030,Bat!$A$4:$BA$1464,48,FALSE),VLOOKUP($A1030,Pit!$A$4:$BF$1664,57,FALSE))</f>
        <v>0</v>
      </c>
      <c r="X1030" s="14">
        <f t="shared" si="72"/>
        <v>1880</v>
      </c>
      <c r="Y1030" s="20">
        <f t="shared" si="73"/>
        <v>1030</v>
      </c>
      <c r="Z1030" s="14" t="str">
        <f>IFERROR(VLOOKUP($D1030,Results37!$F$3:$L$1396,Z$1,FALSE),"")</f>
        <v/>
      </c>
      <c r="AA1030" s="43" t="str">
        <f>IF(ISERROR(VLOOKUP(D1030,Results37!$F$3:$O$1399,AA$1,FALSE)),"",IF(VLOOKUP(D1030,Results37!$F$3:$O$1399,AA$1+1,FALSE)=1,"S"&amp;VLOOKUP(D1030,Results37!$F$3:$O$1399,AA$1,FALSE),VLOOKUP(D1030,Results37!$F$3:$O$1399,AA$1,FALSE)))</f>
        <v/>
      </c>
      <c r="AB1030" s="14" t="str">
        <f>IFERROR(VLOOKUP($D1030,Results37!$F$3:$L$1396,AB$1,FALSE),"")</f>
        <v/>
      </c>
      <c r="AC1030" s="14" t="str">
        <f>IFERROR(VLOOKUP($D1030,Results37!$F$3:$L$1396,AC$1,FALSE),"")</f>
        <v/>
      </c>
      <c r="AD1030" s="14" t="e">
        <f t="shared" si="74"/>
        <v>#VALUE!</v>
      </c>
      <c r="AE1030" s="18" t="str">
        <f>IF(ISERROR(VLOOKUP($AC1030&amp;"-"&amp;$F1030&amp;" "&amp;G1030,Bonuses!$B$1:$G$1006,4,FALSE)),"",INT(VLOOKUP($AC1030&amp;"-"&amp;$F1030&amp;" "&amp;$G1030,Bonuses!$B$1:$G$1006,4,FALSE)))</f>
        <v/>
      </c>
      <c r="AF1030" s="14" t="str">
        <f>IF(ISERROR(VLOOKUP($AC1030&amp;"-"&amp;$F1030,Bonuses!$B$1:$G$1006,5,FALSE)),"",IF(VLOOKUP($AC1030&amp;"-"&amp;$F1030,Bonuses!$B$1:$G$1006,5,FALSE)="","",VLOOKUP($AC1030&amp;"-"&amp;$F1030,Bonuses!$B$1:$G$1006,6,FALSE)&amp;" yrs, "&amp;VLOOKUP($AC1030&amp;"-"&amp;$F1030,Bonuses!$B$1:$G$1006,5,FALSE)))</f>
        <v/>
      </c>
    </row>
    <row r="1031" spans="1:32" s="19" customFormat="1" hidden="1" x14ac:dyDescent="0.3">
      <c r="A1031" s="19">
        <v>5387</v>
      </c>
      <c r="B1031" s="19">
        <f t="shared" si="71"/>
        <v>0</v>
      </c>
      <c r="C1031" s="14" t="str">
        <f>IF(ISNUMBER(IFERROR(VLOOKUP($A1031,Pit!$A$4:$A$600,1,FALSE),"B")),"P","B")</f>
        <v>B</v>
      </c>
      <c r="D1031" s="15">
        <f>IF($C1031="B",VLOOKUP($A1031,Bat!$A$4:$BG$1500,D$1,FALSE),VLOOKUP($A1031,Pit!$A$4:$BA$1686,D$2,FALSE))</f>
        <v>5387</v>
      </c>
      <c r="E1031" s="14" t="str">
        <f>IF($C1031="B",VLOOKUP($A1031,Bat!$A$4:$BG$1500,E$1,FALSE),VLOOKUP($A1031,Pit!$A$4:$BA$1686,E$2,FALSE))</f>
        <v>LF</v>
      </c>
      <c r="F1031" s="14" t="str">
        <f>IF($C1031="B",VLOOKUP($A1031,Bat!$A$4:$BG$1500,F$1,FALSE),VLOOKUP($A1031,Pit!$A$4:$BA$1686,F$2,FALSE))</f>
        <v>Manolo</v>
      </c>
      <c r="G1031" s="14" t="str">
        <f>IF($C1031="B",VLOOKUP($A1031,Bat!$A$4:$BG$1500,G$1,FALSE),VLOOKUP($A1031,Pit!$A$4:$BA$1686,G$2,FALSE))</f>
        <v>Silva</v>
      </c>
      <c r="H1031" s="14">
        <f>IF($C1031="B",VLOOKUP($A1031,Bat!$A$4:$BG$1500,H$1,FALSE),VLOOKUP($A1031,Pit!$A$4:$BA$1686,H$2,FALSE))</f>
        <v>21</v>
      </c>
      <c r="I1031" s="14" t="str">
        <f>IF($C1031="B",VLOOKUP($A1031,Bat!$A$4:$BG$1500,I$1,FALSE),VLOOKUP($A1031,Pit!$A$4:$BA$1686,I$2,FALSE))</f>
        <v>R</v>
      </c>
      <c r="J1031" s="14" t="str">
        <f>IF($C1031="B",VLOOKUP($A1031,Bat!$A$4:$BG$1500,J$1,FALSE),VLOOKUP($A1031,Pit!$A$4:$BA$1686,J$2,FALSE))</f>
        <v>R</v>
      </c>
      <c r="K1031" s="14" t="str">
        <f>IF($C1031="B",VLOOKUP($A1031,Bat!$A$4:$BG$1500,K$1,FALSE),VLOOKUP($A1031,Pit!$A$4:$BA$1686,K$2,FALSE))</f>
        <v>Normal</v>
      </c>
      <c r="L1031" s="15" t="str">
        <f>IF($C1031="B",VLOOKUP($A1031,Bat!$A$4:$BG$1500,L$1,FALSE),VLOOKUP($A1031,Pit!$A$4:$BA$1686,L$2,FALSE))</f>
        <v>Normal</v>
      </c>
      <c r="M1031" s="14">
        <f>IF($C1031="B",VLOOKUP($A1031,Bat!$A$4:$BG$1500,M$1,FALSE),VLOOKUP($A1031,Pit!$A$4:$BA$1686,M$2,FALSE))</f>
        <v>2</v>
      </c>
      <c r="N1031" s="14">
        <f>IF($C1031="B",VLOOKUP($A1031,Bat!$A$4:$BG$1500,N$1,FALSE),VLOOKUP($A1031,Pit!$A$4:$BA$1686,N$2,FALSE))</f>
        <v>4</v>
      </c>
      <c r="O1031" s="14">
        <f>IF($C1031="B",VLOOKUP($A1031,Bat!$A$4:$BG$1500,O$1,FALSE),VLOOKUP($A1031,Pit!$A$4:$BA$1686,O$2,FALSE))</f>
        <v>2</v>
      </c>
      <c r="P1031" s="14">
        <f>IF($C1031="B",VLOOKUP($A1031,Bat!$A$4:$BG$1500,P$1,FALSE),VLOOKUP($A1031,Pit!$A$4:$BA$1686,P$2,FALSE))</f>
        <v>5</v>
      </c>
      <c r="Q1031" s="15">
        <f>IF($C1031="B",VLOOKUP($A1031,Bat!$A$4:$BG$1500,Q$1,FALSE),VLOOKUP($A1031,Pit!$A$4:$BA$1686,Q$2,FALSE))</f>
        <v>3</v>
      </c>
      <c r="R1031" s="16">
        <f>IF($C1031="B",VLOOKUP($A1031,Bat!$A$4:$BG$1500,R$1,FALSE),VLOOKUP($A1031,Pit!$A$4:$BA$1686,R$2,FALSE))</f>
        <v>102.27384274451373</v>
      </c>
      <c r="S1031" s="17">
        <f>IF($C1031="B",VLOOKUP($A1031,Bat!$A$4:$BG$1500,S$1,FALSE),VLOOKUP($A1031,Pit!$A$4:$BA$1686,S$2,FALSE))</f>
        <v>-1.2186877597991708</v>
      </c>
      <c r="T1031" s="48" t="str">
        <f>IF($C1031="B",VLOOKUP($A1031,Bat!$A$4:$BG$1500,T$1,FALSE),VLOOKUP($A1031,Pit!$A$4:$BA$1686,T$2,FALSE))</f>
        <v>$110k</v>
      </c>
      <c r="U1031" s="19">
        <f>IF($C1031="B",VLOOKUP($A1031,Bat!$A$4:$AU$1464,46,FALSE),VLOOKUP($A1031,Pit!$A$4:$BD$1664,55,FALSE))</f>
        <v>800</v>
      </c>
      <c r="V1031" s="19">
        <f>IF($C1031="B",VLOOKUP($A1031,Bat!$A$4:$BA$1464,47,FALSE),VLOOKUP($A1031,Pit!$A$4:$BF$1664,56,FALSE))</f>
        <v>800</v>
      </c>
      <c r="W1031" s="19">
        <f>IF($C1031="B",VLOOKUP($A1031,Bat!$A$4:$BA$1464,48,FALSE),VLOOKUP($A1031,Pit!$A$4:$BF$1664,57,FALSE))</f>
        <v>0</v>
      </c>
      <c r="X1031" s="14">
        <f t="shared" si="72"/>
        <v>1885</v>
      </c>
      <c r="Y1031" s="20">
        <f t="shared" si="73"/>
        <v>1035</v>
      </c>
      <c r="Z1031" s="14" t="str">
        <f>IFERROR(VLOOKUP($D1031,Results37!$F$3:$L$1396,Z$1,FALSE),"")</f>
        <v/>
      </c>
      <c r="AA1031" s="43" t="str">
        <f>IF(ISERROR(VLOOKUP(D1031,Results37!$F$3:$O$1399,AA$1,FALSE)),"",IF(VLOOKUP(D1031,Results37!$F$3:$O$1399,AA$1+1,FALSE)=1,"S"&amp;VLOOKUP(D1031,Results37!$F$3:$O$1399,AA$1,FALSE),VLOOKUP(D1031,Results37!$F$3:$O$1399,AA$1,FALSE)))</f>
        <v/>
      </c>
      <c r="AB1031" s="14" t="str">
        <f>IFERROR(VLOOKUP($D1031,Results37!$F$3:$L$1396,AB$1,FALSE),"")</f>
        <v/>
      </c>
      <c r="AC1031" s="14" t="str">
        <f>IFERROR(VLOOKUP($D1031,Results37!$F$3:$L$1396,AC$1,FALSE),"")</f>
        <v/>
      </c>
      <c r="AD1031" s="14" t="e">
        <f t="shared" si="74"/>
        <v>#VALUE!</v>
      </c>
      <c r="AE1031" s="18" t="str">
        <f>IF(ISERROR(VLOOKUP($AC1031&amp;"-"&amp;$F1031&amp;" "&amp;G1031,Bonuses!$B$1:$G$1006,4,FALSE)),"",INT(VLOOKUP($AC1031&amp;"-"&amp;$F1031&amp;" "&amp;$G1031,Bonuses!$B$1:$G$1006,4,FALSE)))</f>
        <v/>
      </c>
      <c r="AF1031" s="14" t="str">
        <f>IF(ISERROR(VLOOKUP($AC1031&amp;"-"&amp;$F1031,Bonuses!$B$1:$G$1006,5,FALSE)),"",IF(VLOOKUP($AC1031&amp;"-"&amp;$F1031,Bonuses!$B$1:$G$1006,5,FALSE)="","",VLOOKUP($AC1031&amp;"-"&amp;$F1031,Bonuses!$B$1:$G$1006,6,FALSE)&amp;" yrs, "&amp;VLOOKUP($AC1031&amp;"-"&amp;$F1031,Bonuses!$B$1:$G$1006,5,FALSE)))</f>
        <v/>
      </c>
    </row>
    <row r="1032" spans="1:32" s="19" customFormat="1" hidden="1" x14ac:dyDescent="0.3">
      <c r="A1032" s="19">
        <v>8918</v>
      </c>
      <c r="B1032" s="19">
        <f t="shared" si="71"/>
        <v>0</v>
      </c>
      <c r="C1032" s="14" t="str">
        <f>IF(ISNUMBER(IFERROR(VLOOKUP($A1032,Pit!$A$4:$A$600,1,FALSE),"B")),"P","B")</f>
        <v>P</v>
      </c>
      <c r="D1032" s="15">
        <f>IF($C1032="B",VLOOKUP($A1032,Bat!$A$4:$BG$1500,D$1,FALSE),VLOOKUP($A1032,Pit!$A$4:$BA$1686,D$2,FALSE))</f>
        <v>8918</v>
      </c>
      <c r="E1032" s="14" t="str">
        <f>IF($C1032="B",VLOOKUP($A1032,Bat!$A$4:$BG$1500,E$1,FALSE),VLOOKUP($A1032,Pit!$A$4:$BA$1686,E$2,FALSE))</f>
        <v>RP</v>
      </c>
      <c r="F1032" s="14" t="str">
        <f>IF($C1032="B",VLOOKUP($A1032,Bat!$A$4:$BG$1500,F$1,FALSE),VLOOKUP($A1032,Pit!$A$4:$BA$1686,F$2,FALSE))</f>
        <v>Bryan</v>
      </c>
      <c r="G1032" s="14" t="str">
        <f>IF($C1032="B",VLOOKUP($A1032,Bat!$A$4:$BG$1500,G$1,FALSE),VLOOKUP($A1032,Pit!$A$4:$BA$1686,G$2,FALSE))</f>
        <v>Hill</v>
      </c>
      <c r="H1032" s="14">
        <f>IF($C1032="B",VLOOKUP($A1032,Bat!$A$4:$BG$1500,H$1,FALSE),VLOOKUP($A1032,Pit!$A$4:$BA$1686,H$2,FALSE))</f>
        <v>21</v>
      </c>
      <c r="I1032" s="14" t="str">
        <f>IF($C1032="B",VLOOKUP($A1032,Bat!$A$4:$BG$1500,I$1,FALSE),VLOOKUP($A1032,Pit!$A$4:$BA$1686,I$2,FALSE))</f>
        <v>S</v>
      </c>
      <c r="J1032" s="14" t="str">
        <f>IF($C1032="B",VLOOKUP($A1032,Bat!$A$4:$BG$1500,J$1,FALSE),VLOOKUP($A1032,Pit!$A$4:$BA$1686,J$2,FALSE))</f>
        <v>R</v>
      </c>
      <c r="K1032" s="14" t="str">
        <f>IF($C1032="B",VLOOKUP($A1032,Bat!$A$4:$BG$1500,K$1,FALSE),VLOOKUP($A1032,Pit!$A$4:$BA$1686,K$2,FALSE))</f>
        <v>Normal</v>
      </c>
      <c r="L1032" s="15" t="str">
        <f>IF($C1032="B",VLOOKUP($A1032,Bat!$A$4:$BG$1500,L$1,FALSE),VLOOKUP($A1032,Pit!$A$4:$BA$1686,L$2,FALSE))</f>
        <v>Low</v>
      </c>
      <c r="M1032" s="14">
        <f>IF($C1032="B",VLOOKUP($A1032,Bat!$A$4:$BG$1500,M$1,FALSE),VLOOKUP($A1032,Pit!$A$4:$BA$1686,M$2,FALSE))</f>
        <v>4</v>
      </c>
      <c r="N1032" s="14">
        <f>IF($C1032="B",VLOOKUP($A1032,Bat!$A$4:$BG$1500,N$1,FALSE),VLOOKUP($A1032,Pit!$A$4:$BA$1686,N$2,FALSE))</f>
        <v>1</v>
      </c>
      <c r="O1032" s="14">
        <f>IF($C1032="B",VLOOKUP($A1032,Bat!$A$4:$BG$1500,O$1,FALSE),VLOOKUP($A1032,Pit!$A$4:$BA$1686,O$2,FALSE))</f>
        <v>2</v>
      </c>
      <c r="P1032" s="14" t="str">
        <f>IF($C1032="B",VLOOKUP($A1032,Bat!$A$4:$BG$1500,P$1,FALSE),VLOOKUP($A1032,Pit!$A$4:$BA$1686,P$2,FALSE))</f>
        <v>89-91 Mph</v>
      </c>
      <c r="Q1032" s="15">
        <f>IF($C1032="B",VLOOKUP($A1032,Bat!$A$4:$BG$1500,Q$1,FALSE),VLOOKUP($A1032,Pit!$A$4:$BA$1686,Q$2,FALSE))</f>
        <v>7</v>
      </c>
      <c r="R1032" s="16">
        <f>IF($C1032="B",VLOOKUP($A1032,Bat!$A$4:$BG$1500,R$1,FALSE),VLOOKUP($A1032,Pit!$A$4:$BA$1686,R$2,FALSE))</f>
        <v>89.656742464330392</v>
      </c>
      <c r="S1032" s="17">
        <f>IF($C1032="B",VLOOKUP($A1032,Bat!$A$4:$BG$1500,S$1,FALSE),VLOOKUP($A1032,Pit!$A$4:$BA$1686,S$2,FALSE))</f>
        <v>-1.0463977864852634</v>
      </c>
      <c r="T1032" s="48" t="str">
        <f>IF($C1032="B",VLOOKUP($A1032,Bat!$A$4:$BG$1500,T$1,FALSE),VLOOKUP($A1032,Pit!$A$4:$BA$1686,T$2,FALSE))</f>
        <v>$43k</v>
      </c>
      <c r="U1032" s="19">
        <f>IF($C1032="B",VLOOKUP($A1032,Bat!$A$4:$AU$1464,46,FALSE),VLOOKUP($A1032,Pit!$A$4:$BD$1664,55,FALSE))</f>
        <v>800</v>
      </c>
      <c r="V1032" s="19">
        <f>IF($C1032="B",VLOOKUP($A1032,Bat!$A$4:$BA$1464,47,FALSE),VLOOKUP($A1032,Pit!$A$4:$BF$1664,56,FALSE))</f>
        <v>800</v>
      </c>
      <c r="W1032" s="19">
        <f>IF($C1032="B",VLOOKUP($A1032,Bat!$A$4:$BA$1464,48,FALSE),VLOOKUP($A1032,Pit!$A$4:$BF$1664,57,FALSE))</f>
        <v>0</v>
      </c>
      <c r="X1032" s="14">
        <f t="shared" si="72"/>
        <v>1849</v>
      </c>
      <c r="Y1032" s="20">
        <f t="shared" si="73"/>
        <v>999</v>
      </c>
      <c r="Z1032" s="14" t="str">
        <f>IFERROR(VLOOKUP($D1032,Results37!$F$3:$L$1396,Z$1,FALSE),"")</f>
        <v/>
      </c>
      <c r="AA1032" s="43" t="str">
        <f>IF(ISERROR(VLOOKUP(D1032,Results37!$F$3:$O$1399,AA$1,FALSE)),"",IF(VLOOKUP(D1032,Results37!$F$3:$O$1399,AA$1+1,FALSE)=1,"S"&amp;VLOOKUP(D1032,Results37!$F$3:$O$1399,AA$1,FALSE),VLOOKUP(D1032,Results37!$F$3:$O$1399,AA$1,FALSE)))</f>
        <v/>
      </c>
      <c r="AB1032" s="14" t="str">
        <f>IFERROR(VLOOKUP($D1032,Results37!$F$3:$L$1396,AB$1,FALSE),"")</f>
        <v/>
      </c>
      <c r="AC1032" s="14" t="str">
        <f>IFERROR(VLOOKUP($D1032,Results37!$F$3:$L$1396,AC$1,FALSE),"")</f>
        <v/>
      </c>
      <c r="AD1032" s="14" t="e">
        <f t="shared" si="74"/>
        <v>#VALUE!</v>
      </c>
      <c r="AE1032" s="18" t="str">
        <f>IF(ISERROR(VLOOKUP($AC1032&amp;"-"&amp;$F1032&amp;" "&amp;G1032,Bonuses!$B$1:$G$1006,4,FALSE)),"",INT(VLOOKUP($AC1032&amp;"-"&amp;$F1032&amp;" "&amp;$G1032,Bonuses!$B$1:$G$1006,4,FALSE)))</f>
        <v/>
      </c>
      <c r="AF1032" s="14" t="str">
        <f>IF(ISERROR(VLOOKUP($AC1032&amp;"-"&amp;$F1032,Bonuses!$B$1:$G$1006,5,FALSE)),"",IF(VLOOKUP($AC1032&amp;"-"&amp;$F1032,Bonuses!$B$1:$G$1006,5,FALSE)="","",VLOOKUP($AC1032&amp;"-"&amp;$F1032,Bonuses!$B$1:$G$1006,6,FALSE)&amp;" yrs, "&amp;VLOOKUP($AC1032&amp;"-"&amp;$F1032,Bonuses!$B$1:$G$1006,5,FALSE)))</f>
        <v/>
      </c>
    </row>
    <row r="1033" spans="1:32" s="19" customFormat="1" hidden="1" x14ac:dyDescent="0.3">
      <c r="A1033" s="19">
        <v>8915</v>
      </c>
      <c r="B1033" s="19">
        <f t="shared" si="71"/>
        <v>0</v>
      </c>
      <c r="C1033" s="14" t="str">
        <f>IF(ISNUMBER(IFERROR(VLOOKUP($A1033,Pit!$A$4:$A$600,1,FALSE),"B")),"P","B")</f>
        <v>P</v>
      </c>
      <c r="D1033" s="15">
        <f>IF($C1033="B",VLOOKUP($A1033,Bat!$A$4:$BG$1500,D$1,FALSE),VLOOKUP($A1033,Pit!$A$4:$BA$1686,D$2,FALSE))</f>
        <v>8915</v>
      </c>
      <c r="E1033" s="14" t="str">
        <f>IF($C1033="B",VLOOKUP($A1033,Bat!$A$4:$BG$1500,E$1,FALSE),VLOOKUP($A1033,Pit!$A$4:$BA$1686,E$2,FALSE))</f>
        <v>SP</v>
      </c>
      <c r="F1033" s="14" t="str">
        <f>IF($C1033="B",VLOOKUP($A1033,Bat!$A$4:$BG$1500,F$1,FALSE),VLOOKUP($A1033,Pit!$A$4:$BA$1686,F$2,FALSE))</f>
        <v>Jorge</v>
      </c>
      <c r="G1033" s="14" t="str">
        <f>IF($C1033="B",VLOOKUP($A1033,Bat!$A$4:$BG$1500,G$1,FALSE),VLOOKUP($A1033,Pit!$A$4:$BA$1686,G$2,FALSE))</f>
        <v>Moody</v>
      </c>
      <c r="H1033" s="14">
        <f>IF($C1033="B",VLOOKUP($A1033,Bat!$A$4:$BG$1500,H$1,FALSE),VLOOKUP($A1033,Pit!$A$4:$BA$1686,H$2,FALSE))</f>
        <v>21</v>
      </c>
      <c r="I1033" s="14" t="str">
        <f>IF($C1033="B",VLOOKUP($A1033,Bat!$A$4:$BG$1500,I$1,FALSE),VLOOKUP($A1033,Pit!$A$4:$BA$1686,I$2,FALSE))</f>
        <v>R</v>
      </c>
      <c r="J1033" s="14" t="str">
        <f>IF($C1033="B",VLOOKUP($A1033,Bat!$A$4:$BG$1500,J$1,FALSE),VLOOKUP($A1033,Pit!$A$4:$BA$1686,J$2,FALSE))</f>
        <v>R</v>
      </c>
      <c r="K1033" s="14" t="str">
        <f>IF($C1033="B",VLOOKUP($A1033,Bat!$A$4:$BG$1500,K$1,FALSE),VLOOKUP($A1033,Pit!$A$4:$BA$1686,K$2,FALSE))</f>
        <v>Normal</v>
      </c>
      <c r="L1033" s="15" t="str">
        <f>IF($C1033="B",VLOOKUP($A1033,Bat!$A$4:$BG$1500,L$1,FALSE),VLOOKUP($A1033,Pit!$A$4:$BA$1686,L$2,FALSE))</f>
        <v>Low</v>
      </c>
      <c r="M1033" s="14">
        <f>IF($C1033="B",VLOOKUP($A1033,Bat!$A$4:$BG$1500,M$1,FALSE),VLOOKUP($A1033,Pit!$A$4:$BA$1686,M$2,FALSE))</f>
        <v>4</v>
      </c>
      <c r="N1033" s="14">
        <f>IF($C1033="B",VLOOKUP($A1033,Bat!$A$4:$BG$1500,N$1,FALSE),VLOOKUP($A1033,Pit!$A$4:$BA$1686,N$2,FALSE))</f>
        <v>1</v>
      </c>
      <c r="O1033" s="14">
        <f>IF($C1033="B",VLOOKUP($A1033,Bat!$A$4:$BG$1500,O$1,FALSE),VLOOKUP($A1033,Pit!$A$4:$BA$1686,O$2,FALSE))</f>
        <v>2</v>
      </c>
      <c r="P1033" s="14" t="str">
        <f>IF($C1033="B",VLOOKUP($A1033,Bat!$A$4:$BG$1500,P$1,FALSE),VLOOKUP($A1033,Pit!$A$4:$BA$1686,P$2,FALSE))</f>
        <v>94-96 Mph</v>
      </c>
      <c r="Q1033" s="15">
        <f>IF($C1033="B",VLOOKUP($A1033,Bat!$A$4:$BG$1500,Q$1,FALSE),VLOOKUP($A1033,Pit!$A$4:$BA$1686,Q$2,FALSE))</f>
        <v>6</v>
      </c>
      <c r="R1033" s="16">
        <f>IF($C1033="B",VLOOKUP($A1033,Bat!$A$4:$BG$1500,R$1,FALSE),VLOOKUP($A1033,Pit!$A$4:$BA$1686,R$2,FALSE))</f>
        <v>89.462277178776475</v>
      </c>
      <c r="S1033" s="17">
        <f>IF($C1033="B",VLOOKUP($A1033,Bat!$A$4:$BG$1500,S$1,FALSE),VLOOKUP($A1033,Pit!$A$4:$BA$1686,S$2,FALSE))</f>
        <v>-1.0643385050740779</v>
      </c>
      <c r="T1033" s="48" t="str">
        <f>IF($C1033="B",VLOOKUP($A1033,Bat!$A$4:$BG$1500,T$1,FALSE),VLOOKUP($A1033,Pit!$A$4:$BA$1686,T$2,FALSE))</f>
        <v>-</v>
      </c>
      <c r="U1033" s="19">
        <f>IF($C1033="B",VLOOKUP($A1033,Bat!$A$4:$AU$1464,46,FALSE),VLOOKUP($A1033,Pit!$A$4:$BD$1664,55,FALSE))</f>
        <v>800</v>
      </c>
      <c r="V1033" s="19">
        <f>IF($C1033="B",VLOOKUP($A1033,Bat!$A$4:$BA$1464,47,FALSE),VLOOKUP($A1033,Pit!$A$4:$BF$1664,56,FALSE))</f>
        <v>800</v>
      </c>
      <c r="W1033" s="19">
        <f>IF($C1033="B",VLOOKUP($A1033,Bat!$A$4:$BA$1464,48,FALSE),VLOOKUP($A1033,Pit!$A$4:$BF$1664,57,FALSE))</f>
        <v>0</v>
      </c>
      <c r="X1033" s="14">
        <f t="shared" si="72"/>
        <v>1851</v>
      </c>
      <c r="Y1033" s="20">
        <f t="shared" si="73"/>
        <v>1001</v>
      </c>
      <c r="Z1033" s="14" t="str">
        <f>IFERROR(VLOOKUP($D1033,Results37!$F$3:$L$1396,Z$1,FALSE),"")</f>
        <v/>
      </c>
      <c r="AA1033" s="43" t="str">
        <f>IF(ISERROR(VLOOKUP(D1033,Results37!$F$3:$O$1399,AA$1,FALSE)),"",IF(VLOOKUP(D1033,Results37!$F$3:$O$1399,AA$1+1,FALSE)=1,"S"&amp;VLOOKUP(D1033,Results37!$F$3:$O$1399,AA$1,FALSE),VLOOKUP(D1033,Results37!$F$3:$O$1399,AA$1,FALSE)))</f>
        <v/>
      </c>
      <c r="AB1033" s="14" t="str">
        <f>IFERROR(VLOOKUP($D1033,Results37!$F$3:$L$1396,AB$1,FALSE),"")</f>
        <v/>
      </c>
      <c r="AC1033" s="14" t="str">
        <f>IFERROR(VLOOKUP($D1033,Results37!$F$3:$L$1396,AC$1,FALSE),"")</f>
        <v/>
      </c>
      <c r="AD1033" s="14" t="e">
        <f t="shared" si="74"/>
        <v>#VALUE!</v>
      </c>
      <c r="AE1033" s="18" t="str">
        <f>IF(ISERROR(VLOOKUP($AC1033&amp;"-"&amp;$F1033&amp;" "&amp;G1033,Bonuses!$B$1:$G$1006,4,FALSE)),"",INT(VLOOKUP($AC1033&amp;"-"&amp;$F1033&amp;" "&amp;$G1033,Bonuses!$B$1:$G$1006,4,FALSE)))</f>
        <v/>
      </c>
      <c r="AF1033" s="14" t="str">
        <f>AA1033&amp;"."&amp;AB1033&amp;" ("&amp;Z1033&amp;") - "&amp;E1033&amp;" "&amp;F1033&amp;" "&amp;G1033</f>
        <v>. () - SP Jorge Moody</v>
      </c>
    </row>
    <row r="1034" spans="1:32" s="19" customFormat="1" hidden="1" x14ac:dyDescent="0.3">
      <c r="A1034" s="19">
        <v>11529</v>
      </c>
      <c r="B1034" s="19">
        <f t="shared" si="71"/>
        <v>0</v>
      </c>
      <c r="C1034" s="14" t="str">
        <f>IF(ISNUMBER(IFERROR(VLOOKUP($A1034,Pit!$A$4:$A$600,1,FALSE),"B")),"P","B")</f>
        <v>P</v>
      </c>
      <c r="D1034" s="15">
        <f>IF($C1034="B",VLOOKUP($A1034,Bat!$A$4:$BG$1500,D$1,FALSE),VLOOKUP($A1034,Pit!$A$4:$BA$1686,D$2,FALSE))</f>
        <v>11529</v>
      </c>
      <c r="E1034" s="14" t="str">
        <f>IF($C1034="B",VLOOKUP($A1034,Bat!$A$4:$BG$1500,E$1,FALSE),VLOOKUP($A1034,Pit!$A$4:$BA$1686,E$2,FALSE))</f>
        <v>RP</v>
      </c>
      <c r="F1034" s="14" t="str">
        <f>IF($C1034="B",VLOOKUP($A1034,Bat!$A$4:$BG$1500,F$1,FALSE),VLOOKUP($A1034,Pit!$A$4:$BA$1686,F$2,FALSE))</f>
        <v>Van</v>
      </c>
      <c r="G1034" s="14" t="str">
        <f>IF($C1034="B",VLOOKUP($A1034,Bat!$A$4:$BG$1500,G$1,FALSE),VLOOKUP($A1034,Pit!$A$4:$BA$1686,G$2,FALSE))</f>
        <v>Lewis</v>
      </c>
      <c r="H1034" s="14">
        <f>IF($C1034="B",VLOOKUP($A1034,Bat!$A$4:$BG$1500,H$1,FALSE),VLOOKUP($A1034,Pit!$A$4:$BA$1686,H$2,FALSE))</f>
        <v>22</v>
      </c>
      <c r="I1034" s="14" t="str">
        <f>IF($C1034="B",VLOOKUP($A1034,Bat!$A$4:$BG$1500,I$1,FALSE),VLOOKUP($A1034,Pit!$A$4:$BA$1686,I$2,FALSE))</f>
        <v>R</v>
      </c>
      <c r="J1034" s="14" t="str">
        <f>IF($C1034="B",VLOOKUP($A1034,Bat!$A$4:$BG$1500,J$1,FALSE),VLOOKUP($A1034,Pit!$A$4:$BA$1686,J$2,FALSE))</f>
        <v>R</v>
      </c>
      <c r="K1034" s="14" t="str">
        <f>IF($C1034="B",VLOOKUP($A1034,Bat!$A$4:$BG$1500,K$1,FALSE),VLOOKUP($A1034,Pit!$A$4:$BA$1686,K$2,FALSE))</f>
        <v>Low</v>
      </c>
      <c r="L1034" s="15" t="str">
        <f>IF($C1034="B",VLOOKUP($A1034,Bat!$A$4:$BG$1500,L$1,FALSE),VLOOKUP($A1034,Pit!$A$4:$BA$1686,L$2,FALSE))</f>
        <v>Normal</v>
      </c>
      <c r="M1034" s="14">
        <f>IF($C1034="B",VLOOKUP($A1034,Bat!$A$4:$BG$1500,M$1,FALSE),VLOOKUP($A1034,Pit!$A$4:$BA$1686,M$2,FALSE))</f>
        <v>4</v>
      </c>
      <c r="N1034" s="14">
        <f>IF($C1034="B",VLOOKUP($A1034,Bat!$A$4:$BG$1500,N$1,FALSE),VLOOKUP($A1034,Pit!$A$4:$BA$1686,N$2,FALSE))</f>
        <v>2</v>
      </c>
      <c r="O1034" s="14">
        <f>IF($C1034="B",VLOOKUP($A1034,Bat!$A$4:$BG$1500,O$1,FALSE),VLOOKUP($A1034,Pit!$A$4:$BA$1686,O$2,FALSE))</f>
        <v>1</v>
      </c>
      <c r="P1034" s="14" t="str">
        <f>IF($C1034="B",VLOOKUP($A1034,Bat!$A$4:$BG$1500,P$1,FALSE),VLOOKUP($A1034,Pit!$A$4:$BA$1686,P$2,FALSE))</f>
        <v>88-90 Mph</v>
      </c>
      <c r="Q1034" s="15">
        <f>IF($C1034="B",VLOOKUP($A1034,Bat!$A$4:$BG$1500,Q$1,FALSE),VLOOKUP($A1034,Pit!$A$4:$BA$1686,Q$2,FALSE))</f>
        <v>6</v>
      </c>
      <c r="R1034" s="16">
        <f>IF($C1034="B",VLOOKUP($A1034,Bat!$A$4:$BG$1500,R$1,FALSE),VLOOKUP($A1034,Pit!$A$4:$BA$1686,R$2,FALSE))</f>
        <v>89.439100519756934</v>
      </c>
      <c r="S1034" s="17">
        <f>IF($C1034="B",VLOOKUP($A1034,Bat!$A$4:$BG$1500,S$1,FALSE),VLOOKUP($A1034,Pit!$A$4:$BA$1686,S$2,FALSE))</f>
        <v>-1.0664767063273972</v>
      </c>
      <c r="T1034" s="48" t="str">
        <f>IF($C1034="B",VLOOKUP($A1034,Bat!$A$4:$BG$1500,T$1,FALSE),VLOOKUP($A1034,Pit!$A$4:$BA$1686,T$2,FALSE))</f>
        <v>-</v>
      </c>
      <c r="U1034" s="19">
        <f>IF($C1034="B",VLOOKUP($A1034,Bat!$A$4:$AU$1464,46,FALSE),VLOOKUP($A1034,Pit!$A$4:$BD$1664,55,FALSE))</f>
        <v>800</v>
      </c>
      <c r="V1034" s="19">
        <f>IF($C1034="B",VLOOKUP($A1034,Bat!$A$4:$BA$1464,47,FALSE),VLOOKUP($A1034,Pit!$A$4:$BF$1664,56,FALSE))</f>
        <v>800</v>
      </c>
      <c r="W1034" s="19">
        <f>IF($C1034="B",VLOOKUP($A1034,Bat!$A$4:$BA$1464,48,FALSE),VLOOKUP($A1034,Pit!$A$4:$BF$1664,57,FALSE))</f>
        <v>0</v>
      </c>
      <c r="X1034" s="14">
        <f t="shared" si="72"/>
        <v>1854</v>
      </c>
      <c r="Y1034" s="20">
        <f t="shared" si="73"/>
        <v>1004</v>
      </c>
      <c r="Z1034" s="14" t="str">
        <f>IFERROR(VLOOKUP($D1034,Results37!$F$3:$L$1396,Z$1,FALSE),"")</f>
        <v/>
      </c>
      <c r="AA1034" s="43" t="str">
        <f>IF(ISERROR(VLOOKUP(D1034,Results37!$F$3:$O$1399,AA$1,FALSE)),"",IF(VLOOKUP(D1034,Results37!$F$3:$O$1399,AA$1+1,FALSE)=1,"S"&amp;VLOOKUP(D1034,Results37!$F$3:$O$1399,AA$1,FALSE),VLOOKUP(D1034,Results37!$F$3:$O$1399,AA$1,FALSE)))</f>
        <v/>
      </c>
      <c r="AB1034" s="14" t="str">
        <f>IFERROR(VLOOKUP($D1034,Results37!$F$3:$L$1396,AB$1,FALSE),"")</f>
        <v/>
      </c>
      <c r="AC1034" s="14" t="str">
        <f>IFERROR(VLOOKUP($D1034,Results37!$F$3:$L$1396,AC$1,FALSE),"")</f>
        <v/>
      </c>
      <c r="AD1034" s="14" t="e">
        <f t="shared" si="74"/>
        <v>#VALUE!</v>
      </c>
      <c r="AE1034" s="18" t="str">
        <f>IF(ISERROR(VLOOKUP($AC1034&amp;"-"&amp;$F1034&amp;" "&amp;G1034,Bonuses!$B$1:$G$1006,4,FALSE)),"",INT(VLOOKUP($AC1034&amp;"-"&amp;$F1034&amp;" "&amp;$G1034,Bonuses!$B$1:$G$1006,4,FALSE)))</f>
        <v/>
      </c>
      <c r="AF1034" s="14" t="str">
        <f>IF(ISERROR(VLOOKUP($AC1034&amp;"-"&amp;$F1034,Bonuses!$B$1:$G$1006,5,FALSE)),"",IF(VLOOKUP($AC1034&amp;"-"&amp;$F1034,Bonuses!$B$1:$G$1006,5,FALSE)="","",VLOOKUP($AC1034&amp;"-"&amp;$F1034,Bonuses!$B$1:$G$1006,6,FALSE)&amp;" yrs, "&amp;VLOOKUP($AC1034&amp;"-"&amp;$F1034,Bonuses!$B$1:$G$1006,5,FALSE)))</f>
        <v/>
      </c>
    </row>
    <row r="1035" spans="1:32" s="19" customFormat="1" hidden="1" x14ac:dyDescent="0.3">
      <c r="A1035" s="19">
        <v>13472</v>
      </c>
      <c r="B1035" s="19">
        <f t="shared" si="71"/>
        <v>0</v>
      </c>
      <c r="C1035" s="14" t="str">
        <f>IF(ISNUMBER(IFERROR(VLOOKUP($A1035,Pit!$A$4:$A$600,1,FALSE),"B")),"P","B")</f>
        <v>B</v>
      </c>
      <c r="D1035" s="15">
        <f>IF($C1035="B",VLOOKUP($A1035,Bat!$A$4:$BG$1500,D$1,FALSE),VLOOKUP($A1035,Pit!$A$4:$BA$1686,D$2,FALSE))</f>
        <v>13472</v>
      </c>
      <c r="E1035" s="14" t="str">
        <f>IF($C1035="B",VLOOKUP($A1035,Bat!$A$4:$BG$1500,E$1,FALSE),VLOOKUP($A1035,Pit!$A$4:$BA$1686,E$2,FALSE))</f>
        <v>1B</v>
      </c>
      <c r="F1035" s="14" t="str">
        <f>IF($C1035="B",VLOOKUP($A1035,Bat!$A$4:$BG$1500,F$1,FALSE),VLOOKUP($A1035,Pit!$A$4:$BA$1686,F$2,FALSE))</f>
        <v>Kojiro</v>
      </c>
      <c r="G1035" s="14" t="str">
        <f>IF($C1035="B",VLOOKUP($A1035,Bat!$A$4:$BG$1500,G$1,FALSE),VLOOKUP($A1035,Pit!$A$4:$BA$1686,G$2,FALSE))</f>
        <v>Miyamoto</v>
      </c>
      <c r="H1035" s="14">
        <f>IF($C1035="B",VLOOKUP($A1035,Bat!$A$4:$BG$1500,H$1,FALSE),VLOOKUP($A1035,Pit!$A$4:$BA$1686,H$2,FALSE))</f>
        <v>18</v>
      </c>
      <c r="I1035" s="14" t="str">
        <f>IF($C1035="B",VLOOKUP($A1035,Bat!$A$4:$BG$1500,I$1,FALSE),VLOOKUP($A1035,Pit!$A$4:$BA$1686,I$2,FALSE))</f>
        <v>R</v>
      </c>
      <c r="J1035" s="14" t="str">
        <f>IF($C1035="B",VLOOKUP($A1035,Bat!$A$4:$BG$1500,J$1,FALSE),VLOOKUP($A1035,Pit!$A$4:$BA$1686,J$2,FALSE))</f>
        <v>R</v>
      </c>
      <c r="K1035" s="14" t="str">
        <f>IF($C1035="B",VLOOKUP($A1035,Bat!$A$4:$BG$1500,K$1,FALSE),VLOOKUP($A1035,Pit!$A$4:$BA$1686,K$2,FALSE))</f>
        <v>High</v>
      </c>
      <c r="L1035" s="15" t="str">
        <f>IF($C1035="B",VLOOKUP($A1035,Bat!$A$4:$BG$1500,L$1,FALSE),VLOOKUP($A1035,Pit!$A$4:$BA$1686,L$2,FALSE))</f>
        <v>Normal</v>
      </c>
      <c r="M1035" s="14">
        <f>IF($C1035="B",VLOOKUP($A1035,Bat!$A$4:$BG$1500,M$1,FALSE),VLOOKUP($A1035,Pit!$A$4:$BA$1686,M$2,FALSE))</f>
        <v>2</v>
      </c>
      <c r="N1035" s="14">
        <f>IF($C1035="B",VLOOKUP($A1035,Bat!$A$4:$BG$1500,N$1,FALSE),VLOOKUP($A1035,Pit!$A$4:$BA$1686,N$2,FALSE))</f>
        <v>2</v>
      </c>
      <c r="O1035" s="14">
        <f>IF($C1035="B",VLOOKUP($A1035,Bat!$A$4:$BG$1500,O$1,FALSE),VLOOKUP($A1035,Pit!$A$4:$BA$1686,O$2,FALSE))</f>
        <v>2</v>
      </c>
      <c r="P1035" s="14">
        <f>IF($C1035="B",VLOOKUP($A1035,Bat!$A$4:$BG$1500,P$1,FALSE),VLOOKUP($A1035,Pit!$A$4:$BA$1686,P$2,FALSE))</f>
        <v>1</v>
      </c>
      <c r="Q1035" s="15">
        <f>IF($C1035="B",VLOOKUP($A1035,Bat!$A$4:$BG$1500,Q$1,FALSE),VLOOKUP($A1035,Pit!$A$4:$BA$1686,Q$2,FALSE))</f>
        <v>3</v>
      </c>
      <c r="R1035" s="16">
        <f>IF($C1035="B",VLOOKUP($A1035,Bat!$A$4:$BG$1500,R$1,FALSE),VLOOKUP($A1035,Pit!$A$4:$BA$1686,R$2,FALSE))</f>
        <v>102.22827029024212</v>
      </c>
      <c r="S1035" s="17">
        <f>IF($C1035="B",VLOOKUP($A1035,Bat!$A$4:$BG$1500,S$1,FALSE),VLOOKUP($A1035,Pit!$A$4:$BA$1686,S$2,FALSE))</f>
        <v>-1.2282073340031396</v>
      </c>
      <c r="T1035" s="48" t="str">
        <f>IF($C1035="B",VLOOKUP($A1035,Bat!$A$4:$BG$1500,T$1,FALSE),VLOOKUP($A1035,Pit!$A$4:$BA$1686,T$2,FALSE))</f>
        <v>$65k</v>
      </c>
      <c r="U1035" s="19">
        <f>IF($C1035="B",VLOOKUP($A1035,Bat!$A$4:$AU$1464,46,FALSE),VLOOKUP($A1035,Pit!$A$4:$BD$1664,55,FALSE))</f>
        <v>800</v>
      </c>
      <c r="V1035" s="19">
        <f>IF($C1035="B",VLOOKUP($A1035,Bat!$A$4:$BA$1464,47,FALSE),VLOOKUP($A1035,Pit!$A$4:$BF$1664,56,FALSE))</f>
        <v>800</v>
      </c>
      <c r="W1035" s="19">
        <f>IF($C1035="B",VLOOKUP($A1035,Bat!$A$4:$BA$1464,48,FALSE),VLOOKUP($A1035,Pit!$A$4:$BF$1664,57,FALSE))</f>
        <v>0</v>
      </c>
      <c r="X1035" s="14">
        <f t="shared" si="72"/>
        <v>1887</v>
      </c>
      <c r="Y1035" s="20">
        <f t="shared" si="73"/>
        <v>1037</v>
      </c>
      <c r="Z1035" s="14" t="str">
        <f>IFERROR(VLOOKUP($D1035,Results37!$F$3:$L$1396,Z$1,FALSE),"")</f>
        <v/>
      </c>
      <c r="AA1035" s="43" t="str">
        <f>IF(ISERROR(VLOOKUP(D1035,Results37!$F$3:$O$1399,AA$1,FALSE)),"",IF(VLOOKUP(D1035,Results37!$F$3:$O$1399,AA$1+1,FALSE)=1,"S"&amp;VLOOKUP(D1035,Results37!$F$3:$O$1399,AA$1,FALSE),VLOOKUP(D1035,Results37!$F$3:$O$1399,AA$1,FALSE)))</f>
        <v/>
      </c>
      <c r="AB1035" s="14" t="str">
        <f>IFERROR(VLOOKUP($D1035,Results37!$F$3:$L$1396,AB$1,FALSE),"")</f>
        <v/>
      </c>
      <c r="AC1035" s="14" t="str">
        <f>IFERROR(VLOOKUP($D1035,Results37!$F$3:$L$1396,AC$1,FALSE),"")</f>
        <v/>
      </c>
      <c r="AD1035" s="14" t="e">
        <f t="shared" si="74"/>
        <v>#VALUE!</v>
      </c>
      <c r="AE1035" s="18" t="str">
        <f>IF(ISERROR(VLOOKUP($AC1035&amp;"-"&amp;$F1035&amp;" "&amp;G1035,Bonuses!$B$1:$G$1006,4,FALSE)),"",INT(VLOOKUP($AC1035&amp;"-"&amp;$F1035&amp;" "&amp;$G1035,Bonuses!$B$1:$G$1006,4,FALSE)))</f>
        <v/>
      </c>
      <c r="AF1035" s="14" t="str">
        <f>IF(ISERROR(VLOOKUP($AC1035&amp;"-"&amp;$F1035,Bonuses!$B$1:$G$1006,5,FALSE)),"",IF(VLOOKUP($AC1035&amp;"-"&amp;$F1035,Bonuses!$B$1:$G$1006,5,FALSE)="","",VLOOKUP($AC1035&amp;"-"&amp;$F1035,Bonuses!$B$1:$G$1006,6,FALSE)&amp;" yrs, "&amp;VLOOKUP($AC1035&amp;"-"&amp;$F1035,Bonuses!$B$1:$G$1006,5,FALSE)))</f>
        <v/>
      </c>
    </row>
    <row r="1036" spans="1:32" s="19" customFormat="1" hidden="1" x14ac:dyDescent="0.3">
      <c r="A1036" s="19">
        <v>12296</v>
      </c>
      <c r="B1036" s="19">
        <f t="shared" si="71"/>
        <v>0</v>
      </c>
      <c r="C1036" s="14" t="str">
        <f>IF(ISNUMBER(IFERROR(VLOOKUP($A1036,Pit!$A$4:$A$600,1,FALSE),"B")),"P","B")</f>
        <v>P</v>
      </c>
      <c r="D1036" s="15">
        <f>IF($C1036="B",VLOOKUP($A1036,Bat!$A$4:$BG$1500,D$1,FALSE),VLOOKUP($A1036,Pit!$A$4:$BA$1686,D$2,FALSE))</f>
        <v>12296</v>
      </c>
      <c r="E1036" s="14" t="str">
        <f>IF($C1036="B",VLOOKUP($A1036,Bat!$A$4:$BG$1500,E$1,FALSE),VLOOKUP($A1036,Pit!$A$4:$BA$1686,E$2,FALSE))</f>
        <v>SP</v>
      </c>
      <c r="F1036" s="14" t="str">
        <f>IF($C1036="B",VLOOKUP($A1036,Bat!$A$4:$BG$1500,F$1,FALSE),VLOOKUP($A1036,Pit!$A$4:$BA$1686,F$2,FALSE))</f>
        <v>Shoichi</v>
      </c>
      <c r="G1036" s="14" t="str">
        <f>IF($C1036="B",VLOOKUP($A1036,Bat!$A$4:$BG$1500,G$1,FALSE),VLOOKUP($A1036,Pit!$A$4:$BA$1686,G$2,FALSE))</f>
        <v>Ikarashi</v>
      </c>
      <c r="H1036" s="14">
        <f>IF($C1036="B",VLOOKUP($A1036,Bat!$A$4:$BG$1500,H$1,FALSE),VLOOKUP($A1036,Pit!$A$4:$BA$1686,H$2,FALSE))</f>
        <v>21</v>
      </c>
      <c r="I1036" s="14" t="str">
        <f>IF($C1036="B",VLOOKUP($A1036,Bat!$A$4:$BG$1500,I$1,FALSE),VLOOKUP($A1036,Pit!$A$4:$BA$1686,I$2,FALSE))</f>
        <v>R</v>
      </c>
      <c r="J1036" s="14" t="str">
        <f>IF($C1036="B",VLOOKUP($A1036,Bat!$A$4:$BG$1500,J$1,FALSE),VLOOKUP($A1036,Pit!$A$4:$BA$1686,J$2,FALSE))</f>
        <v>R</v>
      </c>
      <c r="K1036" s="14" t="str">
        <f>IF($C1036="B",VLOOKUP($A1036,Bat!$A$4:$BG$1500,K$1,FALSE),VLOOKUP($A1036,Pit!$A$4:$BA$1686,K$2,FALSE))</f>
        <v>Normal</v>
      </c>
      <c r="L1036" s="15" t="str">
        <f>IF($C1036="B",VLOOKUP($A1036,Bat!$A$4:$BG$1500,L$1,FALSE),VLOOKUP($A1036,Pit!$A$4:$BA$1686,L$2,FALSE))</f>
        <v>Normal</v>
      </c>
      <c r="M1036" s="14">
        <f>IF($C1036="B",VLOOKUP($A1036,Bat!$A$4:$BG$1500,M$1,FALSE),VLOOKUP($A1036,Pit!$A$4:$BA$1686,M$2,FALSE))</f>
        <v>3</v>
      </c>
      <c r="N1036" s="14">
        <f>IF($C1036="B",VLOOKUP($A1036,Bat!$A$4:$BG$1500,N$1,FALSE),VLOOKUP($A1036,Pit!$A$4:$BA$1686,N$2,FALSE))</f>
        <v>1</v>
      </c>
      <c r="O1036" s="14">
        <f>IF($C1036="B",VLOOKUP($A1036,Bat!$A$4:$BG$1500,O$1,FALSE),VLOOKUP($A1036,Pit!$A$4:$BA$1686,O$2,FALSE))</f>
        <v>2</v>
      </c>
      <c r="P1036" s="14" t="str">
        <f>IF($C1036="B",VLOOKUP($A1036,Bat!$A$4:$BG$1500,P$1,FALSE),VLOOKUP($A1036,Pit!$A$4:$BA$1686,P$2,FALSE))</f>
        <v>86-88 Mph</v>
      </c>
      <c r="Q1036" s="15">
        <f>IF($C1036="B",VLOOKUP($A1036,Bat!$A$4:$BG$1500,Q$1,FALSE),VLOOKUP($A1036,Pit!$A$4:$BA$1686,Q$2,FALSE))</f>
        <v>9</v>
      </c>
      <c r="R1036" s="16">
        <f>IF($C1036="B",VLOOKUP($A1036,Bat!$A$4:$BG$1500,R$1,FALSE),VLOOKUP($A1036,Pit!$A$4:$BA$1686,R$2,FALSE))</f>
        <v>87.562270175439579</v>
      </c>
      <c r="S1036" s="17">
        <f>IF($C1036="B",VLOOKUP($A1036,Bat!$A$4:$BG$1500,S$1,FALSE),VLOOKUP($A1036,Pit!$A$4:$BA$1686,S$2,FALSE))</f>
        <v>-1.2396268135582811</v>
      </c>
      <c r="T1036" s="48" t="str">
        <f>IF($C1036="B",VLOOKUP($A1036,Bat!$A$4:$BG$1500,T$1,FALSE),VLOOKUP($A1036,Pit!$A$4:$BA$1686,T$2,FALSE))</f>
        <v>$34k</v>
      </c>
      <c r="U1036" s="19">
        <f>IF($C1036="B",VLOOKUP($A1036,Bat!$A$4:$AU$1464,46,FALSE),VLOOKUP($A1036,Pit!$A$4:$BD$1664,55,FALSE))</f>
        <v>800</v>
      </c>
      <c r="V1036" s="19">
        <f>IF($C1036="B",VLOOKUP($A1036,Bat!$A$4:$BA$1464,47,FALSE),VLOOKUP($A1036,Pit!$A$4:$BF$1664,56,FALSE))</f>
        <v>800</v>
      </c>
      <c r="W1036" s="19">
        <f>IF($C1036="B",VLOOKUP($A1036,Bat!$A$4:$BA$1464,48,FALSE),VLOOKUP($A1036,Pit!$A$4:$BF$1664,57,FALSE))</f>
        <v>0</v>
      </c>
      <c r="X1036" s="14">
        <f t="shared" si="72"/>
        <v>1888</v>
      </c>
      <c r="Y1036" s="20">
        <f t="shared" si="73"/>
        <v>1038</v>
      </c>
      <c r="Z1036" s="14" t="str">
        <f>IFERROR(VLOOKUP($D1036,Results37!$F$3:$L$1396,Z$1,FALSE),"")</f>
        <v/>
      </c>
      <c r="AA1036" s="43" t="str">
        <f>IF(ISERROR(VLOOKUP(D1036,Results37!$F$3:$O$1399,AA$1,FALSE)),"",IF(VLOOKUP(D1036,Results37!$F$3:$O$1399,AA$1+1,FALSE)=1,"S"&amp;VLOOKUP(D1036,Results37!$F$3:$O$1399,AA$1,FALSE),VLOOKUP(D1036,Results37!$F$3:$O$1399,AA$1,FALSE)))</f>
        <v/>
      </c>
      <c r="AB1036" s="14" t="str">
        <f>IFERROR(VLOOKUP($D1036,Results37!$F$3:$L$1396,AB$1,FALSE),"")</f>
        <v/>
      </c>
      <c r="AC1036" s="14" t="str">
        <f>IFERROR(VLOOKUP($D1036,Results37!$F$3:$L$1396,AC$1,FALSE),"")</f>
        <v/>
      </c>
      <c r="AD1036" s="14" t="e">
        <f t="shared" si="74"/>
        <v>#VALUE!</v>
      </c>
      <c r="AE1036" s="18" t="str">
        <f>IF(ISERROR(VLOOKUP($AC1036&amp;"-"&amp;$F1036&amp;" "&amp;G1036,Bonuses!$B$1:$G$1006,4,FALSE)),"",INT(VLOOKUP($AC1036&amp;"-"&amp;$F1036&amp;" "&amp;$G1036,Bonuses!$B$1:$G$1006,4,FALSE)))</f>
        <v/>
      </c>
      <c r="AF1036" s="14" t="str">
        <f>IF(ISERROR(VLOOKUP($AC1036&amp;"-"&amp;$F1036,Bonuses!$B$1:$G$1006,5,FALSE)),"",IF(VLOOKUP($AC1036&amp;"-"&amp;$F1036,Bonuses!$B$1:$G$1006,5,FALSE)="","",VLOOKUP($AC1036&amp;"-"&amp;$F1036,Bonuses!$B$1:$G$1006,6,FALSE)&amp;" yrs, "&amp;VLOOKUP($AC1036&amp;"-"&amp;$F1036,Bonuses!$B$1:$G$1006,5,FALSE)))</f>
        <v/>
      </c>
    </row>
    <row r="1037" spans="1:32" s="19" customFormat="1" hidden="1" x14ac:dyDescent="0.3">
      <c r="A1037" s="19">
        <v>10688</v>
      </c>
      <c r="B1037" s="19">
        <f t="shared" si="71"/>
        <v>0</v>
      </c>
      <c r="C1037" s="14" t="str">
        <f>IF(ISNUMBER(IFERROR(VLOOKUP($A1037,Pit!$A$4:$A$600,1,FALSE),"B")),"P","B")</f>
        <v>P</v>
      </c>
      <c r="D1037" s="15">
        <f>IF($C1037="B",VLOOKUP($A1037,Bat!$A$4:$BG$1500,D$1,FALSE),VLOOKUP($A1037,Pit!$A$4:$BA$1686,D$2,FALSE))</f>
        <v>10688</v>
      </c>
      <c r="E1037" s="14" t="str">
        <f>IF($C1037="B",VLOOKUP($A1037,Bat!$A$4:$BG$1500,E$1,FALSE),VLOOKUP($A1037,Pit!$A$4:$BA$1686,E$2,FALSE))</f>
        <v>RP</v>
      </c>
      <c r="F1037" s="14" t="str">
        <f>IF($C1037="B",VLOOKUP($A1037,Bat!$A$4:$BG$1500,F$1,FALSE),VLOOKUP($A1037,Pit!$A$4:$BA$1686,F$2,FALSE))</f>
        <v>Kuma</v>
      </c>
      <c r="G1037" s="14" t="str">
        <f>IF($C1037="B",VLOOKUP($A1037,Bat!$A$4:$BG$1500,G$1,FALSE),VLOOKUP($A1037,Pit!$A$4:$BA$1686,G$2,FALSE))</f>
        <v>Matsubara</v>
      </c>
      <c r="H1037" s="14">
        <f>IF($C1037="B",VLOOKUP($A1037,Bat!$A$4:$BG$1500,H$1,FALSE),VLOOKUP($A1037,Pit!$A$4:$BA$1686,H$2,FALSE))</f>
        <v>18</v>
      </c>
      <c r="I1037" s="14" t="str">
        <f>IF($C1037="B",VLOOKUP($A1037,Bat!$A$4:$BG$1500,I$1,FALSE),VLOOKUP($A1037,Pit!$A$4:$BA$1686,I$2,FALSE))</f>
        <v>R</v>
      </c>
      <c r="J1037" s="14" t="str">
        <f>IF($C1037="B",VLOOKUP($A1037,Bat!$A$4:$BG$1500,J$1,FALSE),VLOOKUP($A1037,Pit!$A$4:$BA$1686,J$2,FALSE))</f>
        <v>R</v>
      </c>
      <c r="K1037" s="14" t="str">
        <f>IF($C1037="B",VLOOKUP($A1037,Bat!$A$4:$BG$1500,K$1,FALSE),VLOOKUP($A1037,Pit!$A$4:$BA$1686,K$2,FALSE))</f>
        <v>Normal</v>
      </c>
      <c r="L1037" s="15" t="str">
        <f>IF($C1037="B",VLOOKUP($A1037,Bat!$A$4:$BG$1500,L$1,FALSE),VLOOKUP($A1037,Pit!$A$4:$BA$1686,L$2,FALSE))</f>
        <v>Normal</v>
      </c>
      <c r="M1037" s="14">
        <f>IF($C1037="B",VLOOKUP($A1037,Bat!$A$4:$BG$1500,M$1,FALSE),VLOOKUP($A1037,Pit!$A$4:$BA$1686,M$2,FALSE))</f>
        <v>3</v>
      </c>
      <c r="N1037" s="14">
        <f>IF($C1037="B",VLOOKUP($A1037,Bat!$A$4:$BG$1500,N$1,FALSE),VLOOKUP($A1037,Pit!$A$4:$BA$1686,N$2,FALSE))</f>
        <v>1</v>
      </c>
      <c r="O1037" s="14">
        <f>IF($C1037="B",VLOOKUP($A1037,Bat!$A$4:$BG$1500,O$1,FALSE),VLOOKUP($A1037,Pit!$A$4:$BA$1686,O$2,FALSE))</f>
        <v>1</v>
      </c>
      <c r="P1037" s="14" t="str">
        <f>IF($C1037="B",VLOOKUP($A1037,Bat!$A$4:$BG$1500,P$1,FALSE),VLOOKUP($A1037,Pit!$A$4:$BA$1686,P$2,FALSE))</f>
        <v>85-87 Mph</v>
      </c>
      <c r="Q1037" s="15">
        <f>IF($C1037="B",VLOOKUP($A1037,Bat!$A$4:$BG$1500,Q$1,FALSE),VLOOKUP($A1037,Pit!$A$4:$BA$1686,Q$2,FALSE))</f>
        <v>7</v>
      </c>
      <c r="R1037" s="16">
        <f>IF($C1037="B",VLOOKUP($A1037,Bat!$A$4:$BG$1500,R$1,FALSE),VLOOKUP($A1037,Pit!$A$4:$BA$1686,R$2,FALSE))</f>
        <v>87.446188068754751</v>
      </c>
      <c r="S1037" s="17">
        <f>IF($C1037="B",VLOOKUP($A1037,Bat!$A$4:$BG$1500,S$1,FALSE),VLOOKUP($A1037,Pit!$A$4:$BA$1686,S$2,FALSE))</f>
        <v>-1.250336161518752</v>
      </c>
      <c r="T1037" s="48" t="str">
        <f>IF($C1037="B",VLOOKUP($A1037,Bat!$A$4:$BG$1500,T$1,FALSE),VLOOKUP($A1037,Pit!$A$4:$BA$1686,T$2,FALSE))</f>
        <v>$75k</v>
      </c>
      <c r="U1037" s="19">
        <f>IF($C1037="B",VLOOKUP($A1037,Bat!$A$4:$AU$1464,46,FALSE),VLOOKUP($A1037,Pit!$A$4:$BD$1664,55,FALSE))</f>
        <v>800</v>
      </c>
      <c r="V1037" s="19">
        <f>IF($C1037="B",VLOOKUP($A1037,Bat!$A$4:$BA$1464,47,FALSE),VLOOKUP($A1037,Pit!$A$4:$BF$1664,56,FALSE))</f>
        <v>800</v>
      </c>
      <c r="W1037" s="19">
        <f>IF($C1037="B",VLOOKUP($A1037,Bat!$A$4:$BA$1464,48,FALSE),VLOOKUP($A1037,Pit!$A$4:$BF$1664,57,FALSE))</f>
        <v>0</v>
      </c>
      <c r="X1037" s="14">
        <f t="shared" si="72"/>
        <v>1889</v>
      </c>
      <c r="Y1037" s="20">
        <f t="shared" si="73"/>
        <v>1039</v>
      </c>
      <c r="Z1037" s="14" t="str">
        <f>IFERROR(VLOOKUP($D1037,Results37!$F$3:$L$1396,Z$1,FALSE),"")</f>
        <v/>
      </c>
      <c r="AA1037" s="43" t="str">
        <f>IF(ISERROR(VLOOKUP(D1037,Results37!$F$3:$O$1399,AA$1,FALSE)),"",IF(VLOOKUP(D1037,Results37!$F$3:$O$1399,AA$1+1,FALSE)=1,"S"&amp;VLOOKUP(D1037,Results37!$F$3:$O$1399,AA$1,FALSE),VLOOKUP(D1037,Results37!$F$3:$O$1399,AA$1,FALSE)))</f>
        <v/>
      </c>
      <c r="AB1037" s="14" t="str">
        <f>IFERROR(VLOOKUP($D1037,Results37!$F$3:$L$1396,AB$1,FALSE),"")</f>
        <v/>
      </c>
      <c r="AC1037" s="14" t="str">
        <f>IFERROR(VLOOKUP($D1037,Results37!$F$3:$L$1396,AC$1,FALSE),"")</f>
        <v/>
      </c>
      <c r="AD1037" s="14" t="e">
        <f t="shared" si="74"/>
        <v>#VALUE!</v>
      </c>
      <c r="AE1037" s="18" t="str">
        <f>IF(ISERROR(VLOOKUP($AC1037&amp;"-"&amp;$F1037&amp;" "&amp;G1037,Bonuses!$B$1:$G$1006,4,FALSE)),"",INT(VLOOKUP($AC1037&amp;"-"&amp;$F1037&amp;" "&amp;$G1037,Bonuses!$B$1:$G$1006,4,FALSE)))</f>
        <v/>
      </c>
      <c r="AF1037" s="14" t="str">
        <f>IF(ISERROR(VLOOKUP($AC1037&amp;"-"&amp;$F1037,Bonuses!$B$1:$G$1006,5,FALSE)),"",IF(VLOOKUP($AC1037&amp;"-"&amp;$F1037,Bonuses!$B$1:$G$1006,5,FALSE)="","",VLOOKUP($AC1037&amp;"-"&amp;$F1037,Bonuses!$B$1:$G$1006,6,FALSE)&amp;" yrs, "&amp;VLOOKUP($AC1037&amp;"-"&amp;$F1037,Bonuses!$B$1:$G$1006,5,FALSE)))</f>
        <v/>
      </c>
    </row>
    <row r="1038" spans="1:32" s="19" customFormat="1" hidden="1" x14ac:dyDescent="0.3">
      <c r="A1038" s="19">
        <v>18062</v>
      </c>
      <c r="B1038" s="19">
        <f t="shared" si="71"/>
        <v>0</v>
      </c>
      <c r="C1038" s="14" t="str">
        <f>IF(ISNUMBER(IFERROR(VLOOKUP($A1038,Pit!$A$4:$A$600,1,FALSE),"B")),"P","B")</f>
        <v>B</v>
      </c>
      <c r="D1038" s="15">
        <f>IF($C1038="B",VLOOKUP($A1038,Bat!$A$4:$BG$1500,D$1,FALSE),VLOOKUP($A1038,Pit!$A$4:$BA$1686,D$2,FALSE))</f>
        <v>18062</v>
      </c>
      <c r="E1038" s="14" t="str">
        <f>IF($C1038="B",VLOOKUP($A1038,Bat!$A$4:$BG$1500,E$1,FALSE),VLOOKUP($A1038,Pit!$A$4:$BA$1686,E$2,FALSE))</f>
        <v>C</v>
      </c>
      <c r="F1038" s="14" t="str">
        <f>IF($C1038="B",VLOOKUP($A1038,Bat!$A$4:$BG$1500,F$1,FALSE),VLOOKUP($A1038,Pit!$A$4:$BA$1686,F$2,FALSE))</f>
        <v>Vicente</v>
      </c>
      <c r="G1038" s="14" t="str">
        <f>IF($C1038="B",VLOOKUP($A1038,Bat!$A$4:$BG$1500,G$1,FALSE),VLOOKUP($A1038,Pit!$A$4:$BA$1686,G$2,FALSE))</f>
        <v>Morales</v>
      </c>
      <c r="H1038" s="14">
        <f>IF($C1038="B",VLOOKUP($A1038,Bat!$A$4:$BG$1500,H$1,FALSE),VLOOKUP($A1038,Pit!$A$4:$BA$1686,H$2,FALSE))</f>
        <v>21</v>
      </c>
      <c r="I1038" s="14" t="str">
        <f>IF($C1038="B",VLOOKUP($A1038,Bat!$A$4:$BG$1500,I$1,FALSE),VLOOKUP($A1038,Pit!$A$4:$BA$1686,I$2,FALSE))</f>
        <v>R</v>
      </c>
      <c r="J1038" s="14" t="str">
        <f>IF($C1038="B",VLOOKUP($A1038,Bat!$A$4:$BG$1500,J$1,FALSE),VLOOKUP($A1038,Pit!$A$4:$BA$1686,J$2,FALSE))</f>
        <v>R</v>
      </c>
      <c r="K1038" s="14" t="str">
        <f>IF($C1038="B",VLOOKUP($A1038,Bat!$A$4:$BG$1500,K$1,FALSE),VLOOKUP($A1038,Pit!$A$4:$BA$1686,K$2,FALSE))</f>
        <v>Low</v>
      </c>
      <c r="L1038" s="15" t="str">
        <f>IF($C1038="B",VLOOKUP($A1038,Bat!$A$4:$BG$1500,L$1,FALSE),VLOOKUP($A1038,Pit!$A$4:$BA$1686,L$2,FALSE))</f>
        <v>Low</v>
      </c>
      <c r="M1038" s="14">
        <f>IF($C1038="B",VLOOKUP($A1038,Bat!$A$4:$BG$1500,M$1,FALSE),VLOOKUP($A1038,Pit!$A$4:$BA$1686,M$2,FALSE))</f>
        <v>2</v>
      </c>
      <c r="N1038" s="14">
        <f>IF($C1038="B",VLOOKUP($A1038,Bat!$A$4:$BG$1500,N$1,FALSE),VLOOKUP($A1038,Pit!$A$4:$BA$1686,N$2,FALSE))</f>
        <v>4</v>
      </c>
      <c r="O1038" s="14">
        <f>IF($C1038="B",VLOOKUP($A1038,Bat!$A$4:$BG$1500,O$1,FALSE),VLOOKUP($A1038,Pit!$A$4:$BA$1686,O$2,FALSE))</f>
        <v>3</v>
      </c>
      <c r="P1038" s="14">
        <f>IF($C1038="B",VLOOKUP($A1038,Bat!$A$4:$BG$1500,P$1,FALSE),VLOOKUP($A1038,Pit!$A$4:$BA$1686,P$2,FALSE))</f>
        <v>5</v>
      </c>
      <c r="Q1038" s="15">
        <f>IF($C1038="B",VLOOKUP($A1038,Bat!$A$4:$BG$1500,Q$1,FALSE),VLOOKUP($A1038,Pit!$A$4:$BA$1686,Q$2,FALSE))</f>
        <v>3</v>
      </c>
      <c r="R1038" s="16">
        <f>IF($C1038="B",VLOOKUP($A1038,Bat!$A$4:$BG$1500,R$1,FALSE),VLOOKUP($A1038,Pit!$A$4:$BA$1686,R$2,FALSE))</f>
        <v>101.97058067280054</v>
      </c>
      <c r="S1038" s="17">
        <f>IF($C1038="B",VLOOKUP($A1038,Bat!$A$4:$BG$1500,S$1,FALSE),VLOOKUP($A1038,Pit!$A$4:$BA$1686,S$2,FALSE))</f>
        <v>-1.2820358028454668</v>
      </c>
      <c r="T1038" s="48" t="str">
        <f>IF($C1038="B",VLOOKUP($A1038,Bat!$A$4:$BG$1500,T$1,FALSE),VLOOKUP($A1038,Pit!$A$4:$BA$1686,T$2,FALSE))</f>
        <v>-</v>
      </c>
      <c r="U1038" s="19">
        <f>IF($C1038="B",VLOOKUP($A1038,Bat!$A$4:$AU$1464,46,FALSE),VLOOKUP($A1038,Pit!$A$4:$BD$1664,55,FALSE))</f>
        <v>800</v>
      </c>
      <c r="V1038" s="19">
        <f>IF($C1038="B",VLOOKUP($A1038,Bat!$A$4:$BA$1464,47,FALSE),VLOOKUP($A1038,Pit!$A$4:$BF$1664,56,FALSE))</f>
        <v>800</v>
      </c>
      <c r="W1038" s="19">
        <f>IF($C1038="B",VLOOKUP($A1038,Bat!$A$4:$BA$1464,48,FALSE),VLOOKUP($A1038,Pit!$A$4:$BF$1664,57,FALSE))</f>
        <v>0</v>
      </c>
      <c r="X1038" s="14">
        <f t="shared" si="72"/>
        <v>1894</v>
      </c>
      <c r="Y1038" s="20">
        <f t="shared" si="73"/>
        <v>1044</v>
      </c>
      <c r="Z1038" s="14" t="str">
        <f>IFERROR(VLOOKUP($D1038,Results37!$F$3:$L$1396,Z$1,FALSE),"")</f>
        <v/>
      </c>
      <c r="AA1038" s="43" t="str">
        <f>IF(ISERROR(VLOOKUP(D1038,Results37!$F$3:$O$1399,AA$1,FALSE)),"",IF(VLOOKUP(D1038,Results37!$F$3:$O$1399,AA$1+1,FALSE)=1,"S"&amp;VLOOKUP(D1038,Results37!$F$3:$O$1399,AA$1,FALSE),VLOOKUP(D1038,Results37!$F$3:$O$1399,AA$1,FALSE)))</f>
        <v/>
      </c>
      <c r="AB1038" s="14" t="str">
        <f>IFERROR(VLOOKUP($D1038,Results37!$F$3:$L$1396,AB$1,FALSE),"")</f>
        <v/>
      </c>
      <c r="AC1038" s="14" t="str">
        <f>IFERROR(VLOOKUP($D1038,Results37!$F$3:$L$1396,AC$1,FALSE),"")</f>
        <v/>
      </c>
      <c r="AD1038" s="14" t="e">
        <f t="shared" si="74"/>
        <v>#VALUE!</v>
      </c>
      <c r="AE1038" s="18" t="str">
        <f>IF(ISERROR(VLOOKUP($AC1038&amp;"-"&amp;$F1038&amp;" "&amp;G1038,Bonuses!$B$1:$G$1006,4,FALSE)),"",INT(VLOOKUP($AC1038&amp;"-"&amp;$F1038&amp;" "&amp;$G1038,Bonuses!$B$1:$G$1006,4,FALSE)))</f>
        <v/>
      </c>
      <c r="AF1038" s="14" t="str">
        <f>IF(ISERROR(VLOOKUP($AC1038&amp;"-"&amp;$F1038,Bonuses!$B$1:$G$1006,5,FALSE)),"",IF(VLOOKUP($AC1038&amp;"-"&amp;$F1038,Bonuses!$B$1:$G$1006,5,FALSE)="","",VLOOKUP($AC1038&amp;"-"&amp;$F1038,Bonuses!$B$1:$G$1006,6,FALSE)&amp;" yrs, "&amp;VLOOKUP($AC1038&amp;"-"&amp;$F1038,Bonuses!$B$1:$G$1006,5,FALSE)))</f>
        <v/>
      </c>
    </row>
    <row r="1039" spans="1:32" s="19" customFormat="1" hidden="1" x14ac:dyDescent="0.3">
      <c r="A1039" s="19">
        <v>12343</v>
      </c>
      <c r="B1039" s="19">
        <f t="shared" si="71"/>
        <v>0</v>
      </c>
      <c r="C1039" s="14" t="str">
        <f>IF(ISNUMBER(IFERROR(VLOOKUP($A1039,Pit!$A$4:$A$600,1,FALSE),"B")),"P","B")</f>
        <v>B</v>
      </c>
      <c r="D1039" s="15">
        <f>IF($C1039="B",VLOOKUP($A1039,Bat!$A$4:$BG$1500,D$1,FALSE),VLOOKUP($A1039,Pit!$A$4:$BA$1686,D$2,FALSE))</f>
        <v>12343</v>
      </c>
      <c r="E1039" s="14" t="str">
        <f>IF($C1039="B",VLOOKUP($A1039,Bat!$A$4:$BG$1500,E$1,FALSE),VLOOKUP($A1039,Pit!$A$4:$BA$1686,E$2,FALSE))</f>
        <v>1B</v>
      </c>
      <c r="F1039" s="14" t="str">
        <f>IF($C1039="B",VLOOKUP($A1039,Bat!$A$4:$BG$1500,F$1,FALSE),VLOOKUP($A1039,Pit!$A$4:$BA$1686,F$2,FALSE))</f>
        <v>César</v>
      </c>
      <c r="G1039" s="14" t="str">
        <f>IF($C1039="B",VLOOKUP($A1039,Bat!$A$4:$BG$1500,G$1,FALSE),VLOOKUP($A1039,Pit!$A$4:$BA$1686,G$2,FALSE))</f>
        <v>Gonzáles</v>
      </c>
      <c r="H1039" s="14">
        <f>IF($C1039="B",VLOOKUP($A1039,Bat!$A$4:$BG$1500,H$1,FALSE),VLOOKUP($A1039,Pit!$A$4:$BA$1686,H$2,FALSE))</f>
        <v>21</v>
      </c>
      <c r="I1039" s="14" t="str">
        <f>IF($C1039="B",VLOOKUP($A1039,Bat!$A$4:$BG$1500,I$1,FALSE),VLOOKUP($A1039,Pit!$A$4:$BA$1686,I$2,FALSE))</f>
        <v>R</v>
      </c>
      <c r="J1039" s="14" t="str">
        <f>IF($C1039="B",VLOOKUP($A1039,Bat!$A$4:$BG$1500,J$1,FALSE),VLOOKUP($A1039,Pit!$A$4:$BA$1686,J$2,FALSE))</f>
        <v>R</v>
      </c>
      <c r="K1039" s="14" t="str">
        <f>IF($C1039="B",VLOOKUP($A1039,Bat!$A$4:$BG$1500,K$1,FALSE),VLOOKUP($A1039,Pit!$A$4:$BA$1686,K$2,FALSE))</f>
        <v>Low</v>
      </c>
      <c r="L1039" s="15" t="str">
        <f>IF($C1039="B",VLOOKUP($A1039,Bat!$A$4:$BG$1500,L$1,FALSE),VLOOKUP($A1039,Pit!$A$4:$BA$1686,L$2,FALSE))</f>
        <v>Normal</v>
      </c>
      <c r="M1039" s="14">
        <f>IF($C1039="B",VLOOKUP($A1039,Bat!$A$4:$BG$1500,M$1,FALSE),VLOOKUP($A1039,Pit!$A$4:$BA$1686,M$2,FALSE))</f>
        <v>3</v>
      </c>
      <c r="N1039" s="14">
        <f>IF($C1039="B",VLOOKUP($A1039,Bat!$A$4:$BG$1500,N$1,FALSE),VLOOKUP($A1039,Pit!$A$4:$BA$1686,N$2,FALSE))</f>
        <v>3</v>
      </c>
      <c r="O1039" s="14">
        <f>IF($C1039="B",VLOOKUP($A1039,Bat!$A$4:$BG$1500,O$1,FALSE),VLOOKUP($A1039,Pit!$A$4:$BA$1686,O$2,FALSE))</f>
        <v>2</v>
      </c>
      <c r="P1039" s="14">
        <f>IF($C1039="B",VLOOKUP($A1039,Bat!$A$4:$BG$1500,P$1,FALSE),VLOOKUP($A1039,Pit!$A$4:$BA$1686,P$2,FALSE))</f>
        <v>3</v>
      </c>
      <c r="Q1039" s="15">
        <f>IF($C1039="B",VLOOKUP($A1039,Bat!$A$4:$BG$1500,Q$1,FALSE),VLOOKUP($A1039,Pit!$A$4:$BA$1686,Q$2,FALSE))</f>
        <v>3</v>
      </c>
      <c r="R1039" s="16">
        <f>IF($C1039="B",VLOOKUP($A1039,Bat!$A$4:$BG$1500,R$1,FALSE),VLOOKUP($A1039,Pit!$A$4:$BA$1686,R$2,FALSE))</f>
        <v>101.91502224089342</v>
      </c>
      <c r="S1039" s="17">
        <f>IF($C1039="B",VLOOKUP($A1039,Bat!$A$4:$BG$1500,S$1,FALSE),VLOOKUP($A1039,Pit!$A$4:$BA$1686,S$2,FALSE))</f>
        <v>-1.2936413356974787</v>
      </c>
      <c r="T1039" s="48" t="str">
        <f>IF($C1039="B",VLOOKUP($A1039,Bat!$A$4:$BG$1500,T$1,FALSE),VLOOKUP($A1039,Pit!$A$4:$BA$1686,T$2,FALSE))</f>
        <v>-</v>
      </c>
      <c r="U1039" s="19">
        <f>IF($C1039="B",VLOOKUP($A1039,Bat!$A$4:$AU$1464,46,FALSE),VLOOKUP($A1039,Pit!$A$4:$BD$1664,55,FALSE))</f>
        <v>800</v>
      </c>
      <c r="V1039" s="19">
        <f>IF($C1039="B",VLOOKUP($A1039,Bat!$A$4:$BA$1464,47,FALSE),VLOOKUP($A1039,Pit!$A$4:$BF$1664,56,FALSE))</f>
        <v>800</v>
      </c>
      <c r="W1039" s="19">
        <f>IF($C1039="B",VLOOKUP($A1039,Bat!$A$4:$BA$1464,48,FALSE),VLOOKUP($A1039,Pit!$A$4:$BF$1664,57,FALSE))</f>
        <v>0</v>
      </c>
      <c r="X1039" s="14">
        <f t="shared" si="72"/>
        <v>1897</v>
      </c>
      <c r="Y1039" s="20">
        <f t="shared" si="73"/>
        <v>1047</v>
      </c>
      <c r="Z1039" s="14" t="str">
        <f>IFERROR(VLOOKUP($D1039,Results37!$F$3:$L$1396,Z$1,FALSE),"")</f>
        <v/>
      </c>
      <c r="AA1039" s="43" t="str">
        <f>IF(ISERROR(VLOOKUP(D1039,Results37!$F$3:$O$1399,AA$1,FALSE)),"",IF(VLOOKUP(D1039,Results37!$F$3:$O$1399,AA$1+1,FALSE)=1,"S"&amp;VLOOKUP(D1039,Results37!$F$3:$O$1399,AA$1,FALSE),VLOOKUP(D1039,Results37!$F$3:$O$1399,AA$1,FALSE)))</f>
        <v/>
      </c>
      <c r="AB1039" s="14" t="str">
        <f>IFERROR(VLOOKUP($D1039,Results37!$F$3:$L$1396,AB$1,FALSE),"")</f>
        <v/>
      </c>
      <c r="AC1039" s="14" t="str">
        <f>IFERROR(VLOOKUP($D1039,Results37!$F$3:$L$1396,AC$1,FALSE),"")</f>
        <v/>
      </c>
      <c r="AD1039" s="14" t="e">
        <f t="shared" si="74"/>
        <v>#VALUE!</v>
      </c>
      <c r="AE1039" s="18" t="str">
        <f>IF(ISERROR(VLOOKUP($AC1039&amp;"-"&amp;$F1039&amp;" "&amp;G1039,Bonuses!$B$1:$G$1006,4,FALSE)),"",INT(VLOOKUP($AC1039&amp;"-"&amp;$F1039&amp;" "&amp;$G1039,Bonuses!$B$1:$G$1006,4,FALSE)))</f>
        <v/>
      </c>
      <c r="AF1039" s="14" t="str">
        <f>IF(ISERROR(VLOOKUP($AC1039&amp;"-"&amp;$F1039,Bonuses!$B$1:$G$1006,5,FALSE)),"",IF(VLOOKUP($AC1039&amp;"-"&amp;$F1039,Bonuses!$B$1:$G$1006,5,FALSE)="","",VLOOKUP($AC1039&amp;"-"&amp;$F1039,Bonuses!$B$1:$G$1006,6,FALSE)&amp;" yrs, "&amp;VLOOKUP($AC1039&amp;"-"&amp;$F1039,Bonuses!$B$1:$G$1006,5,FALSE)))</f>
        <v/>
      </c>
    </row>
    <row r="1040" spans="1:32" s="19" customFormat="1" hidden="1" x14ac:dyDescent="0.3">
      <c r="A1040" s="19">
        <v>15698</v>
      </c>
      <c r="B1040" s="19">
        <f t="shared" si="71"/>
        <v>0</v>
      </c>
      <c r="C1040" s="14" t="str">
        <f>IF(ISNUMBER(IFERROR(VLOOKUP($A1040,Pit!$A$4:$A$600,1,FALSE),"B")),"P","B")</f>
        <v>P</v>
      </c>
      <c r="D1040" s="15">
        <f>IF($C1040="B",VLOOKUP($A1040,Bat!$A$4:$BG$1500,D$1,FALSE),VLOOKUP($A1040,Pit!$A$4:$BA$1686,D$2,FALSE))</f>
        <v>15698</v>
      </c>
      <c r="E1040" s="14" t="str">
        <f>IF($C1040="B",VLOOKUP($A1040,Bat!$A$4:$BG$1500,E$1,FALSE),VLOOKUP($A1040,Pit!$A$4:$BA$1686,E$2,FALSE))</f>
        <v>SP</v>
      </c>
      <c r="F1040" s="14" t="str">
        <f>IF($C1040="B",VLOOKUP($A1040,Bat!$A$4:$BG$1500,F$1,FALSE),VLOOKUP($A1040,Pit!$A$4:$BA$1686,F$2,FALSE))</f>
        <v>Ad</v>
      </c>
      <c r="G1040" s="14" t="str">
        <f>IF($C1040="B",VLOOKUP($A1040,Bat!$A$4:$BG$1500,G$1,FALSE),VLOOKUP($A1040,Pit!$A$4:$BA$1686,G$2,FALSE))</f>
        <v>Meerkerk</v>
      </c>
      <c r="H1040" s="14">
        <f>IF($C1040="B",VLOOKUP($A1040,Bat!$A$4:$BG$1500,H$1,FALSE),VLOOKUP($A1040,Pit!$A$4:$BA$1686,H$2,FALSE))</f>
        <v>21</v>
      </c>
      <c r="I1040" s="14" t="str">
        <f>IF($C1040="B",VLOOKUP($A1040,Bat!$A$4:$BG$1500,I$1,FALSE),VLOOKUP($A1040,Pit!$A$4:$BA$1686,I$2,FALSE))</f>
        <v>R</v>
      </c>
      <c r="J1040" s="14" t="str">
        <f>IF($C1040="B",VLOOKUP($A1040,Bat!$A$4:$BG$1500,J$1,FALSE),VLOOKUP($A1040,Pit!$A$4:$BA$1686,J$2,FALSE))</f>
        <v>R</v>
      </c>
      <c r="K1040" s="14" t="str">
        <f>IF($C1040="B",VLOOKUP($A1040,Bat!$A$4:$BG$1500,K$1,FALSE),VLOOKUP($A1040,Pit!$A$4:$BA$1686,K$2,FALSE))</f>
        <v>Low</v>
      </c>
      <c r="L1040" s="15" t="str">
        <f>IF($C1040="B",VLOOKUP($A1040,Bat!$A$4:$BG$1500,L$1,FALSE),VLOOKUP($A1040,Pit!$A$4:$BA$1686,L$2,FALSE))</f>
        <v>Normal</v>
      </c>
      <c r="M1040" s="14">
        <f>IF($C1040="B",VLOOKUP($A1040,Bat!$A$4:$BG$1500,M$1,FALSE),VLOOKUP($A1040,Pit!$A$4:$BA$1686,M$2,FALSE))</f>
        <v>3</v>
      </c>
      <c r="N1040" s="14">
        <f>IF($C1040="B",VLOOKUP($A1040,Bat!$A$4:$BG$1500,N$1,FALSE),VLOOKUP($A1040,Pit!$A$4:$BA$1686,N$2,FALSE))</f>
        <v>2</v>
      </c>
      <c r="O1040" s="14">
        <f>IF($C1040="B",VLOOKUP($A1040,Bat!$A$4:$BG$1500,O$1,FALSE),VLOOKUP($A1040,Pit!$A$4:$BA$1686,O$2,FALSE))</f>
        <v>2</v>
      </c>
      <c r="P1040" s="14" t="str">
        <f>IF($C1040="B",VLOOKUP($A1040,Bat!$A$4:$BG$1500,P$1,FALSE),VLOOKUP($A1040,Pit!$A$4:$BA$1686,P$2,FALSE))</f>
        <v>90-92 Mph</v>
      </c>
      <c r="Q1040" s="15">
        <f>IF($C1040="B",VLOOKUP($A1040,Bat!$A$4:$BG$1500,Q$1,FALSE),VLOOKUP($A1040,Pit!$A$4:$BA$1686,Q$2,FALSE))</f>
        <v>6</v>
      </c>
      <c r="R1040" s="16">
        <f>IF($C1040="B",VLOOKUP($A1040,Bat!$A$4:$BG$1500,R$1,FALSE),VLOOKUP($A1040,Pit!$A$4:$BA$1686,R$2,FALSE))</f>
        <v>88.999120729883202</v>
      </c>
      <c r="S1040" s="17">
        <f>IF($C1040="B",VLOOKUP($A1040,Bat!$A$4:$BG$1500,S$1,FALSE),VLOOKUP($A1040,Pit!$A$4:$BA$1686,S$2,FALSE))</f>
        <v>-1.1070677741491228</v>
      </c>
      <c r="T1040" s="48" t="str">
        <f>IF($C1040="B",VLOOKUP($A1040,Bat!$A$4:$BG$1500,T$1,FALSE),VLOOKUP($A1040,Pit!$A$4:$BA$1686,T$2,FALSE))</f>
        <v>$34k</v>
      </c>
      <c r="U1040" s="19">
        <f>IF($C1040="B",VLOOKUP($A1040,Bat!$A$4:$AU$1464,46,FALSE),VLOOKUP($A1040,Pit!$A$4:$BD$1664,55,FALSE))</f>
        <v>800</v>
      </c>
      <c r="V1040" s="19">
        <f>IF($C1040="B",VLOOKUP($A1040,Bat!$A$4:$BA$1464,47,FALSE),VLOOKUP($A1040,Pit!$A$4:$BF$1664,56,FALSE))</f>
        <v>800</v>
      </c>
      <c r="W1040" s="19">
        <f>IF($C1040="B",VLOOKUP($A1040,Bat!$A$4:$BA$1464,48,FALSE),VLOOKUP($A1040,Pit!$A$4:$BF$1664,57,FALSE))</f>
        <v>0</v>
      </c>
      <c r="X1040" s="14">
        <f t="shared" si="72"/>
        <v>1865</v>
      </c>
      <c r="Y1040" s="20">
        <f t="shared" si="73"/>
        <v>1015</v>
      </c>
      <c r="Z1040" s="14" t="str">
        <f>IFERROR(VLOOKUP($D1040,Results37!$F$3:$L$1396,Z$1,FALSE),"")</f>
        <v/>
      </c>
      <c r="AA1040" s="43" t="str">
        <f>IF(ISERROR(VLOOKUP(D1040,Results37!$F$3:$O$1399,AA$1,FALSE)),"",IF(VLOOKUP(D1040,Results37!$F$3:$O$1399,AA$1+1,FALSE)=1,"S"&amp;VLOOKUP(D1040,Results37!$F$3:$O$1399,AA$1,FALSE),VLOOKUP(D1040,Results37!$F$3:$O$1399,AA$1,FALSE)))</f>
        <v/>
      </c>
      <c r="AB1040" s="14" t="str">
        <f>IFERROR(VLOOKUP($D1040,Results37!$F$3:$L$1396,AB$1,FALSE),"")</f>
        <v/>
      </c>
      <c r="AC1040" s="14" t="str">
        <f>IFERROR(VLOOKUP($D1040,Results37!$F$3:$L$1396,AC$1,FALSE),"")</f>
        <v/>
      </c>
      <c r="AD1040" s="14" t="e">
        <f t="shared" si="74"/>
        <v>#VALUE!</v>
      </c>
      <c r="AE1040" s="18" t="str">
        <f>IF(ISERROR(VLOOKUP($AC1040&amp;"-"&amp;$F1040&amp;" "&amp;G1040,Bonuses!$B$1:$G$1006,4,FALSE)),"",INT(VLOOKUP($AC1040&amp;"-"&amp;$F1040&amp;" "&amp;$G1040,Bonuses!$B$1:$G$1006,4,FALSE)))</f>
        <v/>
      </c>
      <c r="AF1040" s="14" t="str">
        <f>IF(ISERROR(VLOOKUP($AC1040&amp;"-"&amp;$F1040,Bonuses!$B$1:$G$1006,5,FALSE)),"",IF(VLOOKUP($AC1040&amp;"-"&amp;$F1040,Bonuses!$B$1:$G$1006,5,FALSE)="","",VLOOKUP($AC1040&amp;"-"&amp;$F1040,Bonuses!$B$1:$G$1006,6,FALSE)&amp;" yrs, "&amp;VLOOKUP($AC1040&amp;"-"&amp;$F1040,Bonuses!$B$1:$G$1006,5,FALSE)))</f>
        <v/>
      </c>
    </row>
    <row r="1041" spans="1:32" s="19" customFormat="1" hidden="1" x14ac:dyDescent="0.3">
      <c r="A1041" s="19">
        <v>13337</v>
      </c>
      <c r="B1041" s="19">
        <f t="shared" si="71"/>
        <v>0</v>
      </c>
      <c r="C1041" s="14" t="str">
        <f>IF(ISNUMBER(IFERROR(VLOOKUP($A1041,Pit!$A$4:$A$600,1,FALSE),"B")),"P","B")</f>
        <v>B</v>
      </c>
      <c r="D1041" s="15">
        <f>IF($C1041="B",VLOOKUP($A1041,Bat!$A$4:$BG$1500,D$1,FALSE),VLOOKUP($A1041,Pit!$A$4:$BA$1686,D$2,FALSE))</f>
        <v>13337</v>
      </c>
      <c r="E1041" s="14" t="str">
        <f>IF($C1041="B",VLOOKUP($A1041,Bat!$A$4:$BG$1500,E$1,FALSE),VLOOKUP($A1041,Pit!$A$4:$BA$1686,E$2,FALSE))</f>
        <v>1B</v>
      </c>
      <c r="F1041" s="14" t="str">
        <f>IF($C1041="B",VLOOKUP($A1041,Bat!$A$4:$BG$1500,F$1,FALSE),VLOOKUP($A1041,Pit!$A$4:$BA$1686,F$2,FALSE))</f>
        <v>Susumu</v>
      </c>
      <c r="G1041" s="14" t="str">
        <f>IF($C1041="B",VLOOKUP($A1041,Bat!$A$4:$BG$1500,G$1,FALSE),VLOOKUP($A1041,Pit!$A$4:$BA$1686,G$2,FALSE))</f>
        <v>Oshima</v>
      </c>
      <c r="H1041" s="14">
        <f>IF($C1041="B",VLOOKUP($A1041,Bat!$A$4:$BG$1500,H$1,FALSE),VLOOKUP($A1041,Pit!$A$4:$BA$1686,H$2,FALSE))</f>
        <v>21</v>
      </c>
      <c r="I1041" s="14" t="str">
        <f>IF($C1041="B",VLOOKUP($A1041,Bat!$A$4:$BG$1500,I$1,FALSE),VLOOKUP($A1041,Pit!$A$4:$BA$1686,I$2,FALSE))</f>
        <v>L</v>
      </c>
      <c r="J1041" s="14" t="str">
        <f>IF($C1041="B",VLOOKUP($A1041,Bat!$A$4:$BG$1500,J$1,FALSE),VLOOKUP($A1041,Pit!$A$4:$BA$1686,J$2,FALSE))</f>
        <v>R</v>
      </c>
      <c r="K1041" s="14" t="str">
        <f>IF($C1041="B",VLOOKUP($A1041,Bat!$A$4:$BG$1500,K$1,FALSE),VLOOKUP($A1041,Pit!$A$4:$BA$1686,K$2,FALSE))</f>
        <v>Normal</v>
      </c>
      <c r="L1041" s="15" t="str">
        <f>IF($C1041="B",VLOOKUP($A1041,Bat!$A$4:$BG$1500,L$1,FALSE),VLOOKUP($A1041,Pit!$A$4:$BA$1686,L$2,FALSE))</f>
        <v>Normal</v>
      </c>
      <c r="M1041" s="14">
        <f>IF($C1041="B",VLOOKUP($A1041,Bat!$A$4:$BG$1500,M$1,FALSE),VLOOKUP($A1041,Pit!$A$4:$BA$1686,M$2,FALSE))</f>
        <v>2</v>
      </c>
      <c r="N1041" s="14">
        <f>IF($C1041="B",VLOOKUP($A1041,Bat!$A$4:$BG$1500,N$1,FALSE),VLOOKUP($A1041,Pit!$A$4:$BA$1686,N$2,FALSE))</f>
        <v>3</v>
      </c>
      <c r="O1041" s="14">
        <f>IF($C1041="B",VLOOKUP($A1041,Bat!$A$4:$BG$1500,O$1,FALSE),VLOOKUP($A1041,Pit!$A$4:$BA$1686,O$2,FALSE))</f>
        <v>3</v>
      </c>
      <c r="P1041" s="14">
        <f>IF($C1041="B",VLOOKUP($A1041,Bat!$A$4:$BG$1500,P$1,FALSE),VLOOKUP($A1041,Pit!$A$4:$BA$1686,P$2,FALSE))</f>
        <v>5</v>
      </c>
      <c r="Q1041" s="15">
        <f>IF($C1041="B",VLOOKUP($A1041,Bat!$A$4:$BG$1500,Q$1,FALSE),VLOOKUP($A1041,Pit!$A$4:$BA$1686,Q$2,FALSE))</f>
        <v>3</v>
      </c>
      <c r="R1041" s="16">
        <f>IF($C1041="B",VLOOKUP($A1041,Bat!$A$4:$BG$1500,R$1,FALSE),VLOOKUP($A1041,Pit!$A$4:$BA$1686,R$2,FALSE))</f>
        <v>102.05819627794091</v>
      </c>
      <c r="S1041" s="17">
        <f>IF($C1041="B",VLOOKUP($A1041,Bat!$A$4:$BG$1500,S$1,FALSE),VLOOKUP($A1041,Pit!$A$4:$BA$1686,S$2,FALSE))</f>
        <v>-1.2637338863063994</v>
      </c>
      <c r="T1041" s="48" t="str">
        <f>IF($C1041="B",VLOOKUP($A1041,Bat!$A$4:$BG$1500,T$1,FALSE),VLOOKUP($A1041,Pit!$A$4:$BA$1686,T$2,FALSE))</f>
        <v>-</v>
      </c>
      <c r="U1041" s="19">
        <f>IF($C1041="B",VLOOKUP($A1041,Bat!$A$4:$AU$1464,46,FALSE),VLOOKUP($A1041,Pit!$A$4:$BD$1664,55,FALSE))</f>
        <v>800</v>
      </c>
      <c r="V1041" s="19">
        <f>IF($C1041="B",VLOOKUP($A1041,Bat!$A$4:$BA$1464,47,FALSE),VLOOKUP($A1041,Pit!$A$4:$BF$1664,56,FALSE))</f>
        <v>800</v>
      </c>
      <c r="W1041" s="19">
        <f>IF($C1041="B",VLOOKUP($A1041,Bat!$A$4:$BA$1464,48,FALSE),VLOOKUP($A1041,Pit!$A$4:$BF$1664,57,FALSE))</f>
        <v>0</v>
      </c>
      <c r="X1041" s="14">
        <f t="shared" si="72"/>
        <v>1892</v>
      </c>
      <c r="Y1041" s="20">
        <f t="shared" si="73"/>
        <v>1042</v>
      </c>
      <c r="Z1041" s="14" t="str">
        <f>IFERROR(VLOOKUP($D1041,Results37!$F$3:$L$1396,Z$1,FALSE),"")</f>
        <v/>
      </c>
      <c r="AA1041" s="43" t="str">
        <f>IF(ISERROR(VLOOKUP(D1041,Results37!$F$3:$O$1399,AA$1,FALSE)),"",IF(VLOOKUP(D1041,Results37!$F$3:$O$1399,AA$1+1,FALSE)=1,"S"&amp;VLOOKUP(D1041,Results37!$F$3:$O$1399,AA$1,FALSE),VLOOKUP(D1041,Results37!$F$3:$O$1399,AA$1,FALSE)))</f>
        <v/>
      </c>
      <c r="AB1041" s="14" t="str">
        <f>IFERROR(VLOOKUP($D1041,Results37!$F$3:$L$1396,AB$1,FALSE),"")</f>
        <v/>
      </c>
      <c r="AC1041" s="14" t="str">
        <f>IFERROR(VLOOKUP($D1041,Results37!$F$3:$L$1396,AC$1,FALSE),"")</f>
        <v/>
      </c>
      <c r="AD1041" s="14" t="e">
        <f t="shared" si="74"/>
        <v>#VALUE!</v>
      </c>
      <c r="AE1041" s="18" t="str">
        <f>IF(ISERROR(VLOOKUP($AC1041&amp;"-"&amp;$F1041&amp;" "&amp;G1041,Bonuses!$B$1:$G$1006,4,FALSE)),"",INT(VLOOKUP($AC1041&amp;"-"&amp;$F1041&amp;" "&amp;$G1041,Bonuses!$B$1:$G$1006,4,FALSE)))</f>
        <v/>
      </c>
      <c r="AF1041" s="14" t="str">
        <f>IF(ISERROR(VLOOKUP($AC1041&amp;"-"&amp;$F1041,Bonuses!$B$1:$G$1006,5,FALSE)),"",IF(VLOOKUP($AC1041&amp;"-"&amp;$F1041,Bonuses!$B$1:$G$1006,5,FALSE)="","",VLOOKUP($AC1041&amp;"-"&amp;$F1041,Bonuses!$B$1:$G$1006,6,FALSE)&amp;" yrs, "&amp;VLOOKUP($AC1041&amp;"-"&amp;$F1041,Bonuses!$B$1:$G$1006,5,FALSE)))</f>
        <v/>
      </c>
    </row>
    <row r="1042" spans="1:32" s="19" customFormat="1" hidden="1" x14ac:dyDescent="0.3">
      <c r="A1042" s="19">
        <v>15380</v>
      </c>
      <c r="B1042" s="19">
        <f t="shared" si="71"/>
        <v>0</v>
      </c>
      <c r="C1042" s="14" t="str">
        <f>IF(ISNUMBER(IFERROR(VLOOKUP($A1042,Pit!$A$4:$A$600,1,FALSE),"B")),"P","B")</f>
        <v>B</v>
      </c>
      <c r="D1042" s="15">
        <f>IF($C1042="B",VLOOKUP($A1042,Bat!$A$4:$BG$1500,D$1,FALSE),VLOOKUP($A1042,Pit!$A$4:$BA$1686,D$2,FALSE))</f>
        <v>15380</v>
      </c>
      <c r="E1042" s="14" t="str">
        <f>IF($C1042="B",VLOOKUP($A1042,Bat!$A$4:$BG$1500,E$1,FALSE),VLOOKUP($A1042,Pit!$A$4:$BA$1686,E$2,FALSE))</f>
        <v>C</v>
      </c>
      <c r="F1042" s="14" t="str">
        <f>IF($C1042="B",VLOOKUP($A1042,Bat!$A$4:$BG$1500,F$1,FALSE),VLOOKUP($A1042,Pit!$A$4:$BA$1686,F$2,FALSE))</f>
        <v>Sosuke</v>
      </c>
      <c r="G1042" s="14" t="str">
        <f>IF($C1042="B",VLOOKUP($A1042,Bat!$A$4:$BG$1500,G$1,FALSE),VLOOKUP($A1042,Pit!$A$4:$BA$1686,G$2,FALSE))</f>
        <v>Tanaka</v>
      </c>
      <c r="H1042" s="14">
        <f>IF($C1042="B",VLOOKUP($A1042,Bat!$A$4:$BG$1500,H$1,FALSE),VLOOKUP($A1042,Pit!$A$4:$BA$1686,H$2,FALSE))</f>
        <v>22</v>
      </c>
      <c r="I1042" s="14" t="str">
        <f>IF($C1042="B",VLOOKUP($A1042,Bat!$A$4:$BG$1500,I$1,FALSE),VLOOKUP($A1042,Pit!$A$4:$BA$1686,I$2,FALSE))</f>
        <v>R</v>
      </c>
      <c r="J1042" s="14" t="str">
        <f>IF($C1042="B",VLOOKUP($A1042,Bat!$A$4:$BG$1500,J$1,FALSE),VLOOKUP($A1042,Pit!$A$4:$BA$1686,J$2,FALSE))</f>
        <v>R</v>
      </c>
      <c r="K1042" s="14" t="str">
        <f>IF($C1042="B",VLOOKUP($A1042,Bat!$A$4:$BG$1500,K$1,FALSE),VLOOKUP($A1042,Pit!$A$4:$BA$1686,K$2,FALSE))</f>
        <v>Low</v>
      </c>
      <c r="L1042" s="15" t="str">
        <f>IF($C1042="B",VLOOKUP($A1042,Bat!$A$4:$BG$1500,L$1,FALSE),VLOOKUP($A1042,Pit!$A$4:$BA$1686,L$2,FALSE))</f>
        <v>Normal</v>
      </c>
      <c r="M1042" s="14">
        <f>IF($C1042="B",VLOOKUP($A1042,Bat!$A$4:$BG$1500,M$1,FALSE),VLOOKUP($A1042,Pit!$A$4:$BA$1686,M$2,FALSE))</f>
        <v>2</v>
      </c>
      <c r="N1042" s="14">
        <f>IF($C1042="B",VLOOKUP($A1042,Bat!$A$4:$BG$1500,N$1,FALSE),VLOOKUP($A1042,Pit!$A$4:$BA$1686,N$2,FALSE))</f>
        <v>3</v>
      </c>
      <c r="O1042" s="14">
        <f>IF($C1042="B",VLOOKUP($A1042,Bat!$A$4:$BG$1500,O$1,FALSE),VLOOKUP($A1042,Pit!$A$4:$BA$1686,O$2,FALSE))</f>
        <v>3</v>
      </c>
      <c r="P1042" s="14">
        <f>IF($C1042="B",VLOOKUP($A1042,Bat!$A$4:$BG$1500,P$1,FALSE),VLOOKUP($A1042,Pit!$A$4:$BA$1686,P$2,FALSE))</f>
        <v>5</v>
      </c>
      <c r="Q1042" s="15">
        <f>IF($C1042="B",VLOOKUP($A1042,Bat!$A$4:$BG$1500,Q$1,FALSE),VLOOKUP($A1042,Pit!$A$4:$BA$1686,Q$2,FALSE))</f>
        <v>2</v>
      </c>
      <c r="R1042" s="16">
        <f>IF($C1042="B",VLOOKUP($A1042,Bat!$A$4:$BG$1500,R$1,FALSE),VLOOKUP($A1042,Pit!$A$4:$BA$1686,R$2,FALSE))</f>
        <v>101.84127567055755</v>
      </c>
      <c r="S1042" s="17">
        <f>IF($C1042="B",VLOOKUP($A1042,Bat!$A$4:$BG$1500,S$1,FALSE),VLOOKUP($A1042,Pit!$A$4:$BA$1686,S$2,FALSE))</f>
        <v>-1.3090461665283242</v>
      </c>
      <c r="T1042" s="48" t="str">
        <f>IF($C1042="B",VLOOKUP($A1042,Bat!$A$4:$BG$1500,T$1,FALSE),VLOOKUP($A1042,Pit!$A$4:$BA$1686,T$2,FALSE))</f>
        <v>-</v>
      </c>
      <c r="U1042" s="19">
        <f>IF($C1042="B",VLOOKUP($A1042,Bat!$A$4:$AU$1464,46,FALSE),VLOOKUP($A1042,Pit!$A$4:$BD$1664,55,FALSE))</f>
        <v>800</v>
      </c>
      <c r="V1042" s="19">
        <f>IF($C1042="B",VLOOKUP($A1042,Bat!$A$4:$BA$1464,47,FALSE),VLOOKUP($A1042,Pit!$A$4:$BF$1664,56,FALSE))</f>
        <v>800</v>
      </c>
      <c r="W1042" s="19">
        <f>IF($C1042="B",VLOOKUP($A1042,Bat!$A$4:$BA$1464,48,FALSE),VLOOKUP($A1042,Pit!$A$4:$BF$1664,57,FALSE))</f>
        <v>0</v>
      </c>
      <c r="X1042" s="14">
        <f t="shared" si="72"/>
        <v>1901</v>
      </c>
      <c r="Y1042" s="20">
        <f t="shared" si="73"/>
        <v>1051</v>
      </c>
      <c r="Z1042" s="14" t="str">
        <f>IFERROR(VLOOKUP($D1042,Results37!$F$3:$L$1396,Z$1,FALSE),"")</f>
        <v/>
      </c>
      <c r="AA1042" s="43" t="str">
        <f>IF(ISERROR(VLOOKUP(D1042,Results37!$F$3:$O$1399,AA$1,FALSE)),"",IF(VLOOKUP(D1042,Results37!$F$3:$O$1399,AA$1+1,FALSE)=1,"S"&amp;VLOOKUP(D1042,Results37!$F$3:$O$1399,AA$1,FALSE),VLOOKUP(D1042,Results37!$F$3:$O$1399,AA$1,FALSE)))</f>
        <v/>
      </c>
      <c r="AB1042" s="14" t="str">
        <f>IFERROR(VLOOKUP($D1042,Results37!$F$3:$L$1396,AB$1,FALSE),"")</f>
        <v/>
      </c>
      <c r="AC1042" s="14" t="str">
        <f>IFERROR(VLOOKUP($D1042,Results37!$F$3:$L$1396,AC$1,FALSE),"")</f>
        <v/>
      </c>
      <c r="AD1042" s="14" t="e">
        <f t="shared" si="74"/>
        <v>#VALUE!</v>
      </c>
      <c r="AE1042" s="18" t="str">
        <f>IF(ISERROR(VLOOKUP($AC1042&amp;"-"&amp;$F1042&amp;" "&amp;G1042,Bonuses!$B$1:$G$1006,4,FALSE)),"",INT(VLOOKUP($AC1042&amp;"-"&amp;$F1042&amp;" "&amp;$G1042,Bonuses!$B$1:$G$1006,4,FALSE)))</f>
        <v/>
      </c>
      <c r="AF1042" s="14" t="str">
        <f>IF(ISERROR(VLOOKUP($AC1042&amp;"-"&amp;$F1042,Bonuses!$B$1:$G$1006,5,FALSE)),"",IF(VLOOKUP($AC1042&amp;"-"&amp;$F1042,Bonuses!$B$1:$G$1006,5,FALSE)="","",VLOOKUP($AC1042&amp;"-"&amp;$F1042,Bonuses!$B$1:$G$1006,6,FALSE)&amp;" yrs, "&amp;VLOOKUP($AC1042&amp;"-"&amp;$F1042,Bonuses!$B$1:$G$1006,5,FALSE)))</f>
        <v/>
      </c>
    </row>
    <row r="1043" spans="1:32" s="19" customFormat="1" hidden="1" x14ac:dyDescent="0.3">
      <c r="A1043" s="19">
        <v>4681</v>
      </c>
      <c r="B1043" s="19">
        <f t="shared" si="71"/>
        <v>0</v>
      </c>
      <c r="C1043" s="14" t="str">
        <f>IF(ISNUMBER(IFERROR(VLOOKUP($A1043,Pit!$A$4:$A$600,1,FALSE),"B")),"P","B")</f>
        <v>P</v>
      </c>
      <c r="D1043" s="15">
        <f>IF($C1043="B",VLOOKUP($A1043,Bat!$A$4:$BG$1500,D$1,FALSE),VLOOKUP($A1043,Pit!$A$4:$BA$1686,D$2,FALSE))</f>
        <v>4681</v>
      </c>
      <c r="E1043" s="14" t="str">
        <f>IF($C1043="B",VLOOKUP($A1043,Bat!$A$4:$BG$1500,E$1,FALSE),VLOOKUP($A1043,Pit!$A$4:$BA$1686,E$2,FALSE))</f>
        <v>RP</v>
      </c>
      <c r="F1043" s="14" t="str">
        <f>IF($C1043="B",VLOOKUP($A1043,Bat!$A$4:$BG$1500,F$1,FALSE),VLOOKUP($A1043,Pit!$A$4:$BA$1686,F$2,FALSE))</f>
        <v>Caleb</v>
      </c>
      <c r="G1043" s="14" t="str">
        <f>IF($C1043="B",VLOOKUP($A1043,Bat!$A$4:$BG$1500,G$1,FALSE),VLOOKUP($A1043,Pit!$A$4:$BA$1686,G$2,FALSE))</f>
        <v>Wheeler</v>
      </c>
      <c r="H1043" s="14">
        <f>IF($C1043="B",VLOOKUP($A1043,Bat!$A$4:$BG$1500,H$1,FALSE),VLOOKUP($A1043,Pit!$A$4:$BA$1686,H$2,FALSE))</f>
        <v>21</v>
      </c>
      <c r="I1043" s="14" t="str">
        <f>IF($C1043="B",VLOOKUP($A1043,Bat!$A$4:$BG$1500,I$1,FALSE),VLOOKUP($A1043,Pit!$A$4:$BA$1686,I$2,FALSE))</f>
        <v>L</v>
      </c>
      <c r="J1043" s="14" t="str">
        <f>IF($C1043="B",VLOOKUP($A1043,Bat!$A$4:$BG$1500,J$1,FALSE),VLOOKUP($A1043,Pit!$A$4:$BA$1686,J$2,FALSE))</f>
        <v>L</v>
      </c>
      <c r="K1043" s="14" t="str">
        <f>IF($C1043="B",VLOOKUP($A1043,Bat!$A$4:$BG$1500,K$1,FALSE),VLOOKUP($A1043,Pit!$A$4:$BA$1686,K$2,FALSE))</f>
        <v>Low</v>
      </c>
      <c r="L1043" s="15" t="str">
        <f>IF($C1043="B",VLOOKUP($A1043,Bat!$A$4:$BG$1500,L$1,FALSE),VLOOKUP($A1043,Pit!$A$4:$BA$1686,L$2,FALSE))</f>
        <v>Normal</v>
      </c>
      <c r="M1043" s="14">
        <f>IF($C1043="B",VLOOKUP($A1043,Bat!$A$4:$BG$1500,M$1,FALSE),VLOOKUP($A1043,Pit!$A$4:$BA$1686,M$2,FALSE))</f>
        <v>4</v>
      </c>
      <c r="N1043" s="14">
        <f>IF($C1043="B",VLOOKUP($A1043,Bat!$A$4:$BG$1500,N$1,FALSE),VLOOKUP($A1043,Pit!$A$4:$BA$1686,N$2,FALSE))</f>
        <v>1</v>
      </c>
      <c r="O1043" s="14">
        <f>IF($C1043="B",VLOOKUP($A1043,Bat!$A$4:$BG$1500,O$1,FALSE),VLOOKUP($A1043,Pit!$A$4:$BA$1686,O$2,FALSE))</f>
        <v>2</v>
      </c>
      <c r="P1043" s="14" t="str">
        <f>IF($C1043="B",VLOOKUP($A1043,Bat!$A$4:$BG$1500,P$1,FALSE),VLOOKUP($A1043,Pit!$A$4:$BA$1686,P$2,FALSE))</f>
        <v>88-90 Mph</v>
      </c>
      <c r="Q1043" s="15">
        <f>IF($C1043="B",VLOOKUP($A1043,Bat!$A$4:$BG$1500,Q$1,FALSE),VLOOKUP($A1043,Pit!$A$4:$BA$1686,Q$2,FALSE))</f>
        <v>7</v>
      </c>
      <c r="R1043" s="16">
        <f>IF($C1043="B",VLOOKUP($A1043,Bat!$A$4:$BG$1500,R$1,FALSE),VLOOKUP($A1043,Pit!$A$4:$BA$1686,R$2,FALSE))</f>
        <v>88.906742464330392</v>
      </c>
      <c r="S1043" s="17">
        <f>IF($C1043="B",VLOOKUP($A1043,Bat!$A$4:$BG$1500,S$1,FALSE),VLOOKUP($A1043,Pit!$A$4:$BA$1686,S$2,FALSE))</f>
        <v>-1.1155902847930403</v>
      </c>
      <c r="T1043" s="48" t="str">
        <f>IF($C1043="B",VLOOKUP($A1043,Bat!$A$4:$BG$1500,T$1,FALSE),VLOOKUP($A1043,Pit!$A$4:$BA$1686,T$2,FALSE))</f>
        <v>$20k</v>
      </c>
      <c r="U1043" s="19">
        <f>IF($C1043="B",VLOOKUP($A1043,Bat!$A$4:$AU$1464,46,FALSE),VLOOKUP($A1043,Pit!$A$4:$BD$1664,55,FALSE))</f>
        <v>800</v>
      </c>
      <c r="V1043" s="19">
        <f>IF($C1043="B",VLOOKUP($A1043,Bat!$A$4:$BA$1464,47,FALSE),VLOOKUP($A1043,Pit!$A$4:$BF$1664,56,FALSE))</f>
        <v>800</v>
      </c>
      <c r="W1043" s="19">
        <f>IF($C1043="B",VLOOKUP($A1043,Bat!$A$4:$BA$1464,48,FALSE),VLOOKUP($A1043,Pit!$A$4:$BF$1664,57,FALSE))</f>
        <v>0</v>
      </c>
      <c r="X1043" s="14">
        <f t="shared" si="72"/>
        <v>1868</v>
      </c>
      <c r="Y1043" s="20">
        <f t="shared" si="73"/>
        <v>1018</v>
      </c>
      <c r="Z1043" s="14" t="str">
        <f>IFERROR(VLOOKUP($D1043,Results37!$F$3:$L$1396,Z$1,FALSE),"")</f>
        <v/>
      </c>
      <c r="AA1043" s="43" t="str">
        <f>IF(ISERROR(VLOOKUP(D1043,Results37!$F$3:$O$1399,AA$1,FALSE)),"",IF(VLOOKUP(D1043,Results37!$F$3:$O$1399,AA$1+1,FALSE)=1,"S"&amp;VLOOKUP(D1043,Results37!$F$3:$O$1399,AA$1,FALSE),VLOOKUP(D1043,Results37!$F$3:$O$1399,AA$1,FALSE)))</f>
        <v/>
      </c>
      <c r="AB1043" s="14" t="str">
        <f>IFERROR(VLOOKUP($D1043,Results37!$F$3:$L$1396,AB$1,FALSE),"")</f>
        <v/>
      </c>
      <c r="AC1043" s="14" t="str">
        <f>IFERROR(VLOOKUP($D1043,Results37!$F$3:$L$1396,AC$1,FALSE),"")</f>
        <v/>
      </c>
      <c r="AD1043" s="14" t="e">
        <f t="shared" si="74"/>
        <v>#VALUE!</v>
      </c>
      <c r="AE1043" s="18" t="str">
        <f>IF(ISERROR(VLOOKUP($AC1043&amp;"-"&amp;$F1043&amp;" "&amp;G1043,Bonuses!$B$1:$G$1006,4,FALSE)),"",INT(VLOOKUP($AC1043&amp;"-"&amp;$F1043&amp;" "&amp;$G1043,Bonuses!$B$1:$G$1006,4,FALSE)))</f>
        <v/>
      </c>
      <c r="AF1043" s="14" t="str">
        <f>IF(ISERROR(VLOOKUP($AC1043&amp;"-"&amp;$F1043,Bonuses!$B$1:$G$1006,5,FALSE)),"",IF(VLOOKUP($AC1043&amp;"-"&amp;$F1043,Bonuses!$B$1:$G$1006,5,FALSE)="","",VLOOKUP($AC1043&amp;"-"&amp;$F1043,Bonuses!$B$1:$G$1006,6,FALSE)&amp;" yrs, "&amp;VLOOKUP($AC1043&amp;"-"&amp;$F1043,Bonuses!$B$1:$G$1006,5,FALSE)))</f>
        <v/>
      </c>
    </row>
    <row r="1044" spans="1:32" s="19" customFormat="1" hidden="1" x14ac:dyDescent="0.3">
      <c r="A1044" s="19">
        <v>6427</v>
      </c>
      <c r="B1044" s="19">
        <f t="shared" si="71"/>
        <v>0</v>
      </c>
      <c r="C1044" s="14" t="str">
        <f>IF(ISNUMBER(IFERROR(VLOOKUP($A1044,Pit!$A$4:$A$600,1,FALSE),"B")),"P","B")</f>
        <v>B</v>
      </c>
      <c r="D1044" s="15">
        <f>IF($C1044="B",VLOOKUP($A1044,Bat!$A$4:$BG$1500,D$1,FALSE),VLOOKUP($A1044,Pit!$A$4:$BA$1686,D$2,FALSE))</f>
        <v>6427</v>
      </c>
      <c r="E1044" s="14" t="str">
        <f>IF($C1044="B",VLOOKUP($A1044,Bat!$A$4:$BG$1500,E$1,FALSE),VLOOKUP($A1044,Pit!$A$4:$BA$1686,E$2,FALSE))</f>
        <v>C</v>
      </c>
      <c r="F1044" s="14" t="str">
        <f>IF($C1044="B",VLOOKUP($A1044,Bat!$A$4:$BG$1500,F$1,FALSE),VLOOKUP($A1044,Pit!$A$4:$BA$1686,F$2,FALSE))</f>
        <v>Luis</v>
      </c>
      <c r="G1044" s="14" t="str">
        <f>IF($C1044="B",VLOOKUP($A1044,Bat!$A$4:$BG$1500,G$1,FALSE),VLOOKUP($A1044,Pit!$A$4:$BA$1686,G$2,FALSE))</f>
        <v>García</v>
      </c>
      <c r="H1044" s="14">
        <f>IF($C1044="B",VLOOKUP($A1044,Bat!$A$4:$BG$1500,H$1,FALSE),VLOOKUP($A1044,Pit!$A$4:$BA$1686,H$2,FALSE))</f>
        <v>21</v>
      </c>
      <c r="I1044" s="14" t="str">
        <f>IF($C1044="B",VLOOKUP($A1044,Bat!$A$4:$BG$1500,I$1,FALSE),VLOOKUP($A1044,Pit!$A$4:$BA$1686,I$2,FALSE))</f>
        <v>R</v>
      </c>
      <c r="J1044" s="14" t="str">
        <f>IF($C1044="B",VLOOKUP($A1044,Bat!$A$4:$BG$1500,J$1,FALSE),VLOOKUP($A1044,Pit!$A$4:$BA$1686,J$2,FALSE))</f>
        <v>R</v>
      </c>
      <c r="K1044" s="14" t="str">
        <f>IF($C1044="B",VLOOKUP($A1044,Bat!$A$4:$BG$1500,K$1,FALSE),VLOOKUP($A1044,Pit!$A$4:$BA$1686,K$2,FALSE))</f>
        <v>Low</v>
      </c>
      <c r="L1044" s="15" t="str">
        <f>IF($C1044="B",VLOOKUP($A1044,Bat!$A$4:$BG$1500,L$1,FALSE),VLOOKUP($A1044,Pit!$A$4:$BA$1686,L$2,FALSE))</f>
        <v>Normal</v>
      </c>
      <c r="M1044" s="14">
        <f>IF($C1044="B",VLOOKUP($A1044,Bat!$A$4:$BG$1500,M$1,FALSE),VLOOKUP($A1044,Pit!$A$4:$BA$1686,M$2,FALSE))</f>
        <v>2</v>
      </c>
      <c r="N1044" s="14">
        <f>IF($C1044="B",VLOOKUP($A1044,Bat!$A$4:$BG$1500,N$1,FALSE),VLOOKUP($A1044,Pit!$A$4:$BA$1686,N$2,FALSE))</f>
        <v>3</v>
      </c>
      <c r="O1044" s="14">
        <f>IF($C1044="B",VLOOKUP($A1044,Bat!$A$4:$BG$1500,O$1,FALSE),VLOOKUP($A1044,Pit!$A$4:$BA$1686,O$2,FALSE))</f>
        <v>3</v>
      </c>
      <c r="P1044" s="14">
        <f>IF($C1044="B",VLOOKUP($A1044,Bat!$A$4:$BG$1500,P$1,FALSE),VLOOKUP($A1044,Pit!$A$4:$BA$1686,P$2,FALSE))</f>
        <v>6</v>
      </c>
      <c r="Q1044" s="15">
        <f>IF($C1044="B",VLOOKUP($A1044,Bat!$A$4:$BG$1500,Q$1,FALSE),VLOOKUP($A1044,Pit!$A$4:$BA$1686,Q$2,FALSE))</f>
        <v>2</v>
      </c>
      <c r="R1044" s="16">
        <f>IF($C1044="B",VLOOKUP($A1044,Bat!$A$4:$BG$1500,R$1,FALSE),VLOOKUP($A1044,Pit!$A$4:$BA$1686,R$2,FALSE))</f>
        <v>101.80948412127013</v>
      </c>
      <c r="S1044" s="17">
        <f>IF($C1044="B",VLOOKUP($A1044,Bat!$A$4:$BG$1500,S$1,FALSE),VLOOKUP($A1044,Pit!$A$4:$BA$1686,S$2,FALSE))</f>
        <v>-1.3156870643543885</v>
      </c>
      <c r="T1044" s="48" t="str">
        <f>IF($C1044="B",VLOOKUP($A1044,Bat!$A$4:$BG$1500,T$1,FALSE),VLOOKUP($A1044,Pit!$A$4:$BA$1686,T$2,FALSE))</f>
        <v>$34k</v>
      </c>
      <c r="U1044" s="19">
        <f>IF($C1044="B",VLOOKUP($A1044,Bat!$A$4:$AU$1464,46,FALSE),VLOOKUP($A1044,Pit!$A$4:$BD$1664,55,FALSE))</f>
        <v>800</v>
      </c>
      <c r="V1044" s="19">
        <f>IF($C1044="B",VLOOKUP($A1044,Bat!$A$4:$BA$1464,47,FALSE),VLOOKUP($A1044,Pit!$A$4:$BF$1664,56,FALSE))</f>
        <v>800</v>
      </c>
      <c r="W1044" s="19">
        <f>IF($C1044="B",VLOOKUP($A1044,Bat!$A$4:$BA$1464,48,FALSE),VLOOKUP($A1044,Pit!$A$4:$BF$1664,57,FALSE))</f>
        <v>0</v>
      </c>
      <c r="X1044" s="14">
        <f t="shared" si="72"/>
        <v>1902</v>
      </c>
      <c r="Y1044" s="20">
        <f t="shared" si="73"/>
        <v>1052</v>
      </c>
      <c r="Z1044" s="14" t="str">
        <f>IFERROR(VLOOKUP($D1044,Results37!$F$3:$L$1396,Z$1,FALSE),"")</f>
        <v/>
      </c>
      <c r="AA1044" s="43" t="str">
        <f>IF(ISERROR(VLOOKUP(D1044,Results37!$F$3:$O$1399,AA$1,FALSE)),"",IF(VLOOKUP(D1044,Results37!$F$3:$O$1399,AA$1+1,FALSE)=1,"S"&amp;VLOOKUP(D1044,Results37!$F$3:$O$1399,AA$1,FALSE),VLOOKUP(D1044,Results37!$F$3:$O$1399,AA$1,FALSE)))</f>
        <v/>
      </c>
      <c r="AB1044" s="14" t="str">
        <f>IFERROR(VLOOKUP($D1044,Results37!$F$3:$L$1396,AB$1,FALSE),"")</f>
        <v/>
      </c>
      <c r="AC1044" s="14" t="str">
        <f>IFERROR(VLOOKUP($D1044,Results37!$F$3:$L$1396,AC$1,FALSE),"")</f>
        <v/>
      </c>
      <c r="AD1044" s="14" t="e">
        <f t="shared" si="74"/>
        <v>#VALUE!</v>
      </c>
      <c r="AE1044" s="18" t="str">
        <f>IF(ISERROR(VLOOKUP($AC1044&amp;"-"&amp;$F1044&amp;" "&amp;G1044,Bonuses!$B$1:$G$1006,4,FALSE)),"",INT(VLOOKUP($AC1044&amp;"-"&amp;$F1044&amp;" "&amp;$G1044,Bonuses!$B$1:$G$1006,4,FALSE)))</f>
        <v/>
      </c>
      <c r="AF1044" s="14" t="str">
        <f>IF(ISERROR(VLOOKUP($AC1044&amp;"-"&amp;$F1044,Bonuses!$B$1:$G$1006,5,FALSE)),"",IF(VLOOKUP($AC1044&amp;"-"&amp;$F1044,Bonuses!$B$1:$G$1006,5,FALSE)="","",VLOOKUP($AC1044&amp;"-"&amp;$F1044,Bonuses!$B$1:$G$1006,6,FALSE)&amp;" yrs, "&amp;VLOOKUP($AC1044&amp;"-"&amp;$F1044,Bonuses!$B$1:$G$1006,5,FALSE)))</f>
        <v/>
      </c>
    </row>
    <row r="1045" spans="1:32" s="19" customFormat="1" hidden="1" x14ac:dyDescent="0.3">
      <c r="A1045" s="19">
        <v>6700</v>
      </c>
      <c r="B1045" s="19">
        <f t="shared" si="71"/>
        <v>0</v>
      </c>
      <c r="C1045" s="14" t="str">
        <f>IF(ISNUMBER(IFERROR(VLOOKUP($A1045,Pit!$A$4:$A$600,1,FALSE),"B")),"P","B")</f>
        <v>B</v>
      </c>
      <c r="D1045" s="15">
        <f>IF($C1045="B",VLOOKUP($A1045,Bat!$A$4:$BG$1500,D$1,FALSE),VLOOKUP($A1045,Pit!$A$4:$BA$1686,D$2,FALSE))</f>
        <v>6700</v>
      </c>
      <c r="E1045" s="14" t="str">
        <f>IF($C1045="B",VLOOKUP($A1045,Bat!$A$4:$BG$1500,E$1,FALSE),VLOOKUP($A1045,Pit!$A$4:$BA$1686,E$2,FALSE))</f>
        <v>C</v>
      </c>
      <c r="F1045" s="14" t="str">
        <f>IF($C1045="B",VLOOKUP($A1045,Bat!$A$4:$BG$1500,F$1,FALSE),VLOOKUP($A1045,Pit!$A$4:$BA$1686,F$2,FALSE))</f>
        <v>Orlando</v>
      </c>
      <c r="G1045" s="14" t="str">
        <f>IF($C1045="B",VLOOKUP($A1045,Bat!$A$4:$BG$1500,G$1,FALSE),VLOOKUP($A1045,Pit!$A$4:$BA$1686,G$2,FALSE))</f>
        <v>Rocha</v>
      </c>
      <c r="H1045" s="14">
        <f>IF($C1045="B",VLOOKUP($A1045,Bat!$A$4:$BG$1500,H$1,FALSE),VLOOKUP($A1045,Pit!$A$4:$BA$1686,H$2,FALSE))</f>
        <v>23</v>
      </c>
      <c r="I1045" s="14" t="str">
        <f>IF($C1045="B",VLOOKUP($A1045,Bat!$A$4:$BG$1500,I$1,FALSE),VLOOKUP($A1045,Pit!$A$4:$BA$1686,I$2,FALSE))</f>
        <v>R</v>
      </c>
      <c r="J1045" s="14" t="str">
        <f>IF($C1045="B",VLOOKUP($A1045,Bat!$A$4:$BG$1500,J$1,FALSE),VLOOKUP($A1045,Pit!$A$4:$BA$1686,J$2,FALSE))</f>
        <v>R</v>
      </c>
      <c r="K1045" s="14" t="str">
        <f>IF($C1045="B",VLOOKUP($A1045,Bat!$A$4:$BG$1500,K$1,FALSE),VLOOKUP($A1045,Pit!$A$4:$BA$1686,K$2,FALSE))</f>
        <v>Low</v>
      </c>
      <c r="L1045" s="15" t="str">
        <f>IF($C1045="B",VLOOKUP($A1045,Bat!$A$4:$BG$1500,L$1,FALSE),VLOOKUP($A1045,Pit!$A$4:$BA$1686,L$2,FALSE))</f>
        <v>Normal</v>
      </c>
      <c r="M1045" s="14">
        <f>IF($C1045="B",VLOOKUP($A1045,Bat!$A$4:$BG$1500,M$1,FALSE),VLOOKUP($A1045,Pit!$A$4:$BA$1686,M$2,FALSE))</f>
        <v>2</v>
      </c>
      <c r="N1045" s="14">
        <f>IF($C1045="B",VLOOKUP($A1045,Bat!$A$4:$BG$1500,N$1,FALSE),VLOOKUP($A1045,Pit!$A$4:$BA$1686,N$2,FALSE))</f>
        <v>3</v>
      </c>
      <c r="O1045" s="14">
        <f>IF($C1045="B",VLOOKUP($A1045,Bat!$A$4:$BG$1500,O$1,FALSE),VLOOKUP($A1045,Pit!$A$4:$BA$1686,O$2,FALSE))</f>
        <v>3</v>
      </c>
      <c r="P1045" s="14">
        <f>IF($C1045="B",VLOOKUP($A1045,Bat!$A$4:$BG$1500,P$1,FALSE),VLOOKUP($A1045,Pit!$A$4:$BA$1686,P$2,FALSE))</f>
        <v>5</v>
      </c>
      <c r="Q1045" s="15">
        <f>IF($C1045="B",VLOOKUP($A1045,Bat!$A$4:$BG$1500,Q$1,FALSE),VLOOKUP($A1045,Pit!$A$4:$BA$1686,Q$2,FALSE))</f>
        <v>1</v>
      </c>
      <c r="R1045" s="16">
        <f>IF($C1045="B",VLOOKUP($A1045,Bat!$A$4:$BG$1500,R$1,FALSE),VLOOKUP($A1045,Pit!$A$4:$BA$1686,R$2,FALSE))</f>
        <v>101.79485305413132</v>
      </c>
      <c r="S1045" s="17">
        <f>IF($C1045="B",VLOOKUP($A1045,Bat!$A$4:$BG$1500,S$1,FALSE),VLOOKUP($A1045,Pit!$A$4:$BA$1686,S$2,FALSE))</f>
        <v>-1.3187433300643945</v>
      </c>
      <c r="T1045" s="48" t="str">
        <f>IF($C1045="B",VLOOKUP($A1045,Bat!$A$4:$BG$1500,T$1,FALSE),VLOOKUP($A1045,Pit!$A$4:$BA$1686,T$2,FALSE))</f>
        <v>-</v>
      </c>
      <c r="U1045" s="19">
        <f>IF($C1045="B",VLOOKUP($A1045,Bat!$A$4:$AU$1464,46,FALSE),VLOOKUP($A1045,Pit!$A$4:$BD$1664,55,FALSE))</f>
        <v>800</v>
      </c>
      <c r="V1045" s="19">
        <f>IF($C1045="B",VLOOKUP($A1045,Bat!$A$4:$BA$1464,47,FALSE),VLOOKUP($A1045,Pit!$A$4:$BF$1664,56,FALSE))</f>
        <v>800</v>
      </c>
      <c r="W1045" s="19">
        <f>IF($C1045="B",VLOOKUP($A1045,Bat!$A$4:$BA$1464,48,FALSE),VLOOKUP($A1045,Pit!$A$4:$BF$1664,57,FALSE))</f>
        <v>0</v>
      </c>
      <c r="X1045" s="14">
        <f t="shared" si="72"/>
        <v>1903</v>
      </c>
      <c r="Y1045" s="20">
        <f t="shared" si="73"/>
        <v>1053</v>
      </c>
      <c r="Z1045" s="14" t="str">
        <f>IFERROR(VLOOKUP($D1045,Results37!$F$3:$L$1396,Z$1,FALSE),"")</f>
        <v/>
      </c>
      <c r="AA1045" s="43" t="str">
        <f>IF(ISERROR(VLOOKUP(D1045,Results37!$F$3:$O$1399,AA$1,FALSE)),"",IF(VLOOKUP(D1045,Results37!$F$3:$O$1399,AA$1+1,FALSE)=1,"S"&amp;VLOOKUP(D1045,Results37!$F$3:$O$1399,AA$1,FALSE),VLOOKUP(D1045,Results37!$F$3:$O$1399,AA$1,FALSE)))</f>
        <v/>
      </c>
      <c r="AB1045" s="14" t="str">
        <f>IFERROR(VLOOKUP($D1045,Results37!$F$3:$L$1396,AB$1,FALSE),"")</f>
        <v/>
      </c>
      <c r="AC1045" s="14" t="str">
        <f>IFERROR(VLOOKUP($D1045,Results37!$F$3:$L$1396,AC$1,FALSE),"")</f>
        <v/>
      </c>
      <c r="AD1045" s="14" t="e">
        <f t="shared" si="74"/>
        <v>#VALUE!</v>
      </c>
      <c r="AE1045" s="18" t="str">
        <f>IF(ISERROR(VLOOKUP($AC1045&amp;"-"&amp;$F1045&amp;" "&amp;G1045,Bonuses!$B$1:$G$1006,4,FALSE)),"",INT(VLOOKUP($AC1045&amp;"-"&amp;$F1045&amp;" "&amp;$G1045,Bonuses!$B$1:$G$1006,4,FALSE)))</f>
        <v/>
      </c>
      <c r="AF1045" s="14" t="str">
        <f>AA1045&amp;"."&amp;AB1045&amp;" ("&amp;Z1045&amp;") - "&amp;E1045&amp;" "&amp;F1045&amp;" "&amp;G1045</f>
        <v>. () - C Orlando Rocha</v>
      </c>
    </row>
    <row r="1046" spans="1:32" s="19" customFormat="1" hidden="1" x14ac:dyDescent="0.3">
      <c r="A1046" s="19">
        <v>12206</v>
      </c>
      <c r="B1046" s="19">
        <f t="shared" si="71"/>
        <v>0</v>
      </c>
      <c r="C1046" s="14" t="str">
        <f>IF(ISNUMBER(IFERROR(VLOOKUP($A1046,Pit!$A$4:$A$600,1,FALSE),"B")),"P","B")</f>
        <v>B</v>
      </c>
      <c r="D1046" s="15">
        <f>IF($C1046="B",VLOOKUP($A1046,Bat!$A$4:$BG$1500,D$1,FALSE),VLOOKUP($A1046,Pit!$A$4:$BA$1686,D$2,FALSE))</f>
        <v>12206</v>
      </c>
      <c r="E1046" s="14" t="str">
        <f>IF($C1046="B",VLOOKUP($A1046,Bat!$A$4:$BG$1500,E$1,FALSE),VLOOKUP($A1046,Pit!$A$4:$BA$1686,E$2,FALSE))</f>
        <v>1B</v>
      </c>
      <c r="F1046" s="14" t="str">
        <f>IF($C1046="B",VLOOKUP($A1046,Bat!$A$4:$BG$1500,F$1,FALSE),VLOOKUP($A1046,Pit!$A$4:$BA$1686,F$2,FALSE))</f>
        <v>Juan</v>
      </c>
      <c r="G1046" s="14" t="str">
        <f>IF($C1046="B",VLOOKUP($A1046,Bat!$A$4:$BG$1500,G$1,FALSE),VLOOKUP($A1046,Pit!$A$4:$BA$1686,G$2,FALSE))</f>
        <v>Coriand</v>
      </c>
      <c r="H1046" s="14">
        <f>IF($C1046="B",VLOOKUP($A1046,Bat!$A$4:$BG$1500,H$1,FALSE),VLOOKUP($A1046,Pit!$A$4:$BA$1686,H$2,FALSE))</f>
        <v>21</v>
      </c>
      <c r="I1046" s="14" t="str">
        <f>IF($C1046="B",VLOOKUP($A1046,Bat!$A$4:$BG$1500,I$1,FALSE),VLOOKUP($A1046,Pit!$A$4:$BA$1686,I$2,FALSE))</f>
        <v>R</v>
      </c>
      <c r="J1046" s="14" t="str">
        <f>IF($C1046="B",VLOOKUP($A1046,Bat!$A$4:$BG$1500,J$1,FALSE),VLOOKUP($A1046,Pit!$A$4:$BA$1686,J$2,FALSE))</f>
        <v>R</v>
      </c>
      <c r="K1046" s="14" t="str">
        <f>IF($C1046="B",VLOOKUP($A1046,Bat!$A$4:$BG$1500,K$1,FALSE),VLOOKUP($A1046,Pit!$A$4:$BA$1686,K$2,FALSE))</f>
        <v>Normal</v>
      </c>
      <c r="L1046" s="15" t="str">
        <f>IF($C1046="B",VLOOKUP($A1046,Bat!$A$4:$BG$1500,L$1,FALSE),VLOOKUP($A1046,Pit!$A$4:$BA$1686,L$2,FALSE))</f>
        <v>Normal</v>
      </c>
      <c r="M1046" s="14">
        <f>IF($C1046="B",VLOOKUP($A1046,Bat!$A$4:$BG$1500,M$1,FALSE),VLOOKUP($A1046,Pit!$A$4:$BA$1686,M$2,FALSE))</f>
        <v>2</v>
      </c>
      <c r="N1046" s="14">
        <f>IF($C1046="B",VLOOKUP($A1046,Bat!$A$4:$BG$1500,N$1,FALSE),VLOOKUP($A1046,Pit!$A$4:$BA$1686,N$2,FALSE))</f>
        <v>3</v>
      </c>
      <c r="O1046" s="14">
        <f>IF($C1046="B",VLOOKUP($A1046,Bat!$A$4:$BG$1500,O$1,FALSE),VLOOKUP($A1046,Pit!$A$4:$BA$1686,O$2,FALSE))</f>
        <v>3</v>
      </c>
      <c r="P1046" s="14">
        <f>IF($C1046="B",VLOOKUP($A1046,Bat!$A$4:$BG$1500,P$1,FALSE),VLOOKUP($A1046,Pit!$A$4:$BA$1686,P$2,FALSE))</f>
        <v>5</v>
      </c>
      <c r="Q1046" s="15">
        <f>IF($C1046="B",VLOOKUP($A1046,Bat!$A$4:$BG$1500,Q$1,FALSE),VLOOKUP($A1046,Pit!$A$4:$BA$1686,Q$2,FALSE))</f>
        <v>3</v>
      </c>
      <c r="R1046" s="16">
        <f>IF($C1046="B",VLOOKUP($A1046,Bat!$A$4:$BG$1500,R$1,FALSE),VLOOKUP($A1046,Pit!$A$4:$BA$1686,R$2,FALSE))</f>
        <v>102.00275612941424</v>
      </c>
      <c r="S1046" s="17">
        <f>IF($C1046="B",VLOOKUP($A1046,Bat!$A$4:$BG$1500,S$1,FALSE),VLOOKUP($A1046,Pit!$A$4:$BA$1686,S$2,FALSE))</f>
        <v>-1.2753147110878182</v>
      </c>
      <c r="T1046" s="48" t="str">
        <f>IF($C1046="B",VLOOKUP($A1046,Bat!$A$4:$BG$1500,T$1,FALSE),VLOOKUP($A1046,Pit!$A$4:$BA$1686,T$2,FALSE))</f>
        <v>-</v>
      </c>
      <c r="U1046" s="19">
        <f>IF($C1046="B",VLOOKUP($A1046,Bat!$A$4:$AU$1464,46,FALSE),VLOOKUP($A1046,Pit!$A$4:$BD$1664,55,FALSE))</f>
        <v>800</v>
      </c>
      <c r="V1046" s="19">
        <f>IF($C1046="B",VLOOKUP($A1046,Bat!$A$4:$BA$1464,47,FALSE),VLOOKUP($A1046,Pit!$A$4:$BF$1664,56,FALSE))</f>
        <v>800</v>
      </c>
      <c r="W1046" s="19">
        <f>IF($C1046="B",VLOOKUP($A1046,Bat!$A$4:$BA$1464,48,FALSE),VLOOKUP($A1046,Pit!$A$4:$BF$1664,57,FALSE))</f>
        <v>0</v>
      </c>
      <c r="X1046" s="14">
        <f t="shared" si="72"/>
        <v>1893</v>
      </c>
      <c r="Y1046" s="20">
        <f t="shared" si="73"/>
        <v>1043</v>
      </c>
      <c r="Z1046" s="14" t="str">
        <f>IFERROR(VLOOKUP($D1046,Results37!$F$3:$L$1396,Z$1,FALSE),"")</f>
        <v/>
      </c>
      <c r="AA1046" s="43" t="str">
        <f>IF(ISERROR(VLOOKUP(D1046,Results37!$F$3:$O$1399,AA$1,FALSE)),"",IF(VLOOKUP(D1046,Results37!$F$3:$O$1399,AA$1+1,FALSE)=1,"S"&amp;VLOOKUP(D1046,Results37!$F$3:$O$1399,AA$1,FALSE),VLOOKUP(D1046,Results37!$F$3:$O$1399,AA$1,FALSE)))</f>
        <v/>
      </c>
      <c r="AB1046" s="14" t="str">
        <f>IFERROR(VLOOKUP($D1046,Results37!$F$3:$L$1396,AB$1,FALSE),"")</f>
        <v/>
      </c>
      <c r="AC1046" s="14" t="str">
        <f>IFERROR(VLOOKUP($D1046,Results37!$F$3:$L$1396,AC$1,FALSE),"")</f>
        <v/>
      </c>
      <c r="AD1046" s="14" t="e">
        <f t="shared" si="74"/>
        <v>#VALUE!</v>
      </c>
      <c r="AE1046" s="18" t="str">
        <f>IF(ISERROR(VLOOKUP($AC1046&amp;"-"&amp;$F1046&amp;" "&amp;G1046,Bonuses!$B$1:$G$1006,4,FALSE)),"",INT(VLOOKUP($AC1046&amp;"-"&amp;$F1046&amp;" "&amp;$G1046,Bonuses!$B$1:$G$1006,4,FALSE)))</f>
        <v/>
      </c>
      <c r="AF1046" s="14" t="str">
        <f>IF(ISERROR(VLOOKUP($AC1046&amp;"-"&amp;$F1046,Bonuses!$B$1:$G$1006,5,FALSE)),"",IF(VLOOKUP($AC1046&amp;"-"&amp;$F1046,Bonuses!$B$1:$G$1006,5,FALSE)="","",VLOOKUP($AC1046&amp;"-"&amp;$F1046,Bonuses!$B$1:$G$1006,6,FALSE)&amp;" yrs, "&amp;VLOOKUP($AC1046&amp;"-"&amp;$F1046,Bonuses!$B$1:$G$1006,5,FALSE)))</f>
        <v/>
      </c>
    </row>
    <row r="1047" spans="1:32" s="19" customFormat="1" hidden="1" x14ac:dyDescent="0.3">
      <c r="A1047" s="19">
        <v>15999</v>
      </c>
      <c r="B1047" s="19">
        <f t="shared" si="71"/>
        <v>0</v>
      </c>
      <c r="C1047" s="14" t="str">
        <f>IF(ISNUMBER(IFERROR(VLOOKUP($A1047,Pit!$A$4:$A$600,1,FALSE),"B")),"P","B")</f>
        <v>P</v>
      </c>
      <c r="D1047" s="15">
        <f>IF($C1047="B",VLOOKUP($A1047,Bat!$A$4:$BG$1500,D$1,FALSE),VLOOKUP($A1047,Pit!$A$4:$BA$1686,D$2,FALSE))</f>
        <v>15999</v>
      </c>
      <c r="E1047" s="14" t="str">
        <f>IF($C1047="B",VLOOKUP($A1047,Bat!$A$4:$BG$1500,E$1,FALSE),VLOOKUP($A1047,Pit!$A$4:$BA$1686,E$2,FALSE))</f>
        <v>SP</v>
      </c>
      <c r="F1047" s="14" t="str">
        <f>IF($C1047="B",VLOOKUP($A1047,Bat!$A$4:$BG$1500,F$1,FALSE),VLOOKUP($A1047,Pit!$A$4:$BA$1686,F$2,FALSE))</f>
        <v>Yosuke</v>
      </c>
      <c r="G1047" s="14" t="str">
        <f>IF($C1047="B",VLOOKUP($A1047,Bat!$A$4:$BG$1500,G$1,FALSE),VLOOKUP($A1047,Pit!$A$4:$BA$1686,G$2,FALSE))</f>
        <v>Nakanishi</v>
      </c>
      <c r="H1047" s="14">
        <f>IF($C1047="B",VLOOKUP($A1047,Bat!$A$4:$BG$1500,H$1,FALSE),VLOOKUP($A1047,Pit!$A$4:$BA$1686,H$2,FALSE))</f>
        <v>21</v>
      </c>
      <c r="I1047" s="14" t="str">
        <f>IF($C1047="B",VLOOKUP($A1047,Bat!$A$4:$BG$1500,I$1,FALSE),VLOOKUP($A1047,Pit!$A$4:$BA$1686,I$2,FALSE))</f>
        <v>R</v>
      </c>
      <c r="J1047" s="14" t="str">
        <f>IF($C1047="B",VLOOKUP($A1047,Bat!$A$4:$BG$1500,J$1,FALSE),VLOOKUP($A1047,Pit!$A$4:$BA$1686,J$2,FALSE))</f>
        <v>R</v>
      </c>
      <c r="K1047" s="14" t="str">
        <f>IF($C1047="B",VLOOKUP($A1047,Bat!$A$4:$BG$1500,K$1,FALSE),VLOOKUP($A1047,Pit!$A$4:$BA$1686,K$2,FALSE))</f>
        <v>High</v>
      </c>
      <c r="L1047" s="15" t="str">
        <f>IF($C1047="B",VLOOKUP($A1047,Bat!$A$4:$BG$1500,L$1,FALSE),VLOOKUP($A1047,Pit!$A$4:$BA$1686,L$2,FALSE))</f>
        <v>Normal</v>
      </c>
      <c r="M1047" s="14">
        <f>IF($C1047="B",VLOOKUP($A1047,Bat!$A$4:$BG$1500,M$1,FALSE),VLOOKUP($A1047,Pit!$A$4:$BA$1686,M$2,FALSE))</f>
        <v>3</v>
      </c>
      <c r="N1047" s="14">
        <f>IF($C1047="B",VLOOKUP($A1047,Bat!$A$4:$BG$1500,N$1,FALSE),VLOOKUP($A1047,Pit!$A$4:$BA$1686,N$2,FALSE))</f>
        <v>2</v>
      </c>
      <c r="O1047" s="14">
        <f>IF($C1047="B",VLOOKUP($A1047,Bat!$A$4:$BG$1500,O$1,FALSE),VLOOKUP($A1047,Pit!$A$4:$BA$1686,O$2,FALSE))</f>
        <v>1</v>
      </c>
      <c r="P1047" s="14" t="str">
        <f>IF($C1047="B",VLOOKUP($A1047,Bat!$A$4:$BG$1500,P$1,FALSE),VLOOKUP($A1047,Pit!$A$4:$BA$1686,P$2,FALSE))</f>
        <v>88-90 Mph</v>
      </c>
      <c r="Q1047" s="15">
        <f>IF($C1047="B",VLOOKUP($A1047,Bat!$A$4:$BG$1500,Q$1,FALSE),VLOOKUP($A1047,Pit!$A$4:$BA$1686,Q$2,FALSE))</f>
        <v>6</v>
      </c>
      <c r="R1047" s="16">
        <f>IF($C1047="B",VLOOKUP($A1047,Bat!$A$4:$BG$1500,R$1,FALSE),VLOOKUP($A1047,Pit!$A$4:$BA$1686,R$2,FALSE))</f>
        <v>87.060295698844911</v>
      </c>
      <c r="S1047" s="17">
        <f>IF($C1047="B",VLOOKUP($A1047,Bat!$A$4:$BG$1500,S$1,FALSE),VLOOKUP($A1047,Pit!$A$4:$BA$1686,S$2,FALSE))</f>
        <v>-1.2859373043880462</v>
      </c>
      <c r="T1047" s="48" t="str">
        <f>IF($C1047="B",VLOOKUP($A1047,Bat!$A$4:$BG$1500,T$1,FALSE),VLOOKUP($A1047,Pit!$A$4:$BA$1686,T$2,FALSE))</f>
        <v>-</v>
      </c>
      <c r="U1047" s="19">
        <f>IF($C1047="B",VLOOKUP($A1047,Bat!$A$4:$AU$1464,46,FALSE),VLOOKUP($A1047,Pit!$A$4:$BD$1664,55,FALSE))</f>
        <v>800</v>
      </c>
      <c r="V1047" s="19">
        <f>IF($C1047="B",VLOOKUP($A1047,Bat!$A$4:$BA$1464,47,FALSE),VLOOKUP($A1047,Pit!$A$4:$BF$1664,56,FALSE))</f>
        <v>800</v>
      </c>
      <c r="W1047" s="19">
        <f>IF($C1047="B",VLOOKUP($A1047,Bat!$A$4:$BA$1464,48,FALSE),VLOOKUP($A1047,Pit!$A$4:$BF$1664,57,FALSE))</f>
        <v>0</v>
      </c>
      <c r="X1047" s="14">
        <f t="shared" si="72"/>
        <v>1895</v>
      </c>
      <c r="Y1047" s="20">
        <f t="shared" si="73"/>
        <v>1045</v>
      </c>
      <c r="Z1047" s="14" t="str">
        <f>IFERROR(VLOOKUP($D1047,Results37!$F$3:$L$1396,Z$1,FALSE),"")</f>
        <v/>
      </c>
      <c r="AA1047" s="43" t="str">
        <f>IF(ISERROR(VLOOKUP(D1047,Results37!$F$3:$O$1399,AA$1,FALSE)),"",IF(VLOOKUP(D1047,Results37!$F$3:$O$1399,AA$1+1,FALSE)=1,"S"&amp;VLOOKUP(D1047,Results37!$F$3:$O$1399,AA$1,FALSE),VLOOKUP(D1047,Results37!$F$3:$O$1399,AA$1,FALSE)))</f>
        <v/>
      </c>
      <c r="AB1047" s="14" t="str">
        <f>IFERROR(VLOOKUP($D1047,Results37!$F$3:$L$1396,AB$1,FALSE),"")</f>
        <v/>
      </c>
      <c r="AC1047" s="14" t="str">
        <f>IFERROR(VLOOKUP($D1047,Results37!$F$3:$L$1396,AC$1,FALSE),"")</f>
        <v/>
      </c>
      <c r="AD1047" s="14" t="e">
        <f t="shared" si="74"/>
        <v>#VALUE!</v>
      </c>
      <c r="AE1047" s="18" t="str">
        <f>IF(ISERROR(VLOOKUP($AC1047&amp;"-"&amp;$F1047&amp;" "&amp;G1047,Bonuses!$B$1:$G$1006,4,FALSE)),"",INT(VLOOKUP($AC1047&amp;"-"&amp;$F1047&amp;" "&amp;$G1047,Bonuses!$B$1:$G$1006,4,FALSE)))</f>
        <v/>
      </c>
      <c r="AF1047" s="14" t="str">
        <f>AA1047&amp;"."&amp;AB1047&amp;" ("&amp;Z1047&amp;") - "&amp;E1047&amp;" "&amp;F1047&amp;" "&amp;G1047</f>
        <v>. () - SP Yosuke Nakanishi</v>
      </c>
    </row>
    <row r="1048" spans="1:32" s="19" customFormat="1" hidden="1" x14ac:dyDescent="0.3">
      <c r="A1048" s="19">
        <v>6531</v>
      </c>
      <c r="B1048" s="19">
        <f t="shared" si="71"/>
        <v>0</v>
      </c>
      <c r="C1048" s="14" t="str">
        <f>IF(ISNUMBER(IFERROR(VLOOKUP($A1048,Pit!$A$4:$A$600,1,FALSE),"B")),"P","B")</f>
        <v>P</v>
      </c>
      <c r="D1048" s="15">
        <f>IF($C1048="B",VLOOKUP($A1048,Bat!$A$4:$BG$1500,D$1,FALSE),VLOOKUP($A1048,Pit!$A$4:$BA$1686,D$2,FALSE))</f>
        <v>6531</v>
      </c>
      <c r="E1048" s="14" t="str">
        <f>IF($C1048="B",VLOOKUP($A1048,Bat!$A$4:$BG$1500,E$1,FALSE),VLOOKUP($A1048,Pit!$A$4:$BA$1686,E$2,FALSE))</f>
        <v>RP</v>
      </c>
      <c r="F1048" s="14" t="str">
        <f>IF($C1048="B",VLOOKUP($A1048,Bat!$A$4:$BG$1500,F$1,FALSE),VLOOKUP($A1048,Pit!$A$4:$BA$1686,F$2,FALSE))</f>
        <v>Gavin</v>
      </c>
      <c r="G1048" s="14" t="str">
        <f>IF($C1048="B",VLOOKUP($A1048,Bat!$A$4:$BG$1500,G$1,FALSE),VLOOKUP($A1048,Pit!$A$4:$BA$1686,G$2,FALSE))</f>
        <v>Jordan</v>
      </c>
      <c r="H1048" s="14">
        <f>IF($C1048="B",VLOOKUP($A1048,Bat!$A$4:$BG$1500,H$1,FALSE),VLOOKUP($A1048,Pit!$A$4:$BA$1686,H$2,FALSE))</f>
        <v>22</v>
      </c>
      <c r="I1048" s="14" t="str">
        <f>IF($C1048="B",VLOOKUP($A1048,Bat!$A$4:$BG$1500,I$1,FALSE),VLOOKUP($A1048,Pit!$A$4:$BA$1686,I$2,FALSE))</f>
        <v>R</v>
      </c>
      <c r="J1048" s="14" t="str">
        <f>IF($C1048="B",VLOOKUP($A1048,Bat!$A$4:$BG$1500,J$1,FALSE),VLOOKUP($A1048,Pit!$A$4:$BA$1686,J$2,FALSE))</f>
        <v>R</v>
      </c>
      <c r="K1048" s="14" t="str">
        <f>IF($C1048="B",VLOOKUP($A1048,Bat!$A$4:$BG$1500,K$1,FALSE),VLOOKUP($A1048,Pit!$A$4:$BA$1686,K$2,FALSE))</f>
        <v>Normal</v>
      </c>
      <c r="L1048" s="15" t="str">
        <f>IF($C1048="B",VLOOKUP($A1048,Bat!$A$4:$BG$1500,L$1,FALSE),VLOOKUP($A1048,Pit!$A$4:$BA$1686,L$2,FALSE))</f>
        <v>Normal</v>
      </c>
      <c r="M1048" s="14">
        <f>IF($C1048="B",VLOOKUP($A1048,Bat!$A$4:$BG$1500,M$1,FALSE),VLOOKUP($A1048,Pit!$A$4:$BA$1686,M$2,FALSE))</f>
        <v>3</v>
      </c>
      <c r="N1048" s="14">
        <f>IF($C1048="B",VLOOKUP($A1048,Bat!$A$4:$BG$1500,N$1,FALSE),VLOOKUP($A1048,Pit!$A$4:$BA$1686,N$2,FALSE))</f>
        <v>1</v>
      </c>
      <c r="O1048" s="14">
        <f>IF($C1048="B",VLOOKUP($A1048,Bat!$A$4:$BG$1500,O$1,FALSE),VLOOKUP($A1048,Pit!$A$4:$BA$1686,O$2,FALSE))</f>
        <v>2</v>
      </c>
      <c r="P1048" s="14" t="str">
        <f>IF($C1048="B",VLOOKUP($A1048,Bat!$A$4:$BG$1500,P$1,FALSE),VLOOKUP($A1048,Pit!$A$4:$BA$1686,P$2,FALSE))</f>
        <v>90-92 Mph</v>
      </c>
      <c r="Q1048" s="15">
        <f>IF($C1048="B",VLOOKUP($A1048,Bat!$A$4:$BG$1500,Q$1,FALSE),VLOOKUP($A1048,Pit!$A$4:$BA$1686,Q$2,FALSE))</f>
        <v>6</v>
      </c>
      <c r="R1048" s="16">
        <f>IF($C1048="B",VLOOKUP($A1048,Bat!$A$4:$BG$1500,R$1,FALSE),VLOOKUP($A1048,Pit!$A$4:$BA$1686,R$2,FALSE))</f>
        <v>87.012593074793259</v>
      </c>
      <c r="S1048" s="17">
        <f>IF($C1048="B",VLOOKUP($A1048,Bat!$A$4:$BG$1500,S$1,FALSE),VLOOKUP($A1048,Pit!$A$4:$BA$1686,S$2,FALSE))</f>
        <v>-1.2903381893666734</v>
      </c>
      <c r="T1048" s="48" t="str">
        <f>IF($C1048="B",VLOOKUP($A1048,Bat!$A$4:$BG$1500,T$1,FALSE),VLOOKUP($A1048,Pit!$A$4:$BA$1686,T$2,FALSE))</f>
        <v>-</v>
      </c>
      <c r="U1048" s="19">
        <f>IF($C1048="B",VLOOKUP($A1048,Bat!$A$4:$AU$1464,46,FALSE),VLOOKUP($A1048,Pit!$A$4:$BD$1664,55,FALSE))</f>
        <v>800</v>
      </c>
      <c r="V1048" s="19">
        <f>IF($C1048="B",VLOOKUP($A1048,Bat!$A$4:$BA$1464,47,FALSE),VLOOKUP($A1048,Pit!$A$4:$BF$1664,56,FALSE))</f>
        <v>800</v>
      </c>
      <c r="W1048" s="19">
        <f>IF($C1048="B",VLOOKUP($A1048,Bat!$A$4:$BA$1464,48,FALSE),VLOOKUP($A1048,Pit!$A$4:$BF$1664,57,FALSE))</f>
        <v>0</v>
      </c>
      <c r="X1048" s="14">
        <f t="shared" si="72"/>
        <v>1896</v>
      </c>
      <c r="Y1048" s="20">
        <f t="shared" si="73"/>
        <v>1046</v>
      </c>
      <c r="Z1048" s="14" t="str">
        <f>IFERROR(VLOOKUP($D1048,Results37!$F$3:$L$1396,Z$1,FALSE),"")</f>
        <v/>
      </c>
      <c r="AA1048" s="43" t="str">
        <f>IF(ISERROR(VLOOKUP(D1048,Results37!$F$3:$O$1399,AA$1,FALSE)),"",IF(VLOOKUP(D1048,Results37!$F$3:$O$1399,AA$1+1,FALSE)=1,"S"&amp;VLOOKUP(D1048,Results37!$F$3:$O$1399,AA$1,FALSE),VLOOKUP(D1048,Results37!$F$3:$O$1399,AA$1,FALSE)))</f>
        <v/>
      </c>
      <c r="AB1048" s="14" t="str">
        <f>IFERROR(VLOOKUP($D1048,Results37!$F$3:$L$1396,AB$1,FALSE),"")</f>
        <v/>
      </c>
      <c r="AC1048" s="14" t="str">
        <f>IFERROR(VLOOKUP($D1048,Results37!$F$3:$L$1396,AC$1,FALSE),"")</f>
        <v/>
      </c>
      <c r="AD1048" s="14" t="e">
        <f t="shared" si="74"/>
        <v>#VALUE!</v>
      </c>
      <c r="AE1048" s="18" t="str">
        <f>IF(ISERROR(VLOOKUP($AC1048&amp;"-"&amp;$F1048&amp;" "&amp;G1048,Bonuses!$B$1:$G$1006,4,FALSE)),"",INT(VLOOKUP($AC1048&amp;"-"&amp;$F1048&amp;" "&amp;$G1048,Bonuses!$B$1:$G$1006,4,FALSE)))</f>
        <v/>
      </c>
      <c r="AF1048" s="14" t="str">
        <f>AA1048&amp;"."&amp;AB1048&amp;" ("&amp;Z1048&amp;") - "&amp;E1048&amp;" "&amp;F1048&amp;" "&amp;G1048</f>
        <v>. () - RP Gavin Jordan</v>
      </c>
    </row>
    <row r="1049" spans="1:32" s="19" customFormat="1" hidden="1" x14ac:dyDescent="0.3">
      <c r="A1049" s="19">
        <v>5304</v>
      </c>
      <c r="B1049" s="19">
        <f t="shared" si="71"/>
        <v>0</v>
      </c>
      <c r="C1049" s="14" t="str">
        <f>IF(ISNUMBER(IFERROR(VLOOKUP($A1049,Pit!$A$4:$A$600,1,FALSE),"B")),"P","B")</f>
        <v>B</v>
      </c>
      <c r="D1049" s="15">
        <f>IF($C1049="B",VLOOKUP($A1049,Bat!$A$4:$BG$1500,D$1,FALSE),VLOOKUP($A1049,Pit!$A$4:$BA$1686,D$2,FALSE))</f>
        <v>5304</v>
      </c>
      <c r="E1049" s="14" t="str">
        <f>IF($C1049="B",VLOOKUP($A1049,Bat!$A$4:$BG$1500,E$1,FALSE),VLOOKUP($A1049,Pit!$A$4:$BA$1686,E$2,FALSE))</f>
        <v>SS</v>
      </c>
      <c r="F1049" s="14" t="str">
        <f>IF($C1049="B",VLOOKUP($A1049,Bat!$A$4:$BG$1500,F$1,FALSE),VLOOKUP($A1049,Pit!$A$4:$BA$1686,F$2,FALSE))</f>
        <v>Chuck</v>
      </c>
      <c r="G1049" s="14" t="str">
        <f>IF($C1049="B",VLOOKUP($A1049,Bat!$A$4:$BG$1500,G$1,FALSE),VLOOKUP($A1049,Pit!$A$4:$BA$1686,G$2,FALSE))</f>
        <v>Newton</v>
      </c>
      <c r="H1049" s="14">
        <f>IF($C1049="B",VLOOKUP($A1049,Bat!$A$4:$BG$1500,H$1,FALSE),VLOOKUP($A1049,Pit!$A$4:$BA$1686,H$2,FALSE))</f>
        <v>21</v>
      </c>
      <c r="I1049" s="14" t="str">
        <f>IF($C1049="B",VLOOKUP($A1049,Bat!$A$4:$BG$1500,I$1,FALSE),VLOOKUP($A1049,Pit!$A$4:$BA$1686,I$2,FALSE))</f>
        <v>R</v>
      </c>
      <c r="J1049" s="14" t="str">
        <f>IF($C1049="B",VLOOKUP($A1049,Bat!$A$4:$BG$1500,J$1,FALSE),VLOOKUP($A1049,Pit!$A$4:$BA$1686,J$2,FALSE))</f>
        <v>R</v>
      </c>
      <c r="K1049" s="14" t="str">
        <f>IF($C1049="B",VLOOKUP($A1049,Bat!$A$4:$BG$1500,K$1,FALSE),VLOOKUP($A1049,Pit!$A$4:$BA$1686,K$2,FALSE))</f>
        <v>High</v>
      </c>
      <c r="L1049" s="15" t="str">
        <f>IF($C1049="B",VLOOKUP($A1049,Bat!$A$4:$BG$1500,L$1,FALSE),VLOOKUP($A1049,Pit!$A$4:$BA$1686,L$2,FALSE))</f>
        <v>High</v>
      </c>
      <c r="M1049" s="14">
        <f>IF($C1049="B",VLOOKUP($A1049,Bat!$A$4:$BG$1500,M$1,FALSE),VLOOKUP($A1049,Pit!$A$4:$BA$1686,M$2,FALSE))</f>
        <v>2</v>
      </c>
      <c r="N1049" s="14">
        <f>IF($C1049="B",VLOOKUP($A1049,Bat!$A$4:$BG$1500,N$1,FALSE),VLOOKUP($A1049,Pit!$A$4:$BA$1686,N$2,FALSE))</f>
        <v>2</v>
      </c>
      <c r="O1049" s="14">
        <f>IF($C1049="B",VLOOKUP($A1049,Bat!$A$4:$BG$1500,O$1,FALSE),VLOOKUP($A1049,Pit!$A$4:$BA$1686,O$2,FALSE))</f>
        <v>2</v>
      </c>
      <c r="P1049" s="14">
        <f>IF($C1049="B",VLOOKUP($A1049,Bat!$A$4:$BG$1500,P$1,FALSE),VLOOKUP($A1049,Pit!$A$4:$BA$1686,P$2,FALSE))</f>
        <v>4</v>
      </c>
      <c r="Q1049" s="15">
        <f>IF($C1049="B",VLOOKUP($A1049,Bat!$A$4:$BG$1500,Q$1,FALSE),VLOOKUP($A1049,Pit!$A$4:$BA$1686,Q$2,FALSE))</f>
        <v>3</v>
      </c>
      <c r="R1049" s="16">
        <f>IF($C1049="B",VLOOKUP($A1049,Bat!$A$4:$BG$1500,R$1,FALSE),VLOOKUP($A1049,Pit!$A$4:$BA$1686,R$2,FALSE))</f>
        <v>101.88345171225467</v>
      </c>
      <c r="S1049" s="17">
        <f>IF($C1049="B",VLOOKUP($A1049,Bat!$A$4:$BG$1500,S$1,FALSE),VLOOKUP($A1049,Pit!$A$4:$BA$1686,S$2,FALSE))</f>
        <v>-1.3002360647907147</v>
      </c>
      <c r="T1049" s="48" t="str">
        <f>IF($C1049="B",VLOOKUP($A1049,Bat!$A$4:$BG$1500,T$1,FALSE),VLOOKUP($A1049,Pit!$A$4:$BA$1686,T$2,FALSE))</f>
        <v>$38k</v>
      </c>
      <c r="U1049" s="19">
        <f>IF($C1049="B",VLOOKUP($A1049,Bat!$A$4:$AU$1464,46,FALSE),VLOOKUP($A1049,Pit!$A$4:$BD$1664,55,FALSE))</f>
        <v>800</v>
      </c>
      <c r="V1049" s="19">
        <f>IF($C1049="B",VLOOKUP($A1049,Bat!$A$4:$BA$1464,47,FALSE),VLOOKUP($A1049,Pit!$A$4:$BF$1664,56,FALSE))</f>
        <v>800</v>
      </c>
      <c r="W1049" s="19">
        <f>IF($C1049="B",VLOOKUP($A1049,Bat!$A$4:$BA$1464,48,FALSE),VLOOKUP($A1049,Pit!$A$4:$BF$1664,57,FALSE))</f>
        <v>0</v>
      </c>
      <c r="X1049" s="14">
        <f t="shared" si="72"/>
        <v>1900</v>
      </c>
      <c r="Y1049" s="20">
        <f t="shared" si="73"/>
        <v>1050</v>
      </c>
      <c r="Z1049" s="14" t="str">
        <f>IFERROR(VLOOKUP($D1049,Results37!$F$3:$L$1396,Z$1,FALSE),"")</f>
        <v/>
      </c>
      <c r="AA1049" s="43" t="str">
        <f>IF(ISERROR(VLOOKUP(D1049,Results37!$F$3:$O$1399,AA$1,FALSE)),"",IF(VLOOKUP(D1049,Results37!$F$3:$O$1399,AA$1+1,FALSE)=1,"S"&amp;VLOOKUP(D1049,Results37!$F$3:$O$1399,AA$1,FALSE),VLOOKUP(D1049,Results37!$F$3:$O$1399,AA$1,FALSE)))</f>
        <v/>
      </c>
      <c r="AB1049" s="14" t="str">
        <f>IFERROR(VLOOKUP($D1049,Results37!$F$3:$L$1396,AB$1,FALSE),"")</f>
        <v/>
      </c>
      <c r="AC1049" s="14" t="str">
        <f>IFERROR(VLOOKUP($D1049,Results37!$F$3:$L$1396,AC$1,FALSE),"")</f>
        <v/>
      </c>
      <c r="AD1049" s="14" t="e">
        <f t="shared" si="74"/>
        <v>#VALUE!</v>
      </c>
      <c r="AE1049" s="18" t="str">
        <f>IF(ISERROR(VLOOKUP($AC1049&amp;"-"&amp;$F1049&amp;" "&amp;G1049,Bonuses!$B$1:$G$1006,4,FALSE)),"",INT(VLOOKUP($AC1049&amp;"-"&amp;$F1049&amp;" "&amp;$G1049,Bonuses!$B$1:$G$1006,4,FALSE)))</f>
        <v/>
      </c>
      <c r="AF1049" s="14" t="str">
        <f>IF(ISERROR(VLOOKUP($AC1049&amp;"-"&amp;$F1049,Bonuses!$B$1:$G$1006,5,FALSE)),"",IF(VLOOKUP($AC1049&amp;"-"&amp;$F1049,Bonuses!$B$1:$G$1006,5,FALSE)="","",VLOOKUP($AC1049&amp;"-"&amp;$F1049,Bonuses!$B$1:$G$1006,6,FALSE)&amp;" yrs, "&amp;VLOOKUP($AC1049&amp;"-"&amp;$F1049,Bonuses!$B$1:$G$1006,5,FALSE)))</f>
        <v/>
      </c>
    </row>
    <row r="1050" spans="1:32" s="19" customFormat="1" hidden="1" x14ac:dyDescent="0.3">
      <c r="A1050" s="19">
        <v>7400</v>
      </c>
      <c r="B1050" s="19">
        <f t="shared" si="71"/>
        <v>0</v>
      </c>
      <c r="C1050" s="14" t="str">
        <f>IF(ISNUMBER(IFERROR(VLOOKUP($A1050,Pit!$A$4:$A$600,1,FALSE),"B")),"P","B")</f>
        <v>P</v>
      </c>
      <c r="D1050" s="15">
        <f>IF($C1050="B",VLOOKUP($A1050,Bat!$A$4:$BG$1500,D$1,FALSE),VLOOKUP($A1050,Pit!$A$4:$BA$1686,D$2,FALSE))</f>
        <v>7400</v>
      </c>
      <c r="E1050" s="14" t="str">
        <f>IF($C1050="B",VLOOKUP($A1050,Bat!$A$4:$BG$1500,E$1,FALSE),VLOOKUP($A1050,Pit!$A$4:$BA$1686,E$2,FALSE))</f>
        <v>RP</v>
      </c>
      <c r="F1050" s="14" t="str">
        <f>IF($C1050="B",VLOOKUP($A1050,Bat!$A$4:$BG$1500,F$1,FALSE),VLOOKUP($A1050,Pit!$A$4:$BA$1686,F$2,FALSE))</f>
        <v>Dave</v>
      </c>
      <c r="G1050" s="14" t="str">
        <f>IF($C1050="B",VLOOKUP($A1050,Bat!$A$4:$BG$1500,G$1,FALSE),VLOOKUP($A1050,Pit!$A$4:$BA$1686,G$2,FALSE))</f>
        <v>Page</v>
      </c>
      <c r="H1050" s="14">
        <f>IF($C1050="B",VLOOKUP($A1050,Bat!$A$4:$BG$1500,H$1,FALSE),VLOOKUP($A1050,Pit!$A$4:$BA$1686,H$2,FALSE))</f>
        <v>22</v>
      </c>
      <c r="I1050" s="14" t="str">
        <f>IF($C1050="B",VLOOKUP($A1050,Bat!$A$4:$BG$1500,I$1,FALSE),VLOOKUP($A1050,Pit!$A$4:$BA$1686,I$2,FALSE))</f>
        <v>R</v>
      </c>
      <c r="J1050" s="14" t="str">
        <f>IF($C1050="B",VLOOKUP($A1050,Bat!$A$4:$BG$1500,J$1,FALSE),VLOOKUP($A1050,Pit!$A$4:$BA$1686,J$2,FALSE))</f>
        <v>R</v>
      </c>
      <c r="K1050" s="14" t="str">
        <f>IF($C1050="B",VLOOKUP($A1050,Bat!$A$4:$BG$1500,K$1,FALSE),VLOOKUP($A1050,Pit!$A$4:$BA$1686,K$2,FALSE))</f>
        <v>Low</v>
      </c>
      <c r="L1050" s="15" t="str">
        <f>IF($C1050="B",VLOOKUP($A1050,Bat!$A$4:$BG$1500,L$1,FALSE),VLOOKUP($A1050,Pit!$A$4:$BA$1686,L$2,FALSE))</f>
        <v>Low</v>
      </c>
      <c r="M1050" s="14">
        <f>IF($C1050="B",VLOOKUP($A1050,Bat!$A$4:$BG$1500,M$1,FALSE),VLOOKUP($A1050,Pit!$A$4:$BA$1686,M$2,FALSE))</f>
        <v>4</v>
      </c>
      <c r="N1050" s="14">
        <f>IF($C1050="B",VLOOKUP($A1050,Bat!$A$4:$BG$1500,N$1,FALSE),VLOOKUP($A1050,Pit!$A$4:$BA$1686,N$2,FALSE))</f>
        <v>1</v>
      </c>
      <c r="O1050" s="14">
        <f>IF($C1050="B",VLOOKUP($A1050,Bat!$A$4:$BG$1500,O$1,FALSE),VLOOKUP($A1050,Pit!$A$4:$BA$1686,O$2,FALSE))</f>
        <v>2</v>
      </c>
      <c r="P1050" s="14" t="str">
        <f>IF($C1050="B",VLOOKUP($A1050,Bat!$A$4:$BG$1500,P$1,FALSE),VLOOKUP($A1050,Pit!$A$4:$BA$1686,P$2,FALSE))</f>
        <v>89-91 Mph</v>
      </c>
      <c r="Q1050" s="15">
        <f>IF($C1050="B",VLOOKUP($A1050,Bat!$A$4:$BG$1500,Q$1,FALSE),VLOOKUP($A1050,Pit!$A$4:$BA$1686,Q$2,FALSE))</f>
        <v>6</v>
      </c>
      <c r="R1050" s="16">
        <f>IF($C1050="B",VLOOKUP($A1050,Bat!$A$4:$BG$1500,R$1,FALSE),VLOOKUP($A1050,Pit!$A$4:$BA$1686,R$2,FALSE))</f>
        <v>88.669291221381982</v>
      </c>
      <c r="S1050" s="17">
        <f>IF($C1050="B",VLOOKUP($A1050,Bat!$A$4:$BG$1500,S$1,FALSE),VLOOKUP($A1050,Pit!$A$4:$BA$1686,S$2,FALSE))</f>
        <v>-1.137496744427557</v>
      </c>
      <c r="T1050" s="48" t="str">
        <f>IF($C1050="B",VLOOKUP($A1050,Bat!$A$4:$BG$1500,T$1,FALSE),VLOOKUP($A1050,Pit!$A$4:$BA$1686,T$2,FALSE))</f>
        <v>-</v>
      </c>
      <c r="U1050" s="19">
        <f>IF($C1050="B",VLOOKUP($A1050,Bat!$A$4:$AU$1464,46,FALSE),VLOOKUP($A1050,Pit!$A$4:$BD$1664,55,FALSE))</f>
        <v>800</v>
      </c>
      <c r="V1050" s="19">
        <f>IF($C1050="B",VLOOKUP($A1050,Bat!$A$4:$BA$1464,47,FALSE),VLOOKUP($A1050,Pit!$A$4:$BF$1664,56,FALSE))</f>
        <v>800</v>
      </c>
      <c r="W1050" s="19">
        <f>IF($C1050="B",VLOOKUP($A1050,Bat!$A$4:$BA$1464,48,FALSE),VLOOKUP($A1050,Pit!$A$4:$BF$1664,57,FALSE))</f>
        <v>0</v>
      </c>
      <c r="X1050" s="14">
        <f t="shared" si="72"/>
        <v>1873</v>
      </c>
      <c r="Y1050" s="20">
        <f t="shared" si="73"/>
        <v>1023</v>
      </c>
      <c r="Z1050" s="14" t="str">
        <f>IFERROR(VLOOKUP($D1050,Results37!$F$3:$L$1396,Z$1,FALSE),"")</f>
        <v/>
      </c>
      <c r="AA1050" s="43" t="str">
        <f>IF(ISERROR(VLOOKUP(D1050,Results37!$F$3:$O$1399,AA$1,FALSE)),"",IF(VLOOKUP(D1050,Results37!$F$3:$O$1399,AA$1+1,FALSE)=1,"S"&amp;VLOOKUP(D1050,Results37!$F$3:$O$1399,AA$1,FALSE),VLOOKUP(D1050,Results37!$F$3:$O$1399,AA$1,FALSE)))</f>
        <v/>
      </c>
      <c r="AB1050" s="14" t="str">
        <f>IFERROR(VLOOKUP($D1050,Results37!$F$3:$L$1396,AB$1,FALSE),"")</f>
        <v/>
      </c>
      <c r="AC1050" s="14" t="str">
        <f>IFERROR(VLOOKUP($D1050,Results37!$F$3:$L$1396,AC$1,FALSE),"")</f>
        <v/>
      </c>
      <c r="AD1050" s="14" t="e">
        <f t="shared" si="74"/>
        <v>#VALUE!</v>
      </c>
      <c r="AE1050" s="18" t="str">
        <f>IF(ISERROR(VLOOKUP($AC1050&amp;"-"&amp;$F1050&amp;" "&amp;G1050,Bonuses!$B$1:$G$1006,4,FALSE)),"",INT(VLOOKUP($AC1050&amp;"-"&amp;$F1050&amp;" "&amp;$G1050,Bonuses!$B$1:$G$1006,4,FALSE)))</f>
        <v/>
      </c>
      <c r="AF1050" s="14" t="str">
        <f>AA1050&amp;"."&amp;AB1050&amp;" ("&amp;Z1050&amp;" overall) - "&amp;IF(C1050="B",E1050,J1050&amp;"HP")&amp;" [url=http://www.pebabaseball.com/reports/news/html/players/player_"&amp;D1050&amp;".html]"&amp;F1050&amp;" "&amp;G1050&amp;"[/url]"</f>
        <v>. ( overall) - RHP [url=http://www.pebabaseball.com/reports/news/html/players/player_7400.html]Dave Page[/url]</v>
      </c>
    </row>
    <row r="1051" spans="1:32" s="19" customFormat="1" hidden="1" x14ac:dyDescent="0.3">
      <c r="A1051" s="19">
        <v>8858</v>
      </c>
      <c r="B1051" s="19">
        <f t="shared" si="71"/>
        <v>0</v>
      </c>
      <c r="C1051" s="14" t="str">
        <f>IF(ISNUMBER(IFERROR(VLOOKUP($A1051,Pit!$A$4:$A$600,1,FALSE),"B")),"P","B")</f>
        <v>B</v>
      </c>
      <c r="D1051" s="15">
        <f>IF($C1051="B",VLOOKUP($A1051,Bat!$A$4:$BG$1500,D$1,FALSE),VLOOKUP($A1051,Pit!$A$4:$BA$1686,D$2,FALSE))</f>
        <v>8858</v>
      </c>
      <c r="E1051" s="14" t="str">
        <f>IF($C1051="B",VLOOKUP($A1051,Bat!$A$4:$BG$1500,E$1,FALSE),VLOOKUP($A1051,Pit!$A$4:$BA$1686,E$2,FALSE))</f>
        <v>C</v>
      </c>
      <c r="F1051" s="14" t="str">
        <f>IF($C1051="B",VLOOKUP($A1051,Bat!$A$4:$BG$1500,F$1,FALSE),VLOOKUP($A1051,Pit!$A$4:$BA$1686,F$2,FALSE))</f>
        <v>Robinson</v>
      </c>
      <c r="G1051" s="14" t="str">
        <f>IF($C1051="B",VLOOKUP($A1051,Bat!$A$4:$BG$1500,G$1,FALSE),VLOOKUP($A1051,Pit!$A$4:$BA$1686,G$2,FALSE))</f>
        <v>Hernández</v>
      </c>
      <c r="H1051" s="14">
        <f>IF($C1051="B",VLOOKUP($A1051,Bat!$A$4:$BG$1500,H$1,FALSE),VLOOKUP($A1051,Pit!$A$4:$BA$1686,H$2,FALSE))</f>
        <v>21</v>
      </c>
      <c r="I1051" s="14" t="str">
        <f>IF($C1051="B",VLOOKUP($A1051,Bat!$A$4:$BG$1500,I$1,FALSE),VLOOKUP($A1051,Pit!$A$4:$BA$1686,I$2,FALSE))</f>
        <v>S</v>
      </c>
      <c r="J1051" s="14" t="str">
        <f>IF($C1051="B",VLOOKUP($A1051,Bat!$A$4:$BG$1500,J$1,FALSE),VLOOKUP($A1051,Pit!$A$4:$BA$1686,J$2,FALSE))</f>
        <v>R</v>
      </c>
      <c r="K1051" s="14" t="str">
        <f>IF($C1051="B",VLOOKUP($A1051,Bat!$A$4:$BG$1500,K$1,FALSE),VLOOKUP($A1051,Pit!$A$4:$BA$1686,K$2,FALSE))</f>
        <v>Normal</v>
      </c>
      <c r="L1051" s="15" t="str">
        <f>IF($C1051="B",VLOOKUP($A1051,Bat!$A$4:$BG$1500,L$1,FALSE),VLOOKUP($A1051,Pit!$A$4:$BA$1686,L$2,FALSE))</f>
        <v>Normal</v>
      </c>
      <c r="M1051" s="14">
        <f>IF($C1051="B",VLOOKUP($A1051,Bat!$A$4:$BG$1500,M$1,FALSE),VLOOKUP($A1051,Pit!$A$4:$BA$1686,M$2,FALSE))</f>
        <v>2</v>
      </c>
      <c r="N1051" s="14">
        <f>IF($C1051="B",VLOOKUP($A1051,Bat!$A$4:$BG$1500,N$1,FALSE),VLOOKUP($A1051,Pit!$A$4:$BA$1686,N$2,FALSE))</f>
        <v>4</v>
      </c>
      <c r="O1051" s="14">
        <f>IF($C1051="B",VLOOKUP($A1051,Bat!$A$4:$BG$1500,O$1,FALSE),VLOOKUP($A1051,Pit!$A$4:$BA$1686,O$2,FALSE))</f>
        <v>3</v>
      </c>
      <c r="P1051" s="14">
        <f>IF($C1051="B",VLOOKUP($A1051,Bat!$A$4:$BG$1500,P$1,FALSE),VLOOKUP($A1051,Pit!$A$4:$BA$1686,P$2,FALSE))</f>
        <v>4</v>
      </c>
      <c r="Q1051" s="15">
        <f>IF($C1051="B",VLOOKUP($A1051,Bat!$A$4:$BG$1500,Q$1,FALSE),VLOOKUP($A1051,Pit!$A$4:$BA$1686,Q$2,FALSE))</f>
        <v>3</v>
      </c>
      <c r="R1051" s="16">
        <f>IF($C1051="B",VLOOKUP($A1051,Bat!$A$4:$BG$1500,R$1,FALSE),VLOOKUP($A1051,Pit!$A$4:$BA$1686,R$2,FALSE))</f>
        <v>101.69406607268557</v>
      </c>
      <c r="S1051" s="17">
        <f>IF($C1051="B",VLOOKUP($A1051,Bat!$A$4:$BG$1500,S$1,FALSE),VLOOKUP($A1051,Pit!$A$4:$BA$1686,S$2,FALSE))</f>
        <v>-1.339796599281555</v>
      </c>
      <c r="T1051" s="48" t="str">
        <f>IF($C1051="B",VLOOKUP($A1051,Bat!$A$4:$BG$1500,T$1,FALSE),VLOOKUP($A1051,Pit!$A$4:$BA$1686,T$2,FALSE))</f>
        <v>$40k</v>
      </c>
      <c r="U1051" s="19">
        <f>IF($C1051="B",VLOOKUP($A1051,Bat!$A$4:$AU$1464,46,FALSE),VLOOKUP($A1051,Pit!$A$4:$BD$1664,55,FALSE))</f>
        <v>800</v>
      </c>
      <c r="V1051" s="19">
        <f>IF($C1051="B",VLOOKUP($A1051,Bat!$A$4:$BA$1464,47,FALSE),VLOOKUP($A1051,Pit!$A$4:$BF$1664,56,FALSE))</f>
        <v>800</v>
      </c>
      <c r="W1051" s="19">
        <f>IF($C1051="B",VLOOKUP($A1051,Bat!$A$4:$BA$1464,48,FALSE),VLOOKUP($A1051,Pit!$A$4:$BF$1664,57,FALSE))</f>
        <v>0</v>
      </c>
      <c r="X1051" s="14">
        <f t="shared" si="72"/>
        <v>1907</v>
      </c>
      <c r="Y1051" s="20">
        <f t="shared" si="73"/>
        <v>1057</v>
      </c>
      <c r="Z1051" s="14" t="str">
        <f>IFERROR(VLOOKUP($D1051,Results37!$F$3:$L$1396,Z$1,FALSE),"")</f>
        <v/>
      </c>
      <c r="AA1051" s="43" t="str">
        <f>IF(ISERROR(VLOOKUP(D1051,Results37!$F$3:$O$1399,AA$1,FALSE)),"",IF(VLOOKUP(D1051,Results37!$F$3:$O$1399,AA$1+1,FALSE)=1,"S"&amp;VLOOKUP(D1051,Results37!$F$3:$O$1399,AA$1,FALSE),VLOOKUP(D1051,Results37!$F$3:$O$1399,AA$1,FALSE)))</f>
        <v/>
      </c>
      <c r="AB1051" s="14" t="str">
        <f>IFERROR(VLOOKUP($D1051,Results37!$F$3:$L$1396,AB$1,FALSE),"")</f>
        <v/>
      </c>
      <c r="AC1051" s="14" t="str">
        <f>IFERROR(VLOOKUP($D1051,Results37!$F$3:$L$1396,AC$1,FALSE),"")</f>
        <v/>
      </c>
      <c r="AD1051" s="14" t="e">
        <f t="shared" si="74"/>
        <v>#VALUE!</v>
      </c>
      <c r="AE1051" s="18" t="str">
        <f>IF(ISERROR(VLOOKUP($AC1051&amp;"-"&amp;$F1051&amp;" "&amp;G1051,Bonuses!$B$1:$G$1006,4,FALSE)),"",INT(VLOOKUP($AC1051&amp;"-"&amp;$F1051&amp;" "&amp;$G1051,Bonuses!$B$1:$G$1006,4,FALSE)))</f>
        <v/>
      </c>
      <c r="AF1051" s="14" t="str">
        <f>AA1051&amp;"."&amp;AB1051&amp;" ("&amp;Z1051&amp;") - "&amp;E1051&amp;" "&amp;F1051&amp;" "&amp;G1051</f>
        <v>. () - C Robinson Hernández</v>
      </c>
    </row>
    <row r="1052" spans="1:32" s="19" customFormat="1" hidden="1" x14ac:dyDescent="0.3">
      <c r="A1052" s="19">
        <v>11435</v>
      </c>
      <c r="B1052" s="19">
        <f t="shared" si="71"/>
        <v>0</v>
      </c>
      <c r="C1052" s="14" t="str">
        <f>IF(ISNUMBER(IFERROR(VLOOKUP($A1052,Pit!$A$4:$A$600,1,FALSE),"B")),"P","B")</f>
        <v>B</v>
      </c>
      <c r="D1052" s="15">
        <f>IF($C1052="B",VLOOKUP($A1052,Bat!$A$4:$BG$1500,D$1,FALSE),VLOOKUP($A1052,Pit!$A$4:$BA$1686,D$2,FALSE))</f>
        <v>11435</v>
      </c>
      <c r="E1052" s="14" t="str">
        <f>IF($C1052="B",VLOOKUP($A1052,Bat!$A$4:$BG$1500,E$1,FALSE),VLOOKUP($A1052,Pit!$A$4:$BA$1686,E$2,FALSE))</f>
        <v>C</v>
      </c>
      <c r="F1052" s="14" t="str">
        <f>IF($C1052="B",VLOOKUP($A1052,Bat!$A$4:$BG$1500,F$1,FALSE),VLOOKUP($A1052,Pit!$A$4:$BA$1686,F$2,FALSE))</f>
        <v>Chris</v>
      </c>
      <c r="G1052" s="14" t="str">
        <f>IF($C1052="B",VLOOKUP($A1052,Bat!$A$4:$BG$1500,G$1,FALSE),VLOOKUP($A1052,Pit!$A$4:$BA$1686,G$2,FALSE))</f>
        <v>Keller</v>
      </c>
      <c r="H1052" s="14">
        <f>IF($C1052="B",VLOOKUP($A1052,Bat!$A$4:$BG$1500,H$1,FALSE),VLOOKUP($A1052,Pit!$A$4:$BA$1686,H$2,FALSE))</f>
        <v>21</v>
      </c>
      <c r="I1052" s="14" t="str">
        <f>IF($C1052="B",VLOOKUP($A1052,Bat!$A$4:$BG$1500,I$1,FALSE),VLOOKUP($A1052,Pit!$A$4:$BA$1686,I$2,FALSE))</f>
        <v>R</v>
      </c>
      <c r="J1052" s="14" t="str">
        <f>IF($C1052="B",VLOOKUP($A1052,Bat!$A$4:$BG$1500,J$1,FALSE),VLOOKUP($A1052,Pit!$A$4:$BA$1686,J$2,FALSE))</f>
        <v>R</v>
      </c>
      <c r="K1052" s="14" t="str">
        <f>IF($C1052="B",VLOOKUP($A1052,Bat!$A$4:$BG$1500,K$1,FALSE),VLOOKUP($A1052,Pit!$A$4:$BA$1686,K$2,FALSE))</f>
        <v>Normal</v>
      </c>
      <c r="L1052" s="15" t="str">
        <f>IF($C1052="B",VLOOKUP($A1052,Bat!$A$4:$BG$1500,L$1,FALSE),VLOOKUP($A1052,Pit!$A$4:$BA$1686,L$2,FALSE))</f>
        <v>Normal</v>
      </c>
      <c r="M1052" s="14">
        <f>IF($C1052="B",VLOOKUP($A1052,Bat!$A$4:$BG$1500,M$1,FALSE),VLOOKUP($A1052,Pit!$A$4:$BA$1686,M$2,FALSE))</f>
        <v>2</v>
      </c>
      <c r="N1052" s="14">
        <f>IF($C1052="B",VLOOKUP($A1052,Bat!$A$4:$BG$1500,N$1,FALSE),VLOOKUP($A1052,Pit!$A$4:$BA$1686,N$2,FALSE))</f>
        <v>3</v>
      </c>
      <c r="O1052" s="14">
        <f>IF($C1052="B",VLOOKUP($A1052,Bat!$A$4:$BG$1500,O$1,FALSE),VLOOKUP($A1052,Pit!$A$4:$BA$1686,O$2,FALSE))</f>
        <v>3</v>
      </c>
      <c r="P1052" s="14">
        <f>IF($C1052="B",VLOOKUP($A1052,Bat!$A$4:$BG$1500,P$1,FALSE),VLOOKUP($A1052,Pit!$A$4:$BA$1686,P$2,FALSE))</f>
        <v>5</v>
      </c>
      <c r="Q1052" s="15">
        <f>IF($C1052="B",VLOOKUP($A1052,Bat!$A$4:$BG$1500,Q$1,FALSE),VLOOKUP($A1052,Pit!$A$4:$BA$1686,Q$2,FALSE))</f>
        <v>2</v>
      </c>
      <c r="R1052" s="16">
        <f>IF($C1052="B",VLOOKUP($A1052,Bat!$A$4:$BG$1500,R$1,FALSE),VLOOKUP($A1052,Pit!$A$4:$BA$1686,R$2,FALSE))</f>
        <v>101.67766603957111</v>
      </c>
      <c r="S1052" s="17">
        <f>IF($C1052="B",VLOOKUP($A1052,Bat!$A$4:$BG$1500,S$1,FALSE),VLOOKUP($A1052,Pit!$A$4:$BA$1686,S$2,FALSE))</f>
        <v>-1.343222382129462</v>
      </c>
      <c r="T1052" s="48" t="str">
        <f>IF($C1052="B",VLOOKUP($A1052,Bat!$A$4:$BG$1500,T$1,FALSE),VLOOKUP($A1052,Pit!$A$4:$BA$1686,T$2,FALSE))</f>
        <v>$38k</v>
      </c>
      <c r="U1052" s="19">
        <f>IF($C1052="B",VLOOKUP($A1052,Bat!$A$4:$AU$1464,46,FALSE),VLOOKUP($A1052,Pit!$A$4:$BD$1664,55,FALSE))</f>
        <v>800</v>
      </c>
      <c r="V1052" s="19">
        <f>IF($C1052="B",VLOOKUP($A1052,Bat!$A$4:$BA$1464,47,FALSE),VLOOKUP($A1052,Pit!$A$4:$BF$1664,56,FALSE))</f>
        <v>800</v>
      </c>
      <c r="W1052" s="19">
        <f>IF($C1052="B",VLOOKUP($A1052,Bat!$A$4:$BA$1464,48,FALSE),VLOOKUP($A1052,Pit!$A$4:$BF$1664,57,FALSE))</f>
        <v>0</v>
      </c>
      <c r="X1052" s="14">
        <f t="shared" si="72"/>
        <v>1910</v>
      </c>
      <c r="Y1052" s="20">
        <f t="shared" si="73"/>
        <v>1060</v>
      </c>
      <c r="Z1052" s="14" t="str">
        <f>IFERROR(VLOOKUP($D1052,Results37!$F$3:$L$1396,Z$1,FALSE),"")</f>
        <v/>
      </c>
      <c r="AA1052" s="43" t="str">
        <f>IF(ISERROR(VLOOKUP(D1052,Results37!$F$3:$O$1399,AA$1,FALSE)),"",IF(VLOOKUP(D1052,Results37!$F$3:$O$1399,AA$1+1,FALSE)=1,"S"&amp;VLOOKUP(D1052,Results37!$F$3:$O$1399,AA$1,FALSE),VLOOKUP(D1052,Results37!$F$3:$O$1399,AA$1,FALSE)))</f>
        <v/>
      </c>
      <c r="AB1052" s="14" t="str">
        <f>IFERROR(VLOOKUP($D1052,Results37!$F$3:$L$1396,AB$1,FALSE),"")</f>
        <v/>
      </c>
      <c r="AC1052" s="14" t="str">
        <f>IFERROR(VLOOKUP($D1052,Results37!$F$3:$L$1396,AC$1,FALSE),"")</f>
        <v/>
      </c>
      <c r="AD1052" s="14" t="e">
        <f t="shared" si="74"/>
        <v>#VALUE!</v>
      </c>
      <c r="AE1052" s="18" t="str">
        <f>IF(ISERROR(VLOOKUP($AC1052&amp;"-"&amp;$F1052&amp;" "&amp;G1052,Bonuses!$B$1:$G$1006,4,FALSE)),"",INT(VLOOKUP($AC1052&amp;"-"&amp;$F1052&amp;" "&amp;$G1052,Bonuses!$B$1:$G$1006,4,FALSE)))</f>
        <v/>
      </c>
      <c r="AF1052" s="14" t="str">
        <f>AA1052&amp;"."&amp;AB1052&amp;" ("&amp;Z1052&amp;") - "&amp;E1052&amp;" "&amp;F1052&amp;" "&amp;G1052</f>
        <v>. () - C Chris Keller</v>
      </c>
    </row>
    <row r="1053" spans="1:32" s="19" customFormat="1" hidden="1" x14ac:dyDescent="0.3">
      <c r="A1053" s="19">
        <v>11807</v>
      </c>
      <c r="B1053" s="19">
        <f t="shared" si="71"/>
        <v>0</v>
      </c>
      <c r="C1053" s="14" t="str">
        <f>IF(ISNUMBER(IFERROR(VLOOKUP($A1053,Pit!$A$4:$A$600,1,FALSE),"B")),"P","B")</f>
        <v>B</v>
      </c>
      <c r="D1053" s="15">
        <f>IF($C1053="B",VLOOKUP($A1053,Bat!$A$4:$BG$1500,D$1,FALSE),VLOOKUP($A1053,Pit!$A$4:$BA$1686,D$2,FALSE))</f>
        <v>11807</v>
      </c>
      <c r="E1053" s="14" t="str">
        <f>IF($C1053="B",VLOOKUP($A1053,Bat!$A$4:$BG$1500,E$1,FALSE),VLOOKUP($A1053,Pit!$A$4:$BA$1686,E$2,FALSE))</f>
        <v>3B</v>
      </c>
      <c r="F1053" s="14" t="str">
        <f>IF($C1053="B",VLOOKUP($A1053,Bat!$A$4:$BG$1500,F$1,FALSE),VLOOKUP($A1053,Pit!$A$4:$BA$1686,F$2,FALSE))</f>
        <v>Juan</v>
      </c>
      <c r="G1053" s="14" t="str">
        <f>IF($C1053="B",VLOOKUP($A1053,Bat!$A$4:$BG$1500,G$1,FALSE),VLOOKUP($A1053,Pit!$A$4:$BA$1686,G$2,FALSE))</f>
        <v>Vargas</v>
      </c>
      <c r="H1053" s="14">
        <f>IF($C1053="B",VLOOKUP($A1053,Bat!$A$4:$BG$1500,H$1,FALSE),VLOOKUP($A1053,Pit!$A$4:$BA$1686,H$2,FALSE))</f>
        <v>21</v>
      </c>
      <c r="I1053" s="14" t="str">
        <f>IF($C1053="B",VLOOKUP($A1053,Bat!$A$4:$BG$1500,I$1,FALSE),VLOOKUP($A1053,Pit!$A$4:$BA$1686,I$2,FALSE))</f>
        <v>S</v>
      </c>
      <c r="J1053" s="14" t="str">
        <f>IF($C1053="B",VLOOKUP($A1053,Bat!$A$4:$BG$1500,J$1,FALSE),VLOOKUP($A1053,Pit!$A$4:$BA$1686,J$2,FALSE))</f>
        <v>R</v>
      </c>
      <c r="K1053" s="14" t="str">
        <f>IF($C1053="B",VLOOKUP($A1053,Bat!$A$4:$BG$1500,K$1,FALSE),VLOOKUP($A1053,Pit!$A$4:$BA$1686,K$2,FALSE))</f>
        <v>Normal</v>
      </c>
      <c r="L1053" s="15" t="str">
        <f>IF($C1053="B",VLOOKUP($A1053,Bat!$A$4:$BG$1500,L$1,FALSE),VLOOKUP($A1053,Pit!$A$4:$BA$1686,L$2,FALSE))</f>
        <v>Normal</v>
      </c>
      <c r="M1053" s="14">
        <f>IF($C1053="B",VLOOKUP($A1053,Bat!$A$4:$BG$1500,M$1,FALSE),VLOOKUP($A1053,Pit!$A$4:$BA$1686,M$2,FALSE))</f>
        <v>2</v>
      </c>
      <c r="N1053" s="14">
        <f>IF($C1053="B",VLOOKUP($A1053,Bat!$A$4:$BG$1500,N$1,FALSE),VLOOKUP($A1053,Pit!$A$4:$BA$1686,N$2,FALSE))</f>
        <v>3</v>
      </c>
      <c r="O1053" s="14">
        <f>IF($C1053="B",VLOOKUP($A1053,Bat!$A$4:$BG$1500,O$1,FALSE),VLOOKUP($A1053,Pit!$A$4:$BA$1686,O$2,FALSE))</f>
        <v>4</v>
      </c>
      <c r="P1053" s="14">
        <f>IF($C1053="B",VLOOKUP($A1053,Bat!$A$4:$BG$1500,P$1,FALSE),VLOOKUP($A1053,Pit!$A$4:$BA$1686,P$2,FALSE))</f>
        <v>3</v>
      </c>
      <c r="Q1053" s="15">
        <f>IF($C1053="B",VLOOKUP($A1053,Bat!$A$4:$BG$1500,Q$1,FALSE),VLOOKUP($A1053,Pit!$A$4:$BA$1686,Q$2,FALSE))</f>
        <v>3</v>
      </c>
      <c r="R1053" s="16">
        <f>IF($C1053="B",VLOOKUP($A1053,Bat!$A$4:$BG$1500,R$1,FALSE),VLOOKUP($A1053,Pit!$A$4:$BA$1686,R$2,FALSE))</f>
        <v>101.7509060398344</v>
      </c>
      <c r="S1053" s="17">
        <f>IF($C1053="B",VLOOKUP($A1053,Bat!$A$4:$BG$1500,S$1,FALSE),VLOOKUP($A1053,Pit!$A$4:$BA$1686,S$2,FALSE))</f>
        <v>-1.3279233681011666</v>
      </c>
      <c r="T1053" s="48" t="str">
        <f>IF($C1053="B",VLOOKUP($A1053,Bat!$A$4:$BG$1500,T$1,FALSE),VLOOKUP($A1053,Pit!$A$4:$BA$1686,T$2,FALSE))</f>
        <v>-</v>
      </c>
      <c r="U1053" s="19">
        <f>IF($C1053="B",VLOOKUP($A1053,Bat!$A$4:$AU$1464,46,FALSE),VLOOKUP($A1053,Pit!$A$4:$BD$1664,55,FALSE))</f>
        <v>800</v>
      </c>
      <c r="V1053" s="19">
        <f>IF($C1053="B",VLOOKUP($A1053,Bat!$A$4:$BA$1464,47,FALSE),VLOOKUP($A1053,Pit!$A$4:$BF$1664,56,FALSE))</f>
        <v>800</v>
      </c>
      <c r="W1053" s="19">
        <f>IF($C1053="B",VLOOKUP($A1053,Bat!$A$4:$BA$1464,48,FALSE),VLOOKUP($A1053,Pit!$A$4:$BF$1664,57,FALSE))</f>
        <v>0</v>
      </c>
      <c r="X1053" s="14">
        <f t="shared" si="72"/>
        <v>1905</v>
      </c>
      <c r="Y1053" s="20">
        <f t="shared" si="73"/>
        <v>1055</v>
      </c>
      <c r="Z1053" s="14" t="str">
        <f>IFERROR(VLOOKUP($D1053,Results37!$F$3:$L$1396,Z$1,FALSE),"")</f>
        <v/>
      </c>
      <c r="AA1053" s="43" t="str">
        <f>IF(ISERROR(VLOOKUP(D1053,Results37!$F$3:$O$1399,AA$1,FALSE)),"",IF(VLOOKUP(D1053,Results37!$F$3:$O$1399,AA$1+1,FALSE)=1,"S"&amp;VLOOKUP(D1053,Results37!$F$3:$O$1399,AA$1,FALSE),VLOOKUP(D1053,Results37!$F$3:$O$1399,AA$1,FALSE)))</f>
        <v/>
      </c>
      <c r="AB1053" s="14" t="str">
        <f>IFERROR(VLOOKUP($D1053,Results37!$F$3:$L$1396,AB$1,FALSE),"")</f>
        <v/>
      </c>
      <c r="AC1053" s="14" t="str">
        <f>IFERROR(VLOOKUP($D1053,Results37!$F$3:$L$1396,AC$1,FALSE),"")</f>
        <v/>
      </c>
      <c r="AD1053" s="14" t="e">
        <f t="shared" si="74"/>
        <v>#VALUE!</v>
      </c>
      <c r="AE1053" s="18" t="str">
        <f>IF(ISERROR(VLOOKUP($AC1053&amp;"-"&amp;$F1053&amp;" "&amp;G1053,Bonuses!$B$1:$G$1006,4,FALSE)),"",INT(VLOOKUP($AC1053&amp;"-"&amp;$F1053&amp;" "&amp;$G1053,Bonuses!$B$1:$G$1006,4,FALSE)))</f>
        <v/>
      </c>
      <c r="AF1053" s="14" t="str">
        <f>IF(ISERROR(VLOOKUP($AC1053&amp;"-"&amp;$F1053,Bonuses!$B$1:$G$1006,5,FALSE)),"",IF(VLOOKUP($AC1053&amp;"-"&amp;$F1053,Bonuses!$B$1:$G$1006,5,FALSE)="","",VLOOKUP($AC1053&amp;"-"&amp;$F1053,Bonuses!$B$1:$G$1006,6,FALSE)&amp;" yrs, "&amp;VLOOKUP($AC1053&amp;"-"&amp;$F1053,Bonuses!$B$1:$G$1006,5,FALSE)))</f>
        <v/>
      </c>
    </row>
    <row r="1054" spans="1:32" s="19" customFormat="1" hidden="1" x14ac:dyDescent="0.3">
      <c r="A1054" s="19">
        <v>5450</v>
      </c>
      <c r="B1054" s="19">
        <f t="shared" si="71"/>
        <v>0</v>
      </c>
      <c r="C1054" s="14" t="str">
        <f>IF(ISNUMBER(IFERROR(VLOOKUP($A1054,Pit!$A$4:$A$600,1,FALSE),"B")),"P","B")</f>
        <v>P</v>
      </c>
      <c r="D1054" s="15">
        <f>IF($C1054="B",VLOOKUP($A1054,Bat!$A$4:$BG$1500,D$1,FALSE),VLOOKUP($A1054,Pit!$A$4:$BA$1686,D$2,FALSE))</f>
        <v>5450</v>
      </c>
      <c r="E1054" s="14" t="str">
        <f>IF($C1054="B",VLOOKUP($A1054,Bat!$A$4:$BG$1500,E$1,FALSE),VLOOKUP($A1054,Pit!$A$4:$BA$1686,E$2,FALSE))</f>
        <v>RP</v>
      </c>
      <c r="F1054" s="14" t="str">
        <f>IF($C1054="B",VLOOKUP($A1054,Bat!$A$4:$BG$1500,F$1,FALSE),VLOOKUP($A1054,Pit!$A$4:$BA$1686,F$2,FALSE))</f>
        <v>Drew</v>
      </c>
      <c r="G1054" s="14" t="str">
        <f>IF($C1054="B",VLOOKUP($A1054,Bat!$A$4:$BG$1500,G$1,FALSE),VLOOKUP($A1054,Pit!$A$4:$BA$1686,G$2,FALSE))</f>
        <v>O'Reilly</v>
      </c>
      <c r="H1054" s="14">
        <f>IF($C1054="B",VLOOKUP($A1054,Bat!$A$4:$BG$1500,H$1,FALSE),VLOOKUP($A1054,Pit!$A$4:$BA$1686,H$2,FALSE))</f>
        <v>21</v>
      </c>
      <c r="I1054" s="14" t="str">
        <f>IF($C1054="B",VLOOKUP($A1054,Bat!$A$4:$BG$1500,I$1,FALSE),VLOOKUP($A1054,Pit!$A$4:$BA$1686,I$2,FALSE))</f>
        <v>R</v>
      </c>
      <c r="J1054" s="14" t="str">
        <f>IF($C1054="B",VLOOKUP($A1054,Bat!$A$4:$BG$1500,J$1,FALSE),VLOOKUP($A1054,Pit!$A$4:$BA$1686,J$2,FALSE))</f>
        <v>L</v>
      </c>
      <c r="K1054" s="14" t="str">
        <f>IF($C1054="B",VLOOKUP($A1054,Bat!$A$4:$BG$1500,K$1,FALSE),VLOOKUP($A1054,Pit!$A$4:$BA$1686,K$2,FALSE))</f>
        <v>Low</v>
      </c>
      <c r="L1054" s="15" t="str">
        <f>IF($C1054="B",VLOOKUP($A1054,Bat!$A$4:$BG$1500,L$1,FALSE),VLOOKUP($A1054,Pit!$A$4:$BA$1686,L$2,FALSE))</f>
        <v>Low</v>
      </c>
      <c r="M1054" s="14">
        <f>IF($C1054="B",VLOOKUP($A1054,Bat!$A$4:$BG$1500,M$1,FALSE),VLOOKUP($A1054,Pit!$A$4:$BA$1686,M$2,FALSE))</f>
        <v>3</v>
      </c>
      <c r="N1054" s="14">
        <f>IF($C1054="B",VLOOKUP($A1054,Bat!$A$4:$BG$1500,N$1,FALSE),VLOOKUP($A1054,Pit!$A$4:$BA$1686,N$2,FALSE))</f>
        <v>2</v>
      </c>
      <c r="O1054" s="14">
        <f>IF($C1054="B",VLOOKUP($A1054,Bat!$A$4:$BG$1500,O$1,FALSE),VLOOKUP($A1054,Pit!$A$4:$BA$1686,O$2,FALSE))</f>
        <v>2</v>
      </c>
      <c r="P1054" s="14" t="str">
        <f>IF($C1054="B",VLOOKUP($A1054,Bat!$A$4:$BG$1500,P$1,FALSE),VLOOKUP($A1054,Pit!$A$4:$BA$1686,P$2,FALSE))</f>
        <v>89-91 Mph</v>
      </c>
      <c r="Q1054" s="15">
        <f>IF($C1054="B",VLOOKUP($A1054,Bat!$A$4:$BG$1500,Q$1,FALSE),VLOOKUP($A1054,Pit!$A$4:$BA$1686,Q$2,FALSE))</f>
        <v>6</v>
      </c>
      <c r="R1054" s="16">
        <f>IF($C1054="B",VLOOKUP($A1054,Bat!$A$4:$BG$1500,R$1,FALSE),VLOOKUP($A1054,Pit!$A$4:$BA$1686,R$2,FALSE))</f>
        <v>88.533873240263759</v>
      </c>
      <c r="S1054" s="17">
        <f>IF($C1054="B",VLOOKUP($A1054,Bat!$A$4:$BG$1500,S$1,FALSE),VLOOKUP($A1054,Pit!$A$4:$BA$1686,S$2,FALSE))</f>
        <v>-1.1499899556667106</v>
      </c>
      <c r="T1054" s="48" t="str">
        <f>IF($C1054="B",VLOOKUP($A1054,Bat!$A$4:$BG$1500,T$1,FALSE),VLOOKUP($A1054,Pit!$A$4:$BA$1686,T$2,FALSE))</f>
        <v>-</v>
      </c>
      <c r="U1054" s="19">
        <f>IF($C1054="B",VLOOKUP($A1054,Bat!$A$4:$AU$1464,46,FALSE),VLOOKUP($A1054,Pit!$A$4:$BD$1664,55,FALSE))</f>
        <v>800</v>
      </c>
      <c r="V1054" s="19">
        <f>IF($C1054="B",VLOOKUP($A1054,Bat!$A$4:$BA$1464,47,FALSE),VLOOKUP($A1054,Pit!$A$4:$BF$1664,56,FALSE))</f>
        <v>800</v>
      </c>
      <c r="W1054" s="19">
        <f>IF($C1054="B",VLOOKUP($A1054,Bat!$A$4:$BA$1464,48,FALSE),VLOOKUP($A1054,Pit!$A$4:$BF$1664,57,FALSE))</f>
        <v>0</v>
      </c>
      <c r="X1054" s="14">
        <f t="shared" si="72"/>
        <v>1874</v>
      </c>
      <c r="Y1054" s="20">
        <f t="shared" si="73"/>
        <v>1024</v>
      </c>
      <c r="Z1054" s="14" t="str">
        <f>IFERROR(VLOOKUP($D1054,Results37!$F$3:$L$1396,Z$1,FALSE),"")</f>
        <v/>
      </c>
      <c r="AA1054" s="43" t="str">
        <f>IF(ISERROR(VLOOKUP(D1054,Results37!$F$3:$O$1399,AA$1,FALSE)),"",IF(VLOOKUP(D1054,Results37!$F$3:$O$1399,AA$1+1,FALSE)=1,"S"&amp;VLOOKUP(D1054,Results37!$F$3:$O$1399,AA$1,FALSE),VLOOKUP(D1054,Results37!$F$3:$O$1399,AA$1,FALSE)))</f>
        <v/>
      </c>
      <c r="AB1054" s="14" t="str">
        <f>IFERROR(VLOOKUP($D1054,Results37!$F$3:$L$1396,AB$1,FALSE),"")</f>
        <v/>
      </c>
      <c r="AC1054" s="14" t="str">
        <f>IFERROR(VLOOKUP($D1054,Results37!$F$3:$L$1396,AC$1,FALSE),"")</f>
        <v/>
      </c>
      <c r="AD1054" s="14" t="e">
        <f t="shared" si="74"/>
        <v>#VALUE!</v>
      </c>
      <c r="AE1054" s="18" t="str">
        <f>IF(ISERROR(VLOOKUP($AC1054&amp;"-"&amp;$F1054&amp;" "&amp;G1054,Bonuses!$B$1:$G$1006,4,FALSE)),"",INT(VLOOKUP($AC1054&amp;"-"&amp;$F1054&amp;" "&amp;$G1054,Bonuses!$B$1:$G$1006,4,FALSE)))</f>
        <v/>
      </c>
      <c r="AF1054" s="14" t="str">
        <f>AA1054&amp;"."&amp;AB1054&amp;" ("&amp;Z1054&amp;") - "&amp;E1054&amp;" "&amp;F1054&amp;" "&amp;G1054</f>
        <v>. () - RP Drew O'Reilly</v>
      </c>
    </row>
    <row r="1055" spans="1:32" s="19" customFormat="1" hidden="1" x14ac:dyDescent="0.3">
      <c r="A1055" s="19">
        <v>6031</v>
      </c>
      <c r="B1055" s="19">
        <f t="shared" si="71"/>
        <v>0</v>
      </c>
      <c r="C1055" s="14" t="str">
        <f>IF(ISNUMBER(IFERROR(VLOOKUP($A1055,Pit!$A$4:$A$600,1,FALSE),"B")),"P","B")</f>
        <v>B</v>
      </c>
      <c r="D1055" s="15">
        <f>IF($C1055="B",VLOOKUP($A1055,Bat!$A$4:$BG$1500,D$1,FALSE),VLOOKUP($A1055,Pit!$A$4:$BA$1686,D$2,FALSE))</f>
        <v>6031</v>
      </c>
      <c r="E1055" s="14" t="str">
        <f>IF($C1055="B",VLOOKUP($A1055,Bat!$A$4:$BG$1500,E$1,FALSE),VLOOKUP($A1055,Pit!$A$4:$BA$1686,E$2,FALSE))</f>
        <v>1B</v>
      </c>
      <c r="F1055" s="14" t="str">
        <f>IF($C1055="B",VLOOKUP($A1055,Bat!$A$4:$BG$1500,F$1,FALSE),VLOOKUP($A1055,Pit!$A$4:$BA$1686,F$2,FALSE))</f>
        <v>Brian</v>
      </c>
      <c r="G1055" s="14" t="str">
        <f>IF($C1055="B",VLOOKUP($A1055,Bat!$A$4:$BG$1500,G$1,FALSE),VLOOKUP($A1055,Pit!$A$4:$BA$1686,G$2,FALSE))</f>
        <v>Watson</v>
      </c>
      <c r="H1055" s="14">
        <f>IF($C1055="B",VLOOKUP($A1055,Bat!$A$4:$BG$1500,H$1,FALSE),VLOOKUP($A1055,Pit!$A$4:$BA$1686,H$2,FALSE))</f>
        <v>23</v>
      </c>
      <c r="I1055" s="14" t="str">
        <f>IF($C1055="B",VLOOKUP($A1055,Bat!$A$4:$BG$1500,I$1,FALSE),VLOOKUP($A1055,Pit!$A$4:$BA$1686,I$2,FALSE))</f>
        <v>R</v>
      </c>
      <c r="J1055" s="14" t="str">
        <f>IF($C1055="B",VLOOKUP($A1055,Bat!$A$4:$BG$1500,J$1,FALSE),VLOOKUP($A1055,Pit!$A$4:$BA$1686,J$2,FALSE))</f>
        <v>R</v>
      </c>
      <c r="K1055" s="14" t="str">
        <f>IF($C1055="B",VLOOKUP($A1055,Bat!$A$4:$BG$1500,K$1,FALSE),VLOOKUP($A1055,Pit!$A$4:$BA$1686,K$2,FALSE))</f>
        <v>Normal</v>
      </c>
      <c r="L1055" s="15" t="str">
        <f>IF($C1055="B",VLOOKUP($A1055,Bat!$A$4:$BG$1500,L$1,FALSE),VLOOKUP($A1055,Pit!$A$4:$BA$1686,L$2,FALSE))</f>
        <v>Normal</v>
      </c>
      <c r="M1055" s="14">
        <f>IF($C1055="B",VLOOKUP($A1055,Bat!$A$4:$BG$1500,M$1,FALSE),VLOOKUP($A1055,Pit!$A$4:$BA$1686,M$2,FALSE))</f>
        <v>2</v>
      </c>
      <c r="N1055" s="14">
        <f>IF($C1055="B",VLOOKUP($A1055,Bat!$A$4:$BG$1500,N$1,FALSE),VLOOKUP($A1055,Pit!$A$4:$BA$1686,N$2,FALSE))</f>
        <v>3</v>
      </c>
      <c r="O1055" s="14">
        <f>IF($C1055="B",VLOOKUP($A1055,Bat!$A$4:$BG$1500,O$1,FALSE),VLOOKUP($A1055,Pit!$A$4:$BA$1686,O$2,FALSE))</f>
        <v>3</v>
      </c>
      <c r="P1055" s="14">
        <f>IF($C1055="B",VLOOKUP($A1055,Bat!$A$4:$BG$1500,P$1,FALSE),VLOOKUP($A1055,Pit!$A$4:$BA$1686,P$2,FALSE))</f>
        <v>5</v>
      </c>
      <c r="Q1055" s="15">
        <f>IF($C1055="B",VLOOKUP($A1055,Bat!$A$4:$BG$1500,Q$1,FALSE),VLOOKUP($A1055,Pit!$A$4:$BA$1686,Q$2,FALSE))</f>
        <v>2</v>
      </c>
      <c r="R1055" s="16">
        <f>IF($C1055="B",VLOOKUP($A1055,Bat!$A$4:$BG$1500,R$1,FALSE),VLOOKUP($A1055,Pit!$A$4:$BA$1686,R$2,FALSE))</f>
        <v>101.73697115513687</v>
      </c>
      <c r="S1055" s="17">
        <f>IF($C1055="B",VLOOKUP($A1055,Bat!$A$4:$BG$1500,S$1,FALSE),VLOOKUP($A1055,Pit!$A$4:$BA$1686,S$2,FALSE))</f>
        <v>-1.3308342091129612</v>
      </c>
      <c r="T1055" s="48" t="str">
        <f>IF($C1055="B",VLOOKUP($A1055,Bat!$A$4:$BG$1500,T$1,FALSE),VLOOKUP($A1055,Pit!$A$4:$BA$1686,T$2,FALSE))</f>
        <v>-</v>
      </c>
      <c r="U1055" s="19">
        <f>IF($C1055="B",VLOOKUP($A1055,Bat!$A$4:$AU$1464,46,FALSE),VLOOKUP($A1055,Pit!$A$4:$BD$1664,55,FALSE))</f>
        <v>800</v>
      </c>
      <c r="V1055" s="19">
        <f>IF($C1055="B",VLOOKUP($A1055,Bat!$A$4:$BA$1464,47,FALSE),VLOOKUP($A1055,Pit!$A$4:$BF$1664,56,FALSE))</f>
        <v>800</v>
      </c>
      <c r="W1055" s="19">
        <f>IF($C1055="B",VLOOKUP($A1055,Bat!$A$4:$BA$1464,48,FALSE),VLOOKUP($A1055,Pit!$A$4:$BF$1664,57,FALSE))</f>
        <v>0</v>
      </c>
      <c r="X1055" s="14">
        <f t="shared" si="72"/>
        <v>1906</v>
      </c>
      <c r="Y1055" s="20">
        <f t="shared" si="73"/>
        <v>1056</v>
      </c>
      <c r="Z1055" s="14" t="str">
        <f>IFERROR(VLOOKUP($D1055,Results37!$F$3:$L$1396,Z$1,FALSE),"")</f>
        <v/>
      </c>
      <c r="AA1055" s="43" t="str">
        <f>IF(ISERROR(VLOOKUP(D1055,Results37!$F$3:$O$1399,AA$1,FALSE)),"",IF(VLOOKUP(D1055,Results37!$F$3:$O$1399,AA$1+1,FALSE)=1,"S"&amp;VLOOKUP(D1055,Results37!$F$3:$O$1399,AA$1,FALSE),VLOOKUP(D1055,Results37!$F$3:$O$1399,AA$1,FALSE)))</f>
        <v/>
      </c>
      <c r="AB1055" s="14" t="str">
        <f>IFERROR(VLOOKUP($D1055,Results37!$F$3:$L$1396,AB$1,FALSE),"")</f>
        <v/>
      </c>
      <c r="AC1055" s="14" t="str">
        <f>IFERROR(VLOOKUP($D1055,Results37!$F$3:$L$1396,AC$1,FALSE),"")</f>
        <v/>
      </c>
      <c r="AD1055" s="14" t="e">
        <f t="shared" si="74"/>
        <v>#VALUE!</v>
      </c>
      <c r="AE1055" s="18" t="str">
        <f>IF(ISERROR(VLOOKUP($AC1055&amp;"-"&amp;$F1055&amp;" "&amp;G1055,Bonuses!$B$1:$G$1006,4,FALSE)),"",INT(VLOOKUP($AC1055&amp;"-"&amp;$F1055&amp;" "&amp;$G1055,Bonuses!$B$1:$G$1006,4,FALSE)))</f>
        <v/>
      </c>
      <c r="AF1055" s="14" t="str">
        <f>IF(ISERROR(VLOOKUP($AC1055&amp;"-"&amp;$F1055,Bonuses!$B$1:$G$1006,5,FALSE)),"",IF(VLOOKUP($AC1055&amp;"-"&amp;$F1055,Bonuses!$B$1:$G$1006,5,FALSE)="","",VLOOKUP($AC1055&amp;"-"&amp;$F1055,Bonuses!$B$1:$G$1006,6,FALSE)&amp;" yrs, "&amp;VLOOKUP($AC1055&amp;"-"&amp;$F1055,Bonuses!$B$1:$G$1006,5,FALSE)))</f>
        <v/>
      </c>
    </row>
    <row r="1056" spans="1:32" s="19" customFormat="1" hidden="1" x14ac:dyDescent="0.3">
      <c r="A1056" s="19">
        <v>9771</v>
      </c>
      <c r="B1056" s="19">
        <f t="shared" si="71"/>
        <v>0</v>
      </c>
      <c r="C1056" s="14" t="str">
        <f>IF(ISNUMBER(IFERROR(VLOOKUP($A1056,Pit!$A$4:$A$600,1,FALSE),"B")),"P","B")</f>
        <v>P</v>
      </c>
      <c r="D1056" s="15">
        <f>IF($C1056="B",VLOOKUP($A1056,Bat!$A$4:$BG$1500,D$1,FALSE),VLOOKUP($A1056,Pit!$A$4:$BA$1686,D$2,FALSE))</f>
        <v>9771</v>
      </c>
      <c r="E1056" s="14" t="str">
        <f>IF($C1056="B",VLOOKUP($A1056,Bat!$A$4:$BG$1500,E$1,FALSE),VLOOKUP($A1056,Pit!$A$4:$BA$1686,E$2,FALSE))</f>
        <v>RP</v>
      </c>
      <c r="F1056" s="14" t="str">
        <f>IF($C1056="B",VLOOKUP($A1056,Bat!$A$4:$BG$1500,F$1,FALSE),VLOOKUP($A1056,Pit!$A$4:$BA$1686,F$2,FALSE))</f>
        <v>Ronald</v>
      </c>
      <c r="G1056" s="14" t="str">
        <f>IF($C1056="B",VLOOKUP($A1056,Bat!$A$4:$BG$1500,G$1,FALSE),VLOOKUP($A1056,Pit!$A$4:$BA$1686,G$2,FALSE))</f>
        <v>Harrison</v>
      </c>
      <c r="H1056" s="14">
        <f>IF($C1056="B",VLOOKUP($A1056,Bat!$A$4:$BG$1500,H$1,FALSE),VLOOKUP($A1056,Pit!$A$4:$BA$1686,H$2,FALSE))</f>
        <v>21</v>
      </c>
      <c r="I1056" s="14" t="str">
        <f>IF($C1056="B",VLOOKUP($A1056,Bat!$A$4:$BG$1500,I$1,FALSE),VLOOKUP($A1056,Pit!$A$4:$BA$1686,I$2,FALSE))</f>
        <v>R</v>
      </c>
      <c r="J1056" s="14" t="str">
        <f>IF($C1056="B",VLOOKUP($A1056,Bat!$A$4:$BG$1500,J$1,FALSE),VLOOKUP($A1056,Pit!$A$4:$BA$1686,J$2,FALSE))</f>
        <v>L</v>
      </c>
      <c r="K1056" s="14" t="str">
        <f>IF($C1056="B",VLOOKUP($A1056,Bat!$A$4:$BG$1500,K$1,FALSE),VLOOKUP($A1056,Pit!$A$4:$BA$1686,K$2,FALSE))</f>
        <v>Low</v>
      </c>
      <c r="L1056" s="15" t="str">
        <f>IF($C1056="B",VLOOKUP($A1056,Bat!$A$4:$BG$1500,L$1,FALSE),VLOOKUP($A1056,Pit!$A$4:$BA$1686,L$2,FALSE))</f>
        <v>Normal</v>
      </c>
      <c r="M1056" s="14">
        <f>IF($C1056="B",VLOOKUP($A1056,Bat!$A$4:$BG$1500,M$1,FALSE),VLOOKUP($A1056,Pit!$A$4:$BA$1686,M$2,FALSE))</f>
        <v>5</v>
      </c>
      <c r="N1056" s="14">
        <f>IF($C1056="B",VLOOKUP($A1056,Bat!$A$4:$BG$1500,N$1,FALSE),VLOOKUP($A1056,Pit!$A$4:$BA$1686,N$2,FALSE))</f>
        <v>1</v>
      </c>
      <c r="O1056" s="14">
        <f>IF($C1056="B",VLOOKUP($A1056,Bat!$A$4:$BG$1500,O$1,FALSE),VLOOKUP($A1056,Pit!$A$4:$BA$1686,O$2,FALSE))</f>
        <v>2</v>
      </c>
      <c r="P1056" s="14" t="str">
        <f>IF($C1056="B",VLOOKUP($A1056,Bat!$A$4:$BG$1500,P$1,FALSE),VLOOKUP($A1056,Pit!$A$4:$BA$1686,P$2,FALSE))</f>
        <v>91-93 Mph</v>
      </c>
      <c r="Q1056" s="15">
        <f>IF($C1056="B",VLOOKUP($A1056,Bat!$A$4:$BG$1500,Q$1,FALSE),VLOOKUP($A1056,Pit!$A$4:$BA$1686,Q$2,FALSE))</f>
        <v>4</v>
      </c>
      <c r="R1056" s="16">
        <f>IF($C1056="B",VLOOKUP($A1056,Bat!$A$4:$BG$1500,R$1,FALSE),VLOOKUP($A1056,Pit!$A$4:$BA$1686,R$2,FALSE))</f>
        <v>88.468572765995205</v>
      </c>
      <c r="S1056" s="17">
        <f>IF($C1056="B",VLOOKUP($A1056,Bat!$A$4:$BG$1500,S$1,FALSE),VLOOKUP($A1056,Pit!$A$4:$BA$1686,S$2,FALSE))</f>
        <v>-1.1560143596071426</v>
      </c>
      <c r="T1056" s="48" t="str">
        <f>IF($C1056="B",VLOOKUP($A1056,Bat!$A$4:$BG$1500,T$1,FALSE),VLOOKUP($A1056,Pit!$A$4:$BA$1686,T$2,FALSE))</f>
        <v>$20k</v>
      </c>
      <c r="U1056" s="19">
        <f>IF($C1056="B",VLOOKUP($A1056,Bat!$A$4:$AU$1464,46,FALSE),VLOOKUP($A1056,Pit!$A$4:$BD$1664,55,FALSE))</f>
        <v>800</v>
      </c>
      <c r="V1056" s="19">
        <f>IF($C1056="B",VLOOKUP($A1056,Bat!$A$4:$BA$1464,47,FALSE),VLOOKUP($A1056,Pit!$A$4:$BF$1664,56,FALSE))</f>
        <v>800</v>
      </c>
      <c r="W1056" s="19">
        <f>IF($C1056="B",VLOOKUP($A1056,Bat!$A$4:$BA$1464,48,FALSE),VLOOKUP($A1056,Pit!$A$4:$BF$1664,57,FALSE))</f>
        <v>0</v>
      </c>
      <c r="X1056" s="14">
        <f t="shared" si="72"/>
        <v>1876</v>
      </c>
      <c r="Y1056" s="20">
        <f t="shared" si="73"/>
        <v>1026</v>
      </c>
      <c r="Z1056" s="14" t="str">
        <f>IFERROR(VLOOKUP($D1056,Results37!$F$3:$L$1396,Z$1,FALSE),"")</f>
        <v/>
      </c>
      <c r="AA1056" s="43" t="str">
        <f>IF(ISERROR(VLOOKUP(D1056,Results37!$F$3:$O$1399,AA$1,FALSE)),"",IF(VLOOKUP(D1056,Results37!$F$3:$O$1399,AA$1+1,FALSE)=1,"S"&amp;VLOOKUP(D1056,Results37!$F$3:$O$1399,AA$1,FALSE),VLOOKUP(D1056,Results37!$F$3:$O$1399,AA$1,FALSE)))</f>
        <v/>
      </c>
      <c r="AB1056" s="14" t="str">
        <f>IFERROR(VLOOKUP($D1056,Results37!$F$3:$L$1396,AB$1,FALSE),"")</f>
        <v/>
      </c>
      <c r="AC1056" s="14" t="str">
        <f>IFERROR(VLOOKUP($D1056,Results37!$F$3:$L$1396,AC$1,FALSE),"")</f>
        <v/>
      </c>
      <c r="AD1056" s="14" t="e">
        <f t="shared" si="74"/>
        <v>#VALUE!</v>
      </c>
      <c r="AE1056" s="18" t="str">
        <f>IF(ISERROR(VLOOKUP($AC1056&amp;"-"&amp;$F1056&amp;" "&amp;G1056,Bonuses!$B$1:$G$1006,4,FALSE)),"",INT(VLOOKUP($AC1056&amp;"-"&amp;$F1056&amp;" "&amp;$G1056,Bonuses!$B$1:$G$1006,4,FALSE)))</f>
        <v/>
      </c>
      <c r="AF1056" s="14" t="str">
        <f>IF(ISERROR(VLOOKUP($AC1056&amp;"-"&amp;$F1056,Bonuses!$B$1:$G$1006,5,FALSE)),"",IF(VLOOKUP($AC1056&amp;"-"&amp;$F1056,Bonuses!$B$1:$G$1006,5,FALSE)="","",VLOOKUP($AC1056&amp;"-"&amp;$F1056,Bonuses!$B$1:$G$1006,6,FALSE)&amp;" yrs, "&amp;VLOOKUP($AC1056&amp;"-"&amp;$F1056,Bonuses!$B$1:$G$1006,5,FALSE)))</f>
        <v/>
      </c>
    </row>
    <row r="1057" spans="1:32" s="19" customFormat="1" hidden="1" x14ac:dyDescent="0.3">
      <c r="A1057" s="19">
        <v>8888</v>
      </c>
      <c r="B1057" s="19">
        <f t="shared" si="71"/>
        <v>0</v>
      </c>
      <c r="C1057" s="14" t="str">
        <f>IF(ISNUMBER(IFERROR(VLOOKUP($A1057,Pit!$A$4:$A$600,1,FALSE),"B")),"P","B")</f>
        <v>P</v>
      </c>
      <c r="D1057" s="15">
        <f>IF($C1057="B",VLOOKUP($A1057,Bat!$A$4:$BG$1500,D$1,FALSE),VLOOKUP($A1057,Pit!$A$4:$BA$1686,D$2,FALSE))</f>
        <v>8888</v>
      </c>
      <c r="E1057" s="14" t="str">
        <f>IF($C1057="B",VLOOKUP($A1057,Bat!$A$4:$BG$1500,E$1,FALSE),VLOOKUP($A1057,Pit!$A$4:$BA$1686,E$2,FALSE))</f>
        <v>RP</v>
      </c>
      <c r="F1057" s="14" t="str">
        <f>IF($C1057="B",VLOOKUP($A1057,Bat!$A$4:$BG$1500,F$1,FALSE),VLOOKUP($A1057,Pit!$A$4:$BA$1686,F$2,FALSE))</f>
        <v>Jude</v>
      </c>
      <c r="G1057" s="14" t="str">
        <f>IF($C1057="B",VLOOKUP($A1057,Bat!$A$4:$BG$1500,G$1,FALSE),VLOOKUP($A1057,Pit!$A$4:$BA$1686,G$2,FALSE))</f>
        <v>Holmes</v>
      </c>
      <c r="H1057" s="14">
        <f>IF($C1057="B",VLOOKUP($A1057,Bat!$A$4:$BG$1500,H$1,FALSE),VLOOKUP($A1057,Pit!$A$4:$BA$1686,H$2,FALSE))</f>
        <v>21</v>
      </c>
      <c r="I1057" s="14" t="str">
        <f>IF($C1057="B",VLOOKUP($A1057,Bat!$A$4:$BG$1500,I$1,FALSE),VLOOKUP($A1057,Pit!$A$4:$BA$1686,I$2,FALSE))</f>
        <v>R</v>
      </c>
      <c r="J1057" s="14" t="str">
        <f>IF($C1057="B",VLOOKUP($A1057,Bat!$A$4:$BG$1500,J$1,FALSE),VLOOKUP($A1057,Pit!$A$4:$BA$1686,J$2,FALSE))</f>
        <v>R</v>
      </c>
      <c r="K1057" s="14" t="str">
        <f>IF($C1057="B",VLOOKUP($A1057,Bat!$A$4:$BG$1500,K$1,FALSE),VLOOKUP($A1057,Pit!$A$4:$BA$1686,K$2,FALSE))</f>
        <v>Normal</v>
      </c>
      <c r="L1057" s="15" t="str">
        <f>IF($C1057="B",VLOOKUP($A1057,Bat!$A$4:$BG$1500,L$1,FALSE),VLOOKUP($A1057,Pit!$A$4:$BA$1686,L$2,FALSE))</f>
        <v>Normal</v>
      </c>
      <c r="M1057" s="14">
        <f>IF($C1057="B",VLOOKUP($A1057,Bat!$A$4:$BG$1500,M$1,FALSE),VLOOKUP($A1057,Pit!$A$4:$BA$1686,M$2,FALSE))</f>
        <v>4</v>
      </c>
      <c r="N1057" s="14">
        <f>IF($C1057="B",VLOOKUP($A1057,Bat!$A$4:$BG$1500,N$1,FALSE),VLOOKUP($A1057,Pit!$A$4:$BA$1686,N$2,FALSE))</f>
        <v>1</v>
      </c>
      <c r="O1057" s="14">
        <f>IF($C1057="B",VLOOKUP($A1057,Bat!$A$4:$BG$1500,O$1,FALSE),VLOOKUP($A1057,Pit!$A$4:$BA$1686,O$2,FALSE))</f>
        <v>2</v>
      </c>
      <c r="P1057" s="14" t="str">
        <f>IF($C1057="B",VLOOKUP($A1057,Bat!$A$4:$BG$1500,P$1,FALSE),VLOOKUP($A1057,Pit!$A$4:$BA$1686,P$2,FALSE))</f>
        <v>92-94 Mph</v>
      </c>
      <c r="Q1057" s="15">
        <f>IF($C1057="B",VLOOKUP($A1057,Bat!$A$4:$BG$1500,Q$1,FALSE),VLOOKUP($A1057,Pit!$A$4:$BA$1686,Q$2,FALSE))</f>
        <v>8</v>
      </c>
      <c r="R1057" s="16">
        <f>IF($C1057="B",VLOOKUP($A1057,Bat!$A$4:$BG$1500,R$1,FALSE),VLOOKUP($A1057,Pit!$A$4:$BA$1686,R$2,FALSE))</f>
        <v>86.445680729232237</v>
      </c>
      <c r="S1057" s="17">
        <f>IF($C1057="B",VLOOKUP($A1057,Bat!$A$4:$BG$1500,S$1,FALSE),VLOOKUP($A1057,Pit!$A$4:$BA$1686,S$2,FALSE))</f>
        <v>-1.3426396313811921</v>
      </c>
      <c r="T1057" s="48" t="str">
        <f>IF($C1057="B",VLOOKUP($A1057,Bat!$A$4:$BG$1500,T$1,FALSE),VLOOKUP($A1057,Pit!$A$4:$BA$1686,T$2,FALSE))</f>
        <v>-</v>
      </c>
      <c r="U1057" s="19">
        <f>IF($C1057="B",VLOOKUP($A1057,Bat!$A$4:$AU$1464,46,FALSE),VLOOKUP($A1057,Pit!$A$4:$BD$1664,55,FALSE))</f>
        <v>800</v>
      </c>
      <c r="V1057" s="19">
        <f>IF($C1057="B",VLOOKUP($A1057,Bat!$A$4:$BA$1464,47,FALSE),VLOOKUP($A1057,Pit!$A$4:$BF$1664,56,FALSE))</f>
        <v>800</v>
      </c>
      <c r="W1057" s="19">
        <f>IF($C1057="B",VLOOKUP($A1057,Bat!$A$4:$BA$1464,48,FALSE),VLOOKUP($A1057,Pit!$A$4:$BF$1664,57,FALSE))</f>
        <v>0</v>
      </c>
      <c r="X1057" s="14">
        <f t="shared" si="72"/>
        <v>1909</v>
      </c>
      <c r="Y1057" s="20">
        <f t="shared" si="73"/>
        <v>1059</v>
      </c>
      <c r="Z1057" s="14" t="str">
        <f>IFERROR(VLOOKUP($D1057,Results37!$F$3:$L$1396,Z$1,FALSE),"")</f>
        <v/>
      </c>
      <c r="AA1057" s="43" t="str">
        <f>IF(ISERROR(VLOOKUP(D1057,Results37!$F$3:$O$1399,AA$1,FALSE)),"",IF(VLOOKUP(D1057,Results37!$F$3:$O$1399,AA$1+1,FALSE)=1,"S"&amp;VLOOKUP(D1057,Results37!$F$3:$O$1399,AA$1,FALSE),VLOOKUP(D1057,Results37!$F$3:$O$1399,AA$1,FALSE)))</f>
        <v/>
      </c>
      <c r="AB1057" s="14" t="str">
        <f>IFERROR(VLOOKUP($D1057,Results37!$F$3:$L$1396,AB$1,FALSE),"")</f>
        <v/>
      </c>
      <c r="AC1057" s="14" t="str">
        <f>IFERROR(VLOOKUP($D1057,Results37!$F$3:$L$1396,AC$1,FALSE),"")</f>
        <v/>
      </c>
      <c r="AD1057" s="14" t="e">
        <f t="shared" si="74"/>
        <v>#VALUE!</v>
      </c>
      <c r="AE1057" s="18" t="str">
        <f>IF(ISERROR(VLOOKUP($AC1057&amp;"-"&amp;$F1057&amp;" "&amp;G1057,Bonuses!$B$1:$G$1006,4,FALSE)),"",INT(VLOOKUP($AC1057&amp;"-"&amp;$F1057&amp;" "&amp;$G1057,Bonuses!$B$1:$G$1006,4,FALSE)))</f>
        <v/>
      </c>
      <c r="AF1057" s="14" t="str">
        <f>IF(ISERROR(VLOOKUP($AC1057&amp;"-"&amp;$F1057,Bonuses!$B$1:$G$1006,5,FALSE)),"",IF(VLOOKUP($AC1057&amp;"-"&amp;$F1057,Bonuses!$B$1:$G$1006,5,FALSE)="","",VLOOKUP($AC1057&amp;"-"&amp;$F1057,Bonuses!$B$1:$G$1006,6,FALSE)&amp;" yrs, "&amp;VLOOKUP($AC1057&amp;"-"&amp;$F1057,Bonuses!$B$1:$G$1006,5,FALSE)))</f>
        <v/>
      </c>
    </row>
    <row r="1058" spans="1:32" s="19" customFormat="1" hidden="1" x14ac:dyDescent="0.3">
      <c r="A1058" s="19">
        <v>8568</v>
      </c>
      <c r="B1058" s="19">
        <f t="shared" si="71"/>
        <v>0</v>
      </c>
      <c r="C1058" s="14" t="str">
        <f>IF(ISNUMBER(IFERROR(VLOOKUP($A1058,Pit!$A$4:$A$600,1,FALSE),"B")),"P","B")</f>
        <v>B</v>
      </c>
      <c r="D1058" s="15">
        <f>IF($C1058="B",VLOOKUP($A1058,Bat!$A$4:$BG$1500,D$1,FALSE),VLOOKUP($A1058,Pit!$A$4:$BA$1686,D$2,FALSE))</f>
        <v>8568</v>
      </c>
      <c r="E1058" s="14" t="str">
        <f>IF($C1058="B",VLOOKUP($A1058,Bat!$A$4:$BG$1500,E$1,FALSE),VLOOKUP($A1058,Pit!$A$4:$BA$1686,E$2,FALSE))</f>
        <v>1B</v>
      </c>
      <c r="F1058" s="14" t="str">
        <f>IF($C1058="B",VLOOKUP($A1058,Bat!$A$4:$BG$1500,F$1,FALSE),VLOOKUP($A1058,Pit!$A$4:$BA$1686,F$2,FALSE))</f>
        <v>Raúl</v>
      </c>
      <c r="G1058" s="14" t="str">
        <f>IF($C1058="B",VLOOKUP($A1058,Bat!$A$4:$BG$1500,G$1,FALSE),VLOOKUP($A1058,Pit!$A$4:$BA$1686,G$2,FALSE))</f>
        <v>Beltrán</v>
      </c>
      <c r="H1058" s="14">
        <f>IF($C1058="B",VLOOKUP($A1058,Bat!$A$4:$BG$1500,H$1,FALSE),VLOOKUP($A1058,Pit!$A$4:$BA$1686,H$2,FALSE))</f>
        <v>21</v>
      </c>
      <c r="I1058" s="14" t="str">
        <f>IF($C1058="B",VLOOKUP($A1058,Bat!$A$4:$BG$1500,I$1,FALSE),VLOOKUP($A1058,Pit!$A$4:$BA$1686,I$2,FALSE))</f>
        <v>S</v>
      </c>
      <c r="J1058" s="14" t="str">
        <f>IF($C1058="B",VLOOKUP($A1058,Bat!$A$4:$BG$1500,J$1,FALSE),VLOOKUP($A1058,Pit!$A$4:$BA$1686,J$2,FALSE))</f>
        <v>R</v>
      </c>
      <c r="K1058" s="14" t="str">
        <f>IF($C1058="B",VLOOKUP($A1058,Bat!$A$4:$BG$1500,K$1,FALSE),VLOOKUP($A1058,Pit!$A$4:$BA$1686,K$2,FALSE))</f>
        <v>High</v>
      </c>
      <c r="L1058" s="15" t="str">
        <f>IF($C1058="B",VLOOKUP($A1058,Bat!$A$4:$BG$1500,L$1,FALSE),VLOOKUP($A1058,Pit!$A$4:$BA$1686,L$2,FALSE))</f>
        <v>Low</v>
      </c>
      <c r="M1058" s="14">
        <f>IF($C1058="B",VLOOKUP($A1058,Bat!$A$4:$BG$1500,M$1,FALSE),VLOOKUP($A1058,Pit!$A$4:$BA$1686,M$2,FALSE))</f>
        <v>3</v>
      </c>
      <c r="N1058" s="14">
        <f>IF($C1058="B",VLOOKUP($A1058,Bat!$A$4:$BG$1500,N$1,FALSE),VLOOKUP($A1058,Pit!$A$4:$BA$1686,N$2,FALSE))</f>
        <v>3</v>
      </c>
      <c r="O1058" s="14">
        <f>IF($C1058="B",VLOOKUP($A1058,Bat!$A$4:$BG$1500,O$1,FALSE),VLOOKUP($A1058,Pit!$A$4:$BA$1686,O$2,FALSE))</f>
        <v>2</v>
      </c>
      <c r="P1058" s="14">
        <f>IF($C1058="B",VLOOKUP($A1058,Bat!$A$4:$BG$1500,P$1,FALSE),VLOOKUP($A1058,Pit!$A$4:$BA$1686,P$2,FALSE))</f>
        <v>1</v>
      </c>
      <c r="Q1058" s="15">
        <f>IF($C1058="B",VLOOKUP($A1058,Bat!$A$4:$BG$1500,Q$1,FALSE),VLOOKUP($A1058,Pit!$A$4:$BA$1686,Q$2,FALSE))</f>
        <v>4</v>
      </c>
      <c r="R1058" s="16">
        <f>IF($C1058="B",VLOOKUP($A1058,Bat!$A$4:$BG$1500,R$1,FALSE),VLOOKUP($A1058,Pit!$A$4:$BA$1686,R$2,FALSE))</f>
        <v>101.46332415142939</v>
      </c>
      <c r="S1058" s="17">
        <f>IF($C1058="B",VLOOKUP($A1058,Bat!$A$4:$BG$1500,S$1,FALSE),VLOOKUP($A1058,Pit!$A$4:$BA$1686,S$2,FALSE))</f>
        <v>-1.3879959968446822</v>
      </c>
      <c r="T1058" s="48" t="str">
        <f>IF($C1058="B",VLOOKUP($A1058,Bat!$A$4:$BG$1500,T$1,FALSE),VLOOKUP($A1058,Pit!$A$4:$BA$1686,T$2,FALSE))</f>
        <v>-</v>
      </c>
      <c r="U1058" s="19">
        <f>IF($C1058="B",VLOOKUP($A1058,Bat!$A$4:$AU$1464,46,FALSE),VLOOKUP($A1058,Pit!$A$4:$BD$1664,55,FALSE))</f>
        <v>800</v>
      </c>
      <c r="V1058" s="19">
        <f>IF($C1058="B",VLOOKUP($A1058,Bat!$A$4:$BA$1464,47,FALSE),VLOOKUP($A1058,Pit!$A$4:$BF$1664,56,FALSE))</f>
        <v>800</v>
      </c>
      <c r="W1058" s="19">
        <f>IF($C1058="B",VLOOKUP($A1058,Bat!$A$4:$BA$1464,48,FALSE),VLOOKUP($A1058,Pit!$A$4:$BF$1664,57,FALSE))</f>
        <v>0</v>
      </c>
      <c r="X1058" s="14">
        <f t="shared" si="72"/>
        <v>1913</v>
      </c>
      <c r="Y1058" s="20">
        <f t="shared" si="73"/>
        <v>1063</v>
      </c>
      <c r="Z1058" s="14" t="str">
        <f>IFERROR(VLOOKUP($D1058,Results37!$F$3:$L$1396,Z$1,FALSE),"")</f>
        <v/>
      </c>
      <c r="AA1058" s="43" t="str">
        <f>IF(ISERROR(VLOOKUP(D1058,Results37!$F$3:$O$1399,AA$1,FALSE)),"",IF(VLOOKUP(D1058,Results37!$F$3:$O$1399,AA$1+1,FALSE)=1,"S"&amp;VLOOKUP(D1058,Results37!$F$3:$O$1399,AA$1,FALSE),VLOOKUP(D1058,Results37!$F$3:$O$1399,AA$1,FALSE)))</f>
        <v/>
      </c>
      <c r="AB1058" s="14" t="str">
        <f>IFERROR(VLOOKUP($D1058,Results37!$F$3:$L$1396,AB$1,FALSE),"")</f>
        <v/>
      </c>
      <c r="AC1058" s="14" t="str">
        <f>IFERROR(VLOOKUP($D1058,Results37!$F$3:$L$1396,AC$1,FALSE),"")</f>
        <v/>
      </c>
      <c r="AD1058" s="14" t="e">
        <f t="shared" si="74"/>
        <v>#VALUE!</v>
      </c>
      <c r="AE1058" s="18" t="str">
        <f>IF(ISERROR(VLOOKUP($AC1058&amp;"-"&amp;$F1058&amp;" "&amp;G1058,Bonuses!$B$1:$G$1006,4,FALSE)),"",INT(VLOOKUP($AC1058&amp;"-"&amp;$F1058&amp;" "&amp;$G1058,Bonuses!$B$1:$G$1006,4,FALSE)))</f>
        <v/>
      </c>
      <c r="AF1058" s="14" t="str">
        <f>AA1058&amp;"."&amp;AB1058&amp;" ("&amp;Z1058&amp;") - "&amp;E1058&amp;" "&amp;F1058&amp;" "&amp;G1058</f>
        <v>. () - 1B Raúl Beltrán</v>
      </c>
    </row>
    <row r="1059" spans="1:32" s="19" customFormat="1" hidden="1" x14ac:dyDescent="0.3">
      <c r="A1059" s="19">
        <v>9992</v>
      </c>
      <c r="B1059" s="19">
        <f t="shared" si="71"/>
        <v>0</v>
      </c>
      <c r="C1059" s="14" t="str">
        <f>IF(ISNUMBER(IFERROR(VLOOKUP($A1059,Pit!$A$4:$A$600,1,FALSE),"B")),"P","B")</f>
        <v>B</v>
      </c>
      <c r="D1059" s="15">
        <f>IF($C1059="B",VLOOKUP($A1059,Bat!$A$4:$BG$1500,D$1,FALSE),VLOOKUP($A1059,Pit!$A$4:$BA$1686,D$2,FALSE))</f>
        <v>9992</v>
      </c>
      <c r="E1059" s="14" t="str">
        <f>IF($C1059="B",VLOOKUP($A1059,Bat!$A$4:$BG$1500,E$1,FALSE),VLOOKUP($A1059,Pit!$A$4:$BA$1686,E$2,FALSE))</f>
        <v>C</v>
      </c>
      <c r="F1059" s="14" t="str">
        <f>IF($C1059="B",VLOOKUP($A1059,Bat!$A$4:$BG$1500,F$1,FALSE),VLOOKUP($A1059,Pit!$A$4:$BA$1686,F$2,FALSE))</f>
        <v>Marvin</v>
      </c>
      <c r="G1059" s="14" t="str">
        <f>IF($C1059="B",VLOOKUP($A1059,Bat!$A$4:$BG$1500,G$1,FALSE),VLOOKUP($A1059,Pit!$A$4:$BA$1686,G$2,FALSE))</f>
        <v>Dooley</v>
      </c>
      <c r="H1059" s="14">
        <f>IF($C1059="B",VLOOKUP($A1059,Bat!$A$4:$BG$1500,H$1,FALSE),VLOOKUP($A1059,Pit!$A$4:$BA$1686,H$2,FALSE))</f>
        <v>21</v>
      </c>
      <c r="I1059" s="14" t="str">
        <f>IF($C1059="B",VLOOKUP($A1059,Bat!$A$4:$BG$1500,I$1,FALSE),VLOOKUP($A1059,Pit!$A$4:$BA$1686,I$2,FALSE))</f>
        <v>R</v>
      </c>
      <c r="J1059" s="14" t="str">
        <f>IF($C1059="B",VLOOKUP($A1059,Bat!$A$4:$BG$1500,J$1,FALSE),VLOOKUP($A1059,Pit!$A$4:$BA$1686,J$2,FALSE))</f>
        <v>R</v>
      </c>
      <c r="K1059" s="14" t="str">
        <f>IF($C1059="B",VLOOKUP($A1059,Bat!$A$4:$BG$1500,K$1,FALSE),VLOOKUP($A1059,Pit!$A$4:$BA$1686,K$2,FALSE))</f>
        <v>Low</v>
      </c>
      <c r="L1059" s="15" t="str">
        <f>IF($C1059="B",VLOOKUP($A1059,Bat!$A$4:$BG$1500,L$1,FALSE),VLOOKUP($A1059,Pit!$A$4:$BA$1686,L$2,FALSE))</f>
        <v>Normal</v>
      </c>
      <c r="M1059" s="14">
        <f>IF($C1059="B",VLOOKUP($A1059,Bat!$A$4:$BG$1500,M$1,FALSE),VLOOKUP($A1059,Pit!$A$4:$BA$1686,M$2,FALSE))</f>
        <v>2</v>
      </c>
      <c r="N1059" s="14">
        <f>IF($C1059="B",VLOOKUP($A1059,Bat!$A$4:$BG$1500,N$1,FALSE),VLOOKUP($A1059,Pit!$A$4:$BA$1686,N$2,FALSE))</f>
        <v>3</v>
      </c>
      <c r="O1059" s="14">
        <f>IF($C1059="B",VLOOKUP($A1059,Bat!$A$4:$BG$1500,O$1,FALSE),VLOOKUP($A1059,Pit!$A$4:$BA$1686,O$2,FALSE))</f>
        <v>5</v>
      </c>
      <c r="P1059" s="14">
        <f>IF($C1059="B",VLOOKUP($A1059,Bat!$A$4:$BG$1500,P$1,FALSE),VLOOKUP($A1059,Pit!$A$4:$BA$1686,P$2,FALSE))</f>
        <v>4</v>
      </c>
      <c r="Q1059" s="15">
        <f>IF($C1059="B",VLOOKUP($A1059,Bat!$A$4:$BG$1500,Q$1,FALSE),VLOOKUP($A1059,Pit!$A$4:$BA$1686,Q$2,FALSE))</f>
        <v>2</v>
      </c>
      <c r="R1059" s="16">
        <f>IF($C1059="B",VLOOKUP($A1059,Bat!$A$4:$BG$1500,R$1,FALSE),VLOOKUP($A1059,Pit!$A$4:$BA$1686,R$2,FALSE))</f>
        <v>101.46190440043311</v>
      </c>
      <c r="S1059" s="17">
        <f>IF($C1059="B",VLOOKUP($A1059,Bat!$A$4:$BG$1500,S$1,FALSE),VLOOKUP($A1059,Pit!$A$4:$BA$1686,S$2,FALSE))</f>
        <v>-1.3882925668928887</v>
      </c>
      <c r="T1059" s="48" t="str">
        <f>IF($C1059="B",VLOOKUP($A1059,Bat!$A$4:$BG$1500,T$1,FALSE),VLOOKUP($A1059,Pit!$A$4:$BA$1686,T$2,FALSE))</f>
        <v>-</v>
      </c>
      <c r="U1059" s="19">
        <f>IF($C1059="B",VLOOKUP($A1059,Bat!$A$4:$AU$1464,46,FALSE),VLOOKUP($A1059,Pit!$A$4:$BD$1664,55,FALSE))</f>
        <v>800</v>
      </c>
      <c r="V1059" s="19">
        <f>IF($C1059="B",VLOOKUP($A1059,Bat!$A$4:$BA$1464,47,FALSE),VLOOKUP($A1059,Pit!$A$4:$BF$1664,56,FALSE))</f>
        <v>800</v>
      </c>
      <c r="W1059" s="19">
        <f>IF($C1059="B",VLOOKUP($A1059,Bat!$A$4:$BA$1464,48,FALSE),VLOOKUP($A1059,Pit!$A$4:$BF$1664,57,FALSE))</f>
        <v>0</v>
      </c>
      <c r="X1059" s="14">
        <f t="shared" si="72"/>
        <v>1914</v>
      </c>
      <c r="Y1059" s="20">
        <f t="shared" si="73"/>
        <v>1064</v>
      </c>
      <c r="Z1059" s="14">
        <f>IFERROR(VLOOKUP($D1059,Results37!$F$3:$L$1396,Z$1,FALSE),"")</f>
        <v>480</v>
      </c>
      <c r="AA1059" s="43">
        <f>IF(ISERROR(VLOOKUP(D1059,Results37!$F$3:$O$1399,AA$1,FALSE)),"",IF(VLOOKUP(D1059,Results37!$F$3:$O$1399,AA$1+1,FALSE)=1,"S"&amp;VLOOKUP(D1059,Results37!$F$3:$O$1399,AA$1,FALSE),VLOOKUP(D1059,Results37!$F$3:$O$1399,AA$1,FALSE)))</f>
        <v>16</v>
      </c>
      <c r="AB1059" s="14">
        <f>IFERROR(VLOOKUP($D1059,Results37!$F$3:$L$1396,AB$1,FALSE),"")</f>
        <v>12</v>
      </c>
      <c r="AC1059" s="14" t="str">
        <f>IFERROR(VLOOKUP($D1059,Results37!$F$3:$L$1396,AC$1,FALSE),"")</f>
        <v>Okinawa Shisa</v>
      </c>
      <c r="AD1059" s="14">
        <f t="shared" si="74"/>
        <v>1434</v>
      </c>
      <c r="AE1059" s="18" t="str">
        <f>IF(ISERROR(VLOOKUP($AC1059&amp;"-"&amp;$F1059&amp;" "&amp;G1059,Bonuses!$B$1:$G$1006,4,FALSE)),"",INT(VLOOKUP($AC1059&amp;"-"&amp;$F1059&amp;" "&amp;$G1059,Bonuses!$B$1:$G$1006,4,FALSE)))</f>
        <v/>
      </c>
      <c r="AF1059" s="14" t="str">
        <f>IF(ISERROR(VLOOKUP($AC1059&amp;"-"&amp;$F1059,Bonuses!$B$1:$G$1006,5,FALSE)),"",IF(VLOOKUP($AC1059&amp;"-"&amp;$F1059,Bonuses!$B$1:$G$1006,5,FALSE)="","",VLOOKUP($AC1059&amp;"-"&amp;$F1059,Bonuses!$B$1:$G$1006,6,FALSE)&amp;" yrs, "&amp;VLOOKUP($AC1059&amp;"-"&amp;$F1059,Bonuses!$B$1:$G$1006,5,FALSE)))</f>
        <v/>
      </c>
    </row>
    <row r="1060" spans="1:32" s="19" customFormat="1" hidden="1" x14ac:dyDescent="0.3">
      <c r="A1060" s="19">
        <v>7176</v>
      </c>
      <c r="B1060" s="19">
        <f t="shared" si="71"/>
        <v>0</v>
      </c>
      <c r="C1060" s="14" t="str">
        <f>IF(ISNUMBER(IFERROR(VLOOKUP($A1060,Pit!$A$4:$A$600,1,FALSE),"B")),"P","B")</f>
        <v>B</v>
      </c>
      <c r="D1060" s="15">
        <f>IF($C1060="B",VLOOKUP($A1060,Bat!$A$4:$BG$1500,D$1,FALSE),VLOOKUP($A1060,Pit!$A$4:$BA$1686,D$2,FALSE))</f>
        <v>7176</v>
      </c>
      <c r="E1060" s="14" t="str">
        <f>IF($C1060="B",VLOOKUP($A1060,Bat!$A$4:$BG$1500,E$1,FALSE),VLOOKUP($A1060,Pit!$A$4:$BA$1686,E$2,FALSE))</f>
        <v>3B</v>
      </c>
      <c r="F1060" s="14" t="str">
        <f>IF($C1060="B",VLOOKUP($A1060,Bat!$A$4:$BG$1500,F$1,FALSE),VLOOKUP($A1060,Pit!$A$4:$BA$1686,F$2,FALSE))</f>
        <v>Dave</v>
      </c>
      <c r="G1060" s="14" t="str">
        <f>IF($C1060="B",VLOOKUP($A1060,Bat!$A$4:$BG$1500,G$1,FALSE),VLOOKUP($A1060,Pit!$A$4:$BA$1686,G$2,FALSE))</f>
        <v>Whitfield</v>
      </c>
      <c r="H1060" s="14">
        <f>IF($C1060="B",VLOOKUP($A1060,Bat!$A$4:$BG$1500,H$1,FALSE),VLOOKUP($A1060,Pit!$A$4:$BA$1686,H$2,FALSE))</f>
        <v>22</v>
      </c>
      <c r="I1060" s="14" t="str">
        <f>IF($C1060="B",VLOOKUP($A1060,Bat!$A$4:$BG$1500,I$1,FALSE),VLOOKUP($A1060,Pit!$A$4:$BA$1686,I$2,FALSE))</f>
        <v>R</v>
      </c>
      <c r="J1060" s="14" t="str">
        <f>IF($C1060="B",VLOOKUP($A1060,Bat!$A$4:$BG$1500,J$1,FALSE),VLOOKUP($A1060,Pit!$A$4:$BA$1686,J$2,FALSE))</f>
        <v>R</v>
      </c>
      <c r="K1060" s="14" t="str">
        <f>IF($C1060="B",VLOOKUP($A1060,Bat!$A$4:$BG$1500,K$1,FALSE),VLOOKUP($A1060,Pit!$A$4:$BA$1686,K$2,FALSE))</f>
        <v>Normal</v>
      </c>
      <c r="L1060" s="15" t="str">
        <f>IF($C1060="B",VLOOKUP($A1060,Bat!$A$4:$BG$1500,L$1,FALSE),VLOOKUP($A1060,Pit!$A$4:$BA$1686,L$2,FALSE))</f>
        <v>Normal</v>
      </c>
      <c r="M1060" s="14">
        <f>IF($C1060="B",VLOOKUP($A1060,Bat!$A$4:$BG$1500,M$1,FALSE),VLOOKUP($A1060,Pit!$A$4:$BA$1686,M$2,FALSE))</f>
        <v>2</v>
      </c>
      <c r="N1060" s="14">
        <f>IF($C1060="B",VLOOKUP($A1060,Bat!$A$4:$BG$1500,N$1,FALSE),VLOOKUP($A1060,Pit!$A$4:$BA$1686,N$2,FALSE))</f>
        <v>3</v>
      </c>
      <c r="O1060" s="14">
        <f>IF($C1060="B",VLOOKUP($A1060,Bat!$A$4:$BG$1500,O$1,FALSE),VLOOKUP($A1060,Pit!$A$4:$BA$1686,O$2,FALSE))</f>
        <v>4</v>
      </c>
      <c r="P1060" s="14">
        <f>IF($C1060="B",VLOOKUP($A1060,Bat!$A$4:$BG$1500,P$1,FALSE),VLOOKUP($A1060,Pit!$A$4:$BA$1686,P$2,FALSE))</f>
        <v>3</v>
      </c>
      <c r="Q1060" s="15">
        <f>IF($C1060="B",VLOOKUP($A1060,Bat!$A$4:$BG$1500,Q$1,FALSE),VLOOKUP($A1060,Pit!$A$4:$BA$1686,Q$2,FALSE))</f>
        <v>3</v>
      </c>
      <c r="R1060" s="16">
        <f>IF($C1060="B",VLOOKUP($A1060,Bat!$A$4:$BG$1500,R$1,FALSE),VLOOKUP($A1060,Pit!$A$4:$BA$1686,R$2,FALSE))</f>
        <v>101.64213257845563</v>
      </c>
      <c r="S1060" s="17">
        <f>IF($C1060="B",VLOOKUP($A1060,Bat!$A$4:$BG$1500,S$1,FALSE),VLOOKUP($A1060,Pit!$A$4:$BA$1686,S$2,FALSE))</f>
        <v>-1.3506449233381628</v>
      </c>
      <c r="T1060" s="48" t="str">
        <f>IF($C1060="B",VLOOKUP($A1060,Bat!$A$4:$BG$1500,T$1,FALSE),VLOOKUP($A1060,Pit!$A$4:$BA$1686,T$2,FALSE))</f>
        <v>-</v>
      </c>
      <c r="U1060" s="19">
        <f>IF($C1060="B",VLOOKUP($A1060,Bat!$A$4:$AU$1464,46,FALSE),VLOOKUP($A1060,Pit!$A$4:$BD$1664,55,FALSE))</f>
        <v>800</v>
      </c>
      <c r="V1060" s="19">
        <f>IF($C1060="B",VLOOKUP($A1060,Bat!$A$4:$BA$1464,47,FALSE),VLOOKUP($A1060,Pit!$A$4:$BF$1664,56,FALSE))</f>
        <v>800</v>
      </c>
      <c r="W1060" s="19">
        <f>IF($C1060="B",VLOOKUP($A1060,Bat!$A$4:$BA$1464,48,FALSE),VLOOKUP($A1060,Pit!$A$4:$BF$1664,57,FALSE))</f>
        <v>0</v>
      </c>
      <c r="X1060" s="14">
        <f t="shared" si="72"/>
        <v>1911</v>
      </c>
      <c r="Y1060" s="20">
        <f t="shared" si="73"/>
        <v>1061</v>
      </c>
      <c r="Z1060" s="14" t="str">
        <f>IFERROR(VLOOKUP($D1060,Results37!$F$3:$L$1396,Z$1,FALSE),"")</f>
        <v/>
      </c>
      <c r="AA1060" s="43" t="str">
        <f>IF(ISERROR(VLOOKUP(D1060,Results37!$F$3:$O$1399,AA$1,FALSE)),"",IF(VLOOKUP(D1060,Results37!$F$3:$O$1399,AA$1+1,FALSE)=1,"S"&amp;VLOOKUP(D1060,Results37!$F$3:$O$1399,AA$1,FALSE),VLOOKUP(D1060,Results37!$F$3:$O$1399,AA$1,FALSE)))</f>
        <v/>
      </c>
      <c r="AB1060" s="14" t="str">
        <f>IFERROR(VLOOKUP($D1060,Results37!$F$3:$L$1396,AB$1,FALSE),"")</f>
        <v/>
      </c>
      <c r="AC1060" s="14" t="str">
        <f>IFERROR(VLOOKUP($D1060,Results37!$F$3:$L$1396,AC$1,FALSE),"")</f>
        <v/>
      </c>
      <c r="AD1060" s="14" t="e">
        <f t="shared" si="74"/>
        <v>#VALUE!</v>
      </c>
      <c r="AE1060" s="18" t="str">
        <f>IF(ISERROR(VLOOKUP($AC1060&amp;"-"&amp;$F1060&amp;" "&amp;G1060,Bonuses!$B$1:$G$1006,4,FALSE)),"",INT(VLOOKUP($AC1060&amp;"-"&amp;$F1060&amp;" "&amp;$G1060,Bonuses!$B$1:$G$1006,4,FALSE)))</f>
        <v/>
      </c>
      <c r="AF1060" s="14" t="str">
        <f>IF(ISERROR(VLOOKUP($AC1060&amp;"-"&amp;$F1060,Bonuses!$B$1:$G$1006,5,FALSE)),"",IF(VLOOKUP($AC1060&amp;"-"&amp;$F1060,Bonuses!$B$1:$G$1006,5,FALSE)="","",VLOOKUP($AC1060&amp;"-"&amp;$F1060,Bonuses!$B$1:$G$1006,6,FALSE)&amp;" yrs, "&amp;VLOOKUP($AC1060&amp;"-"&amp;$F1060,Bonuses!$B$1:$G$1006,5,FALSE)))</f>
        <v/>
      </c>
    </row>
    <row r="1061" spans="1:32" s="19" customFormat="1" hidden="1" x14ac:dyDescent="0.3">
      <c r="A1061" s="19">
        <v>11949</v>
      </c>
      <c r="B1061" s="19">
        <f t="shared" si="71"/>
        <v>0</v>
      </c>
      <c r="C1061" s="14" t="str">
        <f>IF(ISNUMBER(IFERROR(VLOOKUP($A1061,Pit!$A$4:$A$600,1,FALSE),"B")),"P","B")</f>
        <v>B</v>
      </c>
      <c r="D1061" s="15">
        <f>IF($C1061="B",VLOOKUP($A1061,Bat!$A$4:$BG$1500,D$1,FALSE),VLOOKUP($A1061,Pit!$A$4:$BA$1686,D$2,FALSE))</f>
        <v>11949</v>
      </c>
      <c r="E1061" s="14" t="str">
        <f>IF($C1061="B",VLOOKUP($A1061,Bat!$A$4:$BG$1500,E$1,FALSE),VLOOKUP($A1061,Pit!$A$4:$BA$1686,E$2,FALSE))</f>
        <v>LF</v>
      </c>
      <c r="F1061" s="14" t="str">
        <f>IF($C1061="B",VLOOKUP($A1061,Bat!$A$4:$BG$1500,F$1,FALSE),VLOOKUP($A1061,Pit!$A$4:$BA$1686,F$2,FALSE))</f>
        <v>Paco</v>
      </c>
      <c r="G1061" s="14" t="str">
        <f>IF($C1061="B",VLOOKUP($A1061,Bat!$A$4:$BG$1500,G$1,FALSE),VLOOKUP($A1061,Pit!$A$4:$BA$1686,G$2,FALSE))</f>
        <v>Guzmán</v>
      </c>
      <c r="H1061" s="14">
        <f>IF($C1061="B",VLOOKUP($A1061,Bat!$A$4:$BG$1500,H$1,FALSE),VLOOKUP($A1061,Pit!$A$4:$BA$1686,H$2,FALSE))</f>
        <v>21</v>
      </c>
      <c r="I1061" s="14" t="str">
        <f>IF($C1061="B",VLOOKUP($A1061,Bat!$A$4:$BG$1500,I$1,FALSE),VLOOKUP($A1061,Pit!$A$4:$BA$1686,I$2,FALSE))</f>
        <v>R</v>
      </c>
      <c r="J1061" s="14" t="str">
        <f>IF($C1061="B",VLOOKUP($A1061,Bat!$A$4:$BG$1500,J$1,FALSE),VLOOKUP($A1061,Pit!$A$4:$BA$1686,J$2,FALSE))</f>
        <v>R</v>
      </c>
      <c r="K1061" s="14" t="str">
        <f>IF($C1061="B",VLOOKUP($A1061,Bat!$A$4:$BG$1500,K$1,FALSE),VLOOKUP($A1061,Pit!$A$4:$BA$1686,K$2,FALSE))</f>
        <v>Normal</v>
      </c>
      <c r="L1061" s="15" t="str">
        <f>IF($C1061="B",VLOOKUP($A1061,Bat!$A$4:$BG$1500,L$1,FALSE),VLOOKUP($A1061,Pit!$A$4:$BA$1686,L$2,FALSE))</f>
        <v>Normal</v>
      </c>
      <c r="M1061" s="14">
        <f>IF($C1061="B",VLOOKUP($A1061,Bat!$A$4:$BG$1500,M$1,FALSE),VLOOKUP($A1061,Pit!$A$4:$BA$1686,M$2,FALSE))</f>
        <v>2</v>
      </c>
      <c r="N1061" s="14">
        <f>IF($C1061="B",VLOOKUP($A1061,Bat!$A$4:$BG$1500,N$1,FALSE),VLOOKUP($A1061,Pit!$A$4:$BA$1686,N$2,FALSE))</f>
        <v>3</v>
      </c>
      <c r="O1061" s="14">
        <f>IF($C1061="B",VLOOKUP($A1061,Bat!$A$4:$BG$1500,O$1,FALSE),VLOOKUP($A1061,Pit!$A$4:$BA$1686,O$2,FALSE))</f>
        <v>4</v>
      </c>
      <c r="P1061" s="14">
        <f>IF($C1061="B",VLOOKUP($A1061,Bat!$A$4:$BG$1500,P$1,FALSE),VLOOKUP($A1061,Pit!$A$4:$BA$1686,P$2,FALSE))</f>
        <v>4</v>
      </c>
      <c r="Q1061" s="15">
        <f>IF($C1061="B",VLOOKUP($A1061,Bat!$A$4:$BG$1500,Q$1,FALSE),VLOOKUP($A1061,Pit!$A$4:$BA$1686,Q$2,FALSE))</f>
        <v>2</v>
      </c>
      <c r="R1061" s="16">
        <f>IF($C1061="B",VLOOKUP($A1061,Bat!$A$4:$BG$1500,R$1,FALSE),VLOOKUP($A1061,Pit!$A$4:$BA$1686,R$2,FALSE))</f>
        <v>101.60108952918347</v>
      </c>
      <c r="S1061" s="17">
        <f>IF($C1061="B",VLOOKUP($A1061,Bat!$A$4:$BG$1500,S$1,FALSE),VLOOKUP($A1061,Pit!$A$4:$BA$1686,S$2,FALSE))</f>
        <v>-1.3592183556746111</v>
      </c>
      <c r="T1061" s="48" t="str">
        <f>IF($C1061="B",VLOOKUP($A1061,Bat!$A$4:$BG$1500,T$1,FALSE),VLOOKUP($A1061,Pit!$A$4:$BA$1686,T$2,FALSE))</f>
        <v>$34k</v>
      </c>
      <c r="U1061" s="19">
        <f>IF($C1061="B",VLOOKUP($A1061,Bat!$A$4:$AU$1464,46,FALSE),VLOOKUP($A1061,Pit!$A$4:$BD$1664,55,FALSE))</f>
        <v>800</v>
      </c>
      <c r="V1061" s="19">
        <f>IF($C1061="B",VLOOKUP($A1061,Bat!$A$4:$BA$1464,47,FALSE),VLOOKUP($A1061,Pit!$A$4:$BF$1664,56,FALSE))</f>
        <v>800</v>
      </c>
      <c r="W1061" s="19">
        <f>IF($C1061="B",VLOOKUP($A1061,Bat!$A$4:$BA$1464,48,FALSE),VLOOKUP($A1061,Pit!$A$4:$BF$1664,57,FALSE))</f>
        <v>0</v>
      </c>
      <c r="X1061" s="14">
        <f t="shared" si="72"/>
        <v>1912</v>
      </c>
      <c r="Y1061" s="20">
        <f t="shared" si="73"/>
        <v>1062</v>
      </c>
      <c r="Z1061" s="14" t="str">
        <f>IFERROR(VLOOKUP($D1061,Results37!$F$3:$L$1396,Z$1,FALSE),"")</f>
        <v/>
      </c>
      <c r="AA1061" s="43" t="str">
        <f>IF(ISERROR(VLOOKUP(D1061,Results37!$F$3:$O$1399,AA$1,FALSE)),"",IF(VLOOKUP(D1061,Results37!$F$3:$O$1399,AA$1+1,FALSE)=1,"S"&amp;VLOOKUP(D1061,Results37!$F$3:$O$1399,AA$1,FALSE),VLOOKUP(D1061,Results37!$F$3:$O$1399,AA$1,FALSE)))</f>
        <v/>
      </c>
      <c r="AB1061" s="14" t="str">
        <f>IFERROR(VLOOKUP($D1061,Results37!$F$3:$L$1396,AB$1,FALSE),"")</f>
        <v/>
      </c>
      <c r="AC1061" s="14" t="str">
        <f>IFERROR(VLOOKUP($D1061,Results37!$F$3:$L$1396,AC$1,FALSE),"")</f>
        <v/>
      </c>
      <c r="AD1061" s="14" t="e">
        <f t="shared" si="74"/>
        <v>#VALUE!</v>
      </c>
      <c r="AE1061" s="18" t="str">
        <f>IF(ISERROR(VLOOKUP($AC1061&amp;"-"&amp;$F1061&amp;" "&amp;G1061,Bonuses!$B$1:$G$1006,4,FALSE)),"",INT(VLOOKUP($AC1061&amp;"-"&amp;$F1061&amp;" "&amp;$G1061,Bonuses!$B$1:$G$1006,4,FALSE)))</f>
        <v/>
      </c>
      <c r="AF1061" s="14" t="str">
        <f>IF(ISERROR(VLOOKUP($AC1061&amp;"-"&amp;$F1061,Bonuses!$B$1:$G$1006,5,FALSE)),"",IF(VLOOKUP($AC1061&amp;"-"&amp;$F1061,Bonuses!$B$1:$G$1006,5,FALSE)="","",VLOOKUP($AC1061&amp;"-"&amp;$F1061,Bonuses!$B$1:$G$1006,6,FALSE)&amp;" yrs, "&amp;VLOOKUP($AC1061&amp;"-"&amp;$F1061,Bonuses!$B$1:$G$1006,5,FALSE)))</f>
        <v/>
      </c>
    </row>
    <row r="1062" spans="1:32" s="19" customFormat="1" hidden="1" x14ac:dyDescent="0.3">
      <c r="A1062" s="19">
        <v>12308</v>
      </c>
      <c r="B1062" s="19">
        <f t="shared" si="71"/>
        <v>0</v>
      </c>
      <c r="C1062" s="14" t="str">
        <f>IF(ISNUMBER(IFERROR(VLOOKUP($A1062,Pit!$A$4:$A$600,1,FALSE),"B")),"P","B")</f>
        <v>B</v>
      </c>
      <c r="D1062" s="15">
        <f>IF($C1062="B",VLOOKUP($A1062,Bat!$A$4:$BG$1500,D$1,FALSE),VLOOKUP($A1062,Pit!$A$4:$BA$1686,D$2,FALSE))</f>
        <v>12308</v>
      </c>
      <c r="E1062" s="14" t="str">
        <f>IF($C1062="B",VLOOKUP($A1062,Bat!$A$4:$BG$1500,E$1,FALSE),VLOOKUP($A1062,Pit!$A$4:$BA$1686,E$2,FALSE))</f>
        <v>LF</v>
      </c>
      <c r="F1062" s="14" t="str">
        <f>IF($C1062="B",VLOOKUP($A1062,Bat!$A$4:$BG$1500,F$1,FALSE),VLOOKUP($A1062,Pit!$A$4:$BA$1686,F$2,FALSE))</f>
        <v>Matsu</v>
      </c>
      <c r="G1062" s="14" t="str">
        <f>IF($C1062="B",VLOOKUP($A1062,Bat!$A$4:$BG$1500,G$1,FALSE),VLOOKUP($A1062,Pit!$A$4:$BA$1686,G$2,FALSE))</f>
        <v>Matsuoka</v>
      </c>
      <c r="H1062" s="14">
        <f>IF($C1062="B",VLOOKUP($A1062,Bat!$A$4:$BG$1500,H$1,FALSE),VLOOKUP($A1062,Pit!$A$4:$BA$1686,H$2,FALSE))</f>
        <v>21</v>
      </c>
      <c r="I1062" s="14" t="str">
        <f>IF($C1062="B",VLOOKUP($A1062,Bat!$A$4:$BG$1500,I$1,FALSE),VLOOKUP($A1062,Pit!$A$4:$BA$1686,I$2,FALSE))</f>
        <v>L</v>
      </c>
      <c r="J1062" s="14" t="str">
        <f>IF($C1062="B",VLOOKUP($A1062,Bat!$A$4:$BG$1500,J$1,FALSE),VLOOKUP($A1062,Pit!$A$4:$BA$1686,J$2,FALSE))</f>
        <v>L</v>
      </c>
      <c r="K1062" s="14" t="str">
        <f>IF($C1062="B",VLOOKUP($A1062,Bat!$A$4:$BG$1500,K$1,FALSE),VLOOKUP($A1062,Pit!$A$4:$BA$1686,K$2,FALSE))</f>
        <v>Low</v>
      </c>
      <c r="L1062" s="15" t="str">
        <f>IF($C1062="B",VLOOKUP($A1062,Bat!$A$4:$BG$1500,L$1,FALSE),VLOOKUP($A1062,Pit!$A$4:$BA$1686,L$2,FALSE))</f>
        <v>Normal</v>
      </c>
      <c r="M1062" s="14">
        <f>IF($C1062="B",VLOOKUP($A1062,Bat!$A$4:$BG$1500,M$1,FALSE),VLOOKUP($A1062,Pit!$A$4:$BA$1686,M$2,FALSE))</f>
        <v>3</v>
      </c>
      <c r="N1062" s="14">
        <f>IF($C1062="B",VLOOKUP($A1062,Bat!$A$4:$BG$1500,N$1,FALSE),VLOOKUP($A1062,Pit!$A$4:$BA$1686,N$2,FALSE))</f>
        <v>3</v>
      </c>
      <c r="O1062" s="14">
        <f>IF($C1062="B",VLOOKUP($A1062,Bat!$A$4:$BG$1500,O$1,FALSE),VLOOKUP($A1062,Pit!$A$4:$BA$1686,O$2,FALSE))</f>
        <v>2</v>
      </c>
      <c r="P1062" s="14">
        <f>IF($C1062="B",VLOOKUP($A1062,Bat!$A$4:$BG$1500,P$1,FALSE),VLOOKUP($A1062,Pit!$A$4:$BA$1686,P$2,FALSE))</f>
        <v>2</v>
      </c>
      <c r="Q1062" s="15">
        <f>IF($C1062="B",VLOOKUP($A1062,Bat!$A$4:$BG$1500,Q$1,FALSE),VLOOKUP($A1062,Pit!$A$4:$BA$1686,Q$2,FALSE))</f>
        <v>4</v>
      </c>
      <c r="R1062" s="16">
        <f>IF($C1062="B",VLOOKUP($A1062,Bat!$A$4:$BG$1500,R$1,FALSE),VLOOKUP($A1062,Pit!$A$4:$BA$1686,R$2,FALSE))</f>
        <v>101.31884038552607</v>
      </c>
      <c r="S1062" s="17">
        <f>IF($C1062="B",VLOOKUP($A1062,Bat!$A$4:$BG$1500,S$1,FALSE),VLOOKUP($A1062,Pit!$A$4:$BA$1686,S$2,FALSE))</f>
        <v>-1.4181770338936885</v>
      </c>
      <c r="T1062" s="48" t="str">
        <f>IF($C1062="B",VLOOKUP($A1062,Bat!$A$4:$BG$1500,T$1,FALSE),VLOOKUP($A1062,Pit!$A$4:$BA$1686,T$2,FALSE))</f>
        <v>-</v>
      </c>
      <c r="U1062" s="19">
        <f>IF($C1062="B",VLOOKUP($A1062,Bat!$A$4:$AU$1464,46,FALSE),VLOOKUP($A1062,Pit!$A$4:$BD$1664,55,FALSE))</f>
        <v>800</v>
      </c>
      <c r="V1062" s="19">
        <f>IF($C1062="B",VLOOKUP($A1062,Bat!$A$4:$BA$1464,47,FALSE),VLOOKUP($A1062,Pit!$A$4:$BF$1664,56,FALSE))</f>
        <v>800</v>
      </c>
      <c r="W1062" s="19">
        <f>IF($C1062="B",VLOOKUP($A1062,Bat!$A$4:$BA$1464,48,FALSE),VLOOKUP($A1062,Pit!$A$4:$BF$1664,57,FALSE))</f>
        <v>0</v>
      </c>
      <c r="X1062" s="14">
        <f t="shared" si="72"/>
        <v>1919</v>
      </c>
      <c r="Y1062" s="20">
        <f t="shared" si="73"/>
        <v>1069</v>
      </c>
      <c r="Z1062" s="14" t="str">
        <f>IFERROR(VLOOKUP($D1062,Results37!$F$3:$L$1396,Z$1,FALSE),"")</f>
        <v/>
      </c>
      <c r="AA1062" s="43" t="str">
        <f>IF(ISERROR(VLOOKUP(D1062,Results37!$F$3:$O$1399,AA$1,FALSE)),"",IF(VLOOKUP(D1062,Results37!$F$3:$O$1399,AA$1+1,FALSE)=1,"S"&amp;VLOOKUP(D1062,Results37!$F$3:$O$1399,AA$1,FALSE),VLOOKUP(D1062,Results37!$F$3:$O$1399,AA$1,FALSE)))</f>
        <v/>
      </c>
      <c r="AB1062" s="14" t="str">
        <f>IFERROR(VLOOKUP($D1062,Results37!$F$3:$L$1396,AB$1,FALSE),"")</f>
        <v/>
      </c>
      <c r="AC1062" s="14" t="str">
        <f>IFERROR(VLOOKUP($D1062,Results37!$F$3:$L$1396,AC$1,FALSE),"")</f>
        <v/>
      </c>
      <c r="AD1062" s="14" t="e">
        <f t="shared" si="74"/>
        <v>#VALUE!</v>
      </c>
      <c r="AE1062" s="18" t="str">
        <f>IF(ISERROR(VLOOKUP($AC1062&amp;"-"&amp;$F1062&amp;" "&amp;G1062,Bonuses!$B$1:$G$1006,4,FALSE)),"",INT(VLOOKUP($AC1062&amp;"-"&amp;$F1062&amp;" "&amp;$G1062,Bonuses!$B$1:$G$1006,4,FALSE)))</f>
        <v/>
      </c>
      <c r="AF1062" s="14" t="str">
        <f>IF(ISERROR(VLOOKUP($AC1062&amp;"-"&amp;$F1062,Bonuses!$B$1:$G$1006,5,FALSE)),"",IF(VLOOKUP($AC1062&amp;"-"&amp;$F1062,Bonuses!$B$1:$G$1006,5,FALSE)="","",VLOOKUP($AC1062&amp;"-"&amp;$F1062,Bonuses!$B$1:$G$1006,6,FALSE)&amp;" yrs, "&amp;VLOOKUP($AC1062&amp;"-"&amp;$F1062,Bonuses!$B$1:$G$1006,5,FALSE)))</f>
        <v/>
      </c>
    </row>
    <row r="1063" spans="1:32" s="19" customFormat="1" hidden="1" x14ac:dyDescent="0.3">
      <c r="A1063" s="19">
        <v>18060</v>
      </c>
      <c r="B1063" s="19">
        <f t="shared" si="71"/>
        <v>0</v>
      </c>
      <c r="C1063" s="14" t="str">
        <f>IF(ISNUMBER(IFERROR(VLOOKUP($A1063,Pit!$A$4:$A$600,1,FALSE),"B")),"P","B")</f>
        <v>B</v>
      </c>
      <c r="D1063" s="15">
        <f>IF($C1063="B",VLOOKUP($A1063,Bat!$A$4:$BG$1500,D$1,FALSE),VLOOKUP($A1063,Pit!$A$4:$BA$1686,D$2,FALSE))</f>
        <v>18060</v>
      </c>
      <c r="E1063" s="14" t="str">
        <f>IF($C1063="B",VLOOKUP($A1063,Bat!$A$4:$BG$1500,E$1,FALSE),VLOOKUP($A1063,Pit!$A$4:$BA$1686,E$2,FALSE))</f>
        <v>1B</v>
      </c>
      <c r="F1063" s="14" t="str">
        <f>IF($C1063="B",VLOOKUP($A1063,Bat!$A$4:$BG$1500,F$1,FALSE),VLOOKUP($A1063,Pit!$A$4:$BA$1686,F$2,FALSE))</f>
        <v>Will</v>
      </c>
      <c r="G1063" s="14" t="str">
        <f>IF($C1063="B",VLOOKUP($A1063,Bat!$A$4:$BG$1500,G$1,FALSE),VLOOKUP($A1063,Pit!$A$4:$BA$1686,G$2,FALSE))</f>
        <v>Wilson</v>
      </c>
      <c r="H1063" s="14">
        <f>IF($C1063="B",VLOOKUP($A1063,Bat!$A$4:$BG$1500,H$1,FALSE),VLOOKUP($A1063,Pit!$A$4:$BA$1686,H$2,FALSE))</f>
        <v>22</v>
      </c>
      <c r="I1063" s="14" t="str">
        <f>IF($C1063="B",VLOOKUP($A1063,Bat!$A$4:$BG$1500,I$1,FALSE),VLOOKUP($A1063,Pit!$A$4:$BA$1686,I$2,FALSE))</f>
        <v>R</v>
      </c>
      <c r="J1063" s="14" t="str">
        <f>IF($C1063="B",VLOOKUP($A1063,Bat!$A$4:$BG$1500,J$1,FALSE),VLOOKUP($A1063,Pit!$A$4:$BA$1686,J$2,FALSE))</f>
        <v>R</v>
      </c>
      <c r="K1063" s="14" t="str">
        <f>IF($C1063="B",VLOOKUP($A1063,Bat!$A$4:$BG$1500,K$1,FALSE),VLOOKUP($A1063,Pit!$A$4:$BA$1686,K$2,FALSE))</f>
        <v>Normal</v>
      </c>
      <c r="L1063" s="15" t="str">
        <f>IF($C1063="B",VLOOKUP($A1063,Bat!$A$4:$BG$1500,L$1,FALSE),VLOOKUP($A1063,Pit!$A$4:$BA$1686,L$2,FALSE))</f>
        <v>Normal</v>
      </c>
      <c r="M1063" s="14">
        <f>IF($C1063="B",VLOOKUP($A1063,Bat!$A$4:$BG$1500,M$1,FALSE),VLOOKUP($A1063,Pit!$A$4:$BA$1686,M$2,FALSE))</f>
        <v>3</v>
      </c>
      <c r="N1063" s="14">
        <f>IF($C1063="B",VLOOKUP($A1063,Bat!$A$4:$BG$1500,N$1,FALSE),VLOOKUP($A1063,Pit!$A$4:$BA$1686,N$2,FALSE))</f>
        <v>2</v>
      </c>
      <c r="O1063" s="14">
        <f>IF($C1063="B",VLOOKUP($A1063,Bat!$A$4:$BG$1500,O$1,FALSE),VLOOKUP($A1063,Pit!$A$4:$BA$1686,O$2,FALSE))</f>
        <v>2</v>
      </c>
      <c r="P1063" s="14">
        <f>IF($C1063="B",VLOOKUP($A1063,Bat!$A$4:$BG$1500,P$1,FALSE),VLOOKUP($A1063,Pit!$A$4:$BA$1686,P$2,FALSE))</f>
        <v>2</v>
      </c>
      <c r="Q1063" s="15">
        <f>IF($C1063="B",VLOOKUP($A1063,Bat!$A$4:$BG$1500,Q$1,FALSE),VLOOKUP($A1063,Pit!$A$4:$BA$1686,Q$2,FALSE))</f>
        <v>3</v>
      </c>
      <c r="R1063" s="16">
        <f>IF($C1063="B",VLOOKUP($A1063,Bat!$A$4:$BG$1500,R$1,FALSE),VLOOKUP($A1063,Pit!$A$4:$BA$1686,R$2,FALSE))</f>
        <v>101.44168146341042</v>
      </c>
      <c r="S1063" s="17">
        <f>IF($C1063="B",VLOOKUP($A1063,Bat!$A$4:$BG$1500,S$1,FALSE),VLOOKUP($A1063,Pit!$A$4:$BA$1686,S$2,FALSE))</f>
        <v>-1.392516911459946</v>
      </c>
      <c r="T1063" s="48" t="str">
        <f>IF($C1063="B",VLOOKUP($A1063,Bat!$A$4:$BG$1500,T$1,FALSE),VLOOKUP($A1063,Pit!$A$4:$BA$1686,T$2,FALSE))</f>
        <v>-</v>
      </c>
      <c r="U1063" s="19">
        <f>IF($C1063="B",VLOOKUP($A1063,Bat!$A$4:$AU$1464,46,FALSE),VLOOKUP($A1063,Pit!$A$4:$BD$1664,55,FALSE))</f>
        <v>800</v>
      </c>
      <c r="V1063" s="19">
        <f>IF($C1063="B",VLOOKUP($A1063,Bat!$A$4:$BA$1464,47,FALSE),VLOOKUP($A1063,Pit!$A$4:$BF$1664,56,FALSE))</f>
        <v>800</v>
      </c>
      <c r="W1063" s="19">
        <f>IF($C1063="B",VLOOKUP($A1063,Bat!$A$4:$BA$1464,48,FALSE),VLOOKUP($A1063,Pit!$A$4:$BF$1664,57,FALSE))</f>
        <v>0</v>
      </c>
      <c r="X1063" s="14">
        <f t="shared" si="72"/>
        <v>1915</v>
      </c>
      <c r="Y1063" s="20">
        <f t="shared" si="73"/>
        <v>1065</v>
      </c>
      <c r="Z1063" s="14" t="str">
        <f>IFERROR(VLOOKUP($D1063,Results37!$F$3:$L$1396,Z$1,FALSE),"")</f>
        <v/>
      </c>
      <c r="AA1063" s="43" t="str">
        <f>IF(ISERROR(VLOOKUP(D1063,Results37!$F$3:$O$1399,AA$1,FALSE)),"",IF(VLOOKUP(D1063,Results37!$F$3:$O$1399,AA$1+1,FALSE)=1,"S"&amp;VLOOKUP(D1063,Results37!$F$3:$O$1399,AA$1,FALSE),VLOOKUP(D1063,Results37!$F$3:$O$1399,AA$1,FALSE)))</f>
        <v/>
      </c>
      <c r="AB1063" s="14" t="str">
        <f>IFERROR(VLOOKUP($D1063,Results37!$F$3:$L$1396,AB$1,FALSE),"")</f>
        <v/>
      </c>
      <c r="AC1063" s="14" t="str">
        <f>IFERROR(VLOOKUP($D1063,Results37!$F$3:$L$1396,AC$1,FALSE),"")</f>
        <v/>
      </c>
      <c r="AD1063" s="14" t="e">
        <f t="shared" si="74"/>
        <v>#VALUE!</v>
      </c>
      <c r="AE1063" s="18" t="str">
        <f>IF(ISERROR(VLOOKUP($AC1063&amp;"-"&amp;$F1063&amp;" "&amp;G1063,Bonuses!$B$1:$G$1006,4,FALSE)),"",INT(VLOOKUP($AC1063&amp;"-"&amp;$F1063&amp;" "&amp;$G1063,Bonuses!$B$1:$G$1006,4,FALSE)))</f>
        <v/>
      </c>
      <c r="AF1063" s="14" t="str">
        <f>IF(ISERROR(VLOOKUP($AC1063&amp;"-"&amp;$F1063,Bonuses!$B$1:$G$1006,5,FALSE)),"",IF(VLOOKUP($AC1063&amp;"-"&amp;$F1063,Bonuses!$B$1:$G$1006,5,FALSE)="","",VLOOKUP($AC1063&amp;"-"&amp;$F1063,Bonuses!$B$1:$G$1006,6,FALSE)&amp;" yrs, "&amp;VLOOKUP($AC1063&amp;"-"&amp;$F1063,Bonuses!$B$1:$G$1006,5,FALSE)))</f>
        <v/>
      </c>
    </row>
    <row r="1064" spans="1:32" s="19" customFormat="1" hidden="1" x14ac:dyDescent="0.3">
      <c r="A1064" s="19">
        <v>2439</v>
      </c>
      <c r="B1064" s="19">
        <f t="shared" si="71"/>
        <v>0</v>
      </c>
      <c r="C1064" s="14" t="str">
        <f>IF(ISNUMBER(IFERROR(VLOOKUP($A1064,Pit!$A$4:$A$600,1,FALSE),"B")),"P","B")</f>
        <v>B</v>
      </c>
      <c r="D1064" s="15">
        <f>IF($C1064="B",VLOOKUP($A1064,Bat!$A$4:$BG$1500,D$1,FALSE),VLOOKUP($A1064,Pit!$A$4:$BA$1686,D$2,FALSE))</f>
        <v>2439</v>
      </c>
      <c r="E1064" s="14" t="str">
        <f>IF($C1064="B",VLOOKUP($A1064,Bat!$A$4:$BG$1500,E$1,FALSE),VLOOKUP($A1064,Pit!$A$4:$BA$1686,E$2,FALSE))</f>
        <v>1B</v>
      </c>
      <c r="F1064" s="14" t="str">
        <f>IF($C1064="B",VLOOKUP($A1064,Bat!$A$4:$BG$1500,F$1,FALSE),VLOOKUP($A1064,Pit!$A$4:$BA$1686,F$2,FALSE))</f>
        <v>Ángelo</v>
      </c>
      <c r="G1064" s="14" t="str">
        <f>IF($C1064="B",VLOOKUP($A1064,Bat!$A$4:$BG$1500,G$1,FALSE),VLOOKUP($A1064,Pit!$A$4:$BA$1686,G$2,FALSE))</f>
        <v>Rodríguez</v>
      </c>
      <c r="H1064" s="14">
        <f>IF($C1064="B",VLOOKUP($A1064,Bat!$A$4:$BG$1500,H$1,FALSE),VLOOKUP($A1064,Pit!$A$4:$BA$1686,H$2,FALSE))</f>
        <v>22</v>
      </c>
      <c r="I1064" s="14" t="str">
        <f>IF($C1064="B",VLOOKUP($A1064,Bat!$A$4:$BG$1500,I$1,FALSE),VLOOKUP($A1064,Pit!$A$4:$BA$1686,I$2,FALSE))</f>
        <v>L</v>
      </c>
      <c r="J1064" s="14" t="str">
        <f>IF($C1064="B",VLOOKUP($A1064,Bat!$A$4:$BG$1500,J$1,FALSE),VLOOKUP($A1064,Pit!$A$4:$BA$1686,J$2,FALSE))</f>
        <v>L</v>
      </c>
      <c r="K1064" s="14" t="str">
        <f>IF($C1064="B",VLOOKUP($A1064,Bat!$A$4:$BG$1500,K$1,FALSE),VLOOKUP($A1064,Pit!$A$4:$BA$1686,K$2,FALSE))</f>
        <v>Normal</v>
      </c>
      <c r="L1064" s="15" t="str">
        <f>IF($C1064="B",VLOOKUP($A1064,Bat!$A$4:$BG$1500,L$1,FALSE),VLOOKUP($A1064,Pit!$A$4:$BA$1686,L$2,FALSE))</f>
        <v>Normal</v>
      </c>
      <c r="M1064" s="14">
        <f>IF($C1064="B",VLOOKUP($A1064,Bat!$A$4:$BG$1500,M$1,FALSE),VLOOKUP($A1064,Pit!$A$4:$BA$1686,M$2,FALSE))</f>
        <v>3</v>
      </c>
      <c r="N1064" s="14">
        <f>IF($C1064="B",VLOOKUP($A1064,Bat!$A$4:$BG$1500,N$1,FALSE),VLOOKUP($A1064,Pit!$A$4:$BA$1686,N$2,FALSE))</f>
        <v>3</v>
      </c>
      <c r="O1064" s="14">
        <f>IF($C1064="B",VLOOKUP($A1064,Bat!$A$4:$BG$1500,O$1,FALSE),VLOOKUP($A1064,Pit!$A$4:$BA$1686,O$2,FALSE))</f>
        <v>2</v>
      </c>
      <c r="P1064" s="14">
        <f>IF($C1064="B",VLOOKUP($A1064,Bat!$A$4:$BG$1500,P$1,FALSE),VLOOKUP($A1064,Pit!$A$4:$BA$1686,P$2,FALSE))</f>
        <v>2</v>
      </c>
      <c r="Q1064" s="15">
        <f>IF($C1064="B",VLOOKUP($A1064,Bat!$A$4:$BG$1500,Q$1,FALSE),VLOOKUP($A1064,Pit!$A$4:$BA$1686,Q$2,FALSE))</f>
        <v>2</v>
      </c>
      <c r="R1064" s="16">
        <f>IF($C1064="B",VLOOKUP($A1064,Bat!$A$4:$BG$1500,R$1,FALSE),VLOOKUP($A1064,Pit!$A$4:$BA$1686,R$2,FALSE))</f>
        <v>101.35430992899174</v>
      </c>
      <c r="S1064" s="17">
        <f>IF($C1064="B",VLOOKUP($A1064,Bat!$A$4:$BG$1500,S$1,FALSE),VLOOKUP($A1064,Pit!$A$4:$BA$1686,S$2,FALSE))</f>
        <v>-1.4107678443646381</v>
      </c>
      <c r="T1064" s="48" t="str">
        <f>IF($C1064="B",VLOOKUP($A1064,Bat!$A$4:$BG$1500,T$1,FALSE),VLOOKUP($A1064,Pit!$A$4:$BA$1686,T$2,FALSE))</f>
        <v>-</v>
      </c>
      <c r="U1064" s="19">
        <f>IF($C1064="B",VLOOKUP($A1064,Bat!$A$4:$AU$1464,46,FALSE),VLOOKUP($A1064,Pit!$A$4:$BD$1664,55,FALSE))</f>
        <v>800</v>
      </c>
      <c r="V1064" s="19">
        <f>IF($C1064="B",VLOOKUP($A1064,Bat!$A$4:$BA$1464,47,FALSE),VLOOKUP($A1064,Pit!$A$4:$BF$1664,56,FALSE))</f>
        <v>800</v>
      </c>
      <c r="W1064" s="19">
        <f>IF($C1064="B",VLOOKUP($A1064,Bat!$A$4:$BA$1464,48,FALSE),VLOOKUP($A1064,Pit!$A$4:$BF$1664,57,FALSE))</f>
        <v>0</v>
      </c>
      <c r="X1064" s="14">
        <f t="shared" si="72"/>
        <v>1916</v>
      </c>
      <c r="Y1064" s="20">
        <f t="shared" si="73"/>
        <v>1066</v>
      </c>
      <c r="Z1064" s="14" t="str">
        <f>IFERROR(VLOOKUP($D1064,Results37!$F$3:$L$1396,Z$1,FALSE),"")</f>
        <v/>
      </c>
      <c r="AA1064" s="43" t="str">
        <f>IF(ISERROR(VLOOKUP(D1064,Results37!$F$3:$O$1399,AA$1,FALSE)),"",IF(VLOOKUP(D1064,Results37!$F$3:$O$1399,AA$1+1,FALSE)=1,"S"&amp;VLOOKUP(D1064,Results37!$F$3:$O$1399,AA$1,FALSE),VLOOKUP(D1064,Results37!$F$3:$O$1399,AA$1,FALSE)))</f>
        <v/>
      </c>
      <c r="AB1064" s="14" t="str">
        <f>IFERROR(VLOOKUP($D1064,Results37!$F$3:$L$1396,AB$1,FALSE),"")</f>
        <v/>
      </c>
      <c r="AC1064" s="14" t="str">
        <f>IFERROR(VLOOKUP($D1064,Results37!$F$3:$L$1396,AC$1,FALSE),"")</f>
        <v/>
      </c>
      <c r="AD1064" s="14" t="e">
        <f t="shared" si="74"/>
        <v>#VALUE!</v>
      </c>
      <c r="AE1064" s="18" t="str">
        <f>IF(ISERROR(VLOOKUP($AC1064&amp;"-"&amp;$F1064&amp;" "&amp;G1064,Bonuses!$B$1:$G$1006,4,FALSE)),"",INT(VLOOKUP($AC1064&amp;"-"&amp;$F1064&amp;" "&amp;$G1064,Bonuses!$B$1:$G$1006,4,FALSE)))</f>
        <v/>
      </c>
      <c r="AF1064" s="14" t="str">
        <f>IF(ISERROR(VLOOKUP($AC1064&amp;"-"&amp;$F1064,Bonuses!$B$1:$G$1006,5,FALSE)),"",IF(VLOOKUP($AC1064&amp;"-"&amp;$F1064,Bonuses!$B$1:$G$1006,5,FALSE)="","",VLOOKUP($AC1064&amp;"-"&amp;$F1064,Bonuses!$B$1:$G$1006,6,FALSE)&amp;" yrs, "&amp;VLOOKUP($AC1064&amp;"-"&amp;$F1064,Bonuses!$B$1:$G$1006,5,FALSE)))</f>
        <v/>
      </c>
    </row>
    <row r="1065" spans="1:32" s="19" customFormat="1" hidden="1" x14ac:dyDescent="0.3">
      <c r="A1065" s="19">
        <v>13193</v>
      </c>
      <c r="B1065" s="19">
        <f t="shared" si="71"/>
        <v>0</v>
      </c>
      <c r="C1065" s="14" t="str">
        <f>IF(ISNUMBER(IFERROR(VLOOKUP($A1065,Pit!$A$4:$A$600,1,FALSE),"B")),"P","B")</f>
        <v>P</v>
      </c>
      <c r="D1065" s="15">
        <f>IF($C1065="B",VLOOKUP($A1065,Bat!$A$4:$BG$1500,D$1,FALSE),VLOOKUP($A1065,Pit!$A$4:$BA$1686,D$2,FALSE))</f>
        <v>13193</v>
      </c>
      <c r="E1065" s="14" t="str">
        <f>IF($C1065="B",VLOOKUP($A1065,Bat!$A$4:$BG$1500,E$1,FALSE),VLOOKUP($A1065,Pit!$A$4:$BA$1686,E$2,FALSE))</f>
        <v>RP</v>
      </c>
      <c r="F1065" s="14" t="str">
        <f>IF($C1065="B",VLOOKUP($A1065,Bat!$A$4:$BG$1500,F$1,FALSE),VLOOKUP($A1065,Pit!$A$4:$BA$1686,F$2,FALSE))</f>
        <v>Diederick</v>
      </c>
      <c r="G1065" s="14" t="str">
        <f>IF($C1065="B",VLOOKUP($A1065,Bat!$A$4:$BG$1500,G$1,FALSE),VLOOKUP($A1065,Pit!$A$4:$BA$1686,G$2,FALSE))</f>
        <v>Alkemade</v>
      </c>
      <c r="H1065" s="14">
        <f>IF($C1065="B",VLOOKUP($A1065,Bat!$A$4:$BG$1500,H$1,FALSE),VLOOKUP($A1065,Pit!$A$4:$BA$1686,H$2,FALSE))</f>
        <v>21</v>
      </c>
      <c r="I1065" s="14" t="str">
        <f>IF($C1065="B",VLOOKUP($A1065,Bat!$A$4:$BG$1500,I$1,FALSE),VLOOKUP($A1065,Pit!$A$4:$BA$1686,I$2,FALSE))</f>
        <v>R</v>
      </c>
      <c r="J1065" s="14" t="str">
        <f>IF($C1065="B",VLOOKUP($A1065,Bat!$A$4:$BG$1500,J$1,FALSE),VLOOKUP($A1065,Pit!$A$4:$BA$1686,J$2,FALSE))</f>
        <v>R</v>
      </c>
      <c r="K1065" s="14" t="str">
        <f>IF($C1065="B",VLOOKUP($A1065,Bat!$A$4:$BG$1500,K$1,FALSE),VLOOKUP($A1065,Pit!$A$4:$BA$1686,K$2,FALSE))</f>
        <v>Normal</v>
      </c>
      <c r="L1065" s="15" t="str">
        <f>IF($C1065="B",VLOOKUP($A1065,Bat!$A$4:$BG$1500,L$1,FALSE),VLOOKUP($A1065,Pit!$A$4:$BA$1686,L$2,FALSE))</f>
        <v>Normal</v>
      </c>
      <c r="M1065" s="14">
        <f>IF($C1065="B",VLOOKUP($A1065,Bat!$A$4:$BG$1500,M$1,FALSE),VLOOKUP($A1065,Pit!$A$4:$BA$1686,M$2,FALSE))</f>
        <v>3</v>
      </c>
      <c r="N1065" s="14">
        <f>IF($C1065="B",VLOOKUP($A1065,Bat!$A$4:$BG$1500,N$1,FALSE),VLOOKUP($A1065,Pit!$A$4:$BA$1686,N$2,FALSE))</f>
        <v>1</v>
      </c>
      <c r="O1065" s="14">
        <f>IF($C1065="B",VLOOKUP($A1065,Bat!$A$4:$BG$1500,O$1,FALSE),VLOOKUP($A1065,Pit!$A$4:$BA$1686,O$2,FALSE))</f>
        <v>2</v>
      </c>
      <c r="P1065" s="14" t="str">
        <f>IF($C1065="B",VLOOKUP($A1065,Bat!$A$4:$BG$1500,P$1,FALSE),VLOOKUP($A1065,Pit!$A$4:$BA$1686,P$2,FALSE))</f>
        <v>90-92 Mph</v>
      </c>
      <c r="Q1065" s="15">
        <f>IF($C1065="B",VLOOKUP($A1065,Bat!$A$4:$BG$1500,Q$1,FALSE),VLOOKUP($A1065,Pit!$A$4:$BA$1686,Q$2,FALSE))</f>
        <v>7</v>
      </c>
      <c r="R1065" s="16">
        <f>IF($C1065="B",VLOOKUP($A1065,Bat!$A$4:$BG$1500,R$1,FALSE),VLOOKUP($A1065,Pit!$A$4:$BA$1686,R$2,FALSE))</f>
        <v>85.600318352259592</v>
      </c>
      <c r="S1065" s="17">
        <f>IF($C1065="B",VLOOKUP($A1065,Bat!$A$4:$BG$1500,S$1,FALSE),VLOOKUP($A1065,Pit!$A$4:$BA$1686,S$2,FALSE))</f>
        <v>-1.4206299444987094</v>
      </c>
      <c r="T1065" s="48" t="str">
        <f>IF($C1065="B",VLOOKUP($A1065,Bat!$A$4:$BG$1500,T$1,FALSE),VLOOKUP($A1065,Pit!$A$4:$BA$1686,T$2,FALSE))</f>
        <v>-</v>
      </c>
      <c r="U1065" s="19">
        <f>IF($C1065="B",VLOOKUP($A1065,Bat!$A$4:$AU$1464,46,FALSE),VLOOKUP($A1065,Pit!$A$4:$BD$1664,55,FALSE))</f>
        <v>800</v>
      </c>
      <c r="V1065" s="19">
        <f>IF($C1065="B",VLOOKUP($A1065,Bat!$A$4:$BA$1464,47,FALSE),VLOOKUP($A1065,Pit!$A$4:$BF$1664,56,FALSE))</f>
        <v>800</v>
      </c>
      <c r="W1065" s="19">
        <f>IF($C1065="B",VLOOKUP($A1065,Bat!$A$4:$BA$1464,48,FALSE),VLOOKUP($A1065,Pit!$A$4:$BF$1664,57,FALSE))</f>
        <v>0</v>
      </c>
      <c r="X1065" s="14">
        <f t="shared" si="72"/>
        <v>1920</v>
      </c>
      <c r="Y1065" s="20">
        <f t="shared" si="73"/>
        <v>1070</v>
      </c>
      <c r="Z1065" s="14">
        <f>IFERROR(VLOOKUP($D1065,Results37!$F$3:$L$1396,Z$1,FALSE),"")</f>
        <v>537</v>
      </c>
      <c r="AA1065" s="43">
        <f>IF(ISERROR(VLOOKUP(D1065,Results37!$F$3:$O$1399,AA$1,FALSE)),"",IF(VLOOKUP(D1065,Results37!$F$3:$O$1399,AA$1+1,FALSE)=1,"S"&amp;VLOOKUP(D1065,Results37!$F$3:$O$1399,AA$1,FALSE),VLOOKUP(D1065,Results37!$F$3:$O$1399,AA$1,FALSE)))</f>
        <v>18</v>
      </c>
      <c r="AB1065" s="14">
        <f>IFERROR(VLOOKUP($D1065,Results37!$F$3:$L$1396,AB$1,FALSE),"")</f>
        <v>5</v>
      </c>
      <c r="AC1065" s="14" t="str">
        <f>IFERROR(VLOOKUP($D1065,Results37!$F$3:$L$1396,AC$1,FALSE),"")</f>
        <v>Charleston Statesmen</v>
      </c>
      <c r="AD1065" s="14">
        <f t="shared" si="74"/>
        <v>1383</v>
      </c>
      <c r="AE1065" s="18" t="str">
        <f>IF(ISERROR(VLOOKUP($AC1065&amp;"-"&amp;$F1065&amp;" "&amp;G1065,Bonuses!$B$1:$G$1006,4,FALSE)),"",INT(VLOOKUP($AC1065&amp;"-"&amp;$F1065&amp;" "&amp;$G1065,Bonuses!$B$1:$G$1006,4,FALSE)))</f>
        <v/>
      </c>
      <c r="AF1065" s="14" t="str">
        <f>IF(ISERROR(VLOOKUP($AC1065&amp;"-"&amp;$F1065,Bonuses!$B$1:$G$1006,5,FALSE)),"",IF(VLOOKUP($AC1065&amp;"-"&amp;$F1065,Bonuses!$B$1:$G$1006,5,FALSE)="","",VLOOKUP($AC1065&amp;"-"&amp;$F1065,Bonuses!$B$1:$G$1006,6,FALSE)&amp;" yrs, "&amp;VLOOKUP($AC1065&amp;"-"&amp;$F1065,Bonuses!$B$1:$G$1006,5,FALSE)))</f>
        <v/>
      </c>
    </row>
    <row r="1066" spans="1:32" s="19" customFormat="1" hidden="1" x14ac:dyDescent="0.3">
      <c r="A1066" s="19">
        <v>18068</v>
      </c>
      <c r="B1066" s="19">
        <f t="shared" si="71"/>
        <v>0</v>
      </c>
      <c r="C1066" s="14" t="str">
        <f>IF(ISNUMBER(IFERROR(VLOOKUP($A1066,Pit!$A$4:$A$600,1,FALSE),"B")),"P","B")</f>
        <v>P</v>
      </c>
      <c r="D1066" s="15">
        <f>IF($C1066="B",VLOOKUP($A1066,Bat!$A$4:$BG$1500,D$1,FALSE),VLOOKUP($A1066,Pit!$A$4:$BA$1686,D$2,FALSE))</f>
        <v>18068</v>
      </c>
      <c r="E1066" s="14" t="str">
        <f>IF($C1066="B",VLOOKUP($A1066,Bat!$A$4:$BG$1500,E$1,FALSE),VLOOKUP($A1066,Pit!$A$4:$BA$1686,E$2,FALSE))</f>
        <v>SP</v>
      </c>
      <c r="F1066" s="14" t="str">
        <f>IF($C1066="B",VLOOKUP($A1066,Bat!$A$4:$BG$1500,F$1,FALSE),VLOOKUP($A1066,Pit!$A$4:$BA$1686,F$2,FALSE))</f>
        <v>Dave</v>
      </c>
      <c r="G1066" s="14" t="str">
        <f>IF($C1066="B",VLOOKUP($A1066,Bat!$A$4:$BG$1500,G$1,FALSE),VLOOKUP($A1066,Pit!$A$4:$BA$1686,G$2,FALSE))</f>
        <v>Daniels</v>
      </c>
      <c r="H1066" s="14">
        <f>IF($C1066="B",VLOOKUP($A1066,Bat!$A$4:$BG$1500,H$1,FALSE),VLOOKUP($A1066,Pit!$A$4:$BA$1686,H$2,FALSE))</f>
        <v>21</v>
      </c>
      <c r="I1066" s="14" t="str">
        <f>IF($C1066="B",VLOOKUP($A1066,Bat!$A$4:$BG$1500,I$1,FALSE),VLOOKUP($A1066,Pit!$A$4:$BA$1686,I$2,FALSE))</f>
        <v>R</v>
      </c>
      <c r="J1066" s="14" t="str">
        <f>IF($C1066="B",VLOOKUP($A1066,Bat!$A$4:$BG$1500,J$1,FALSE),VLOOKUP($A1066,Pit!$A$4:$BA$1686,J$2,FALSE))</f>
        <v>R</v>
      </c>
      <c r="K1066" s="14" t="str">
        <f>IF($C1066="B",VLOOKUP($A1066,Bat!$A$4:$BG$1500,K$1,FALSE),VLOOKUP($A1066,Pit!$A$4:$BA$1686,K$2,FALSE))</f>
        <v>Normal</v>
      </c>
      <c r="L1066" s="15" t="str">
        <f>IF($C1066="B",VLOOKUP($A1066,Bat!$A$4:$BG$1500,L$1,FALSE),VLOOKUP($A1066,Pit!$A$4:$BA$1686,L$2,FALSE))</f>
        <v>Low</v>
      </c>
      <c r="M1066" s="14">
        <f>IF($C1066="B",VLOOKUP($A1066,Bat!$A$4:$BG$1500,M$1,FALSE),VLOOKUP($A1066,Pit!$A$4:$BA$1686,M$2,FALSE))</f>
        <v>4</v>
      </c>
      <c r="N1066" s="14">
        <f>IF($C1066="B",VLOOKUP($A1066,Bat!$A$4:$BG$1500,N$1,FALSE),VLOOKUP($A1066,Pit!$A$4:$BA$1686,N$2,FALSE))</f>
        <v>1</v>
      </c>
      <c r="O1066" s="14">
        <f>IF($C1066="B",VLOOKUP($A1066,Bat!$A$4:$BG$1500,O$1,FALSE),VLOOKUP($A1066,Pit!$A$4:$BA$1686,O$2,FALSE))</f>
        <v>2</v>
      </c>
      <c r="P1066" s="14" t="str">
        <f>IF($C1066="B",VLOOKUP($A1066,Bat!$A$4:$BG$1500,P$1,FALSE),VLOOKUP($A1066,Pit!$A$4:$BA$1686,P$2,FALSE))</f>
        <v>90-92 Mph</v>
      </c>
      <c r="Q1066" s="15">
        <f>IF($C1066="B",VLOOKUP($A1066,Bat!$A$4:$BG$1500,Q$1,FALSE),VLOOKUP($A1066,Pit!$A$4:$BA$1686,Q$2,FALSE))</f>
        <v>4</v>
      </c>
      <c r="R1066" s="16">
        <f>IF($C1066="B",VLOOKUP($A1066,Bat!$A$4:$BG$1500,R$1,FALSE),VLOOKUP($A1066,Pit!$A$4:$BA$1686,R$2,FALSE))</f>
        <v>87.786405341113877</v>
      </c>
      <c r="S1066" s="17">
        <f>IF($C1066="B",VLOOKUP($A1066,Bat!$A$4:$BG$1500,S$1,FALSE),VLOOKUP($A1066,Pit!$A$4:$BA$1686,S$2,FALSE))</f>
        <v>-1.218948850796105</v>
      </c>
      <c r="T1066" s="48" t="str">
        <f>IF($C1066="B",VLOOKUP($A1066,Bat!$A$4:$BG$1500,T$1,FALSE),VLOOKUP($A1066,Pit!$A$4:$BA$1686,T$2,FALSE))</f>
        <v>-</v>
      </c>
      <c r="U1066" s="19">
        <f>IF($C1066="B",VLOOKUP($A1066,Bat!$A$4:$AU$1464,46,FALSE),VLOOKUP($A1066,Pit!$A$4:$BD$1664,55,FALSE))</f>
        <v>800</v>
      </c>
      <c r="V1066" s="19">
        <f>IF($C1066="B",VLOOKUP($A1066,Bat!$A$4:$BA$1464,47,FALSE),VLOOKUP($A1066,Pit!$A$4:$BF$1664,56,FALSE))</f>
        <v>800</v>
      </c>
      <c r="W1066" s="19">
        <f>IF($C1066="B",VLOOKUP($A1066,Bat!$A$4:$BA$1464,48,FALSE),VLOOKUP($A1066,Pit!$A$4:$BF$1664,57,FALSE))</f>
        <v>0</v>
      </c>
      <c r="X1066" s="14">
        <f t="shared" si="72"/>
        <v>1886</v>
      </c>
      <c r="Y1066" s="20">
        <f t="shared" si="73"/>
        <v>1036</v>
      </c>
      <c r="Z1066" s="14" t="str">
        <f>IFERROR(VLOOKUP($D1066,Results37!$F$3:$L$1396,Z$1,FALSE),"")</f>
        <v/>
      </c>
      <c r="AA1066" s="43" t="str">
        <f>IF(ISERROR(VLOOKUP(D1066,Results37!$F$3:$O$1399,AA$1,FALSE)),"",IF(VLOOKUP(D1066,Results37!$F$3:$O$1399,AA$1+1,FALSE)=1,"S"&amp;VLOOKUP(D1066,Results37!$F$3:$O$1399,AA$1,FALSE),VLOOKUP(D1066,Results37!$F$3:$O$1399,AA$1,FALSE)))</f>
        <v/>
      </c>
      <c r="AB1066" s="14" t="str">
        <f>IFERROR(VLOOKUP($D1066,Results37!$F$3:$L$1396,AB$1,FALSE),"")</f>
        <v/>
      </c>
      <c r="AC1066" s="14" t="str">
        <f>IFERROR(VLOOKUP($D1066,Results37!$F$3:$L$1396,AC$1,FALSE),"")</f>
        <v/>
      </c>
      <c r="AD1066" s="14" t="e">
        <f t="shared" si="74"/>
        <v>#VALUE!</v>
      </c>
      <c r="AE1066" s="18" t="str">
        <f>IF(ISERROR(VLOOKUP($AC1066&amp;"-"&amp;$F1066&amp;" "&amp;G1066,Bonuses!$B$1:$G$1006,4,FALSE)),"",INT(VLOOKUP($AC1066&amp;"-"&amp;$F1066&amp;" "&amp;$G1066,Bonuses!$B$1:$G$1006,4,FALSE)))</f>
        <v/>
      </c>
      <c r="AF1066" s="14" t="str">
        <f>AA1066&amp;"."&amp;AB1066&amp;" ("&amp;Z1066&amp;") - "&amp;E1066&amp;" "&amp;F1066&amp;" "&amp;G1066</f>
        <v>. () - SP Dave Daniels</v>
      </c>
    </row>
    <row r="1067" spans="1:32" s="19" customFormat="1" hidden="1" x14ac:dyDescent="0.3">
      <c r="A1067" s="19">
        <v>10752</v>
      </c>
      <c r="B1067" s="19">
        <f t="shared" si="71"/>
        <v>0</v>
      </c>
      <c r="C1067" s="14" t="str">
        <f>IF(ISNUMBER(IFERROR(VLOOKUP($A1067,Pit!$A$4:$A$600,1,FALSE),"B")),"P","B")</f>
        <v>B</v>
      </c>
      <c r="D1067" s="15">
        <f>IF($C1067="B",VLOOKUP($A1067,Bat!$A$4:$BG$1500,D$1,FALSE),VLOOKUP($A1067,Pit!$A$4:$BA$1686,D$2,FALSE))</f>
        <v>10752</v>
      </c>
      <c r="E1067" s="14" t="str">
        <f>IF($C1067="B",VLOOKUP($A1067,Bat!$A$4:$BG$1500,E$1,FALSE),VLOOKUP($A1067,Pit!$A$4:$BA$1686,E$2,FALSE))</f>
        <v>C</v>
      </c>
      <c r="F1067" s="14" t="str">
        <f>IF($C1067="B",VLOOKUP($A1067,Bat!$A$4:$BG$1500,F$1,FALSE),VLOOKUP($A1067,Pit!$A$4:$BA$1686,F$2,FALSE))</f>
        <v>Joe</v>
      </c>
      <c r="G1067" s="14" t="str">
        <f>IF($C1067="B",VLOOKUP($A1067,Bat!$A$4:$BG$1500,G$1,FALSE),VLOOKUP($A1067,Pit!$A$4:$BA$1686,G$2,FALSE))</f>
        <v>Phillips</v>
      </c>
      <c r="H1067" s="14">
        <f>IF($C1067="B",VLOOKUP($A1067,Bat!$A$4:$BG$1500,H$1,FALSE),VLOOKUP($A1067,Pit!$A$4:$BA$1686,H$2,FALSE))</f>
        <v>21</v>
      </c>
      <c r="I1067" s="14" t="str">
        <f>IF($C1067="B",VLOOKUP($A1067,Bat!$A$4:$BG$1500,I$1,FALSE),VLOOKUP($A1067,Pit!$A$4:$BA$1686,I$2,FALSE))</f>
        <v>R</v>
      </c>
      <c r="J1067" s="14" t="str">
        <f>IF($C1067="B",VLOOKUP($A1067,Bat!$A$4:$BG$1500,J$1,FALSE),VLOOKUP($A1067,Pit!$A$4:$BA$1686,J$2,FALSE))</f>
        <v>R</v>
      </c>
      <c r="K1067" s="14" t="str">
        <f>IF($C1067="B",VLOOKUP($A1067,Bat!$A$4:$BG$1500,K$1,FALSE),VLOOKUP($A1067,Pit!$A$4:$BA$1686,K$2,FALSE))</f>
        <v>Low</v>
      </c>
      <c r="L1067" s="15" t="str">
        <f>IF($C1067="B",VLOOKUP($A1067,Bat!$A$4:$BG$1500,L$1,FALSE),VLOOKUP($A1067,Pit!$A$4:$BA$1686,L$2,FALSE))</f>
        <v>Normal</v>
      </c>
      <c r="M1067" s="14">
        <f>IF($C1067="B",VLOOKUP($A1067,Bat!$A$4:$BG$1500,M$1,FALSE),VLOOKUP($A1067,Pit!$A$4:$BA$1686,M$2,FALSE))</f>
        <v>2</v>
      </c>
      <c r="N1067" s="14">
        <f>IF($C1067="B",VLOOKUP($A1067,Bat!$A$4:$BG$1500,N$1,FALSE),VLOOKUP($A1067,Pit!$A$4:$BA$1686,N$2,FALSE))</f>
        <v>3</v>
      </c>
      <c r="O1067" s="14">
        <f>IF($C1067="B",VLOOKUP($A1067,Bat!$A$4:$BG$1500,O$1,FALSE),VLOOKUP($A1067,Pit!$A$4:$BA$1686,O$2,FALSE))</f>
        <v>2</v>
      </c>
      <c r="P1067" s="14">
        <f>IF($C1067="B",VLOOKUP($A1067,Bat!$A$4:$BG$1500,P$1,FALSE),VLOOKUP($A1067,Pit!$A$4:$BA$1686,P$2,FALSE))</f>
        <v>5</v>
      </c>
      <c r="Q1067" s="15">
        <f>IF($C1067="B",VLOOKUP($A1067,Bat!$A$4:$BG$1500,Q$1,FALSE),VLOOKUP($A1067,Pit!$A$4:$BA$1686,Q$2,FALSE))</f>
        <v>3</v>
      </c>
      <c r="R1067" s="16">
        <f>IF($C1067="B",VLOOKUP($A1067,Bat!$A$4:$BG$1500,R$1,FALSE),VLOOKUP($A1067,Pit!$A$4:$BA$1686,R$2,FALSE))</f>
        <v>101.15635236169223</v>
      </c>
      <c r="S1067" s="17">
        <f>IF($C1067="B",VLOOKUP($A1067,Bat!$A$4:$BG$1500,S$1,FALSE),VLOOKUP($A1067,Pit!$A$4:$BA$1686,S$2,FALSE))</f>
        <v>-1.4521189583492755</v>
      </c>
      <c r="T1067" s="48" t="str">
        <f>IF($C1067="B",VLOOKUP($A1067,Bat!$A$4:$BG$1500,T$1,FALSE),VLOOKUP($A1067,Pit!$A$4:$BA$1686,T$2,FALSE))</f>
        <v>$20k</v>
      </c>
      <c r="U1067" s="19">
        <f>IF($C1067="B",VLOOKUP($A1067,Bat!$A$4:$AU$1464,46,FALSE),VLOOKUP($A1067,Pit!$A$4:$BD$1664,55,FALSE))</f>
        <v>800</v>
      </c>
      <c r="V1067" s="19">
        <f>IF($C1067="B",VLOOKUP($A1067,Bat!$A$4:$BA$1464,47,FALSE),VLOOKUP($A1067,Pit!$A$4:$BF$1664,56,FALSE))</f>
        <v>800</v>
      </c>
      <c r="W1067" s="19">
        <f>IF($C1067="B",VLOOKUP($A1067,Bat!$A$4:$BA$1464,48,FALSE),VLOOKUP($A1067,Pit!$A$4:$BF$1664,57,FALSE))</f>
        <v>0</v>
      </c>
      <c r="X1067" s="14">
        <f t="shared" si="72"/>
        <v>1925</v>
      </c>
      <c r="Y1067" s="20">
        <f t="shared" si="73"/>
        <v>1075</v>
      </c>
      <c r="Z1067" s="14" t="str">
        <f>IFERROR(VLOOKUP($D1067,Results37!$F$3:$L$1396,Z$1,FALSE),"")</f>
        <v/>
      </c>
      <c r="AA1067" s="43" t="str">
        <f>IF(ISERROR(VLOOKUP(D1067,Results37!$F$3:$O$1399,AA$1,FALSE)),"",IF(VLOOKUP(D1067,Results37!$F$3:$O$1399,AA$1+1,FALSE)=1,"S"&amp;VLOOKUP(D1067,Results37!$F$3:$O$1399,AA$1,FALSE),VLOOKUP(D1067,Results37!$F$3:$O$1399,AA$1,FALSE)))</f>
        <v/>
      </c>
      <c r="AB1067" s="14" t="str">
        <f>IFERROR(VLOOKUP($D1067,Results37!$F$3:$L$1396,AB$1,FALSE),"")</f>
        <v/>
      </c>
      <c r="AC1067" s="14" t="str">
        <f>IFERROR(VLOOKUP($D1067,Results37!$F$3:$L$1396,AC$1,FALSE),"")</f>
        <v/>
      </c>
      <c r="AD1067" s="14" t="e">
        <f t="shared" si="74"/>
        <v>#VALUE!</v>
      </c>
      <c r="AE1067" s="18" t="str">
        <f>IF(ISERROR(VLOOKUP($AC1067&amp;"-"&amp;$F1067&amp;" "&amp;G1067,Bonuses!$B$1:$G$1006,4,FALSE)),"",INT(VLOOKUP($AC1067&amp;"-"&amp;$F1067&amp;" "&amp;$G1067,Bonuses!$B$1:$G$1006,4,FALSE)))</f>
        <v/>
      </c>
      <c r="AF1067" s="14" t="str">
        <f>IF(ISERROR(VLOOKUP($AC1067&amp;"-"&amp;$F1067,Bonuses!$B$1:$G$1006,5,FALSE)),"",IF(VLOOKUP($AC1067&amp;"-"&amp;$F1067,Bonuses!$B$1:$G$1006,5,FALSE)="","",VLOOKUP($AC1067&amp;"-"&amp;$F1067,Bonuses!$B$1:$G$1006,6,FALSE)&amp;" yrs, "&amp;VLOOKUP($AC1067&amp;"-"&amp;$F1067,Bonuses!$B$1:$G$1006,5,FALSE)))</f>
        <v/>
      </c>
    </row>
    <row r="1068" spans="1:32" s="19" customFormat="1" hidden="1" x14ac:dyDescent="0.3">
      <c r="A1068" s="19">
        <v>6510</v>
      </c>
      <c r="B1068" s="19">
        <f t="shared" si="71"/>
        <v>0</v>
      </c>
      <c r="C1068" s="14" t="str">
        <f>IF(ISNUMBER(IFERROR(VLOOKUP($A1068,Pit!$A$4:$A$600,1,FALSE),"B")),"P","B")</f>
        <v>B</v>
      </c>
      <c r="D1068" s="15">
        <f>IF($C1068="B",VLOOKUP($A1068,Bat!$A$4:$BG$1500,D$1,FALSE),VLOOKUP($A1068,Pit!$A$4:$BA$1686,D$2,FALSE))</f>
        <v>6510</v>
      </c>
      <c r="E1068" s="14" t="str">
        <f>IF($C1068="B",VLOOKUP($A1068,Bat!$A$4:$BG$1500,E$1,FALSE),VLOOKUP($A1068,Pit!$A$4:$BA$1686,E$2,FALSE))</f>
        <v>C</v>
      </c>
      <c r="F1068" s="14" t="str">
        <f>IF($C1068="B",VLOOKUP($A1068,Bat!$A$4:$BG$1500,F$1,FALSE),VLOOKUP($A1068,Pit!$A$4:$BA$1686,F$2,FALSE))</f>
        <v>Mark</v>
      </c>
      <c r="G1068" s="14" t="str">
        <f>IF($C1068="B",VLOOKUP($A1068,Bat!$A$4:$BG$1500,G$1,FALSE),VLOOKUP($A1068,Pit!$A$4:$BA$1686,G$2,FALSE))</f>
        <v>Serrano</v>
      </c>
      <c r="H1068" s="14">
        <f>IF($C1068="B",VLOOKUP($A1068,Bat!$A$4:$BG$1500,H$1,FALSE),VLOOKUP($A1068,Pit!$A$4:$BA$1686,H$2,FALSE))</f>
        <v>22</v>
      </c>
      <c r="I1068" s="14" t="str">
        <f>IF($C1068="B",VLOOKUP($A1068,Bat!$A$4:$BG$1500,I$1,FALSE),VLOOKUP($A1068,Pit!$A$4:$BA$1686,I$2,FALSE))</f>
        <v>R</v>
      </c>
      <c r="J1068" s="14" t="str">
        <f>IF($C1068="B",VLOOKUP($A1068,Bat!$A$4:$BG$1500,J$1,FALSE),VLOOKUP($A1068,Pit!$A$4:$BA$1686,J$2,FALSE))</f>
        <v>R</v>
      </c>
      <c r="K1068" s="14" t="str">
        <f>IF($C1068="B",VLOOKUP($A1068,Bat!$A$4:$BG$1500,K$1,FALSE),VLOOKUP($A1068,Pit!$A$4:$BA$1686,K$2,FALSE))</f>
        <v>Low</v>
      </c>
      <c r="L1068" s="15" t="str">
        <f>IF($C1068="B",VLOOKUP($A1068,Bat!$A$4:$BG$1500,L$1,FALSE),VLOOKUP($A1068,Pit!$A$4:$BA$1686,L$2,FALSE))</f>
        <v>Normal</v>
      </c>
      <c r="M1068" s="14">
        <f>IF($C1068="B",VLOOKUP($A1068,Bat!$A$4:$BG$1500,M$1,FALSE),VLOOKUP($A1068,Pit!$A$4:$BA$1686,M$2,FALSE))</f>
        <v>2</v>
      </c>
      <c r="N1068" s="14">
        <f>IF($C1068="B",VLOOKUP($A1068,Bat!$A$4:$BG$1500,N$1,FALSE),VLOOKUP($A1068,Pit!$A$4:$BA$1686,N$2,FALSE))</f>
        <v>4</v>
      </c>
      <c r="O1068" s="14">
        <f>IF($C1068="B",VLOOKUP($A1068,Bat!$A$4:$BG$1500,O$1,FALSE),VLOOKUP($A1068,Pit!$A$4:$BA$1686,O$2,FALSE))</f>
        <v>4</v>
      </c>
      <c r="P1068" s="14">
        <f>IF($C1068="B",VLOOKUP($A1068,Bat!$A$4:$BG$1500,P$1,FALSE),VLOOKUP($A1068,Pit!$A$4:$BA$1686,P$2,FALSE))</f>
        <v>4</v>
      </c>
      <c r="Q1068" s="15">
        <f>IF($C1068="B",VLOOKUP($A1068,Bat!$A$4:$BG$1500,Q$1,FALSE),VLOOKUP($A1068,Pit!$A$4:$BA$1686,Q$2,FALSE))</f>
        <v>2</v>
      </c>
      <c r="R1068" s="16">
        <f>IF($C1068="B",VLOOKUP($A1068,Bat!$A$4:$BG$1500,R$1,FALSE),VLOOKUP($A1068,Pit!$A$4:$BA$1686,R$2,FALSE))</f>
        <v>101.10116965619005</v>
      </c>
      <c r="S1068" s="17">
        <f>IF($C1068="B",VLOOKUP($A1068,Bat!$A$4:$BG$1500,S$1,FALSE),VLOOKUP($A1068,Pit!$A$4:$BA$1686,S$2,FALSE))</f>
        <v>-1.4636460061723511</v>
      </c>
      <c r="T1068" s="48" t="str">
        <f>IF($C1068="B",VLOOKUP($A1068,Bat!$A$4:$BG$1500,T$1,FALSE),VLOOKUP($A1068,Pit!$A$4:$BA$1686,T$2,FALSE))</f>
        <v>-</v>
      </c>
      <c r="U1068" s="19">
        <f>IF($C1068="B",VLOOKUP($A1068,Bat!$A$4:$AU$1464,46,FALSE),VLOOKUP($A1068,Pit!$A$4:$BD$1664,55,FALSE))</f>
        <v>800</v>
      </c>
      <c r="V1068" s="19">
        <f>IF($C1068="B",VLOOKUP($A1068,Bat!$A$4:$BA$1464,47,FALSE),VLOOKUP($A1068,Pit!$A$4:$BF$1664,56,FALSE))</f>
        <v>800</v>
      </c>
      <c r="W1068" s="19">
        <f>IF($C1068="B",VLOOKUP($A1068,Bat!$A$4:$BA$1464,48,FALSE),VLOOKUP($A1068,Pit!$A$4:$BF$1664,57,FALSE))</f>
        <v>0</v>
      </c>
      <c r="X1068" s="14">
        <f t="shared" si="72"/>
        <v>1926</v>
      </c>
      <c r="Y1068" s="20">
        <f t="shared" si="73"/>
        <v>1076</v>
      </c>
      <c r="Z1068" s="14" t="str">
        <f>IFERROR(VLOOKUP($D1068,Results37!$F$3:$L$1396,Z$1,FALSE),"")</f>
        <v/>
      </c>
      <c r="AA1068" s="43" t="str">
        <f>IF(ISERROR(VLOOKUP(D1068,Results37!$F$3:$O$1399,AA$1,FALSE)),"",IF(VLOOKUP(D1068,Results37!$F$3:$O$1399,AA$1+1,FALSE)=1,"S"&amp;VLOOKUP(D1068,Results37!$F$3:$O$1399,AA$1,FALSE),VLOOKUP(D1068,Results37!$F$3:$O$1399,AA$1,FALSE)))</f>
        <v/>
      </c>
      <c r="AB1068" s="14" t="str">
        <f>IFERROR(VLOOKUP($D1068,Results37!$F$3:$L$1396,AB$1,FALSE),"")</f>
        <v/>
      </c>
      <c r="AC1068" s="14" t="str">
        <f>IFERROR(VLOOKUP($D1068,Results37!$F$3:$L$1396,AC$1,FALSE),"")</f>
        <v/>
      </c>
      <c r="AD1068" s="14" t="e">
        <f t="shared" si="74"/>
        <v>#VALUE!</v>
      </c>
      <c r="AE1068" s="18" t="str">
        <f>IF(ISERROR(VLOOKUP($AC1068&amp;"-"&amp;$F1068&amp;" "&amp;G1068,Bonuses!$B$1:$G$1006,4,FALSE)),"",INT(VLOOKUP($AC1068&amp;"-"&amp;$F1068&amp;" "&amp;$G1068,Bonuses!$B$1:$G$1006,4,FALSE)))</f>
        <v/>
      </c>
      <c r="AF1068" s="14" t="str">
        <f>AA1068&amp;"."&amp;AB1068&amp;" ("&amp;Z1068&amp;") - "&amp;E1068&amp;" "&amp;F1068&amp;" "&amp;G1068</f>
        <v>. () - C Mark Serrano</v>
      </c>
    </row>
    <row r="1069" spans="1:32" s="19" customFormat="1" hidden="1" x14ac:dyDescent="0.3">
      <c r="A1069" s="19">
        <v>7812</v>
      </c>
      <c r="B1069" s="19">
        <f t="shared" si="71"/>
        <v>0</v>
      </c>
      <c r="C1069" s="14" t="str">
        <f>IF(ISNUMBER(IFERROR(VLOOKUP($A1069,Pit!$A$4:$A$600,1,FALSE),"B")),"P","B")</f>
        <v>P</v>
      </c>
      <c r="D1069" s="15">
        <f>IF($C1069="B",VLOOKUP($A1069,Bat!$A$4:$BG$1500,D$1,FALSE),VLOOKUP($A1069,Pit!$A$4:$BA$1686,D$2,FALSE))</f>
        <v>7812</v>
      </c>
      <c r="E1069" s="14" t="str">
        <f>IF($C1069="B",VLOOKUP($A1069,Bat!$A$4:$BG$1500,E$1,FALSE),VLOOKUP($A1069,Pit!$A$4:$BA$1686,E$2,FALSE))</f>
        <v>RP</v>
      </c>
      <c r="F1069" s="14" t="str">
        <f>IF($C1069="B",VLOOKUP($A1069,Bat!$A$4:$BG$1500,F$1,FALSE),VLOOKUP($A1069,Pit!$A$4:$BA$1686,F$2,FALSE))</f>
        <v>Collin</v>
      </c>
      <c r="G1069" s="14" t="str">
        <f>IF($C1069="B",VLOOKUP($A1069,Bat!$A$4:$BG$1500,G$1,FALSE),VLOOKUP($A1069,Pit!$A$4:$BA$1686,G$2,FALSE))</f>
        <v>Alexander</v>
      </c>
      <c r="H1069" s="14">
        <f>IF($C1069="B",VLOOKUP($A1069,Bat!$A$4:$BG$1500,H$1,FALSE),VLOOKUP($A1069,Pit!$A$4:$BA$1686,H$2,FALSE))</f>
        <v>18</v>
      </c>
      <c r="I1069" s="14" t="str">
        <f>IF($C1069="B",VLOOKUP($A1069,Bat!$A$4:$BG$1500,I$1,FALSE),VLOOKUP($A1069,Pit!$A$4:$BA$1686,I$2,FALSE))</f>
        <v>L</v>
      </c>
      <c r="J1069" s="14" t="str">
        <f>IF($C1069="B",VLOOKUP($A1069,Bat!$A$4:$BG$1500,J$1,FALSE),VLOOKUP($A1069,Pit!$A$4:$BA$1686,J$2,FALSE))</f>
        <v>L</v>
      </c>
      <c r="K1069" s="14" t="str">
        <f>IF($C1069="B",VLOOKUP($A1069,Bat!$A$4:$BG$1500,K$1,FALSE),VLOOKUP($A1069,Pit!$A$4:$BA$1686,K$2,FALSE))</f>
        <v>Normal</v>
      </c>
      <c r="L1069" s="15" t="str">
        <f>IF($C1069="B",VLOOKUP($A1069,Bat!$A$4:$BG$1500,L$1,FALSE),VLOOKUP($A1069,Pit!$A$4:$BA$1686,L$2,FALSE))</f>
        <v>High</v>
      </c>
      <c r="M1069" s="14">
        <f>IF($C1069="B",VLOOKUP($A1069,Bat!$A$4:$BG$1500,M$1,FALSE),VLOOKUP($A1069,Pit!$A$4:$BA$1686,M$2,FALSE))</f>
        <v>3</v>
      </c>
      <c r="N1069" s="14">
        <f>IF($C1069="B",VLOOKUP($A1069,Bat!$A$4:$BG$1500,N$1,FALSE),VLOOKUP($A1069,Pit!$A$4:$BA$1686,N$2,FALSE))</f>
        <v>1</v>
      </c>
      <c r="O1069" s="14">
        <f>IF($C1069="B",VLOOKUP($A1069,Bat!$A$4:$BG$1500,O$1,FALSE),VLOOKUP($A1069,Pit!$A$4:$BA$1686,O$2,FALSE))</f>
        <v>2</v>
      </c>
      <c r="P1069" s="14" t="str">
        <f>IF($C1069="B",VLOOKUP($A1069,Bat!$A$4:$BG$1500,P$1,FALSE),VLOOKUP($A1069,Pit!$A$4:$BA$1686,P$2,FALSE))</f>
        <v>85-87 Mph</v>
      </c>
      <c r="Q1069" s="15">
        <f>IF($C1069="B",VLOOKUP($A1069,Bat!$A$4:$BG$1500,Q$1,FALSE),VLOOKUP($A1069,Pit!$A$4:$BA$1686,Q$2,FALSE))</f>
        <v>10</v>
      </c>
      <c r="R1069" s="16">
        <f>IF($C1069="B",VLOOKUP($A1069,Bat!$A$4:$BG$1500,R$1,FALSE),VLOOKUP($A1069,Pit!$A$4:$BA$1686,R$2,FALSE))</f>
        <v>85.575278823782838</v>
      </c>
      <c r="S1069" s="17">
        <f>IF($C1069="B",VLOOKUP($A1069,Bat!$A$4:$BG$1500,S$1,FALSE),VLOOKUP($A1069,Pit!$A$4:$BA$1686,S$2,FALSE))</f>
        <v>-1.422940007874383</v>
      </c>
      <c r="T1069" s="48" t="str">
        <f>IF($C1069="B",VLOOKUP($A1069,Bat!$A$4:$BG$1500,T$1,FALSE),VLOOKUP($A1069,Pit!$A$4:$BA$1686,T$2,FALSE))</f>
        <v>$65k</v>
      </c>
      <c r="U1069" s="19">
        <f>IF($C1069="B",VLOOKUP($A1069,Bat!$A$4:$AU$1464,46,FALSE),VLOOKUP($A1069,Pit!$A$4:$BD$1664,55,FALSE))</f>
        <v>800</v>
      </c>
      <c r="V1069" s="19">
        <f>IF($C1069="B",VLOOKUP($A1069,Bat!$A$4:$BA$1464,47,FALSE),VLOOKUP($A1069,Pit!$A$4:$BF$1664,56,FALSE))</f>
        <v>800</v>
      </c>
      <c r="W1069" s="19">
        <f>IF($C1069="B",VLOOKUP($A1069,Bat!$A$4:$BA$1464,48,FALSE),VLOOKUP($A1069,Pit!$A$4:$BF$1664,57,FALSE))</f>
        <v>0</v>
      </c>
      <c r="X1069" s="14">
        <f t="shared" si="72"/>
        <v>1921</v>
      </c>
      <c r="Y1069" s="20">
        <f t="shared" si="73"/>
        <v>1071</v>
      </c>
      <c r="Z1069" s="14">
        <f>IFERROR(VLOOKUP($D1069,Results37!$F$3:$L$1396,Z$1,FALSE),"")</f>
        <v>473</v>
      </c>
      <c r="AA1069" s="43">
        <f>IF(ISERROR(VLOOKUP(D1069,Results37!$F$3:$O$1399,AA$1,FALSE)),"",IF(VLOOKUP(D1069,Results37!$F$3:$O$1399,AA$1+1,FALSE)=1,"S"&amp;VLOOKUP(D1069,Results37!$F$3:$O$1399,AA$1,FALSE),VLOOKUP(D1069,Results37!$F$3:$O$1399,AA$1,FALSE)))</f>
        <v>16</v>
      </c>
      <c r="AB1069" s="14">
        <f>IFERROR(VLOOKUP($D1069,Results37!$F$3:$L$1396,AB$1,FALSE),"")</f>
        <v>5</v>
      </c>
      <c r="AC1069" s="14" t="str">
        <f>IFERROR(VLOOKUP($D1069,Results37!$F$3:$L$1396,AC$1,FALSE),"")</f>
        <v>Charleston Statesmen</v>
      </c>
      <c r="AD1069" s="14">
        <f t="shared" si="74"/>
        <v>1448</v>
      </c>
      <c r="AE1069" s="18" t="str">
        <f>IF(ISERROR(VLOOKUP($AC1069&amp;"-"&amp;$F1069&amp;" "&amp;G1069,Bonuses!$B$1:$G$1006,4,FALSE)),"",INT(VLOOKUP($AC1069&amp;"-"&amp;$F1069&amp;" "&amp;$G1069,Bonuses!$B$1:$G$1006,4,FALSE)))</f>
        <v/>
      </c>
      <c r="AF1069" s="14" t="str">
        <f>AA1069&amp;"."&amp;AB1069&amp;" ("&amp;Z1069&amp;") - "&amp;E1069&amp;" "&amp;F1069&amp;" "&amp;G1069</f>
        <v>16.5 (473) - RP Collin Alexander</v>
      </c>
    </row>
    <row r="1070" spans="1:32" s="19" customFormat="1" hidden="1" x14ac:dyDescent="0.3">
      <c r="A1070" s="19">
        <v>16973</v>
      </c>
      <c r="B1070" s="19">
        <f t="shared" si="71"/>
        <v>0</v>
      </c>
      <c r="C1070" s="14" t="str">
        <f>IF(ISNUMBER(IFERROR(VLOOKUP($A1070,Pit!$A$4:$A$600,1,FALSE),"B")),"P","B")</f>
        <v>B</v>
      </c>
      <c r="D1070" s="15">
        <f>IF($C1070="B",VLOOKUP($A1070,Bat!$A$4:$BG$1500,D$1,FALSE),VLOOKUP($A1070,Pit!$A$4:$BA$1686,D$2,FALSE))</f>
        <v>16973</v>
      </c>
      <c r="E1070" s="14" t="str">
        <f>IF($C1070="B",VLOOKUP($A1070,Bat!$A$4:$BG$1500,E$1,FALSE),VLOOKUP($A1070,Pit!$A$4:$BA$1686,E$2,FALSE))</f>
        <v>C</v>
      </c>
      <c r="F1070" s="14" t="str">
        <f>IF($C1070="B",VLOOKUP($A1070,Bat!$A$4:$BG$1500,F$1,FALSE),VLOOKUP($A1070,Pit!$A$4:$BA$1686,F$2,FALSE))</f>
        <v>Naonobu</v>
      </c>
      <c r="G1070" s="14" t="str">
        <f>IF($C1070="B",VLOOKUP($A1070,Bat!$A$4:$BG$1500,G$1,FALSE),VLOOKUP($A1070,Pit!$A$4:$BA$1686,G$2,FALSE))</f>
        <v>Yamamoto</v>
      </c>
      <c r="H1070" s="14">
        <f>IF($C1070="B",VLOOKUP($A1070,Bat!$A$4:$BG$1500,H$1,FALSE),VLOOKUP($A1070,Pit!$A$4:$BA$1686,H$2,FALSE))</f>
        <v>22</v>
      </c>
      <c r="I1070" s="14" t="str">
        <f>IF($C1070="B",VLOOKUP($A1070,Bat!$A$4:$BG$1500,I$1,FALSE),VLOOKUP($A1070,Pit!$A$4:$BA$1686,I$2,FALSE))</f>
        <v>R</v>
      </c>
      <c r="J1070" s="14" t="str">
        <f>IF($C1070="B",VLOOKUP($A1070,Bat!$A$4:$BG$1500,J$1,FALSE),VLOOKUP($A1070,Pit!$A$4:$BA$1686,J$2,FALSE))</f>
        <v>R</v>
      </c>
      <c r="K1070" s="14" t="str">
        <f>IF($C1070="B",VLOOKUP($A1070,Bat!$A$4:$BG$1500,K$1,FALSE),VLOOKUP($A1070,Pit!$A$4:$BA$1686,K$2,FALSE))</f>
        <v>Low</v>
      </c>
      <c r="L1070" s="15" t="str">
        <f>IF($C1070="B",VLOOKUP($A1070,Bat!$A$4:$BG$1500,L$1,FALSE),VLOOKUP($A1070,Pit!$A$4:$BA$1686,L$2,FALSE))</f>
        <v>Low</v>
      </c>
      <c r="M1070" s="14">
        <f>IF($C1070="B",VLOOKUP($A1070,Bat!$A$4:$BG$1500,M$1,FALSE),VLOOKUP($A1070,Pit!$A$4:$BA$1686,M$2,FALSE))</f>
        <v>2</v>
      </c>
      <c r="N1070" s="14">
        <f>IF($C1070="B",VLOOKUP($A1070,Bat!$A$4:$BG$1500,N$1,FALSE),VLOOKUP($A1070,Pit!$A$4:$BA$1686,N$2,FALSE))</f>
        <v>3</v>
      </c>
      <c r="O1070" s="14">
        <f>IF($C1070="B",VLOOKUP($A1070,Bat!$A$4:$BG$1500,O$1,FALSE),VLOOKUP($A1070,Pit!$A$4:$BA$1686,O$2,FALSE))</f>
        <v>4</v>
      </c>
      <c r="P1070" s="14">
        <f>IF($C1070="B",VLOOKUP($A1070,Bat!$A$4:$BG$1500,P$1,FALSE),VLOOKUP($A1070,Pit!$A$4:$BA$1686,P$2,FALSE))</f>
        <v>5</v>
      </c>
      <c r="Q1070" s="15">
        <f>IF($C1070="B",VLOOKUP($A1070,Bat!$A$4:$BG$1500,Q$1,FALSE),VLOOKUP($A1070,Pit!$A$4:$BA$1686,Q$2,FALSE))</f>
        <v>3</v>
      </c>
      <c r="R1070" s="16">
        <f>IF($C1070="B",VLOOKUP($A1070,Bat!$A$4:$BG$1500,R$1,FALSE),VLOOKUP($A1070,Pit!$A$4:$BA$1686,R$2,FALSE))</f>
        <v>101.07221131063108</v>
      </c>
      <c r="S1070" s="17">
        <f>IF($C1070="B",VLOOKUP($A1070,Bat!$A$4:$BG$1500,S$1,FALSE),VLOOKUP($A1070,Pit!$A$4:$BA$1686,S$2,FALSE))</f>
        <v>-1.4696950795386852</v>
      </c>
      <c r="T1070" s="48" t="str">
        <f>IF($C1070="B",VLOOKUP($A1070,Bat!$A$4:$BG$1500,T$1,FALSE),VLOOKUP($A1070,Pit!$A$4:$BA$1686,T$2,FALSE))</f>
        <v>-</v>
      </c>
      <c r="U1070" s="19">
        <f>IF($C1070="B",VLOOKUP($A1070,Bat!$A$4:$AU$1464,46,FALSE),VLOOKUP($A1070,Pit!$A$4:$BD$1664,55,FALSE))</f>
        <v>800</v>
      </c>
      <c r="V1070" s="19">
        <f>IF($C1070="B",VLOOKUP($A1070,Bat!$A$4:$BA$1464,47,FALSE),VLOOKUP($A1070,Pit!$A$4:$BF$1664,56,FALSE))</f>
        <v>800</v>
      </c>
      <c r="W1070" s="19">
        <f>IF($C1070="B",VLOOKUP($A1070,Bat!$A$4:$BA$1464,48,FALSE),VLOOKUP($A1070,Pit!$A$4:$BF$1664,57,FALSE))</f>
        <v>0</v>
      </c>
      <c r="X1070" s="14">
        <f t="shared" si="72"/>
        <v>1927</v>
      </c>
      <c r="Y1070" s="20">
        <f t="shared" si="73"/>
        <v>1077</v>
      </c>
      <c r="Z1070" s="14" t="str">
        <f>IFERROR(VLOOKUP($D1070,Results37!$F$3:$L$1396,Z$1,FALSE),"")</f>
        <v/>
      </c>
      <c r="AA1070" s="43" t="str">
        <f>IF(ISERROR(VLOOKUP(D1070,Results37!$F$3:$O$1399,AA$1,FALSE)),"",IF(VLOOKUP(D1070,Results37!$F$3:$O$1399,AA$1+1,FALSE)=1,"S"&amp;VLOOKUP(D1070,Results37!$F$3:$O$1399,AA$1,FALSE),VLOOKUP(D1070,Results37!$F$3:$O$1399,AA$1,FALSE)))</f>
        <v/>
      </c>
      <c r="AB1070" s="14" t="str">
        <f>IFERROR(VLOOKUP($D1070,Results37!$F$3:$L$1396,AB$1,FALSE),"")</f>
        <v/>
      </c>
      <c r="AC1070" s="14" t="str">
        <f>IFERROR(VLOOKUP($D1070,Results37!$F$3:$L$1396,AC$1,FALSE),"")</f>
        <v/>
      </c>
      <c r="AD1070" s="14" t="e">
        <f t="shared" si="74"/>
        <v>#VALUE!</v>
      </c>
      <c r="AE1070" s="18" t="str">
        <f>IF(ISERROR(VLOOKUP($AC1070&amp;"-"&amp;$F1070&amp;" "&amp;G1070,Bonuses!$B$1:$G$1006,4,FALSE)),"",INT(VLOOKUP($AC1070&amp;"-"&amp;$F1070&amp;" "&amp;$G1070,Bonuses!$B$1:$G$1006,4,FALSE)))</f>
        <v/>
      </c>
      <c r="AF1070" s="14" t="str">
        <f>IF(ISERROR(VLOOKUP($AC1070&amp;"-"&amp;$F1070,Bonuses!$B$1:$G$1006,5,FALSE)),"",IF(VLOOKUP($AC1070&amp;"-"&amp;$F1070,Bonuses!$B$1:$G$1006,5,FALSE)="","",VLOOKUP($AC1070&amp;"-"&amp;$F1070,Bonuses!$B$1:$G$1006,6,FALSE)&amp;" yrs, "&amp;VLOOKUP($AC1070&amp;"-"&amp;$F1070,Bonuses!$B$1:$G$1006,5,FALSE)))</f>
        <v/>
      </c>
    </row>
    <row r="1071" spans="1:32" s="19" customFormat="1" hidden="1" x14ac:dyDescent="0.3">
      <c r="A1071" s="19">
        <v>16098</v>
      </c>
      <c r="B1071" s="19">
        <f t="shared" si="71"/>
        <v>0</v>
      </c>
      <c r="C1071" s="14" t="str">
        <f>IF(ISNUMBER(IFERROR(VLOOKUP($A1071,Pit!$A$4:$A$600,1,FALSE),"B")),"P","B")</f>
        <v>P</v>
      </c>
      <c r="D1071" s="15">
        <f>IF($C1071="B",VLOOKUP($A1071,Bat!$A$4:$BG$1500,D$1,FALSE),VLOOKUP($A1071,Pit!$A$4:$BA$1686,D$2,FALSE))</f>
        <v>16098</v>
      </c>
      <c r="E1071" s="14" t="str">
        <f>IF($C1071="B",VLOOKUP($A1071,Bat!$A$4:$BG$1500,E$1,FALSE),VLOOKUP($A1071,Pit!$A$4:$BA$1686,E$2,FALSE))</f>
        <v>SP</v>
      </c>
      <c r="F1071" s="14" t="str">
        <f>IF($C1071="B",VLOOKUP($A1071,Bat!$A$4:$BG$1500,F$1,FALSE),VLOOKUP($A1071,Pit!$A$4:$BA$1686,F$2,FALSE))</f>
        <v>Jan</v>
      </c>
      <c r="G1071" s="14" t="str">
        <f>IF($C1071="B",VLOOKUP($A1071,Bat!$A$4:$BG$1500,G$1,FALSE),VLOOKUP($A1071,Pit!$A$4:$BA$1686,G$2,FALSE))</f>
        <v>Evers</v>
      </c>
      <c r="H1071" s="14">
        <f>IF($C1071="B",VLOOKUP($A1071,Bat!$A$4:$BG$1500,H$1,FALSE),VLOOKUP($A1071,Pit!$A$4:$BA$1686,H$2,FALSE))</f>
        <v>22</v>
      </c>
      <c r="I1071" s="14" t="str">
        <f>IF($C1071="B",VLOOKUP($A1071,Bat!$A$4:$BG$1500,I$1,FALSE),VLOOKUP($A1071,Pit!$A$4:$BA$1686,I$2,FALSE))</f>
        <v>S</v>
      </c>
      <c r="J1071" s="14" t="str">
        <f>IF($C1071="B",VLOOKUP($A1071,Bat!$A$4:$BG$1500,J$1,FALSE),VLOOKUP($A1071,Pit!$A$4:$BA$1686,J$2,FALSE))</f>
        <v>R</v>
      </c>
      <c r="K1071" s="14" t="str">
        <f>IF($C1071="B",VLOOKUP($A1071,Bat!$A$4:$BG$1500,K$1,FALSE),VLOOKUP($A1071,Pit!$A$4:$BA$1686,K$2,FALSE))</f>
        <v>Low</v>
      </c>
      <c r="L1071" s="15" t="str">
        <f>IF($C1071="B",VLOOKUP($A1071,Bat!$A$4:$BG$1500,L$1,FALSE),VLOOKUP($A1071,Pit!$A$4:$BA$1686,L$2,FALSE))</f>
        <v>Normal</v>
      </c>
      <c r="M1071" s="14">
        <f>IF($C1071="B",VLOOKUP($A1071,Bat!$A$4:$BG$1500,M$1,FALSE),VLOOKUP($A1071,Pit!$A$4:$BA$1686,M$2,FALSE))</f>
        <v>4</v>
      </c>
      <c r="N1071" s="14">
        <f>IF($C1071="B",VLOOKUP($A1071,Bat!$A$4:$BG$1500,N$1,FALSE),VLOOKUP($A1071,Pit!$A$4:$BA$1686,N$2,FALSE))</f>
        <v>2</v>
      </c>
      <c r="O1071" s="14">
        <f>IF($C1071="B",VLOOKUP($A1071,Bat!$A$4:$BG$1500,O$1,FALSE),VLOOKUP($A1071,Pit!$A$4:$BA$1686,O$2,FALSE))</f>
        <v>1</v>
      </c>
      <c r="P1071" s="14" t="str">
        <f>IF($C1071="B",VLOOKUP($A1071,Bat!$A$4:$BG$1500,P$1,FALSE),VLOOKUP($A1071,Pit!$A$4:$BA$1686,P$2,FALSE))</f>
        <v>95-97 Mph</v>
      </c>
      <c r="Q1071" s="15">
        <f>IF($C1071="B",VLOOKUP($A1071,Bat!$A$4:$BG$1500,Q$1,FALSE),VLOOKUP($A1071,Pit!$A$4:$BA$1686,Q$2,FALSE))</f>
        <v>7</v>
      </c>
      <c r="R1071" s="16">
        <f>IF($C1071="B",VLOOKUP($A1071,Bat!$A$4:$BG$1500,R$1,FALSE),VLOOKUP($A1071,Pit!$A$4:$BA$1686,R$2,FALSE))</f>
        <v>87.436839584039006</v>
      </c>
      <c r="S1071" s="17">
        <f>IF($C1071="B",VLOOKUP($A1071,Bat!$A$4:$BG$1500,S$1,FALSE),VLOOKUP($A1071,Pit!$A$4:$BA$1686,S$2,FALSE))</f>
        <v>-1.2511986215359179</v>
      </c>
      <c r="T1071" s="48" t="str">
        <f>IF($C1071="B",VLOOKUP($A1071,Bat!$A$4:$BG$1500,T$1,FALSE),VLOOKUP($A1071,Pit!$A$4:$BA$1686,T$2,FALSE))</f>
        <v>-</v>
      </c>
      <c r="U1071" s="19">
        <f>IF($C1071="B",VLOOKUP($A1071,Bat!$A$4:$AU$1464,46,FALSE),VLOOKUP($A1071,Pit!$A$4:$BD$1664,55,FALSE))</f>
        <v>800</v>
      </c>
      <c r="V1071" s="19">
        <f>IF($C1071="B",VLOOKUP($A1071,Bat!$A$4:$BA$1464,47,FALSE),VLOOKUP($A1071,Pit!$A$4:$BF$1664,56,FALSE))</f>
        <v>800</v>
      </c>
      <c r="W1071" s="19">
        <f>IF($C1071="B",VLOOKUP($A1071,Bat!$A$4:$BA$1464,48,FALSE),VLOOKUP($A1071,Pit!$A$4:$BF$1664,57,FALSE))</f>
        <v>0</v>
      </c>
      <c r="X1071" s="14">
        <f t="shared" si="72"/>
        <v>1890</v>
      </c>
      <c r="Y1071" s="20">
        <f t="shared" si="73"/>
        <v>1040</v>
      </c>
      <c r="Z1071" s="14">
        <f>IFERROR(VLOOKUP($D1071,Results37!$F$3:$L$1396,Z$1,FALSE),"")</f>
        <v>459</v>
      </c>
      <c r="AA1071" s="43">
        <f>IF(ISERROR(VLOOKUP(D1071,Results37!$F$3:$O$1399,AA$1,FALSE)),"",IF(VLOOKUP(D1071,Results37!$F$3:$O$1399,AA$1+1,FALSE)=1,"S"&amp;VLOOKUP(D1071,Results37!$F$3:$O$1399,AA$1,FALSE),VLOOKUP(D1071,Results37!$F$3:$O$1399,AA$1,FALSE)))</f>
        <v>15</v>
      </c>
      <c r="AB1071" s="14">
        <f>IFERROR(VLOOKUP($D1071,Results37!$F$3:$L$1396,AB$1,FALSE),"")</f>
        <v>23</v>
      </c>
      <c r="AC1071" s="14" t="str">
        <f>IFERROR(VLOOKUP($D1071,Results37!$F$3:$L$1396,AC$1,FALSE),"")</f>
        <v>Fargo Dinosaurs</v>
      </c>
      <c r="AD1071" s="14">
        <f t="shared" si="74"/>
        <v>1431</v>
      </c>
      <c r="AE1071" s="18" t="str">
        <f>IF(ISERROR(VLOOKUP($AC1071&amp;"-"&amp;$F1071&amp;" "&amp;G1071,Bonuses!$B$1:$G$1006,4,FALSE)),"",INT(VLOOKUP($AC1071&amp;"-"&amp;$F1071&amp;" "&amp;$G1071,Bonuses!$B$1:$G$1006,4,FALSE)))</f>
        <v/>
      </c>
      <c r="AF1071" s="14" t="str">
        <f>IF(ISERROR(VLOOKUP($AC1071&amp;"-"&amp;$F1071,Bonuses!$B$1:$G$1006,5,FALSE)),"",IF(VLOOKUP($AC1071&amp;"-"&amp;$F1071,Bonuses!$B$1:$G$1006,5,FALSE)="","",VLOOKUP($AC1071&amp;"-"&amp;$F1071,Bonuses!$B$1:$G$1006,6,FALSE)&amp;" yrs, "&amp;VLOOKUP($AC1071&amp;"-"&amp;$F1071,Bonuses!$B$1:$G$1006,5,FALSE)))</f>
        <v/>
      </c>
    </row>
    <row r="1072" spans="1:32" s="19" customFormat="1" hidden="1" x14ac:dyDescent="0.3">
      <c r="A1072" s="19">
        <v>8769</v>
      </c>
      <c r="B1072" s="19">
        <f t="shared" si="71"/>
        <v>0</v>
      </c>
      <c r="C1072" s="14" t="str">
        <f>IF(ISNUMBER(IFERROR(VLOOKUP($A1072,Pit!$A$4:$A$600,1,FALSE),"B")),"P","B")</f>
        <v>P</v>
      </c>
      <c r="D1072" s="15">
        <f>IF($C1072="B",VLOOKUP($A1072,Bat!$A$4:$BG$1500,D$1,FALSE),VLOOKUP($A1072,Pit!$A$4:$BA$1686,D$2,FALSE))</f>
        <v>8769</v>
      </c>
      <c r="E1072" s="14" t="str">
        <f>IF($C1072="B",VLOOKUP($A1072,Bat!$A$4:$BG$1500,E$1,FALSE),VLOOKUP($A1072,Pit!$A$4:$BA$1686,E$2,FALSE))</f>
        <v>RP</v>
      </c>
      <c r="F1072" s="14" t="str">
        <f>IF($C1072="B",VLOOKUP($A1072,Bat!$A$4:$BG$1500,F$1,FALSE),VLOOKUP($A1072,Pit!$A$4:$BA$1686,F$2,FALSE))</f>
        <v>Ismael</v>
      </c>
      <c r="G1072" s="14" t="str">
        <f>IF($C1072="B",VLOOKUP($A1072,Bat!$A$4:$BG$1500,G$1,FALSE),VLOOKUP($A1072,Pit!$A$4:$BA$1686,G$2,FALSE))</f>
        <v>Gorro</v>
      </c>
      <c r="H1072" s="14">
        <f>IF($C1072="B",VLOOKUP($A1072,Bat!$A$4:$BG$1500,H$1,FALSE),VLOOKUP($A1072,Pit!$A$4:$BA$1686,H$2,FALSE))</f>
        <v>21</v>
      </c>
      <c r="I1072" s="14" t="str">
        <f>IF($C1072="B",VLOOKUP($A1072,Bat!$A$4:$BG$1500,I$1,FALSE),VLOOKUP($A1072,Pit!$A$4:$BA$1686,I$2,FALSE))</f>
        <v>S</v>
      </c>
      <c r="J1072" s="14" t="str">
        <f>IF($C1072="B",VLOOKUP($A1072,Bat!$A$4:$BG$1500,J$1,FALSE),VLOOKUP($A1072,Pit!$A$4:$BA$1686,J$2,FALSE))</f>
        <v>R</v>
      </c>
      <c r="K1072" s="14" t="str">
        <f>IF($C1072="B",VLOOKUP($A1072,Bat!$A$4:$BG$1500,K$1,FALSE),VLOOKUP($A1072,Pit!$A$4:$BA$1686,K$2,FALSE))</f>
        <v>Low</v>
      </c>
      <c r="L1072" s="15" t="str">
        <f>IF($C1072="B",VLOOKUP($A1072,Bat!$A$4:$BG$1500,L$1,FALSE),VLOOKUP($A1072,Pit!$A$4:$BA$1686,L$2,FALSE))</f>
        <v>Low</v>
      </c>
      <c r="M1072" s="14">
        <f>IF($C1072="B",VLOOKUP($A1072,Bat!$A$4:$BG$1500,M$1,FALSE),VLOOKUP($A1072,Pit!$A$4:$BA$1686,M$2,FALSE))</f>
        <v>4</v>
      </c>
      <c r="N1072" s="14">
        <f>IF($C1072="B",VLOOKUP($A1072,Bat!$A$4:$BG$1500,N$1,FALSE),VLOOKUP($A1072,Pit!$A$4:$BA$1686,N$2,FALSE))</f>
        <v>1</v>
      </c>
      <c r="O1072" s="14">
        <f>IF($C1072="B",VLOOKUP($A1072,Bat!$A$4:$BG$1500,O$1,FALSE),VLOOKUP($A1072,Pit!$A$4:$BA$1686,O$2,FALSE))</f>
        <v>2</v>
      </c>
      <c r="P1072" s="14" t="str">
        <f>IF($C1072="B",VLOOKUP($A1072,Bat!$A$4:$BG$1500,P$1,FALSE),VLOOKUP($A1072,Pit!$A$4:$BA$1686,P$2,FALSE))</f>
        <v>88-90 Mph</v>
      </c>
      <c r="Q1072" s="15">
        <f>IF($C1072="B",VLOOKUP($A1072,Bat!$A$4:$BG$1500,Q$1,FALSE),VLOOKUP($A1072,Pit!$A$4:$BA$1686,Q$2,FALSE))</f>
        <v>9</v>
      </c>
      <c r="R1072" s="16">
        <f>IF($C1072="B",VLOOKUP($A1072,Bat!$A$4:$BG$1500,R$1,FALSE),VLOOKUP($A1072,Pit!$A$4:$BA$1686,R$2,FALSE))</f>
        <v>87.406742464330392</v>
      </c>
      <c r="S1072" s="17">
        <f>IF($C1072="B",VLOOKUP($A1072,Bat!$A$4:$BG$1500,S$1,FALSE),VLOOKUP($A1072,Pit!$A$4:$BA$1686,S$2,FALSE))</f>
        <v>-1.2539752814085943</v>
      </c>
      <c r="T1072" s="48" t="str">
        <f>IF($C1072="B",VLOOKUP($A1072,Bat!$A$4:$BG$1500,T$1,FALSE),VLOOKUP($A1072,Pit!$A$4:$BA$1686,T$2,FALSE))</f>
        <v>$41k</v>
      </c>
      <c r="U1072" s="19">
        <f>IF($C1072="B",VLOOKUP($A1072,Bat!$A$4:$AU$1464,46,FALSE),VLOOKUP($A1072,Pit!$A$4:$BD$1664,55,FALSE))</f>
        <v>800</v>
      </c>
      <c r="V1072" s="19">
        <f>IF($C1072="B",VLOOKUP($A1072,Bat!$A$4:$BA$1464,47,FALSE),VLOOKUP($A1072,Pit!$A$4:$BF$1664,56,FALSE))</f>
        <v>800</v>
      </c>
      <c r="W1072" s="19">
        <f>IF($C1072="B",VLOOKUP($A1072,Bat!$A$4:$BA$1464,48,FALSE),VLOOKUP($A1072,Pit!$A$4:$BF$1664,57,FALSE))</f>
        <v>0</v>
      </c>
      <c r="X1072" s="14">
        <f t="shared" si="72"/>
        <v>1891</v>
      </c>
      <c r="Y1072" s="20">
        <f t="shared" si="73"/>
        <v>1041</v>
      </c>
      <c r="Z1072" s="14">
        <f>IFERROR(VLOOKUP($D1072,Results37!$F$3:$L$1396,Z$1,FALSE),"")</f>
        <v>628</v>
      </c>
      <c r="AA1072" s="43">
        <f>IF(ISERROR(VLOOKUP(D1072,Results37!$F$3:$O$1399,AA$1,FALSE)),"",IF(VLOOKUP(D1072,Results37!$F$3:$O$1399,AA$1+1,FALSE)=1,"S"&amp;VLOOKUP(D1072,Results37!$F$3:$O$1399,AA$1,FALSE),VLOOKUP(D1072,Results37!$F$3:$O$1399,AA$1,FALSE)))</f>
        <v>20</v>
      </c>
      <c r="AB1072" s="14">
        <f>IFERROR(VLOOKUP($D1072,Results37!$F$3:$L$1396,AB$1,FALSE),"")</f>
        <v>32</v>
      </c>
      <c r="AC1072" s="14" t="str">
        <f>IFERROR(VLOOKUP($D1072,Results37!$F$3:$L$1396,AC$1,FALSE),"")</f>
        <v>Niihama-shi Ghosts</v>
      </c>
      <c r="AD1072" s="14">
        <f t="shared" si="74"/>
        <v>1263</v>
      </c>
      <c r="AE1072" s="18" t="str">
        <f>IF(ISERROR(VLOOKUP($AC1072&amp;"-"&amp;$F1072&amp;" "&amp;G1072,Bonuses!$B$1:$G$1006,4,FALSE)),"",INT(VLOOKUP($AC1072&amp;"-"&amp;$F1072&amp;" "&amp;$G1072,Bonuses!$B$1:$G$1006,4,FALSE)))</f>
        <v/>
      </c>
      <c r="AF1072" s="14" t="str">
        <f>IF(ISERROR(VLOOKUP($AC1072&amp;"-"&amp;$F1072,Bonuses!$B$1:$G$1006,5,FALSE)),"",IF(VLOOKUP($AC1072&amp;"-"&amp;$F1072,Bonuses!$B$1:$G$1006,5,FALSE)="","",VLOOKUP($AC1072&amp;"-"&amp;$F1072,Bonuses!$B$1:$G$1006,6,FALSE)&amp;" yrs, "&amp;VLOOKUP($AC1072&amp;"-"&amp;$F1072,Bonuses!$B$1:$G$1006,5,FALSE)))</f>
        <v/>
      </c>
    </row>
    <row r="1073" spans="1:32" s="19" customFormat="1" hidden="1" x14ac:dyDescent="0.3">
      <c r="A1073" s="19">
        <v>8815</v>
      </c>
      <c r="B1073" s="19">
        <f t="shared" si="71"/>
        <v>0</v>
      </c>
      <c r="C1073" s="14" t="str">
        <f>IF(ISNUMBER(IFERROR(VLOOKUP($A1073,Pit!$A$4:$A$600,1,FALSE),"B")),"P","B")</f>
        <v>B</v>
      </c>
      <c r="D1073" s="15">
        <f>IF($C1073="B",VLOOKUP($A1073,Bat!$A$4:$BG$1500,D$1,FALSE),VLOOKUP($A1073,Pit!$A$4:$BA$1686,D$2,FALSE))</f>
        <v>8815</v>
      </c>
      <c r="E1073" s="14" t="str">
        <f>IF($C1073="B",VLOOKUP($A1073,Bat!$A$4:$BG$1500,E$1,FALSE),VLOOKUP($A1073,Pit!$A$4:$BA$1686,E$2,FALSE))</f>
        <v>C</v>
      </c>
      <c r="F1073" s="14" t="str">
        <f>IF($C1073="B",VLOOKUP($A1073,Bat!$A$4:$BG$1500,F$1,FALSE),VLOOKUP($A1073,Pit!$A$4:$BA$1686,F$2,FALSE))</f>
        <v>Arthur</v>
      </c>
      <c r="G1073" s="14" t="str">
        <f>IF($C1073="B",VLOOKUP($A1073,Bat!$A$4:$BG$1500,G$1,FALSE),VLOOKUP($A1073,Pit!$A$4:$BA$1686,G$2,FALSE))</f>
        <v>Frank</v>
      </c>
      <c r="H1073" s="14">
        <f>IF($C1073="B",VLOOKUP($A1073,Bat!$A$4:$BG$1500,H$1,FALSE),VLOOKUP($A1073,Pit!$A$4:$BA$1686,H$2,FALSE))</f>
        <v>21</v>
      </c>
      <c r="I1073" s="14" t="str">
        <f>IF($C1073="B",VLOOKUP($A1073,Bat!$A$4:$BG$1500,I$1,FALSE),VLOOKUP($A1073,Pit!$A$4:$BA$1686,I$2,FALSE))</f>
        <v>R</v>
      </c>
      <c r="J1073" s="14" t="str">
        <f>IF($C1073="B",VLOOKUP($A1073,Bat!$A$4:$BG$1500,J$1,FALSE),VLOOKUP($A1073,Pit!$A$4:$BA$1686,J$2,FALSE))</f>
        <v>R</v>
      </c>
      <c r="K1073" s="14" t="str">
        <f>IF($C1073="B",VLOOKUP($A1073,Bat!$A$4:$BG$1500,K$1,FALSE),VLOOKUP($A1073,Pit!$A$4:$BA$1686,K$2,FALSE))</f>
        <v>Low</v>
      </c>
      <c r="L1073" s="15" t="str">
        <f>IF($C1073="B",VLOOKUP($A1073,Bat!$A$4:$BG$1500,L$1,FALSE),VLOOKUP($A1073,Pit!$A$4:$BA$1686,L$2,FALSE))</f>
        <v>Normal</v>
      </c>
      <c r="M1073" s="14">
        <f>IF($C1073="B",VLOOKUP($A1073,Bat!$A$4:$BG$1500,M$1,FALSE),VLOOKUP($A1073,Pit!$A$4:$BA$1686,M$2,FALSE))</f>
        <v>2</v>
      </c>
      <c r="N1073" s="14">
        <f>IF($C1073="B",VLOOKUP($A1073,Bat!$A$4:$BG$1500,N$1,FALSE),VLOOKUP($A1073,Pit!$A$4:$BA$1686,N$2,FALSE))</f>
        <v>4</v>
      </c>
      <c r="O1073" s="14">
        <f>IF($C1073="B",VLOOKUP($A1073,Bat!$A$4:$BG$1500,O$1,FALSE),VLOOKUP($A1073,Pit!$A$4:$BA$1686,O$2,FALSE))</f>
        <v>3</v>
      </c>
      <c r="P1073" s="14">
        <f>IF($C1073="B",VLOOKUP($A1073,Bat!$A$4:$BG$1500,P$1,FALSE),VLOOKUP($A1073,Pit!$A$4:$BA$1686,P$2,FALSE))</f>
        <v>3</v>
      </c>
      <c r="Q1073" s="15">
        <f>IF($C1073="B",VLOOKUP($A1073,Bat!$A$4:$BG$1500,Q$1,FALSE),VLOOKUP($A1073,Pit!$A$4:$BA$1686,Q$2,FALSE))</f>
        <v>3</v>
      </c>
      <c r="R1073" s="16">
        <f>IF($C1073="B",VLOOKUP($A1073,Bat!$A$4:$BG$1500,R$1,FALSE),VLOOKUP($A1073,Pit!$A$4:$BA$1686,R$2,FALSE))</f>
        <v>100.97265746053247</v>
      </c>
      <c r="S1073" s="17">
        <f>IF($C1073="B",VLOOKUP($A1073,Bat!$A$4:$BG$1500,S$1,FALSE),VLOOKUP($A1073,Pit!$A$4:$BA$1686,S$2,FALSE))</f>
        <v>-1.4904907614577716</v>
      </c>
      <c r="T1073" s="48" t="str">
        <f>IF($C1073="B",VLOOKUP($A1073,Bat!$A$4:$BG$1500,T$1,FALSE),VLOOKUP($A1073,Pit!$A$4:$BA$1686,T$2,FALSE))</f>
        <v>$34k</v>
      </c>
      <c r="U1073" s="19">
        <f>IF($C1073="B",VLOOKUP($A1073,Bat!$A$4:$AU$1464,46,FALSE),VLOOKUP($A1073,Pit!$A$4:$BD$1664,55,FALSE))</f>
        <v>800</v>
      </c>
      <c r="V1073" s="19">
        <f>IF($C1073="B",VLOOKUP($A1073,Bat!$A$4:$BA$1464,47,FALSE),VLOOKUP($A1073,Pit!$A$4:$BF$1664,56,FALSE))</f>
        <v>800</v>
      </c>
      <c r="W1073" s="19">
        <f>IF($C1073="B",VLOOKUP($A1073,Bat!$A$4:$BA$1464,48,FALSE),VLOOKUP($A1073,Pit!$A$4:$BF$1664,57,FALSE))</f>
        <v>0</v>
      </c>
      <c r="X1073" s="14">
        <f t="shared" si="72"/>
        <v>1929</v>
      </c>
      <c r="Y1073" s="20">
        <f t="shared" si="73"/>
        <v>1079</v>
      </c>
      <c r="Z1073" s="14">
        <f>IFERROR(VLOOKUP($D1073,Results37!$F$3:$L$1396,Z$1,FALSE),"")</f>
        <v>503</v>
      </c>
      <c r="AA1073" s="43">
        <f>IF(ISERROR(VLOOKUP(D1073,Results37!$F$3:$O$1399,AA$1,FALSE)),"",IF(VLOOKUP(D1073,Results37!$F$3:$O$1399,AA$1+1,FALSE)=1,"S"&amp;VLOOKUP(D1073,Results37!$F$3:$O$1399,AA$1,FALSE),VLOOKUP(D1073,Results37!$F$3:$O$1399,AA$1,FALSE)))</f>
        <v>17</v>
      </c>
      <c r="AB1073" s="14">
        <f>IFERROR(VLOOKUP($D1073,Results37!$F$3:$L$1396,AB$1,FALSE),"")</f>
        <v>3</v>
      </c>
      <c r="AC1073" s="14" t="str">
        <f>IFERROR(VLOOKUP($D1073,Results37!$F$3:$L$1396,AC$1,FALSE),"")</f>
        <v>Arlington Bureaucrats</v>
      </c>
      <c r="AD1073" s="14">
        <f t="shared" si="74"/>
        <v>1426</v>
      </c>
      <c r="AE1073" s="18" t="str">
        <f>IF(ISERROR(VLOOKUP($AC1073&amp;"-"&amp;$F1073&amp;" "&amp;G1073,Bonuses!$B$1:$G$1006,4,FALSE)),"",INT(VLOOKUP($AC1073&amp;"-"&amp;$F1073&amp;" "&amp;$G1073,Bonuses!$B$1:$G$1006,4,FALSE)))</f>
        <v/>
      </c>
      <c r="AF1073" s="14" t="str">
        <f>IF(ISERROR(VLOOKUP($AC1073&amp;"-"&amp;$F1073,Bonuses!$B$1:$G$1006,5,FALSE)),"",IF(VLOOKUP($AC1073&amp;"-"&amp;$F1073,Bonuses!$B$1:$G$1006,5,FALSE)="","",VLOOKUP($AC1073&amp;"-"&amp;$F1073,Bonuses!$B$1:$G$1006,6,FALSE)&amp;" yrs, "&amp;VLOOKUP($AC1073&amp;"-"&amp;$F1073,Bonuses!$B$1:$G$1006,5,FALSE)))</f>
        <v/>
      </c>
    </row>
    <row r="1074" spans="1:32" s="19" customFormat="1" hidden="1" x14ac:dyDescent="0.3">
      <c r="A1074" s="19">
        <v>9617</v>
      </c>
      <c r="B1074" s="19">
        <f t="shared" si="71"/>
        <v>0</v>
      </c>
      <c r="C1074" s="14" t="str">
        <f>IF(ISNUMBER(IFERROR(VLOOKUP($A1074,Pit!$A$4:$A$600,1,FALSE),"B")),"P","B")</f>
        <v>B</v>
      </c>
      <c r="D1074" s="15">
        <f>IF($C1074="B",VLOOKUP($A1074,Bat!$A$4:$BG$1500,D$1,FALSE),VLOOKUP($A1074,Pit!$A$4:$BA$1686,D$2,FALSE))</f>
        <v>9617</v>
      </c>
      <c r="E1074" s="14" t="str">
        <f>IF($C1074="B",VLOOKUP($A1074,Bat!$A$4:$BG$1500,E$1,FALSE),VLOOKUP($A1074,Pit!$A$4:$BA$1686,E$2,FALSE))</f>
        <v>SS</v>
      </c>
      <c r="F1074" s="14" t="str">
        <f>IF($C1074="B",VLOOKUP($A1074,Bat!$A$4:$BG$1500,F$1,FALSE),VLOOKUP($A1074,Pit!$A$4:$BA$1686,F$2,FALSE))</f>
        <v>Billy</v>
      </c>
      <c r="G1074" s="14" t="str">
        <f>IF($C1074="B",VLOOKUP($A1074,Bat!$A$4:$BG$1500,G$1,FALSE),VLOOKUP($A1074,Pit!$A$4:$BA$1686,G$2,FALSE))</f>
        <v>Allen</v>
      </c>
      <c r="H1074" s="14">
        <f>IF($C1074="B",VLOOKUP($A1074,Bat!$A$4:$BG$1500,H$1,FALSE),VLOOKUP($A1074,Pit!$A$4:$BA$1686,H$2,FALSE))</f>
        <v>21</v>
      </c>
      <c r="I1074" s="14" t="str">
        <f>IF($C1074="B",VLOOKUP($A1074,Bat!$A$4:$BG$1500,I$1,FALSE),VLOOKUP($A1074,Pit!$A$4:$BA$1686,I$2,FALSE))</f>
        <v>R</v>
      </c>
      <c r="J1074" s="14" t="str">
        <f>IF($C1074="B",VLOOKUP($A1074,Bat!$A$4:$BG$1500,J$1,FALSE),VLOOKUP($A1074,Pit!$A$4:$BA$1686,J$2,FALSE))</f>
        <v>R</v>
      </c>
      <c r="K1074" s="14" t="str">
        <f>IF($C1074="B",VLOOKUP($A1074,Bat!$A$4:$BG$1500,K$1,FALSE),VLOOKUP($A1074,Pit!$A$4:$BA$1686,K$2,FALSE))</f>
        <v>Normal</v>
      </c>
      <c r="L1074" s="15" t="str">
        <f>IF($C1074="B",VLOOKUP($A1074,Bat!$A$4:$BG$1500,L$1,FALSE),VLOOKUP($A1074,Pit!$A$4:$BA$1686,L$2,FALSE))</f>
        <v>Normal</v>
      </c>
      <c r="M1074" s="14">
        <f>IF($C1074="B",VLOOKUP($A1074,Bat!$A$4:$BG$1500,M$1,FALSE),VLOOKUP($A1074,Pit!$A$4:$BA$1686,M$2,FALSE))</f>
        <v>2</v>
      </c>
      <c r="N1074" s="14">
        <f>IF($C1074="B",VLOOKUP($A1074,Bat!$A$4:$BG$1500,N$1,FALSE),VLOOKUP($A1074,Pit!$A$4:$BA$1686,N$2,FALSE))</f>
        <v>3</v>
      </c>
      <c r="O1074" s="14">
        <f>IF($C1074="B",VLOOKUP($A1074,Bat!$A$4:$BG$1500,O$1,FALSE),VLOOKUP($A1074,Pit!$A$4:$BA$1686,O$2,FALSE))</f>
        <v>2</v>
      </c>
      <c r="P1074" s="14">
        <f>IF($C1074="B",VLOOKUP($A1074,Bat!$A$4:$BG$1500,P$1,FALSE),VLOOKUP($A1074,Pit!$A$4:$BA$1686,P$2,FALSE))</f>
        <v>4</v>
      </c>
      <c r="Q1074" s="15">
        <f>IF($C1074="B",VLOOKUP($A1074,Bat!$A$4:$BG$1500,Q$1,FALSE),VLOOKUP($A1074,Pit!$A$4:$BA$1686,Q$2,FALSE))</f>
        <v>3</v>
      </c>
      <c r="R1074" s="16">
        <f>IF($C1074="B",VLOOKUP($A1074,Bat!$A$4:$BG$1500,R$1,FALSE),VLOOKUP($A1074,Pit!$A$4:$BA$1686,R$2,FALSE))</f>
        <v>101.26794292230764</v>
      </c>
      <c r="S1074" s="17">
        <f>IF($C1074="B",VLOOKUP($A1074,Bat!$A$4:$BG$1500,S$1,FALSE),VLOOKUP($A1074,Pit!$A$4:$BA$1686,S$2,FALSE))</f>
        <v>-1.4288089427001347</v>
      </c>
      <c r="T1074" s="48" t="str">
        <f>IF($C1074="B",VLOOKUP($A1074,Bat!$A$4:$BG$1500,T$1,FALSE),VLOOKUP($A1074,Pit!$A$4:$BA$1686,T$2,FALSE))</f>
        <v>$34k</v>
      </c>
      <c r="U1074" s="19">
        <f>IF($C1074="B",VLOOKUP($A1074,Bat!$A$4:$AU$1464,46,FALSE),VLOOKUP($A1074,Pit!$A$4:$BD$1664,55,FALSE))</f>
        <v>800</v>
      </c>
      <c r="V1074" s="19">
        <f>IF($C1074="B",VLOOKUP($A1074,Bat!$A$4:$BA$1464,47,FALSE),VLOOKUP($A1074,Pit!$A$4:$BF$1664,56,FALSE))</f>
        <v>800</v>
      </c>
      <c r="W1074" s="19">
        <f>IF($C1074="B",VLOOKUP($A1074,Bat!$A$4:$BA$1464,48,FALSE),VLOOKUP($A1074,Pit!$A$4:$BF$1664,57,FALSE))</f>
        <v>0</v>
      </c>
      <c r="X1074" s="14">
        <f t="shared" si="72"/>
        <v>1922</v>
      </c>
      <c r="Y1074" s="20">
        <f t="shared" si="73"/>
        <v>1072</v>
      </c>
      <c r="Z1074" s="14">
        <f>IFERROR(VLOOKUP($D1074,Results37!$F$3:$L$1396,Z$1,FALSE),"")</f>
        <v>569</v>
      </c>
      <c r="AA1074" s="43">
        <f>IF(ISERROR(VLOOKUP(D1074,Results37!$F$3:$O$1399,AA$1,FALSE)),"",IF(VLOOKUP(D1074,Results37!$F$3:$O$1399,AA$1+1,FALSE)=1,"S"&amp;VLOOKUP(D1074,Results37!$F$3:$O$1399,AA$1,FALSE),VLOOKUP(D1074,Results37!$F$3:$O$1399,AA$1,FALSE)))</f>
        <v>19</v>
      </c>
      <c r="AB1074" s="14">
        <f>IFERROR(VLOOKUP($D1074,Results37!$F$3:$L$1396,AB$1,FALSE),"")</f>
        <v>5</v>
      </c>
      <c r="AC1074" s="14" t="str">
        <f>IFERROR(VLOOKUP($D1074,Results37!$F$3:$L$1396,AC$1,FALSE),"")</f>
        <v>Charleston Statesmen</v>
      </c>
      <c r="AD1074" s="14">
        <f t="shared" si="74"/>
        <v>1353</v>
      </c>
      <c r="AE1074" s="18" t="str">
        <f>IF(ISERROR(VLOOKUP($AC1074&amp;"-"&amp;$F1074&amp;" "&amp;G1074,Bonuses!$B$1:$G$1006,4,FALSE)),"",INT(VLOOKUP($AC1074&amp;"-"&amp;$F1074&amp;" "&amp;$G1074,Bonuses!$B$1:$G$1006,4,FALSE)))</f>
        <v/>
      </c>
      <c r="AF1074" s="14" t="str">
        <f>IF(ISERROR(VLOOKUP($AC1074&amp;"-"&amp;$F1074,Bonuses!$B$1:$G$1006,5,FALSE)),"",IF(VLOOKUP($AC1074&amp;"-"&amp;$F1074,Bonuses!$B$1:$G$1006,5,FALSE)="","",VLOOKUP($AC1074&amp;"-"&amp;$F1074,Bonuses!$B$1:$G$1006,6,FALSE)&amp;" yrs, "&amp;VLOOKUP($AC1074&amp;"-"&amp;$F1074,Bonuses!$B$1:$G$1006,5,FALSE)))</f>
        <v/>
      </c>
    </row>
    <row r="1075" spans="1:32" s="19" customFormat="1" hidden="1" x14ac:dyDescent="0.3">
      <c r="A1075" s="19">
        <v>6425</v>
      </c>
      <c r="B1075" s="19">
        <f t="shared" si="71"/>
        <v>0</v>
      </c>
      <c r="C1075" s="14" t="str">
        <f>IF(ISNUMBER(IFERROR(VLOOKUP($A1075,Pit!$A$4:$A$600,1,FALSE),"B")),"P","B")</f>
        <v>B</v>
      </c>
      <c r="D1075" s="15">
        <f>IF($C1075="B",VLOOKUP($A1075,Bat!$A$4:$BG$1500,D$1,FALSE),VLOOKUP($A1075,Pit!$A$4:$BA$1686,D$2,FALSE))</f>
        <v>6425</v>
      </c>
      <c r="E1075" s="14" t="str">
        <f>IF($C1075="B",VLOOKUP($A1075,Bat!$A$4:$BG$1500,E$1,FALSE),VLOOKUP($A1075,Pit!$A$4:$BA$1686,E$2,FALSE))</f>
        <v>1B</v>
      </c>
      <c r="F1075" s="14" t="str">
        <f>IF($C1075="B",VLOOKUP($A1075,Bat!$A$4:$BG$1500,F$1,FALSE),VLOOKUP($A1075,Pit!$A$4:$BA$1686,F$2,FALSE))</f>
        <v>Brandon</v>
      </c>
      <c r="G1075" s="14" t="str">
        <f>IF($C1075="B",VLOOKUP($A1075,Bat!$A$4:$BG$1500,G$1,FALSE),VLOOKUP($A1075,Pit!$A$4:$BA$1686,G$2,FALSE))</f>
        <v>Farquharson</v>
      </c>
      <c r="H1075" s="14">
        <f>IF($C1075="B",VLOOKUP($A1075,Bat!$A$4:$BG$1500,H$1,FALSE),VLOOKUP($A1075,Pit!$A$4:$BA$1686,H$2,FALSE))</f>
        <v>21</v>
      </c>
      <c r="I1075" s="14" t="str">
        <f>IF($C1075="B",VLOOKUP($A1075,Bat!$A$4:$BG$1500,I$1,FALSE),VLOOKUP($A1075,Pit!$A$4:$BA$1686,I$2,FALSE))</f>
        <v>R</v>
      </c>
      <c r="J1075" s="14" t="str">
        <f>IF($C1075="B",VLOOKUP($A1075,Bat!$A$4:$BG$1500,J$1,FALSE),VLOOKUP($A1075,Pit!$A$4:$BA$1686,J$2,FALSE))</f>
        <v>R</v>
      </c>
      <c r="K1075" s="14" t="str">
        <f>IF($C1075="B",VLOOKUP($A1075,Bat!$A$4:$BG$1500,K$1,FALSE),VLOOKUP($A1075,Pit!$A$4:$BA$1686,K$2,FALSE))</f>
        <v>Normal</v>
      </c>
      <c r="L1075" s="15" t="str">
        <f>IF($C1075="B",VLOOKUP($A1075,Bat!$A$4:$BG$1500,L$1,FALSE),VLOOKUP($A1075,Pit!$A$4:$BA$1686,L$2,FALSE))</f>
        <v>Normal</v>
      </c>
      <c r="M1075" s="14">
        <f>IF($C1075="B",VLOOKUP($A1075,Bat!$A$4:$BG$1500,M$1,FALSE),VLOOKUP($A1075,Pit!$A$4:$BA$1686,M$2,FALSE))</f>
        <v>3</v>
      </c>
      <c r="N1075" s="14">
        <f>IF($C1075="B",VLOOKUP($A1075,Bat!$A$4:$BG$1500,N$1,FALSE),VLOOKUP($A1075,Pit!$A$4:$BA$1686,N$2,FALSE))</f>
        <v>3</v>
      </c>
      <c r="O1075" s="14">
        <f>IF($C1075="B",VLOOKUP($A1075,Bat!$A$4:$BG$1500,O$1,FALSE),VLOOKUP($A1075,Pit!$A$4:$BA$1686,O$2,FALSE))</f>
        <v>2</v>
      </c>
      <c r="P1075" s="14">
        <f>IF($C1075="B",VLOOKUP($A1075,Bat!$A$4:$BG$1500,P$1,FALSE),VLOOKUP($A1075,Pit!$A$4:$BA$1686,P$2,FALSE))</f>
        <v>1</v>
      </c>
      <c r="Q1075" s="15">
        <f>IF($C1075="B",VLOOKUP($A1075,Bat!$A$4:$BG$1500,Q$1,FALSE),VLOOKUP($A1075,Pit!$A$4:$BA$1686,Q$2,FALSE))</f>
        <v>4</v>
      </c>
      <c r="R1075" s="16">
        <f>IF($C1075="B",VLOOKUP($A1075,Bat!$A$4:$BG$1500,R$1,FALSE),VLOOKUP($A1075,Pit!$A$4:$BA$1686,R$2,FALSE))</f>
        <v>101.23721979744923</v>
      </c>
      <c r="S1075" s="17">
        <f>IF($C1075="B",VLOOKUP($A1075,Bat!$A$4:$BG$1500,S$1,FALSE),VLOOKUP($A1075,Pit!$A$4:$BA$1686,S$2,FALSE))</f>
        <v>-1.4352266586546971</v>
      </c>
      <c r="T1075" s="48" t="str">
        <f>IF($C1075="B",VLOOKUP($A1075,Bat!$A$4:$BG$1500,T$1,FALSE),VLOOKUP($A1075,Pit!$A$4:$BA$1686,T$2,FALSE))</f>
        <v>-</v>
      </c>
      <c r="U1075" s="19">
        <f>IF($C1075="B",VLOOKUP($A1075,Bat!$A$4:$AU$1464,46,FALSE),VLOOKUP($A1075,Pit!$A$4:$BD$1664,55,FALSE))</f>
        <v>800</v>
      </c>
      <c r="V1075" s="19">
        <f>IF($C1075="B",VLOOKUP($A1075,Bat!$A$4:$BA$1464,47,FALSE),VLOOKUP($A1075,Pit!$A$4:$BF$1664,56,FALSE))</f>
        <v>800</v>
      </c>
      <c r="W1075" s="19">
        <f>IF($C1075="B",VLOOKUP($A1075,Bat!$A$4:$BA$1464,48,FALSE),VLOOKUP($A1075,Pit!$A$4:$BF$1664,57,FALSE))</f>
        <v>0</v>
      </c>
      <c r="X1075" s="14">
        <f t="shared" si="72"/>
        <v>1923</v>
      </c>
      <c r="Y1075" s="20">
        <f t="shared" si="73"/>
        <v>1073</v>
      </c>
      <c r="Z1075" s="14" t="str">
        <f>IFERROR(VLOOKUP($D1075,Results37!$F$3:$L$1396,Z$1,FALSE),"")</f>
        <v/>
      </c>
      <c r="AA1075" s="43" t="str">
        <f>IF(ISERROR(VLOOKUP(D1075,Results37!$F$3:$O$1399,AA$1,FALSE)),"",IF(VLOOKUP(D1075,Results37!$F$3:$O$1399,AA$1+1,FALSE)=1,"S"&amp;VLOOKUP(D1075,Results37!$F$3:$O$1399,AA$1,FALSE),VLOOKUP(D1075,Results37!$F$3:$O$1399,AA$1,FALSE)))</f>
        <v/>
      </c>
      <c r="AB1075" s="14" t="str">
        <f>IFERROR(VLOOKUP($D1075,Results37!$F$3:$L$1396,AB$1,FALSE),"")</f>
        <v/>
      </c>
      <c r="AC1075" s="14" t="str">
        <f>IFERROR(VLOOKUP($D1075,Results37!$F$3:$L$1396,AC$1,FALSE),"")</f>
        <v/>
      </c>
      <c r="AD1075" s="14" t="e">
        <f t="shared" si="74"/>
        <v>#VALUE!</v>
      </c>
      <c r="AE1075" s="18" t="str">
        <f>IF(ISERROR(VLOOKUP($AC1075&amp;"-"&amp;$F1075&amp;" "&amp;G1075,Bonuses!$B$1:$G$1006,4,FALSE)),"",INT(VLOOKUP($AC1075&amp;"-"&amp;$F1075&amp;" "&amp;$G1075,Bonuses!$B$1:$G$1006,4,FALSE)))</f>
        <v/>
      </c>
      <c r="AF1075" s="14" t="str">
        <f>IF(ISERROR(VLOOKUP($AC1075&amp;"-"&amp;$F1075,Bonuses!$B$1:$G$1006,5,FALSE)),"",IF(VLOOKUP($AC1075&amp;"-"&amp;$F1075,Bonuses!$B$1:$G$1006,5,FALSE)="","",VLOOKUP($AC1075&amp;"-"&amp;$F1075,Bonuses!$B$1:$G$1006,6,FALSE)&amp;" yrs, "&amp;VLOOKUP($AC1075&amp;"-"&amp;$F1075,Bonuses!$B$1:$G$1006,5,FALSE)))</f>
        <v/>
      </c>
    </row>
    <row r="1076" spans="1:32" s="19" customFormat="1" hidden="1" x14ac:dyDescent="0.3">
      <c r="A1076" s="19">
        <v>15986</v>
      </c>
      <c r="B1076" s="19">
        <f t="shared" si="71"/>
        <v>0</v>
      </c>
      <c r="C1076" s="14" t="str">
        <f>IF(ISNUMBER(IFERROR(VLOOKUP($A1076,Pit!$A$4:$A$600,1,FALSE),"B")),"P","B")</f>
        <v>B</v>
      </c>
      <c r="D1076" s="15">
        <f>IF($C1076="B",VLOOKUP($A1076,Bat!$A$4:$BG$1500,D$1,FALSE),VLOOKUP($A1076,Pit!$A$4:$BA$1686,D$2,FALSE))</f>
        <v>15986</v>
      </c>
      <c r="E1076" s="14" t="str">
        <f>IF($C1076="B",VLOOKUP($A1076,Bat!$A$4:$BG$1500,E$1,FALSE),VLOOKUP($A1076,Pit!$A$4:$BA$1686,E$2,FALSE))</f>
        <v>1B</v>
      </c>
      <c r="F1076" s="14" t="str">
        <f>IF($C1076="B",VLOOKUP($A1076,Bat!$A$4:$BG$1500,F$1,FALSE),VLOOKUP($A1076,Pit!$A$4:$BA$1686,F$2,FALSE))</f>
        <v>Griff</v>
      </c>
      <c r="G1076" s="14" t="str">
        <f>IF($C1076="B",VLOOKUP($A1076,Bat!$A$4:$BG$1500,G$1,FALSE),VLOOKUP($A1076,Pit!$A$4:$BA$1686,G$2,FALSE))</f>
        <v>Glasson</v>
      </c>
      <c r="H1076" s="14">
        <f>IF($C1076="B",VLOOKUP($A1076,Bat!$A$4:$BG$1500,H$1,FALSE),VLOOKUP($A1076,Pit!$A$4:$BA$1686,H$2,FALSE))</f>
        <v>21</v>
      </c>
      <c r="I1076" s="14" t="str">
        <f>IF($C1076="B",VLOOKUP($A1076,Bat!$A$4:$BG$1500,I$1,FALSE),VLOOKUP($A1076,Pit!$A$4:$BA$1686,I$2,FALSE))</f>
        <v>L</v>
      </c>
      <c r="J1076" s="14" t="str">
        <f>IF($C1076="B",VLOOKUP($A1076,Bat!$A$4:$BG$1500,J$1,FALSE),VLOOKUP($A1076,Pit!$A$4:$BA$1686,J$2,FALSE))</f>
        <v>R</v>
      </c>
      <c r="K1076" s="14" t="str">
        <f>IF($C1076="B",VLOOKUP($A1076,Bat!$A$4:$BG$1500,K$1,FALSE),VLOOKUP($A1076,Pit!$A$4:$BA$1686,K$2,FALSE))</f>
        <v>Normal</v>
      </c>
      <c r="L1076" s="15" t="str">
        <f>IF($C1076="B",VLOOKUP($A1076,Bat!$A$4:$BG$1500,L$1,FALSE),VLOOKUP($A1076,Pit!$A$4:$BA$1686,L$2,FALSE))</f>
        <v>Normal</v>
      </c>
      <c r="M1076" s="14">
        <f>IF($C1076="B",VLOOKUP($A1076,Bat!$A$4:$BG$1500,M$1,FALSE),VLOOKUP($A1076,Pit!$A$4:$BA$1686,M$2,FALSE))</f>
        <v>3</v>
      </c>
      <c r="N1076" s="14">
        <f>IF($C1076="B",VLOOKUP($A1076,Bat!$A$4:$BG$1500,N$1,FALSE),VLOOKUP($A1076,Pit!$A$4:$BA$1686,N$2,FALSE))</f>
        <v>3</v>
      </c>
      <c r="O1076" s="14">
        <f>IF($C1076="B",VLOOKUP($A1076,Bat!$A$4:$BG$1500,O$1,FALSE),VLOOKUP($A1076,Pit!$A$4:$BA$1686,O$2,FALSE))</f>
        <v>2</v>
      </c>
      <c r="P1076" s="14">
        <f>IF($C1076="B",VLOOKUP($A1076,Bat!$A$4:$BG$1500,P$1,FALSE),VLOOKUP($A1076,Pit!$A$4:$BA$1686,P$2,FALSE))</f>
        <v>1</v>
      </c>
      <c r="Q1076" s="15">
        <f>IF($C1076="B",VLOOKUP($A1076,Bat!$A$4:$BG$1500,Q$1,FALSE),VLOOKUP($A1076,Pit!$A$4:$BA$1686,Q$2,FALSE))</f>
        <v>4</v>
      </c>
      <c r="R1076" s="16">
        <f>IF($C1076="B",VLOOKUP($A1076,Bat!$A$4:$BG$1500,R$1,FALSE),VLOOKUP($A1076,Pit!$A$4:$BA$1686,R$2,FALSE))</f>
        <v>101.23321816346751</v>
      </c>
      <c r="S1076" s="17">
        <f>IF($C1076="B",VLOOKUP($A1076,Bat!$A$4:$BG$1500,S$1,FALSE),VLOOKUP($A1076,Pit!$A$4:$BA$1686,S$2,FALSE))</f>
        <v>-1.4360625550801787</v>
      </c>
      <c r="T1076" s="48" t="str">
        <f>IF($C1076="B",VLOOKUP($A1076,Bat!$A$4:$BG$1500,T$1,FALSE),VLOOKUP($A1076,Pit!$A$4:$BA$1686,T$2,FALSE))</f>
        <v>$20k</v>
      </c>
      <c r="U1076" s="19">
        <f>IF($C1076="B",VLOOKUP($A1076,Bat!$A$4:$AU$1464,46,FALSE),VLOOKUP($A1076,Pit!$A$4:$BD$1664,55,FALSE))</f>
        <v>800</v>
      </c>
      <c r="V1076" s="19">
        <f>IF($C1076="B",VLOOKUP($A1076,Bat!$A$4:$BA$1464,47,FALSE),VLOOKUP($A1076,Pit!$A$4:$BF$1664,56,FALSE))</f>
        <v>800</v>
      </c>
      <c r="W1076" s="19">
        <f>IF($C1076="B",VLOOKUP($A1076,Bat!$A$4:$BA$1464,48,FALSE),VLOOKUP($A1076,Pit!$A$4:$BF$1664,57,FALSE))</f>
        <v>0</v>
      </c>
      <c r="X1076" s="14">
        <f t="shared" si="72"/>
        <v>1924</v>
      </c>
      <c r="Y1076" s="20">
        <f t="shared" si="73"/>
        <v>1074</v>
      </c>
      <c r="Z1076" s="14" t="str">
        <f>IFERROR(VLOOKUP($D1076,Results37!$F$3:$L$1396,Z$1,FALSE),"")</f>
        <v/>
      </c>
      <c r="AA1076" s="43" t="str">
        <f>IF(ISERROR(VLOOKUP(D1076,Results37!$F$3:$O$1399,AA$1,FALSE)),"",IF(VLOOKUP(D1076,Results37!$F$3:$O$1399,AA$1+1,FALSE)=1,"S"&amp;VLOOKUP(D1076,Results37!$F$3:$O$1399,AA$1,FALSE),VLOOKUP(D1076,Results37!$F$3:$O$1399,AA$1,FALSE)))</f>
        <v/>
      </c>
      <c r="AB1076" s="14" t="str">
        <f>IFERROR(VLOOKUP($D1076,Results37!$F$3:$L$1396,AB$1,FALSE),"")</f>
        <v/>
      </c>
      <c r="AC1076" s="14" t="str">
        <f>IFERROR(VLOOKUP($D1076,Results37!$F$3:$L$1396,AC$1,FALSE),"")</f>
        <v/>
      </c>
      <c r="AD1076" s="14" t="e">
        <f t="shared" si="74"/>
        <v>#VALUE!</v>
      </c>
      <c r="AE1076" s="18" t="str">
        <f>IF(ISERROR(VLOOKUP($AC1076&amp;"-"&amp;$F1076&amp;" "&amp;G1076,Bonuses!$B$1:$G$1006,4,FALSE)),"",INT(VLOOKUP($AC1076&amp;"-"&amp;$F1076&amp;" "&amp;$G1076,Bonuses!$B$1:$G$1006,4,FALSE)))</f>
        <v/>
      </c>
      <c r="AF1076" s="14" t="str">
        <f>IF(ISERROR(VLOOKUP($AC1076&amp;"-"&amp;$F1076,Bonuses!$B$1:$G$1006,5,FALSE)),"",IF(VLOOKUP($AC1076&amp;"-"&amp;$F1076,Bonuses!$B$1:$G$1006,5,FALSE)="","",VLOOKUP($AC1076&amp;"-"&amp;$F1076,Bonuses!$B$1:$G$1006,6,FALSE)&amp;" yrs, "&amp;VLOOKUP($AC1076&amp;"-"&amp;$F1076,Bonuses!$B$1:$G$1006,5,FALSE)))</f>
        <v/>
      </c>
    </row>
    <row r="1077" spans="1:32" s="19" customFormat="1" hidden="1" x14ac:dyDescent="0.3">
      <c r="A1077" s="19">
        <v>5307</v>
      </c>
      <c r="B1077" s="19">
        <f t="shared" si="71"/>
        <v>0</v>
      </c>
      <c r="C1077" s="14" t="str">
        <f>IF(ISNUMBER(IFERROR(VLOOKUP($A1077,Pit!$A$4:$A$600,1,FALSE),"B")),"P","B")</f>
        <v>B</v>
      </c>
      <c r="D1077" s="15">
        <f>IF($C1077="B",VLOOKUP($A1077,Bat!$A$4:$BG$1500,D$1,FALSE),VLOOKUP($A1077,Pit!$A$4:$BA$1686,D$2,FALSE))</f>
        <v>5307</v>
      </c>
      <c r="E1077" s="14" t="str">
        <f>IF($C1077="B",VLOOKUP($A1077,Bat!$A$4:$BG$1500,E$1,FALSE),VLOOKUP($A1077,Pit!$A$4:$BA$1686,E$2,FALSE))</f>
        <v>3B</v>
      </c>
      <c r="F1077" s="14" t="str">
        <f>IF($C1077="B",VLOOKUP($A1077,Bat!$A$4:$BG$1500,F$1,FALSE),VLOOKUP($A1077,Pit!$A$4:$BA$1686,F$2,FALSE))</f>
        <v>Ramón</v>
      </c>
      <c r="G1077" s="14" t="str">
        <f>IF($C1077="B",VLOOKUP($A1077,Bat!$A$4:$BG$1500,G$1,FALSE),VLOOKUP($A1077,Pit!$A$4:$BA$1686,G$2,FALSE))</f>
        <v>Betancourt</v>
      </c>
      <c r="H1077" s="14">
        <f>IF($C1077="B",VLOOKUP($A1077,Bat!$A$4:$BG$1500,H$1,FALSE),VLOOKUP($A1077,Pit!$A$4:$BA$1686,H$2,FALSE))</f>
        <v>21</v>
      </c>
      <c r="I1077" s="14" t="str">
        <f>IF($C1077="B",VLOOKUP($A1077,Bat!$A$4:$BG$1500,I$1,FALSE),VLOOKUP($A1077,Pit!$A$4:$BA$1686,I$2,FALSE))</f>
        <v>S</v>
      </c>
      <c r="J1077" s="14" t="str">
        <f>IF($C1077="B",VLOOKUP($A1077,Bat!$A$4:$BG$1500,J$1,FALSE),VLOOKUP($A1077,Pit!$A$4:$BA$1686,J$2,FALSE))</f>
        <v>R</v>
      </c>
      <c r="K1077" s="14" t="str">
        <f>IF($C1077="B",VLOOKUP($A1077,Bat!$A$4:$BG$1500,K$1,FALSE),VLOOKUP($A1077,Pit!$A$4:$BA$1686,K$2,FALSE))</f>
        <v>Normal</v>
      </c>
      <c r="L1077" s="15" t="str">
        <f>IF($C1077="B",VLOOKUP($A1077,Bat!$A$4:$BG$1500,L$1,FALSE),VLOOKUP($A1077,Pit!$A$4:$BA$1686,L$2,FALSE))</f>
        <v>Normal</v>
      </c>
      <c r="M1077" s="14">
        <f>IF($C1077="B",VLOOKUP($A1077,Bat!$A$4:$BG$1500,M$1,FALSE),VLOOKUP($A1077,Pit!$A$4:$BA$1686,M$2,FALSE))</f>
        <v>2</v>
      </c>
      <c r="N1077" s="14">
        <f>IF($C1077="B",VLOOKUP($A1077,Bat!$A$4:$BG$1500,N$1,FALSE),VLOOKUP($A1077,Pit!$A$4:$BA$1686,N$2,FALSE))</f>
        <v>2</v>
      </c>
      <c r="O1077" s="14">
        <f>IF($C1077="B",VLOOKUP($A1077,Bat!$A$4:$BG$1500,O$1,FALSE),VLOOKUP($A1077,Pit!$A$4:$BA$1686,O$2,FALSE))</f>
        <v>4</v>
      </c>
      <c r="P1077" s="14">
        <f>IF($C1077="B",VLOOKUP($A1077,Bat!$A$4:$BG$1500,P$1,FALSE),VLOOKUP($A1077,Pit!$A$4:$BA$1686,P$2,FALSE))</f>
        <v>4</v>
      </c>
      <c r="Q1077" s="15">
        <f>IF($C1077="B",VLOOKUP($A1077,Bat!$A$4:$BG$1500,Q$1,FALSE),VLOOKUP($A1077,Pit!$A$4:$BA$1686,Q$2,FALSE))</f>
        <v>2</v>
      </c>
      <c r="R1077" s="16">
        <f>IF($C1077="B",VLOOKUP($A1077,Bat!$A$4:$BG$1500,R$1,FALSE),VLOOKUP($A1077,Pit!$A$4:$BA$1686,R$2,FALSE))</f>
        <v>100.97109386935568</v>
      </c>
      <c r="S1077" s="17">
        <f>IF($C1077="B",VLOOKUP($A1077,Bat!$A$4:$BG$1500,S$1,FALSE),VLOOKUP($A1077,Pit!$A$4:$BA$1686,S$2,FALSE))</f>
        <v>-1.4908173781052625</v>
      </c>
      <c r="T1077" s="48" t="str">
        <f>IF($C1077="B",VLOOKUP($A1077,Bat!$A$4:$BG$1500,T$1,FALSE),VLOOKUP($A1077,Pit!$A$4:$BA$1686,T$2,FALSE))</f>
        <v>$34k</v>
      </c>
      <c r="U1077" s="19">
        <f>IF($C1077="B",VLOOKUP($A1077,Bat!$A$4:$AU$1464,46,FALSE),VLOOKUP($A1077,Pit!$A$4:$BD$1664,55,FALSE))</f>
        <v>800</v>
      </c>
      <c r="V1077" s="19">
        <f>IF($C1077="B",VLOOKUP($A1077,Bat!$A$4:$BA$1464,47,FALSE),VLOOKUP($A1077,Pit!$A$4:$BF$1664,56,FALSE))</f>
        <v>800</v>
      </c>
      <c r="W1077" s="19">
        <f>IF($C1077="B",VLOOKUP($A1077,Bat!$A$4:$BA$1464,48,FALSE),VLOOKUP($A1077,Pit!$A$4:$BF$1664,57,FALSE))</f>
        <v>0</v>
      </c>
      <c r="X1077" s="14">
        <f t="shared" si="72"/>
        <v>1930</v>
      </c>
      <c r="Y1077" s="20">
        <f t="shared" si="73"/>
        <v>1080</v>
      </c>
      <c r="Z1077" s="14">
        <f>IFERROR(VLOOKUP($D1077,Results37!$F$3:$L$1396,Z$1,FALSE),"")</f>
        <v>482</v>
      </c>
      <c r="AA1077" s="43">
        <f>IF(ISERROR(VLOOKUP(D1077,Results37!$F$3:$O$1399,AA$1,FALSE)),"",IF(VLOOKUP(D1077,Results37!$F$3:$O$1399,AA$1+1,FALSE)=1,"S"&amp;VLOOKUP(D1077,Results37!$F$3:$O$1399,AA$1,FALSE),VLOOKUP(D1077,Results37!$F$3:$O$1399,AA$1,FALSE)))</f>
        <v>16</v>
      </c>
      <c r="AB1077" s="14">
        <f>IFERROR(VLOOKUP($D1077,Results37!$F$3:$L$1396,AB$1,FALSE),"")</f>
        <v>14</v>
      </c>
      <c r="AC1077" s="14" t="str">
        <f>IFERROR(VLOOKUP($D1077,Results37!$F$3:$L$1396,AC$1,FALSE),"")</f>
        <v>Palm Springs Codgers</v>
      </c>
      <c r="AD1077" s="14">
        <f t="shared" si="74"/>
        <v>1448</v>
      </c>
      <c r="AE1077" s="18" t="str">
        <f>IF(ISERROR(VLOOKUP($AC1077&amp;"-"&amp;$F1077&amp;" "&amp;G1077,Bonuses!$B$1:$G$1006,4,FALSE)),"",INT(VLOOKUP($AC1077&amp;"-"&amp;$F1077&amp;" "&amp;$G1077,Bonuses!$B$1:$G$1006,4,FALSE)))</f>
        <v/>
      </c>
      <c r="AF1077" s="14" t="str">
        <f>IF(ISERROR(VLOOKUP($AC1077&amp;"-"&amp;$F1077,Bonuses!$B$1:$G$1006,5,FALSE)),"",IF(VLOOKUP($AC1077&amp;"-"&amp;$F1077,Bonuses!$B$1:$G$1006,5,FALSE)="","",VLOOKUP($AC1077&amp;"-"&amp;$F1077,Bonuses!$B$1:$G$1006,6,FALSE)&amp;" yrs, "&amp;VLOOKUP($AC1077&amp;"-"&amp;$F1077,Bonuses!$B$1:$G$1006,5,FALSE)))</f>
        <v/>
      </c>
    </row>
    <row r="1078" spans="1:32" s="19" customFormat="1" hidden="1" x14ac:dyDescent="0.3">
      <c r="A1078" s="19">
        <v>7256</v>
      </c>
      <c r="B1078" s="19">
        <f t="shared" si="71"/>
        <v>0</v>
      </c>
      <c r="C1078" s="14" t="str">
        <f>IF(ISNUMBER(IFERROR(VLOOKUP($A1078,Pit!$A$4:$A$600,1,FALSE),"B")),"P","B")</f>
        <v>B</v>
      </c>
      <c r="D1078" s="15">
        <f>IF($C1078="B",VLOOKUP($A1078,Bat!$A$4:$BG$1500,D$1,FALSE),VLOOKUP($A1078,Pit!$A$4:$BA$1686,D$2,FALSE))</f>
        <v>7256</v>
      </c>
      <c r="E1078" s="14" t="str">
        <f>IF($C1078="B",VLOOKUP($A1078,Bat!$A$4:$BG$1500,E$1,FALSE),VLOOKUP($A1078,Pit!$A$4:$BA$1686,E$2,FALSE))</f>
        <v>1B</v>
      </c>
      <c r="F1078" s="14" t="str">
        <f>IF($C1078="B",VLOOKUP($A1078,Bat!$A$4:$BG$1500,F$1,FALSE),VLOOKUP($A1078,Pit!$A$4:$BA$1686,F$2,FALSE))</f>
        <v>António</v>
      </c>
      <c r="G1078" s="14" t="str">
        <f>IF($C1078="B",VLOOKUP($A1078,Bat!$A$4:$BG$1500,G$1,FALSE),VLOOKUP($A1078,Pit!$A$4:$BA$1686,G$2,FALSE))</f>
        <v>Muñóz</v>
      </c>
      <c r="H1078" s="14">
        <f>IF($C1078="B",VLOOKUP($A1078,Bat!$A$4:$BG$1500,H$1,FALSE),VLOOKUP($A1078,Pit!$A$4:$BA$1686,H$2,FALSE))</f>
        <v>22</v>
      </c>
      <c r="I1078" s="14" t="str">
        <f>IF($C1078="B",VLOOKUP($A1078,Bat!$A$4:$BG$1500,I$1,FALSE),VLOOKUP($A1078,Pit!$A$4:$BA$1686,I$2,FALSE))</f>
        <v>R</v>
      </c>
      <c r="J1078" s="14" t="str">
        <f>IF($C1078="B",VLOOKUP($A1078,Bat!$A$4:$BG$1500,J$1,FALSE),VLOOKUP($A1078,Pit!$A$4:$BA$1686,J$2,FALSE))</f>
        <v>R</v>
      </c>
      <c r="K1078" s="14" t="str">
        <f>IF($C1078="B",VLOOKUP($A1078,Bat!$A$4:$BG$1500,K$1,FALSE),VLOOKUP($A1078,Pit!$A$4:$BA$1686,K$2,FALSE))</f>
        <v>Low</v>
      </c>
      <c r="L1078" s="15" t="str">
        <f>IF($C1078="B",VLOOKUP($A1078,Bat!$A$4:$BG$1500,L$1,FALSE),VLOOKUP($A1078,Pit!$A$4:$BA$1686,L$2,FALSE))</f>
        <v>Normal</v>
      </c>
      <c r="M1078" s="14">
        <f>IF($C1078="B",VLOOKUP($A1078,Bat!$A$4:$BG$1500,M$1,FALSE),VLOOKUP($A1078,Pit!$A$4:$BA$1686,M$2,FALSE))</f>
        <v>3</v>
      </c>
      <c r="N1078" s="14">
        <f>IF($C1078="B",VLOOKUP($A1078,Bat!$A$4:$BG$1500,N$1,FALSE),VLOOKUP($A1078,Pit!$A$4:$BA$1686,N$2,FALSE))</f>
        <v>2</v>
      </c>
      <c r="O1078" s="14">
        <f>IF($C1078="B",VLOOKUP($A1078,Bat!$A$4:$BG$1500,O$1,FALSE),VLOOKUP($A1078,Pit!$A$4:$BA$1686,O$2,FALSE))</f>
        <v>2</v>
      </c>
      <c r="P1078" s="14">
        <f>IF($C1078="B",VLOOKUP($A1078,Bat!$A$4:$BG$1500,P$1,FALSE),VLOOKUP($A1078,Pit!$A$4:$BA$1686,P$2,FALSE))</f>
        <v>2</v>
      </c>
      <c r="Q1078" s="15">
        <f>IF($C1078="B",VLOOKUP($A1078,Bat!$A$4:$BG$1500,Q$1,FALSE),VLOOKUP($A1078,Pit!$A$4:$BA$1686,Q$2,FALSE))</f>
        <v>4</v>
      </c>
      <c r="R1078" s="16">
        <f>IF($C1078="B",VLOOKUP($A1078,Bat!$A$4:$BG$1500,R$1,FALSE),VLOOKUP($A1078,Pit!$A$4:$BA$1686,R$2,FALSE))</f>
        <v>100.69701420815804</v>
      </c>
      <c r="S1078" s="17">
        <f>IF($C1078="B",VLOOKUP($A1078,Bat!$A$4:$BG$1500,S$1,FALSE),VLOOKUP($A1078,Pit!$A$4:$BA$1686,S$2,FALSE))</f>
        <v>-1.5480695431306439</v>
      </c>
      <c r="T1078" s="48" t="str">
        <f>IF($C1078="B",VLOOKUP($A1078,Bat!$A$4:$BG$1500,T$1,FALSE),VLOOKUP($A1078,Pit!$A$4:$BA$1686,T$2,FALSE))</f>
        <v>-</v>
      </c>
      <c r="U1078" s="19">
        <f>IF($C1078="B",VLOOKUP($A1078,Bat!$A$4:$AU$1464,46,FALSE),VLOOKUP($A1078,Pit!$A$4:$BD$1664,55,FALSE))</f>
        <v>800</v>
      </c>
      <c r="V1078" s="19">
        <f>IF($C1078="B",VLOOKUP($A1078,Bat!$A$4:$BA$1464,47,FALSE),VLOOKUP($A1078,Pit!$A$4:$BF$1664,56,FALSE))</f>
        <v>800</v>
      </c>
      <c r="W1078" s="19">
        <f>IF($C1078="B",VLOOKUP($A1078,Bat!$A$4:$BA$1464,48,FALSE),VLOOKUP($A1078,Pit!$A$4:$BF$1664,57,FALSE))</f>
        <v>0</v>
      </c>
      <c r="X1078" s="14">
        <f t="shared" si="72"/>
        <v>1939</v>
      </c>
      <c r="Y1078" s="20">
        <f t="shared" si="73"/>
        <v>1089</v>
      </c>
      <c r="Z1078" s="14" t="str">
        <f>IFERROR(VLOOKUP($D1078,Results37!$F$3:$L$1396,Z$1,FALSE),"")</f>
        <v/>
      </c>
      <c r="AA1078" s="43" t="str">
        <f>IF(ISERROR(VLOOKUP(D1078,Results37!$F$3:$O$1399,AA$1,FALSE)),"",IF(VLOOKUP(D1078,Results37!$F$3:$O$1399,AA$1+1,FALSE)=1,"S"&amp;VLOOKUP(D1078,Results37!$F$3:$O$1399,AA$1,FALSE),VLOOKUP(D1078,Results37!$F$3:$O$1399,AA$1,FALSE)))</f>
        <v/>
      </c>
      <c r="AB1078" s="14" t="str">
        <f>IFERROR(VLOOKUP($D1078,Results37!$F$3:$L$1396,AB$1,FALSE),"")</f>
        <v/>
      </c>
      <c r="AC1078" s="14" t="str">
        <f>IFERROR(VLOOKUP($D1078,Results37!$F$3:$L$1396,AC$1,FALSE),"")</f>
        <v/>
      </c>
      <c r="AD1078" s="14" t="e">
        <f t="shared" si="74"/>
        <v>#VALUE!</v>
      </c>
      <c r="AE1078" s="18" t="str">
        <f>IF(ISERROR(VLOOKUP($AC1078&amp;"-"&amp;$F1078&amp;" "&amp;G1078,Bonuses!$B$1:$G$1006,4,FALSE)),"",INT(VLOOKUP($AC1078&amp;"-"&amp;$F1078&amp;" "&amp;$G1078,Bonuses!$B$1:$G$1006,4,FALSE)))</f>
        <v/>
      </c>
      <c r="AF1078" s="14" t="str">
        <f>AA1078&amp;"."&amp;AB1078&amp;" ("&amp;Z1078&amp;") - "&amp;E1078&amp;" "&amp;F1078&amp;" "&amp;G1078</f>
        <v>. () - 1B António Muñóz</v>
      </c>
    </row>
    <row r="1079" spans="1:32" s="19" customFormat="1" hidden="1" x14ac:dyDescent="0.3">
      <c r="A1079" s="19">
        <v>8260</v>
      </c>
      <c r="B1079" s="19">
        <f t="shared" si="71"/>
        <v>0</v>
      </c>
      <c r="C1079" s="14" t="str">
        <f>IF(ISNUMBER(IFERROR(VLOOKUP($A1079,Pit!$A$4:$A$600,1,FALSE),"B")),"P","B")</f>
        <v>B</v>
      </c>
      <c r="D1079" s="15">
        <f>IF($C1079="B",VLOOKUP($A1079,Bat!$A$4:$BG$1500,D$1,FALSE),VLOOKUP($A1079,Pit!$A$4:$BA$1686,D$2,FALSE))</f>
        <v>8260</v>
      </c>
      <c r="E1079" s="14" t="str">
        <f>IF($C1079="B",VLOOKUP($A1079,Bat!$A$4:$BG$1500,E$1,FALSE),VLOOKUP($A1079,Pit!$A$4:$BA$1686,E$2,FALSE))</f>
        <v>CF</v>
      </c>
      <c r="F1079" s="14" t="str">
        <f>IF($C1079="B",VLOOKUP($A1079,Bat!$A$4:$BG$1500,F$1,FALSE),VLOOKUP($A1079,Pit!$A$4:$BA$1686,F$2,FALSE))</f>
        <v>Lee</v>
      </c>
      <c r="G1079" s="14" t="str">
        <f>IF($C1079="B",VLOOKUP($A1079,Bat!$A$4:$BG$1500,G$1,FALSE),VLOOKUP($A1079,Pit!$A$4:$BA$1686,G$2,FALSE))</f>
        <v>Griffith</v>
      </c>
      <c r="H1079" s="14">
        <f>IF($C1079="B",VLOOKUP($A1079,Bat!$A$4:$BG$1500,H$1,FALSE),VLOOKUP($A1079,Pit!$A$4:$BA$1686,H$2,FALSE))</f>
        <v>22</v>
      </c>
      <c r="I1079" s="14" t="str">
        <f>IF($C1079="B",VLOOKUP($A1079,Bat!$A$4:$BG$1500,I$1,FALSE),VLOOKUP($A1079,Pit!$A$4:$BA$1686,I$2,FALSE))</f>
        <v>S</v>
      </c>
      <c r="J1079" s="14" t="str">
        <f>IF($C1079="B",VLOOKUP($A1079,Bat!$A$4:$BG$1500,J$1,FALSE),VLOOKUP($A1079,Pit!$A$4:$BA$1686,J$2,FALSE))</f>
        <v>R</v>
      </c>
      <c r="K1079" s="14" t="str">
        <f>IF($C1079="B",VLOOKUP($A1079,Bat!$A$4:$BG$1500,K$1,FALSE),VLOOKUP($A1079,Pit!$A$4:$BA$1686,K$2,FALSE))</f>
        <v>Low</v>
      </c>
      <c r="L1079" s="15" t="str">
        <f>IF($C1079="B",VLOOKUP($A1079,Bat!$A$4:$BG$1500,L$1,FALSE),VLOOKUP($A1079,Pit!$A$4:$BA$1686,L$2,FALSE))</f>
        <v>Normal</v>
      </c>
      <c r="M1079" s="14">
        <f>IF($C1079="B",VLOOKUP($A1079,Bat!$A$4:$BG$1500,M$1,FALSE),VLOOKUP($A1079,Pit!$A$4:$BA$1686,M$2,FALSE))</f>
        <v>2</v>
      </c>
      <c r="N1079" s="14">
        <f>IF($C1079="B",VLOOKUP($A1079,Bat!$A$4:$BG$1500,N$1,FALSE),VLOOKUP($A1079,Pit!$A$4:$BA$1686,N$2,FALSE))</f>
        <v>3</v>
      </c>
      <c r="O1079" s="14">
        <f>IF($C1079="B",VLOOKUP($A1079,Bat!$A$4:$BG$1500,O$1,FALSE),VLOOKUP($A1079,Pit!$A$4:$BA$1686,O$2,FALSE))</f>
        <v>2</v>
      </c>
      <c r="P1079" s="14">
        <f>IF($C1079="B",VLOOKUP($A1079,Bat!$A$4:$BG$1500,P$1,FALSE),VLOOKUP($A1079,Pit!$A$4:$BA$1686,P$2,FALSE))</f>
        <v>4</v>
      </c>
      <c r="Q1079" s="15">
        <f>IF($C1079="B",VLOOKUP($A1079,Bat!$A$4:$BG$1500,Q$1,FALSE),VLOOKUP($A1079,Pit!$A$4:$BA$1686,Q$2,FALSE))</f>
        <v>3</v>
      </c>
      <c r="R1079" s="16">
        <f>IF($C1079="B",VLOOKUP($A1079,Bat!$A$4:$BG$1500,R$1,FALSE),VLOOKUP($A1079,Pit!$A$4:$BA$1686,R$2,FALSE))</f>
        <v>100.69358054397527</v>
      </c>
      <c r="S1079" s="17">
        <f>IF($C1079="B",VLOOKUP($A1079,Bat!$A$4:$BG$1500,S$1,FALSE),VLOOKUP($A1079,Pit!$A$4:$BA$1686,S$2,FALSE))</f>
        <v>-1.5487867970398701</v>
      </c>
      <c r="T1079" s="48" t="str">
        <f>IF($C1079="B",VLOOKUP($A1079,Bat!$A$4:$BG$1500,T$1,FALSE),VLOOKUP($A1079,Pit!$A$4:$BA$1686,T$2,FALSE))</f>
        <v>-</v>
      </c>
      <c r="U1079" s="19">
        <f>IF($C1079="B",VLOOKUP($A1079,Bat!$A$4:$AU$1464,46,FALSE),VLOOKUP($A1079,Pit!$A$4:$BD$1664,55,FALSE))</f>
        <v>800</v>
      </c>
      <c r="V1079" s="19">
        <f>IF($C1079="B",VLOOKUP($A1079,Bat!$A$4:$BA$1464,47,FALSE),VLOOKUP($A1079,Pit!$A$4:$BF$1664,56,FALSE))</f>
        <v>800</v>
      </c>
      <c r="W1079" s="19">
        <f>IF($C1079="B",VLOOKUP($A1079,Bat!$A$4:$BA$1464,48,FALSE),VLOOKUP($A1079,Pit!$A$4:$BF$1664,57,FALSE))</f>
        <v>0</v>
      </c>
      <c r="X1079" s="14">
        <f t="shared" si="72"/>
        <v>1940</v>
      </c>
      <c r="Y1079" s="20">
        <f t="shared" si="73"/>
        <v>1090</v>
      </c>
      <c r="Z1079" s="14" t="str">
        <f>IFERROR(VLOOKUP($D1079,Results37!$F$3:$L$1396,Z$1,FALSE),"")</f>
        <v/>
      </c>
      <c r="AA1079" s="43" t="str">
        <f>IF(ISERROR(VLOOKUP(D1079,Results37!$F$3:$O$1399,AA$1,FALSE)),"",IF(VLOOKUP(D1079,Results37!$F$3:$O$1399,AA$1+1,FALSE)=1,"S"&amp;VLOOKUP(D1079,Results37!$F$3:$O$1399,AA$1,FALSE),VLOOKUP(D1079,Results37!$F$3:$O$1399,AA$1,FALSE)))</f>
        <v/>
      </c>
      <c r="AB1079" s="14" t="str">
        <f>IFERROR(VLOOKUP($D1079,Results37!$F$3:$L$1396,AB$1,FALSE),"")</f>
        <v/>
      </c>
      <c r="AC1079" s="14" t="str">
        <f>IFERROR(VLOOKUP($D1079,Results37!$F$3:$L$1396,AC$1,FALSE),"")</f>
        <v/>
      </c>
      <c r="AD1079" s="14" t="e">
        <f t="shared" si="74"/>
        <v>#VALUE!</v>
      </c>
      <c r="AE1079" s="18" t="str">
        <f>IF(ISERROR(VLOOKUP($AC1079&amp;"-"&amp;$F1079&amp;" "&amp;G1079,Bonuses!$B$1:$G$1006,4,FALSE)),"",INT(VLOOKUP($AC1079&amp;"-"&amp;$F1079&amp;" "&amp;$G1079,Bonuses!$B$1:$G$1006,4,FALSE)))</f>
        <v/>
      </c>
      <c r="AF1079" s="14" t="str">
        <f>IF(ISERROR(VLOOKUP($AC1079&amp;"-"&amp;$F1079,Bonuses!$B$1:$G$1006,5,FALSE)),"",IF(VLOOKUP($AC1079&amp;"-"&amp;$F1079,Bonuses!$B$1:$G$1006,5,FALSE)="","",VLOOKUP($AC1079&amp;"-"&amp;$F1079,Bonuses!$B$1:$G$1006,6,FALSE)&amp;" yrs, "&amp;VLOOKUP($AC1079&amp;"-"&amp;$F1079,Bonuses!$B$1:$G$1006,5,FALSE)))</f>
        <v/>
      </c>
    </row>
    <row r="1080" spans="1:32" s="19" customFormat="1" hidden="1" x14ac:dyDescent="0.3">
      <c r="A1080" s="19">
        <v>7144</v>
      </c>
      <c r="B1080" s="19">
        <f t="shared" si="71"/>
        <v>0</v>
      </c>
      <c r="C1080" s="14" t="str">
        <f>IF(ISNUMBER(IFERROR(VLOOKUP($A1080,Pit!$A$4:$A$600,1,FALSE),"B")),"P","B")</f>
        <v>B</v>
      </c>
      <c r="D1080" s="15">
        <f>IF($C1080="B",VLOOKUP($A1080,Bat!$A$4:$BG$1500,D$1,FALSE),VLOOKUP($A1080,Pit!$A$4:$BA$1686,D$2,FALSE))</f>
        <v>7144</v>
      </c>
      <c r="E1080" s="14" t="str">
        <f>IF($C1080="B",VLOOKUP($A1080,Bat!$A$4:$BG$1500,E$1,FALSE),VLOOKUP($A1080,Pit!$A$4:$BA$1686,E$2,FALSE))</f>
        <v>C</v>
      </c>
      <c r="F1080" s="14" t="str">
        <f>IF($C1080="B",VLOOKUP($A1080,Bat!$A$4:$BG$1500,F$1,FALSE),VLOOKUP($A1080,Pit!$A$4:$BA$1686,F$2,FALSE))</f>
        <v>Powell</v>
      </c>
      <c r="G1080" s="14" t="str">
        <f>IF($C1080="B",VLOOKUP($A1080,Bat!$A$4:$BG$1500,G$1,FALSE),VLOOKUP($A1080,Pit!$A$4:$BA$1686,G$2,FALSE))</f>
        <v>Mack</v>
      </c>
      <c r="H1080" s="14">
        <f>IF($C1080="B",VLOOKUP($A1080,Bat!$A$4:$BG$1500,H$1,FALSE),VLOOKUP($A1080,Pit!$A$4:$BA$1686,H$2,FALSE))</f>
        <v>21</v>
      </c>
      <c r="I1080" s="14" t="str">
        <f>IF($C1080="B",VLOOKUP($A1080,Bat!$A$4:$BG$1500,I$1,FALSE),VLOOKUP($A1080,Pit!$A$4:$BA$1686,I$2,FALSE))</f>
        <v>S</v>
      </c>
      <c r="J1080" s="14" t="str">
        <f>IF($C1080="B",VLOOKUP($A1080,Bat!$A$4:$BG$1500,J$1,FALSE),VLOOKUP($A1080,Pit!$A$4:$BA$1686,J$2,FALSE))</f>
        <v>R</v>
      </c>
      <c r="K1080" s="14" t="str">
        <f>IF($C1080="B",VLOOKUP($A1080,Bat!$A$4:$BG$1500,K$1,FALSE),VLOOKUP($A1080,Pit!$A$4:$BA$1686,K$2,FALSE))</f>
        <v>Low</v>
      </c>
      <c r="L1080" s="15" t="str">
        <f>IF($C1080="B",VLOOKUP($A1080,Bat!$A$4:$BG$1500,L$1,FALSE),VLOOKUP($A1080,Pit!$A$4:$BA$1686,L$2,FALSE))</f>
        <v>Normal</v>
      </c>
      <c r="M1080" s="14">
        <f>IF($C1080="B",VLOOKUP($A1080,Bat!$A$4:$BG$1500,M$1,FALSE),VLOOKUP($A1080,Pit!$A$4:$BA$1686,M$2,FALSE))</f>
        <v>2</v>
      </c>
      <c r="N1080" s="14">
        <f>IF($C1080="B",VLOOKUP($A1080,Bat!$A$4:$BG$1500,N$1,FALSE),VLOOKUP($A1080,Pit!$A$4:$BA$1686,N$2,FALSE))</f>
        <v>3</v>
      </c>
      <c r="O1080" s="14">
        <f>IF($C1080="B",VLOOKUP($A1080,Bat!$A$4:$BG$1500,O$1,FALSE),VLOOKUP($A1080,Pit!$A$4:$BA$1686,O$2,FALSE))</f>
        <v>4</v>
      </c>
      <c r="P1080" s="14">
        <f>IF($C1080="B",VLOOKUP($A1080,Bat!$A$4:$BG$1500,P$1,FALSE),VLOOKUP($A1080,Pit!$A$4:$BA$1686,P$2,FALSE))</f>
        <v>4</v>
      </c>
      <c r="Q1080" s="15">
        <f>IF($C1080="B",VLOOKUP($A1080,Bat!$A$4:$BG$1500,Q$1,FALSE),VLOOKUP($A1080,Pit!$A$4:$BA$1686,Q$2,FALSE))</f>
        <v>2</v>
      </c>
      <c r="R1080" s="16">
        <f>IF($C1080="B",VLOOKUP($A1080,Bat!$A$4:$BG$1500,R$1,FALSE),VLOOKUP($A1080,Pit!$A$4:$BA$1686,R$2,FALSE))</f>
        <v>100.61130150510721</v>
      </c>
      <c r="S1080" s="17">
        <f>IF($C1080="B",VLOOKUP($A1080,Bat!$A$4:$BG$1500,S$1,FALSE),VLOOKUP($A1080,Pit!$A$4:$BA$1686,S$2,FALSE))</f>
        <v>-1.5659739647808844</v>
      </c>
      <c r="T1080" s="48" t="str">
        <f>IF($C1080="B",VLOOKUP($A1080,Bat!$A$4:$BG$1500,T$1,FALSE),VLOOKUP($A1080,Pit!$A$4:$BA$1686,T$2,FALSE))</f>
        <v>-</v>
      </c>
      <c r="U1080" s="19">
        <f>IF($C1080="B",VLOOKUP($A1080,Bat!$A$4:$AU$1464,46,FALSE),VLOOKUP($A1080,Pit!$A$4:$BD$1664,55,FALSE))</f>
        <v>800</v>
      </c>
      <c r="V1080" s="19">
        <f>IF($C1080="B",VLOOKUP($A1080,Bat!$A$4:$BA$1464,47,FALSE),VLOOKUP($A1080,Pit!$A$4:$BF$1664,56,FALSE))</f>
        <v>800</v>
      </c>
      <c r="W1080" s="19">
        <f>IF($C1080="B",VLOOKUP($A1080,Bat!$A$4:$BA$1464,48,FALSE),VLOOKUP($A1080,Pit!$A$4:$BF$1664,57,FALSE))</f>
        <v>0</v>
      </c>
      <c r="X1080" s="14">
        <f t="shared" si="72"/>
        <v>1942</v>
      </c>
      <c r="Y1080" s="20">
        <f t="shared" si="73"/>
        <v>1092</v>
      </c>
      <c r="Z1080" s="14" t="str">
        <f>IFERROR(VLOOKUP($D1080,Results37!$F$3:$L$1396,Z$1,FALSE),"")</f>
        <v/>
      </c>
      <c r="AA1080" s="43" t="str">
        <f>IF(ISERROR(VLOOKUP(D1080,Results37!$F$3:$O$1399,AA$1,FALSE)),"",IF(VLOOKUP(D1080,Results37!$F$3:$O$1399,AA$1+1,FALSE)=1,"S"&amp;VLOOKUP(D1080,Results37!$F$3:$O$1399,AA$1,FALSE),VLOOKUP(D1080,Results37!$F$3:$O$1399,AA$1,FALSE)))</f>
        <v/>
      </c>
      <c r="AB1080" s="14" t="str">
        <f>IFERROR(VLOOKUP($D1080,Results37!$F$3:$L$1396,AB$1,FALSE),"")</f>
        <v/>
      </c>
      <c r="AC1080" s="14" t="str">
        <f>IFERROR(VLOOKUP($D1080,Results37!$F$3:$L$1396,AC$1,FALSE),"")</f>
        <v/>
      </c>
      <c r="AD1080" s="14" t="e">
        <f t="shared" si="74"/>
        <v>#VALUE!</v>
      </c>
      <c r="AE1080" s="18" t="str">
        <f>IF(ISERROR(VLOOKUP($AC1080&amp;"-"&amp;$F1080&amp;" "&amp;G1080,Bonuses!$B$1:$G$1006,4,FALSE)),"",INT(VLOOKUP($AC1080&amp;"-"&amp;$F1080&amp;" "&amp;$G1080,Bonuses!$B$1:$G$1006,4,FALSE)))</f>
        <v/>
      </c>
      <c r="AF1080" s="14" t="str">
        <f>IF(ISERROR(VLOOKUP($AC1080&amp;"-"&amp;$F1080,Bonuses!$B$1:$G$1006,5,FALSE)),"",IF(VLOOKUP($AC1080&amp;"-"&amp;$F1080,Bonuses!$B$1:$G$1006,5,FALSE)="","",VLOOKUP($AC1080&amp;"-"&amp;$F1080,Bonuses!$B$1:$G$1006,6,FALSE)&amp;" yrs, "&amp;VLOOKUP($AC1080&amp;"-"&amp;$F1080,Bonuses!$B$1:$G$1006,5,FALSE)))</f>
        <v/>
      </c>
    </row>
    <row r="1081" spans="1:32" s="19" customFormat="1" hidden="1" x14ac:dyDescent="0.3">
      <c r="A1081" s="19">
        <v>13022</v>
      </c>
      <c r="B1081" s="19">
        <f t="shared" si="71"/>
        <v>0</v>
      </c>
      <c r="C1081" s="14" t="str">
        <f>IF(ISNUMBER(IFERROR(VLOOKUP($A1081,Pit!$A$4:$A$600,1,FALSE),"B")),"P","B")</f>
        <v>P</v>
      </c>
      <c r="D1081" s="15">
        <f>IF($C1081="B",VLOOKUP($A1081,Bat!$A$4:$BG$1500,D$1,FALSE),VLOOKUP($A1081,Pit!$A$4:$BA$1686,D$2,FALSE))</f>
        <v>13022</v>
      </c>
      <c r="E1081" s="14" t="str">
        <f>IF($C1081="B",VLOOKUP($A1081,Bat!$A$4:$BG$1500,E$1,FALSE),VLOOKUP($A1081,Pit!$A$4:$BA$1686,E$2,FALSE))</f>
        <v>SP</v>
      </c>
      <c r="F1081" s="14" t="str">
        <f>IF($C1081="B",VLOOKUP($A1081,Bat!$A$4:$BG$1500,F$1,FALSE),VLOOKUP($A1081,Pit!$A$4:$BA$1686,F$2,FALSE))</f>
        <v>Kagehisa</v>
      </c>
      <c r="G1081" s="14" t="str">
        <f>IF($C1081="B",VLOOKUP($A1081,Bat!$A$4:$BG$1500,G$1,FALSE),VLOOKUP($A1081,Pit!$A$4:$BA$1686,G$2,FALSE))</f>
        <v>Sakei</v>
      </c>
      <c r="H1081" s="14">
        <f>IF($C1081="B",VLOOKUP($A1081,Bat!$A$4:$BG$1500,H$1,FALSE),VLOOKUP($A1081,Pit!$A$4:$BA$1686,H$2,FALSE))</f>
        <v>21</v>
      </c>
      <c r="I1081" s="14" t="str">
        <f>IF($C1081="B",VLOOKUP($A1081,Bat!$A$4:$BG$1500,I$1,FALSE),VLOOKUP($A1081,Pit!$A$4:$BA$1686,I$2,FALSE))</f>
        <v>S</v>
      </c>
      <c r="J1081" s="14" t="str">
        <f>IF($C1081="B",VLOOKUP($A1081,Bat!$A$4:$BG$1500,J$1,FALSE),VLOOKUP($A1081,Pit!$A$4:$BA$1686,J$2,FALSE))</f>
        <v>R</v>
      </c>
      <c r="K1081" s="14" t="str">
        <f>IF($C1081="B",VLOOKUP($A1081,Bat!$A$4:$BG$1500,K$1,FALSE),VLOOKUP($A1081,Pit!$A$4:$BA$1686,K$2,FALSE))</f>
        <v>Normal</v>
      </c>
      <c r="L1081" s="15" t="str">
        <f>IF($C1081="B",VLOOKUP($A1081,Bat!$A$4:$BG$1500,L$1,FALSE),VLOOKUP($A1081,Pit!$A$4:$BA$1686,L$2,FALSE))</f>
        <v>Normal</v>
      </c>
      <c r="M1081" s="14">
        <f>IF($C1081="B",VLOOKUP($A1081,Bat!$A$4:$BG$1500,M$1,FALSE),VLOOKUP($A1081,Pit!$A$4:$BA$1686,M$2,FALSE))</f>
        <v>4</v>
      </c>
      <c r="N1081" s="14">
        <f>IF($C1081="B",VLOOKUP($A1081,Bat!$A$4:$BG$1500,N$1,FALSE),VLOOKUP($A1081,Pit!$A$4:$BA$1686,N$2,FALSE))</f>
        <v>1</v>
      </c>
      <c r="O1081" s="14">
        <f>IF($C1081="B",VLOOKUP($A1081,Bat!$A$4:$BG$1500,O$1,FALSE),VLOOKUP($A1081,Pit!$A$4:$BA$1686,O$2,FALSE))</f>
        <v>1</v>
      </c>
      <c r="P1081" s="14" t="str">
        <f>IF($C1081="B",VLOOKUP($A1081,Bat!$A$4:$BG$1500,P$1,FALSE),VLOOKUP($A1081,Pit!$A$4:$BA$1686,P$2,FALSE))</f>
        <v>91-93 Mph</v>
      </c>
      <c r="Q1081" s="15">
        <f>IF($C1081="B",VLOOKUP($A1081,Bat!$A$4:$BG$1500,Q$1,FALSE),VLOOKUP($A1081,Pit!$A$4:$BA$1686,Q$2,FALSE))</f>
        <v>3</v>
      </c>
      <c r="R1081" s="16">
        <f>IF($C1081="B",VLOOKUP($A1081,Bat!$A$4:$BG$1500,R$1,FALSE),VLOOKUP($A1081,Pit!$A$4:$BA$1686,R$2,FALSE))</f>
        <v>84.694305937742527</v>
      </c>
      <c r="S1081" s="17">
        <f>IF($C1081="B",VLOOKUP($A1081,Bat!$A$4:$BG$1500,S$1,FALSE),VLOOKUP($A1081,Pit!$A$4:$BA$1686,S$2,FALSE))</f>
        <v>-1.5042156277764387</v>
      </c>
      <c r="T1081" s="48" t="str">
        <f>IF($C1081="B",VLOOKUP($A1081,Bat!$A$4:$BG$1500,T$1,FALSE),VLOOKUP($A1081,Pit!$A$4:$BA$1686,T$2,FALSE))</f>
        <v>$45k</v>
      </c>
      <c r="U1081" s="19">
        <f>IF($C1081="B",VLOOKUP($A1081,Bat!$A$4:$AU$1464,46,FALSE),VLOOKUP($A1081,Pit!$A$4:$BD$1664,55,FALSE))</f>
        <v>800</v>
      </c>
      <c r="V1081" s="19">
        <f>IF($C1081="B",VLOOKUP($A1081,Bat!$A$4:$BA$1464,47,FALSE),VLOOKUP($A1081,Pit!$A$4:$BF$1664,56,FALSE))</f>
        <v>800</v>
      </c>
      <c r="W1081" s="19">
        <f>IF($C1081="B",VLOOKUP($A1081,Bat!$A$4:$BA$1464,48,FALSE),VLOOKUP($A1081,Pit!$A$4:$BF$1664,57,FALSE))</f>
        <v>0</v>
      </c>
      <c r="X1081" s="14">
        <f t="shared" si="72"/>
        <v>1931</v>
      </c>
      <c r="Y1081" s="20">
        <f t="shared" si="73"/>
        <v>1081</v>
      </c>
      <c r="Z1081" s="14" t="str">
        <f>IFERROR(VLOOKUP($D1081,Results37!$F$3:$L$1396,Z$1,FALSE),"")</f>
        <v/>
      </c>
      <c r="AA1081" s="43" t="str">
        <f>IF(ISERROR(VLOOKUP(D1081,Results37!$F$3:$O$1399,AA$1,FALSE)),"",IF(VLOOKUP(D1081,Results37!$F$3:$O$1399,AA$1+1,FALSE)=1,"S"&amp;VLOOKUP(D1081,Results37!$F$3:$O$1399,AA$1,FALSE),VLOOKUP(D1081,Results37!$F$3:$O$1399,AA$1,FALSE)))</f>
        <v/>
      </c>
      <c r="AB1081" s="14" t="str">
        <f>IFERROR(VLOOKUP($D1081,Results37!$F$3:$L$1396,AB$1,FALSE),"")</f>
        <v/>
      </c>
      <c r="AC1081" s="14" t="str">
        <f>IFERROR(VLOOKUP($D1081,Results37!$F$3:$L$1396,AC$1,FALSE),"")</f>
        <v/>
      </c>
      <c r="AD1081" s="14" t="e">
        <f t="shared" si="74"/>
        <v>#VALUE!</v>
      </c>
      <c r="AE1081" s="18" t="str">
        <f>IF(ISERROR(VLOOKUP($AC1081&amp;"-"&amp;$F1081&amp;" "&amp;G1081,Bonuses!$B$1:$G$1006,4,FALSE)),"",INT(VLOOKUP($AC1081&amp;"-"&amp;$F1081&amp;" "&amp;$G1081,Bonuses!$B$1:$G$1006,4,FALSE)))</f>
        <v/>
      </c>
      <c r="AF1081" s="14" t="str">
        <f>IF(ISERROR(VLOOKUP($AC1081&amp;"-"&amp;$F1081,Bonuses!$B$1:$G$1006,5,FALSE)),"",IF(VLOOKUP($AC1081&amp;"-"&amp;$F1081,Bonuses!$B$1:$G$1006,5,FALSE)="","",VLOOKUP($AC1081&amp;"-"&amp;$F1081,Bonuses!$B$1:$G$1006,6,FALSE)&amp;" yrs, "&amp;VLOOKUP($AC1081&amp;"-"&amp;$F1081,Bonuses!$B$1:$G$1006,5,FALSE)))</f>
        <v/>
      </c>
    </row>
    <row r="1082" spans="1:32" s="19" customFormat="1" hidden="1" x14ac:dyDescent="0.3">
      <c r="A1082" s="19">
        <v>8302</v>
      </c>
      <c r="B1082" s="19">
        <f t="shared" si="71"/>
        <v>0</v>
      </c>
      <c r="C1082" s="14" t="str">
        <f>IF(ISNUMBER(IFERROR(VLOOKUP($A1082,Pit!$A$4:$A$600,1,FALSE),"B")),"P","B")</f>
        <v>B</v>
      </c>
      <c r="D1082" s="15">
        <f>IF($C1082="B",VLOOKUP($A1082,Bat!$A$4:$BG$1500,D$1,FALSE),VLOOKUP($A1082,Pit!$A$4:$BA$1686,D$2,FALSE))</f>
        <v>8302</v>
      </c>
      <c r="E1082" s="14" t="str">
        <f>IF($C1082="B",VLOOKUP($A1082,Bat!$A$4:$BG$1500,E$1,FALSE),VLOOKUP($A1082,Pit!$A$4:$BA$1686,E$2,FALSE))</f>
        <v>1B</v>
      </c>
      <c r="F1082" s="14" t="str">
        <f>IF($C1082="B",VLOOKUP($A1082,Bat!$A$4:$BG$1500,F$1,FALSE),VLOOKUP($A1082,Pit!$A$4:$BA$1686,F$2,FALSE))</f>
        <v>Jorge</v>
      </c>
      <c r="G1082" s="14" t="str">
        <f>IF($C1082="B",VLOOKUP($A1082,Bat!$A$4:$BG$1500,G$1,FALSE),VLOOKUP($A1082,Pit!$A$4:$BA$1686,G$2,FALSE))</f>
        <v>Luna</v>
      </c>
      <c r="H1082" s="14">
        <f>IF($C1082="B",VLOOKUP($A1082,Bat!$A$4:$BG$1500,H$1,FALSE),VLOOKUP($A1082,Pit!$A$4:$BA$1686,H$2,FALSE))</f>
        <v>21</v>
      </c>
      <c r="I1082" s="14" t="str">
        <f>IF($C1082="B",VLOOKUP($A1082,Bat!$A$4:$BG$1500,I$1,FALSE),VLOOKUP($A1082,Pit!$A$4:$BA$1686,I$2,FALSE))</f>
        <v>R</v>
      </c>
      <c r="J1082" s="14" t="str">
        <f>IF($C1082="B",VLOOKUP($A1082,Bat!$A$4:$BG$1500,J$1,FALSE),VLOOKUP($A1082,Pit!$A$4:$BA$1686,J$2,FALSE))</f>
        <v>R</v>
      </c>
      <c r="K1082" s="14" t="str">
        <f>IF($C1082="B",VLOOKUP($A1082,Bat!$A$4:$BG$1500,K$1,FALSE),VLOOKUP($A1082,Pit!$A$4:$BA$1686,K$2,FALSE))</f>
        <v>Normal</v>
      </c>
      <c r="L1082" s="15" t="str">
        <f>IF($C1082="B",VLOOKUP($A1082,Bat!$A$4:$BG$1500,L$1,FALSE),VLOOKUP($A1082,Pit!$A$4:$BA$1686,L$2,FALSE))</f>
        <v>Normal</v>
      </c>
      <c r="M1082" s="14">
        <f>IF($C1082="B",VLOOKUP($A1082,Bat!$A$4:$BG$1500,M$1,FALSE),VLOOKUP($A1082,Pit!$A$4:$BA$1686,M$2,FALSE))</f>
        <v>2</v>
      </c>
      <c r="N1082" s="14">
        <f>IF($C1082="B",VLOOKUP($A1082,Bat!$A$4:$BG$1500,N$1,FALSE),VLOOKUP($A1082,Pit!$A$4:$BA$1686,N$2,FALSE))</f>
        <v>1</v>
      </c>
      <c r="O1082" s="14">
        <f>IF($C1082="B",VLOOKUP($A1082,Bat!$A$4:$BG$1500,O$1,FALSE),VLOOKUP($A1082,Pit!$A$4:$BA$1686,O$2,FALSE))</f>
        <v>4</v>
      </c>
      <c r="P1082" s="14">
        <f>IF($C1082="B",VLOOKUP($A1082,Bat!$A$4:$BG$1500,P$1,FALSE),VLOOKUP($A1082,Pit!$A$4:$BA$1686,P$2,FALSE))</f>
        <v>4</v>
      </c>
      <c r="Q1082" s="15">
        <f>IF($C1082="B",VLOOKUP($A1082,Bat!$A$4:$BG$1500,Q$1,FALSE),VLOOKUP($A1082,Pit!$A$4:$BA$1686,Q$2,FALSE))</f>
        <v>3</v>
      </c>
      <c r="R1082" s="16">
        <f>IF($C1082="B",VLOOKUP($A1082,Bat!$A$4:$BG$1500,R$1,FALSE),VLOOKUP($A1082,Pit!$A$4:$BA$1686,R$2,FALSE))</f>
        <v>100.85584849613959</v>
      </c>
      <c r="S1082" s="17">
        <f>IF($C1082="B",VLOOKUP($A1082,Bat!$A$4:$BG$1500,S$1,FALSE),VLOOKUP($A1082,Pit!$A$4:$BA$1686,S$2,FALSE))</f>
        <v>-1.5148908430860211</v>
      </c>
      <c r="T1082" s="48" t="str">
        <f>IF($C1082="B",VLOOKUP($A1082,Bat!$A$4:$BG$1500,T$1,FALSE),VLOOKUP($A1082,Pit!$A$4:$BA$1686,T$2,FALSE))</f>
        <v>$20k</v>
      </c>
      <c r="U1082" s="19">
        <f>IF($C1082="B",VLOOKUP($A1082,Bat!$A$4:$AU$1464,46,FALSE),VLOOKUP($A1082,Pit!$A$4:$BD$1664,55,FALSE))</f>
        <v>800</v>
      </c>
      <c r="V1082" s="19">
        <f>IF($C1082="B",VLOOKUP($A1082,Bat!$A$4:$BA$1464,47,FALSE),VLOOKUP($A1082,Pit!$A$4:$BF$1664,56,FALSE))</f>
        <v>800</v>
      </c>
      <c r="W1082" s="19">
        <f>IF($C1082="B",VLOOKUP($A1082,Bat!$A$4:$BA$1464,48,FALSE),VLOOKUP($A1082,Pit!$A$4:$BF$1664,57,FALSE))</f>
        <v>0</v>
      </c>
      <c r="X1082" s="14">
        <f t="shared" si="72"/>
        <v>1932</v>
      </c>
      <c r="Y1082" s="20">
        <f t="shared" si="73"/>
        <v>1082</v>
      </c>
      <c r="Z1082" s="14" t="str">
        <f>IFERROR(VLOOKUP($D1082,Results37!$F$3:$L$1396,Z$1,FALSE),"")</f>
        <v/>
      </c>
      <c r="AA1082" s="43" t="str">
        <f>IF(ISERROR(VLOOKUP(D1082,Results37!$F$3:$O$1399,AA$1,FALSE)),"",IF(VLOOKUP(D1082,Results37!$F$3:$O$1399,AA$1+1,FALSE)=1,"S"&amp;VLOOKUP(D1082,Results37!$F$3:$O$1399,AA$1,FALSE),VLOOKUP(D1082,Results37!$F$3:$O$1399,AA$1,FALSE)))</f>
        <v/>
      </c>
      <c r="AB1082" s="14" t="str">
        <f>IFERROR(VLOOKUP($D1082,Results37!$F$3:$L$1396,AB$1,FALSE),"")</f>
        <v/>
      </c>
      <c r="AC1082" s="14" t="str">
        <f>IFERROR(VLOOKUP($D1082,Results37!$F$3:$L$1396,AC$1,FALSE),"")</f>
        <v/>
      </c>
      <c r="AD1082" s="14" t="e">
        <f t="shared" si="74"/>
        <v>#VALUE!</v>
      </c>
      <c r="AE1082" s="18" t="str">
        <f>IF(ISERROR(VLOOKUP($AC1082&amp;"-"&amp;$F1082&amp;" "&amp;G1082,Bonuses!$B$1:$G$1006,4,FALSE)),"",INT(VLOOKUP($AC1082&amp;"-"&amp;$F1082&amp;" "&amp;$G1082,Bonuses!$B$1:$G$1006,4,FALSE)))</f>
        <v/>
      </c>
      <c r="AF1082" s="14" t="str">
        <f>AA1082&amp;"."&amp;AB1082&amp;" ("&amp;Z1082&amp;") - "&amp;E1082&amp;" "&amp;F1082&amp;" "&amp;G1082</f>
        <v>. () - 1B Jorge Luna</v>
      </c>
    </row>
    <row r="1083" spans="1:32" s="19" customFormat="1" hidden="1" x14ac:dyDescent="0.3">
      <c r="A1083" s="19">
        <v>13291</v>
      </c>
      <c r="B1083" s="19">
        <f t="shared" si="71"/>
        <v>0</v>
      </c>
      <c r="C1083" s="14" t="str">
        <f>IF(ISNUMBER(IFERROR(VLOOKUP($A1083,Pit!$A$4:$A$600,1,FALSE),"B")),"P","B")</f>
        <v>B</v>
      </c>
      <c r="D1083" s="15">
        <f>IF($C1083="B",VLOOKUP($A1083,Bat!$A$4:$BG$1500,D$1,FALSE),VLOOKUP($A1083,Pit!$A$4:$BA$1686,D$2,FALSE))</f>
        <v>13291</v>
      </c>
      <c r="E1083" s="14" t="str">
        <f>IF($C1083="B",VLOOKUP($A1083,Bat!$A$4:$BG$1500,E$1,FALSE),VLOOKUP($A1083,Pit!$A$4:$BA$1686,E$2,FALSE))</f>
        <v>1B</v>
      </c>
      <c r="F1083" s="14" t="str">
        <f>IF($C1083="B",VLOOKUP($A1083,Bat!$A$4:$BG$1500,F$1,FALSE),VLOOKUP($A1083,Pit!$A$4:$BA$1686,F$2,FALSE))</f>
        <v>Ton</v>
      </c>
      <c r="G1083" s="14" t="str">
        <f>IF($C1083="B",VLOOKUP($A1083,Bat!$A$4:$BG$1500,G$1,FALSE),VLOOKUP($A1083,Pit!$A$4:$BA$1686,G$2,FALSE))</f>
        <v>Elders</v>
      </c>
      <c r="H1083" s="14">
        <f>IF($C1083="B",VLOOKUP($A1083,Bat!$A$4:$BG$1500,H$1,FALSE),VLOOKUP($A1083,Pit!$A$4:$BA$1686,H$2,FALSE))</f>
        <v>21</v>
      </c>
      <c r="I1083" s="14" t="str">
        <f>IF($C1083="B",VLOOKUP($A1083,Bat!$A$4:$BG$1500,I$1,FALSE),VLOOKUP($A1083,Pit!$A$4:$BA$1686,I$2,FALSE))</f>
        <v>R</v>
      </c>
      <c r="J1083" s="14" t="str">
        <f>IF($C1083="B",VLOOKUP($A1083,Bat!$A$4:$BG$1500,J$1,FALSE),VLOOKUP($A1083,Pit!$A$4:$BA$1686,J$2,FALSE))</f>
        <v>R</v>
      </c>
      <c r="K1083" s="14" t="str">
        <f>IF($C1083="B",VLOOKUP($A1083,Bat!$A$4:$BG$1500,K$1,FALSE),VLOOKUP($A1083,Pit!$A$4:$BA$1686,K$2,FALSE))</f>
        <v>Low</v>
      </c>
      <c r="L1083" s="15" t="str">
        <f>IF($C1083="B",VLOOKUP($A1083,Bat!$A$4:$BG$1500,L$1,FALSE),VLOOKUP($A1083,Pit!$A$4:$BA$1686,L$2,FALSE))</f>
        <v>High</v>
      </c>
      <c r="M1083" s="14">
        <f>IF($C1083="B",VLOOKUP($A1083,Bat!$A$4:$BG$1500,M$1,FALSE),VLOOKUP($A1083,Pit!$A$4:$BA$1686,M$2,FALSE))</f>
        <v>2</v>
      </c>
      <c r="N1083" s="14">
        <f>IF($C1083="B",VLOOKUP($A1083,Bat!$A$4:$BG$1500,N$1,FALSE),VLOOKUP($A1083,Pit!$A$4:$BA$1686,N$2,FALSE))</f>
        <v>3</v>
      </c>
      <c r="O1083" s="14">
        <f>IF($C1083="B",VLOOKUP($A1083,Bat!$A$4:$BG$1500,O$1,FALSE),VLOOKUP($A1083,Pit!$A$4:$BA$1686,O$2,FALSE))</f>
        <v>3</v>
      </c>
      <c r="P1083" s="14">
        <f>IF($C1083="B",VLOOKUP($A1083,Bat!$A$4:$BG$1500,P$1,FALSE),VLOOKUP($A1083,Pit!$A$4:$BA$1686,P$2,FALSE))</f>
        <v>3</v>
      </c>
      <c r="Q1083" s="15">
        <f>IF($C1083="B",VLOOKUP($A1083,Bat!$A$4:$BG$1500,Q$1,FALSE),VLOOKUP($A1083,Pit!$A$4:$BA$1686,Q$2,FALSE))</f>
        <v>4</v>
      </c>
      <c r="R1083" s="16">
        <f>IF($C1083="B",VLOOKUP($A1083,Bat!$A$4:$BG$1500,R$1,FALSE),VLOOKUP($A1083,Pit!$A$4:$BA$1686,R$2,FALSE))</f>
        <v>100.48005967393192</v>
      </c>
      <c r="S1083" s="17">
        <f>IF($C1083="B",VLOOKUP($A1083,Bat!$A$4:$BG$1500,S$1,FALSE),VLOOKUP($A1083,Pit!$A$4:$BA$1686,S$2,FALSE))</f>
        <v>-1.5933889102892353</v>
      </c>
      <c r="T1083" s="48" t="str">
        <f>IF($C1083="B",VLOOKUP($A1083,Bat!$A$4:$BG$1500,T$1,FALSE),VLOOKUP($A1083,Pit!$A$4:$BA$1686,T$2,FALSE))</f>
        <v>$34k</v>
      </c>
      <c r="U1083" s="19">
        <f>IF($C1083="B",VLOOKUP($A1083,Bat!$A$4:$AU$1464,46,FALSE),VLOOKUP($A1083,Pit!$A$4:$BD$1664,55,FALSE))</f>
        <v>800</v>
      </c>
      <c r="V1083" s="19">
        <f>IF($C1083="B",VLOOKUP($A1083,Bat!$A$4:$BA$1464,47,FALSE),VLOOKUP($A1083,Pit!$A$4:$BF$1664,56,FALSE))</f>
        <v>800</v>
      </c>
      <c r="W1083" s="19">
        <f>IF($C1083="B",VLOOKUP($A1083,Bat!$A$4:$BA$1464,48,FALSE),VLOOKUP($A1083,Pit!$A$4:$BF$1664,57,FALSE))</f>
        <v>0</v>
      </c>
      <c r="X1083" s="14">
        <f t="shared" si="72"/>
        <v>1945</v>
      </c>
      <c r="Y1083" s="20">
        <f t="shared" si="73"/>
        <v>1095</v>
      </c>
      <c r="Z1083" s="14" t="str">
        <f>IFERROR(VLOOKUP($D1083,Results37!$F$3:$L$1396,Z$1,FALSE),"")</f>
        <v/>
      </c>
      <c r="AA1083" s="43" t="str">
        <f>IF(ISERROR(VLOOKUP(D1083,Results37!$F$3:$O$1399,AA$1,FALSE)),"",IF(VLOOKUP(D1083,Results37!$F$3:$O$1399,AA$1+1,FALSE)=1,"S"&amp;VLOOKUP(D1083,Results37!$F$3:$O$1399,AA$1,FALSE),VLOOKUP(D1083,Results37!$F$3:$O$1399,AA$1,FALSE)))</f>
        <v/>
      </c>
      <c r="AB1083" s="14" t="str">
        <f>IFERROR(VLOOKUP($D1083,Results37!$F$3:$L$1396,AB$1,FALSE),"")</f>
        <v/>
      </c>
      <c r="AC1083" s="14" t="str">
        <f>IFERROR(VLOOKUP($D1083,Results37!$F$3:$L$1396,AC$1,FALSE),"")</f>
        <v/>
      </c>
      <c r="AD1083" s="14" t="e">
        <f t="shared" si="74"/>
        <v>#VALUE!</v>
      </c>
      <c r="AE1083" s="18" t="str">
        <f>IF(ISERROR(VLOOKUP($AC1083&amp;"-"&amp;$F1083&amp;" "&amp;G1083,Bonuses!$B$1:$G$1006,4,FALSE)),"",INT(VLOOKUP($AC1083&amp;"-"&amp;$F1083&amp;" "&amp;$G1083,Bonuses!$B$1:$G$1006,4,FALSE)))</f>
        <v/>
      </c>
      <c r="AF1083" s="14" t="str">
        <f>IF(ISERROR(VLOOKUP($AC1083&amp;"-"&amp;$F1083,Bonuses!$B$1:$G$1006,5,FALSE)),"",IF(VLOOKUP($AC1083&amp;"-"&amp;$F1083,Bonuses!$B$1:$G$1006,5,FALSE)="","",VLOOKUP($AC1083&amp;"-"&amp;$F1083,Bonuses!$B$1:$G$1006,6,FALSE)&amp;" yrs, "&amp;VLOOKUP($AC1083&amp;"-"&amp;$F1083,Bonuses!$B$1:$G$1006,5,FALSE)))</f>
        <v/>
      </c>
    </row>
    <row r="1084" spans="1:32" s="19" customFormat="1" hidden="1" x14ac:dyDescent="0.3">
      <c r="A1084" s="19">
        <v>13150</v>
      </c>
      <c r="B1084" s="19">
        <f t="shared" si="71"/>
        <v>0</v>
      </c>
      <c r="C1084" s="14" t="str">
        <f>IF(ISNUMBER(IFERROR(VLOOKUP($A1084,Pit!$A$4:$A$600,1,FALSE),"B")),"P","B")</f>
        <v>P</v>
      </c>
      <c r="D1084" s="15">
        <f>IF($C1084="B",VLOOKUP($A1084,Bat!$A$4:$BG$1500,D$1,FALSE),VLOOKUP($A1084,Pit!$A$4:$BA$1686,D$2,FALSE))</f>
        <v>13150</v>
      </c>
      <c r="E1084" s="14" t="str">
        <f>IF($C1084="B",VLOOKUP($A1084,Bat!$A$4:$BG$1500,E$1,FALSE),VLOOKUP($A1084,Pit!$A$4:$BA$1686,E$2,FALSE))</f>
        <v>RP</v>
      </c>
      <c r="F1084" s="14" t="str">
        <f>IF($C1084="B",VLOOKUP($A1084,Bat!$A$4:$BG$1500,F$1,FALSE),VLOOKUP($A1084,Pit!$A$4:$BA$1686,F$2,FALSE))</f>
        <v>Yachi</v>
      </c>
      <c r="G1084" s="14" t="str">
        <f>IF($C1084="B",VLOOKUP($A1084,Bat!$A$4:$BG$1500,G$1,FALSE),VLOOKUP($A1084,Pit!$A$4:$BA$1686,G$2,FALSE))</f>
        <v>Seki</v>
      </c>
      <c r="H1084" s="14">
        <f>IF($C1084="B",VLOOKUP($A1084,Bat!$A$4:$BG$1500,H$1,FALSE),VLOOKUP($A1084,Pit!$A$4:$BA$1686,H$2,FALSE))</f>
        <v>21</v>
      </c>
      <c r="I1084" s="14" t="str">
        <f>IF($C1084="B",VLOOKUP($A1084,Bat!$A$4:$BG$1500,I$1,FALSE),VLOOKUP($A1084,Pit!$A$4:$BA$1686,I$2,FALSE))</f>
        <v>R</v>
      </c>
      <c r="J1084" s="14" t="str">
        <f>IF($C1084="B",VLOOKUP($A1084,Bat!$A$4:$BG$1500,J$1,FALSE),VLOOKUP($A1084,Pit!$A$4:$BA$1686,J$2,FALSE))</f>
        <v>R</v>
      </c>
      <c r="K1084" s="14" t="str">
        <f>IF($C1084="B",VLOOKUP($A1084,Bat!$A$4:$BG$1500,K$1,FALSE),VLOOKUP($A1084,Pit!$A$4:$BA$1686,K$2,FALSE))</f>
        <v>Normal</v>
      </c>
      <c r="L1084" s="15" t="str">
        <f>IF($C1084="B",VLOOKUP($A1084,Bat!$A$4:$BG$1500,L$1,FALSE),VLOOKUP($A1084,Pit!$A$4:$BA$1686,L$2,FALSE))</f>
        <v>Normal</v>
      </c>
      <c r="M1084" s="14">
        <f>IF($C1084="B",VLOOKUP($A1084,Bat!$A$4:$BG$1500,M$1,FALSE),VLOOKUP($A1084,Pit!$A$4:$BA$1686,M$2,FALSE))</f>
        <v>3</v>
      </c>
      <c r="N1084" s="14">
        <f>IF($C1084="B",VLOOKUP($A1084,Bat!$A$4:$BG$1500,N$1,FALSE),VLOOKUP($A1084,Pit!$A$4:$BA$1686,N$2,FALSE))</f>
        <v>1</v>
      </c>
      <c r="O1084" s="14">
        <f>IF($C1084="B",VLOOKUP($A1084,Bat!$A$4:$BG$1500,O$1,FALSE),VLOOKUP($A1084,Pit!$A$4:$BA$1686,O$2,FALSE))</f>
        <v>3</v>
      </c>
      <c r="P1084" s="14" t="str">
        <f>IF($C1084="B",VLOOKUP($A1084,Bat!$A$4:$BG$1500,P$1,FALSE),VLOOKUP($A1084,Pit!$A$4:$BA$1686,P$2,FALSE))</f>
        <v>91-93 Mph</v>
      </c>
      <c r="Q1084" s="15">
        <f>IF($C1084="B",VLOOKUP($A1084,Bat!$A$4:$BG$1500,Q$1,FALSE),VLOOKUP($A1084,Pit!$A$4:$BA$1686,Q$2,FALSE))</f>
        <v>2</v>
      </c>
      <c r="R1084" s="16">
        <f>IF($C1084="B",VLOOKUP($A1084,Bat!$A$4:$BG$1500,R$1,FALSE),VLOOKUP($A1084,Pit!$A$4:$BA$1686,R$2,FALSE))</f>
        <v>84.57043409722499</v>
      </c>
      <c r="S1084" s="17">
        <f>IF($C1084="B",VLOOKUP($A1084,Bat!$A$4:$BG$1500,S$1,FALSE),VLOOKUP($A1084,Pit!$A$4:$BA$1686,S$2,FALSE))</f>
        <v>-1.5156436305969598</v>
      </c>
      <c r="T1084" s="48" t="str">
        <f>IF($C1084="B",VLOOKUP($A1084,Bat!$A$4:$BG$1500,T$1,FALSE),VLOOKUP($A1084,Pit!$A$4:$BA$1686,T$2,FALSE))</f>
        <v>-</v>
      </c>
      <c r="U1084" s="19">
        <f>IF($C1084="B",VLOOKUP($A1084,Bat!$A$4:$AU$1464,46,FALSE),VLOOKUP($A1084,Pit!$A$4:$BD$1664,55,FALSE))</f>
        <v>800</v>
      </c>
      <c r="V1084" s="19">
        <f>IF($C1084="B",VLOOKUP($A1084,Bat!$A$4:$BA$1464,47,FALSE),VLOOKUP($A1084,Pit!$A$4:$BF$1664,56,FALSE))</f>
        <v>800</v>
      </c>
      <c r="W1084" s="19">
        <f>IF($C1084="B",VLOOKUP($A1084,Bat!$A$4:$BA$1464,48,FALSE),VLOOKUP($A1084,Pit!$A$4:$BF$1664,57,FALSE))</f>
        <v>0</v>
      </c>
      <c r="X1084" s="14">
        <f t="shared" si="72"/>
        <v>1934</v>
      </c>
      <c r="Y1084" s="20">
        <f t="shared" si="73"/>
        <v>1084</v>
      </c>
      <c r="Z1084" s="14" t="str">
        <f>IFERROR(VLOOKUP($D1084,Results37!$F$3:$L$1396,Z$1,FALSE),"")</f>
        <v/>
      </c>
      <c r="AA1084" s="43" t="str">
        <f>IF(ISERROR(VLOOKUP(D1084,Results37!$F$3:$O$1399,AA$1,FALSE)),"",IF(VLOOKUP(D1084,Results37!$F$3:$O$1399,AA$1+1,FALSE)=1,"S"&amp;VLOOKUP(D1084,Results37!$F$3:$O$1399,AA$1,FALSE),VLOOKUP(D1084,Results37!$F$3:$O$1399,AA$1,FALSE)))</f>
        <v/>
      </c>
      <c r="AB1084" s="14" t="str">
        <f>IFERROR(VLOOKUP($D1084,Results37!$F$3:$L$1396,AB$1,FALSE),"")</f>
        <v/>
      </c>
      <c r="AC1084" s="14" t="str">
        <f>IFERROR(VLOOKUP($D1084,Results37!$F$3:$L$1396,AC$1,FALSE),"")</f>
        <v/>
      </c>
      <c r="AD1084" s="14" t="e">
        <f t="shared" si="74"/>
        <v>#VALUE!</v>
      </c>
      <c r="AE1084" s="18" t="str">
        <f>IF(ISERROR(VLOOKUP($AC1084&amp;"-"&amp;$F1084&amp;" "&amp;G1084,Bonuses!$B$1:$G$1006,4,FALSE)),"",INT(VLOOKUP($AC1084&amp;"-"&amp;$F1084&amp;" "&amp;$G1084,Bonuses!$B$1:$G$1006,4,FALSE)))</f>
        <v/>
      </c>
      <c r="AF1084" s="14" t="str">
        <f>IF(ISERROR(VLOOKUP($AC1084&amp;"-"&amp;$F1084,Bonuses!$B$1:$G$1006,5,FALSE)),"",IF(VLOOKUP($AC1084&amp;"-"&amp;$F1084,Bonuses!$B$1:$G$1006,5,FALSE)="","",VLOOKUP($AC1084&amp;"-"&amp;$F1084,Bonuses!$B$1:$G$1006,6,FALSE)&amp;" yrs, "&amp;VLOOKUP($AC1084&amp;"-"&amp;$F1084,Bonuses!$B$1:$G$1006,5,FALSE)))</f>
        <v/>
      </c>
    </row>
    <row r="1085" spans="1:32" s="19" customFormat="1" hidden="1" x14ac:dyDescent="0.3">
      <c r="A1085" s="19">
        <v>11367</v>
      </c>
      <c r="B1085" s="19">
        <f t="shared" si="71"/>
        <v>0</v>
      </c>
      <c r="C1085" s="14" t="str">
        <f>IF(ISNUMBER(IFERROR(VLOOKUP($A1085,Pit!$A$4:$A$600,1,FALSE),"B")),"P","B")</f>
        <v>P</v>
      </c>
      <c r="D1085" s="15">
        <f>IF($C1085="B",VLOOKUP($A1085,Bat!$A$4:$BG$1500,D$1,FALSE),VLOOKUP($A1085,Pit!$A$4:$BA$1686,D$2,FALSE))</f>
        <v>11367</v>
      </c>
      <c r="E1085" s="14" t="str">
        <f>IF($C1085="B",VLOOKUP($A1085,Bat!$A$4:$BG$1500,E$1,FALSE),VLOOKUP($A1085,Pit!$A$4:$BA$1686,E$2,FALSE))</f>
        <v>RP</v>
      </c>
      <c r="F1085" s="14" t="str">
        <f>IF($C1085="B",VLOOKUP($A1085,Bat!$A$4:$BG$1500,F$1,FALSE),VLOOKUP($A1085,Pit!$A$4:$BA$1686,F$2,FALSE))</f>
        <v>Tulio</v>
      </c>
      <c r="G1085" s="14" t="str">
        <f>IF($C1085="B",VLOOKUP($A1085,Bat!$A$4:$BG$1500,G$1,FALSE),VLOOKUP($A1085,Pit!$A$4:$BA$1686,G$2,FALSE))</f>
        <v>Santana</v>
      </c>
      <c r="H1085" s="14">
        <f>IF($C1085="B",VLOOKUP($A1085,Bat!$A$4:$BG$1500,H$1,FALSE),VLOOKUP($A1085,Pit!$A$4:$BA$1686,H$2,FALSE))</f>
        <v>21</v>
      </c>
      <c r="I1085" s="14" t="str">
        <f>IF($C1085="B",VLOOKUP($A1085,Bat!$A$4:$BG$1500,I$1,FALSE),VLOOKUP($A1085,Pit!$A$4:$BA$1686,I$2,FALSE))</f>
        <v>L</v>
      </c>
      <c r="J1085" s="14" t="str">
        <f>IF($C1085="B",VLOOKUP($A1085,Bat!$A$4:$BG$1500,J$1,FALSE),VLOOKUP($A1085,Pit!$A$4:$BA$1686,J$2,FALSE))</f>
        <v>L</v>
      </c>
      <c r="K1085" s="14" t="str">
        <f>IF($C1085="B",VLOOKUP($A1085,Bat!$A$4:$BG$1500,K$1,FALSE),VLOOKUP($A1085,Pit!$A$4:$BA$1686,K$2,FALSE))</f>
        <v>Normal</v>
      </c>
      <c r="L1085" s="15" t="str">
        <f>IF($C1085="B",VLOOKUP($A1085,Bat!$A$4:$BG$1500,L$1,FALSE),VLOOKUP($A1085,Pit!$A$4:$BA$1686,L$2,FALSE))</f>
        <v>Normal</v>
      </c>
      <c r="M1085" s="14">
        <f>IF($C1085="B",VLOOKUP($A1085,Bat!$A$4:$BG$1500,M$1,FALSE),VLOOKUP($A1085,Pit!$A$4:$BA$1686,M$2,FALSE))</f>
        <v>4</v>
      </c>
      <c r="N1085" s="14">
        <f>IF($C1085="B",VLOOKUP($A1085,Bat!$A$4:$BG$1500,N$1,FALSE),VLOOKUP($A1085,Pit!$A$4:$BA$1686,N$2,FALSE))</f>
        <v>1</v>
      </c>
      <c r="O1085" s="14">
        <f>IF($C1085="B",VLOOKUP($A1085,Bat!$A$4:$BG$1500,O$1,FALSE),VLOOKUP($A1085,Pit!$A$4:$BA$1686,O$2,FALSE))</f>
        <v>2</v>
      </c>
      <c r="P1085" s="14" t="str">
        <f>IF($C1085="B",VLOOKUP($A1085,Bat!$A$4:$BG$1500,P$1,FALSE),VLOOKUP($A1085,Pit!$A$4:$BA$1686,P$2,FALSE))</f>
        <v>90-92 Mph</v>
      </c>
      <c r="Q1085" s="15">
        <f>IF($C1085="B",VLOOKUP($A1085,Bat!$A$4:$BG$1500,Q$1,FALSE),VLOOKUP($A1085,Pit!$A$4:$BA$1686,Q$2,FALSE))</f>
        <v>2</v>
      </c>
      <c r="R1085" s="16">
        <f>IF($C1085="B",VLOOKUP($A1085,Bat!$A$4:$BG$1500,R$1,FALSE),VLOOKUP($A1085,Pit!$A$4:$BA$1686,R$2,FALSE))</f>
        <v>84.544946248664161</v>
      </c>
      <c r="S1085" s="17">
        <f>IF($C1085="B",VLOOKUP($A1085,Bat!$A$4:$BG$1500,S$1,FALSE),VLOOKUP($A1085,Pit!$A$4:$BA$1686,S$2,FALSE))</f>
        <v>-1.5179950544881786</v>
      </c>
      <c r="T1085" s="48" t="str">
        <f>IF($C1085="B",VLOOKUP($A1085,Bat!$A$4:$BG$1500,T$1,FALSE),VLOOKUP($A1085,Pit!$A$4:$BA$1686,T$2,FALSE))</f>
        <v>-</v>
      </c>
      <c r="U1085" s="19">
        <f>IF($C1085="B",VLOOKUP($A1085,Bat!$A$4:$AU$1464,46,FALSE),VLOOKUP($A1085,Pit!$A$4:$BD$1664,55,FALSE))</f>
        <v>800</v>
      </c>
      <c r="V1085" s="19">
        <f>IF($C1085="B",VLOOKUP($A1085,Bat!$A$4:$BA$1464,47,FALSE),VLOOKUP($A1085,Pit!$A$4:$BF$1664,56,FALSE))</f>
        <v>800</v>
      </c>
      <c r="W1085" s="19">
        <f>IF($C1085="B",VLOOKUP($A1085,Bat!$A$4:$BA$1464,48,FALSE),VLOOKUP($A1085,Pit!$A$4:$BF$1664,57,FALSE))</f>
        <v>0</v>
      </c>
      <c r="X1085" s="14">
        <f t="shared" si="72"/>
        <v>1935</v>
      </c>
      <c r="Y1085" s="20">
        <f t="shared" si="73"/>
        <v>1085</v>
      </c>
      <c r="Z1085" s="14" t="str">
        <f>IFERROR(VLOOKUP($D1085,Results37!$F$3:$L$1396,Z$1,FALSE),"")</f>
        <v/>
      </c>
      <c r="AA1085" s="43" t="str">
        <f>IF(ISERROR(VLOOKUP(D1085,Results37!$F$3:$O$1399,AA$1,FALSE)),"",IF(VLOOKUP(D1085,Results37!$F$3:$O$1399,AA$1+1,FALSE)=1,"S"&amp;VLOOKUP(D1085,Results37!$F$3:$O$1399,AA$1,FALSE),VLOOKUP(D1085,Results37!$F$3:$O$1399,AA$1,FALSE)))</f>
        <v/>
      </c>
      <c r="AB1085" s="14" t="str">
        <f>IFERROR(VLOOKUP($D1085,Results37!$F$3:$L$1396,AB$1,FALSE),"")</f>
        <v/>
      </c>
      <c r="AC1085" s="14" t="str">
        <f>IFERROR(VLOOKUP($D1085,Results37!$F$3:$L$1396,AC$1,FALSE),"")</f>
        <v/>
      </c>
      <c r="AD1085" s="14" t="e">
        <f t="shared" si="74"/>
        <v>#VALUE!</v>
      </c>
      <c r="AE1085" s="18" t="str">
        <f>IF(ISERROR(VLOOKUP($AC1085&amp;"-"&amp;$F1085&amp;" "&amp;G1085,Bonuses!$B$1:$G$1006,4,FALSE)),"",INT(VLOOKUP($AC1085&amp;"-"&amp;$F1085&amp;" "&amp;$G1085,Bonuses!$B$1:$G$1006,4,FALSE)))</f>
        <v/>
      </c>
      <c r="AF1085" s="14" t="str">
        <f>AA1085&amp;"."&amp;AB1085&amp;" ("&amp;Z1085&amp;") - "&amp;E1085&amp;" "&amp;F1085&amp;" "&amp;G1085</f>
        <v>. () - RP Tulio Santana</v>
      </c>
    </row>
    <row r="1086" spans="1:32" s="19" customFormat="1" hidden="1" x14ac:dyDescent="0.3">
      <c r="A1086" s="19">
        <v>10024</v>
      </c>
      <c r="B1086" s="19">
        <f t="shared" si="71"/>
        <v>0</v>
      </c>
      <c r="C1086" s="14" t="str">
        <f>IF(ISNUMBER(IFERROR(VLOOKUP($A1086,Pit!$A$4:$A$600,1,FALSE),"B")),"P","B")</f>
        <v>P</v>
      </c>
      <c r="D1086" s="15">
        <f>IF($C1086="B",VLOOKUP($A1086,Bat!$A$4:$BG$1500,D$1,FALSE),VLOOKUP($A1086,Pit!$A$4:$BA$1686,D$2,FALSE))</f>
        <v>10024</v>
      </c>
      <c r="E1086" s="14" t="str">
        <f>IF($C1086="B",VLOOKUP($A1086,Bat!$A$4:$BG$1500,E$1,FALSE),VLOOKUP($A1086,Pit!$A$4:$BA$1686,E$2,FALSE))</f>
        <v>RP</v>
      </c>
      <c r="F1086" s="14" t="str">
        <f>IF($C1086="B",VLOOKUP($A1086,Bat!$A$4:$BG$1500,F$1,FALSE),VLOOKUP($A1086,Pit!$A$4:$BA$1686,F$2,FALSE))</f>
        <v>Clement</v>
      </c>
      <c r="G1086" s="14" t="str">
        <f>IF($C1086="B",VLOOKUP($A1086,Bat!$A$4:$BG$1500,G$1,FALSE),VLOOKUP($A1086,Pit!$A$4:$BA$1686,G$2,FALSE))</f>
        <v>Ramsey</v>
      </c>
      <c r="H1086" s="14">
        <f>IF($C1086="B",VLOOKUP($A1086,Bat!$A$4:$BG$1500,H$1,FALSE),VLOOKUP($A1086,Pit!$A$4:$BA$1686,H$2,FALSE))</f>
        <v>21</v>
      </c>
      <c r="I1086" s="14" t="str">
        <f>IF($C1086="B",VLOOKUP($A1086,Bat!$A$4:$BG$1500,I$1,FALSE),VLOOKUP($A1086,Pit!$A$4:$BA$1686,I$2,FALSE))</f>
        <v>R</v>
      </c>
      <c r="J1086" s="14" t="str">
        <f>IF($C1086="B",VLOOKUP($A1086,Bat!$A$4:$BG$1500,J$1,FALSE),VLOOKUP($A1086,Pit!$A$4:$BA$1686,J$2,FALSE))</f>
        <v>R</v>
      </c>
      <c r="K1086" s="14" t="str">
        <f>IF($C1086="B",VLOOKUP($A1086,Bat!$A$4:$BG$1500,K$1,FALSE),VLOOKUP($A1086,Pit!$A$4:$BA$1686,K$2,FALSE))</f>
        <v>Normal</v>
      </c>
      <c r="L1086" s="15" t="str">
        <f>IF($C1086="B",VLOOKUP($A1086,Bat!$A$4:$BG$1500,L$1,FALSE),VLOOKUP($A1086,Pit!$A$4:$BA$1686,L$2,FALSE))</f>
        <v>High</v>
      </c>
      <c r="M1086" s="14">
        <f>IF($C1086="B",VLOOKUP($A1086,Bat!$A$4:$BG$1500,M$1,FALSE),VLOOKUP($A1086,Pit!$A$4:$BA$1686,M$2,FALSE))</f>
        <v>3</v>
      </c>
      <c r="N1086" s="14">
        <f>IF($C1086="B",VLOOKUP($A1086,Bat!$A$4:$BG$1500,N$1,FALSE),VLOOKUP($A1086,Pit!$A$4:$BA$1686,N$2,FALSE))</f>
        <v>2</v>
      </c>
      <c r="O1086" s="14">
        <f>IF($C1086="B",VLOOKUP($A1086,Bat!$A$4:$BG$1500,O$1,FALSE),VLOOKUP($A1086,Pit!$A$4:$BA$1686,O$2,FALSE))</f>
        <v>2</v>
      </c>
      <c r="P1086" s="14" t="str">
        <f>IF($C1086="B",VLOOKUP($A1086,Bat!$A$4:$BG$1500,P$1,FALSE),VLOOKUP($A1086,Pit!$A$4:$BA$1686,P$2,FALSE))</f>
        <v>88-90 Mph</v>
      </c>
      <c r="Q1086" s="15">
        <f>IF($C1086="B",VLOOKUP($A1086,Bat!$A$4:$BG$1500,Q$1,FALSE),VLOOKUP($A1086,Pit!$A$4:$BA$1686,Q$2,FALSE))</f>
        <v>2</v>
      </c>
      <c r="R1086" s="16">
        <f>IF($C1086="B",VLOOKUP($A1086,Bat!$A$4:$BG$1500,R$1,FALSE),VLOOKUP($A1086,Pit!$A$4:$BA$1686,R$2,FALSE))</f>
        <v>84.362604813732361</v>
      </c>
      <c r="S1086" s="17">
        <f>IF($C1086="B",VLOOKUP($A1086,Bat!$A$4:$BG$1500,S$1,FALSE),VLOOKUP($A1086,Pit!$A$4:$BA$1686,S$2,FALSE))</f>
        <v>-1.5348172670587867</v>
      </c>
      <c r="T1086" s="48" t="str">
        <f>IF($C1086="B",VLOOKUP($A1086,Bat!$A$4:$BG$1500,T$1,FALSE),VLOOKUP($A1086,Pit!$A$4:$BA$1686,T$2,FALSE))</f>
        <v>-</v>
      </c>
      <c r="U1086" s="19">
        <f>IF($C1086="B",VLOOKUP($A1086,Bat!$A$4:$AU$1464,46,FALSE),VLOOKUP($A1086,Pit!$A$4:$BD$1664,55,FALSE))</f>
        <v>800</v>
      </c>
      <c r="V1086" s="19">
        <f>IF($C1086="B",VLOOKUP($A1086,Bat!$A$4:$BA$1464,47,FALSE),VLOOKUP($A1086,Pit!$A$4:$BF$1664,56,FALSE))</f>
        <v>800</v>
      </c>
      <c r="W1086" s="19">
        <f>IF($C1086="B",VLOOKUP($A1086,Bat!$A$4:$BA$1464,48,FALSE),VLOOKUP($A1086,Pit!$A$4:$BF$1664,57,FALSE))</f>
        <v>0</v>
      </c>
      <c r="X1086" s="14">
        <f t="shared" si="72"/>
        <v>1936</v>
      </c>
      <c r="Y1086" s="20">
        <f t="shared" si="73"/>
        <v>1086</v>
      </c>
      <c r="Z1086" s="14" t="str">
        <f>IFERROR(VLOOKUP($D1086,Results37!$F$3:$L$1396,Z$1,FALSE),"")</f>
        <v/>
      </c>
      <c r="AA1086" s="43" t="str">
        <f>IF(ISERROR(VLOOKUP(D1086,Results37!$F$3:$O$1399,AA$1,FALSE)),"",IF(VLOOKUP(D1086,Results37!$F$3:$O$1399,AA$1+1,FALSE)=1,"S"&amp;VLOOKUP(D1086,Results37!$F$3:$O$1399,AA$1,FALSE),VLOOKUP(D1086,Results37!$F$3:$O$1399,AA$1,FALSE)))</f>
        <v/>
      </c>
      <c r="AB1086" s="14" t="str">
        <f>IFERROR(VLOOKUP($D1086,Results37!$F$3:$L$1396,AB$1,FALSE),"")</f>
        <v/>
      </c>
      <c r="AC1086" s="14" t="str">
        <f>IFERROR(VLOOKUP($D1086,Results37!$F$3:$L$1396,AC$1,FALSE),"")</f>
        <v/>
      </c>
      <c r="AD1086" s="14" t="e">
        <f t="shared" si="74"/>
        <v>#VALUE!</v>
      </c>
      <c r="AE1086" s="18" t="str">
        <f>IF(ISERROR(VLOOKUP($AC1086&amp;"-"&amp;$F1086&amp;" "&amp;G1086,Bonuses!$B$1:$G$1006,4,FALSE)),"",INT(VLOOKUP($AC1086&amp;"-"&amp;$F1086&amp;" "&amp;$G1086,Bonuses!$B$1:$G$1006,4,FALSE)))</f>
        <v/>
      </c>
      <c r="AF1086" s="14" t="str">
        <f>AA1086&amp;"."&amp;AB1086&amp;" ("&amp;Z1086&amp;") - "&amp;E1086&amp;" "&amp;F1086&amp;" "&amp;G1086</f>
        <v>. () - RP Clement Ramsey</v>
      </c>
    </row>
    <row r="1087" spans="1:32" s="19" customFormat="1" hidden="1" x14ac:dyDescent="0.3">
      <c r="A1087" s="19">
        <v>4873</v>
      </c>
      <c r="B1087" s="19">
        <f t="shared" si="71"/>
        <v>0</v>
      </c>
      <c r="C1087" s="14" t="str">
        <f>IF(ISNUMBER(IFERROR(VLOOKUP($A1087,Pit!$A$4:$A$600,1,FALSE),"B")),"P","B")</f>
        <v>B</v>
      </c>
      <c r="D1087" s="15">
        <f>IF($C1087="B",VLOOKUP($A1087,Bat!$A$4:$BG$1500,D$1,FALSE),VLOOKUP($A1087,Pit!$A$4:$BA$1686,D$2,FALSE))</f>
        <v>4873</v>
      </c>
      <c r="E1087" s="14" t="str">
        <f>IF($C1087="B",VLOOKUP($A1087,Bat!$A$4:$BG$1500,E$1,FALSE),VLOOKUP($A1087,Pit!$A$4:$BA$1686,E$2,FALSE))</f>
        <v>1B</v>
      </c>
      <c r="F1087" s="14" t="str">
        <f>IF($C1087="B",VLOOKUP($A1087,Bat!$A$4:$BG$1500,F$1,FALSE),VLOOKUP($A1087,Pit!$A$4:$BA$1686,F$2,FALSE))</f>
        <v>Maurice</v>
      </c>
      <c r="G1087" s="14" t="str">
        <f>IF($C1087="B",VLOOKUP($A1087,Bat!$A$4:$BG$1500,G$1,FALSE),VLOOKUP($A1087,Pit!$A$4:$BA$1686,G$2,FALSE))</f>
        <v>MacNicol</v>
      </c>
      <c r="H1087" s="14">
        <f>IF($C1087="B",VLOOKUP($A1087,Bat!$A$4:$BG$1500,H$1,FALSE),VLOOKUP($A1087,Pit!$A$4:$BA$1686,H$2,FALSE))</f>
        <v>21</v>
      </c>
      <c r="I1087" s="14" t="str">
        <f>IF($C1087="B",VLOOKUP($A1087,Bat!$A$4:$BG$1500,I$1,FALSE),VLOOKUP($A1087,Pit!$A$4:$BA$1686,I$2,FALSE))</f>
        <v>S</v>
      </c>
      <c r="J1087" s="14" t="str">
        <f>IF($C1087="B",VLOOKUP($A1087,Bat!$A$4:$BG$1500,J$1,FALSE),VLOOKUP($A1087,Pit!$A$4:$BA$1686,J$2,FALSE))</f>
        <v>R</v>
      </c>
      <c r="K1087" s="14" t="str">
        <f>IF($C1087="B",VLOOKUP($A1087,Bat!$A$4:$BG$1500,K$1,FALSE),VLOOKUP($A1087,Pit!$A$4:$BA$1686,K$2,FALSE))</f>
        <v>Low</v>
      </c>
      <c r="L1087" s="15" t="str">
        <f>IF($C1087="B",VLOOKUP($A1087,Bat!$A$4:$BG$1500,L$1,FALSE),VLOOKUP($A1087,Pit!$A$4:$BA$1686,L$2,FALSE))</f>
        <v>Normal</v>
      </c>
      <c r="M1087" s="14">
        <f>IF($C1087="B",VLOOKUP($A1087,Bat!$A$4:$BG$1500,M$1,FALSE),VLOOKUP($A1087,Pit!$A$4:$BA$1686,M$2,FALSE))</f>
        <v>2</v>
      </c>
      <c r="N1087" s="14">
        <f>IF($C1087="B",VLOOKUP($A1087,Bat!$A$4:$BG$1500,N$1,FALSE),VLOOKUP($A1087,Pit!$A$4:$BA$1686,N$2,FALSE))</f>
        <v>3</v>
      </c>
      <c r="O1087" s="14">
        <f>IF($C1087="B",VLOOKUP($A1087,Bat!$A$4:$BG$1500,O$1,FALSE),VLOOKUP($A1087,Pit!$A$4:$BA$1686,O$2,FALSE))</f>
        <v>3</v>
      </c>
      <c r="P1087" s="14">
        <f>IF($C1087="B",VLOOKUP($A1087,Bat!$A$4:$BG$1500,P$1,FALSE),VLOOKUP($A1087,Pit!$A$4:$BA$1686,P$2,FALSE))</f>
        <v>5</v>
      </c>
      <c r="Q1087" s="15">
        <f>IF($C1087="B",VLOOKUP($A1087,Bat!$A$4:$BG$1500,Q$1,FALSE),VLOOKUP($A1087,Pit!$A$4:$BA$1686,Q$2,FALSE))</f>
        <v>1</v>
      </c>
      <c r="R1087" s="16">
        <f>IF($C1087="B",VLOOKUP($A1087,Bat!$A$4:$BG$1500,R$1,FALSE),VLOOKUP($A1087,Pit!$A$4:$BA$1686,R$2,FALSE))</f>
        <v>100.19236397380423</v>
      </c>
      <c r="S1087" s="17">
        <f>IF($C1087="B",VLOOKUP($A1087,Bat!$A$4:$BG$1500,S$1,FALSE),VLOOKUP($A1087,Pit!$A$4:$BA$1686,S$2,FALSE))</f>
        <v>-1.6534853130242237</v>
      </c>
      <c r="T1087" s="48" t="str">
        <f>IF($C1087="B",VLOOKUP($A1087,Bat!$A$4:$BG$1500,T$1,FALSE),VLOOKUP($A1087,Pit!$A$4:$BA$1686,T$2,FALSE))</f>
        <v>-</v>
      </c>
      <c r="U1087" s="19">
        <f>IF($C1087="B",VLOOKUP($A1087,Bat!$A$4:$AU$1464,46,FALSE),VLOOKUP($A1087,Pit!$A$4:$BD$1664,55,FALSE))</f>
        <v>800</v>
      </c>
      <c r="V1087" s="19">
        <f>IF($C1087="B",VLOOKUP($A1087,Bat!$A$4:$BA$1464,47,FALSE),VLOOKUP($A1087,Pit!$A$4:$BF$1664,56,FALSE))</f>
        <v>800</v>
      </c>
      <c r="W1087" s="19">
        <f>IF($C1087="B",VLOOKUP($A1087,Bat!$A$4:$BA$1464,48,FALSE),VLOOKUP($A1087,Pit!$A$4:$BF$1664,57,FALSE))</f>
        <v>0</v>
      </c>
      <c r="X1087" s="14">
        <f t="shared" si="72"/>
        <v>1949</v>
      </c>
      <c r="Y1087" s="20">
        <f t="shared" si="73"/>
        <v>1099</v>
      </c>
      <c r="Z1087" s="14" t="str">
        <f>IFERROR(VLOOKUP($D1087,Results37!$F$3:$L$1396,Z$1,FALSE),"")</f>
        <v/>
      </c>
      <c r="AA1087" s="43" t="str">
        <f>IF(ISERROR(VLOOKUP(D1087,Results37!$F$3:$O$1399,AA$1,FALSE)),"",IF(VLOOKUP(D1087,Results37!$F$3:$O$1399,AA$1+1,FALSE)=1,"S"&amp;VLOOKUP(D1087,Results37!$F$3:$O$1399,AA$1,FALSE),VLOOKUP(D1087,Results37!$F$3:$O$1399,AA$1,FALSE)))</f>
        <v/>
      </c>
      <c r="AB1087" s="14" t="str">
        <f>IFERROR(VLOOKUP($D1087,Results37!$F$3:$L$1396,AB$1,FALSE),"")</f>
        <v/>
      </c>
      <c r="AC1087" s="14" t="str">
        <f>IFERROR(VLOOKUP($D1087,Results37!$F$3:$L$1396,AC$1,FALSE),"")</f>
        <v/>
      </c>
      <c r="AD1087" s="14" t="e">
        <f t="shared" si="74"/>
        <v>#VALUE!</v>
      </c>
      <c r="AE1087" s="18" t="str">
        <f>IF(ISERROR(VLOOKUP($AC1087&amp;"-"&amp;$F1087&amp;" "&amp;G1087,Bonuses!$B$1:$G$1006,4,FALSE)),"",INT(VLOOKUP($AC1087&amp;"-"&amp;$F1087&amp;" "&amp;$G1087,Bonuses!$B$1:$G$1006,4,FALSE)))</f>
        <v/>
      </c>
      <c r="AF1087" s="14" t="str">
        <f>IF(ISERROR(VLOOKUP($AC1087&amp;"-"&amp;$F1087,Bonuses!$B$1:$G$1006,5,FALSE)),"",IF(VLOOKUP($AC1087&amp;"-"&amp;$F1087,Bonuses!$B$1:$G$1006,5,FALSE)="","",VLOOKUP($AC1087&amp;"-"&amp;$F1087,Bonuses!$B$1:$G$1006,6,FALSE)&amp;" yrs, "&amp;VLOOKUP($AC1087&amp;"-"&amp;$F1087,Bonuses!$B$1:$G$1006,5,FALSE)))</f>
        <v/>
      </c>
    </row>
    <row r="1088" spans="1:32" s="19" customFormat="1" hidden="1" x14ac:dyDescent="0.3">
      <c r="A1088" s="19">
        <v>5702</v>
      </c>
      <c r="B1088" s="19">
        <f t="shared" si="71"/>
        <v>0</v>
      </c>
      <c r="C1088" s="14" t="str">
        <f>IF(ISNUMBER(IFERROR(VLOOKUP($A1088,Pit!$A$4:$A$600,1,FALSE),"B")),"P","B")</f>
        <v>B</v>
      </c>
      <c r="D1088" s="15">
        <f>IF($C1088="B",VLOOKUP($A1088,Bat!$A$4:$BG$1500,D$1,FALSE),VLOOKUP($A1088,Pit!$A$4:$BA$1686,D$2,FALSE))</f>
        <v>5702</v>
      </c>
      <c r="E1088" s="14" t="str">
        <f>IF($C1088="B",VLOOKUP($A1088,Bat!$A$4:$BG$1500,E$1,FALSE),VLOOKUP($A1088,Pit!$A$4:$BA$1686,E$2,FALSE))</f>
        <v>LF</v>
      </c>
      <c r="F1088" s="14" t="str">
        <f>IF($C1088="B",VLOOKUP($A1088,Bat!$A$4:$BG$1500,F$1,FALSE),VLOOKUP($A1088,Pit!$A$4:$BA$1686,F$2,FALSE))</f>
        <v>Stu</v>
      </c>
      <c r="G1088" s="14" t="str">
        <f>IF($C1088="B",VLOOKUP($A1088,Bat!$A$4:$BG$1500,G$1,FALSE),VLOOKUP($A1088,Pit!$A$4:$BA$1686,G$2,FALSE))</f>
        <v>Morton</v>
      </c>
      <c r="H1088" s="14">
        <f>IF($C1088="B",VLOOKUP($A1088,Bat!$A$4:$BG$1500,H$1,FALSE),VLOOKUP($A1088,Pit!$A$4:$BA$1686,H$2,FALSE))</f>
        <v>21</v>
      </c>
      <c r="I1088" s="14" t="str">
        <f>IF($C1088="B",VLOOKUP($A1088,Bat!$A$4:$BG$1500,I$1,FALSE),VLOOKUP($A1088,Pit!$A$4:$BA$1686,I$2,FALSE))</f>
        <v>R</v>
      </c>
      <c r="J1088" s="14" t="str">
        <f>IF($C1088="B",VLOOKUP($A1088,Bat!$A$4:$BG$1500,J$1,FALSE),VLOOKUP($A1088,Pit!$A$4:$BA$1686,J$2,FALSE))</f>
        <v>R</v>
      </c>
      <c r="K1088" s="14" t="str">
        <f>IF($C1088="B",VLOOKUP($A1088,Bat!$A$4:$BG$1500,K$1,FALSE),VLOOKUP($A1088,Pit!$A$4:$BA$1686,K$2,FALSE))</f>
        <v>Low</v>
      </c>
      <c r="L1088" s="15" t="str">
        <f>IF($C1088="B",VLOOKUP($A1088,Bat!$A$4:$BG$1500,L$1,FALSE),VLOOKUP($A1088,Pit!$A$4:$BA$1686,L$2,FALSE))</f>
        <v>Normal</v>
      </c>
      <c r="M1088" s="14">
        <f>IF($C1088="B",VLOOKUP($A1088,Bat!$A$4:$BG$1500,M$1,FALSE),VLOOKUP($A1088,Pit!$A$4:$BA$1686,M$2,FALSE))</f>
        <v>2</v>
      </c>
      <c r="N1088" s="14">
        <f>IF($C1088="B",VLOOKUP($A1088,Bat!$A$4:$BG$1500,N$1,FALSE),VLOOKUP($A1088,Pit!$A$4:$BA$1686,N$2,FALSE))</f>
        <v>4</v>
      </c>
      <c r="O1088" s="14">
        <f>IF($C1088="B",VLOOKUP($A1088,Bat!$A$4:$BG$1500,O$1,FALSE),VLOOKUP($A1088,Pit!$A$4:$BA$1686,O$2,FALSE))</f>
        <v>4</v>
      </c>
      <c r="P1088" s="14">
        <f>IF($C1088="B",VLOOKUP($A1088,Bat!$A$4:$BG$1500,P$1,FALSE),VLOOKUP($A1088,Pit!$A$4:$BA$1686,P$2,FALSE))</f>
        <v>3</v>
      </c>
      <c r="Q1088" s="15">
        <f>IF($C1088="B",VLOOKUP($A1088,Bat!$A$4:$BG$1500,Q$1,FALSE),VLOOKUP($A1088,Pit!$A$4:$BA$1686,Q$2,FALSE))</f>
        <v>2</v>
      </c>
      <c r="R1088" s="16">
        <f>IF($C1088="B",VLOOKUP($A1088,Bat!$A$4:$BG$1500,R$1,FALSE),VLOOKUP($A1088,Pit!$A$4:$BA$1686,R$2,FALSE))</f>
        <v>100.1423994724548</v>
      </c>
      <c r="S1088" s="17">
        <f>IF($C1088="B",VLOOKUP($A1088,Bat!$A$4:$BG$1500,S$1,FALSE),VLOOKUP($A1088,Pit!$A$4:$BA$1686,S$2,FALSE))</f>
        <v>-1.6639223365675575</v>
      </c>
      <c r="T1088" s="48" t="str">
        <f>IF($C1088="B",VLOOKUP($A1088,Bat!$A$4:$BG$1500,T$1,FALSE),VLOOKUP($A1088,Pit!$A$4:$BA$1686,T$2,FALSE))</f>
        <v>$20k</v>
      </c>
      <c r="U1088" s="19">
        <f>IF($C1088="B",VLOOKUP($A1088,Bat!$A$4:$AU$1464,46,FALSE),VLOOKUP($A1088,Pit!$A$4:$BD$1664,55,FALSE))</f>
        <v>800</v>
      </c>
      <c r="V1088" s="19">
        <f>IF($C1088="B",VLOOKUP($A1088,Bat!$A$4:$BA$1464,47,FALSE),VLOOKUP($A1088,Pit!$A$4:$BF$1664,56,FALSE))</f>
        <v>800</v>
      </c>
      <c r="W1088" s="19">
        <f>IF($C1088="B",VLOOKUP($A1088,Bat!$A$4:$BA$1464,48,FALSE),VLOOKUP($A1088,Pit!$A$4:$BF$1664,57,FALSE))</f>
        <v>0</v>
      </c>
      <c r="X1088" s="14">
        <f t="shared" si="72"/>
        <v>1950</v>
      </c>
      <c r="Y1088" s="20">
        <f t="shared" si="73"/>
        <v>1100</v>
      </c>
      <c r="Z1088" s="14" t="str">
        <f>IFERROR(VLOOKUP($D1088,Results37!$F$3:$L$1396,Z$1,FALSE),"")</f>
        <v/>
      </c>
      <c r="AA1088" s="43" t="str">
        <f>IF(ISERROR(VLOOKUP(D1088,Results37!$F$3:$O$1399,AA$1,FALSE)),"",IF(VLOOKUP(D1088,Results37!$F$3:$O$1399,AA$1+1,FALSE)=1,"S"&amp;VLOOKUP(D1088,Results37!$F$3:$O$1399,AA$1,FALSE),VLOOKUP(D1088,Results37!$F$3:$O$1399,AA$1,FALSE)))</f>
        <v/>
      </c>
      <c r="AB1088" s="14" t="str">
        <f>IFERROR(VLOOKUP($D1088,Results37!$F$3:$L$1396,AB$1,FALSE),"")</f>
        <v/>
      </c>
      <c r="AC1088" s="14" t="str">
        <f>IFERROR(VLOOKUP($D1088,Results37!$F$3:$L$1396,AC$1,FALSE),"")</f>
        <v/>
      </c>
      <c r="AD1088" s="14" t="e">
        <f t="shared" si="74"/>
        <v>#VALUE!</v>
      </c>
      <c r="AE1088" s="18" t="str">
        <f>IF(ISERROR(VLOOKUP($AC1088&amp;"-"&amp;$F1088&amp;" "&amp;G1088,Bonuses!$B$1:$G$1006,4,FALSE)),"",INT(VLOOKUP($AC1088&amp;"-"&amp;$F1088&amp;" "&amp;$G1088,Bonuses!$B$1:$G$1006,4,FALSE)))</f>
        <v/>
      </c>
      <c r="AF1088" s="14" t="str">
        <f>IF(ISERROR(VLOOKUP($AC1088&amp;"-"&amp;$F1088,Bonuses!$B$1:$G$1006,5,FALSE)),"",IF(VLOOKUP($AC1088&amp;"-"&amp;$F1088,Bonuses!$B$1:$G$1006,5,FALSE)="","",VLOOKUP($AC1088&amp;"-"&amp;$F1088,Bonuses!$B$1:$G$1006,6,FALSE)&amp;" yrs, "&amp;VLOOKUP($AC1088&amp;"-"&amp;$F1088,Bonuses!$B$1:$G$1006,5,FALSE)))</f>
        <v/>
      </c>
    </row>
    <row r="1089" spans="1:32" s="19" customFormat="1" hidden="1" x14ac:dyDescent="0.3">
      <c r="A1089" s="19">
        <v>12061</v>
      </c>
      <c r="B1089" s="19">
        <f t="shared" si="71"/>
        <v>0</v>
      </c>
      <c r="C1089" s="14" t="str">
        <f>IF(ISNUMBER(IFERROR(VLOOKUP($A1089,Pit!$A$4:$A$600,1,FALSE),"B")),"P","B")</f>
        <v>B</v>
      </c>
      <c r="D1089" s="15">
        <f>IF($C1089="B",VLOOKUP($A1089,Bat!$A$4:$BG$1500,D$1,FALSE),VLOOKUP($A1089,Pit!$A$4:$BA$1686,D$2,FALSE))</f>
        <v>12061</v>
      </c>
      <c r="E1089" s="14" t="str">
        <f>IF($C1089="B",VLOOKUP($A1089,Bat!$A$4:$BG$1500,E$1,FALSE),VLOOKUP($A1089,Pit!$A$4:$BA$1686,E$2,FALSE))</f>
        <v>1B</v>
      </c>
      <c r="F1089" s="14" t="str">
        <f>IF($C1089="B",VLOOKUP($A1089,Bat!$A$4:$BG$1500,F$1,FALSE),VLOOKUP($A1089,Pit!$A$4:$BA$1686,F$2,FALSE))</f>
        <v>Oliver</v>
      </c>
      <c r="G1089" s="14" t="str">
        <f>IF($C1089="B",VLOOKUP($A1089,Bat!$A$4:$BG$1500,G$1,FALSE),VLOOKUP($A1089,Pit!$A$4:$BA$1686,G$2,FALSE))</f>
        <v>Franco</v>
      </c>
      <c r="H1089" s="14">
        <f>IF($C1089="B",VLOOKUP($A1089,Bat!$A$4:$BG$1500,H$1,FALSE),VLOOKUP($A1089,Pit!$A$4:$BA$1686,H$2,FALSE))</f>
        <v>21</v>
      </c>
      <c r="I1089" s="14" t="str">
        <f>IF($C1089="B",VLOOKUP($A1089,Bat!$A$4:$BG$1500,I$1,FALSE),VLOOKUP($A1089,Pit!$A$4:$BA$1686,I$2,FALSE))</f>
        <v>S</v>
      </c>
      <c r="J1089" s="14" t="str">
        <f>IF($C1089="B",VLOOKUP($A1089,Bat!$A$4:$BG$1500,J$1,FALSE),VLOOKUP($A1089,Pit!$A$4:$BA$1686,J$2,FALSE))</f>
        <v>R</v>
      </c>
      <c r="K1089" s="14" t="str">
        <f>IF($C1089="B",VLOOKUP($A1089,Bat!$A$4:$BG$1500,K$1,FALSE),VLOOKUP($A1089,Pit!$A$4:$BA$1686,K$2,FALSE))</f>
        <v>High</v>
      </c>
      <c r="L1089" s="15" t="str">
        <f>IF($C1089="B",VLOOKUP($A1089,Bat!$A$4:$BG$1500,L$1,FALSE),VLOOKUP($A1089,Pit!$A$4:$BA$1686,L$2,FALSE))</f>
        <v>Normal</v>
      </c>
      <c r="M1089" s="14">
        <f>IF($C1089="B",VLOOKUP($A1089,Bat!$A$4:$BG$1500,M$1,FALSE),VLOOKUP($A1089,Pit!$A$4:$BA$1686,M$2,FALSE))</f>
        <v>2</v>
      </c>
      <c r="N1089" s="14">
        <f>IF($C1089="B",VLOOKUP($A1089,Bat!$A$4:$BG$1500,N$1,FALSE),VLOOKUP($A1089,Pit!$A$4:$BA$1686,N$2,FALSE))</f>
        <v>3</v>
      </c>
      <c r="O1089" s="14">
        <f>IF($C1089="B",VLOOKUP($A1089,Bat!$A$4:$BG$1500,O$1,FALSE),VLOOKUP($A1089,Pit!$A$4:$BA$1686,O$2,FALSE))</f>
        <v>3</v>
      </c>
      <c r="P1089" s="14">
        <f>IF($C1089="B",VLOOKUP($A1089,Bat!$A$4:$BG$1500,P$1,FALSE),VLOOKUP($A1089,Pit!$A$4:$BA$1686,P$2,FALSE))</f>
        <v>3</v>
      </c>
      <c r="Q1089" s="15">
        <f>IF($C1089="B",VLOOKUP($A1089,Bat!$A$4:$BG$1500,Q$1,FALSE),VLOOKUP($A1089,Pit!$A$4:$BA$1686,Q$2,FALSE))</f>
        <v>2</v>
      </c>
      <c r="R1089" s="16">
        <f>IF($C1089="B",VLOOKUP($A1089,Bat!$A$4:$BG$1500,R$1,FALSE),VLOOKUP($A1089,Pit!$A$4:$BA$1686,R$2,FALSE))</f>
        <v>100.51566588434019</v>
      </c>
      <c r="S1089" s="17">
        <f>IF($C1089="B",VLOOKUP($A1089,Bat!$A$4:$BG$1500,S$1,FALSE),VLOOKUP($A1089,Pit!$A$4:$BA$1686,S$2,FALSE))</f>
        <v>-1.5859511725697883</v>
      </c>
      <c r="T1089" s="48" t="str">
        <f>IF($C1089="B",VLOOKUP($A1089,Bat!$A$4:$BG$1500,T$1,FALSE),VLOOKUP($A1089,Pit!$A$4:$BA$1686,T$2,FALSE))</f>
        <v>-</v>
      </c>
      <c r="U1089" s="19">
        <f>IF($C1089="B",VLOOKUP($A1089,Bat!$A$4:$AU$1464,46,FALSE),VLOOKUP($A1089,Pit!$A$4:$BD$1664,55,FALSE))</f>
        <v>800</v>
      </c>
      <c r="V1089" s="19">
        <f>IF($C1089="B",VLOOKUP($A1089,Bat!$A$4:$BA$1464,47,FALSE),VLOOKUP($A1089,Pit!$A$4:$BF$1664,56,FALSE))</f>
        <v>800</v>
      </c>
      <c r="W1089" s="19">
        <f>IF($C1089="B",VLOOKUP($A1089,Bat!$A$4:$BA$1464,48,FALSE),VLOOKUP($A1089,Pit!$A$4:$BF$1664,57,FALSE))</f>
        <v>0</v>
      </c>
      <c r="X1089" s="14">
        <f t="shared" si="72"/>
        <v>1943</v>
      </c>
      <c r="Y1089" s="20">
        <f t="shared" si="73"/>
        <v>1093</v>
      </c>
      <c r="Z1089" s="14" t="str">
        <f>IFERROR(VLOOKUP($D1089,Results37!$F$3:$L$1396,Z$1,FALSE),"")</f>
        <v/>
      </c>
      <c r="AA1089" s="43" t="str">
        <f>IF(ISERROR(VLOOKUP(D1089,Results37!$F$3:$O$1399,AA$1,FALSE)),"",IF(VLOOKUP(D1089,Results37!$F$3:$O$1399,AA$1+1,FALSE)=1,"S"&amp;VLOOKUP(D1089,Results37!$F$3:$O$1399,AA$1,FALSE),VLOOKUP(D1089,Results37!$F$3:$O$1399,AA$1,FALSE)))</f>
        <v/>
      </c>
      <c r="AB1089" s="14" t="str">
        <f>IFERROR(VLOOKUP($D1089,Results37!$F$3:$L$1396,AB$1,FALSE),"")</f>
        <v/>
      </c>
      <c r="AC1089" s="14" t="str">
        <f>IFERROR(VLOOKUP($D1089,Results37!$F$3:$L$1396,AC$1,FALSE),"")</f>
        <v/>
      </c>
      <c r="AD1089" s="14" t="e">
        <f t="shared" si="74"/>
        <v>#VALUE!</v>
      </c>
      <c r="AE1089" s="18" t="str">
        <f>IF(ISERROR(VLOOKUP($AC1089&amp;"-"&amp;$F1089&amp;" "&amp;G1089,Bonuses!$B$1:$G$1006,4,FALSE)),"",INT(VLOOKUP($AC1089&amp;"-"&amp;$F1089&amp;" "&amp;$G1089,Bonuses!$B$1:$G$1006,4,FALSE)))</f>
        <v/>
      </c>
      <c r="AF1089" s="14" t="str">
        <f>IF(ISERROR(VLOOKUP($AC1089&amp;"-"&amp;$F1089,Bonuses!$B$1:$G$1006,5,FALSE)),"",IF(VLOOKUP($AC1089&amp;"-"&amp;$F1089,Bonuses!$B$1:$G$1006,5,FALSE)="","",VLOOKUP($AC1089&amp;"-"&amp;$F1089,Bonuses!$B$1:$G$1006,6,FALSE)&amp;" yrs, "&amp;VLOOKUP($AC1089&amp;"-"&amp;$F1089,Bonuses!$B$1:$G$1006,5,FALSE)))</f>
        <v/>
      </c>
    </row>
    <row r="1090" spans="1:32" s="19" customFormat="1" hidden="1" x14ac:dyDescent="0.3">
      <c r="A1090" s="19">
        <v>10111</v>
      </c>
      <c r="B1090" s="19">
        <f t="shared" si="71"/>
        <v>0</v>
      </c>
      <c r="C1090" s="14" t="str">
        <f>IF(ISNUMBER(IFERROR(VLOOKUP($A1090,Pit!$A$4:$A$600,1,FALSE),"B")),"P","B")</f>
        <v>B</v>
      </c>
      <c r="D1090" s="15">
        <f>IF($C1090="B",VLOOKUP($A1090,Bat!$A$4:$BG$1500,D$1,FALSE),VLOOKUP($A1090,Pit!$A$4:$BA$1686,D$2,FALSE))</f>
        <v>10111</v>
      </c>
      <c r="E1090" s="14" t="str">
        <f>IF($C1090="B",VLOOKUP($A1090,Bat!$A$4:$BG$1500,E$1,FALSE),VLOOKUP($A1090,Pit!$A$4:$BA$1686,E$2,FALSE))</f>
        <v>C</v>
      </c>
      <c r="F1090" s="14" t="str">
        <f>IF($C1090="B",VLOOKUP($A1090,Bat!$A$4:$BG$1500,F$1,FALSE),VLOOKUP($A1090,Pit!$A$4:$BA$1686,F$2,FALSE))</f>
        <v>Jeremy</v>
      </c>
      <c r="G1090" s="14" t="str">
        <f>IF($C1090="B",VLOOKUP($A1090,Bat!$A$4:$BG$1500,G$1,FALSE),VLOOKUP($A1090,Pit!$A$4:$BA$1686,G$2,FALSE))</f>
        <v>White</v>
      </c>
      <c r="H1090" s="14">
        <f>IF($C1090="B",VLOOKUP($A1090,Bat!$A$4:$BG$1500,H$1,FALSE),VLOOKUP($A1090,Pit!$A$4:$BA$1686,H$2,FALSE))</f>
        <v>21</v>
      </c>
      <c r="I1090" s="14" t="str">
        <f>IF($C1090="B",VLOOKUP($A1090,Bat!$A$4:$BG$1500,I$1,FALSE),VLOOKUP($A1090,Pit!$A$4:$BA$1686,I$2,FALSE))</f>
        <v>R</v>
      </c>
      <c r="J1090" s="14" t="str">
        <f>IF($C1090="B",VLOOKUP($A1090,Bat!$A$4:$BG$1500,J$1,FALSE),VLOOKUP($A1090,Pit!$A$4:$BA$1686,J$2,FALSE))</f>
        <v>R</v>
      </c>
      <c r="K1090" s="14" t="str">
        <f>IF($C1090="B",VLOOKUP($A1090,Bat!$A$4:$BG$1500,K$1,FALSE),VLOOKUP($A1090,Pit!$A$4:$BA$1686,K$2,FALSE))</f>
        <v>Low</v>
      </c>
      <c r="L1090" s="15" t="str">
        <f>IF($C1090="B",VLOOKUP($A1090,Bat!$A$4:$BG$1500,L$1,FALSE),VLOOKUP($A1090,Pit!$A$4:$BA$1686,L$2,FALSE))</f>
        <v>Normal</v>
      </c>
      <c r="M1090" s="14">
        <f>IF($C1090="B",VLOOKUP($A1090,Bat!$A$4:$BG$1500,M$1,FALSE),VLOOKUP($A1090,Pit!$A$4:$BA$1686,M$2,FALSE))</f>
        <v>2</v>
      </c>
      <c r="N1090" s="14">
        <f>IF($C1090="B",VLOOKUP($A1090,Bat!$A$4:$BG$1500,N$1,FALSE),VLOOKUP($A1090,Pit!$A$4:$BA$1686,N$2,FALSE))</f>
        <v>2</v>
      </c>
      <c r="O1090" s="14">
        <f>IF($C1090="B",VLOOKUP($A1090,Bat!$A$4:$BG$1500,O$1,FALSE),VLOOKUP($A1090,Pit!$A$4:$BA$1686,O$2,FALSE))</f>
        <v>3</v>
      </c>
      <c r="P1090" s="14">
        <f>IF($C1090="B",VLOOKUP($A1090,Bat!$A$4:$BG$1500,P$1,FALSE),VLOOKUP($A1090,Pit!$A$4:$BA$1686,P$2,FALSE))</f>
        <v>5</v>
      </c>
      <c r="Q1090" s="15">
        <f>IF($C1090="B",VLOOKUP($A1090,Bat!$A$4:$BG$1500,Q$1,FALSE),VLOOKUP($A1090,Pit!$A$4:$BA$1686,Q$2,FALSE))</f>
        <v>2</v>
      </c>
      <c r="R1090" s="16">
        <f>IF($C1090="B",VLOOKUP($A1090,Bat!$A$4:$BG$1500,R$1,FALSE),VLOOKUP($A1090,Pit!$A$4:$BA$1686,R$2,FALSE))</f>
        <v>100.05984149618479</v>
      </c>
      <c r="S1090" s="17">
        <f>IF($C1090="B",VLOOKUP($A1090,Bat!$A$4:$BG$1500,S$1,FALSE),VLOOKUP($A1090,Pit!$A$4:$BA$1686,S$2,FALSE))</f>
        <v>-1.681167771201117</v>
      </c>
      <c r="T1090" s="48" t="str">
        <f>IF($C1090="B",VLOOKUP($A1090,Bat!$A$4:$BG$1500,T$1,FALSE),VLOOKUP($A1090,Pit!$A$4:$BA$1686,T$2,FALSE))</f>
        <v>-</v>
      </c>
      <c r="U1090" s="19">
        <f>IF($C1090="B",VLOOKUP($A1090,Bat!$A$4:$AU$1464,46,FALSE),VLOOKUP($A1090,Pit!$A$4:$BD$1664,55,FALSE))</f>
        <v>800</v>
      </c>
      <c r="V1090" s="19">
        <f>IF($C1090="B",VLOOKUP($A1090,Bat!$A$4:$BA$1464,47,FALSE),VLOOKUP($A1090,Pit!$A$4:$BF$1664,56,FALSE))</f>
        <v>800</v>
      </c>
      <c r="W1090" s="19">
        <f>IF($C1090="B",VLOOKUP($A1090,Bat!$A$4:$BA$1464,48,FALSE),VLOOKUP($A1090,Pit!$A$4:$BF$1664,57,FALSE))</f>
        <v>0</v>
      </c>
      <c r="X1090" s="14">
        <f t="shared" si="72"/>
        <v>1952</v>
      </c>
      <c r="Y1090" s="20">
        <f t="shared" si="73"/>
        <v>1102</v>
      </c>
      <c r="Z1090" s="14" t="str">
        <f>IFERROR(VLOOKUP($D1090,Results37!$F$3:$L$1396,Z$1,FALSE),"")</f>
        <v/>
      </c>
      <c r="AA1090" s="43" t="str">
        <f>IF(ISERROR(VLOOKUP(D1090,Results37!$F$3:$O$1399,AA$1,FALSE)),"",IF(VLOOKUP(D1090,Results37!$F$3:$O$1399,AA$1+1,FALSE)=1,"S"&amp;VLOOKUP(D1090,Results37!$F$3:$O$1399,AA$1,FALSE),VLOOKUP(D1090,Results37!$F$3:$O$1399,AA$1,FALSE)))</f>
        <v/>
      </c>
      <c r="AB1090" s="14" t="str">
        <f>IFERROR(VLOOKUP($D1090,Results37!$F$3:$L$1396,AB$1,FALSE),"")</f>
        <v/>
      </c>
      <c r="AC1090" s="14" t="str">
        <f>IFERROR(VLOOKUP($D1090,Results37!$F$3:$L$1396,AC$1,FALSE),"")</f>
        <v/>
      </c>
      <c r="AD1090" s="14" t="e">
        <f t="shared" si="74"/>
        <v>#VALUE!</v>
      </c>
      <c r="AE1090" s="18" t="str">
        <f>IF(ISERROR(VLOOKUP($AC1090&amp;"-"&amp;$F1090&amp;" "&amp;G1090,Bonuses!$B$1:$G$1006,4,FALSE)),"",INT(VLOOKUP($AC1090&amp;"-"&amp;$F1090&amp;" "&amp;$G1090,Bonuses!$B$1:$G$1006,4,FALSE)))</f>
        <v/>
      </c>
      <c r="AF1090" s="14" t="str">
        <f>AA1090&amp;"."&amp;AB1090&amp;" ("&amp;Z1090&amp;") - "&amp;E1090&amp;" "&amp;F1090&amp;" "&amp;G1090</f>
        <v>. () - C Jeremy White</v>
      </c>
    </row>
    <row r="1091" spans="1:32" s="19" customFormat="1" hidden="1" x14ac:dyDescent="0.3">
      <c r="A1091" s="19">
        <v>7168</v>
      </c>
      <c r="B1091" s="19">
        <f t="shared" si="71"/>
        <v>0</v>
      </c>
      <c r="C1091" s="14" t="str">
        <f>IF(ISNUMBER(IFERROR(VLOOKUP($A1091,Pit!$A$4:$A$600,1,FALSE),"B")),"P","B")</f>
        <v>B</v>
      </c>
      <c r="D1091" s="15">
        <f>IF($C1091="B",VLOOKUP($A1091,Bat!$A$4:$BG$1500,D$1,FALSE),VLOOKUP($A1091,Pit!$A$4:$BA$1686,D$2,FALSE))</f>
        <v>7168</v>
      </c>
      <c r="E1091" s="14" t="str">
        <f>IF($C1091="B",VLOOKUP($A1091,Bat!$A$4:$BG$1500,E$1,FALSE),VLOOKUP($A1091,Pit!$A$4:$BA$1686,E$2,FALSE))</f>
        <v>C</v>
      </c>
      <c r="F1091" s="14" t="str">
        <f>IF($C1091="B",VLOOKUP($A1091,Bat!$A$4:$BG$1500,F$1,FALSE),VLOOKUP($A1091,Pit!$A$4:$BA$1686,F$2,FALSE))</f>
        <v>Freeman</v>
      </c>
      <c r="G1091" s="14" t="str">
        <f>IF($C1091="B",VLOOKUP($A1091,Bat!$A$4:$BG$1500,G$1,FALSE),VLOOKUP($A1091,Pit!$A$4:$BA$1686,G$2,FALSE))</f>
        <v>Hogan</v>
      </c>
      <c r="H1091" s="14">
        <f>IF($C1091="B",VLOOKUP($A1091,Bat!$A$4:$BG$1500,H$1,FALSE),VLOOKUP($A1091,Pit!$A$4:$BA$1686,H$2,FALSE))</f>
        <v>22</v>
      </c>
      <c r="I1091" s="14" t="str">
        <f>IF($C1091="B",VLOOKUP($A1091,Bat!$A$4:$BG$1500,I$1,FALSE),VLOOKUP($A1091,Pit!$A$4:$BA$1686,I$2,FALSE))</f>
        <v>R</v>
      </c>
      <c r="J1091" s="14" t="str">
        <f>IF($C1091="B",VLOOKUP($A1091,Bat!$A$4:$BG$1500,J$1,FALSE),VLOOKUP($A1091,Pit!$A$4:$BA$1686,J$2,FALSE))</f>
        <v>R</v>
      </c>
      <c r="K1091" s="14" t="str">
        <f>IF($C1091="B",VLOOKUP($A1091,Bat!$A$4:$BG$1500,K$1,FALSE),VLOOKUP($A1091,Pit!$A$4:$BA$1686,K$2,FALSE))</f>
        <v>Low</v>
      </c>
      <c r="L1091" s="15" t="str">
        <f>IF($C1091="B",VLOOKUP($A1091,Bat!$A$4:$BG$1500,L$1,FALSE),VLOOKUP($A1091,Pit!$A$4:$BA$1686,L$2,FALSE))</f>
        <v>Normal</v>
      </c>
      <c r="M1091" s="14">
        <f>IF($C1091="B",VLOOKUP($A1091,Bat!$A$4:$BG$1500,M$1,FALSE),VLOOKUP($A1091,Pit!$A$4:$BA$1686,M$2,FALSE))</f>
        <v>2</v>
      </c>
      <c r="N1091" s="14">
        <f>IF($C1091="B",VLOOKUP($A1091,Bat!$A$4:$BG$1500,N$1,FALSE),VLOOKUP($A1091,Pit!$A$4:$BA$1686,N$2,FALSE))</f>
        <v>3</v>
      </c>
      <c r="O1091" s="14">
        <f>IF($C1091="B",VLOOKUP($A1091,Bat!$A$4:$BG$1500,O$1,FALSE),VLOOKUP($A1091,Pit!$A$4:$BA$1686,O$2,FALSE))</f>
        <v>4</v>
      </c>
      <c r="P1091" s="14">
        <f>IF($C1091="B",VLOOKUP($A1091,Bat!$A$4:$BG$1500,P$1,FALSE),VLOOKUP($A1091,Pit!$A$4:$BA$1686,P$2,FALSE))</f>
        <v>4</v>
      </c>
      <c r="Q1091" s="15">
        <f>IF($C1091="B",VLOOKUP($A1091,Bat!$A$4:$BG$1500,Q$1,FALSE),VLOOKUP($A1091,Pit!$A$4:$BA$1686,Q$2,FALSE))</f>
        <v>1</v>
      </c>
      <c r="R1091" s="16">
        <f>IF($C1091="B",VLOOKUP($A1091,Bat!$A$4:$BG$1500,R$1,FALSE),VLOOKUP($A1091,Pit!$A$4:$BA$1686,R$2,FALSE))</f>
        <v>99.976664244938902</v>
      </c>
      <c r="S1091" s="17">
        <f>IF($C1091="B",VLOOKUP($A1091,Bat!$A$4:$BG$1500,S$1,FALSE),VLOOKUP($A1091,Pit!$A$4:$BA$1686,S$2,FALSE))</f>
        <v>-1.6985425654265556</v>
      </c>
      <c r="T1091" s="48" t="str">
        <f>IF($C1091="B",VLOOKUP($A1091,Bat!$A$4:$BG$1500,T$1,FALSE),VLOOKUP($A1091,Pit!$A$4:$BA$1686,T$2,FALSE))</f>
        <v>-</v>
      </c>
      <c r="U1091" s="19">
        <f>IF($C1091="B",VLOOKUP($A1091,Bat!$A$4:$AU$1464,46,FALSE),VLOOKUP($A1091,Pit!$A$4:$BD$1664,55,FALSE))</f>
        <v>800</v>
      </c>
      <c r="V1091" s="19">
        <f>IF($C1091="B",VLOOKUP($A1091,Bat!$A$4:$BA$1464,47,FALSE),VLOOKUP($A1091,Pit!$A$4:$BF$1664,56,FALSE))</f>
        <v>800</v>
      </c>
      <c r="W1091" s="19">
        <f>IF($C1091="B",VLOOKUP($A1091,Bat!$A$4:$BA$1464,48,FALSE),VLOOKUP($A1091,Pit!$A$4:$BF$1664,57,FALSE))</f>
        <v>0</v>
      </c>
      <c r="X1091" s="14">
        <f t="shared" si="72"/>
        <v>1954</v>
      </c>
      <c r="Y1091" s="20">
        <f t="shared" si="73"/>
        <v>1104</v>
      </c>
      <c r="Z1091" s="14">
        <f>IFERROR(VLOOKUP($D1091,Results37!$F$3:$L$1396,Z$1,FALSE),"")</f>
        <v>512</v>
      </c>
      <c r="AA1091" s="43">
        <f>IF(ISERROR(VLOOKUP(D1091,Results37!$F$3:$O$1399,AA$1,FALSE)),"",IF(VLOOKUP(D1091,Results37!$F$3:$O$1399,AA$1+1,FALSE)=1,"S"&amp;VLOOKUP(D1091,Results37!$F$3:$O$1399,AA$1,FALSE),VLOOKUP(D1091,Results37!$F$3:$O$1399,AA$1,FALSE)))</f>
        <v>17</v>
      </c>
      <c r="AB1091" s="14">
        <f>IFERROR(VLOOKUP($D1091,Results37!$F$3:$L$1396,AB$1,FALSE),"")</f>
        <v>12</v>
      </c>
      <c r="AC1091" s="14" t="str">
        <f>IFERROR(VLOOKUP($D1091,Results37!$F$3:$L$1396,AC$1,FALSE),"")</f>
        <v>Okinawa Shisa</v>
      </c>
      <c r="AD1091" s="14">
        <f t="shared" si="74"/>
        <v>1442</v>
      </c>
      <c r="AE1091" s="18" t="str">
        <f>IF(ISERROR(VLOOKUP($AC1091&amp;"-"&amp;$F1091&amp;" "&amp;G1091,Bonuses!$B$1:$G$1006,4,FALSE)),"",INT(VLOOKUP($AC1091&amp;"-"&amp;$F1091&amp;" "&amp;$G1091,Bonuses!$B$1:$G$1006,4,FALSE)))</f>
        <v/>
      </c>
      <c r="AF1091" s="14" t="str">
        <f>IF(ISERROR(VLOOKUP($AC1091&amp;"-"&amp;$F1091,Bonuses!$B$1:$G$1006,5,FALSE)),"",IF(VLOOKUP($AC1091&amp;"-"&amp;$F1091,Bonuses!$B$1:$G$1006,5,FALSE)="","",VLOOKUP($AC1091&amp;"-"&amp;$F1091,Bonuses!$B$1:$G$1006,6,FALSE)&amp;" yrs, "&amp;VLOOKUP($AC1091&amp;"-"&amp;$F1091,Bonuses!$B$1:$G$1006,5,FALSE)))</f>
        <v/>
      </c>
    </row>
    <row r="1092" spans="1:32" s="19" customFormat="1" hidden="1" x14ac:dyDescent="0.3">
      <c r="A1092" s="19">
        <v>1947</v>
      </c>
      <c r="B1092" s="19">
        <f t="shared" si="71"/>
        <v>0</v>
      </c>
      <c r="C1092" s="14" t="str">
        <f>IF(ISNUMBER(IFERROR(VLOOKUP($A1092,Pit!$A$4:$A$600,1,FALSE),"B")),"P","B")</f>
        <v>P</v>
      </c>
      <c r="D1092" s="15">
        <f>IF($C1092="B",VLOOKUP($A1092,Bat!$A$4:$BG$1500,D$1,FALSE),VLOOKUP($A1092,Pit!$A$4:$BA$1686,D$2,FALSE))</f>
        <v>1947</v>
      </c>
      <c r="E1092" s="14" t="str">
        <f>IF($C1092="B",VLOOKUP($A1092,Bat!$A$4:$BG$1500,E$1,FALSE),VLOOKUP($A1092,Pit!$A$4:$BA$1686,E$2,FALSE))</f>
        <v>RP</v>
      </c>
      <c r="F1092" s="14" t="str">
        <f>IF($C1092="B",VLOOKUP($A1092,Bat!$A$4:$BG$1500,F$1,FALSE),VLOOKUP($A1092,Pit!$A$4:$BA$1686,F$2,FALSE))</f>
        <v>Jarrod</v>
      </c>
      <c r="G1092" s="14" t="str">
        <f>IF($C1092="B",VLOOKUP($A1092,Bat!$A$4:$BG$1500,G$1,FALSE),VLOOKUP($A1092,Pit!$A$4:$BA$1686,G$2,FALSE))</f>
        <v>Manuel</v>
      </c>
      <c r="H1092" s="14">
        <f>IF($C1092="B",VLOOKUP($A1092,Bat!$A$4:$BG$1500,H$1,FALSE),VLOOKUP($A1092,Pit!$A$4:$BA$1686,H$2,FALSE))</f>
        <v>22</v>
      </c>
      <c r="I1092" s="14" t="str">
        <f>IF($C1092="B",VLOOKUP($A1092,Bat!$A$4:$BG$1500,I$1,FALSE),VLOOKUP($A1092,Pit!$A$4:$BA$1686,I$2,FALSE))</f>
        <v>R</v>
      </c>
      <c r="J1092" s="14" t="str">
        <f>IF($C1092="B",VLOOKUP($A1092,Bat!$A$4:$BG$1500,J$1,FALSE),VLOOKUP($A1092,Pit!$A$4:$BA$1686,J$2,FALSE))</f>
        <v>R</v>
      </c>
      <c r="K1092" s="14" t="str">
        <f>IF($C1092="B",VLOOKUP($A1092,Bat!$A$4:$BG$1500,K$1,FALSE),VLOOKUP($A1092,Pit!$A$4:$BA$1686,K$2,FALSE))</f>
        <v>Low</v>
      </c>
      <c r="L1092" s="15" t="str">
        <f>IF($C1092="B",VLOOKUP($A1092,Bat!$A$4:$BG$1500,L$1,FALSE),VLOOKUP($A1092,Pit!$A$4:$BA$1686,L$2,FALSE))</f>
        <v>Normal</v>
      </c>
      <c r="M1092" s="14">
        <f>IF($C1092="B",VLOOKUP($A1092,Bat!$A$4:$BG$1500,M$1,FALSE),VLOOKUP($A1092,Pit!$A$4:$BA$1686,M$2,FALSE))</f>
        <v>4</v>
      </c>
      <c r="N1092" s="14">
        <f>IF($C1092="B",VLOOKUP($A1092,Bat!$A$4:$BG$1500,N$1,FALSE),VLOOKUP($A1092,Pit!$A$4:$BA$1686,N$2,FALSE))</f>
        <v>1</v>
      </c>
      <c r="O1092" s="14">
        <f>IF($C1092="B",VLOOKUP($A1092,Bat!$A$4:$BG$1500,O$1,FALSE),VLOOKUP($A1092,Pit!$A$4:$BA$1686,O$2,FALSE))</f>
        <v>1</v>
      </c>
      <c r="P1092" s="14" t="str">
        <f>IF($C1092="B",VLOOKUP($A1092,Bat!$A$4:$BG$1500,P$1,FALSE),VLOOKUP($A1092,Pit!$A$4:$BA$1686,P$2,FALSE))</f>
        <v>87-89 Mph</v>
      </c>
      <c r="Q1092" s="15">
        <f>IF($C1092="B",VLOOKUP($A1092,Bat!$A$4:$BG$1500,Q$1,FALSE),VLOOKUP($A1092,Pit!$A$4:$BA$1686,Q$2,FALSE))</f>
        <v>6</v>
      </c>
      <c r="R1092" s="16">
        <f>IF($C1092="B",VLOOKUP($A1092,Bat!$A$4:$BG$1500,R$1,FALSE),VLOOKUP($A1092,Pit!$A$4:$BA$1686,R$2,FALSE))</f>
        <v>85.628037672946277</v>
      </c>
      <c r="S1092" s="17">
        <f>IF($C1092="B",VLOOKUP($A1092,Bat!$A$4:$BG$1500,S$1,FALSE),VLOOKUP($A1092,Pit!$A$4:$BA$1686,S$2,FALSE))</f>
        <v>-1.4180726524324345</v>
      </c>
      <c r="T1092" s="48" t="str">
        <f>IF($C1092="B",VLOOKUP($A1092,Bat!$A$4:$BG$1500,T$1,FALSE),VLOOKUP($A1092,Pit!$A$4:$BA$1686,T$2,FALSE))</f>
        <v>-</v>
      </c>
      <c r="U1092" s="19">
        <f>IF($C1092="B",VLOOKUP($A1092,Bat!$A$4:$AU$1464,46,FALSE),VLOOKUP($A1092,Pit!$A$4:$BD$1664,55,FALSE))</f>
        <v>800</v>
      </c>
      <c r="V1092" s="19">
        <f>IF($C1092="B",VLOOKUP($A1092,Bat!$A$4:$BA$1464,47,FALSE),VLOOKUP($A1092,Pit!$A$4:$BF$1664,56,FALSE))</f>
        <v>800</v>
      </c>
      <c r="W1092" s="19">
        <f>IF($C1092="B",VLOOKUP($A1092,Bat!$A$4:$BA$1464,48,FALSE),VLOOKUP($A1092,Pit!$A$4:$BF$1664,57,FALSE))</f>
        <v>0</v>
      </c>
      <c r="X1092" s="14">
        <f t="shared" si="72"/>
        <v>1918</v>
      </c>
      <c r="Y1092" s="20">
        <f t="shared" si="73"/>
        <v>1068</v>
      </c>
      <c r="Z1092" s="14" t="str">
        <f>IFERROR(VLOOKUP($D1092,Results37!$F$3:$L$1396,Z$1,FALSE),"")</f>
        <v/>
      </c>
      <c r="AA1092" s="43" t="str">
        <f>IF(ISERROR(VLOOKUP(D1092,Results37!$F$3:$O$1399,AA$1,FALSE)),"",IF(VLOOKUP(D1092,Results37!$F$3:$O$1399,AA$1+1,FALSE)=1,"S"&amp;VLOOKUP(D1092,Results37!$F$3:$O$1399,AA$1,FALSE),VLOOKUP(D1092,Results37!$F$3:$O$1399,AA$1,FALSE)))</f>
        <v/>
      </c>
      <c r="AB1092" s="14" t="str">
        <f>IFERROR(VLOOKUP($D1092,Results37!$F$3:$L$1396,AB$1,FALSE),"")</f>
        <v/>
      </c>
      <c r="AC1092" s="14" t="str">
        <f>IFERROR(VLOOKUP($D1092,Results37!$F$3:$L$1396,AC$1,FALSE),"")</f>
        <v/>
      </c>
      <c r="AD1092" s="14" t="e">
        <f t="shared" si="74"/>
        <v>#VALUE!</v>
      </c>
      <c r="AE1092" s="18" t="str">
        <f>IF(ISERROR(VLOOKUP($AC1092&amp;"-"&amp;$F1092&amp;" "&amp;G1092,Bonuses!$B$1:$G$1006,4,FALSE)),"",INT(VLOOKUP($AC1092&amp;"-"&amp;$F1092&amp;" "&amp;$G1092,Bonuses!$B$1:$G$1006,4,FALSE)))</f>
        <v/>
      </c>
      <c r="AF1092" s="14" t="str">
        <f>AA1092&amp;"."&amp;AB1092&amp;" ("&amp;Z1092&amp;" overall) - "&amp;IF(C1092="B",E1092,J1092&amp;"HP")&amp;" [url=http://www.pebabaseball.com/reports/news/html/players/player_"&amp;D1092&amp;".html]"&amp;F1092&amp;" "&amp;G1092&amp;"[/url]"</f>
        <v>. ( overall) - RHP [url=http://www.pebabaseball.com/reports/news/html/players/player_1947.html]Jarrod Manuel[/url]</v>
      </c>
    </row>
    <row r="1093" spans="1:32" s="19" customFormat="1" hidden="1" x14ac:dyDescent="0.3">
      <c r="A1093" s="19">
        <v>10718</v>
      </c>
      <c r="B1093" s="19">
        <f t="shared" ref="B1093:B1156" si="75">COUNTIF($A$5:$A$598,A1093)</f>
        <v>0</v>
      </c>
      <c r="C1093" s="14" t="str">
        <f>IF(ISNUMBER(IFERROR(VLOOKUP($A1093,Pit!$A$4:$A$600,1,FALSE),"B")),"P","B")</f>
        <v>B</v>
      </c>
      <c r="D1093" s="15">
        <f>IF($C1093="B",VLOOKUP($A1093,Bat!$A$4:$BG$1500,D$1,FALSE),VLOOKUP($A1093,Pit!$A$4:$BA$1686,D$2,FALSE))</f>
        <v>10718</v>
      </c>
      <c r="E1093" s="14" t="str">
        <f>IF($C1093="B",VLOOKUP($A1093,Bat!$A$4:$BG$1500,E$1,FALSE),VLOOKUP($A1093,Pit!$A$4:$BA$1686,E$2,FALSE))</f>
        <v>2B</v>
      </c>
      <c r="F1093" s="14" t="str">
        <f>IF($C1093="B",VLOOKUP($A1093,Bat!$A$4:$BG$1500,F$1,FALSE),VLOOKUP($A1093,Pit!$A$4:$BA$1686,F$2,FALSE))</f>
        <v>Keith</v>
      </c>
      <c r="G1093" s="14" t="str">
        <f>IF($C1093="B",VLOOKUP($A1093,Bat!$A$4:$BG$1500,G$1,FALSE),VLOOKUP($A1093,Pit!$A$4:$BA$1686,G$2,FALSE))</f>
        <v>Justice</v>
      </c>
      <c r="H1093" s="14">
        <f>IF($C1093="B",VLOOKUP($A1093,Bat!$A$4:$BG$1500,H$1,FALSE),VLOOKUP($A1093,Pit!$A$4:$BA$1686,H$2,FALSE))</f>
        <v>23</v>
      </c>
      <c r="I1093" s="14" t="str">
        <f>IF($C1093="B",VLOOKUP($A1093,Bat!$A$4:$BG$1500,I$1,FALSE),VLOOKUP($A1093,Pit!$A$4:$BA$1686,I$2,FALSE))</f>
        <v>R</v>
      </c>
      <c r="J1093" s="14" t="str">
        <f>IF($C1093="B",VLOOKUP($A1093,Bat!$A$4:$BG$1500,J$1,FALSE),VLOOKUP($A1093,Pit!$A$4:$BA$1686,J$2,FALSE))</f>
        <v>R</v>
      </c>
      <c r="K1093" s="14" t="str">
        <f>IF($C1093="B",VLOOKUP($A1093,Bat!$A$4:$BG$1500,K$1,FALSE),VLOOKUP($A1093,Pit!$A$4:$BA$1686,K$2,FALSE))</f>
        <v>Normal</v>
      </c>
      <c r="L1093" s="15" t="str">
        <f>IF($C1093="B",VLOOKUP($A1093,Bat!$A$4:$BG$1500,L$1,FALSE),VLOOKUP($A1093,Pit!$A$4:$BA$1686,L$2,FALSE))</f>
        <v>Normal</v>
      </c>
      <c r="M1093" s="14">
        <f>IF($C1093="B",VLOOKUP($A1093,Bat!$A$4:$BG$1500,M$1,FALSE),VLOOKUP($A1093,Pit!$A$4:$BA$1686,M$2,FALSE))</f>
        <v>2</v>
      </c>
      <c r="N1093" s="14">
        <f>IF($C1093="B",VLOOKUP($A1093,Bat!$A$4:$BG$1500,N$1,FALSE),VLOOKUP($A1093,Pit!$A$4:$BA$1686,N$2,FALSE))</f>
        <v>2</v>
      </c>
      <c r="O1093" s="14">
        <f>IF($C1093="B",VLOOKUP($A1093,Bat!$A$4:$BG$1500,O$1,FALSE),VLOOKUP($A1093,Pit!$A$4:$BA$1686,O$2,FALSE))</f>
        <v>3</v>
      </c>
      <c r="P1093" s="14">
        <f>IF($C1093="B",VLOOKUP($A1093,Bat!$A$4:$BG$1500,P$1,FALSE),VLOOKUP($A1093,Pit!$A$4:$BA$1686,P$2,FALSE))</f>
        <v>4</v>
      </c>
      <c r="Q1093" s="15">
        <f>IF($C1093="B",VLOOKUP($A1093,Bat!$A$4:$BG$1500,Q$1,FALSE),VLOOKUP($A1093,Pit!$A$4:$BA$1686,Q$2,FALSE))</f>
        <v>3</v>
      </c>
      <c r="R1093" s="16">
        <f>IF($C1093="B",VLOOKUP($A1093,Bat!$A$4:$BG$1500,R$1,FALSE),VLOOKUP($A1093,Pit!$A$4:$BA$1686,R$2,FALSE))</f>
        <v>100.51319232884106</v>
      </c>
      <c r="S1093" s="17">
        <f>IF($C1093="B",VLOOKUP($A1093,Bat!$A$4:$BG$1500,S$1,FALSE),VLOOKUP($A1093,Pit!$A$4:$BA$1686,S$2,FALSE))</f>
        <v>-1.5864678705510147</v>
      </c>
      <c r="T1093" s="48" t="str">
        <f>IF($C1093="B",VLOOKUP($A1093,Bat!$A$4:$BG$1500,T$1,FALSE),VLOOKUP($A1093,Pit!$A$4:$BA$1686,T$2,FALSE))</f>
        <v>Slot</v>
      </c>
      <c r="U1093" s="19">
        <f>IF($C1093="B",VLOOKUP($A1093,Bat!$A$4:$AU$1464,46,FALSE),VLOOKUP($A1093,Pit!$A$4:$BD$1664,55,FALSE))</f>
        <v>800</v>
      </c>
      <c r="V1093" s="19">
        <f>IF($C1093="B",VLOOKUP($A1093,Bat!$A$4:$BA$1464,47,FALSE),VLOOKUP($A1093,Pit!$A$4:$BF$1664,56,FALSE))</f>
        <v>800</v>
      </c>
      <c r="W1093" s="19">
        <f>IF($C1093="B",VLOOKUP($A1093,Bat!$A$4:$BA$1464,48,FALSE),VLOOKUP($A1093,Pit!$A$4:$BF$1664,57,FALSE))</f>
        <v>0</v>
      </c>
      <c r="X1093" s="14">
        <f t="shared" ref="X1093:X1156" si="76">U1093+Y1093+IF($X$3&lt;&gt;$C1093,50,0)</f>
        <v>1944</v>
      </c>
      <c r="Y1093" s="20">
        <f t="shared" ref="Y1093:Y1126" si="77">RANK(S1093,$S$5:$S$1177)</f>
        <v>1094</v>
      </c>
      <c r="Z1093" s="14" t="str">
        <f>IFERROR(VLOOKUP($D1093,Results37!$F$3:$L$1396,Z$1,FALSE),"")</f>
        <v/>
      </c>
      <c r="AA1093" s="43" t="str">
        <f>IF(ISERROR(VLOOKUP(D1093,Results37!$F$3:$O$1399,AA$1,FALSE)),"",IF(VLOOKUP(D1093,Results37!$F$3:$O$1399,AA$1+1,FALSE)=1,"S"&amp;VLOOKUP(D1093,Results37!$F$3:$O$1399,AA$1,FALSE),VLOOKUP(D1093,Results37!$F$3:$O$1399,AA$1,FALSE)))</f>
        <v/>
      </c>
      <c r="AB1093" s="14" t="str">
        <f>IFERROR(VLOOKUP($D1093,Results37!$F$3:$L$1396,AB$1,FALSE),"")</f>
        <v/>
      </c>
      <c r="AC1093" s="14" t="str">
        <f>IFERROR(VLOOKUP($D1093,Results37!$F$3:$L$1396,AC$1,FALSE),"")</f>
        <v/>
      </c>
      <c r="AD1093" s="14" t="e">
        <f t="shared" ref="AD1093:AD1126" si="78">IF(X1093="","",X1093-Z1093)</f>
        <v>#VALUE!</v>
      </c>
      <c r="AE1093" s="18" t="str">
        <f>IF(ISERROR(VLOOKUP($AC1093&amp;"-"&amp;$F1093&amp;" "&amp;G1093,Bonuses!$B$1:$G$1006,4,FALSE)),"",INT(VLOOKUP($AC1093&amp;"-"&amp;$F1093&amp;" "&amp;$G1093,Bonuses!$B$1:$G$1006,4,FALSE)))</f>
        <v/>
      </c>
      <c r="AF1093" s="14" t="str">
        <f>IF(ISERROR(VLOOKUP($AC1093&amp;"-"&amp;$F1093,Bonuses!$B$1:$G$1006,5,FALSE)),"",IF(VLOOKUP($AC1093&amp;"-"&amp;$F1093,Bonuses!$B$1:$G$1006,5,FALSE)="","",VLOOKUP($AC1093&amp;"-"&amp;$F1093,Bonuses!$B$1:$G$1006,6,FALSE)&amp;" yrs, "&amp;VLOOKUP($AC1093&amp;"-"&amp;$F1093,Bonuses!$B$1:$G$1006,5,FALSE)))</f>
        <v/>
      </c>
    </row>
    <row r="1094" spans="1:32" s="19" customFormat="1" hidden="1" x14ac:dyDescent="0.3">
      <c r="A1094" s="19">
        <v>11800</v>
      </c>
      <c r="B1094" s="19">
        <f t="shared" si="75"/>
        <v>0</v>
      </c>
      <c r="C1094" s="14" t="str">
        <f>IF(ISNUMBER(IFERROR(VLOOKUP($A1094,Pit!$A$4:$A$600,1,FALSE),"B")),"P","B")</f>
        <v>B</v>
      </c>
      <c r="D1094" s="15">
        <f>IF($C1094="B",VLOOKUP($A1094,Bat!$A$4:$BG$1500,D$1,FALSE),VLOOKUP($A1094,Pit!$A$4:$BA$1686,D$2,FALSE))</f>
        <v>11800</v>
      </c>
      <c r="E1094" s="14" t="str">
        <f>IF($C1094="B",VLOOKUP($A1094,Bat!$A$4:$BG$1500,E$1,FALSE),VLOOKUP($A1094,Pit!$A$4:$BA$1686,E$2,FALSE))</f>
        <v>LF</v>
      </c>
      <c r="F1094" s="14" t="str">
        <f>IF($C1094="B",VLOOKUP($A1094,Bat!$A$4:$BG$1500,F$1,FALSE),VLOOKUP($A1094,Pit!$A$4:$BA$1686,F$2,FALSE))</f>
        <v>Donnie</v>
      </c>
      <c r="G1094" s="14" t="str">
        <f>IF($C1094="B",VLOOKUP($A1094,Bat!$A$4:$BG$1500,G$1,FALSE),VLOOKUP($A1094,Pit!$A$4:$BA$1686,G$2,FALSE))</f>
        <v>Taylor</v>
      </c>
      <c r="H1094" s="14">
        <f>IF($C1094="B",VLOOKUP($A1094,Bat!$A$4:$BG$1500,H$1,FALSE),VLOOKUP($A1094,Pit!$A$4:$BA$1686,H$2,FALSE))</f>
        <v>21</v>
      </c>
      <c r="I1094" s="14" t="str">
        <f>IF($C1094="B",VLOOKUP($A1094,Bat!$A$4:$BG$1500,I$1,FALSE),VLOOKUP($A1094,Pit!$A$4:$BA$1686,I$2,FALSE))</f>
        <v>R</v>
      </c>
      <c r="J1094" s="14" t="str">
        <f>IF($C1094="B",VLOOKUP($A1094,Bat!$A$4:$BG$1500,J$1,FALSE),VLOOKUP($A1094,Pit!$A$4:$BA$1686,J$2,FALSE))</f>
        <v>R</v>
      </c>
      <c r="K1094" s="14" t="str">
        <f>IF($C1094="B",VLOOKUP($A1094,Bat!$A$4:$BG$1500,K$1,FALSE),VLOOKUP($A1094,Pit!$A$4:$BA$1686,K$2,FALSE))</f>
        <v>Low</v>
      </c>
      <c r="L1094" s="15" t="str">
        <f>IF($C1094="B",VLOOKUP($A1094,Bat!$A$4:$BG$1500,L$1,FALSE),VLOOKUP($A1094,Pit!$A$4:$BA$1686,L$2,FALSE))</f>
        <v>Normal</v>
      </c>
      <c r="M1094" s="14">
        <f>IF($C1094="B",VLOOKUP($A1094,Bat!$A$4:$BG$1500,M$1,FALSE),VLOOKUP($A1094,Pit!$A$4:$BA$1686,M$2,FALSE))</f>
        <v>2</v>
      </c>
      <c r="N1094" s="14">
        <f>IF($C1094="B",VLOOKUP($A1094,Bat!$A$4:$BG$1500,N$1,FALSE),VLOOKUP($A1094,Pit!$A$4:$BA$1686,N$2,FALSE))</f>
        <v>3</v>
      </c>
      <c r="O1094" s="14">
        <f>IF($C1094="B",VLOOKUP($A1094,Bat!$A$4:$BG$1500,O$1,FALSE),VLOOKUP($A1094,Pit!$A$4:$BA$1686,O$2,FALSE))</f>
        <v>3</v>
      </c>
      <c r="P1094" s="14">
        <f>IF($C1094="B",VLOOKUP($A1094,Bat!$A$4:$BG$1500,P$1,FALSE),VLOOKUP($A1094,Pit!$A$4:$BA$1686,P$2,FALSE))</f>
        <v>3</v>
      </c>
      <c r="Q1094" s="15">
        <f>IF($C1094="B",VLOOKUP($A1094,Bat!$A$4:$BG$1500,Q$1,FALSE),VLOOKUP($A1094,Pit!$A$4:$BA$1686,Q$2,FALSE))</f>
        <v>3</v>
      </c>
      <c r="R1094" s="16">
        <f>IF($C1094="B",VLOOKUP($A1094,Bat!$A$4:$BG$1500,R$1,FALSE),VLOOKUP($A1094,Pit!$A$4:$BA$1686,R$2,FALSE))</f>
        <v>99.657422640850001</v>
      </c>
      <c r="S1094" s="17">
        <f>IF($C1094="B",VLOOKUP($A1094,Bat!$A$4:$BG$1500,S$1,FALSE),VLOOKUP($A1094,Pit!$A$4:$BA$1686,S$2,FALSE))</f>
        <v>-1.7652285534360235</v>
      </c>
      <c r="T1094" s="48" t="str">
        <f>IF($C1094="B",VLOOKUP($A1094,Bat!$A$4:$BG$1500,T$1,FALSE),VLOOKUP($A1094,Pit!$A$4:$BA$1686,T$2,FALSE))</f>
        <v>$20k</v>
      </c>
      <c r="U1094" s="19">
        <f>IF($C1094="B",VLOOKUP($A1094,Bat!$A$4:$AU$1464,46,FALSE),VLOOKUP($A1094,Pit!$A$4:$BD$1664,55,FALSE))</f>
        <v>800</v>
      </c>
      <c r="V1094" s="19">
        <f>IF($C1094="B",VLOOKUP($A1094,Bat!$A$4:$BA$1464,47,FALSE),VLOOKUP($A1094,Pit!$A$4:$BF$1664,56,FALSE))</f>
        <v>800</v>
      </c>
      <c r="W1094" s="19">
        <f>IF($C1094="B",VLOOKUP($A1094,Bat!$A$4:$BA$1464,48,FALSE),VLOOKUP($A1094,Pit!$A$4:$BF$1664,57,FALSE))</f>
        <v>0</v>
      </c>
      <c r="X1094" s="14">
        <f t="shared" si="76"/>
        <v>1956</v>
      </c>
      <c r="Y1094" s="20">
        <f t="shared" si="77"/>
        <v>1106</v>
      </c>
      <c r="Z1094" s="14" t="str">
        <f>IFERROR(VLOOKUP($D1094,Results37!$F$3:$L$1396,Z$1,FALSE),"")</f>
        <v/>
      </c>
      <c r="AA1094" s="43" t="str">
        <f>IF(ISERROR(VLOOKUP(D1094,Results37!$F$3:$O$1399,AA$1,FALSE)),"",IF(VLOOKUP(D1094,Results37!$F$3:$O$1399,AA$1+1,FALSE)=1,"S"&amp;VLOOKUP(D1094,Results37!$F$3:$O$1399,AA$1,FALSE),VLOOKUP(D1094,Results37!$F$3:$O$1399,AA$1,FALSE)))</f>
        <v/>
      </c>
      <c r="AB1094" s="14" t="str">
        <f>IFERROR(VLOOKUP($D1094,Results37!$F$3:$L$1396,AB$1,FALSE),"")</f>
        <v/>
      </c>
      <c r="AC1094" s="14" t="str">
        <f>IFERROR(VLOOKUP($D1094,Results37!$F$3:$L$1396,AC$1,FALSE),"")</f>
        <v/>
      </c>
      <c r="AD1094" s="14" t="e">
        <f t="shared" si="78"/>
        <v>#VALUE!</v>
      </c>
      <c r="AE1094" s="18" t="str">
        <f>IF(ISERROR(VLOOKUP($AC1094&amp;"-"&amp;$F1094&amp;" "&amp;G1094,Bonuses!$B$1:$G$1006,4,FALSE)),"",INT(VLOOKUP($AC1094&amp;"-"&amp;$F1094&amp;" "&amp;$G1094,Bonuses!$B$1:$G$1006,4,FALSE)))</f>
        <v/>
      </c>
      <c r="AF1094" s="14" t="str">
        <f>IF(ISERROR(VLOOKUP($AC1094&amp;"-"&amp;$F1094,Bonuses!$B$1:$G$1006,5,FALSE)),"",IF(VLOOKUP($AC1094&amp;"-"&amp;$F1094,Bonuses!$B$1:$G$1006,5,FALSE)="","",VLOOKUP($AC1094&amp;"-"&amp;$F1094,Bonuses!$B$1:$G$1006,6,FALSE)&amp;" yrs, "&amp;VLOOKUP($AC1094&amp;"-"&amp;$F1094,Bonuses!$B$1:$G$1006,5,FALSE)))</f>
        <v/>
      </c>
    </row>
    <row r="1095" spans="1:32" s="19" customFormat="1" hidden="1" x14ac:dyDescent="0.3">
      <c r="A1095" s="19">
        <v>18057</v>
      </c>
      <c r="B1095" s="19">
        <f t="shared" si="75"/>
        <v>0</v>
      </c>
      <c r="C1095" s="14" t="str">
        <f>IF(ISNUMBER(IFERROR(VLOOKUP($A1095,Pit!$A$4:$A$600,1,FALSE),"B")),"P","B")</f>
        <v>P</v>
      </c>
      <c r="D1095" s="15">
        <f>IF($C1095="B",VLOOKUP($A1095,Bat!$A$4:$BG$1500,D$1,FALSE),VLOOKUP($A1095,Pit!$A$4:$BA$1686,D$2,FALSE))</f>
        <v>18057</v>
      </c>
      <c r="E1095" s="14" t="str">
        <f>IF($C1095="B",VLOOKUP($A1095,Bat!$A$4:$BG$1500,E$1,FALSE),VLOOKUP($A1095,Pit!$A$4:$BA$1686,E$2,FALSE))</f>
        <v>RP</v>
      </c>
      <c r="F1095" s="14" t="str">
        <f>IF($C1095="B",VLOOKUP($A1095,Bat!$A$4:$BG$1500,F$1,FALSE),VLOOKUP($A1095,Pit!$A$4:$BA$1686,F$2,FALSE))</f>
        <v>Francisco</v>
      </c>
      <c r="G1095" s="14" t="str">
        <f>IF($C1095="B",VLOOKUP($A1095,Bat!$A$4:$BG$1500,G$1,FALSE),VLOOKUP($A1095,Pit!$A$4:$BA$1686,G$2,FALSE))</f>
        <v>Martínez</v>
      </c>
      <c r="H1095" s="14">
        <f>IF($C1095="B",VLOOKUP($A1095,Bat!$A$4:$BG$1500,H$1,FALSE),VLOOKUP($A1095,Pit!$A$4:$BA$1686,H$2,FALSE))</f>
        <v>22</v>
      </c>
      <c r="I1095" s="14" t="str">
        <f>IF($C1095="B",VLOOKUP($A1095,Bat!$A$4:$BG$1500,I$1,FALSE),VLOOKUP($A1095,Pit!$A$4:$BA$1686,I$2,FALSE))</f>
        <v>R</v>
      </c>
      <c r="J1095" s="14" t="str">
        <f>IF($C1095="B",VLOOKUP($A1095,Bat!$A$4:$BG$1500,J$1,FALSE),VLOOKUP($A1095,Pit!$A$4:$BA$1686,J$2,FALSE))</f>
        <v>R</v>
      </c>
      <c r="K1095" s="14" t="str">
        <f>IF($C1095="B",VLOOKUP($A1095,Bat!$A$4:$BG$1500,K$1,FALSE),VLOOKUP($A1095,Pit!$A$4:$BA$1686,K$2,FALSE))</f>
        <v>Low</v>
      </c>
      <c r="L1095" s="15" t="str">
        <f>IF($C1095="B",VLOOKUP($A1095,Bat!$A$4:$BG$1500,L$1,FALSE),VLOOKUP($A1095,Pit!$A$4:$BA$1686,L$2,FALSE))</f>
        <v>Normal</v>
      </c>
      <c r="M1095" s="14">
        <f>IF($C1095="B",VLOOKUP($A1095,Bat!$A$4:$BG$1500,M$1,FALSE),VLOOKUP($A1095,Pit!$A$4:$BA$1686,M$2,FALSE))</f>
        <v>3</v>
      </c>
      <c r="N1095" s="14">
        <f>IF($C1095="B",VLOOKUP($A1095,Bat!$A$4:$BG$1500,N$1,FALSE),VLOOKUP($A1095,Pit!$A$4:$BA$1686,N$2,FALSE))</f>
        <v>1</v>
      </c>
      <c r="O1095" s="14">
        <f>IF($C1095="B",VLOOKUP($A1095,Bat!$A$4:$BG$1500,O$1,FALSE),VLOOKUP($A1095,Pit!$A$4:$BA$1686,O$2,FALSE))</f>
        <v>2</v>
      </c>
      <c r="P1095" s="14" t="str">
        <f>IF($C1095="B",VLOOKUP($A1095,Bat!$A$4:$BG$1500,P$1,FALSE),VLOOKUP($A1095,Pit!$A$4:$BA$1686,P$2,FALSE))</f>
        <v>90-92 Mph</v>
      </c>
      <c r="Q1095" s="15">
        <f>IF($C1095="B",VLOOKUP($A1095,Bat!$A$4:$BG$1500,Q$1,FALSE),VLOOKUP($A1095,Pit!$A$4:$BA$1686,Q$2,FALSE))</f>
        <v>7</v>
      </c>
      <c r="R1095" s="16">
        <f>IF($C1095="B",VLOOKUP($A1095,Bat!$A$4:$BG$1500,R$1,FALSE),VLOOKUP($A1095,Pit!$A$4:$BA$1686,R$2,FALSE))</f>
        <v>85.012915974146921</v>
      </c>
      <c r="S1095" s="17">
        <f>IF($C1095="B",VLOOKUP($A1095,Bat!$A$4:$BG$1500,S$1,FALSE),VLOOKUP($A1095,Pit!$A$4:$BA$1686,S$2,FALSE))</f>
        <v>-1.4748217285701029</v>
      </c>
      <c r="T1095" s="48" t="str">
        <f>IF($C1095="B",VLOOKUP($A1095,Bat!$A$4:$BG$1500,T$1,FALSE),VLOOKUP($A1095,Pit!$A$4:$BA$1686,T$2,FALSE))</f>
        <v>-</v>
      </c>
      <c r="U1095" s="19">
        <f>IF($C1095="B",VLOOKUP($A1095,Bat!$A$4:$AU$1464,46,FALSE),VLOOKUP($A1095,Pit!$A$4:$BD$1664,55,FALSE))</f>
        <v>800</v>
      </c>
      <c r="V1095" s="19">
        <f>IF($C1095="B",VLOOKUP($A1095,Bat!$A$4:$BA$1464,47,FALSE),VLOOKUP($A1095,Pit!$A$4:$BF$1664,56,FALSE))</f>
        <v>800</v>
      </c>
      <c r="W1095" s="19">
        <f>IF($C1095="B",VLOOKUP($A1095,Bat!$A$4:$BA$1464,48,FALSE),VLOOKUP($A1095,Pit!$A$4:$BF$1664,57,FALSE))</f>
        <v>0</v>
      </c>
      <c r="X1095" s="14">
        <f t="shared" si="76"/>
        <v>1928</v>
      </c>
      <c r="Y1095" s="20">
        <f t="shared" si="77"/>
        <v>1078</v>
      </c>
      <c r="Z1095" s="14" t="str">
        <f>IFERROR(VLOOKUP($D1095,Results37!$F$3:$L$1396,Z$1,FALSE),"")</f>
        <v/>
      </c>
      <c r="AA1095" s="43" t="str">
        <f>IF(ISERROR(VLOOKUP(D1095,Results37!$F$3:$O$1399,AA$1,FALSE)),"",IF(VLOOKUP(D1095,Results37!$F$3:$O$1399,AA$1+1,FALSE)=1,"S"&amp;VLOOKUP(D1095,Results37!$F$3:$O$1399,AA$1,FALSE),VLOOKUP(D1095,Results37!$F$3:$O$1399,AA$1,FALSE)))</f>
        <v/>
      </c>
      <c r="AB1095" s="14" t="str">
        <f>IFERROR(VLOOKUP($D1095,Results37!$F$3:$L$1396,AB$1,FALSE),"")</f>
        <v/>
      </c>
      <c r="AC1095" s="14" t="str">
        <f>IFERROR(VLOOKUP($D1095,Results37!$F$3:$L$1396,AC$1,FALSE),"")</f>
        <v/>
      </c>
      <c r="AD1095" s="14" t="e">
        <f t="shared" si="78"/>
        <v>#VALUE!</v>
      </c>
      <c r="AE1095" s="18" t="str">
        <f>IF(ISERROR(VLOOKUP($AC1095&amp;"-"&amp;$F1095&amp;" "&amp;G1095,Bonuses!$B$1:$G$1006,4,FALSE)),"",INT(VLOOKUP($AC1095&amp;"-"&amp;$F1095&amp;" "&amp;$G1095,Bonuses!$B$1:$G$1006,4,FALSE)))</f>
        <v/>
      </c>
      <c r="AF1095" s="14" t="str">
        <f>IF(ISERROR(VLOOKUP($AC1095&amp;"-"&amp;$F1095,Bonuses!$B$1:$G$1006,5,FALSE)),"",IF(VLOOKUP($AC1095&amp;"-"&amp;$F1095,Bonuses!$B$1:$G$1006,5,FALSE)="","",VLOOKUP($AC1095&amp;"-"&amp;$F1095,Bonuses!$B$1:$G$1006,6,FALSE)&amp;" yrs, "&amp;VLOOKUP($AC1095&amp;"-"&amp;$F1095,Bonuses!$B$1:$G$1006,5,FALSE)))</f>
        <v/>
      </c>
    </row>
    <row r="1096" spans="1:32" s="19" customFormat="1" hidden="1" x14ac:dyDescent="0.3">
      <c r="A1096" s="19">
        <v>5406</v>
      </c>
      <c r="B1096" s="19">
        <f t="shared" si="75"/>
        <v>0</v>
      </c>
      <c r="C1096" s="14" t="str">
        <f>IF(ISNUMBER(IFERROR(VLOOKUP($A1096,Pit!$A$4:$A$600,1,FALSE),"B")),"P","B")</f>
        <v>B</v>
      </c>
      <c r="D1096" s="15">
        <f>IF($C1096="B",VLOOKUP($A1096,Bat!$A$4:$BG$1500,D$1,FALSE),VLOOKUP($A1096,Pit!$A$4:$BA$1686,D$2,FALSE))</f>
        <v>5406</v>
      </c>
      <c r="E1096" s="14" t="str">
        <f>IF($C1096="B",VLOOKUP($A1096,Bat!$A$4:$BG$1500,E$1,FALSE),VLOOKUP($A1096,Pit!$A$4:$BA$1686,E$2,FALSE))</f>
        <v>1B</v>
      </c>
      <c r="F1096" s="14" t="str">
        <f>IF($C1096="B",VLOOKUP($A1096,Bat!$A$4:$BG$1500,F$1,FALSE),VLOOKUP($A1096,Pit!$A$4:$BA$1686,F$2,FALSE))</f>
        <v>Steve</v>
      </c>
      <c r="G1096" s="14" t="str">
        <f>IF($C1096="B",VLOOKUP($A1096,Bat!$A$4:$BG$1500,G$1,FALSE),VLOOKUP($A1096,Pit!$A$4:$BA$1686,G$2,FALSE))</f>
        <v>Harris</v>
      </c>
      <c r="H1096" s="14">
        <f>IF($C1096="B",VLOOKUP($A1096,Bat!$A$4:$BG$1500,H$1,FALSE),VLOOKUP($A1096,Pit!$A$4:$BA$1686,H$2,FALSE))</f>
        <v>21</v>
      </c>
      <c r="I1096" s="14" t="str">
        <f>IF($C1096="B",VLOOKUP($A1096,Bat!$A$4:$BG$1500,I$1,FALSE),VLOOKUP($A1096,Pit!$A$4:$BA$1686,I$2,FALSE))</f>
        <v>R</v>
      </c>
      <c r="J1096" s="14" t="str">
        <f>IF($C1096="B",VLOOKUP($A1096,Bat!$A$4:$BG$1500,J$1,FALSE),VLOOKUP($A1096,Pit!$A$4:$BA$1686,J$2,FALSE))</f>
        <v>R</v>
      </c>
      <c r="K1096" s="14" t="str">
        <f>IF($C1096="B",VLOOKUP($A1096,Bat!$A$4:$BG$1500,K$1,FALSE),VLOOKUP($A1096,Pit!$A$4:$BA$1686,K$2,FALSE))</f>
        <v>Low</v>
      </c>
      <c r="L1096" s="15" t="str">
        <f>IF($C1096="B",VLOOKUP($A1096,Bat!$A$4:$BG$1500,L$1,FALSE),VLOOKUP($A1096,Pit!$A$4:$BA$1686,L$2,FALSE))</f>
        <v>Normal</v>
      </c>
      <c r="M1096" s="14">
        <f>IF($C1096="B",VLOOKUP($A1096,Bat!$A$4:$BG$1500,M$1,FALSE),VLOOKUP($A1096,Pit!$A$4:$BA$1686,M$2,FALSE))</f>
        <v>3</v>
      </c>
      <c r="N1096" s="14">
        <f>IF($C1096="B",VLOOKUP($A1096,Bat!$A$4:$BG$1500,N$1,FALSE),VLOOKUP($A1096,Pit!$A$4:$BA$1686,N$2,FALSE))</f>
        <v>2</v>
      </c>
      <c r="O1096" s="14">
        <f>IF($C1096="B",VLOOKUP($A1096,Bat!$A$4:$BG$1500,O$1,FALSE),VLOOKUP($A1096,Pit!$A$4:$BA$1686,O$2,FALSE))</f>
        <v>2</v>
      </c>
      <c r="P1096" s="14">
        <f>IF($C1096="B",VLOOKUP($A1096,Bat!$A$4:$BG$1500,P$1,FALSE),VLOOKUP($A1096,Pit!$A$4:$BA$1686,P$2,FALSE))</f>
        <v>1</v>
      </c>
      <c r="Q1096" s="15">
        <f>IF($C1096="B",VLOOKUP($A1096,Bat!$A$4:$BG$1500,Q$1,FALSE),VLOOKUP($A1096,Pit!$A$4:$BA$1686,Q$2,FALSE))</f>
        <v>4</v>
      </c>
      <c r="R1096" s="16">
        <f>IF($C1096="B",VLOOKUP($A1096,Bat!$A$4:$BG$1500,R$1,FALSE),VLOOKUP($A1096,Pit!$A$4:$BA$1686,R$2,FALSE))</f>
        <v>99.611391986099505</v>
      </c>
      <c r="S1096" s="17">
        <f>IF($C1096="B",VLOOKUP($A1096,Bat!$A$4:$BG$1500,S$1,FALSE),VLOOKUP($A1096,Pit!$A$4:$BA$1686,S$2,FALSE))</f>
        <v>-1.7748438405773095</v>
      </c>
      <c r="T1096" s="48" t="str">
        <f>IF($C1096="B",VLOOKUP($A1096,Bat!$A$4:$BG$1500,T$1,FALSE),VLOOKUP($A1096,Pit!$A$4:$BA$1686,T$2,FALSE))</f>
        <v>-</v>
      </c>
      <c r="U1096" s="19">
        <f>IF($C1096="B",VLOOKUP($A1096,Bat!$A$4:$AU$1464,46,FALSE),VLOOKUP($A1096,Pit!$A$4:$BD$1664,55,FALSE))</f>
        <v>800</v>
      </c>
      <c r="V1096" s="19">
        <f>IF($C1096="B",VLOOKUP($A1096,Bat!$A$4:$BA$1464,47,FALSE),VLOOKUP($A1096,Pit!$A$4:$BF$1664,56,FALSE))</f>
        <v>800</v>
      </c>
      <c r="W1096" s="19">
        <f>IF($C1096="B",VLOOKUP($A1096,Bat!$A$4:$BA$1464,48,FALSE),VLOOKUP($A1096,Pit!$A$4:$BF$1664,57,FALSE))</f>
        <v>0</v>
      </c>
      <c r="X1096" s="14">
        <f t="shared" si="76"/>
        <v>1957</v>
      </c>
      <c r="Y1096" s="20">
        <f t="shared" si="77"/>
        <v>1107</v>
      </c>
      <c r="Z1096" s="14" t="str">
        <f>IFERROR(VLOOKUP($D1096,Results37!$F$3:$L$1396,Z$1,FALSE),"")</f>
        <v/>
      </c>
      <c r="AA1096" s="43" t="str">
        <f>IF(ISERROR(VLOOKUP(D1096,Results37!$F$3:$O$1399,AA$1,FALSE)),"",IF(VLOOKUP(D1096,Results37!$F$3:$O$1399,AA$1+1,FALSE)=1,"S"&amp;VLOOKUP(D1096,Results37!$F$3:$O$1399,AA$1,FALSE),VLOOKUP(D1096,Results37!$F$3:$O$1399,AA$1,FALSE)))</f>
        <v/>
      </c>
      <c r="AB1096" s="14" t="str">
        <f>IFERROR(VLOOKUP($D1096,Results37!$F$3:$L$1396,AB$1,FALSE),"")</f>
        <v/>
      </c>
      <c r="AC1096" s="14" t="str">
        <f>IFERROR(VLOOKUP($D1096,Results37!$F$3:$L$1396,AC$1,FALSE),"")</f>
        <v/>
      </c>
      <c r="AD1096" s="14" t="e">
        <f t="shared" si="78"/>
        <v>#VALUE!</v>
      </c>
      <c r="AE1096" s="18" t="str">
        <f>IF(ISERROR(VLOOKUP($AC1096&amp;"-"&amp;$F1096&amp;" "&amp;G1096,Bonuses!$B$1:$G$1006,4,FALSE)),"",INT(VLOOKUP($AC1096&amp;"-"&amp;$F1096&amp;" "&amp;$G1096,Bonuses!$B$1:$G$1006,4,FALSE)))</f>
        <v/>
      </c>
      <c r="AF1096" s="14" t="str">
        <f>IF(ISERROR(VLOOKUP($AC1096&amp;"-"&amp;$F1096,Bonuses!$B$1:$G$1006,5,FALSE)),"",IF(VLOOKUP($AC1096&amp;"-"&amp;$F1096,Bonuses!$B$1:$G$1006,5,FALSE)="","",VLOOKUP($AC1096&amp;"-"&amp;$F1096,Bonuses!$B$1:$G$1006,6,FALSE)&amp;" yrs, "&amp;VLOOKUP($AC1096&amp;"-"&amp;$F1096,Bonuses!$B$1:$G$1006,5,FALSE)))</f>
        <v/>
      </c>
    </row>
    <row r="1097" spans="1:32" s="19" customFormat="1" hidden="1" x14ac:dyDescent="0.3">
      <c r="A1097" s="19">
        <v>13180</v>
      </c>
      <c r="B1097" s="19">
        <f t="shared" si="75"/>
        <v>0</v>
      </c>
      <c r="C1097" s="14" t="str">
        <f>IF(ISNUMBER(IFERROR(VLOOKUP($A1097,Pit!$A$4:$A$600,1,FALSE),"B")),"P","B")</f>
        <v>B</v>
      </c>
      <c r="D1097" s="15">
        <f>IF($C1097="B",VLOOKUP($A1097,Bat!$A$4:$BG$1500,D$1,FALSE),VLOOKUP($A1097,Pit!$A$4:$BA$1686,D$2,FALSE))</f>
        <v>13180</v>
      </c>
      <c r="E1097" s="14" t="str">
        <f>IF($C1097="B",VLOOKUP($A1097,Bat!$A$4:$BG$1500,E$1,FALSE),VLOOKUP($A1097,Pit!$A$4:$BA$1686,E$2,FALSE))</f>
        <v>1B</v>
      </c>
      <c r="F1097" s="14" t="str">
        <f>IF($C1097="B",VLOOKUP($A1097,Bat!$A$4:$BG$1500,F$1,FALSE),VLOOKUP($A1097,Pit!$A$4:$BA$1686,F$2,FALSE))</f>
        <v>Elton</v>
      </c>
      <c r="G1097" s="14" t="str">
        <f>IF($C1097="B",VLOOKUP($A1097,Bat!$A$4:$BG$1500,G$1,FALSE),VLOOKUP($A1097,Pit!$A$4:$BA$1686,G$2,FALSE))</f>
        <v>Dyment</v>
      </c>
      <c r="H1097" s="14">
        <f>IF($C1097="B",VLOOKUP($A1097,Bat!$A$4:$BG$1500,H$1,FALSE),VLOOKUP($A1097,Pit!$A$4:$BA$1686,H$2,FALSE))</f>
        <v>21</v>
      </c>
      <c r="I1097" s="14" t="str">
        <f>IF($C1097="B",VLOOKUP($A1097,Bat!$A$4:$BG$1500,I$1,FALSE),VLOOKUP($A1097,Pit!$A$4:$BA$1686,I$2,FALSE))</f>
        <v>S</v>
      </c>
      <c r="J1097" s="14" t="str">
        <f>IF($C1097="B",VLOOKUP($A1097,Bat!$A$4:$BG$1500,J$1,FALSE),VLOOKUP($A1097,Pit!$A$4:$BA$1686,J$2,FALSE))</f>
        <v>R</v>
      </c>
      <c r="K1097" s="14" t="str">
        <f>IF($C1097="B",VLOOKUP($A1097,Bat!$A$4:$BG$1500,K$1,FALSE),VLOOKUP($A1097,Pit!$A$4:$BA$1686,K$2,FALSE))</f>
        <v>Normal</v>
      </c>
      <c r="L1097" s="15" t="str">
        <f>IF($C1097="B",VLOOKUP($A1097,Bat!$A$4:$BG$1500,L$1,FALSE),VLOOKUP($A1097,Pit!$A$4:$BA$1686,L$2,FALSE))</f>
        <v>Low</v>
      </c>
      <c r="M1097" s="14">
        <f>IF($C1097="B",VLOOKUP($A1097,Bat!$A$4:$BG$1500,M$1,FALSE),VLOOKUP($A1097,Pit!$A$4:$BA$1686,M$2,FALSE))</f>
        <v>2</v>
      </c>
      <c r="N1097" s="14">
        <f>IF($C1097="B",VLOOKUP($A1097,Bat!$A$4:$BG$1500,N$1,FALSE),VLOOKUP($A1097,Pit!$A$4:$BA$1686,N$2,FALSE))</f>
        <v>3</v>
      </c>
      <c r="O1097" s="14">
        <f>IF($C1097="B",VLOOKUP($A1097,Bat!$A$4:$BG$1500,O$1,FALSE),VLOOKUP($A1097,Pit!$A$4:$BA$1686,O$2,FALSE))</f>
        <v>2</v>
      </c>
      <c r="P1097" s="14">
        <f>IF($C1097="B",VLOOKUP($A1097,Bat!$A$4:$BG$1500,P$1,FALSE),VLOOKUP($A1097,Pit!$A$4:$BA$1686,P$2,FALSE))</f>
        <v>4</v>
      </c>
      <c r="Q1097" s="15">
        <f>IF($C1097="B",VLOOKUP($A1097,Bat!$A$4:$BG$1500,Q$1,FALSE),VLOOKUP($A1097,Pit!$A$4:$BA$1686,Q$2,FALSE))</f>
        <v>2</v>
      </c>
      <c r="R1097" s="16">
        <f>IF($C1097="B",VLOOKUP($A1097,Bat!$A$4:$BG$1500,R$1,FALSE),VLOOKUP($A1097,Pit!$A$4:$BA$1686,R$2,FALSE))</f>
        <v>99.559519499131184</v>
      </c>
      <c r="S1097" s="17">
        <f>IF($C1097="B",VLOOKUP($A1097,Bat!$A$4:$BG$1500,S$1,FALSE),VLOOKUP($A1097,Pit!$A$4:$BA$1686,S$2,FALSE))</f>
        <v>-1.7856794209016944</v>
      </c>
      <c r="T1097" s="48" t="str">
        <f>IF($C1097="B",VLOOKUP($A1097,Bat!$A$4:$BG$1500,T$1,FALSE),VLOOKUP($A1097,Pit!$A$4:$BA$1686,T$2,FALSE))</f>
        <v>-</v>
      </c>
      <c r="U1097" s="19">
        <f>IF($C1097="B",VLOOKUP($A1097,Bat!$A$4:$AU$1464,46,FALSE),VLOOKUP($A1097,Pit!$A$4:$BD$1664,55,FALSE))</f>
        <v>800</v>
      </c>
      <c r="V1097" s="19">
        <f>IF($C1097="B",VLOOKUP($A1097,Bat!$A$4:$BA$1464,47,FALSE),VLOOKUP($A1097,Pit!$A$4:$BF$1664,56,FALSE))</f>
        <v>800</v>
      </c>
      <c r="W1097" s="19">
        <f>IF($C1097="B",VLOOKUP($A1097,Bat!$A$4:$BA$1464,48,FALSE),VLOOKUP($A1097,Pit!$A$4:$BF$1664,57,FALSE))</f>
        <v>0</v>
      </c>
      <c r="X1097" s="14">
        <f t="shared" si="76"/>
        <v>1959</v>
      </c>
      <c r="Y1097" s="20">
        <f t="shared" si="77"/>
        <v>1109</v>
      </c>
      <c r="Z1097" s="14" t="str">
        <f>IFERROR(VLOOKUP($D1097,Results37!$F$3:$L$1396,Z$1,FALSE),"")</f>
        <v/>
      </c>
      <c r="AA1097" s="43" t="str">
        <f>IF(ISERROR(VLOOKUP(D1097,Results37!$F$3:$O$1399,AA$1,FALSE)),"",IF(VLOOKUP(D1097,Results37!$F$3:$O$1399,AA$1+1,FALSE)=1,"S"&amp;VLOOKUP(D1097,Results37!$F$3:$O$1399,AA$1,FALSE),VLOOKUP(D1097,Results37!$F$3:$O$1399,AA$1,FALSE)))</f>
        <v/>
      </c>
      <c r="AB1097" s="14" t="str">
        <f>IFERROR(VLOOKUP($D1097,Results37!$F$3:$L$1396,AB$1,FALSE),"")</f>
        <v/>
      </c>
      <c r="AC1097" s="14" t="str">
        <f>IFERROR(VLOOKUP($D1097,Results37!$F$3:$L$1396,AC$1,FALSE),"")</f>
        <v/>
      </c>
      <c r="AD1097" s="14" t="e">
        <f t="shared" si="78"/>
        <v>#VALUE!</v>
      </c>
      <c r="AE1097" s="18" t="str">
        <f>IF(ISERROR(VLOOKUP($AC1097&amp;"-"&amp;$F1097&amp;" "&amp;G1097,Bonuses!$B$1:$G$1006,4,FALSE)),"",INT(VLOOKUP($AC1097&amp;"-"&amp;$F1097&amp;" "&amp;$G1097,Bonuses!$B$1:$G$1006,4,FALSE)))</f>
        <v/>
      </c>
      <c r="AF1097" s="14" t="str">
        <f>AA1097&amp;"."&amp;AB1097&amp;" ("&amp;Z1097&amp;") - "&amp;E1097&amp;" "&amp;F1097&amp;" "&amp;G1097</f>
        <v>. () - 1B Elton Dyment</v>
      </c>
    </row>
    <row r="1098" spans="1:32" s="19" customFormat="1" hidden="1" x14ac:dyDescent="0.3">
      <c r="A1098" s="19">
        <v>5193</v>
      </c>
      <c r="B1098" s="19">
        <f t="shared" si="75"/>
        <v>0</v>
      </c>
      <c r="C1098" s="14" t="str">
        <f>IF(ISNUMBER(IFERROR(VLOOKUP($A1098,Pit!$A$4:$A$600,1,FALSE),"B")),"P","B")</f>
        <v>B</v>
      </c>
      <c r="D1098" s="15">
        <f>IF($C1098="B",VLOOKUP($A1098,Bat!$A$4:$BG$1500,D$1,FALSE),VLOOKUP($A1098,Pit!$A$4:$BA$1686,D$2,FALSE))</f>
        <v>5193</v>
      </c>
      <c r="E1098" s="14" t="str">
        <f>IF($C1098="B",VLOOKUP($A1098,Bat!$A$4:$BG$1500,E$1,FALSE),VLOOKUP($A1098,Pit!$A$4:$BA$1686,E$2,FALSE))</f>
        <v>C</v>
      </c>
      <c r="F1098" s="14" t="str">
        <f>IF($C1098="B",VLOOKUP($A1098,Bat!$A$4:$BG$1500,F$1,FALSE),VLOOKUP($A1098,Pit!$A$4:$BA$1686,F$2,FALSE))</f>
        <v>Lorenzo</v>
      </c>
      <c r="G1098" s="14" t="str">
        <f>IF($C1098="B",VLOOKUP($A1098,Bat!$A$4:$BG$1500,G$1,FALSE),VLOOKUP($A1098,Pit!$A$4:$BA$1686,G$2,FALSE))</f>
        <v>Rodríguez</v>
      </c>
      <c r="H1098" s="14">
        <f>IF($C1098="B",VLOOKUP($A1098,Bat!$A$4:$BG$1500,H$1,FALSE),VLOOKUP($A1098,Pit!$A$4:$BA$1686,H$2,FALSE))</f>
        <v>21</v>
      </c>
      <c r="I1098" s="14" t="str">
        <f>IF($C1098="B",VLOOKUP($A1098,Bat!$A$4:$BG$1500,I$1,FALSE),VLOOKUP($A1098,Pit!$A$4:$BA$1686,I$2,FALSE))</f>
        <v>R</v>
      </c>
      <c r="J1098" s="14" t="str">
        <f>IF($C1098="B",VLOOKUP($A1098,Bat!$A$4:$BG$1500,J$1,FALSE),VLOOKUP($A1098,Pit!$A$4:$BA$1686,J$2,FALSE))</f>
        <v>R</v>
      </c>
      <c r="K1098" s="14" t="str">
        <f>IF($C1098="B",VLOOKUP($A1098,Bat!$A$4:$BG$1500,K$1,FALSE),VLOOKUP($A1098,Pit!$A$4:$BA$1686,K$2,FALSE))</f>
        <v>Low</v>
      </c>
      <c r="L1098" s="15" t="str">
        <f>IF($C1098="B",VLOOKUP($A1098,Bat!$A$4:$BG$1500,L$1,FALSE),VLOOKUP($A1098,Pit!$A$4:$BA$1686,L$2,FALSE))</f>
        <v>Normal</v>
      </c>
      <c r="M1098" s="14">
        <f>IF($C1098="B",VLOOKUP($A1098,Bat!$A$4:$BG$1500,M$1,FALSE),VLOOKUP($A1098,Pit!$A$4:$BA$1686,M$2,FALSE))</f>
        <v>2</v>
      </c>
      <c r="N1098" s="14">
        <f>IF($C1098="B",VLOOKUP($A1098,Bat!$A$4:$BG$1500,N$1,FALSE),VLOOKUP($A1098,Pit!$A$4:$BA$1686,N$2,FALSE))</f>
        <v>2</v>
      </c>
      <c r="O1098" s="14">
        <f>IF($C1098="B",VLOOKUP($A1098,Bat!$A$4:$BG$1500,O$1,FALSE),VLOOKUP($A1098,Pit!$A$4:$BA$1686,O$2,FALSE))</f>
        <v>3</v>
      </c>
      <c r="P1098" s="14">
        <f>IF($C1098="B",VLOOKUP($A1098,Bat!$A$4:$BG$1500,P$1,FALSE),VLOOKUP($A1098,Pit!$A$4:$BA$1686,P$2,FALSE))</f>
        <v>4</v>
      </c>
      <c r="Q1098" s="15">
        <f>IF($C1098="B",VLOOKUP($A1098,Bat!$A$4:$BG$1500,Q$1,FALSE),VLOOKUP($A1098,Pit!$A$4:$BA$1686,Q$2,FALSE))</f>
        <v>3</v>
      </c>
      <c r="R1098" s="16">
        <f>IF($C1098="B",VLOOKUP($A1098,Bat!$A$4:$BG$1500,R$1,FALSE),VLOOKUP($A1098,Pit!$A$4:$BA$1686,R$2,FALSE))</f>
        <v>99.454552018873869</v>
      </c>
      <c r="S1098" s="17">
        <f>IF($C1098="B",VLOOKUP($A1098,Bat!$A$4:$BG$1500,S$1,FALSE),VLOOKUP($A1098,Pit!$A$4:$BA$1686,S$2,FALSE))</f>
        <v>-1.8076059493997596</v>
      </c>
      <c r="T1098" s="48" t="str">
        <f>IF($C1098="B",VLOOKUP($A1098,Bat!$A$4:$BG$1500,T$1,FALSE),VLOOKUP($A1098,Pit!$A$4:$BA$1686,T$2,FALSE))</f>
        <v>$34k</v>
      </c>
      <c r="U1098" s="19">
        <f>IF($C1098="B",VLOOKUP($A1098,Bat!$A$4:$AU$1464,46,FALSE),VLOOKUP($A1098,Pit!$A$4:$BD$1664,55,FALSE))</f>
        <v>800</v>
      </c>
      <c r="V1098" s="19">
        <f>IF($C1098="B",VLOOKUP($A1098,Bat!$A$4:$BA$1464,47,FALSE),VLOOKUP($A1098,Pit!$A$4:$BF$1664,56,FALSE))</f>
        <v>800</v>
      </c>
      <c r="W1098" s="19">
        <f>IF($C1098="B",VLOOKUP($A1098,Bat!$A$4:$BA$1464,48,FALSE),VLOOKUP($A1098,Pit!$A$4:$BF$1664,57,FALSE))</f>
        <v>0</v>
      </c>
      <c r="X1098" s="14">
        <f t="shared" si="76"/>
        <v>1960</v>
      </c>
      <c r="Y1098" s="20">
        <f t="shared" si="77"/>
        <v>1110</v>
      </c>
      <c r="Z1098" s="14" t="str">
        <f>IFERROR(VLOOKUP($D1098,Results37!$F$3:$L$1396,Z$1,FALSE),"")</f>
        <v/>
      </c>
      <c r="AA1098" s="43" t="str">
        <f>IF(ISERROR(VLOOKUP(D1098,Results37!$F$3:$O$1399,AA$1,FALSE)),"",IF(VLOOKUP(D1098,Results37!$F$3:$O$1399,AA$1+1,FALSE)=1,"S"&amp;VLOOKUP(D1098,Results37!$F$3:$O$1399,AA$1,FALSE),VLOOKUP(D1098,Results37!$F$3:$O$1399,AA$1,FALSE)))</f>
        <v/>
      </c>
      <c r="AB1098" s="14" t="str">
        <f>IFERROR(VLOOKUP($D1098,Results37!$F$3:$L$1396,AB$1,FALSE),"")</f>
        <v/>
      </c>
      <c r="AC1098" s="14" t="str">
        <f>IFERROR(VLOOKUP($D1098,Results37!$F$3:$L$1396,AC$1,FALSE),"")</f>
        <v/>
      </c>
      <c r="AD1098" s="14" t="e">
        <f t="shared" si="78"/>
        <v>#VALUE!</v>
      </c>
      <c r="AE1098" s="18" t="str">
        <f>IF(ISERROR(VLOOKUP($AC1098&amp;"-"&amp;$F1098&amp;" "&amp;G1098,Bonuses!$B$1:$G$1006,4,FALSE)),"",INT(VLOOKUP($AC1098&amp;"-"&amp;$F1098&amp;" "&amp;$G1098,Bonuses!$B$1:$G$1006,4,FALSE)))</f>
        <v/>
      </c>
      <c r="AF1098" s="14" t="str">
        <f>AA1098&amp;"."&amp;AB1098&amp;" ("&amp;Z1098&amp;") - "&amp;E1098&amp;" "&amp;F1098&amp;" "&amp;G1098</f>
        <v>. () - C Lorenzo Rodríguez</v>
      </c>
    </row>
    <row r="1099" spans="1:32" s="19" customFormat="1" hidden="1" x14ac:dyDescent="0.3">
      <c r="A1099" s="19">
        <v>5791</v>
      </c>
      <c r="B1099" s="19">
        <f t="shared" si="75"/>
        <v>0</v>
      </c>
      <c r="C1099" s="14" t="str">
        <f>IF(ISNUMBER(IFERROR(VLOOKUP($A1099,Pit!$A$4:$A$600,1,FALSE),"B")),"P","B")</f>
        <v>B</v>
      </c>
      <c r="D1099" s="15">
        <f>IF($C1099="B",VLOOKUP($A1099,Bat!$A$4:$BG$1500,D$1,FALSE),VLOOKUP($A1099,Pit!$A$4:$BA$1686,D$2,FALSE))</f>
        <v>5791</v>
      </c>
      <c r="E1099" s="14" t="str">
        <f>IF($C1099="B",VLOOKUP($A1099,Bat!$A$4:$BG$1500,E$1,FALSE),VLOOKUP($A1099,Pit!$A$4:$BA$1686,E$2,FALSE))</f>
        <v>2B</v>
      </c>
      <c r="F1099" s="14" t="str">
        <f>IF($C1099="B",VLOOKUP($A1099,Bat!$A$4:$BG$1500,F$1,FALSE),VLOOKUP($A1099,Pit!$A$4:$BA$1686,F$2,FALSE))</f>
        <v>Tim</v>
      </c>
      <c r="G1099" s="14" t="str">
        <f>IF($C1099="B",VLOOKUP($A1099,Bat!$A$4:$BG$1500,G$1,FALSE),VLOOKUP($A1099,Pit!$A$4:$BA$1686,G$2,FALSE))</f>
        <v>Downing</v>
      </c>
      <c r="H1099" s="14">
        <f>IF($C1099="B",VLOOKUP($A1099,Bat!$A$4:$BG$1500,H$1,FALSE),VLOOKUP($A1099,Pit!$A$4:$BA$1686,H$2,FALSE))</f>
        <v>21</v>
      </c>
      <c r="I1099" s="14" t="str">
        <f>IF($C1099="B",VLOOKUP($A1099,Bat!$A$4:$BG$1500,I$1,FALSE),VLOOKUP($A1099,Pit!$A$4:$BA$1686,I$2,FALSE))</f>
        <v>R</v>
      </c>
      <c r="J1099" s="14" t="str">
        <f>IF($C1099="B",VLOOKUP($A1099,Bat!$A$4:$BG$1500,J$1,FALSE),VLOOKUP($A1099,Pit!$A$4:$BA$1686,J$2,FALSE))</f>
        <v>R</v>
      </c>
      <c r="K1099" s="14" t="str">
        <f>IF($C1099="B",VLOOKUP($A1099,Bat!$A$4:$BG$1500,K$1,FALSE),VLOOKUP($A1099,Pit!$A$4:$BA$1686,K$2,FALSE))</f>
        <v>Normal</v>
      </c>
      <c r="L1099" s="15" t="str">
        <f>IF($C1099="B",VLOOKUP($A1099,Bat!$A$4:$BG$1500,L$1,FALSE),VLOOKUP($A1099,Pit!$A$4:$BA$1686,L$2,FALSE))</f>
        <v>Normal</v>
      </c>
      <c r="M1099" s="14">
        <f>IF($C1099="B",VLOOKUP($A1099,Bat!$A$4:$BG$1500,M$1,FALSE),VLOOKUP($A1099,Pit!$A$4:$BA$1686,M$2,FALSE))</f>
        <v>2</v>
      </c>
      <c r="N1099" s="14">
        <f>IF($C1099="B",VLOOKUP($A1099,Bat!$A$4:$BG$1500,N$1,FALSE),VLOOKUP($A1099,Pit!$A$4:$BA$1686,N$2,FALSE))</f>
        <v>2</v>
      </c>
      <c r="O1099" s="14">
        <f>IF($C1099="B",VLOOKUP($A1099,Bat!$A$4:$BG$1500,O$1,FALSE),VLOOKUP($A1099,Pit!$A$4:$BA$1686,O$2,FALSE))</f>
        <v>3</v>
      </c>
      <c r="P1099" s="14">
        <f>IF($C1099="B",VLOOKUP($A1099,Bat!$A$4:$BG$1500,P$1,FALSE),VLOOKUP($A1099,Pit!$A$4:$BA$1686,P$2,FALSE))</f>
        <v>4</v>
      </c>
      <c r="Q1099" s="15">
        <f>IF($C1099="B",VLOOKUP($A1099,Bat!$A$4:$BG$1500,Q$1,FALSE),VLOOKUP($A1099,Pit!$A$4:$BA$1686,Q$2,FALSE))</f>
        <v>3</v>
      </c>
      <c r="R1099" s="16">
        <f>IF($C1099="B",VLOOKUP($A1099,Bat!$A$4:$BG$1500,R$1,FALSE),VLOOKUP($A1099,Pit!$A$4:$BA$1686,R$2,FALSE))</f>
        <v>100.46352297387483</v>
      </c>
      <c r="S1099" s="17">
        <f>IF($C1099="B",VLOOKUP($A1099,Bat!$A$4:$BG$1500,S$1,FALSE),VLOOKUP($A1099,Pit!$A$4:$BA$1686,S$2,FALSE))</f>
        <v>-1.5968432413275422</v>
      </c>
      <c r="T1099" s="48" t="str">
        <f>IF($C1099="B",VLOOKUP($A1099,Bat!$A$4:$BG$1500,T$1,FALSE),VLOOKUP($A1099,Pit!$A$4:$BA$1686,T$2,FALSE))</f>
        <v>-</v>
      </c>
      <c r="U1099" s="19">
        <f>IF($C1099="B",VLOOKUP($A1099,Bat!$A$4:$AU$1464,46,FALSE),VLOOKUP($A1099,Pit!$A$4:$BD$1664,55,FALSE))</f>
        <v>800</v>
      </c>
      <c r="V1099" s="19">
        <f>IF($C1099="B",VLOOKUP($A1099,Bat!$A$4:$BA$1464,47,FALSE),VLOOKUP($A1099,Pit!$A$4:$BF$1664,56,FALSE))</f>
        <v>800</v>
      </c>
      <c r="W1099" s="19">
        <f>IF($C1099="B",VLOOKUP($A1099,Bat!$A$4:$BA$1464,48,FALSE),VLOOKUP($A1099,Pit!$A$4:$BF$1664,57,FALSE))</f>
        <v>0</v>
      </c>
      <c r="X1099" s="14">
        <f t="shared" si="76"/>
        <v>1946</v>
      </c>
      <c r="Y1099" s="20">
        <f t="shared" si="77"/>
        <v>1096</v>
      </c>
      <c r="Z1099" s="14" t="str">
        <f>IFERROR(VLOOKUP($D1099,Results37!$F$3:$L$1396,Z$1,FALSE),"")</f>
        <v/>
      </c>
      <c r="AA1099" s="43" t="str">
        <f>IF(ISERROR(VLOOKUP(D1099,Results37!$F$3:$O$1399,AA$1,FALSE)),"",IF(VLOOKUP(D1099,Results37!$F$3:$O$1399,AA$1+1,FALSE)=1,"S"&amp;VLOOKUP(D1099,Results37!$F$3:$O$1399,AA$1,FALSE),VLOOKUP(D1099,Results37!$F$3:$O$1399,AA$1,FALSE)))</f>
        <v/>
      </c>
      <c r="AB1099" s="14" t="str">
        <f>IFERROR(VLOOKUP($D1099,Results37!$F$3:$L$1396,AB$1,FALSE),"")</f>
        <v/>
      </c>
      <c r="AC1099" s="14" t="str">
        <f>IFERROR(VLOOKUP($D1099,Results37!$F$3:$L$1396,AC$1,FALSE),"")</f>
        <v/>
      </c>
      <c r="AD1099" s="14" t="e">
        <f t="shared" si="78"/>
        <v>#VALUE!</v>
      </c>
      <c r="AE1099" s="18" t="str">
        <f>IF(ISERROR(VLOOKUP($AC1099&amp;"-"&amp;$F1099&amp;" "&amp;G1099,Bonuses!$B$1:$G$1006,4,FALSE)),"",INT(VLOOKUP($AC1099&amp;"-"&amp;$F1099&amp;" "&amp;$G1099,Bonuses!$B$1:$G$1006,4,FALSE)))</f>
        <v/>
      </c>
      <c r="AF1099" s="14" t="str">
        <f>AA1099&amp;"."&amp;AB1099&amp;" ("&amp;Z1099&amp;") - "&amp;E1099&amp;" "&amp;F1099&amp;" "&amp;G1099</f>
        <v>. () - 2B Tim Downing</v>
      </c>
    </row>
    <row r="1100" spans="1:32" s="19" customFormat="1" hidden="1" x14ac:dyDescent="0.3">
      <c r="A1100" s="19">
        <v>9653</v>
      </c>
      <c r="B1100" s="19">
        <f t="shared" si="75"/>
        <v>0</v>
      </c>
      <c r="C1100" s="14" t="str">
        <f>IF(ISNUMBER(IFERROR(VLOOKUP($A1100,Pit!$A$4:$A$600,1,FALSE),"B")),"P","B")</f>
        <v>B</v>
      </c>
      <c r="D1100" s="15">
        <f>IF($C1100="B",VLOOKUP($A1100,Bat!$A$4:$BG$1500,D$1,FALSE),VLOOKUP($A1100,Pit!$A$4:$BA$1686,D$2,FALSE))</f>
        <v>9653</v>
      </c>
      <c r="E1100" s="14" t="str">
        <f>IF($C1100="B",VLOOKUP($A1100,Bat!$A$4:$BG$1500,E$1,FALSE),VLOOKUP($A1100,Pit!$A$4:$BA$1686,E$2,FALSE))</f>
        <v>1B</v>
      </c>
      <c r="F1100" s="14" t="str">
        <f>IF($C1100="B",VLOOKUP($A1100,Bat!$A$4:$BG$1500,F$1,FALSE),VLOOKUP($A1100,Pit!$A$4:$BA$1686,F$2,FALSE))</f>
        <v>Aubrey</v>
      </c>
      <c r="G1100" s="14" t="str">
        <f>IF($C1100="B",VLOOKUP($A1100,Bat!$A$4:$BG$1500,G$1,FALSE),VLOOKUP($A1100,Pit!$A$4:$BA$1686,G$2,FALSE))</f>
        <v>Wilson</v>
      </c>
      <c r="H1100" s="14">
        <f>IF($C1100="B",VLOOKUP($A1100,Bat!$A$4:$BG$1500,H$1,FALSE),VLOOKUP($A1100,Pit!$A$4:$BA$1686,H$2,FALSE))</f>
        <v>23</v>
      </c>
      <c r="I1100" s="14" t="str">
        <f>IF($C1100="B",VLOOKUP($A1100,Bat!$A$4:$BG$1500,I$1,FALSE),VLOOKUP($A1100,Pit!$A$4:$BA$1686,I$2,FALSE))</f>
        <v>R</v>
      </c>
      <c r="J1100" s="14" t="str">
        <f>IF($C1100="B",VLOOKUP($A1100,Bat!$A$4:$BG$1500,J$1,FALSE),VLOOKUP($A1100,Pit!$A$4:$BA$1686,J$2,FALSE))</f>
        <v>R</v>
      </c>
      <c r="K1100" s="14" t="str">
        <f>IF($C1100="B",VLOOKUP($A1100,Bat!$A$4:$BG$1500,K$1,FALSE),VLOOKUP($A1100,Pit!$A$4:$BA$1686,K$2,FALSE))</f>
        <v>Normal</v>
      </c>
      <c r="L1100" s="15" t="str">
        <f>IF($C1100="B",VLOOKUP($A1100,Bat!$A$4:$BG$1500,L$1,FALSE),VLOOKUP($A1100,Pit!$A$4:$BA$1686,L$2,FALSE))</f>
        <v>Normal</v>
      </c>
      <c r="M1100" s="14">
        <f>IF($C1100="B",VLOOKUP($A1100,Bat!$A$4:$BG$1500,M$1,FALSE),VLOOKUP($A1100,Pit!$A$4:$BA$1686,M$2,FALSE))</f>
        <v>2</v>
      </c>
      <c r="N1100" s="14">
        <f>IF($C1100="B",VLOOKUP($A1100,Bat!$A$4:$BG$1500,N$1,FALSE),VLOOKUP($A1100,Pit!$A$4:$BA$1686,N$2,FALSE))</f>
        <v>2</v>
      </c>
      <c r="O1100" s="14">
        <f>IF($C1100="B",VLOOKUP($A1100,Bat!$A$4:$BG$1500,O$1,FALSE),VLOOKUP($A1100,Pit!$A$4:$BA$1686,O$2,FALSE))</f>
        <v>3</v>
      </c>
      <c r="P1100" s="14">
        <f>IF($C1100="B",VLOOKUP($A1100,Bat!$A$4:$BG$1500,P$1,FALSE),VLOOKUP($A1100,Pit!$A$4:$BA$1686,P$2,FALSE))</f>
        <v>4</v>
      </c>
      <c r="Q1100" s="15">
        <f>IF($C1100="B",VLOOKUP($A1100,Bat!$A$4:$BG$1500,Q$1,FALSE),VLOOKUP($A1100,Pit!$A$4:$BA$1686,Q$2,FALSE))</f>
        <v>2</v>
      </c>
      <c r="R1100" s="16">
        <f>IF($C1100="B",VLOOKUP($A1100,Bat!$A$4:$BG$1500,R$1,FALSE),VLOOKUP($A1100,Pit!$A$4:$BA$1686,R$2,FALSE))</f>
        <v>100.23070998843504</v>
      </c>
      <c r="S1100" s="17">
        <f>IF($C1100="B",VLOOKUP($A1100,Bat!$A$4:$BG$1500,S$1,FALSE),VLOOKUP($A1100,Pit!$A$4:$BA$1686,S$2,FALSE))</f>
        <v>-1.6454752609535399</v>
      </c>
      <c r="T1100" s="48" t="str">
        <f>IF($C1100="B",VLOOKUP($A1100,Bat!$A$4:$BG$1500,T$1,FALSE),VLOOKUP($A1100,Pit!$A$4:$BA$1686,T$2,FALSE))</f>
        <v>Slot</v>
      </c>
      <c r="U1100" s="19">
        <f>IF($C1100="B",VLOOKUP($A1100,Bat!$A$4:$AU$1464,46,FALSE),VLOOKUP($A1100,Pit!$A$4:$BD$1664,55,FALSE))</f>
        <v>800</v>
      </c>
      <c r="V1100" s="19">
        <f>IF($C1100="B",VLOOKUP($A1100,Bat!$A$4:$BA$1464,47,FALSE),VLOOKUP($A1100,Pit!$A$4:$BF$1664,56,FALSE))</f>
        <v>800</v>
      </c>
      <c r="W1100" s="19">
        <f>IF($C1100="B",VLOOKUP($A1100,Bat!$A$4:$BA$1464,48,FALSE),VLOOKUP($A1100,Pit!$A$4:$BF$1664,57,FALSE))</f>
        <v>0</v>
      </c>
      <c r="X1100" s="14">
        <f t="shared" si="76"/>
        <v>1948</v>
      </c>
      <c r="Y1100" s="20">
        <f t="shared" si="77"/>
        <v>1098</v>
      </c>
      <c r="Z1100" s="14" t="str">
        <f>IFERROR(VLOOKUP($D1100,Results37!$F$3:$L$1396,Z$1,FALSE),"")</f>
        <v/>
      </c>
      <c r="AA1100" s="43" t="str">
        <f>IF(ISERROR(VLOOKUP(D1100,Results37!$F$3:$O$1399,AA$1,FALSE)),"",IF(VLOOKUP(D1100,Results37!$F$3:$O$1399,AA$1+1,FALSE)=1,"S"&amp;VLOOKUP(D1100,Results37!$F$3:$O$1399,AA$1,FALSE),VLOOKUP(D1100,Results37!$F$3:$O$1399,AA$1,FALSE)))</f>
        <v/>
      </c>
      <c r="AB1100" s="14" t="str">
        <f>IFERROR(VLOOKUP($D1100,Results37!$F$3:$L$1396,AB$1,FALSE),"")</f>
        <v/>
      </c>
      <c r="AC1100" s="14" t="str">
        <f>IFERROR(VLOOKUP($D1100,Results37!$F$3:$L$1396,AC$1,FALSE),"")</f>
        <v/>
      </c>
      <c r="AD1100" s="14" t="e">
        <f t="shared" si="78"/>
        <v>#VALUE!</v>
      </c>
      <c r="AE1100" s="18" t="str">
        <f>IF(ISERROR(VLOOKUP($AC1100&amp;"-"&amp;$F1100&amp;" "&amp;G1100,Bonuses!$B$1:$G$1006,4,FALSE)),"",INT(VLOOKUP($AC1100&amp;"-"&amp;$F1100&amp;" "&amp;$G1100,Bonuses!$B$1:$G$1006,4,FALSE)))</f>
        <v/>
      </c>
      <c r="AF1100" s="14" t="str">
        <f>IF(ISERROR(VLOOKUP($AC1100&amp;"-"&amp;$F1100,Bonuses!$B$1:$G$1006,5,FALSE)),"",IF(VLOOKUP($AC1100&amp;"-"&amp;$F1100,Bonuses!$B$1:$G$1006,5,FALSE)="","",VLOOKUP($AC1100&amp;"-"&amp;$F1100,Bonuses!$B$1:$G$1006,6,FALSE)&amp;" yrs, "&amp;VLOOKUP($AC1100&amp;"-"&amp;$F1100,Bonuses!$B$1:$G$1006,5,FALSE)))</f>
        <v/>
      </c>
    </row>
    <row r="1101" spans="1:32" s="19" customFormat="1" hidden="1" x14ac:dyDescent="0.3">
      <c r="A1101" s="19">
        <v>6135</v>
      </c>
      <c r="B1101" s="19">
        <f t="shared" si="75"/>
        <v>0</v>
      </c>
      <c r="C1101" s="14" t="str">
        <f>IF(ISNUMBER(IFERROR(VLOOKUP($A1101,Pit!$A$4:$A$600,1,FALSE),"B")),"P","B")</f>
        <v>B</v>
      </c>
      <c r="D1101" s="15">
        <f>IF($C1101="B",VLOOKUP($A1101,Bat!$A$4:$BG$1500,D$1,FALSE),VLOOKUP($A1101,Pit!$A$4:$BA$1686,D$2,FALSE))</f>
        <v>6135</v>
      </c>
      <c r="E1101" s="14" t="str">
        <f>IF($C1101="B",VLOOKUP($A1101,Bat!$A$4:$BG$1500,E$1,FALSE),VLOOKUP($A1101,Pit!$A$4:$BA$1686,E$2,FALSE))</f>
        <v>2B</v>
      </c>
      <c r="F1101" s="14" t="str">
        <f>IF($C1101="B",VLOOKUP($A1101,Bat!$A$4:$BG$1500,F$1,FALSE),VLOOKUP($A1101,Pit!$A$4:$BA$1686,F$2,FALSE))</f>
        <v>John</v>
      </c>
      <c r="G1101" s="14" t="str">
        <f>IF($C1101="B",VLOOKUP($A1101,Bat!$A$4:$BG$1500,G$1,FALSE),VLOOKUP($A1101,Pit!$A$4:$BA$1686,G$2,FALSE))</f>
        <v>Burnett</v>
      </c>
      <c r="H1101" s="14">
        <f>IF($C1101="B",VLOOKUP($A1101,Bat!$A$4:$BG$1500,H$1,FALSE),VLOOKUP($A1101,Pit!$A$4:$BA$1686,H$2,FALSE))</f>
        <v>22</v>
      </c>
      <c r="I1101" s="14" t="str">
        <f>IF($C1101="B",VLOOKUP($A1101,Bat!$A$4:$BG$1500,I$1,FALSE),VLOOKUP($A1101,Pit!$A$4:$BA$1686,I$2,FALSE))</f>
        <v>R</v>
      </c>
      <c r="J1101" s="14" t="str">
        <f>IF($C1101="B",VLOOKUP($A1101,Bat!$A$4:$BG$1500,J$1,FALSE),VLOOKUP($A1101,Pit!$A$4:$BA$1686,J$2,FALSE))</f>
        <v>R</v>
      </c>
      <c r="K1101" s="14" t="str">
        <f>IF($C1101="B",VLOOKUP($A1101,Bat!$A$4:$BG$1500,K$1,FALSE),VLOOKUP($A1101,Pit!$A$4:$BA$1686,K$2,FALSE))</f>
        <v>Normal</v>
      </c>
      <c r="L1101" s="15" t="str">
        <f>IF($C1101="B",VLOOKUP($A1101,Bat!$A$4:$BG$1500,L$1,FALSE),VLOOKUP($A1101,Pit!$A$4:$BA$1686,L$2,FALSE))</f>
        <v>Normal</v>
      </c>
      <c r="M1101" s="14">
        <f>IF($C1101="B",VLOOKUP($A1101,Bat!$A$4:$BG$1500,M$1,FALSE),VLOOKUP($A1101,Pit!$A$4:$BA$1686,M$2,FALSE))</f>
        <v>2</v>
      </c>
      <c r="N1101" s="14">
        <f>IF($C1101="B",VLOOKUP($A1101,Bat!$A$4:$BG$1500,N$1,FALSE),VLOOKUP($A1101,Pit!$A$4:$BA$1686,N$2,FALSE))</f>
        <v>3</v>
      </c>
      <c r="O1101" s="14">
        <f>IF($C1101="B",VLOOKUP($A1101,Bat!$A$4:$BG$1500,O$1,FALSE),VLOOKUP($A1101,Pit!$A$4:$BA$1686,O$2,FALSE))</f>
        <v>2</v>
      </c>
      <c r="P1101" s="14">
        <f>IF($C1101="B",VLOOKUP($A1101,Bat!$A$4:$BG$1500,P$1,FALSE),VLOOKUP($A1101,Pit!$A$4:$BA$1686,P$2,FALSE))</f>
        <v>4</v>
      </c>
      <c r="Q1101" s="15">
        <f>IF($C1101="B",VLOOKUP($A1101,Bat!$A$4:$BG$1500,Q$1,FALSE),VLOOKUP($A1101,Pit!$A$4:$BA$1686,Q$2,FALSE))</f>
        <v>3</v>
      </c>
      <c r="R1101" s="16">
        <f>IF($C1101="B",VLOOKUP($A1101,Bat!$A$4:$BG$1500,R$1,FALSE),VLOOKUP($A1101,Pit!$A$4:$BA$1686,R$2,FALSE))</f>
        <v>100.12086680657629</v>
      </c>
      <c r="S1101" s="17">
        <f>IF($C1101="B",VLOOKUP($A1101,Bat!$A$4:$BG$1500,S$1,FALSE),VLOOKUP($A1101,Pit!$A$4:$BA$1686,S$2,FALSE))</f>
        <v>-1.6684202687925389</v>
      </c>
      <c r="T1101" s="48" t="str">
        <f>IF($C1101="B",VLOOKUP($A1101,Bat!$A$4:$BG$1500,T$1,FALSE),VLOOKUP($A1101,Pit!$A$4:$BA$1686,T$2,FALSE))</f>
        <v>-</v>
      </c>
      <c r="U1101" s="19">
        <f>IF($C1101="B",VLOOKUP($A1101,Bat!$A$4:$AU$1464,46,FALSE),VLOOKUP($A1101,Pit!$A$4:$BD$1664,55,FALSE))</f>
        <v>800</v>
      </c>
      <c r="V1101" s="19">
        <f>IF($C1101="B",VLOOKUP($A1101,Bat!$A$4:$BA$1464,47,FALSE),VLOOKUP($A1101,Pit!$A$4:$BF$1664,56,FALSE))</f>
        <v>800</v>
      </c>
      <c r="W1101" s="19">
        <f>IF($C1101="B",VLOOKUP($A1101,Bat!$A$4:$BA$1464,48,FALSE),VLOOKUP($A1101,Pit!$A$4:$BF$1664,57,FALSE))</f>
        <v>0</v>
      </c>
      <c r="X1101" s="14">
        <f t="shared" si="76"/>
        <v>1951</v>
      </c>
      <c r="Y1101" s="20">
        <f t="shared" si="77"/>
        <v>1101</v>
      </c>
      <c r="Z1101" s="14" t="str">
        <f>IFERROR(VLOOKUP($D1101,Results37!$F$3:$L$1396,Z$1,FALSE),"")</f>
        <v/>
      </c>
      <c r="AA1101" s="43" t="str">
        <f>IF(ISERROR(VLOOKUP(D1101,Results37!$F$3:$O$1399,AA$1,FALSE)),"",IF(VLOOKUP(D1101,Results37!$F$3:$O$1399,AA$1+1,FALSE)=1,"S"&amp;VLOOKUP(D1101,Results37!$F$3:$O$1399,AA$1,FALSE),VLOOKUP(D1101,Results37!$F$3:$O$1399,AA$1,FALSE)))</f>
        <v/>
      </c>
      <c r="AB1101" s="14" t="str">
        <f>IFERROR(VLOOKUP($D1101,Results37!$F$3:$L$1396,AB$1,FALSE),"")</f>
        <v/>
      </c>
      <c r="AC1101" s="14" t="str">
        <f>IFERROR(VLOOKUP($D1101,Results37!$F$3:$L$1396,AC$1,FALSE),"")</f>
        <v/>
      </c>
      <c r="AD1101" s="14" t="e">
        <f t="shared" si="78"/>
        <v>#VALUE!</v>
      </c>
      <c r="AE1101" s="18" t="str">
        <f>IF(ISERROR(VLOOKUP($AC1101&amp;"-"&amp;$F1101&amp;" "&amp;G1101,Bonuses!$B$1:$G$1006,4,FALSE)),"",INT(VLOOKUP($AC1101&amp;"-"&amp;$F1101&amp;" "&amp;$G1101,Bonuses!$B$1:$G$1006,4,FALSE)))</f>
        <v/>
      </c>
      <c r="AF1101" s="14" t="str">
        <f>IF(ISERROR(VLOOKUP($AC1101&amp;"-"&amp;$F1101,Bonuses!$B$1:$G$1006,5,FALSE)),"",IF(VLOOKUP($AC1101&amp;"-"&amp;$F1101,Bonuses!$B$1:$G$1006,5,FALSE)="","",VLOOKUP($AC1101&amp;"-"&amp;$F1101,Bonuses!$B$1:$G$1006,6,FALSE)&amp;" yrs, "&amp;VLOOKUP($AC1101&amp;"-"&amp;$F1101,Bonuses!$B$1:$G$1006,5,FALSE)))</f>
        <v/>
      </c>
    </row>
    <row r="1102" spans="1:32" s="19" customFormat="1" hidden="1" x14ac:dyDescent="0.3">
      <c r="A1102" s="19">
        <v>5321</v>
      </c>
      <c r="B1102" s="19">
        <f t="shared" si="75"/>
        <v>0</v>
      </c>
      <c r="C1102" s="14" t="str">
        <f>IF(ISNUMBER(IFERROR(VLOOKUP($A1102,Pit!$A$4:$A$600,1,FALSE),"B")),"P","B")</f>
        <v>B</v>
      </c>
      <c r="D1102" s="15">
        <f>IF($C1102="B",VLOOKUP($A1102,Bat!$A$4:$BG$1500,D$1,FALSE),VLOOKUP($A1102,Pit!$A$4:$BA$1686,D$2,FALSE))</f>
        <v>5321</v>
      </c>
      <c r="E1102" s="14" t="str">
        <f>IF($C1102="B",VLOOKUP($A1102,Bat!$A$4:$BG$1500,E$1,FALSE),VLOOKUP($A1102,Pit!$A$4:$BA$1686,E$2,FALSE))</f>
        <v>3B</v>
      </c>
      <c r="F1102" s="14" t="str">
        <f>IF($C1102="B",VLOOKUP($A1102,Bat!$A$4:$BG$1500,F$1,FALSE),VLOOKUP($A1102,Pit!$A$4:$BA$1686,F$2,FALSE))</f>
        <v>Ryan</v>
      </c>
      <c r="G1102" s="14" t="str">
        <f>IF($C1102="B",VLOOKUP($A1102,Bat!$A$4:$BG$1500,G$1,FALSE),VLOOKUP($A1102,Pit!$A$4:$BA$1686,G$2,FALSE))</f>
        <v>Díaz</v>
      </c>
      <c r="H1102" s="14">
        <f>IF($C1102="B",VLOOKUP($A1102,Bat!$A$4:$BG$1500,H$1,FALSE),VLOOKUP($A1102,Pit!$A$4:$BA$1686,H$2,FALSE))</f>
        <v>21</v>
      </c>
      <c r="I1102" s="14" t="str">
        <f>IF($C1102="B",VLOOKUP($A1102,Bat!$A$4:$BG$1500,I$1,FALSE),VLOOKUP($A1102,Pit!$A$4:$BA$1686,I$2,FALSE))</f>
        <v>R</v>
      </c>
      <c r="J1102" s="14" t="str">
        <f>IF($C1102="B",VLOOKUP($A1102,Bat!$A$4:$BG$1500,J$1,FALSE),VLOOKUP($A1102,Pit!$A$4:$BA$1686,J$2,FALSE))</f>
        <v>R</v>
      </c>
      <c r="K1102" s="14" t="str">
        <f>IF($C1102="B",VLOOKUP($A1102,Bat!$A$4:$BG$1500,K$1,FALSE),VLOOKUP($A1102,Pit!$A$4:$BA$1686,K$2,FALSE))</f>
        <v>Low</v>
      </c>
      <c r="L1102" s="15" t="str">
        <f>IF($C1102="B",VLOOKUP($A1102,Bat!$A$4:$BG$1500,L$1,FALSE),VLOOKUP($A1102,Pit!$A$4:$BA$1686,L$2,FALSE))</f>
        <v>Low</v>
      </c>
      <c r="M1102" s="14">
        <f>IF($C1102="B",VLOOKUP($A1102,Bat!$A$4:$BG$1500,M$1,FALSE),VLOOKUP($A1102,Pit!$A$4:$BA$1686,M$2,FALSE))</f>
        <v>2</v>
      </c>
      <c r="N1102" s="14">
        <f>IF($C1102="B",VLOOKUP($A1102,Bat!$A$4:$BG$1500,N$1,FALSE),VLOOKUP($A1102,Pit!$A$4:$BA$1686,N$2,FALSE))</f>
        <v>2</v>
      </c>
      <c r="O1102" s="14">
        <f>IF($C1102="B",VLOOKUP($A1102,Bat!$A$4:$BG$1500,O$1,FALSE),VLOOKUP($A1102,Pit!$A$4:$BA$1686,O$2,FALSE))</f>
        <v>3</v>
      </c>
      <c r="P1102" s="14">
        <f>IF($C1102="B",VLOOKUP($A1102,Bat!$A$4:$BG$1500,P$1,FALSE),VLOOKUP($A1102,Pit!$A$4:$BA$1686,P$2,FALSE))</f>
        <v>4</v>
      </c>
      <c r="Q1102" s="15">
        <f>IF($C1102="B",VLOOKUP($A1102,Bat!$A$4:$BG$1500,Q$1,FALSE),VLOOKUP($A1102,Pit!$A$4:$BA$1686,Q$2,FALSE))</f>
        <v>3</v>
      </c>
      <c r="R1102" s="16">
        <f>IF($C1102="B",VLOOKUP($A1102,Bat!$A$4:$BG$1500,R$1,FALSE),VLOOKUP($A1102,Pit!$A$4:$BA$1686,R$2,FALSE))</f>
        <v>99.296856307208159</v>
      </c>
      <c r="S1102" s="17">
        <f>IF($C1102="B",VLOOKUP($A1102,Bat!$A$4:$BG$1500,S$1,FALSE),VLOOKUP($A1102,Pit!$A$4:$BA$1686,S$2,FALSE))</f>
        <v>-1.8405468136310881</v>
      </c>
      <c r="T1102" s="48" t="str">
        <f>IF($C1102="B",VLOOKUP($A1102,Bat!$A$4:$BG$1500,T$1,FALSE),VLOOKUP($A1102,Pit!$A$4:$BA$1686,T$2,FALSE))</f>
        <v>-</v>
      </c>
      <c r="U1102" s="19">
        <f>IF($C1102="B",VLOOKUP($A1102,Bat!$A$4:$AU$1464,46,FALSE),VLOOKUP($A1102,Pit!$A$4:$BD$1664,55,FALSE))</f>
        <v>800</v>
      </c>
      <c r="V1102" s="19">
        <f>IF($C1102="B",VLOOKUP($A1102,Bat!$A$4:$BA$1464,47,FALSE),VLOOKUP($A1102,Pit!$A$4:$BF$1664,56,FALSE))</f>
        <v>800</v>
      </c>
      <c r="W1102" s="19">
        <f>IF($C1102="B",VLOOKUP($A1102,Bat!$A$4:$BA$1464,48,FALSE),VLOOKUP($A1102,Pit!$A$4:$BF$1664,57,FALSE))</f>
        <v>0</v>
      </c>
      <c r="X1102" s="14">
        <f t="shared" si="76"/>
        <v>1962</v>
      </c>
      <c r="Y1102" s="20">
        <f t="shared" si="77"/>
        <v>1112</v>
      </c>
      <c r="Z1102" s="14" t="str">
        <f>IFERROR(VLOOKUP($D1102,Results37!$F$3:$L$1396,Z$1,FALSE),"")</f>
        <v/>
      </c>
      <c r="AA1102" s="43" t="str">
        <f>IF(ISERROR(VLOOKUP(D1102,Results37!$F$3:$O$1399,AA$1,FALSE)),"",IF(VLOOKUP(D1102,Results37!$F$3:$O$1399,AA$1+1,FALSE)=1,"S"&amp;VLOOKUP(D1102,Results37!$F$3:$O$1399,AA$1,FALSE),VLOOKUP(D1102,Results37!$F$3:$O$1399,AA$1,FALSE)))</f>
        <v/>
      </c>
      <c r="AB1102" s="14" t="str">
        <f>IFERROR(VLOOKUP($D1102,Results37!$F$3:$L$1396,AB$1,FALSE),"")</f>
        <v/>
      </c>
      <c r="AC1102" s="14" t="str">
        <f>IFERROR(VLOOKUP($D1102,Results37!$F$3:$L$1396,AC$1,FALSE),"")</f>
        <v/>
      </c>
      <c r="AD1102" s="14" t="e">
        <f t="shared" si="78"/>
        <v>#VALUE!</v>
      </c>
      <c r="AE1102" s="18" t="str">
        <f>IF(ISERROR(VLOOKUP($AC1102&amp;"-"&amp;$F1102&amp;" "&amp;G1102,Bonuses!$B$1:$G$1006,4,FALSE)),"",INT(VLOOKUP($AC1102&amp;"-"&amp;$F1102&amp;" "&amp;$G1102,Bonuses!$B$1:$G$1006,4,FALSE)))</f>
        <v/>
      </c>
      <c r="AF1102" s="14" t="str">
        <f>IF(ISERROR(VLOOKUP($AC1102&amp;"-"&amp;$F1102,Bonuses!$B$1:$G$1006,5,FALSE)),"",IF(VLOOKUP($AC1102&amp;"-"&amp;$F1102,Bonuses!$B$1:$G$1006,5,FALSE)="","",VLOOKUP($AC1102&amp;"-"&amp;$F1102,Bonuses!$B$1:$G$1006,6,FALSE)&amp;" yrs, "&amp;VLOOKUP($AC1102&amp;"-"&amp;$F1102,Bonuses!$B$1:$G$1006,5,FALSE)))</f>
        <v/>
      </c>
    </row>
    <row r="1103" spans="1:32" s="19" customFormat="1" hidden="1" x14ac:dyDescent="0.3">
      <c r="A1103" s="19">
        <v>11558</v>
      </c>
      <c r="B1103" s="19">
        <f t="shared" si="75"/>
        <v>0</v>
      </c>
      <c r="C1103" s="14" t="str">
        <f>IF(ISNUMBER(IFERROR(VLOOKUP($A1103,Pit!$A$4:$A$600,1,FALSE),"B")),"P","B")</f>
        <v>P</v>
      </c>
      <c r="D1103" s="15">
        <f>IF($C1103="B",VLOOKUP($A1103,Bat!$A$4:$BG$1500,D$1,FALSE),VLOOKUP($A1103,Pit!$A$4:$BA$1686,D$2,FALSE))</f>
        <v>11558</v>
      </c>
      <c r="E1103" s="14" t="str">
        <f>IF($C1103="B",VLOOKUP($A1103,Bat!$A$4:$BG$1500,E$1,FALSE),VLOOKUP($A1103,Pit!$A$4:$BA$1686,E$2,FALSE))</f>
        <v>RP</v>
      </c>
      <c r="F1103" s="14" t="str">
        <f>IF($C1103="B",VLOOKUP($A1103,Bat!$A$4:$BG$1500,F$1,FALSE),VLOOKUP($A1103,Pit!$A$4:$BA$1686,F$2,FALSE))</f>
        <v>Emílio</v>
      </c>
      <c r="G1103" s="14" t="str">
        <f>IF($C1103="B",VLOOKUP($A1103,Bat!$A$4:$BG$1500,G$1,FALSE),VLOOKUP($A1103,Pit!$A$4:$BA$1686,G$2,FALSE))</f>
        <v>Soto</v>
      </c>
      <c r="H1103" s="14">
        <f>IF($C1103="B",VLOOKUP($A1103,Bat!$A$4:$BG$1500,H$1,FALSE),VLOOKUP($A1103,Pit!$A$4:$BA$1686,H$2,FALSE))</f>
        <v>21</v>
      </c>
      <c r="I1103" s="14" t="str">
        <f>IF($C1103="B",VLOOKUP($A1103,Bat!$A$4:$BG$1500,I$1,FALSE),VLOOKUP($A1103,Pit!$A$4:$BA$1686,I$2,FALSE))</f>
        <v>L</v>
      </c>
      <c r="J1103" s="14" t="str">
        <f>IF($C1103="B",VLOOKUP($A1103,Bat!$A$4:$BG$1500,J$1,FALSE),VLOOKUP($A1103,Pit!$A$4:$BA$1686,J$2,FALSE))</f>
        <v>L</v>
      </c>
      <c r="K1103" s="14" t="str">
        <f>IF($C1103="B",VLOOKUP($A1103,Bat!$A$4:$BG$1500,K$1,FALSE),VLOOKUP($A1103,Pit!$A$4:$BA$1686,K$2,FALSE))</f>
        <v>Normal</v>
      </c>
      <c r="L1103" s="15" t="str">
        <f>IF($C1103="B",VLOOKUP($A1103,Bat!$A$4:$BG$1500,L$1,FALSE),VLOOKUP($A1103,Pit!$A$4:$BA$1686,L$2,FALSE))</f>
        <v>Normal</v>
      </c>
      <c r="M1103" s="14">
        <f>IF($C1103="B",VLOOKUP($A1103,Bat!$A$4:$BG$1500,M$1,FALSE),VLOOKUP($A1103,Pit!$A$4:$BA$1686,M$2,FALSE))</f>
        <v>3</v>
      </c>
      <c r="N1103" s="14">
        <f>IF($C1103="B",VLOOKUP($A1103,Bat!$A$4:$BG$1500,N$1,FALSE),VLOOKUP($A1103,Pit!$A$4:$BA$1686,N$2,FALSE))</f>
        <v>1</v>
      </c>
      <c r="O1103" s="14">
        <f>IF($C1103="B",VLOOKUP($A1103,Bat!$A$4:$BG$1500,O$1,FALSE),VLOOKUP($A1103,Pit!$A$4:$BA$1686,O$2,FALSE))</f>
        <v>1</v>
      </c>
      <c r="P1103" s="14" t="str">
        <f>IF($C1103="B",VLOOKUP($A1103,Bat!$A$4:$BG$1500,P$1,FALSE),VLOOKUP($A1103,Pit!$A$4:$BA$1686,P$2,FALSE))</f>
        <v>86-88 Mph</v>
      </c>
      <c r="Q1103" s="15">
        <f>IF($C1103="B",VLOOKUP($A1103,Bat!$A$4:$BG$1500,Q$1,FALSE),VLOOKUP($A1103,Pit!$A$4:$BA$1686,Q$2,FALSE))</f>
        <v>3</v>
      </c>
      <c r="R1103" s="16">
        <f>IF($C1103="B",VLOOKUP($A1103,Bat!$A$4:$BG$1500,R$1,FALSE),VLOOKUP($A1103,Pit!$A$4:$BA$1686,R$2,FALSE))</f>
        <v>82.660270449390907</v>
      </c>
      <c r="S1103" s="17">
        <f>IF($C1103="B",VLOOKUP($A1103,Bat!$A$4:$BG$1500,S$1,FALSE),VLOOKUP($A1103,Pit!$A$4:$BA$1686,S$2,FALSE))</f>
        <v>-1.6918689572240755</v>
      </c>
      <c r="T1103" s="48" t="str">
        <f>IF($C1103="B",VLOOKUP($A1103,Bat!$A$4:$BG$1500,T$1,FALSE),VLOOKUP($A1103,Pit!$A$4:$BA$1686,T$2,FALSE))</f>
        <v>-</v>
      </c>
      <c r="U1103" s="19">
        <f>IF($C1103="B",VLOOKUP($A1103,Bat!$A$4:$AU$1464,46,FALSE),VLOOKUP($A1103,Pit!$A$4:$BD$1664,55,FALSE))</f>
        <v>800</v>
      </c>
      <c r="V1103" s="19">
        <f>IF($C1103="B",VLOOKUP($A1103,Bat!$A$4:$BA$1464,47,FALSE),VLOOKUP($A1103,Pit!$A$4:$BF$1664,56,FALSE))</f>
        <v>800</v>
      </c>
      <c r="W1103" s="19">
        <f>IF($C1103="B",VLOOKUP($A1103,Bat!$A$4:$BA$1464,48,FALSE),VLOOKUP($A1103,Pit!$A$4:$BF$1664,57,FALSE))</f>
        <v>0</v>
      </c>
      <c r="X1103" s="14">
        <f t="shared" si="76"/>
        <v>1953</v>
      </c>
      <c r="Y1103" s="20">
        <f t="shared" si="77"/>
        <v>1103</v>
      </c>
      <c r="Z1103" s="14" t="str">
        <f>IFERROR(VLOOKUP($D1103,Results37!$F$3:$L$1396,Z$1,FALSE),"")</f>
        <v/>
      </c>
      <c r="AA1103" s="43" t="str">
        <f>IF(ISERROR(VLOOKUP(D1103,Results37!$F$3:$O$1399,AA$1,FALSE)),"",IF(VLOOKUP(D1103,Results37!$F$3:$O$1399,AA$1+1,FALSE)=1,"S"&amp;VLOOKUP(D1103,Results37!$F$3:$O$1399,AA$1,FALSE),VLOOKUP(D1103,Results37!$F$3:$O$1399,AA$1,FALSE)))</f>
        <v/>
      </c>
      <c r="AB1103" s="14" t="str">
        <f>IFERROR(VLOOKUP($D1103,Results37!$F$3:$L$1396,AB$1,FALSE),"")</f>
        <v/>
      </c>
      <c r="AC1103" s="14" t="str">
        <f>IFERROR(VLOOKUP($D1103,Results37!$F$3:$L$1396,AC$1,FALSE),"")</f>
        <v/>
      </c>
      <c r="AD1103" s="14" t="e">
        <f t="shared" si="78"/>
        <v>#VALUE!</v>
      </c>
      <c r="AE1103" s="18" t="str">
        <f>IF(ISERROR(VLOOKUP($AC1103&amp;"-"&amp;$F1103&amp;" "&amp;G1103,Bonuses!$B$1:$G$1006,4,FALSE)),"",INT(VLOOKUP($AC1103&amp;"-"&amp;$F1103&amp;" "&amp;$G1103,Bonuses!$B$1:$G$1006,4,FALSE)))</f>
        <v/>
      </c>
      <c r="AF1103" s="14" t="str">
        <f>AA1103&amp;"."&amp;AB1103&amp;" ("&amp;Z1103&amp;") - "&amp;E1103&amp;" "&amp;F1103&amp;" "&amp;G1103</f>
        <v>. () - RP Emílio Soto</v>
      </c>
    </row>
    <row r="1104" spans="1:32" s="19" customFormat="1" hidden="1" x14ac:dyDescent="0.3">
      <c r="A1104" s="19">
        <v>18058</v>
      </c>
      <c r="B1104" s="19">
        <f t="shared" si="75"/>
        <v>0</v>
      </c>
      <c r="C1104" s="14" t="str">
        <f>IF(ISNUMBER(IFERROR(VLOOKUP($A1104,Pit!$A$4:$A$600,1,FALSE),"B")),"P","B")</f>
        <v>P</v>
      </c>
      <c r="D1104" s="15">
        <f>IF($C1104="B",VLOOKUP($A1104,Bat!$A$4:$BG$1500,D$1,FALSE),VLOOKUP($A1104,Pit!$A$4:$BA$1686,D$2,FALSE))</f>
        <v>18058</v>
      </c>
      <c r="E1104" s="14" t="str">
        <f>IF($C1104="B",VLOOKUP($A1104,Bat!$A$4:$BG$1500,E$1,FALSE),VLOOKUP($A1104,Pit!$A$4:$BA$1686,E$2,FALSE))</f>
        <v>SP</v>
      </c>
      <c r="F1104" s="14" t="str">
        <f>IF($C1104="B",VLOOKUP($A1104,Bat!$A$4:$BG$1500,F$1,FALSE),VLOOKUP($A1104,Pit!$A$4:$BA$1686,F$2,FALSE))</f>
        <v>Martin</v>
      </c>
      <c r="G1104" s="14" t="str">
        <f>IF($C1104="B",VLOOKUP($A1104,Bat!$A$4:$BG$1500,G$1,FALSE),VLOOKUP($A1104,Pit!$A$4:$BA$1686,G$2,FALSE))</f>
        <v>Gaines</v>
      </c>
      <c r="H1104" s="14">
        <f>IF($C1104="B",VLOOKUP($A1104,Bat!$A$4:$BG$1500,H$1,FALSE),VLOOKUP($A1104,Pit!$A$4:$BA$1686,H$2,FALSE))</f>
        <v>21</v>
      </c>
      <c r="I1104" s="14" t="str">
        <f>IF($C1104="B",VLOOKUP($A1104,Bat!$A$4:$BG$1500,I$1,FALSE),VLOOKUP($A1104,Pit!$A$4:$BA$1686,I$2,FALSE))</f>
        <v>L</v>
      </c>
      <c r="J1104" s="14" t="str">
        <f>IF($C1104="B",VLOOKUP($A1104,Bat!$A$4:$BG$1500,J$1,FALSE),VLOOKUP($A1104,Pit!$A$4:$BA$1686,J$2,FALSE))</f>
        <v>L</v>
      </c>
      <c r="K1104" s="14" t="str">
        <f>IF($C1104="B",VLOOKUP($A1104,Bat!$A$4:$BG$1500,K$1,FALSE),VLOOKUP($A1104,Pit!$A$4:$BA$1686,K$2,FALSE))</f>
        <v>Low</v>
      </c>
      <c r="L1104" s="15" t="str">
        <f>IF($C1104="B",VLOOKUP($A1104,Bat!$A$4:$BG$1500,L$1,FALSE),VLOOKUP($A1104,Pit!$A$4:$BA$1686,L$2,FALSE))</f>
        <v>Low</v>
      </c>
      <c r="M1104" s="14">
        <f>IF($C1104="B",VLOOKUP($A1104,Bat!$A$4:$BG$1500,M$1,FALSE),VLOOKUP($A1104,Pit!$A$4:$BA$1686,M$2,FALSE))</f>
        <v>4</v>
      </c>
      <c r="N1104" s="14">
        <f>IF($C1104="B",VLOOKUP($A1104,Bat!$A$4:$BG$1500,N$1,FALSE),VLOOKUP($A1104,Pit!$A$4:$BA$1686,N$2,FALSE))</f>
        <v>1</v>
      </c>
      <c r="O1104" s="14">
        <f>IF($C1104="B",VLOOKUP($A1104,Bat!$A$4:$BG$1500,O$1,FALSE),VLOOKUP($A1104,Pit!$A$4:$BA$1686,O$2,FALSE))</f>
        <v>1</v>
      </c>
      <c r="P1104" s="14" t="str">
        <f>IF($C1104="B",VLOOKUP($A1104,Bat!$A$4:$BG$1500,P$1,FALSE),VLOOKUP($A1104,Pit!$A$4:$BA$1686,P$2,FALSE))</f>
        <v>89-91 Mph</v>
      </c>
      <c r="Q1104" s="15">
        <f>IF($C1104="B",VLOOKUP($A1104,Bat!$A$4:$BG$1500,Q$1,FALSE),VLOOKUP($A1104,Pit!$A$4:$BA$1686,Q$2,FALSE))</f>
        <v>6</v>
      </c>
      <c r="R1104" s="16">
        <f>IF($C1104="B",VLOOKUP($A1104,Bat!$A$4:$BG$1500,R$1,FALSE),VLOOKUP($A1104,Pit!$A$4:$BA$1686,R$2,FALSE))</f>
        <v>84.346322864666988</v>
      </c>
      <c r="S1104" s="17">
        <f>IF($C1104="B",VLOOKUP($A1104,Bat!$A$4:$BG$1500,S$1,FALSE),VLOOKUP($A1104,Pit!$A$4:$BA$1686,S$2,FALSE))</f>
        <v>-1.5363193853696577</v>
      </c>
      <c r="T1104" s="48" t="str">
        <f>IF($C1104="B",VLOOKUP($A1104,Bat!$A$4:$BG$1500,T$1,FALSE),VLOOKUP($A1104,Pit!$A$4:$BA$1686,T$2,FALSE))</f>
        <v>$34k</v>
      </c>
      <c r="U1104" s="19">
        <f>IF($C1104="B",VLOOKUP($A1104,Bat!$A$4:$AU$1464,46,FALSE),VLOOKUP($A1104,Pit!$A$4:$BD$1664,55,FALSE))</f>
        <v>800</v>
      </c>
      <c r="V1104" s="19">
        <f>IF($C1104="B",VLOOKUP($A1104,Bat!$A$4:$BA$1464,47,FALSE),VLOOKUP($A1104,Pit!$A$4:$BF$1664,56,FALSE))</f>
        <v>800</v>
      </c>
      <c r="W1104" s="19">
        <f>IF($C1104="B",VLOOKUP($A1104,Bat!$A$4:$BA$1464,48,FALSE),VLOOKUP($A1104,Pit!$A$4:$BF$1664,57,FALSE))</f>
        <v>0</v>
      </c>
      <c r="X1104" s="14">
        <f t="shared" si="76"/>
        <v>1937</v>
      </c>
      <c r="Y1104" s="20">
        <f t="shared" si="77"/>
        <v>1087</v>
      </c>
      <c r="Z1104" s="14" t="str">
        <f>IFERROR(VLOOKUP($D1104,Results37!$F$3:$L$1396,Z$1,FALSE),"")</f>
        <v/>
      </c>
      <c r="AA1104" s="43" t="str">
        <f>IF(ISERROR(VLOOKUP(D1104,Results37!$F$3:$O$1399,AA$1,FALSE)),"",IF(VLOOKUP(D1104,Results37!$F$3:$O$1399,AA$1+1,FALSE)=1,"S"&amp;VLOOKUP(D1104,Results37!$F$3:$O$1399,AA$1,FALSE),VLOOKUP(D1104,Results37!$F$3:$O$1399,AA$1,FALSE)))</f>
        <v/>
      </c>
      <c r="AB1104" s="14" t="str">
        <f>IFERROR(VLOOKUP($D1104,Results37!$F$3:$L$1396,AB$1,FALSE),"")</f>
        <v/>
      </c>
      <c r="AC1104" s="14" t="str">
        <f>IFERROR(VLOOKUP($D1104,Results37!$F$3:$L$1396,AC$1,FALSE),"")</f>
        <v/>
      </c>
      <c r="AD1104" s="14" t="e">
        <f t="shared" si="78"/>
        <v>#VALUE!</v>
      </c>
      <c r="AE1104" s="18" t="str">
        <f>IF(ISERROR(VLOOKUP($AC1104&amp;"-"&amp;$F1104&amp;" "&amp;G1104,Bonuses!$B$1:$G$1006,4,FALSE)),"",INT(VLOOKUP($AC1104&amp;"-"&amp;$F1104&amp;" "&amp;$G1104,Bonuses!$B$1:$G$1006,4,FALSE)))</f>
        <v/>
      </c>
      <c r="AF1104" s="14" t="str">
        <f>IF(ISERROR(VLOOKUP($AC1104&amp;"-"&amp;$F1104,Bonuses!$B$1:$G$1006,5,FALSE)),"",IF(VLOOKUP($AC1104&amp;"-"&amp;$F1104,Bonuses!$B$1:$G$1006,5,FALSE)="","",VLOOKUP($AC1104&amp;"-"&amp;$F1104,Bonuses!$B$1:$G$1006,6,FALSE)&amp;" yrs, "&amp;VLOOKUP($AC1104&amp;"-"&amp;$F1104,Bonuses!$B$1:$G$1006,5,FALSE)))</f>
        <v/>
      </c>
    </row>
    <row r="1105" spans="1:32" s="19" customFormat="1" hidden="1" x14ac:dyDescent="0.3">
      <c r="A1105" s="19">
        <v>11828</v>
      </c>
      <c r="B1105" s="19">
        <f t="shared" si="75"/>
        <v>0</v>
      </c>
      <c r="C1105" s="14" t="str">
        <f>IF(ISNUMBER(IFERROR(VLOOKUP($A1105,Pit!$A$4:$A$600,1,FALSE),"B")),"P","B")</f>
        <v>B</v>
      </c>
      <c r="D1105" s="15">
        <f>IF($C1105="B",VLOOKUP($A1105,Bat!$A$4:$BG$1500,D$1,FALSE),VLOOKUP($A1105,Pit!$A$4:$BA$1686,D$2,FALSE))</f>
        <v>11828</v>
      </c>
      <c r="E1105" s="14" t="str">
        <f>IF($C1105="B",VLOOKUP($A1105,Bat!$A$4:$BG$1500,E$1,FALSE),VLOOKUP($A1105,Pit!$A$4:$BA$1686,E$2,FALSE))</f>
        <v>SS</v>
      </c>
      <c r="F1105" s="14" t="str">
        <f>IF($C1105="B",VLOOKUP($A1105,Bat!$A$4:$BG$1500,F$1,FALSE),VLOOKUP($A1105,Pit!$A$4:$BA$1686,F$2,FALSE))</f>
        <v>Ryan</v>
      </c>
      <c r="G1105" s="14" t="str">
        <f>IF($C1105="B",VLOOKUP($A1105,Bat!$A$4:$BG$1500,G$1,FALSE),VLOOKUP($A1105,Pit!$A$4:$BA$1686,G$2,FALSE))</f>
        <v>Keep</v>
      </c>
      <c r="H1105" s="14">
        <f>IF($C1105="B",VLOOKUP($A1105,Bat!$A$4:$BG$1500,H$1,FALSE),VLOOKUP($A1105,Pit!$A$4:$BA$1686,H$2,FALSE))</f>
        <v>21</v>
      </c>
      <c r="I1105" s="14" t="str">
        <f>IF($C1105="B",VLOOKUP($A1105,Bat!$A$4:$BG$1500,I$1,FALSE),VLOOKUP($A1105,Pit!$A$4:$BA$1686,I$2,FALSE))</f>
        <v>S</v>
      </c>
      <c r="J1105" s="14" t="str">
        <f>IF($C1105="B",VLOOKUP($A1105,Bat!$A$4:$BG$1500,J$1,FALSE),VLOOKUP($A1105,Pit!$A$4:$BA$1686,J$2,FALSE))</f>
        <v>R</v>
      </c>
      <c r="K1105" s="14" t="str">
        <f>IF($C1105="B",VLOOKUP($A1105,Bat!$A$4:$BG$1500,K$1,FALSE),VLOOKUP($A1105,Pit!$A$4:$BA$1686,K$2,FALSE))</f>
        <v>Low</v>
      </c>
      <c r="L1105" s="15" t="str">
        <f>IF($C1105="B",VLOOKUP($A1105,Bat!$A$4:$BG$1500,L$1,FALSE),VLOOKUP($A1105,Pit!$A$4:$BA$1686,L$2,FALSE))</f>
        <v>Normal</v>
      </c>
      <c r="M1105" s="14">
        <f>IF($C1105="B",VLOOKUP($A1105,Bat!$A$4:$BG$1500,M$1,FALSE),VLOOKUP($A1105,Pit!$A$4:$BA$1686,M$2,FALSE))</f>
        <v>2</v>
      </c>
      <c r="N1105" s="14">
        <f>IF($C1105="B",VLOOKUP($A1105,Bat!$A$4:$BG$1500,N$1,FALSE),VLOOKUP($A1105,Pit!$A$4:$BA$1686,N$2,FALSE))</f>
        <v>3</v>
      </c>
      <c r="O1105" s="14">
        <f>IF($C1105="B",VLOOKUP($A1105,Bat!$A$4:$BG$1500,O$1,FALSE),VLOOKUP($A1105,Pit!$A$4:$BA$1686,O$2,FALSE))</f>
        <v>2</v>
      </c>
      <c r="P1105" s="14">
        <f>IF($C1105="B",VLOOKUP($A1105,Bat!$A$4:$BG$1500,P$1,FALSE),VLOOKUP($A1105,Pit!$A$4:$BA$1686,P$2,FALSE))</f>
        <v>4</v>
      </c>
      <c r="Q1105" s="15">
        <f>IF($C1105="B",VLOOKUP($A1105,Bat!$A$4:$BG$1500,Q$1,FALSE),VLOOKUP($A1105,Pit!$A$4:$BA$1686,Q$2,FALSE))</f>
        <v>3</v>
      </c>
      <c r="R1105" s="16">
        <f>IF($C1105="B",VLOOKUP($A1105,Bat!$A$4:$BG$1500,R$1,FALSE),VLOOKUP($A1105,Pit!$A$4:$BA$1686,R$2,FALSE))</f>
        <v>99.084609588974317</v>
      </c>
      <c r="S1105" s="17">
        <f>IF($C1105="B",VLOOKUP($A1105,Bat!$A$4:$BG$1500,S$1,FALSE),VLOOKUP($A1105,Pit!$A$4:$BA$1686,S$2,FALSE))</f>
        <v>-1.884882770868195</v>
      </c>
      <c r="T1105" s="48" t="str">
        <f>IF($C1105="B",VLOOKUP($A1105,Bat!$A$4:$BG$1500,T$1,FALSE),VLOOKUP($A1105,Pit!$A$4:$BA$1686,T$2,FALSE))</f>
        <v>$50k</v>
      </c>
      <c r="U1105" s="19">
        <f>IF($C1105="B",VLOOKUP($A1105,Bat!$A$4:$AU$1464,46,FALSE),VLOOKUP($A1105,Pit!$A$4:$BD$1664,55,FALSE))</f>
        <v>800</v>
      </c>
      <c r="V1105" s="19">
        <f>IF($C1105="B",VLOOKUP($A1105,Bat!$A$4:$BA$1464,47,FALSE),VLOOKUP($A1105,Pit!$A$4:$BF$1664,56,FALSE))</f>
        <v>800</v>
      </c>
      <c r="W1105" s="19">
        <f>IF($C1105="B",VLOOKUP($A1105,Bat!$A$4:$BA$1464,48,FALSE),VLOOKUP($A1105,Pit!$A$4:$BF$1664,57,FALSE))</f>
        <v>0</v>
      </c>
      <c r="X1105" s="14">
        <f t="shared" si="76"/>
        <v>1963</v>
      </c>
      <c r="Y1105" s="20">
        <f t="shared" si="77"/>
        <v>1113</v>
      </c>
      <c r="Z1105" s="14" t="str">
        <f>IFERROR(VLOOKUP($D1105,Results37!$F$3:$L$1396,Z$1,FALSE),"")</f>
        <v/>
      </c>
      <c r="AA1105" s="43" t="str">
        <f>IF(ISERROR(VLOOKUP(D1105,Results37!$F$3:$O$1399,AA$1,FALSE)),"",IF(VLOOKUP(D1105,Results37!$F$3:$O$1399,AA$1+1,FALSE)=1,"S"&amp;VLOOKUP(D1105,Results37!$F$3:$O$1399,AA$1,FALSE),VLOOKUP(D1105,Results37!$F$3:$O$1399,AA$1,FALSE)))</f>
        <v/>
      </c>
      <c r="AB1105" s="14" t="str">
        <f>IFERROR(VLOOKUP($D1105,Results37!$F$3:$L$1396,AB$1,FALSE),"")</f>
        <v/>
      </c>
      <c r="AC1105" s="14" t="str">
        <f>IFERROR(VLOOKUP($D1105,Results37!$F$3:$L$1396,AC$1,FALSE),"")</f>
        <v/>
      </c>
      <c r="AD1105" s="14" t="e">
        <f t="shared" si="78"/>
        <v>#VALUE!</v>
      </c>
      <c r="AE1105" s="18" t="str">
        <f>IF(ISERROR(VLOOKUP($AC1105&amp;"-"&amp;$F1105&amp;" "&amp;G1105,Bonuses!$B$1:$G$1006,4,FALSE)),"",INT(VLOOKUP($AC1105&amp;"-"&amp;$F1105&amp;" "&amp;$G1105,Bonuses!$B$1:$G$1006,4,FALSE)))</f>
        <v/>
      </c>
      <c r="AF1105" s="14" t="str">
        <f>IF(ISERROR(VLOOKUP($AC1105&amp;"-"&amp;$F1105,Bonuses!$B$1:$G$1006,5,FALSE)),"",IF(VLOOKUP($AC1105&amp;"-"&amp;$F1105,Bonuses!$B$1:$G$1006,5,FALSE)="","",VLOOKUP($AC1105&amp;"-"&amp;$F1105,Bonuses!$B$1:$G$1006,6,FALSE)&amp;" yrs, "&amp;VLOOKUP($AC1105&amp;"-"&amp;$F1105,Bonuses!$B$1:$G$1006,5,FALSE)))</f>
        <v/>
      </c>
    </row>
    <row r="1106" spans="1:32" s="19" customFormat="1" hidden="1" x14ac:dyDescent="0.3">
      <c r="A1106" s="19">
        <v>18053</v>
      </c>
      <c r="B1106" s="19">
        <f t="shared" si="75"/>
        <v>0</v>
      </c>
      <c r="C1106" s="14" t="str">
        <f>IF(ISNUMBER(IFERROR(VLOOKUP($A1106,Pit!$A$4:$A$600,1,FALSE),"B")),"P","B")</f>
        <v>P</v>
      </c>
      <c r="D1106" s="15">
        <f>IF($C1106="B",VLOOKUP($A1106,Bat!$A$4:$BG$1500,D$1,FALSE),VLOOKUP($A1106,Pit!$A$4:$BA$1686,D$2,FALSE))</f>
        <v>18053</v>
      </c>
      <c r="E1106" s="14" t="str">
        <f>IF($C1106="B",VLOOKUP($A1106,Bat!$A$4:$BG$1500,E$1,FALSE),VLOOKUP($A1106,Pit!$A$4:$BA$1686,E$2,FALSE))</f>
        <v>RP</v>
      </c>
      <c r="F1106" s="14" t="str">
        <f>IF($C1106="B",VLOOKUP($A1106,Bat!$A$4:$BG$1500,F$1,FALSE),VLOOKUP($A1106,Pit!$A$4:$BA$1686,F$2,FALSE))</f>
        <v>Víctor</v>
      </c>
      <c r="G1106" s="14" t="str">
        <f>IF($C1106="B",VLOOKUP($A1106,Bat!$A$4:$BG$1500,G$1,FALSE),VLOOKUP($A1106,Pit!$A$4:$BA$1686,G$2,FALSE))</f>
        <v>Valdés</v>
      </c>
      <c r="H1106" s="14">
        <f>IF($C1106="B",VLOOKUP($A1106,Bat!$A$4:$BG$1500,H$1,FALSE),VLOOKUP($A1106,Pit!$A$4:$BA$1686,H$2,FALSE))</f>
        <v>21</v>
      </c>
      <c r="I1106" s="14" t="str">
        <f>IF($C1106="B",VLOOKUP($A1106,Bat!$A$4:$BG$1500,I$1,FALSE),VLOOKUP($A1106,Pit!$A$4:$BA$1686,I$2,FALSE))</f>
        <v>R</v>
      </c>
      <c r="J1106" s="14" t="str">
        <f>IF($C1106="B",VLOOKUP($A1106,Bat!$A$4:$BG$1500,J$1,FALSE),VLOOKUP($A1106,Pit!$A$4:$BA$1686,J$2,FALSE))</f>
        <v>R</v>
      </c>
      <c r="K1106" s="14" t="str">
        <f>IF($C1106="B",VLOOKUP($A1106,Bat!$A$4:$BG$1500,K$1,FALSE),VLOOKUP($A1106,Pit!$A$4:$BA$1686,K$2,FALSE))</f>
        <v>Normal</v>
      </c>
      <c r="L1106" s="15" t="str">
        <f>IF($C1106="B",VLOOKUP($A1106,Bat!$A$4:$BG$1500,L$1,FALSE),VLOOKUP($A1106,Pit!$A$4:$BA$1686,L$2,FALSE))</f>
        <v>Low</v>
      </c>
      <c r="M1106" s="14">
        <f>IF($C1106="B",VLOOKUP($A1106,Bat!$A$4:$BG$1500,M$1,FALSE),VLOOKUP($A1106,Pit!$A$4:$BA$1686,M$2,FALSE))</f>
        <v>4</v>
      </c>
      <c r="N1106" s="14">
        <f>IF($C1106="B",VLOOKUP($A1106,Bat!$A$4:$BG$1500,N$1,FALSE),VLOOKUP($A1106,Pit!$A$4:$BA$1686,N$2,FALSE))</f>
        <v>1</v>
      </c>
      <c r="O1106" s="14">
        <f>IF($C1106="B",VLOOKUP($A1106,Bat!$A$4:$BG$1500,O$1,FALSE),VLOOKUP($A1106,Pit!$A$4:$BA$1686,O$2,FALSE))</f>
        <v>1</v>
      </c>
      <c r="P1106" s="14" t="str">
        <f>IF($C1106="B",VLOOKUP($A1106,Bat!$A$4:$BG$1500,P$1,FALSE),VLOOKUP($A1106,Pit!$A$4:$BA$1686,P$2,FALSE))</f>
        <v>90-92 Mph</v>
      </c>
      <c r="Q1106" s="15">
        <f>IF($C1106="B",VLOOKUP($A1106,Bat!$A$4:$BG$1500,Q$1,FALSE),VLOOKUP($A1106,Pit!$A$4:$BA$1686,Q$2,FALSE))</f>
        <v>10</v>
      </c>
      <c r="R1106" s="16">
        <f>IF($C1106="B",VLOOKUP($A1106,Bat!$A$4:$BG$1500,R$1,FALSE),VLOOKUP($A1106,Pit!$A$4:$BA$1686,R$2,FALSE))</f>
        <v>84.060331143248192</v>
      </c>
      <c r="S1106" s="17">
        <f>IF($C1106="B",VLOOKUP($A1106,Bat!$A$4:$BG$1500,S$1,FALSE),VLOOKUP($A1106,Pit!$A$4:$BA$1686,S$2,FALSE))</f>
        <v>-1.5627040276367352</v>
      </c>
      <c r="T1106" s="48" t="str">
        <f>IF($C1106="B",VLOOKUP($A1106,Bat!$A$4:$BG$1500,T$1,FALSE),VLOOKUP($A1106,Pit!$A$4:$BA$1686,T$2,FALSE))</f>
        <v>$20k</v>
      </c>
      <c r="U1106" s="19">
        <f>IF($C1106="B",VLOOKUP($A1106,Bat!$A$4:$AU$1464,46,FALSE),VLOOKUP($A1106,Pit!$A$4:$BD$1664,55,FALSE))</f>
        <v>800</v>
      </c>
      <c r="V1106" s="19">
        <f>IF($C1106="B",VLOOKUP($A1106,Bat!$A$4:$BA$1464,47,FALSE),VLOOKUP($A1106,Pit!$A$4:$BF$1664,56,FALSE))</f>
        <v>800</v>
      </c>
      <c r="W1106" s="19">
        <f>IF($C1106="B",VLOOKUP($A1106,Bat!$A$4:$BA$1464,48,FALSE),VLOOKUP($A1106,Pit!$A$4:$BF$1664,57,FALSE))</f>
        <v>0</v>
      </c>
      <c r="X1106" s="14">
        <f t="shared" si="76"/>
        <v>1941</v>
      </c>
      <c r="Y1106" s="20">
        <f t="shared" si="77"/>
        <v>1091</v>
      </c>
      <c r="Z1106" s="14" t="str">
        <f>IFERROR(VLOOKUP($D1106,Results37!$F$3:$L$1396,Z$1,FALSE),"")</f>
        <v/>
      </c>
      <c r="AA1106" s="43" t="str">
        <f>IF(ISERROR(VLOOKUP(D1106,Results37!$F$3:$O$1399,AA$1,FALSE)),"",IF(VLOOKUP(D1106,Results37!$F$3:$O$1399,AA$1+1,FALSE)=1,"S"&amp;VLOOKUP(D1106,Results37!$F$3:$O$1399,AA$1,FALSE),VLOOKUP(D1106,Results37!$F$3:$O$1399,AA$1,FALSE)))</f>
        <v/>
      </c>
      <c r="AB1106" s="14" t="str">
        <f>IFERROR(VLOOKUP($D1106,Results37!$F$3:$L$1396,AB$1,FALSE),"")</f>
        <v/>
      </c>
      <c r="AC1106" s="14" t="str">
        <f>IFERROR(VLOOKUP($D1106,Results37!$F$3:$L$1396,AC$1,FALSE),"")</f>
        <v/>
      </c>
      <c r="AD1106" s="14" t="e">
        <f t="shared" si="78"/>
        <v>#VALUE!</v>
      </c>
      <c r="AE1106" s="18" t="str">
        <f>IF(ISERROR(VLOOKUP($AC1106&amp;"-"&amp;$F1106&amp;" "&amp;G1106,Bonuses!$B$1:$G$1006,4,FALSE)),"",INT(VLOOKUP($AC1106&amp;"-"&amp;$F1106&amp;" "&amp;$G1106,Bonuses!$B$1:$G$1006,4,FALSE)))</f>
        <v/>
      </c>
      <c r="AF1106" s="14" t="str">
        <f>IF(ISERROR(VLOOKUP($AC1106&amp;"-"&amp;$F1106,Bonuses!$B$1:$G$1006,5,FALSE)),"",IF(VLOOKUP($AC1106&amp;"-"&amp;$F1106,Bonuses!$B$1:$G$1006,5,FALSE)="","",VLOOKUP($AC1106&amp;"-"&amp;$F1106,Bonuses!$B$1:$G$1006,6,FALSE)&amp;" yrs, "&amp;VLOOKUP($AC1106&amp;"-"&amp;$F1106,Bonuses!$B$1:$G$1006,5,FALSE)))</f>
        <v/>
      </c>
    </row>
    <row r="1107" spans="1:32" s="19" customFormat="1" hidden="1" x14ac:dyDescent="0.3">
      <c r="A1107" s="19">
        <v>14436</v>
      </c>
      <c r="B1107" s="19">
        <f t="shared" si="75"/>
        <v>0</v>
      </c>
      <c r="C1107" s="14" t="str">
        <f>IF(ISNUMBER(IFERROR(VLOOKUP($A1107,Pit!$A$4:$A$600,1,FALSE),"B")),"P","B")</f>
        <v>P</v>
      </c>
      <c r="D1107" s="15">
        <f>IF($C1107="B",VLOOKUP($A1107,Bat!$A$4:$BG$1500,D$1,FALSE),VLOOKUP($A1107,Pit!$A$4:$BA$1686,D$2,FALSE))</f>
        <v>14436</v>
      </c>
      <c r="E1107" s="14" t="str">
        <f>IF($C1107="B",VLOOKUP($A1107,Bat!$A$4:$BG$1500,E$1,FALSE),VLOOKUP($A1107,Pit!$A$4:$BA$1686,E$2,FALSE))</f>
        <v>RP</v>
      </c>
      <c r="F1107" s="14" t="str">
        <f>IF($C1107="B",VLOOKUP($A1107,Bat!$A$4:$BG$1500,F$1,FALSE),VLOOKUP($A1107,Pit!$A$4:$BA$1686,F$2,FALSE))</f>
        <v>Riccardo</v>
      </c>
      <c r="G1107" s="14" t="str">
        <f>IF($C1107="B",VLOOKUP($A1107,Bat!$A$4:$BG$1500,G$1,FALSE),VLOOKUP($A1107,Pit!$A$4:$BA$1686,G$2,FALSE))</f>
        <v>Vroom</v>
      </c>
      <c r="H1107" s="14">
        <f>IF($C1107="B",VLOOKUP($A1107,Bat!$A$4:$BG$1500,H$1,FALSE),VLOOKUP($A1107,Pit!$A$4:$BA$1686,H$2,FALSE))</f>
        <v>18</v>
      </c>
      <c r="I1107" s="14" t="str">
        <f>IF($C1107="B",VLOOKUP($A1107,Bat!$A$4:$BG$1500,I$1,FALSE),VLOOKUP($A1107,Pit!$A$4:$BA$1686,I$2,FALSE))</f>
        <v>L</v>
      </c>
      <c r="J1107" s="14" t="str">
        <f>IF($C1107="B",VLOOKUP($A1107,Bat!$A$4:$BG$1500,J$1,FALSE),VLOOKUP($A1107,Pit!$A$4:$BA$1686,J$2,FALSE))</f>
        <v>L</v>
      </c>
      <c r="K1107" s="14" t="str">
        <f>IF($C1107="B",VLOOKUP($A1107,Bat!$A$4:$BG$1500,K$1,FALSE),VLOOKUP($A1107,Pit!$A$4:$BA$1686,K$2,FALSE))</f>
        <v>Normal</v>
      </c>
      <c r="L1107" s="15" t="str">
        <f>IF($C1107="B",VLOOKUP($A1107,Bat!$A$4:$BG$1500,L$1,FALSE),VLOOKUP($A1107,Pit!$A$4:$BA$1686,L$2,FALSE))</f>
        <v>Normal</v>
      </c>
      <c r="M1107" s="14">
        <f>IF($C1107="B",VLOOKUP($A1107,Bat!$A$4:$BG$1500,M$1,FALSE),VLOOKUP($A1107,Pit!$A$4:$BA$1686,M$2,FALSE))</f>
        <v>3</v>
      </c>
      <c r="N1107" s="14">
        <f>IF($C1107="B",VLOOKUP($A1107,Bat!$A$4:$BG$1500,N$1,FALSE),VLOOKUP($A1107,Pit!$A$4:$BA$1686,N$2,FALSE))</f>
        <v>1</v>
      </c>
      <c r="O1107" s="14">
        <f>IF($C1107="B",VLOOKUP($A1107,Bat!$A$4:$BG$1500,O$1,FALSE),VLOOKUP($A1107,Pit!$A$4:$BA$1686,O$2,FALSE))</f>
        <v>1</v>
      </c>
      <c r="P1107" s="14" t="str">
        <f>IF($C1107="B",VLOOKUP($A1107,Bat!$A$4:$BG$1500,P$1,FALSE),VLOOKUP($A1107,Pit!$A$4:$BA$1686,P$2,FALSE))</f>
        <v>85-87 Mph</v>
      </c>
      <c r="Q1107" s="15">
        <f>IF($C1107="B",VLOOKUP($A1107,Bat!$A$4:$BG$1500,Q$1,FALSE),VLOOKUP($A1107,Pit!$A$4:$BA$1686,Q$2,FALSE))</f>
        <v>3</v>
      </c>
      <c r="R1107" s="16">
        <f>IF($C1107="B",VLOOKUP($A1107,Bat!$A$4:$BG$1500,R$1,FALSE),VLOOKUP($A1107,Pit!$A$4:$BA$1686,R$2,FALSE))</f>
        <v>81.722628665317018</v>
      </c>
      <c r="S1107" s="17">
        <f>IF($C1107="B",VLOOKUP($A1107,Bat!$A$4:$BG$1500,S$1,FALSE),VLOOKUP($A1107,Pit!$A$4:$BA$1686,S$2,FALSE))</f>
        <v>-1.7783726606345203</v>
      </c>
      <c r="T1107" s="48" t="str">
        <f>IF($C1107="B",VLOOKUP($A1107,Bat!$A$4:$BG$1500,T$1,FALSE),VLOOKUP($A1107,Pit!$A$4:$BA$1686,T$2,FALSE))</f>
        <v>$38k</v>
      </c>
      <c r="U1107" s="19">
        <f>IF($C1107="B",VLOOKUP($A1107,Bat!$A$4:$AU$1464,46,FALSE),VLOOKUP($A1107,Pit!$A$4:$BD$1664,55,FALSE))</f>
        <v>800</v>
      </c>
      <c r="V1107" s="19">
        <f>IF($C1107="B",VLOOKUP($A1107,Bat!$A$4:$BA$1464,47,FALSE),VLOOKUP($A1107,Pit!$A$4:$BF$1664,56,FALSE))</f>
        <v>800</v>
      </c>
      <c r="W1107" s="19">
        <f>IF($C1107="B",VLOOKUP($A1107,Bat!$A$4:$BA$1464,48,FALSE),VLOOKUP($A1107,Pit!$A$4:$BF$1664,57,FALSE))</f>
        <v>0</v>
      </c>
      <c r="X1107" s="14">
        <f t="shared" si="76"/>
        <v>1958</v>
      </c>
      <c r="Y1107" s="20">
        <f t="shared" si="77"/>
        <v>1108</v>
      </c>
      <c r="Z1107" s="14">
        <f>IFERROR(VLOOKUP($D1107,Results37!$F$3:$L$1396,Z$1,FALSE),"")</f>
        <v>605</v>
      </c>
      <c r="AA1107" s="43">
        <f>IF(ISERROR(VLOOKUP(D1107,Results37!$F$3:$O$1399,AA$1,FALSE)),"",IF(VLOOKUP(D1107,Results37!$F$3:$O$1399,AA$1+1,FALSE)=1,"S"&amp;VLOOKUP(D1107,Results37!$F$3:$O$1399,AA$1,FALSE),VLOOKUP(D1107,Results37!$F$3:$O$1399,AA$1,FALSE)))</f>
        <v>20</v>
      </c>
      <c r="AB1107" s="14">
        <f>IFERROR(VLOOKUP($D1107,Results37!$F$3:$L$1396,AB$1,FALSE),"")</f>
        <v>9</v>
      </c>
      <c r="AC1107" s="14" t="str">
        <f>IFERROR(VLOOKUP($D1107,Results37!$F$3:$L$1396,AC$1,FALSE),"")</f>
        <v>Niihama-shi Ghosts</v>
      </c>
      <c r="AD1107" s="14">
        <f t="shared" si="78"/>
        <v>1353</v>
      </c>
      <c r="AE1107" s="18" t="str">
        <f>IF(ISERROR(VLOOKUP($AC1107&amp;"-"&amp;$F1107&amp;" "&amp;G1107,Bonuses!$B$1:$G$1006,4,FALSE)),"",INT(VLOOKUP($AC1107&amp;"-"&amp;$F1107&amp;" "&amp;$G1107,Bonuses!$B$1:$G$1006,4,FALSE)))</f>
        <v/>
      </c>
      <c r="AF1107" s="14" t="str">
        <f>IF(ISERROR(VLOOKUP($AC1107&amp;"-"&amp;$F1107,Bonuses!$B$1:$G$1006,5,FALSE)),"",IF(VLOOKUP($AC1107&amp;"-"&amp;$F1107,Bonuses!$B$1:$G$1006,5,FALSE)="","",VLOOKUP($AC1107&amp;"-"&amp;$F1107,Bonuses!$B$1:$G$1006,6,FALSE)&amp;" yrs, "&amp;VLOOKUP($AC1107&amp;"-"&amp;$F1107,Bonuses!$B$1:$G$1006,5,FALSE)))</f>
        <v/>
      </c>
    </row>
    <row r="1108" spans="1:32" s="19" customFormat="1" hidden="1" x14ac:dyDescent="0.3">
      <c r="A1108" s="19">
        <v>9192</v>
      </c>
      <c r="B1108" s="19">
        <f t="shared" si="75"/>
        <v>0</v>
      </c>
      <c r="C1108" s="14" t="str">
        <f>IF(ISNUMBER(IFERROR(VLOOKUP($A1108,Pit!$A$4:$A$600,1,FALSE),"B")),"P","B")</f>
        <v>B</v>
      </c>
      <c r="D1108" s="15">
        <f>IF($C1108="B",VLOOKUP($A1108,Bat!$A$4:$BG$1500,D$1,FALSE),VLOOKUP($A1108,Pit!$A$4:$BA$1686,D$2,FALSE))</f>
        <v>9192</v>
      </c>
      <c r="E1108" s="14" t="str">
        <f>IF($C1108="B",VLOOKUP($A1108,Bat!$A$4:$BG$1500,E$1,FALSE),VLOOKUP($A1108,Pit!$A$4:$BA$1686,E$2,FALSE))</f>
        <v>C</v>
      </c>
      <c r="F1108" s="14" t="str">
        <f>IF($C1108="B",VLOOKUP($A1108,Bat!$A$4:$BG$1500,F$1,FALSE),VLOOKUP($A1108,Pit!$A$4:$BA$1686,F$2,FALSE))</f>
        <v>Curtis</v>
      </c>
      <c r="G1108" s="14" t="str">
        <f>IF($C1108="B",VLOOKUP($A1108,Bat!$A$4:$BG$1500,G$1,FALSE),VLOOKUP($A1108,Pit!$A$4:$BA$1686,G$2,FALSE))</f>
        <v>Joyce</v>
      </c>
      <c r="H1108" s="14">
        <f>IF($C1108="B",VLOOKUP($A1108,Bat!$A$4:$BG$1500,H$1,FALSE),VLOOKUP($A1108,Pit!$A$4:$BA$1686,H$2,FALSE))</f>
        <v>21</v>
      </c>
      <c r="I1108" s="14" t="str">
        <f>IF($C1108="B",VLOOKUP($A1108,Bat!$A$4:$BG$1500,I$1,FALSE),VLOOKUP($A1108,Pit!$A$4:$BA$1686,I$2,FALSE))</f>
        <v>R</v>
      </c>
      <c r="J1108" s="14" t="str">
        <f>IF($C1108="B",VLOOKUP($A1108,Bat!$A$4:$BG$1500,J$1,FALSE),VLOOKUP($A1108,Pit!$A$4:$BA$1686,J$2,FALSE))</f>
        <v>R</v>
      </c>
      <c r="K1108" s="14" t="str">
        <f>IF($C1108="B",VLOOKUP($A1108,Bat!$A$4:$BG$1500,K$1,FALSE),VLOOKUP($A1108,Pit!$A$4:$BA$1686,K$2,FALSE))</f>
        <v>Low</v>
      </c>
      <c r="L1108" s="15" t="str">
        <f>IF($C1108="B",VLOOKUP($A1108,Bat!$A$4:$BG$1500,L$1,FALSE),VLOOKUP($A1108,Pit!$A$4:$BA$1686,L$2,FALSE))</f>
        <v>Normal</v>
      </c>
      <c r="M1108" s="14">
        <f>IF($C1108="B",VLOOKUP($A1108,Bat!$A$4:$BG$1500,M$1,FALSE),VLOOKUP($A1108,Pit!$A$4:$BA$1686,M$2,FALSE))</f>
        <v>2</v>
      </c>
      <c r="N1108" s="14">
        <f>IF($C1108="B",VLOOKUP($A1108,Bat!$A$4:$BG$1500,N$1,FALSE),VLOOKUP($A1108,Pit!$A$4:$BA$1686,N$2,FALSE))</f>
        <v>2</v>
      </c>
      <c r="O1108" s="14">
        <f>IF($C1108="B",VLOOKUP($A1108,Bat!$A$4:$BG$1500,O$1,FALSE),VLOOKUP($A1108,Pit!$A$4:$BA$1686,O$2,FALSE))</f>
        <v>3</v>
      </c>
      <c r="P1108" s="14">
        <f>IF($C1108="B",VLOOKUP($A1108,Bat!$A$4:$BG$1500,P$1,FALSE),VLOOKUP($A1108,Pit!$A$4:$BA$1686,P$2,FALSE))</f>
        <v>4</v>
      </c>
      <c r="Q1108" s="15">
        <f>IF($C1108="B",VLOOKUP($A1108,Bat!$A$4:$BG$1500,Q$1,FALSE),VLOOKUP($A1108,Pit!$A$4:$BA$1686,Q$2,FALSE))</f>
        <v>2</v>
      </c>
      <c r="R1108" s="16">
        <f>IF($C1108="B",VLOOKUP($A1108,Bat!$A$4:$BG$1500,R$1,FALSE),VLOOKUP($A1108,Pit!$A$4:$BA$1686,R$2,FALSE))</f>
        <v>98.983326896069826</v>
      </c>
      <c r="S1108" s="17">
        <f>IF($C1108="B",VLOOKUP($A1108,Bat!$A$4:$BG$1500,S$1,FALSE),VLOOKUP($A1108,Pit!$A$4:$BA$1686,S$2,FALSE))</f>
        <v>-1.9060395886453498</v>
      </c>
      <c r="T1108" s="48" t="str">
        <f>IF($C1108="B",VLOOKUP($A1108,Bat!$A$4:$BG$1500,T$1,FALSE),VLOOKUP($A1108,Pit!$A$4:$BA$1686,T$2,FALSE))</f>
        <v>$20k</v>
      </c>
      <c r="U1108" s="19">
        <f>IF($C1108="B",VLOOKUP($A1108,Bat!$A$4:$AU$1464,46,FALSE),VLOOKUP($A1108,Pit!$A$4:$BD$1664,55,FALSE))</f>
        <v>800</v>
      </c>
      <c r="V1108" s="19">
        <f>IF($C1108="B",VLOOKUP($A1108,Bat!$A$4:$BA$1464,47,FALSE),VLOOKUP($A1108,Pit!$A$4:$BF$1664,56,FALSE))</f>
        <v>800</v>
      </c>
      <c r="W1108" s="19">
        <f>IF($C1108="B",VLOOKUP($A1108,Bat!$A$4:$BA$1464,48,FALSE),VLOOKUP($A1108,Pit!$A$4:$BF$1664,57,FALSE))</f>
        <v>0</v>
      </c>
      <c r="X1108" s="14">
        <f t="shared" si="76"/>
        <v>1965</v>
      </c>
      <c r="Y1108" s="20">
        <f t="shared" si="77"/>
        <v>1115</v>
      </c>
      <c r="Z1108" s="14" t="str">
        <f>IFERROR(VLOOKUP($D1108,Results37!$F$3:$L$1396,Z$1,FALSE),"")</f>
        <v/>
      </c>
      <c r="AA1108" s="43" t="str">
        <f>IF(ISERROR(VLOOKUP(D1108,Results37!$F$3:$O$1399,AA$1,FALSE)),"",IF(VLOOKUP(D1108,Results37!$F$3:$O$1399,AA$1+1,FALSE)=1,"S"&amp;VLOOKUP(D1108,Results37!$F$3:$O$1399,AA$1,FALSE),VLOOKUP(D1108,Results37!$F$3:$O$1399,AA$1,FALSE)))</f>
        <v/>
      </c>
      <c r="AB1108" s="14" t="str">
        <f>IFERROR(VLOOKUP($D1108,Results37!$F$3:$L$1396,AB$1,FALSE),"")</f>
        <v/>
      </c>
      <c r="AC1108" s="14" t="str">
        <f>IFERROR(VLOOKUP($D1108,Results37!$F$3:$L$1396,AC$1,FALSE),"")</f>
        <v/>
      </c>
      <c r="AD1108" s="14" t="e">
        <f t="shared" si="78"/>
        <v>#VALUE!</v>
      </c>
      <c r="AE1108" s="18" t="str">
        <f>IF(ISERROR(VLOOKUP($AC1108&amp;"-"&amp;$F1108&amp;" "&amp;G1108,Bonuses!$B$1:$G$1006,4,FALSE)),"",INT(VLOOKUP($AC1108&amp;"-"&amp;$F1108&amp;" "&amp;$G1108,Bonuses!$B$1:$G$1006,4,FALSE)))</f>
        <v/>
      </c>
      <c r="AF1108" s="14" t="str">
        <f>IF(ISERROR(VLOOKUP($AC1108&amp;"-"&amp;$F1108,Bonuses!$B$1:$G$1006,5,FALSE)),"",IF(VLOOKUP($AC1108&amp;"-"&amp;$F1108,Bonuses!$B$1:$G$1006,5,FALSE)="","",VLOOKUP($AC1108&amp;"-"&amp;$F1108,Bonuses!$B$1:$G$1006,6,FALSE)&amp;" yrs, "&amp;VLOOKUP($AC1108&amp;"-"&amp;$F1108,Bonuses!$B$1:$G$1006,5,FALSE)))</f>
        <v/>
      </c>
    </row>
    <row r="1109" spans="1:32" s="19" customFormat="1" hidden="1" x14ac:dyDescent="0.3">
      <c r="A1109" s="19">
        <v>7501</v>
      </c>
      <c r="B1109" s="19">
        <f t="shared" si="75"/>
        <v>0</v>
      </c>
      <c r="C1109" s="14" t="str">
        <f>IF(ISNUMBER(IFERROR(VLOOKUP($A1109,Pit!$A$4:$A$600,1,FALSE),"B")),"P","B")</f>
        <v>B</v>
      </c>
      <c r="D1109" s="15">
        <f>IF($C1109="B",VLOOKUP($A1109,Bat!$A$4:$BG$1500,D$1,FALSE),VLOOKUP($A1109,Pit!$A$4:$BA$1686,D$2,FALSE))</f>
        <v>7501</v>
      </c>
      <c r="E1109" s="14" t="str">
        <f>IF($C1109="B",VLOOKUP($A1109,Bat!$A$4:$BG$1500,E$1,FALSE),VLOOKUP($A1109,Pit!$A$4:$BA$1686,E$2,FALSE))</f>
        <v>C</v>
      </c>
      <c r="F1109" s="14" t="str">
        <f>IF($C1109="B",VLOOKUP($A1109,Bat!$A$4:$BG$1500,F$1,FALSE),VLOOKUP($A1109,Pit!$A$4:$BA$1686,F$2,FALSE))</f>
        <v>Willie</v>
      </c>
      <c r="G1109" s="14" t="str">
        <f>IF($C1109="B",VLOOKUP($A1109,Bat!$A$4:$BG$1500,G$1,FALSE),VLOOKUP($A1109,Pit!$A$4:$BA$1686,G$2,FALSE))</f>
        <v>Newman</v>
      </c>
      <c r="H1109" s="14">
        <f>IF($C1109="B",VLOOKUP($A1109,Bat!$A$4:$BG$1500,H$1,FALSE),VLOOKUP($A1109,Pit!$A$4:$BA$1686,H$2,FALSE))</f>
        <v>22</v>
      </c>
      <c r="I1109" s="14" t="str">
        <f>IF($C1109="B",VLOOKUP($A1109,Bat!$A$4:$BG$1500,I$1,FALSE),VLOOKUP($A1109,Pit!$A$4:$BA$1686,I$2,FALSE))</f>
        <v>S</v>
      </c>
      <c r="J1109" s="14" t="str">
        <f>IF($C1109="B",VLOOKUP($A1109,Bat!$A$4:$BG$1500,J$1,FALSE),VLOOKUP($A1109,Pit!$A$4:$BA$1686,J$2,FALSE))</f>
        <v>R</v>
      </c>
      <c r="K1109" s="14" t="str">
        <f>IF($C1109="B",VLOOKUP($A1109,Bat!$A$4:$BG$1500,K$1,FALSE),VLOOKUP($A1109,Pit!$A$4:$BA$1686,K$2,FALSE))</f>
        <v>Low</v>
      </c>
      <c r="L1109" s="15" t="str">
        <f>IF($C1109="B",VLOOKUP($A1109,Bat!$A$4:$BG$1500,L$1,FALSE),VLOOKUP($A1109,Pit!$A$4:$BA$1686,L$2,FALSE))</f>
        <v>Normal</v>
      </c>
      <c r="M1109" s="14">
        <f>IF($C1109="B",VLOOKUP($A1109,Bat!$A$4:$BG$1500,M$1,FALSE),VLOOKUP($A1109,Pit!$A$4:$BA$1686,M$2,FALSE))</f>
        <v>2</v>
      </c>
      <c r="N1109" s="14">
        <f>IF($C1109="B",VLOOKUP($A1109,Bat!$A$4:$BG$1500,N$1,FALSE),VLOOKUP($A1109,Pit!$A$4:$BA$1686,N$2,FALSE))</f>
        <v>2</v>
      </c>
      <c r="O1109" s="14">
        <f>IF($C1109="B",VLOOKUP($A1109,Bat!$A$4:$BG$1500,O$1,FALSE),VLOOKUP($A1109,Pit!$A$4:$BA$1686,O$2,FALSE))</f>
        <v>3</v>
      </c>
      <c r="P1109" s="14">
        <f>IF($C1109="B",VLOOKUP($A1109,Bat!$A$4:$BG$1500,P$1,FALSE),VLOOKUP($A1109,Pit!$A$4:$BA$1686,P$2,FALSE))</f>
        <v>4</v>
      </c>
      <c r="Q1109" s="15">
        <f>IF($C1109="B",VLOOKUP($A1109,Bat!$A$4:$BG$1500,Q$1,FALSE),VLOOKUP($A1109,Pit!$A$4:$BA$1686,Q$2,FALSE))</f>
        <v>2</v>
      </c>
      <c r="R1109" s="16">
        <f>IF($C1109="B",VLOOKUP($A1109,Bat!$A$4:$BG$1500,R$1,FALSE),VLOOKUP($A1109,Pit!$A$4:$BA$1686,R$2,FALSE))</f>
        <v>98.983326896069826</v>
      </c>
      <c r="S1109" s="17">
        <f>IF($C1109="B",VLOOKUP($A1109,Bat!$A$4:$BG$1500,S$1,FALSE),VLOOKUP($A1109,Pit!$A$4:$BA$1686,S$2,FALSE))</f>
        <v>-1.9060395886453498</v>
      </c>
      <c r="T1109" s="48" t="str">
        <f>IF($C1109="B",VLOOKUP($A1109,Bat!$A$4:$BG$1500,T$1,FALSE),VLOOKUP($A1109,Pit!$A$4:$BA$1686,T$2,FALSE))</f>
        <v>-</v>
      </c>
      <c r="U1109" s="19">
        <f>IF($C1109="B",VLOOKUP($A1109,Bat!$A$4:$AU$1464,46,FALSE),VLOOKUP($A1109,Pit!$A$4:$BD$1664,55,FALSE))</f>
        <v>800</v>
      </c>
      <c r="V1109" s="19">
        <f>IF($C1109="B",VLOOKUP($A1109,Bat!$A$4:$BA$1464,47,FALSE),VLOOKUP($A1109,Pit!$A$4:$BF$1664,56,FALSE))</f>
        <v>800</v>
      </c>
      <c r="W1109" s="19">
        <f>IF($C1109="B",VLOOKUP($A1109,Bat!$A$4:$BA$1464,48,FALSE),VLOOKUP($A1109,Pit!$A$4:$BF$1664,57,FALSE))</f>
        <v>0</v>
      </c>
      <c r="X1109" s="14">
        <f t="shared" si="76"/>
        <v>1965</v>
      </c>
      <c r="Y1109" s="20">
        <f t="shared" si="77"/>
        <v>1115</v>
      </c>
      <c r="Z1109" s="14" t="str">
        <f>IFERROR(VLOOKUP($D1109,Results37!$F$3:$L$1396,Z$1,FALSE),"")</f>
        <v/>
      </c>
      <c r="AA1109" s="43" t="str">
        <f>IF(ISERROR(VLOOKUP(D1109,Results37!$F$3:$O$1399,AA$1,FALSE)),"",IF(VLOOKUP(D1109,Results37!$F$3:$O$1399,AA$1+1,FALSE)=1,"S"&amp;VLOOKUP(D1109,Results37!$F$3:$O$1399,AA$1,FALSE),VLOOKUP(D1109,Results37!$F$3:$O$1399,AA$1,FALSE)))</f>
        <v/>
      </c>
      <c r="AB1109" s="14" t="str">
        <f>IFERROR(VLOOKUP($D1109,Results37!$F$3:$L$1396,AB$1,FALSE),"")</f>
        <v/>
      </c>
      <c r="AC1109" s="14" t="str">
        <f>IFERROR(VLOOKUP($D1109,Results37!$F$3:$L$1396,AC$1,FALSE),"")</f>
        <v/>
      </c>
      <c r="AD1109" s="14" t="e">
        <f t="shared" si="78"/>
        <v>#VALUE!</v>
      </c>
      <c r="AE1109" s="18" t="str">
        <f>IF(ISERROR(VLOOKUP($AC1109&amp;"-"&amp;$F1109&amp;" "&amp;G1109,Bonuses!$B$1:$G$1006,4,FALSE)),"",INT(VLOOKUP($AC1109&amp;"-"&amp;$F1109&amp;" "&amp;$G1109,Bonuses!$B$1:$G$1006,4,FALSE)))</f>
        <v/>
      </c>
      <c r="AF1109" s="14" t="str">
        <f>IF(ISERROR(VLOOKUP($AC1109&amp;"-"&amp;$F1109,Bonuses!$B$1:$G$1006,5,FALSE)),"",IF(VLOOKUP($AC1109&amp;"-"&amp;$F1109,Bonuses!$B$1:$G$1006,5,FALSE)="","",VLOOKUP($AC1109&amp;"-"&amp;$F1109,Bonuses!$B$1:$G$1006,6,FALSE)&amp;" yrs, "&amp;VLOOKUP($AC1109&amp;"-"&amp;$F1109,Bonuses!$B$1:$G$1006,5,FALSE)))</f>
        <v/>
      </c>
    </row>
    <row r="1110" spans="1:32" s="19" customFormat="1" hidden="1" x14ac:dyDescent="0.3">
      <c r="A1110" s="19">
        <v>10573</v>
      </c>
      <c r="B1110" s="19">
        <f t="shared" si="75"/>
        <v>0</v>
      </c>
      <c r="C1110" s="14" t="str">
        <f>IF(ISNUMBER(IFERROR(VLOOKUP($A1110,Pit!$A$4:$A$600,1,FALSE),"B")),"P","B")</f>
        <v>P</v>
      </c>
      <c r="D1110" s="15">
        <f>IF($C1110="B",VLOOKUP($A1110,Bat!$A$4:$BG$1500,D$1,FALSE),VLOOKUP($A1110,Pit!$A$4:$BA$1686,D$2,FALSE))</f>
        <v>10573</v>
      </c>
      <c r="E1110" s="14" t="str">
        <f>IF($C1110="B",VLOOKUP($A1110,Bat!$A$4:$BG$1500,E$1,FALSE),VLOOKUP($A1110,Pit!$A$4:$BA$1686,E$2,FALSE))</f>
        <v>RP</v>
      </c>
      <c r="F1110" s="14" t="str">
        <f>IF($C1110="B",VLOOKUP($A1110,Bat!$A$4:$BG$1500,F$1,FALSE),VLOOKUP($A1110,Pit!$A$4:$BA$1686,F$2,FALSE))</f>
        <v>Ramón</v>
      </c>
      <c r="G1110" s="14" t="str">
        <f>IF($C1110="B",VLOOKUP($A1110,Bat!$A$4:$BG$1500,G$1,FALSE),VLOOKUP($A1110,Pit!$A$4:$BA$1686,G$2,FALSE))</f>
        <v>Ruíz</v>
      </c>
      <c r="H1110" s="14">
        <f>IF($C1110="B",VLOOKUP($A1110,Bat!$A$4:$BG$1500,H$1,FALSE),VLOOKUP($A1110,Pit!$A$4:$BA$1686,H$2,FALSE))</f>
        <v>21</v>
      </c>
      <c r="I1110" s="14" t="str">
        <f>IF($C1110="B",VLOOKUP($A1110,Bat!$A$4:$BG$1500,I$1,FALSE),VLOOKUP($A1110,Pit!$A$4:$BA$1686,I$2,FALSE))</f>
        <v>R</v>
      </c>
      <c r="J1110" s="14" t="str">
        <f>IF($C1110="B",VLOOKUP($A1110,Bat!$A$4:$BG$1500,J$1,FALSE),VLOOKUP($A1110,Pit!$A$4:$BA$1686,J$2,FALSE))</f>
        <v>R</v>
      </c>
      <c r="K1110" s="14" t="str">
        <f>IF($C1110="B",VLOOKUP($A1110,Bat!$A$4:$BG$1500,K$1,FALSE),VLOOKUP($A1110,Pit!$A$4:$BA$1686,K$2,FALSE))</f>
        <v>Normal</v>
      </c>
      <c r="L1110" s="15" t="str">
        <f>IF($C1110="B",VLOOKUP($A1110,Bat!$A$4:$BG$1500,L$1,FALSE),VLOOKUP($A1110,Pit!$A$4:$BA$1686,L$2,FALSE))</f>
        <v>Normal</v>
      </c>
      <c r="M1110" s="14">
        <f>IF($C1110="B",VLOOKUP($A1110,Bat!$A$4:$BG$1500,M$1,FALSE),VLOOKUP($A1110,Pit!$A$4:$BA$1686,M$2,FALSE))</f>
        <v>3</v>
      </c>
      <c r="N1110" s="14">
        <f>IF($C1110="B",VLOOKUP($A1110,Bat!$A$4:$BG$1500,N$1,FALSE),VLOOKUP($A1110,Pit!$A$4:$BA$1686,N$2,FALSE))</f>
        <v>1</v>
      </c>
      <c r="O1110" s="14">
        <f>IF($C1110="B",VLOOKUP($A1110,Bat!$A$4:$BG$1500,O$1,FALSE),VLOOKUP($A1110,Pit!$A$4:$BA$1686,O$2,FALSE))</f>
        <v>2</v>
      </c>
      <c r="P1110" s="14" t="str">
        <f>IF($C1110="B",VLOOKUP($A1110,Bat!$A$4:$BG$1500,P$1,FALSE),VLOOKUP($A1110,Pit!$A$4:$BA$1686,P$2,FALSE))</f>
        <v>86-88 Mph</v>
      </c>
      <c r="Q1110" s="15">
        <f>IF($C1110="B",VLOOKUP($A1110,Bat!$A$4:$BG$1500,Q$1,FALSE),VLOOKUP($A1110,Pit!$A$4:$BA$1686,Q$2,FALSE))</f>
        <v>4</v>
      </c>
      <c r="R1110" s="16">
        <f>IF($C1110="B",VLOOKUP($A1110,Bat!$A$4:$BG$1500,R$1,FALSE),VLOOKUP($A1110,Pit!$A$4:$BA$1686,R$2,FALSE))</f>
        <v>81.096514882593709</v>
      </c>
      <c r="S1110" s="17">
        <f>IF($C1110="B",VLOOKUP($A1110,Bat!$A$4:$BG$1500,S$1,FALSE),VLOOKUP($A1110,Pit!$A$4:$BA$1686,S$2,FALSE))</f>
        <v>-1.8361358297699315</v>
      </c>
      <c r="T1110" s="48" t="str">
        <f>IF($C1110="B",VLOOKUP($A1110,Bat!$A$4:$BG$1500,T$1,FALSE),VLOOKUP($A1110,Pit!$A$4:$BA$1686,T$2,FALSE))</f>
        <v>$34k</v>
      </c>
      <c r="U1110" s="19">
        <f>IF($C1110="B",VLOOKUP($A1110,Bat!$A$4:$AU$1464,46,FALSE),VLOOKUP($A1110,Pit!$A$4:$BD$1664,55,FALSE))</f>
        <v>800</v>
      </c>
      <c r="V1110" s="19">
        <f>IF($C1110="B",VLOOKUP($A1110,Bat!$A$4:$BA$1464,47,FALSE),VLOOKUP($A1110,Pit!$A$4:$BF$1664,56,FALSE))</f>
        <v>800</v>
      </c>
      <c r="W1110" s="19">
        <f>IF($C1110="B",VLOOKUP($A1110,Bat!$A$4:$BA$1464,48,FALSE),VLOOKUP($A1110,Pit!$A$4:$BF$1664,57,FALSE))</f>
        <v>0</v>
      </c>
      <c r="X1110" s="14">
        <f t="shared" si="76"/>
        <v>1961</v>
      </c>
      <c r="Y1110" s="20">
        <f t="shared" si="77"/>
        <v>1111</v>
      </c>
      <c r="Z1110" s="14" t="str">
        <f>IFERROR(VLOOKUP($D1110,Results37!$F$3:$L$1396,Z$1,FALSE),"")</f>
        <v/>
      </c>
      <c r="AA1110" s="43" t="str">
        <f>IF(ISERROR(VLOOKUP(D1110,Results37!$F$3:$O$1399,AA$1,FALSE)),"",IF(VLOOKUP(D1110,Results37!$F$3:$O$1399,AA$1+1,FALSE)=1,"S"&amp;VLOOKUP(D1110,Results37!$F$3:$O$1399,AA$1,FALSE),VLOOKUP(D1110,Results37!$F$3:$O$1399,AA$1,FALSE)))</f>
        <v/>
      </c>
      <c r="AB1110" s="14" t="str">
        <f>IFERROR(VLOOKUP($D1110,Results37!$F$3:$L$1396,AB$1,FALSE),"")</f>
        <v/>
      </c>
      <c r="AC1110" s="14" t="str">
        <f>IFERROR(VLOOKUP($D1110,Results37!$F$3:$L$1396,AC$1,FALSE),"")</f>
        <v/>
      </c>
      <c r="AD1110" s="14" t="e">
        <f t="shared" si="78"/>
        <v>#VALUE!</v>
      </c>
      <c r="AE1110" s="18" t="str">
        <f>IF(ISERROR(VLOOKUP($AC1110&amp;"-"&amp;$F1110&amp;" "&amp;G1110,Bonuses!$B$1:$G$1006,4,FALSE)),"",INT(VLOOKUP($AC1110&amp;"-"&amp;$F1110&amp;" "&amp;$G1110,Bonuses!$B$1:$G$1006,4,FALSE)))</f>
        <v/>
      </c>
      <c r="AF1110" s="14" t="str">
        <f>IF(ISERROR(VLOOKUP($AC1110&amp;"-"&amp;$F1110,Bonuses!$B$1:$G$1006,5,FALSE)),"",IF(VLOOKUP($AC1110&amp;"-"&amp;$F1110,Bonuses!$B$1:$G$1006,5,FALSE)="","",VLOOKUP($AC1110&amp;"-"&amp;$F1110,Bonuses!$B$1:$G$1006,6,FALSE)&amp;" yrs, "&amp;VLOOKUP($AC1110&amp;"-"&amp;$F1110,Bonuses!$B$1:$G$1006,5,FALSE)))</f>
        <v/>
      </c>
    </row>
    <row r="1111" spans="1:32" s="19" customFormat="1" hidden="1" x14ac:dyDescent="0.3">
      <c r="A1111" s="19">
        <v>13156</v>
      </c>
      <c r="B1111" s="19">
        <f t="shared" si="75"/>
        <v>0</v>
      </c>
      <c r="C1111" s="14" t="str">
        <f>IF(ISNUMBER(IFERROR(VLOOKUP($A1111,Pit!$A$4:$A$600,1,FALSE),"B")),"P","B")</f>
        <v>P</v>
      </c>
      <c r="D1111" s="15">
        <f>IF($C1111="B",VLOOKUP($A1111,Bat!$A$4:$BG$1500,D$1,FALSE),VLOOKUP($A1111,Pit!$A$4:$BA$1686,D$2,FALSE))</f>
        <v>13156</v>
      </c>
      <c r="E1111" s="14" t="str">
        <f>IF($C1111="B",VLOOKUP($A1111,Bat!$A$4:$BG$1500,E$1,FALSE),VLOOKUP($A1111,Pit!$A$4:$BA$1686,E$2,FALSE))</f>
        <v>RP</v>
      </c>
      <c r="F1111" s="14" t="str">
        <f>IF($C1111="B",VLOOKUP($A1111,Bat!$A$4:$BG$1500,F$1,FALSE),VLOOKUP($A1111,Pit!$A$4:$BA$1686,F$2,FALSE))</f>
        <v>Tomás</v>
      </c>
      <c r="G1111" s="14" t="str">
        <f>IF($C1111="B",VLOOKUP($A1111,Bat!$A$4:$BG$1500,G$1,FALSE),VLOOKUP($A1111,Pit!$A$4:$BA$1686,G$2,FALSE))</f>
        <v>Castro</v>
      </c>
      <c r="H1111" s="14">
        <f>IF($C1111="B",VLOOKUP($A1111,Bat!$A$4:$BG$1500,H$1,FALSE),VLOOKUP($A1111,Pit!$A$4:$BA$1686,H$2,FALSE))</f>
        <v>21</v>
      </c>
      <c r="I1111" s="14" t="str">
        <f>IF($C1111="B",VLOOKUP($A1111,Bat!$A$4:$BG$1500,I$1,FALSE),VLOOKUP($A1111,Pit!$A$4:$BA$1686,I$2,FALSE))</f>
        <v>R</v>
      </c>
      <c r="J1111" s="14" t="str">
        <f>IF($C1111="B",VLOOKUP($A1111,Bat!$A$4:$BG$1500,J$1,FALSE),VLOOKUP($A1111,Pit!$A$4:$BA$1686,J$2,FALSE))</f>
        <v>R</v>
      </c>
      <c r="K1111" s="14" t="str">
        <f>IF($C1111="B",VLOOKUP($A1111,Bat!$A$4:$BG$1500,K$1,FALSE),VLOOKUP($A1111,Pit!$A$4:$BA$1686,K$2,FALSE))</f>
        <v>Low</v>
      </c>
      <c r="L1111" s="15" t="str">
        <f>IF($C1111="B",VLOOKUP($A1111,Bat!$A$4:$BG$1500,L$1,FALSE),VLOOKUP($A1111,Pit!$A$4:$BA$1686,L$2,FALSE))</f>
        <v>Normal</v>
      </c>
      <c r="M1111" s="14">
        <f>IF($C1111="B",VLOOKUP($A1111,Bat!$A$4:$BG$1500,M$1,FALSE),VLOOKUP($A1111,Pit!$A$4:$BA$1686,M$2,FALSE))</f>
        <v>3</v>
      </c>
      <c r="N1111" s="14">
        <f>IF($C1111="B",VLOOKUP($A1111,Bat!$A$4:$BG$1500,N$1,FALSE),VLOOKUP($A1111,Pit!$A$4:$BA$1686,N$2,FALSE))</f>
        <v>2</v>
      </c>
      <c r="O1111" s="14">
        <f>IF($C1111="B",VLOOKUP($A1111,Bat!$A$4:$BG$1500,O$1,FALSE),VLOOKUP($A1111,Pit!$A$4:$BA$1686,O$2,FALSE))</f>
        <v>1</v>
      </c>
      <c r="P1111" s="14" t="str">
        <f>IF($C1111="B",VLOOKUP($A1111,Bat!$A$4:$BG$1500,P$1,FALSE),VLOOKUP($A1111,Pit!$A$4:$BA$1686,P$2,FALSE))</f>
        <v>89-91 Mph</v>
      </c>
      <c r="Q1111" s="15">
        <f>IF($C1111="B",VLOOKUP($A1111,Bat!$A$4:$BG$1500,Q$1,FALSE),VLOOKUP($A1111,Pit!$A$4:$BA$1686,Q$2,FALSE))</f>
        <v>4</v>
      </c>
      <c r="R1111" s="16">
        <f>IF($C1111="B",VLOOKUP($A1111,Bat!$A$4:$BG$1500,R$1,FALSE),VLOOKUP($A1111,Pit!$A$4:$BA$1686,R$2,FALSE))</f>
        <v>83.270505410360997</v>
      </c>
      <c r="S1111" s="17">
        <f>IF($C1111="B",VLOOKUP($A1111,Bat!$A$4:$BG$1500,S$1,FALSE),VLOOKUP($A1111,Pit!$A$4:$BA$1686,S$2,FALSE))</f>
        <v>-1.6355707152183832</v>
      </c>
      <c r="T1111" s="48" t="str">
        <f>IF($C1111="B",VLOOKUP($A1111,Bat!$A$4:$BG$1500,T$1,FALSE),VLOOKUP($A1111,Pit!$A$4:$BA$1686,T$2,FALSE))</f>
        <v>$20k</v>
      </c>
      <c r="U1111" s="19">
        <f>IF($C1111="B",VLOOKUP($A1111,Bat!$A$4:$AU$1464,46,FALSE),VLOOKUP($A1111,Pit!$A$4:$BD$1664,55,FALSE))</f>
        <v>800</v>
      </c>
      <c r="V1111" s="19">
        <f>IF($C1111="B",VLOOKUP($A1111,Bat!$A$4:$BA$1464,47,FALSE),VLOOKUP($A1111,Pit!$A$4:$BF$1664,56,FALSE))</f>
        <v>800</v>
      </c>
      <c r="W1111" s="19">
        <f>IF($C1111="B",VLOOKUP($A1111,Bat!$A$4:$BA$1464,48,FALSE),VLOOKUP($A1111,Pit!$A$4:$BF$1664,57,FALSE))</f>
        <v>0</v>
      </c>
      <c r="X1111" s="14">
        <f t="shared" si="76"/>
        <v>1947</v>
      </c>
      <c r="Y1111" s="20">
        <f t="shared" si="77"/>
        <v>1097</v>
      </c>
      <c r="Z1111" s="14" t="str">
        <f>IFERROR(VLOOKUP($D1111,Results37!$F$3:$L$1396,Z$1,FALSE),"")</f>
        <v/>
      </c>
      <c r="AA1111" s="43" t="str">
        <f>IF(ISERROR(VLOOKUP(D1111,Results37!$F$3:$O$1399,AA$1,FALSE)),"",IF(VLOOKUP(D1111,Results37!$F$3:$O$1399,AA$1+1,FALSE)=1,"S"&amp;VLOOKUP(D1111,Results37!$F$3:$O$1399,AA$1,FALSE),VLOOKUP(D1111,Results37!$F$3:$O$1399,AA$1,FALSE)))</f>
        <v/>
      </c>
      <c r="AB1111" s="14" t="str">
        <f>IFERROR(VLOOKUP($D1111,Results37!$F$3:$L$1396,AB$1,FALSE),"")</f>
        <v/>
      </c>
      <c r="AC1111" s="14" t="str">
        <f>IFERROR(VLOOKUP($D1111,Results37!$F$3:$L$1396,AC$1,FALSE),"")</f>
        <v/>
      </c>
      <c r="AD1111" s="14" t="e">
        <f t="shared" si="78"/>
        <v>#VALUE!</v>
      </c>
      <c r="AE1111" s="18" t="str">
        <f>IF(ISERROR(VLOOKUP($AC1111&amp;"-"&amp;$F1111&amp;" "&amp;G1111,Bonuses!$B$1:$G$1006,4,FALSE)),"",INT(VLOOKUP($AC1111&amp;"-"&amp;$F1111&amp;" "&amp;$G1111,Bonuses!$B$1:$G$1006,4,FALSE)))</f>
        <v/>
      </c>
      <c r="AF1111" s="14" t="str">
        <f>AA1111&amp;"."&amp;AB1111&amp;" ("&amp;Z1111&amp;") - "&amp;E1111&amp;" "&amp;F1111&amp;" "&amp;G1111</f>
        <v>. () - RP Tomás Castro</v>
      </c>
    </row>
    <row r="1112" spans="1:32" s="19" customFormat="1" hidden="1" x14ac:dyDescent="0.3">
      <c r="A1112" s="19">
        <v>4646</v>
      </c>
      <c r="B1112" s="19">
        <f t="shared" si="75"/>
        <v>0</v>
      </c>
      <c r="C1112" s="14" t="str">
        <f>IF(ISNUMBER(IFERROR(VLOOKUP($A1112,Pit!$A$4:$A$600,1,FALSE),"B")),"P","B")</f>
        <v>B</v>
      </c>
      <c r="D1112" s="15">
        <f>IF($C1112="B",VLOOKUP($A1112,Bat!$A$4:$BG$1500,D$1,FALSE),VLOOKUP($A1112,Pit!$A$4:$BA$1686,D$2,FALSE))</f>
        <v>4646</v>
      </c>
      <c r="E1112" s="14" t="str">
        <f>IF($C1112="B",VLOOKUP($A1112,Bat!$A$4:$BG$1500,E$1,FALSE),VLOOKUP($A1112,Pit!$A$4:$BA$1686,E$2,FALSE))</f>
        <v>1B</v>
      </c>
      <c r="F1112" s="14" t="str">
        <f>IF($C1112="B",VLOOKUP($A1112,Bat!$A$4:$BG$1500,F$1,FALSE),VLOOKUP($A1112,Pit!$A$4:$BA$1686,F$2,FALSE))</f>
        <v>Lee</v>
      </c>
      <c r="G1112" s="14" t="str">
        <f>IF($C1112="B",VLOOKUP($A1112,Bat!$A$4:$BG$1500,G$1,FALSE),VLOOKUP($A1112,Pit!$A$4:$BA$1686,G$2,FALSE))</f>
        <v>Kelly</v>
      </c>
      <c r="H1112" s="14">
        <f>IF($C1112="B",VLOOKUP($A1112,Bat!$A$4:$BG$1500,H$1,FALSE),VLOOKUP($A1112,Pit!$A$4:$BA$1686,H$2,FALSE))</f>
        <v>21</v>
      </c>
      <c r="I1112" s="14" t="str">
        <f>IF($C1112="B",VLOOKUP($A1112,Bat!$A$4:$BG$1500,I$1,FALSE),VLOOKUP($A1112,Pit!$A$4:$BA$1686,I$2,FALSE))</f>
        <v>R</v>
      </c>
      <c r="J1112" s="14" t="str">
        <f>IF($C1112="B",VLOOKUP($A1112,Bat!$A$4:$BG$1500,J$1,FALSE),VLOOKUP($A1112,Pit!$A$4:$BA$1686,J$2,FALSE))</f>
        <v>R</v>
      </c>
      <c r="K1112" s="14" t="str">
        <f>IF($C1112="B",VLOOKUP($A1112,Bat!$A$4:$BG$1500,K$1,FALSE),VLOOKUP($A1112,Pit!$A$4:$BA$1686,K$2,FALSE))</f>
        <v>Normal</v>
      </c>
      <c r="L1112" s="15" t="str">
        <f>IF($C1112="B",VLOOKUP($A1112,Bat!$A$4:$BG$1500,L$1,FALSE),VLOOKUP($A1112,Pit!$A$4:$BA$1686,L$2,FALSE))</f>
        <v>Normal</v>
      </c>
      <c r="M1112" s="14">
        <f>IF($C1112="B",VLOOKUP($A1112,Bat!$A$4:$BG$1500,M$1,FALSE),VLOOKUP($A1112,Pit!$A$4:$BA$1686,M$2,FALSE))</f>
        <v>2</v>
      </c>
      <c r="N1112" s="14">
        <f>IF($C1112="B",VLOOKUP($A1112,Bat!$A$4:$BG$1500,N$1,FALSE),VLOOKUP($A1112,Pit!$A$4:$BA$1686,N$2,FALSE))</f>
        <v>3</v>
      </c>
      <c r="O1112" s="14">
        <f>IF($C1112="B",VLOOKUP($A1112,Bat!$A$4:$BG$1500,O$1,FALSE),VLOOKUP($A1112,Pit!$A$4:$BA$1686,O$2,FALSE))</f>
        <v>2</v>
      </c>
      <c r="P1112" s="14">
        <f>IF($C1112="B",VLOOKUP($A1112,Bat!$A$4:$BG$1500,P$1,FALSE),VLOOKUP($A1112,Pit!$A$4:$BA$1686,P$2,FALSE))</f>
        <v>3</v>
      </c>
      <c r="Q1112" s="15">
        <f>IF($C1112="B",VLOOKUP($A1112,Bat!$A$4:$BG$1500,Q$1,FALSE),VLOOKUP($A1112,Pit!$A$4:$BA$1686,Q$2,FALSE))</f>
        <v>3</v>
      </c>
      <c r="R1112" s="16">
        <f>IF($C1112="B",VLOOKUP($A1112,Bat!$A$4:$BG$1500,R$1,FALSE),VLOOKUP($A1112,Pit!$A$4:$BA$1686,R$2,FALSE))</f>
        <v>99.02627362951678</v>
      </c>
      <c r="S1112" s="17">
        <f>IF($C1112="B",VLOOKUP($A1112,Bat!$A$4:$BG$1500,S$1,FALSE),VLOOKUP($A1112,Pit!$A$4:$BA$1686,S$2,FALSE))</f>
        <v>-1.8970684980512436</v>
      </c>
      <c r="T1112" s="48" t="str">
        <f>IF($C1112="B",VLOOKUP($A1112,Bat!$A$4:$BG$1500,T$1,FALSE),VLOOKUP($A1112,Pit!$A$4:$BA$1686,T$2,FALSE))</f>
        <v>$39k</v>
      </c>
      <c r="U1112" s="19">
        <f>IF($C1112="B",VLOOKUP($A1112,Bat!$A$4:$AU$1464,46,FALSE),VLOOKUP($A1112,Pit!$A$4:$BD$1664,55,FALSE))</f>
        <v>800</v>
      </c>
      <c r="V1112" s="19">
        <f>IF($C1112="B",VLOOKUP($A1112,Bat!$A$4:$BA$1464,47,FALSE),VLOOKUP($A1112,Pit!$A$4:$BF$1664,56,FALSE))</f>
        <v>800</v>
      </c>
      <c r="W1112" s="19">
        <f>IF($C1112="B",VLOOKUP($A1112,Bat!$A$4:$BA$1464,48,FALSE),VLOOKUP($A1112,Pit!$A$4:$BF$1664,57,FALSE))</f>
        <v>0</v>
      </c>
      <c r="X1112" s="14">
        <f t="shared" si="76"/>
        <v>1964</v>
      </c>
      <c r="Y1112" s="20">
        <f t="shared" si="77"/>
        <v>1114</v>
      </c>
      <c r="Z1112" s="14">
        <f>IFERROR(VLOOKUP($D1112,Results37!$F$3:$L$1396,Z$1,FALSE),"")</f>
        <v>489</v>
      </c>
      <c r="AA1112" s="43">
        <f>IF(ISERROR(VLOOKUP(D1112,Results37!$F$3:$O$1399,AA$1,FALSE)),"",IF(VLOOKUP(D1112,Results37!$F$3:$O$1399,AA$1+1,FALSE)=1,"S"&amp;VLOOKUP(D1112,Results37!$F$3:$O$1399,AA$1,FALSE),VLOOKUP(D1112,Results37!$F$3:$O$1399,AA$1,FALSE)))</f>
        <v>16</v>
      </c>
      <c r="AB1112" s="14">
        <f>IFERROR(VLOOKUP($D1112,Results37!$F$3:$L$1396,AB$1,FALSE),"")</f>
        <v>21</v>
      </c>
      <c r="AC1112" s="14" t="str">
        <f>IFERROR(VLOOKUP($D1112,Results37!$F$3:$L$1396,AC$1,FALSE),"")</f>
        <v>Florida Farstriders</v>
      </c>
      <c r="AD1112" s="14">
        <f t="shared" si="78"/>
        <v>1475</v>
      </c>
      <c r="AE1112" s="18" t="str">
        <f>IF(ISERROR(VLOOKUP($AC1112&amp;"-"&amp;$F1112&amp;" "&amp;G1112,Bonuses!$B$1:$G$1006,4,FALSE)),"",INT(VLOOKUP($AC1112&amp;"-"&amp;$F1112&amp;" "&amp;$G1112,Bonuses!$B$1:$G$1006,4,FALSE)))</f>
        <v/>
      </c>
      <c r="AF1112" s="14" t="str">
        <f>IF(ISERROR(VLOOKUP($AC1112&amp;"-"&amp;$F1112,Bonuses!$B$1:$G$1006,5,FALSE)),"",IF(VLOOKUP($AC1112&amp;"-"&amp;$F1112,Bonuses!$B$1:$G$1006,5,FALSE)="","",VLOOKUP($AC1112&amp;"-"&amp;$F1112,Bonuses!$B$1:$G$1006,6,FALSE)&amp;" yrs, "&amp;VLOOKUP($AC1112&amp;"-"&amp;$F1112,Bonuses!$B$1:$G$1006,5,FALSE)))</f>
        <v/>
      </c>
    </row>
    <row r="1113" spans="1:32" s="19" customFormat="1" hidden="1" x14ac:dyDescent="0.3">
      <c r="A1113" s="19">
        <v>5477</v>
      </c>
      <c r="B1113" s="19">
        <f t="shared" si="75"/>
        <v>0</v>
      </c>
      <c r="C1113" s="14" t="str">
        <f>IF(ISNUMBER(IFERROR(VLOOKUP($A1113,Pit!$A$4:$A$600,1,FALSE),"B")),"P","B")</f>
        <v>B</v>
      </c>
      <c r="D1113" s="15">
        <f>IF($C1113="B",VLOOKUP($A1113,Bat!$A$4:$BG$1500,D$1,FALSE),VLOOKUP($A1113,Pit!$A$4:$BA$1686,D$2,FALSE))</f>
        <v>5477</v>
      </c>
      <c r="E1113" s="14" t="str">
        <f>IF($C1113="B",VLOOKUP($A1113,Bat!$A$4:$BG$1500,E$1,FALSE),VLOOKUP($A1113,Pit!$A$4:$BA$1686,E$2,FALSE))</f>
        <v>1B</v>
      </c>
      <c r="F1113" s="14" t="str">
        <f>IF($C1113="B",VLOOKUP($A1113,Bat!$A$4:$BG$1500,F$1,FALSE),VLOOKUP($A1113,Pit!$A$4:$BA$1686,F$2,FALSE))</f>
        <v>Bernardo</v>
      </c>
      <c r="G1113" s="14" t="str">
        <f>IF($C1113="B",VLOOKUP($A1113,Bat!$A$4:$BG$1500,G$1,FALSE),VLOOKUP($A1113,Pit!$A$4:$BA$1686,G$2,FALSE))</f>
        <v>Diéguez</v>
      </c>
      <c r="H1113" s="14">
        <f>IF($C1113="B",VLOOKUP($A1113,Bat!$A$4:$BG$1500,H$1,FALSE),VLOOKUP($A1113,Pit!$A$4:$BA$1686,H$2,FALSE))</f>
        <v>21</v>
      </c>
      <c r="I1113" s="14" t="str">
        <f>IF($C1113="B",VLOOKUP($A1113,Bat!$A$4:$BG$1500,I$1,FALSE),VLOOKUP($A1113,Pit!$A$4:$BA$1686,I$2,FALSE))</f>
        <v>S</v>
      </c>
      <c r="J1113" s="14" t="str">
        <f>IF($C1113="B",VLOOKUP($A1113,Bat!$A$4:$BG$1500,J$1,FALSE),VLOOKUP($A1113,Pit!$A$4:$BA$1686,J$2,FALSE))</f>
        <v>L</v>
      </c>
      <c r="K1113" s="14" t="str">
        <f>IF($C1113="B",VLOOKUP($A1113,Bat!$A$4:$BG$1500,K$1,FALSE),VLOOKUP($A1113,Pit!$A$4:$BA$1686,K$2,FALSE))</f>
        <v>Low</v>
      </c>
      <c r="L1113" s="15" t="str">
        <f>IF($C1113="B",VLOOKUP($A1113,Bat!$A$4:$BG$1500,L$1,FALSE),VLOOKUP($A1113,Pit!$A$4:$BA$1686,L$2,FALSE))</f>
        <v>Normal</v>
      </c>
      <c r="M1113" s="14">
        <f>IF($C1113="B",VLOOKUP($A1113,Bat!$A$4:$BG$1500,M$1,FALSE),VLOOKUP($A1113,Pit!$A$4:$BA$1686,M$2,FALSE))</f>
        <v>2</v>
      </c>
      <c r="N1113" s="14">
        <f>IF($C1113="B",VLOOKUP($A1113,Bat!$A$4:$BG$1500,N$1,FALSE),VLOOKUP($A1113,Pit!$A$4:$BA$1686,N$2,FALSE))</f>
        <v>2</v>
      </c>
      <c r="O1113" s="14">
        <f>IF($C1113="B",VLOOKUP($A1113,Bat!$A$4:$BG$1500,O$1,FALSE),VLOOKUP($A1113,Pit!$A$4:$BA$1686,O$2,FALSE))</f>
        <v>3</v>
      </c>
      <c r="P1113" s="14">
        <f>IF($C1113="B",VLOOKUP($A1113,Bat!$A$4:$BG$1500,P$1,FALSE),VLOOKUP($A1113,Pit!$A$4:$BA$1686,P$2,FALSE))</f>
        <v>3</v>
      </c>
      <c r="Q1113" s="15">
        <f>IF($C1113="B",VLOOKUP($A1113,Bat!$A$4:$BG$1500,Q$1,FALSE),VLOOKUP($A1113,Pit!$A$4:$BA$1686,Q$2,FALSE))</f>
        <v>3</v>
      </c>
      <c r="R1113" s="16">
        <f>IF($C1113="B",VLOOKUP($A1113,Bat!$A$4:$BG$1500,R$1,FALSE),VLOOKUP($A1113,Pit!$A$4:$BA$1686,R$2,FALSE))</f>
        <v>98.228037418758888</v>
      </c>
      <c r="S1113" s="17">
        <f>IF($C1113="B",VLOOKUP($A1113,Bat!$A$4:$BG$1500,S$1,FALSE),VLOOKUP($A1113,Pit!$A$4:$BA$1686,S$2,FALSE))</f>
        <v>-2.0638110832830239</v>
      </c>
      <c r="T1113" s="48" t="str">
        <f>IF($C1113="B",VLOOKUP($A1113,Bat!$A$4:$BG$1500,T$1,FALSE),VLOOKUP($A1113,Pit!$A$4:$BA$1686,T$2,FALSE))</f>
        <v>$20k</v>
      </c>
      <c r="U1113" s="19">
        <f>IF($C1113="B",VLOOKUP($A1113,Bat!$A$4:$AU$1464,46,FALSE),VLOOKUP($A1113,Pit!$A$4:$BD$1664,55,FALSE))</f>
        <v>800</v>
      </c>
      <c r="V1113" s="19">
        <f>IF($C1113="B",VLOOKUP($A1113,Bat!$A$4:$BA$1464,47,FALSE),VLOOKUP($A1113,Pit!$A$4:$BF$1664,56,FALSE))</f>
        <v>800</v>
      </c>
      <c r="W1113" s="19">
        <f>IF($C1113="B",VLOOKUP($A1113,Bat!$A$4:$BA$1464,48,FALSE),VLOOKUP($A1113,Pit!$A$4:$BF$1664,57,FALSE))</f>
        <v>0</v>
      </c>
      <c r="X1113" s="14">
        <f t="shared" si="76"/>
        <v>1968</v>
      </c>
      <c r="Y1113" s="20">
        <f t="shared" si="77"/>
        <v>1118</v>
      </c>
      <c r="Z1113" s="14" t="str">
        <f>IFERROR(VLOOKUP($D1113,Results37!$F$3:$L$1396,Z$1,FALSE),"")</f>
        <v/>
      </c>
      <c r="AA1113" s="43" t="str">
        <f>IF(ISERROR(VLOOKUP(D1113,Results37!$F$3:$O$1399,AA$1,FALSE)),"",IF(VLOOKUP(D1113,Results37!$F$3:$O$1399,AA$1+1,FALSE)=1,"S"&amp;VLOOKUP(D1113,Results37!$F$3:$O$1399,AA$1,FALSE),VLOOKUP(D1113,Results37!$F$3:$O$1399,AA$1,FALSE)))</f>
        <v/>
      </c>
      <c r="AB1113" s="14" t="str">
        <f>IFERROR(VLOOKUP($D1113,Results37!$F$3:$L$1396,AB$1,FALSE),"")</f>
        <v/>
      </c>
      <c r="AC1113" s="14" t="str">
        <f>IFERROR(VLOOKUP($D1113,Results37!$F$3:$L$1396,AC$1,FALSE),"")</f>
        <v/>
      </c>
      <c r="AD1113" s="14" t="e">
        <f t="shared" si="78"/>
        <v>#VALUE!</v>
      </c>
      <c r="AE1113" s="18" t="str">
        <f>IF(ISERROR(VLOOKUP($AC1113&amp;"-"&amp;$F1113&amp;" "&amp;G1113,Bonuses!$B$1:$G$1006,4,FALSE)),"",INT(VLOOKUP($AC1113&amp;"-"&amp;$F1113&amp;" "&amp;$G1113,Bonuses!$B$1:$G$1006,4,FALSE)))</f>
        <v/>
      </c>
      <c r="AF1113" s="14" t="str">
        <f>AA1113&amp;"."&amp;AB1113&amp;" ("&amp;Z1113&amp;") - "&amp;E1113&amp;" "&amp;F1113&amp;" "&amp;G1113</f>
        <v>. () - 1B Bernardo Diéguez</v>
      </c>
    </row>
    <row r="1114" spans="1:32" s="19" customFormat="1" hidden="1" x14ac:dyDescent="0.3">
      <c r="A1114" s="19">
        <v>14756</v>
      </c>
      <c r="B1114" s="19">
        <f t="shared" si="75"/>
        <v>0</v>
      </c>
      <c r="C1114" s="14" t="str">
        <f>IF(ISNUMBER(IFERROR(VLOOKUP($A1114,Pit!$A$4:$A$600,1,FALSE),"B")),"P","B")</f>
        <v>P</v>
      </c>
      <c r="D1114" s="15">
        <f>IF($C1114="B",VLOOKUP($A1114,Bat!$A$4:$BG$1500,D$1,FALSE),VLOOKUP($A1114,Pit!$A$4:$BA$1686,D$2,FALSE))</f>
        <v>14756</v>
      </c>
      <c r="E1114" s="14" t="str">
        <f>IF($C1114="B",VLOOKUP($A1114,Bat!$A$4:$BG$1500,E$1,FALSE),VLOOKUP($A1114,Pit!$A$4:$BA$1686,E$2,FALSE))</f>
        <v>RP</v>
      </c>
      <c r="F1114" s="14" t="str">
        <f>IF($C1114="B",VLOOKUP($A1114,Bat!$A$4:$BG$1500,F$1,FALSE),VLOOKUP($A1114,Pit!$A$4:$BA$1686,F$2,FALSE))</f>
        <v>Mitsuo</v>
      </c>
      <c r="G1114" s="14" t="str">
        <f>IF($C1114="B",VLOOKUP($A1114,Bat!$A$4:$BG$1500,G$1,FALSE),VLOOKUP($A1114,Pit!$A$4:$BA$1686,G$2,FALSE))</f>
        <v>Samurakami</v>
      </c>
      <c r="H1114" s="14">
        <f>IF($C1114="B",VLOOKUP($A1114,Bat!$A$4:$BG$1500,H$1,FALSE),VLOOKUP($A1114,Pit!$A$4:$BA$1686,H$2,FALSE))</f>
        <v>22</v>
      </c>
      <c r="I1114" s="14" t="str">
        <f>IF($C1114="B",VLOOKUP($A1114,Bat!$A$4:$BG$1500,I$1,FALSE),VLOOKUP($A1114,Pit!$A$4:$BA$1686,I$2,FALSE))</f>
        <v>R</v>
      </c>
      <c r="J1114" s="14" t="str">
        <f>IF($C1114="B",VLOOKUP($A1114,Bat!$A$4:$BG$1500,J$1,FALSE),VLOOKUP($A1114,Pit!$A$4:$BA$1686,J$2,FALSE))</f>
        <v>R</v>
      </c>
      <c r="K1114" s="14" t="str">
        <f>IF($C1114="B",VLOOKUP($A1114,Bat!$A$4:$BG$1500,K$1,FALSE),VLOOKUP($A1114,Pit!$A$4:$BA$1686,K$2,FALSE))</f>
        <v>Low</v>
      </c>
      <c r="L1114" s="15" t="str">
        <f>IF($C1114="B",VLOOKUP($A1114,Bat!$A$4:$BG$1500,L$1,FALSE),VLOOKUP($A1114,Pit!$A$4:$BA$1686,L$2,FALSE))</f>
        <v>Normal</v>
      </c>
      <c r="M1114" s="14">
        <f>IF($C1114="B",VLOOKUP($A1114,Bat!$A$4:$BG$1500,M$1,FALSE),VLOOKUP($A1114,Pit!$A$4:$BA$1686,M$2,FALSE))</f>
        <v>5</v>
      </c>
      <c r="N1114" s="14">
        <f>IF($C1114="B",VLOOKUP($A1114,Bat!$A$4:$BG$1500,N$1,FALSE),VLOOKUP($A1114,Pit!$A$4:$BA$1686,N$2,FALSE))</f>
        <v>1</v>
      </c>
      <c r="O1114" s="14">
        <f>IF($C1114="B",VLOOKUP($A1114,Bat!$A$4:$BG$1500,O$1,FALSE),VLOOKUP($A1114,Pit!$A$4:$BA$1686,O$2,FALSE))</f>
        <v>1</v>
      </c>
      <c r="P1114" s="14" t="str">
        <f>IF($C1114="B",VLOOKUP($A1114,Bat!$A$4:$BG$1500,P$1,FALSE),VLOOKUP($A1114,Pit!$A$4:$BA$1686,P$2,FALSE))</f>
        <v>88-90 Mph</v>
      </c>
      <c r="Q1114" s="15">
        <f>IF($C1114="B",VLOOKUP($A1114,Bat!$A$4:$BG$1500,Q$1,FALSE),VLOOKUP($A1114,Pit!$A$4:$BA$1686,Q$2,FALSE))</f>
        <v>7</v>
      </c>
      <c r="R1114" s="16">
        <f>IF($C1114="B",VLOOKUP($A1114,Bat!$A$4:$BG$1500,R$1,FALSE),VLOOKUP($A1114,Pit!$A$4:$BA$1686,R$2,FALSE))</f>
        <v>82.532034163235338</v>
      </c>
      <c r="S1114" s="17">
        <f>IF($C1114="B",VLOOKUP($A1114,Bat!$A$4:$BG$1500,S$1,FALSE),VLOOKUP($A1114,Pit!$A$4:$BA$1686,S$2,FALSE))</f>
        <v>-1.703699609241162</v>
      </c>
      <c r="T1114" s="48" t="str">
        <f>IF($C1114="B",VLOOKUP($A1114,Bat!$A$4:$BG$1500,T$1,FALSE),VLOOKUP($A1114,Pit!$A$4:$BA$1686,T$2,FALSE))</f>
        <v>-</v>
      </c>
      <c r="U1114" s="19">
        <f>IF($C1114="B",VLOOKUP($A1114,Bat!$A$4:$AU$1464,46,FALSE),VLOOKUP($A1114,Pit!$A$4:$BD$1664,55,FALSE))</f>
        <v>800</v>
      </c>
      <c r="V1114" s="19">
        <f>IF($C1114="B",VLOOKUP($A1114,Bat!$A$4:$BA$1464,47,FALSE),VLOOKUP($A1114,Pit!$A$4:$BF$1664,56,FALSE))</f>
        <v>800</v>
      </c>
      <c r="W1114" s="19">
        <f>IF($C1114="B",VLOOKUP($A1114,Bat!$A$4:$BA$1464,48,FALSE),VLOOKUP($A1114,Pit!$A$4:$BF$1664,57,FALSE))</f>
        <v>0</v>
      </c>
      <c r="X1114" s="14">
        <f t="shared" si="76"/>
        <v>1955</v>
      </c>
      <c r="Y1114" s="20">
        <f t="shared" si="77"/>
        <v>1105</v>
      </c>
      <c r="Z1114" s="14" t="str">
        <f>IFERROR(VLOOKUP($D1114,Results37!$F$3:$L$1396,Z$1,FALSE),"")</f>
        <v/>
      </c>
      <c r="AA1114" s="43" t="str">
        <f>IF(ISERROR(VLOOKUP(D1114,Results37!$F$3:$O$1399,AA$1,FALSE)),"",IF(VLOOKUP(D1114,Results37!$F$3:$O$1399,AA$1+1,FALSE)=1,"S"&amp;VLOOKUP(D1114,Results37!$F$3:$O$1399,AA$1,FALSE),VLOOKUP(D1114,Results37!$F$3:$O$1399,AA$1,FALSE)))</f>
        <v/>
      </c>
      <c r="AB1114" s="14" t="str">
        <f>IFERROR(VLOOKUP($D1114,Results37!$F$3:$L$1396,AB$1,FALSE),"")</f>
        <v/>
      </c>
      <c r="AC1114" s="14" t="str">
        <f>IFERROR(VLOOKUP($D1114,Results37!$F$3:$L$1396,AC$1,FALSE),"")</f>
        <v/>
      </c>
      <c r="AD1114" s="14" t="e">
        <f t="shared" si="78"/>
        <v>#VALUE!</v>
      </c>
      <c r="AE1114" s="18" t="str">
        <f>IF(ISERROR(VLOOKUP($AC1114&amp;"-"&amp;$F1114&amp;" "&amp;G1114,Bonuses!$B$1:$G$1006,4,FALSE)),"",INT(VLOOKUP($AC1114&amp;"-"&amp;$F1114&amp;" "&amp;$G1114,Bonuses!$B$1:$G$1006,4,FALSE)))</f>
        <v/>
      </c>
      <c r="AF1114" s="14" t="str">
        <f>IF(ISERROR(VLOOKUP($AC1114&amp;"-"&amp;$F1114,Bonuses!$B$1:$G$1006,5,FALSE)),"",IF(VLOOKUP($AC1114&amp;"-"&amp;$F1114,Bonuses!$B$1:$G$1006,5,FALSE)="","",VLOOKUP($AC1114&amp;"-"&amp;$F1114,Bonuses!$B$1:$G$1006,6,FALSE)&amp;" yrs, "&amp;VLOOKUP($AC1114&amp;"-"&amp;$F1114,Bonuses!$B$1:$G$1006,5,FALSE)))</f>
        <v/>
      </c>
    </row>
    <row r="1115" spans="1:32" s="19" customFormat="1" hidden="1" x14ac:dyDescent="0.3">
      <c r="A1115" s="19">
        <v>5427</v>
      </c>
      <c r="B1115" s="19">
        <f t="shared" si="75"/>
        <v>0</v>
      </c>
      <c r="C1115" s="14" t="str">
        <f>IF(ISNUMBER(IFERROR(VLOOKUP($A1115,Pit!$A$4:$A$600,1,FALSE),"B")),"P","B")</f>
        <v>B</v>
      </c>
      <c r="D1115" s="15">
        <f>IF($C1115="B",VLOOKUP($A1115,Bat!$A$4:$BG$1500,D$1,FALSE),VLOOKUP($A1115,Pit!$A$4:$BA$1686,D$2,FALSE))</f>
        <v>5427</v>
      </c>
      <c r="E1115" s="14" t="str">
        <f>IF($C1115="B",VLOOKUP($A1115,Bat!$A$4:$BG$1500,E$1,FALSE),VLOOKUP($A1115,Pit!$A$4:$BA$1686,E$2,FALSE))</f>
        <v>2B</v>
      </c>
      <c r="F1115" s="14" t="str">
        <f>IF($C1115="B",VLOOKUP($A1115,Bat!$A$4:$BG$1500,F$1,FALSE),VLOOKUP($A1115,Pit!$A$4:$BA$1686,F$2,FALSE))</f>
        <v>Daniel</v>
      </c>
      <c r="G1115" s="14" t="str">
        <f>IF($C1115="B",VLOOKUP($A1115,Bat!$A$4:$BG$1500,G$1,FALSE),VLOOKUP($A1115,Pit!$A$4:$BA$1686,G$2,FALSE))</f>
        <v>Encarnación</v>
      </c>
      <c r="H1115" s="14">
        <f>IF($C1115="B",VLOOKUP($A1115,Bat!$A$4:$BG$1500,H$1,FALSE),VLOOKUP($A1115,Pit!$A$4:$BA$1686,H$2,FALSE))</f>
        <v>21</v>
      </c>
      <c r="I1115" s="14" t="str">
        <f>IF($C1115="B",VLOOKUP($A1115,Bat!$A$4:$BG$1500,I$1,FALSE),VLOOKUP($A1115,Pit!$A$4:$BA$1686,I$2,FALSE))</f>
        <v>S</v>
      </c>
      <c r="J1115" s="14" t="str">
        <f>IF($C1115="B",VLOOKUP($A1115,Bat!$A$4:$BG$1500,J$1,FALSE),VLOOKUP($A1115,Pit!$A$4:$BA$1686,J$2,FALSE))</f>
        <v>R</v>
      </c>
      <c r="K1115" s="14" t="str">
        <f>IF($C1115="B",VLOOKUP($A1115,Bat!$A$4:$BG$1500,K$1,FALSE),VLOOKUP($A1115,Pit!$A$4:$BA$1686,K$2,FALSE))</f>
        <v>Low</v>
      </c>
      <c r="L1115" s="15" t="str">
        <f>IF($C1115="B",VLOOKUP($A1115,Bat!$A$4:$BG$1500,L$1,FALSE),VLOOKUP($A1115,Pit!$A$4:$BA$1686,L$2,FALSE))</f>
        <v>Low</v>
      </c>
      <c r="M1115" s="14">
        <f>IF($C1115="B",VLOOKUP($A1115,Bat!$A$4:$BG$1500,M$1,FALSE),VLOOKUP($A1115,Pit!$A$4:$BA$1686,M$2,FALSE))</f>
        <v>2</v>
      </c>
      <c r="N1115" s="14">
        <f>IF($C1115="B",VLOOKUP($A1115,Bat!$A$4:$BG$1500,N$1,FALSE),VLOOKUP($A1115,Pit!$A$4:$BA$1686,N$2,FALSE))</f>
        <v>2</v>
      </c>
      <c r="O1115" s="14">
        <f>IF($C1115="B",VLOOKUP($A1115,Bat!$A$4:$BG$1500,O$1,FALSE),VLOOKUP($A1115,Pit!$A$4:$BA$1686,O$2,FALSE))</f>
        <v>2</v>
      </c>
      <c r="P1115" s="14">
        <f>IF($C1115="B",VLOOKUP($A1115,Bat!$A$4:$BG$1500,P$1,FALSE),VLOOKUP($A1115,Pit!$A$4:$BA$1686,P$2,FALSE))</f>
        <v>5</v>
      </c>
      <c r="Q1115" s="15">
        <f>IF($C1115="B",VLOOKUP($A1115,Bat!$A$4:$BG$1500,Q$1,FALSE),VLOOKUP($A1115,Pit!$A$4:$BA$1686,Q$2,FALSE))</f>
        <v>2</v>
      </c>
      <c r="R1115" s="16">
        <f>IF($C1115="B",VLOOKUP($A1115,Bat!$A$4:$BG$1500,R$1,FALSE),VLOOKUP($A1115,Pit!$A$4:$BA$1686,R$2,FALSE))</f>
        <v>98.07207452289893</v>
      </c>
      <c r="S1115" s="17">
        <f>IF($C1115="B",VLOOKUP($A1115,Bat!$A$4:$BG$1500,S$1,FALSE),VLOOKUP($A1115,Pit!$A$4:$BA$1686,S$2,FALSE))</f>
        <v>-2.0963899817412042</v>
      </c>
      <c r="T1115" s="48" t="str">
        <f>IF($C1115="B",VLOOKUP($A1115,Bat!$A$4:$BG$1500,T$1,FALSE),VLOOKUP($A1115,Pit!$A$4:$BA$1686,T$2,FALSE))</f>
        <v>-</v>
      </c>
      <c r="U1115" s="19">
        <f>IF($C1115="B",VLOOKUP($A1115,Bat!$A$4:$AU$1464,46,FALSE),VLOOKUP($A1115,Pit!$A$4:$BD$1664,55,FALSE))</f>
        <v>800</v>
      </c>
      <c r="V1115" s="19">
        <f>IF($C1115="B",VLOOKUP($A1115,Bat!$A$4:$BA$1464,47,FALSE),VLOOKUP($A1115,Pit!$A$4:$BF$1664,56,FALSE))</f>
        <v>800</v>
      </c>
      <c r="W1115" s="19">
        <f>IF($C1115="B",VLOOKUP($A1115,Bat!$A$4:$BA$1464,48,FALSE),VLOOKUP($A1115,Pit!$A$4:$BF$1664,57,FALSE))</f>
        <v>0</v>
      </c>
      <c r="X1115" s="14">
        <f t="shared" si="76"/>
        <v>1969</v>
      </c>
      <c r="Y1115" s="20">
        <f t="shared" si="77"/>
        <v>1119</v>
      </c>
      <c r="Z1115" s="14" t="str">
        <f>IFERROR(VLOOKUP($D1115,Results37!$F$3:$L$1396,Z$1,FALSE),"")</f>
        <v/>
      </c>
      <c r="AA1115" s="43" t="str">
        <f>IF(ISERROR(VLOOKUP(D1115,Results37!$F$3:$O$1399,AA$1,FALSE)),"",IF(VLOOKUP(D1115,Results37!$F$3:$O$1399,AA$1+1,FALSE)=1,"S"&amp;VLOOKUP(D1115,Results37!$F$3:$O$1399,AA$1,FALSE),VLOOKUP(D1115,Results37!$F$3:$O$1399,AA$1,FALSE)))</f>
        <v/>
      </c>
      <c r="AB1115" s="14" t="str">
        <f>IFERROR(VLOOKUP($D1115,Results37!$F$3:$L$1396,AB$1,FALSE),"")</f>
        <v/>
      </c>
      <c r="AC1115" s="14" t="str">
        <f>IFERROR(VLOOKUP($D1115,Results37!$F$3:$L$1396,AC$1,FALSE),"")</f>
        <v/>
      </c>
      <c r="AD1115" s="14" t="e">
        <f t="shared" si="78"/>
        <v>#VALUE!</v>
      </c>
      <c r="AE1115" s="18" t="str">
        <f>IF(ISERROR(VLOOKUP($AC1115&amp;"-"&amp;$F1115&amp;" "&amp;G1115,Bonuses!$B$1:$G$1006,4,FALSE)),"",INT(VLOOKUP($AC1115&amp;"-"&amp;$F1115&amp;" "&amp;$G1115,Bonuses!$B$1:$G$1006,4,FALSE)))</f>
        <v/>
      </c>
      <c r="AF1115" s="14" t="str">
        <f>AA1115&amp;"."&amp;AB1115&amp;" ("&amp;Z1115&amp;") - "&amp;E1115&amp;" "&amp;F1115&amp;" "&amp;G1115</f>
        <v>. () - 2B Daniel Encarnación</v>
      </c>
    </row>
    <row r="1116" spans="1:32" s="19" customFormat="1" hidden="1" x14ac:dyDescent="0.3">
      <c r="A1116" s="19">
        <v>5736</v>
      </c>
      <c r="B1116" s="19">
        <f t="shared" si="75"/>
        <v>0</v>
      </c>
      <c r="C1116" s="14" t="str">
        <f>IF(ISNUMBER(IFERROR(VLOOKUP($A1116,Pit!$A$4:$A$600,1,FALSE),"B")),"P","B")</f>
        <v>B</v>
      </c>
      <c r="D1116" s="15">
        <f>IF($C1116="B",VLOOKUP($A1116,Bat!$A$4:$BG$1500,D$1,FALSE),VLOOKUP($A1116,Pit!$A$4:$BA$1686,D$2,FALSE))</f>
        <v>5736</v>
      </c>
      <c r="E1116" s="14" t="str">
        <f>IF($C1116="B",VLOOKUP($A1116,Bat!$A$4:$BG$1500,E$1,FALSE),VLOOKUP($A1116,Pit!$A$4:$BA$1686,E$2,FALSE))</f>
        <v>3B</v>
      </c>
      <c r="F1116" s="14" t="str">
        <f>IF($C1116="B",VLOOKUP($A1116,Bat!$A$4:$BG$1500,F$1,FALSE),VLOOKUP($A1116,Pit!$A$4:$BA$1686,F$2,FALSE))</f>
        <v>David</v>
      </c>
      <c r="G1116" s="14" t="str">
        <f>IF($C1116="B",VLOOKUP($A1116,Bat!$A$4:$BG$1500,G$1,FALSE),VLOOKUP($A1116,Pit!$A$4:$BA$1686,G$2,FALSE))</f>
        <v>Wagner</v>
      </c>
      <c r="H1116" s="14">
        <f>IF($C1116="B",VLOOKUP($A1116,Bat!$A$4:$BG$1500,H$1,FALSE),VLOOKUP($A1116,Pit!$A$4:$BA$1686,H$2,FALSE))</f>
        <v>21</v>
      </c>
      <c r="I1116" s="14" t="str">
        <f>IF($C1116="B",VLOOKUP($A1116,Bat!$A$4:$BG$1500,I$1,FALSE),VLOOKUP($A1116,Pit!$A$4:$BA$1686,I$2,FALSE))</f>
        <v>S</v>
      </c>
      <c r="J1116" s="14" t="str">
        <f>IF($C1116="B",VLOOKUP($A1116,Bat!$A$4:$BG$1500,J$1,FALSE),VLOOKUP($A1116,Pit!$A$4:$BA$1686,J$2,FALSE))</f>
        <v>R</v>
      </c>
      <c r="K1116" s="14" t="str">
        <f>IF($C1116="B",VLOOKUP($A1116,Bat!$A$4:$BG$1500,K$1,FALSE),VLOOKUP($A1116,Pit!$A$4:$BA$1686,K$2,FALSE))</f>
        <v>Normal</v>
      </c>
      <c r="L1116" s="15" t="str">
        <f>IF($C1116="B",VLOOKUP($A1116,Bat!$A$4:$BG$1500,L$1,FALSE),VLOOKUP($A1116,Pit!$A$4:$BA$1686,L$2,FALSE))</f>
        <v>Normal</v>
      </c>
      <c r="M1116" s="14">
        <f>IF($C1116="B",VLOOKUP($A1116,Bat!$A$4:$BG$1500,M$1,FALSE),VLOOKUP($A1116,Pit!$A$4:$BA$1686,M$2,FALSE))</f>
        <v>2</v>
      </c>
      <c r="N1116" s="14">
        <f>IF($C1116="B",VLOOKUP($A1116,Bat!$A$4:$BG$1500,N$1,FALSE),VLOOKUP($A1116,Pit!$A$4:$BA$1686,N$2,FALSE))</f>
        <v>2</v>
      </c>
      <c r="O1116" s="14">
        <f>IF($C1116="B",VLOOKUP($A1116,Bat!$A$4:$BG$1500,O$1,FALSE),VLOOKUP($A1116,Pit!$A$4:$BA$1686,O$2,FALSE))</f>
        <v>2</v>
      </c>
      <c r="P1116" s="14">
        <f>IF($C1116="B",VLOOKUP($A1116,Bat!$A$4:$BG$1500,P$1,FALSE),VLOOKUP($A1116,Pit!$A$4:$BA$1686,P$2,FALSE))</f>
        <v>3</v>
      </c>
      <c r="Q1116" s="15">
        <f>IF($C1116="B",VLOOKUP($A1116,Bat!$A$4:$BG$1500,Q$1,FALSE),VLOOKUP($A1116,Pit!$A$4:$BA$1686,Q$2,FALSE))</f>
        <v>3</v>
      </c>
      <c r="R1116" s="16">
        <f>IF($C1116="B",VLOOKUP($A1116,Bat!$A$4:$BG$1500,R$1,FALSE),VLOOKUP($A1116,Pit!$A$4:$BA$1686,R$2,FALSE))</f>
        <v>98.881299490472074</v>
      </c>
      <c r="S1116" s="17">
        <f>IF($C1116="B",VLOOKUP($A1116,Bat!$A$4:$BG$1500,S$1,FALSE),VLOOKUP($A1116,Pit!$A$4:$BA$1686,S$2,FALSE))</f>
        <v>-1.9273519685456655</v>
      </c>
      <c r="T1116" s="48" t="str">
        <f>IF($C1116="B",VLOOKUP($A1116,Bat!$A$4:$BG$1500,T$1,FALSE),VLOOKUP($A1116,Pit!$A$4:$BA$1686,T$2,FALSE))</f>
        <v>$49k</v>
      </c>
      <c r="U1116" s="19">
        <f>IF($C1116="B",VLOOKUP($A1116,Bat!$A$4:$AU$1464,46,FALSE),VLOOKUP($A1116,Pit!$A$4:$BD$1664,55,FALSE))</f>
        <v>800</v>
      </c>
      <c r="V1116" s="19">
        <f>IF($C1116="B",VLOOKUP($A1116,Bat!$A$4:$BA$1464,47,FALSE),VLOOKUP($A1116,Pit!$A$4:$BF$1664,56,FALSE))</f>
        <v>800</v>
      </c>
      <c r="W1116" s="19">
        <f>IF($C1116="B",VLOOKUP($A1116,Bat!$A$4:$BA$1464,48,FALSE),VLOOKUP($A1116,Pit!$A$4:$BF$1664,57,FALSE))</f>
        <v>0</v>
      </c>
      <c r="X1116" s="14">
        <f t="shared" si="76"/>
        <v>1967</v>
      </c>
      <c r="Y1116" s="20">
        <f t="shared" si="77"/>
        <v>1117</v>
      </c>
      <c r="Z1116" s="14" t="str">
        <f>IFERROR(VLOOKUP($D1116,Results37!$F$3:$L$1396,Z$1,FALSE),"")</f>
        <v/>
      </c>
      <c r="AA1116" s="43" t="str">
        <f>IF(ISERROR(VLOOKUP(D1116,Results37!$F$3:$O$1399,AA$1,FALSE)),"",IF(VLOOKUP(D1116,Results37!$F$3:$O$1399,AA$1+1,FALSE)=1,"S"&amp;VLOOKUP(D1116,Results37!$F$3:$O$1399,AA$1,FALSE),VLOOKUP(D1116,Results37!$F$3:$O$1399,AA$1,FALSE)))</f>
        <v/>
      </c>
      <c r="AB1116" s="14" t="str">
        <f>IFERROR(VLOOKUP($D1116,Results37!$F$3:$L$1396,AB$1,FALSE),"")</f>
        <v/>
      </c>
      <c r="AC1116" s="14" t="str">
        <f>IFERROR(VLOOKUP($D1116,Results37!$F$3:$L$1396,AC$1,FALSE),"")</f>
        <v/>
      </c>
      <c r="AD1116" s="14" t="e">
        <f t="shared" si="78"/>
        <v>#VALUE!</v>
      </c>
      <c r="AE1116" s="18" t="str">
        <f>IF(ISERROR(VLOOKUP($AC1116&amp;"-"&amp;$F1116&amp;" "&amp;G1116,Bonuses!$B$1:$G$1006,4,FALSE)),"",INT(VLOOKUP($AC1116&amp;"-"&amp;$F1116&amp;" "&amp;$G1116,Bonuses!$B$1:$G$1006,4,FALSE)))</f>
        <v/>
      </c>
      <c r="AF1116" s="14" t="str">
        <f>IF(ISERROR(VLOOKUP($AC1116&amp;"-"&amp;$F1116,Bonuses!$B$1:$G$1006,5,FALSE)),"",IF(VLOOKUP($AC1116&amp;"-"&amp;$F1116,Bonuses!$B$1:$G$1006,5,FALSE)="","",VLOOKUP($AC1116&amp;"-"&amp;$F1116,Bonuses!$B$1:$G$1006,6,FALSE)&amp;" yrs, "&amp;VLOOKUP($AC1116&amp;"-"&amp;$F1116,Bonuses!$B$1:$G$1006,5,FALSE)))</f>
        <v/>
      </c>
    </row>
    <row r="1117" spans="1:32" s="19" customFormat="1" hidden="1" x14ac:dyDescent="0.3">
      <c r="A1117" s="19">
        <v>5536</v>
      </c>
      <c r="B1117" s="19">
        <f t="shared" si="75"/>
        <v>0</v>
      </c>
      <c r="C1117" s="14" t="str">
        <f>IF(ISNUMBER(IFERROR(VLOOKUP($A1117,Pit!$A$4:$A$600,1,FALSE),"B")),"P","B")</f>
        <v>B</v>
      </c>
      <c r="D1117" s="15">
        <f>IF($C1117="B",VLOOKUP($A1117,Bat!$A$4:$BG$1500,D$1,FALSE),VLOOKUP($A1117,Pit!$A$4:$BA$1686,D$2,FALSE))</f>
        <v>5536</v>
      </c>
      <c r="E1117" s="14" t="str">
        <f>IF($C1117="B",VLOOKUP($A1117,Bat!$A$4:$BG$1500,E$1,FALSE),VLOOKUP($A1117,Pit!$A$4:$BA$1686,E$2,FALSE))</f>
        <v>C</v>
      </c>
      <c r="F1117" s="14" t="str">
        <f>IF($C1117="B",VLOOKUP($A1117,Bat!$A$4:$BG$1500,F$1,FALSE),VLOOKUP($A1117,Pit!$A$4:$BA$1686,F$2,FALSE))</f>
        <v>Chris</v>
      </c>
      <c r="G1117" s="14" t="str">
        <f>IF($C1117="B",VLOOKUP($A1117,Bat!$A$4:$BG$1500,G$1,FALSE),VLOOKUP($A1117,Pit!$A$4:$BA$1686,G$2,FALSE))</f>
        <v>Lee</v>
      </c>
      <c r="H1117" s="14">
        <f>IF($C1117="B",VLOOKUP($A1117,Bat!$A$4:$BG$1500,H$1,FALSE),VLOOKUP($A1117,Pit!$A$4:$BA$1686,H$2,FALSE))</f>
        <v>21</v>
      </c>
      <c r="I1117" s="14" t="str">
        <f>IF($C1117="B",VLOOKUP($A1117,Bat!$A$4:$BG$1500,I$1,FALSE),VLOOKUP($A1117,Pit!$A$4:$BA$1686,I$2,FALSE))</f>
        <v>S</v>
      </c>
      <c r="J1117" s="14" t="str">
        <f>IF($C1117="B",VLOOKUP($A1117,Bat!$A$4:$BG$1500,J$1,FALSE),VLOOKUP($A1117,Pit!$A$4:$BA$1686,J$2,FALSE))</f>
        <v>R</v>
      </c>
      <c r="K1117" s="14" t="str">
        <f>IF($C1117="B",VLOOKUP($A1117,Bat!$A$4:$BG$1500,K$1,FALSE),VLOOKUP($A1117,Pit!$A$4:$BA$1686,K$2,FALSE))</f>
        <v>Normal</v>
      </c>
      <c r="L1117" s="15" t="str">
        <f>IF($C1117="B",VLOOKUP($A1117,Bat!$A$4:$BG$1500,L$1,FALSE),VLOOKUP($A1117,Pit!$A$4:$BA$1686,L$2,FALSE))</f>
        <v>Low</v>
      </c>
      <c r="M1117" s="14">
        <f>IF($C1117="B",VLOOKUP($A1117,Bat!$A$4:$BG$1500,M$1,FALSE),VLOOKUP($A1117,Pit!$A$4:$BA$1686,M$2,FALSE))</f>
        <v>2</v>
      </c>
      <c r="N1117" s="14">
        <f>IF($C1117="B",VLOOKUP($A1117,Bat!$A$4:$BG$1500,N$1,FALSE),VLOOKUP($A1117,Pit!$A$4:$BA$1686,N$2,FALSE))</f>
        <v>2</v>
      </c>
      <c r="O1117" s="14">
        <f>IF($C1117="B",VLOOKUP($A1117,Bat!$A$4:$BG$1500,O$1,FALSE),VLOOKUP($A1117,Pit!$A$4:$BA$1686,O$2,FALSE))</f>
        <v>2</v>
      </c>
      <c r="P1117" s="14">
        <f>IF($C1117="B",VLOOKUP($A1117,Bat!$A$4:$BG$1500,P$1,FALSE),VLOOKUP($A1117,Pit!$A$4:$BA$1686,P$2,FALSE))</f>
        <v>3</v>
      </c>
      <c r="Q1117" s="15">
        <f>IF($C1117="B",VLOOKUP($A1117,Bat!$A$4:$BG$1500,Q$1,FALSE),VLOOKUP($A1117,Pit!$A$4:$BA$1686,Q$2,FALSE))</f>
        <v>3</v>
      </c>
      <c r="R1117" s="16">
        <f>IF($C1117="B",VLOOKUP($A1117,Bat!$A$4:$BG$1500,R$1,FALSE),VLOOKUP($A1117,Pit!$A$4:$BA$1686,R$2,FALSE))</f>
        <v>97.381299490472074</v>
      </c>
      <c r="S1117" s="17">
        <f>IF($C1117="B",VLOOKUP($A1117,Bat!$A$4:$BG$1500,S$1,FALSE),VLOOKUP($A1117,Pit!$A$4:$BA$1686,S$2,FALSE))</f>
        <v>-2.2406851329359374</v>
      </c>
      <c r="T1117" s="48" t="str">
        <f>IF($C1117="B",VLOOKUP($A1117,Bat!$A$4:$BG$1500,T$1,FALSE),VLOOKUP($A1117,Pit!$A$4:$BA$1686,T$2,FALSE))</f>
        <v>$34k</v>
      </c>
      <c r="U1117" s="19">
        <f>IF($C1117="B",VLOOKUP($A1117,Bat!$A$4:$AU$1464,46,FALSE),VLOOKUP($A1117,Pit!$A$4:$BD$1664,55,FALSE))</f>
        <v>800</v>
      </c>
      <c r="V1117" s="19">
        <f>IF($C1117="B",VLOOKUP($A1117,Bat!$A$4:$BA$1464,47,FALSE),VLOOKUP($A1117,Pit!$A$4:$BF$1664,56,FALSE))</f>
        <v>800</v>
      </c>
      <c r="W1117" s="19">
        <f>IF($C1117="B",VLOOKUP($A1117,Bat!$A$4:$BA$1464,48,FALSE),VLOOKUP($A1117,Pit!$A$4:$BF$1664,57,FALSE))</f>
        <v>0</v>
      </c>
      <c r="X1117" s="14">
        <f t="shared" si="76"/>
        <v>1970</v>
      </c>
      <c r="Y1117" s="20">
        <f t="shared" si="77"/>
        <v>1120</v>
      </c>
      <c r="Z1117" s="14" t="str">
        <f>IFERROR(VLOOKUP($D1117,Results37!$F$3:$L$1396,Z$1,FALSE),"")</f>
        <v/>
      </c>
      <c r="AA1117" s="43" t="str">
        <f>IF(ISERROR(VLOOKUP(D1117,Results37!$F$3:$O$1399,AA$1,FALSE)),"",IF(VLOOKUP(D1117,Results37!$F$3:$O$1399,AA$1+1,FALSE)=1,"S"&amp;VLOOKUP(D1117,Results37!$F$3:$O$1399,AA$1,FALSE),VLOOKUP(D1117,Results37!$F$3:$O$1399,AA$1,FALSE)))</f>
        <v/>
      </c>
      <c r="AB1117" s="14" t="str">
        <f>IFERROR(VLOOKUP($D1117,Results37!$F$3:$L$1396,AB$1,FALSE),"")</f>
        <v/>
      </c>
      <c r="AC1117" s="14" t="str">
        <f>IFERROR(VLOOKUP($D1117,Results37!$F$3:$L$1396,AC$1,FALSE),"")</f>
        <v/>
      </c>
      <c r="AD1117" s="14" t="e">
        <f t="shared" si="78"/>
        <v>#VALUE!</v>
      </c>
      <c r="AE1117" s="18" t="str">
        <f>IF(ISERROR(VLOOKUP($AC1117&amp;"-"&amp;$F1117&amp;" "&amp;G1117,Bonuses!$B$1:$G$1006,4,FALSE)),"",INT(VLOOKUP($AC1117&amp;"-"&amp;$F1117&amp;" "&amp;$G1117,Bonuses!$B$1:$G$1006,4,FALSE)))</f>
        <v/>
      </c>
      <c r="AF1117" s="14" t="str">
        <f>AA1117&amp;"."&amp;AB1117&amp;" ("&amp;Z1117&amp;") - "&amp;E1117&amp;" "&amp;F1117&amp;" "&amp;G1117</f>
        <v>. () - C Chris Lee</v>
      </c>
    </row>
    <row r="1118" spans="1:32" s="19" customFormat="1" hidden="1" x14ac:dyDescent="0.3">
      <c r="A1118" s="19">
        <v>4614</v>
      </c>
      <c r="B1118" s="19">
        <f t="shared" si="75"/>
        <v>0</v>
      </c>
      <c r="C1118" s="14" t="str">
        <f>IF(ISNUMBER(IFERROR(VLOOKUP($A1118,Pit!$A$4:$A$600,1,FALSE),"B")),"P","B")</f>
        <v>B</v>
      </c>
      <c r="D1118" s="15">
        <f>IF($C1118="B",VLOOKUP($A1118,Bat!$A$4:$BG$1500,D$1,FALSE),VLOOKUP($A1118,Pit!$A$4:$BA$1686,D$2,FALSE))</f>
        <v>4614</v>
      </c>
      <c r="E1118" s="14" t="str">
        <f>IF($C1118="B",VLOOKUP($A1118,Bat!$A$4:$BG$1500,E$1,FALSE),VLOOKUP($A1118,Pit!$A$4:$BA$1686,E$2,FALSE))</f>
        <v>C</v>
      </c>
      <c r="F1118" s="14" t="str">
        <f>IF($C1118="B",VLOOKUP($A1118,Bat!$A$4:$BG$1500,F$1,FALSE),VLOOKUP($A1118,Pit!$A$4:$BA$1686,F$2,FALSE))</f>
        <v>Eduardo</v>
      </c>
      <c r="G1118" s="14" t="str">
        <f>IF($C1118="B",VLOOKUP($A1118,Bat!$A$4:$BG$1500,G$1,FALSE),VLOOKUP($A1118,Pit!$A$4:$BA$1686,G$2,FALSE))</f>
        <v>Hernández</v>
      </c>
      <c r="H1118" s="14">
        <f>IF($C1118="B",VLOOKUP($A1118,Bat!$A$4:$BG$1500,H$1,FALSE),VLOOKUP($A1118,Pit!$A$4:$BA$1686,H$2,FALSE))</f>
        <v>23</v>
      </c>
      <c r="I1118" s="14" t="str">
        <f>IF($C1118="B",VLOOKUP($A1118,Bat!$A$4:$BG$1500,I$1,FALSE),VLOOKUP($A1118,Pit!$A$4:$BA$1686,I$2,FALSE))</f>
        <v>S</v>
      </c>
      <c r="J1118" s="14" t="str">
        <f>IF($C1118="B",VLOOKUP($A1118,Bat!$A$4:$BG$1500,J$1,FALSE),VLOOKUP($A1118,Pit!$A$4:$BA$1686,J$2,FALSE))</f>
        <v>R</v>
      </c>
      <c r="K1118" s="14" t="str">
        <f>IF($C1118="B",VLOOKUP($A1118,Bat!$A$4:$BG$1500,K$1,FALSE),VLOOKUP($A1118,Pit!$A$4:$BA$1686,K$2,FALSE))</f>
        <v>Low</v>
      </c>
      <c r="L1118" s="15" t="str">
        <f>IF($C1118="B",VLOOKUP($A1118,Bat!$A$4:$BG$1500,L$1,FALSE),VLOOKUP($A1118,Pit!$A$4:$BA$1686,L$2,FALSE))</f>
        <v>Low</v>
      </c>
      <c r="M1118" s="14">
        <f>IF($C1118="B",VLOOKUP($A1118,Bat!$A$4:$BG$1500,M$1,FALSE),VLOOKUP($A1118,Pit!$A$4:$BA$1686,M$2,FALSE))</f>
        <v>2</v>
      </c>
      <c r="N1118" s="14">
        <f>IF($C1118="B",VLOOKUP($A1118,Bat!$A$4:$BG$1500,N$1,FALSE),VLOOKUP($A1118,Pit!$A$4:$BA$1686,N$2,FALSE))</f>
        <v>2</v>
      </c>
      <c r="O1118" s="14">
        <f>IF($C1118="B",VLOOKUP($A1118,Bat!$A$4:$BG$1500,O$1,FALSE),VLOOKUP($A1118,Pit!$A$4:$BA$1686,O$2,FALSE))</f>
        <v>2</v>
      </c>
      <c r="P1118" s="14">
        <f>IF($C1118="B",VLOOKUP($A1118,Bat!$A$4:$BG$1500,P$1,FALSE),VLOOKUP($A1118,Pit!$A$4:$BA$1686,P$2,FALSE))</f>
        <v>4</v>
      </c>
      <c r="Q1118" s="15">
        <f>IF($C1118="B",VLOOKUP($A1118,Bat!$A$4:$BG$1500,Q$1,FALSE),VLOOKUP($A1118,Pit!$A$4:$BA$1686,Q$2,FALSE))</f>
        <v>1</v>
      </c>
      <c r="R1118" s="16">
        <f>IF($C1118="B",VLOOKUP($A1118,Bat!$A$4:$BG$1500,R$1,FALSE),VLOOKUP($A1118,Pit!$A$4:$BA$1686,R$2,FALSE))</f>
        <v>96.520469832940833</v>
      </c>
      <c r="S1118" s="17">
        <f>IF($C1118="B",VLOOKUP($A1118,Bat!$A$4:$BG$1500,S$1,FALSE),VLOOKUP($A1118,Pit!$A$4:$BA$1686,S$2,FALSE))</f>
        <v>-2.4205027866661095</v>
      </c>
      <c r="T1118" s="48" t="str">
        <f>IF($C1118="B",VLOOKUP($A1118,Bat!$A$4:$BG$1500,T$1,FALSE),VLOOKUP($A1118,Pit!$A$4:$BA$1686,T$2,FALSE))</f>
        <v>Slot</v>
      </c>
      <c r="U1118" s="19">
        <f>IF($C1118="B",VLOOKUP($A1118,Bat!$A$4:$AU$1464,46,FALSE),VLOOKUP($A1118,Pit!$A$4:$BD$1664,55,FALSE))</f>
        <v>800</v>
      </c>
      <c r="V1118" s="19">
        <f>IF($C1118="B",VLOOKUP($A1118,Bat!$A$4:$BA$1464,47,FALSE),VLOOKUP($A1118,Pit!$A$4:$BF$1664,56,FALSE))</f>
        <v>800</v>
      </c>
      <c r="W1118" s="19">
        <f>IF($C1118="B",VLOOKUP($A1118,Bat!$A$4:$BA$1464,48,FALSE),VLOOKUP($A1118,Pit!$A$4:$BF$1664,57,FALSE))</f>
        <v>0</v>
      </c>
      <c r="X1118" s="14">
        <f t="shared" si="76"/>
        <v>1971</v>
      </c>
      <c r="Y1118" s="20">
        <f t="shared" si="77"/>
        <v>1121</v>
      </c>
      <c r="Z1118" s="14" t="str">
        <f>IFERROR(VLOOKUP($D1118,Results37!$F$3:$L$1396,Z$1,FALSE),"")</f>
        <v/>
      </c>
      <c r="AA1118" s="43" t="str">
        <f>IF(ISERROR(VLOOKUP(D1118,Results37!$F$3:$O$1399,AA$1,FALSE)),"",IF(VLOOKUP(D1118,Results37!$F$3:$O$1399,AA$1+1,FALSE)=1,"S"&amp;VLOOKUP(D1118,Results37!$F$3:$O$1399,AA$1,FALSE),VLOOKUP(D1118,Results37!$F$3:$O$1399,AA$1,FALSE)))</f>
        <v/>
      </c>
      <c r="AB1118" s="14" t="str">
        <f>IFERROR(VLOOKUP($D1118,Results37!$F$3:$L$1396,AB$1,FALSE),"")</f>
        <v/>
      </c>
      <c r="AC1118" s="14" t="str">
        <f>IFERROR(VLOOKUP($D1118,Results37!$F$3:$L$1396,AC$1,FALSE),"")</f>
        <v/>
      </c>
      <c r="AD1118" s="14" t="e">
        <f t="shared" si="78"/>
        <v>#VALUE!</v>
      </c>
      <c r="AE1118" s="18" t="str">
        <f>IF(ISERROR(VLOOKUP($AC1118&amp;"-"&amp;$F1118&amp;" "&amp;G1118,Bonuses!$B$1:$G$1006,4,FALSE)),"",INT(VLOOKUP($AC1118&amp;"-"&amp;$F1118&amp;" "&amp;$G1118,Bonuses!$B$1:$G$1006,4,FALSE)))</f>
        <v/>
      </c>
      <c r="AF1118" s="14" t="str">
        <f>IF(ISERROR(VLOOKUP($AC1118&amp;"-"&amp;$F1118,Bonuses!$B$1:$G$1006,5,FALSE)),"",IF(VLOOKUP($AC1118&amp;"-"&amp;$F1118,Bonuses!$B$1:$G$1006,5,FALSE)="","",VLOOKUP($AC1118&amp;"-"&amp;$F1118,Bonuses!$B$1:$G$1006,6,FALSE)&amp;" yrs, "&amp;VLOOKUP($AC1118&amp;"-"&amp;$F1118,Bonuses!$B$1:$G$1006,5,FALSE)))</f>
        <v/>
      </c>
    </row>
    <row r="1119" spans="1:32" s="19" customFormat="1" hidden="1" x14ac:dyDescent="0.3">
      <c r="A1119" s="19">
        <v>11475</v>
      </c>
      <c r="B1119" s="19">
        <f t="shared" si="75"/>
        <v>0</v>
      </c>
      <c r="C1119" s="14" t="str">
        <f>IF(ISNUMBER(IFERROR(VLOOKUP($A1119,Pit!$A$4:$A$600,1,FALSE),"B")),"P","B")</f>
        <v>B</v>
      </c>
      <c r="D1119" s="15">
        <f>IF($C1119="B",VLOOKUP($A1119,Bat!$A$4:$BG$1500,D$1,FALSE),VLOOKUP($A1119,Pit!$A$4:$BA$1686,D$2,FALSE))</f>
        <v>11475</v>
      </c>
      <c r="E1119" s="14" t="str">
        <f>IF($C1119="B",VLOOKUP($A1119,Bat!$A$4:$BG$1500,E$1,FALSE),VLOOKUP($A1119,Pit!$A$4:$BA$1686,E$2,FALSE))</f>
        <v>1B</v>
      </c>
      <c r="F1119" s="14" t="str">
        <f>IF($C1119="B",VLOOKUP($A1119,Bat!$A$4:$BG$1500,F$1,FALSE),VLOOKUP($A1119,Pit!$A$4:$BA$1686,F$2,FALSE))</f>
        <v>Jeffrey</v>
      </c>
      <c r="G1119" s="14" t="str">
        <f>IF($C1119="B",VLOOKUP($A1119,Bat!$A$4:$BG$1500,G$1,FALSE),VLOOKUP($A1119,Pit!$A$4:$BA$1686,G$2,FALSE))</f>
        <v>Warner</v>
      </c>
      <c r="H1119" s="14">
        <f>IF($C1119="B",VLOOKUP($A1119,Bat!$A$4:$BG$1500,H$1,FALSE),VLOOKUP($A1119,Pit!$A$4:$BA$1686,H$2,FALSE))</f>
        <v>22</v>
      </c>
      <c r="I1119" s="14" t="str">
        <f>IF($C1119="B",VLOOKUP($A1119,Bat!$A$4:$BG$1500,I$1,FALSE),VLOOKUP($A1119,Pit!$A$4:$BA$1686,I$2,FALSE))</f>
        <v>L</v>
      </c>
      <c r="J1119" s="14" t="str">
        <f>IF($C1119="B",VLOOKUP($A1119,Bat!$A$4:$BG$1500,J$1,FALSE),VLOOKUP($A1119,Pit!$A$4:$BA$1686,J$2,FALSE))</f>
        <v>L</v>
      </c>
      <c r="K1119" s="14" t="str">
        <f>IF($C1119="B",VLOOKUP($A1119,Bat!$A$4:$BG$1500,K$1,FALSE),VLOOKUP($A1119,Pit!$A$4:$BA$1686,K$2,FALSE))</f>
        <v>Low</v>
      </c>
      <c r="L1119" s="15" t="str">
        <f>IF($C1119="B",VLOOKUP($A1119,Bat!$A$4:$BG$1500,L$1,FALSE),VLOOKUP($A1119,Pit!$A$4:$BA$1686,L$2,FALSE))</f>
        <v>Low</v>
      </c>
      <c r="M1119" s="14">
        <f>IF($C1119="B",VLOOKUP($A1119,Bat!$A$4:$BG$1500,M$1,FALSE),VLOOKUP($A1119,Pit!$A$4:$BA$1686,M$2,FALSE))</f>
        <v>2</v>
      </c>
      <c r="N1119" s="14">
        <f>IF($C1119="B",VLOOKUP($A1119,Bat!$A$4:$BG$1500,N$1,FALSE),VLOOKUP($A1119,Pit!$A$4:$BA$1686,N$2,FALSE))</f>
        <v>3</v>
      </c>
      <c r="O1119" s="14">
        <f>IF($C1119="B",VLOOKUP($A1119,Bat!$A$4:$BG$1500,O$1,FALSE),VLOOKUP($A1119,Pit!$A$4:$BA$1686,O$2,FALSE))</f>
        <v>3</v>
      </c>
      <c r="P1119" s="14">
        <f>IF($C1119="B",VLOOKUP($A1119,Bat!$A$4:$BG$1500,P$1,FALSE),VLOOKUP($A1119,Pit!$A$4:$BA$1686,P$2,FALSE))</f>
        <v>1</v>
      </c>
      <c r="Q1119" s="15">
        <f>IF($C1119="B",VLOOKUP($A1119,Bat!$A$4:$BG$1500,Q$1,FALSE),VLOOKUP($A1119,Pit!$A$4:$BA$1686,Q$2,FALSE))</f>
        <v>3</v>
      </c>
      <c r="R1119" s="16">
        <f>IF($C1119="B",VLOOKUP($A1119,Bat!$A$4:$BG$1500,R$1,FALSE),VLOOKUP($A1119,Pit!$A$4:$BA$1686,R$2,FALSE))</f>
        <v>95.8801943334974</v>
      </c>
      <c r="S1119" s="17">
        <f>IF($C1119="B",VLOOKUP($A1119,Bat!$A$4:$BG$1500,S$1,FALSE),VLOOKUP($A1119,Pit!$A$4:$BA$1686,S$2,FALSE))</f>
        <v>-2.5542491522142243</v>
      </c>
      <c r="T1119" s="48" t="str">
        <f>IF($C1119="B",VLOOKUP($A1119,Bat!$A$4:$BG$1500,T$1,FALSE),VLOOKUP($A1119,Pit!$A$4:$BA$1686,T$2,FALSE))</f>
        <v>-</v>
      </c>
      <c r="U1119" s="19">
        <f>IF($C1119="B",VLOOKUP($A1119,Bat!$A$4:$AU$1464,46,FALSE),VLOOKUP($A1119,Pit!$A$4:$BD$1664,55,FALSE))</f>
        <v>800</v>
      </c>
      <c r="V1119" s="19">
        <f>IF($C1119="B",VLOOKUP($A1119,Bat!$A$4:$BA$1464,47,FALSE),VLOOKUP($A1119,Pit!$A$4:$BF$1664,56,FALSE))</f>
        <v>800</v>
      </c>
      <c r="W1119" s="19">
        <f>IF($C1119="B",VLOOKUP($A1119,Bat!$A$4:$BA$1464,48,FALSE),VLOOKUP($A1119,Pit!$A$4:$BF$1664,57,FALSE))</f>
        <v>0</v>
      </c>
      <c r="X1119" s="14">
        <f t="shared" si="76"/>
        <v>1972</v>
      </c>
      <c r="Y1119" s="20">
        <f t="shared" si="77"/>
        <v>1122</v>
      </c>
      <c r="Z1119" s="14" t="str">
        <f>IFERROR(VLOOKUP($D1119,Results37!$F$3:$L$1396,Z$1,FALSE),"")</f>
        <v/>
      </c>
      <c r="AA1119" s="43" t="str">
        <f>IF(ISERROR(VLOOKUP(D1119,Results37!$F$3:$O$1399,AA$1,FALSE)),"",IF(VLOOKUP(D1119,Results37!$F$3:$O$1399,AA$1+1,FALSE)=1,"S"&amp;VLOOKUP(D1119,Results37!$F$3:$O$1399,AA$1,FALSE),VLOOKUP(D1119,Results37!$F$3:$O$1399,AA$1,FALSE)))</f>
        <v/>
      </c>
      <c r="AB1119" s="14" t="str">
        <f>IFERROR(VLOOKUP($D1119,Results37!$F$3:$L$1396,AB$1,FALSE),"")</f>
        <v/>
      </c>
      <c r="AC1119" s="14" t="str">
        <f>IFERROR(VLOOKUP($D1119,Results37!$F$3:$L$1396,AC$1,FALSE),"")</f>
        <v/>
      </c>
      <c r="AD1119" s="14" t="e">
        <f t="shared" si="78"/>
        <v>#VALUE!</v>
      </c>
      <c r="AE1119" s="18" t="str">
        <f>IF(ISERROR(VLOOKUP($AC1119&amp;"-"&amp;$F1119&amp;" "&amp;G1119,Bonuses!$B$1:$G$1006,4,FALSE)),"",INT(VLOOKUP($AC1119&amp;"-"&amp;$F1119&amp;" "&amp;$G1119,Bonuses!$B$1:$G$1006,4,FALSE)))</f>
        <v/>
      </c>
      <c r="AF1119" s="14" t="str">
        <f>AA1119&amp;"."&amp;AB1119&amp;" ("&amp;Z1119&amp;") - "&amp;E1119&amp;" "&amp;F1119&amp;" "&amp;G1119</f>
        <v>. () - 1B Jeffrey Warner</v>
      </c>
    </row>
    <row r="1120" spans="1:32" s="19" customFormat="1" hidden="1" x14ac:dyDescent="0.3">
      <c r="A1120" s="19">
        <v>12268</v>
      </c>
      <c r="B1120" s="19">
        <f t="shared" si="75"/>
        <v>0</v>
      </c>
      <c r="C1120" s="14" t="str">
        <f>IF(ISNUMBER(IFERROR(VLOOKUP($A1120,Pit!$A$4:$A$600,1,FALSE),"B")),"P","B")</f>
        <v>B</v>
      </c>
      <c r="D1120" s="15">
        <f>IF($C1120="B",VLOOKUP($A1120,Bat!$A$4:$BG$1500,D$1,FALSE),VLOOKUP($A1120,Pit!$A$4:$BA$1686,D$2,FALSE))</f>
        <v>12268</v>
      </c>
      <c r="E1120" s="14" t="str">
        <f>IF($C1120="B",VLOOKUP($A1120,Bat!$A$4:$BG$1500,E$1,FALSE),VLOOKUP($A1120,Pit!$A$4:$BA$1686,E$2,FALSE))</f>
        <v>CF</v>
      </c>
      <c r="F1120" s="14" t="str">
        <f>IF($C1120="B",VLOOKUP($A1120,Bat!$A$4:$BG$1500,F$1,FALSE),VLOOKUP($A1120,Pit!$A$4:$BA$1686,F$2,FALSE))</f>
        <v>Greg</v>
      </c>
      <c r="G1120" s="14" t="str">
        <f>IF($C1120="B",VLOOKUP($A1120,Bat!$A$4:$BG$1500,G$1,FALSE),VLOOKUP($A1120,Pit!$A$4:$BA$1686,G$2,FALSE))</f>
        <v>Waters</v>
      </c>
      <c r="H1120" s="14">
        <f>IF($C1120="B",VLOOKUP($A1120,Bat!$A$4:$BG$1500,H$1,FALSE),VLOOKUP($A1120,Pit!$A$4:$BA$1686,H$2,FALSE))</f>
        <v>18</v>
      </c>
      <c r="I1120" s="14" t="str">
        <f>IF($C1120="B",VLOOKUP($A1120,Bat!$A$4:$BG$1500,I$1,FALSE),VLOOKUP($A1120,Pit!$A$4:$BA$1686,I$2,FALSE))</f>
        <v>R</v>
      </c>
      <c r="J1120" s="14" t="str">
        <f>IF($C1120="B",VLOOKUP($A1120,Bat!$A$4:$BG$1500,J$1,FALSE),VLOOKUP($A1120,Pit!$A$4:$BA$1686,J$2,FALSE))</f>
        <v>R</v>
      </c>
      <c r="K1120" s="14" t="str">
        <f>IF($C1120="B",VLOOKUP($A1120,Bat!$A$4:$BG$1500,K$1,FALSE),VLOOKUP($A1120,Pit!$A$4:$BA$1686,K$2,FALSE))</f>
        <v>High</v>
      </c>
      <c r="L1120" s="15" t="str">
        <f>IF($C1120="B",VLOOKUP($A1120,Bat!$A$4:$BG$1500,L$1,FALSE),VLOOKUP($A1120,Pit!$A$4:$BA$1686,L$2,FALSE))</f>
        <v>Normal</v>
      </c>
      <c r="M1120" s="14">
        <f>IF($C1120="B",VLOOKUP($A1120,Bat!$A$4:$BG$1500,M$1,FALSE),VLOOKUP($A1120,Pit!$A$4:$BA$1686,M$2,FALSE))</f>
        <v>3</v>
      </c>
      <c r="N1120" s="14">
        <f>IF($C1120="B",VLOOKUP($A1120,Bat!$A$4:$BG$1500,N$1,FALSE),VLOOKUP($A1120,Pit!$A$4:$BA$1686,N$2,FALSE))</f>
        <v>2</v>
      </c>
      <c r="O1120" s="14">
        <f>IF($C1120="B",VLOOKUP($A1120,Bat!$A$4:$BG$1500,O$1,FALSE),VLOOKUP($A1120,Pit!$A$4:$BA$1686,O$2,FALSE))</f>
        <v>2</v>
      </c>
      <c r="P1120" s="14">
        <f>IF($C1120="B",VLOOKUP($A1120,Bat!$A$4:$BG$1500,P$1,FALSE),VLOOKUP($A1120,Pit!$A$4:$BA$1686,P$2,FALSE))</f>
        <v>5</v>
      </c>
      <c r="Q1120" s="15">
        <f>IF($C1120="B",VLOOKUP($A1120,Bat!$A$4:$BG$1500,Q$1,FALSE),VLOOKUP($A1120,Pit!$A$4:$BA$1686,Q$2,FALSE))</f>
        <v>3</v>
      </c>
      <c r="R1120" s="16">
        <f>IF($C1120="B",VLOOKUP($A1120,Bat!$A$4:$BG$1500,R$1,FALSE),VLOOKUP($A1120,Pit!$A$4:$BA$1686,R$2,FALSE))</f>
        <v>111.87999872513412</v>
      </c>
      <c r="S1120" s="17">
        <f>IF($C1120="B",VLOOKUP($A1120,Bat!$A$4:$BG$1500,S$1,FALSE),VLOOKUP($A1120,Pit!$A$4:$BA$1686,S$2,FALSE))</f>
        <v>0.7879304075570438</v>
      </c>
      <c r="T1120" s="48" t="str">
        <f>IF($C1120="B",VLOOKUP($A1120,Bat!$A$4:$BG$1500,T$1,FALSE),VLOOKUP($A1120,Pit!$A$4:$BA$1686,T$2,FALSE))</f>
        <v>$2.4m</v>
      </c>
      <c r="U1120" s="19">
        <f>IF($C1120="B",VLOOKUP($A1120,Bat!$A$4:$AU$1464,46,FALSE),VLOOKUP($A1120,Pit!$A$4:$BD$1664,55,FALSE))</f>
        <v>9999</v>
      </c>
      <c r="V1120" s="19">
        <f>IF($C1120="B",VLOOKUP($A1120,Bat!$A$4:$BA$1464,47,FALSE),VLOOKUP($A1120,Pit!$A$4:$BF$1664,56,FALSE))</f>
        <v>9999</v>
      </c>
      <c r="W1120" s="19">
        <f>IF($C1120="B",VLOOKUP($A1120,Bat!$A$4:$BA$1464,48,FALSE),VLOOKUP($A1120,Pit!$A$4:$BF$1664,57,FALSE))</f>
        <v>0</v>
      </c>
      <c r="X1120" s="14">
        <f t="shared" si="76"/>
        <v>10258</v>
      </c>
      <c r="Y1120" s="20">
        <f t="shared" si="77"/>
        <v>209</v>
      </c>
      <c r="Z1120" s="14">
        <f>IFERROR(VLOOKUP($D1120,Results37!$F$3:$L$1396,Z$1,FALSE),"")</f>
        <v>378</v>
      </c>
      <c r="AA1120" s="43">
        <f>IF(ISERROR(VLOOKUP(D1120,Results37!$F$3:$O$1399,AA$1,FALSE)),"",IF(VLOOKUP(D1120,Results37!$F$3:$O$1399,AA$1+1,FALSE)=1,"S"&amp;VLOOKUP(D1120,Results37!$F$3:$O$1399,AA$1,FALSE),VLOOKUP(D1120,Results37!$F$3:$O$1399,AA$1,FALSE)))</f>
        <v>13</v>
      </c>
      <c r="AB1120" s="14">
        <f>IFERROR(VLOOKUP($D1120,Results37!$F$3:$L$1396,AB$1,FALSE),"")</f>
        <v>6</v>
      </c>
      <c r="AC1120" s="14" t="str">
        <f>IFERROR(VLOOKUP($D1120,Results37!$F$3:$L$1396,AC$1,FALSE),"")</f>
        <v>Scottish Claymores</v>
      </c>
      <c r="AD1120" s="14">
        <f t="shared" si="78"/>
        <v>9880</v>
      </c>
      <c r="AE1120" s="18" t="str">
        <f>IF(ISERROR(VLOOKUP($AC1120&amp;"-"&amp;$F1120&amp;" "&amp;G1120,Bonuses!$B$1:$G$1006,4,FALSE)),"",INT(VLOOKUP($AC1120&amp;"-"&amp;$F1120&amp;" "&amp;$G1120,Bonuses!$B$1:$G$1006,4,FALSE)))</f>
        <v/>
      </c>
      <c r="AF1120" s="14" t="str">
        <f>AA1120&amp;"."&amp;AB1120&amp;" ("&amp;Z1120&amp;") - "&amp;E1120&amp;" "&amp;F1120&amp;" "&amp;G1120</f>
        <v>13.6 (378) - CF Greg Waters</v>
      </c>
    </row>
    <row r="1121" spans="1:32" s="19" customFormat="1" hidden="1" x14ac:dyDescent="0.3">
      <c r="A1121" s="19">
        <v>7564</v>
      </c>
      <c r="B1121" s="19">
        <f t="shared" si="75"/>
        <v>0</v>
      </c>
      <c r="C1121" s="14" t="str">
        <f>IF(ISNUMBER(IFERROR(VLOOKUP($A1121,Pit!$A$4:$A$600,1,FALSE),"B")),"P","B")</f>
        <v>B</v>
      </c>
      <c r="D1121" s="15">
        <f>IF($C1121="B",VLOOKUP($A1121,Bat!$A$4:$BG$1500,D$1,FALSE),VLOOKUP($A1121,Pit!$A$4:$BA$1686,D$2,FALSE))</f>
        <v>7564</v>
      </c>
      <c r="E1121" s="14" t="str">
        <f>IF($C1121="B",VLOOKUP($A1121,Bat!$A$4:$BG$1500,E$1,FALSE),VLOOKUP($A1121,Pit!$A$4:$BA$1686,E$2,FALSE))</f>
        <v>3B</v>
      </c>
      <c r="F1121" s="14" t="str">
        <f>IF($C1121="B",VLOOKUP($A1121,Bat!$A$4:$BG$1500,F$1,FALSE),VLOOKUP($A1121,Pit!$A$4:$BA$1686,F$2,FALSE))</f>
        <v>Enrique</v>
      </c>
      <c r="G1121" s="14" t="str">
        <f>IF($C1121="B",VLOOKUP($A1121,Bat!$A$4:$BG$1500,G$1,FALSE),VLOOKUP($A1121,Pit!$A$4:$BA$1686,G$2,FALSE))</f>
        <v>Rangel</v>
      </c>
      <c r="H1121" s="14">
        <f>IF($C1121="B",VLOOKUP($A1121,Bat!$A$4:$BG$1500,H$1,FALSE),VLOOKUP($A1121,Pit!$A$4:$BA$1686,H$2,FALSE))</f>
        <v>18</v>
      </c>
      <c r="I1121" s="14" t="str">
        <f>IF($C1121="B",VLOOKUP($A1121,Bat!$A$4:$BG$1500,I$1,FALSE),VLOOKUP($A1121,Pit!$A$4:$BA$1686,I$2,FALSE))</f>
        <v>R</v>
      </c>
      <c r="J1121" s="14" t="str">
        <f>IF($C1121="B",VLOOKUP($A1121,Bat!$A$4:$BG$1500,J$1,FALSE),VLOOKUP($A1121,Pit!$A$4:$BA$1686,J$2,FALSE))</f>
        <v>R</v>
      </c>
      <c r="K1121" s="14" t="str">
        <f>IF($C1121="B",VLOOKUP($A1121,Bat!$A$4:$BG$1500,K$1,FALSE),VLOOKUP($A1121,Pit!$A$4:$BA$1686,K$2,FALSE))</f>
        <v>Normal</v>
      </c>
      <c r="L1121" s="15" t="str">
        <f>IF($C1121="B",VLOOKUP($A1121,Bat!$A$4:$BG$1500,L$1,FALSE),VLOOKUP($A1121,Pit!$A$4:$BA$1686,L$2,FALSE))</f>
        <v>Normal</v>
      </c>
      <c r="M1121" s="14">
        <f>IF($C1121="B",VLOOKUP($A1121,Bat!$A$4:$BG$1500,M$1,FALSE),VLOOKUP($A1121,Pit!$A$4:$BA$1686,M$2,FALSE))</f>
        <v>3</v>
      </c>
      <c r="N1121" s="14">
        <f>IF($C1121="B",VLOOKUP($A1121,Bat!$A$4:$BG$1500,N$1,FALSE),VLOOKUP($A1121,Pit!$A$4:$BA$1686,N$2,FALSE))</f>
        <v>3</v>
      </c>
      <c r="O1121" s="14">
        <f>IF($C1121="B",VLOOKUP($A1121,Bat!$A$4:$BG$1500,O$1,FALSE),VLOOKUP($A1121,Pit!$A$4:$BA$1686,O$2,FALSE))</f>
        <v>5</v>
      </c>
      <c r="P1121" s="14">
        <f>IF($C1121="B",VLOOKUP($A1121,Bat!$A$4:$BG$1500,P$1,FALSE),VLOOKUP($A1121,Pit!$A$4:$BA$1686,P$2,FALSE))</f>
        <v>3</v>
      </c>
      <c r="Q1121" s="15">
        <f>IF($C1121="B",VLOOKUP($A1121,Bat!$A$4:$BG$1500,Q$1,FALSE),VLOOKUP($A1121,Pit!$A$4:$BA$1686,Q$2,FALSE))</f>
        <v>3</v>
      </c>
      <c r="R1121" s="16">
        <f>IF($C1121="B",VLOOKUP($A1121,Bat!$A$4:$BG$1500,R$1,FALSE),VLOOKUP($A1121,Pit!$A$4:$BA$1686,R$2,FALSE))</f>
        <v>110.85490186518906</v>
      </c>
      <c r="S1121" s="17">
        <f>IF($C1121="B",VLOOKUP($A1121,Bat!$A$4:$BG$1500,S$1,FALSE),VLOOKUP($A1121,Pit!$A$4:$BA$1686,S$2,FALSE))</f>
        <v>0.57379917893496746</v>
      </c>
      <c r="T1121" s="48" t="str">
        <f>IF($C1121="B",VLOOKUP($A1121,Bat!$A$4:$BG$1500,T$1,FALSE),VLOOKUP($A1121,Pit!$A$4:$BA$1686,T$2,FALSE))</f>
        <v>$2.4m</v>
      </c>
      <c r="U1121" s="19">
        <f>IF($C1121="B",VLOOKUP($A1121,Bat!$A$4:$AU$1464,46,FALSE),VLOOKUP($A1121,Pit!$A$4:$BD$1664,55,FALSE))</f>
        <v>9999</v>
      </c>
      <c r="V1121" s="19">
        <f>IF($C1121="B",VLOOKUP($A1121,Bat!$A$4:$BA$1464,47,FALSE),VLOOKUP($A1121,Pit!$A$4:$BF$1664,56,FALSE))</f>
        <v>9999</v>
      </c>
      <c r="W1121" s="19">
        <f>IF($C1121="B",VLOOKUP($A1121,Bat!$A$4:$BA$1464,48,FALSE),VLOOKUP($A1121,Pit!$A$4:$BF$1664,57,FALSE))</f>
        <v>0</v>
      </c>
      <c r="X1121" s="14">
        <f t="shared" si="76"/>
        <v>10310</v>
      </c>
      <c r="Y1121" s="20">
        <f t="shared" si="77"/>
        <v>261</v>
      </c>
      <c r="Z1121" s="14">
        <f>IFERROR(VLOOKUP($D1121,Results37!$F$3:$L$1396,Z$1,FALSE),"")</f>
        <v>342</v>
      </c>
      <c r="AA1121" s="43">
        <f>IF(ISERROR(VLOOKUP(D1121,Results37!$F$3:$O$1399,AA$1,FALSE)),"",IF(VLOOKUP(D1121,Results37!$F$3:$O$1399,AA$1+1,FALSE)=1,"S"&amp;VLOOKUP(D1121,Results37!$F$3:$O$1399,AA$1,FALSE),VLOOKUP(D1121,Results37!$F$3:$O$1399,AA$1,FALSE)))</f>
        <v>12</v>
      </c>
      <c r="AB1121" s="14">
        <f>IFERROR(VLOOKUP($D1121,Results37!$F$3:$L$1396,AB$1,FALSE),"")</f>
        <v>2</v>
      </c>
      <c r="AC1121" s="14" t="str">
        <f>IFERROR(VLOOKUP($D1121,Results37!$F$3:$L$1396,AC$1,FALSE),"")</f>
        <v>Duluth Warriors</v>
      </c>
      <c r="AD1121" s="14">
        <f t="shared" si="78"/>
        <v>9968</v>
      </c>
      <c r="AE1121" s="18" t="str">
        <f>IF(ISERROR(VLOOKUP($AC1121&amp;"-"&amp;$F1121&amp;" "&amp;G1121,Bonuses!$B$1:$G$1006,4,FALSE)),"",INT(VLOOKUP($AC1121&amp;"-"&amp;$F1121&amp;" "&amp;$G1121,Bonuses!$B$1:$G$1006,4,FALSE)))</f>
        <v/>
      </c>
      <c r="AF1121" s="14" t="str">
        <f>AA1121&amp;"."&amp;AB1121&amp;" ("&amp;Z1121&amp;") - "&amp;E1121&amp;" "&amp;F1121&amp;" "&amp;G1121</f>
        <v>12.2 (342) - 3B Enrique Rangel</v>
      </c>
    </row>
    <row r="1122" spans="1:32" s="19" customFormat="1" hidden="1" x14ac:dyDescent="0.3">
      <c r="A1122" s="19">
        <v>13669</v>
      </c>
      <c r="B1122" s="19">
        <f t="shared" si="75"/>
        <v>0</v>
      </c>
      <c r="C1122" s="14" t="str">
        <f>IF(ISNUMBER(IFERROR(VLOOKUP($A1122,Pit!$A$4:$A$600,1,FALSE),"B")),"P","B")</f>
        <v>B</v>
      </c>
      <c r="D1122" s="15">
        <f>IF($C1122="B",VLOOKUP($A1122,Bat!$A$4:$BG$1500,D$1,FALSE),VLOOKUP($A1122,Pit!$A$4:$BA$1686,D$2,FALSE))</f>
        <v>13669</v>
      </c>
      <c r="E1122" s="14" t="str">
        <f>IF($C1122="B",VLOOKUP($A1122,Bat!$A$4:$BG$1500,E$1,FALSE),VLOOKUP($A1122,Pit!$A$4:$BA$1686,E$2,FALSE))</f>
        <v>1B</v>
      </c>
      <c r="F1122" s="14" t="str">
        <f>IF($C1122="B",VLOOKUP($A1122,Bat!$A$4:$BG$1500,F$1,FALSE),VLOOKUP($A1122,Pit!$A$4:$BA$1686,F$2,FALSE))</f>
        <v>Arturo</v>
      </c>
      <c r="G1122" s="14" t="str">
        <f>IF($C1122="B",VLOOKUP($A1122,Bat!$A$4:$BG$1500,G$1,FALSE),VLOOKUP($A1122,Pit!$A$4:$BA$1686,G$2,FALSE))</f>
        <v>Rocha</v>
      </c>
      <c r="H1122" s="14">
        <f>IF($C1122="B",VLOOKUP($A1122,Bat!$A$4:$BG$1500,H$1,FALSE),VLOOKUP($A1122,Pit!$A$4:$BA$1686,H$2,FALSE))</f>
        <v>18</v>
      </c>
      <c r="I1122" s="14" t="str">
        <f>IF($C1122="B",VLOOKUP($A1122,Bat!$A$4:$BG$1500,I$1,FALSE),VLOOKUP($A1122,Pit!$A$4:$BA$1686,I$2,FALSE))</f>
        <v>R</v>
      </c>
      <c r="J1122" s="14" t="str">
        <f>IF($C1122="B",VLOOKUP($A1122,Bat!$A$4:$BG$1500,J$1,FALSE),VLOOKUP($A1122,Pit!$A$4:$BA$1686,J$2,FALSE))</f>
        <v>R</v>
      </c>
      <c r="K1122" s="14" t="str">
        <f>IF($C1122="B",VLOOKUP($A1122,Bat!$A$4:$BG$1500,K$1,FALSE),VLOOKUP($A1122,Pit!$A$4:$BA$1686,K$2,FALSE))</f>
        <v>Normal</v>
      </c>
      <c r="L1122" s="15" t="str">
        <f>IF($C1122="B",VLOOKUP($A1122,Bat!$A$4:$BG$1500,L$1,FALSE),VLOOKUP($A1122,Pit!$A$4:$BA$1686,L$2,FALSE))</f>
        <v>Normal</v>
      </c>
      <c r="M1122" s="14">
        <f>IF($C1122="B",VLOOKUP($A1122,Bat!$A$4:$BG$1500,M$1,FALSE),VLOOKUP($A1122,Pit!$A$4:$BA$1686,M$2,FALSE))</f>
        <v>3</v>
      </c>
      <c r="N1122" s="14">
        <f>IF($C1122="B",VLOOKUP($A1122,Bat!$A$4:$BG$1500,N$1,FALSE),VLOOKUP($A1122,Pit!$A$4:$BA$1686,N$2,FALSE))</f>
        <v>3</v>
      </c>
      <c r="O1122" s="14">
        <f>IF($C1122="B",VLOOKUP($A1122,Bat!$A$4:$BG$1500,O$1,FALSE),VLOOKUP($A1122,Pit!$A$4:$BA$1686,O$2,FALSE))</f>
        <v>2</v>
      </c>
      <c r="P1122" s="14">
        <f>IF($C1122="B",VLOOKUP($A1122,Bat!$A$4:$BG$1500,P$1,FALSE),VLOOKUP($A1122,Pit!$A$4:$BA$1686,P$2,FALSE))</f>
        <v>4</v>
      </c>
      <c r="Q1122" s="15">
        <f>IF($C1122="B",VLOOKUP($A1122,Bat!$A$4:$BG$1500,Q$1,FALSE),VLOOKUP($A1122,Pit!$A$4:$BA$1686,Q$2,FALSE))</f>
        <v>6</v>
      </c>
      <c r="R1122" s="16">
        <f>IF($C1122="B",VLOOKUP($A1122,Bat!$A$4:$BG$1500,R$1,FALSE),VLOOKUP($A1122,Pit!$A$4:$BA$1686,R$2,FALSE))</f>
        <v>110.38179091385859</v>
      </c>
      <c r="S1122" s="17">
        <f>IF($C1122="B",VLOOKUP($A1122,Bat!$A$4:$BG$1500,S$1,FALSE),VLOOKUP($A1122,Pit!$A$4:$BA$1686,S$2,FALSE))</f>
        <v>0.47497161127625565</v>
      </c>
      <c r="T1122" s="48" t="str">
        <f>IF($C1122="B",VLOOKUP($A1122,Bat!$A$4:$BG$1500,T$1,FALSE),VLOOKUP($A1122,Pit!$A$4:$BA$1686,T$2,FALSE))</f>
        <v>$2.2m</v>
      </c>
      <c r="U1122" s="19">
        <f>IF($C1122="B",VLOOKUP($A1122,Bat!$A$4:$AU$1464,46,FALSE),VLOOKUP($A1122,Pit!$A$4:$BD$1664,55,FALSE))</f>
        <v>9999</v>
      </c>
      <c r="V1122" s="19">
        <f>IF($C1122="B",VLOOKUP($A1122,Bat!$A$4:$BA$1464,47,FALSE),VLOOKUP($A1122,Pit!$A$4:$BF$1664,56,FALSE))</f>
        <v>9999</v>
      </c>
      <c r="W1122" s="19">
        <f>IF($C1122="B",VLOOKUP($A1122,Bat!$A$4:$BA$1464,48,FALSE),VLOOKUP($A1122,Pit!$A$4:$BF$1664,57,FALSE))</f>
        <v>0</v>
      </c>
      <c r="X1122" s="14">
        <f t="shared" si="76"/>
        <v>10342</v>
      </c>
      <c r="Y1122" s="20">
        <f t="shared" si="77"/>
        <v>293</v>
      </c>
      <c r="Z1122" s="14">
        <f>IFERROR(VLOOKUP($D1122,Results37!$F$3:$L$1396,Z$1,FALSE),"")</f>
        <v>556</v>
      </c>
      <c r="AA1122" s="43">
        <f>IF(ISERROR(VLOOKUP(D1122,Results37!$F$3:$O$1399,AA$1,FALSE)),"",IF(VLOOKUP(D1122,Results37!$F$3:$O$1399,AA$1+1,FALSE)=1,"S"&amp;VLOOKUP(D1122,Results37!$F$3:$O$1399,AA$1,FALSE),VLOOKUP(D1122,Results37!$F$3:$O$1399,AA$1,FALSE)))</f>
        <v>18</v>
      </c>
      <c r="AB1122" s="14">
        <f>IFERROR(VLOOKUP($D1122,Results37!$F$3:$L$1396,AB$1,FALSE),"")</f>
        <v>24</v>
      </c>
      <c r="AC1122" s="14" t="str">
        <f>IFERROR(VLOOKUP($D1122,Results37!$F$3:$L$1396,AC$1,FALSE),"")</f>
        <v>Hartford Harpoon</v>
      </c>
      <c r="AD1122" s="14">
        <f t="shared" si="78"/>
        <v>9786</v>
      </c>
      <c r="AE1122" s="18" t="str">
        <f>IF(ISERROR(VLOOKUP($AC1122&amp;"-"&amp;$F1122&amp;" "&amp;G1122,Bonuses!$B$1:$G$1006,4,FALSE)),"",INT(VLOOKUP($AC1122&amp;"-"&amp;$F1122&amp;" "&amp;$G1122,Bonuses!$B$1:$G$1006,4,FALSE)))</f>
        <v/>
      </c>
      <c r="AF1122" s="14" t="str">
        <f>AA1122&amp;"."&amp;AB1122&amp;" ("&amp;Z1122&amp;") - "&amp;E1122&amp;" "&amp;F1122&amp;" "&amp;G1122</f>
        <v>18.24 (556) - 1B Arturo Rocha</v>
      </c>
    </row>
    <row r="1123" spans="1:32" s="19" customFormat="1" hidden="1" x14ac:dyDescent="0.3">
      <c r="A1123" s="19">
        <v>6165</v>
      </c>
      <c r="B1123" s="19">
        <f t="shared" si="75"/>
        <v>0</v>
      </c>
      <c r="C1123" s="14" t="str">
        <f>IF(ISNUMBER(IFERROR(VLOOKUP($A1123,Pit!$A$4:$A$600,1,FALSE),"B")),"P","B")</f>
        <v>B</v>
      </c>
      <c r="D1123" s="15">
        <f>IF($C1123="B",VLOOKUP($A1123,Bat!$A$4:$BG$1500,D$1,FALSE),VLOOKUP($A1123,Pit!$A$4:$BA$1686,D$2,FALSE))</f>
        <v>6165</v>
      </c>
      <c r="E1123" s="14" t="str">
        <f>IF($C1123="B",VLOOKUP($A1123,Bat!$A$4:$BG$1500,E$1,FALSE),VLOOKUP($A1123,Pit!$A$4:$BA$1686,E$2,FALSE))</f>
        <v>LF</v>
      </c>
      <c r="F1123" s="14" t="str">
        <f>IF($C1123="B",VLOOKUP($A1123,Bat!$A$4:$BG$1500,F$1,FALSE),VLOOKUP($A1123,Pit!$A$4:$BA$1686,F$2,FALSE))</f>
        <v>Chris</v>
      </c>
      <c r="G1123" s="14" t="str">
        <f>IF($C1123="B",VLOOKUP($A1123,Bat!$A$4:$BG$1500,G$1,FALSE),VLOOKUP($A1123,Pit!$A$4:$BA$1686,G$2,FALSE))</f>
        <v>Reyes</v>
      </c>
      <c r="H1123" s="14">
        <f>IF($C1123="B",VLOOKUP($A1123,Bat!$A$4:$BG$1500,H$1,FALSE),VLOOKUP($A1123,Pit!$A$4:$BA$1686,H$2,FALSE))</f>
        <v>18</v>
      </c>
      <c r="I1123" s="14" t="str">
        <f>IF($C1123="B",VLOOKUP($A1123,Bat!$A$4:$BG$1500,I$1,FALSE),VLOOKUP($A1123,Pit!$A$4:$BA$1686,I$2,FALSE))</f>
        <v>R</v>
      </c>
      <c r="J1123" s="14" t="str">
        <f>IF($C1123="B",VLOOKUP($A1123,Bat!$A$4:$BG$1500,J$1,FALSE),VLOOKUP($A1123,Pit!$A$4:$BA$1686,J$2,FALSE))</f>
        <v>R</v>
      </c>
      <c r="K1123" s="14" t="str">
        <f>IF($C1123="B",VLOOKUP($A1123,Bat!$A$4:$BG$1500,K$1,FALSE),VLOOKUP($A1123,Pit!$A$4:$BA$1686,K$2,FALSE))</f>
        <v>Low</v>
      </c>
      <c r="L1123" s="15" t="str">
        <f>IF($C1123="B",VLOOKUP($A1123,Bat!$A$4:$BG$1500,L$1,FALSE),VLOOKUP($A1123,Pit!$A$4:$BA$1686,L$2,FALSE))</f>
        <v>Normal</v>
      </c>
      <c r="M1123" s="14">
        <f>IF($C1123="B",VLOOKUP($A1123,Bat!$A$4:$BG$1500,M$1,FALSE),VLOOKUP($A1123,Pit!$A$4:$BA$1686,M$2,FALSE))</f>
        <v>2</v>
      </c>
      <c r="N1123" s="14">
        <f>IF($C1123="B",VLOOKUP($A1123,Bat!$A$4:$BG$1500,N$1,FALSE),VLOOKUP($A1123,Pit!$A$4:$BA$1686,N$2,FALSE))</f>
        <v>4</v>
      </c>
      <c r="O1123" s="14">
        <f>IF($C1123="B",VLOOKUP($A1123,Bat!$A$4:$BG$1500,O$1,FALSE),VLOOKUP($A1123,Pit!$A$4:$BA$1686,O$2,FALSE))</f>
        <v>4</v>
      </c>
      <c r="P1123" s="14">
        <f>IF($C1123="B",VLOOKUP($A1123,Bat!$A$4:$BG$1500,P$1,FALSE),VLOOKUP($A1123,Pit!$A$4:$BA$1686,P$2,FALSE))</f>
        <v>4</v>
      </c>
      <c r="Q1123" s="15">
        <f>IF($C1123="B",VLOOKUP($A1123,Bat!$A$4:$BG$1500,Q$1,FALSE),VLOOKUP($A1123,Pit!$A$4:$BA$1686,Q$2,FALSE))</f>
        <v>3</v>
      </c>
      <c r="R1123" s="16">
        <f>IF($C1123="B",VLOOKUP($A1123,Bat!$A$4:$BG$1500,R$1,FALSE),VLOOKUP($A1123,Pit!$A$4:$BA$1686,R$2,FALSE))</f>
        <v>106.67672705800956</v>
      </c>
      <c r="S1123" s="17">
        <f>IF($C1123="B",VLOOKUP($A1123,Bat!$A$4:$BG$1500,S$1,FALSE),VLOOKUP($A1123,Pit!$A$4:$BA$1686,S$2,FALSE))</f>
        <v>-0.29897464353787778</v>
      </c>
      <c r="T1123" s="48" t="str">
        <f>IF($C1123="B",VLOOKUP($A1123,Bat!$A$4:$BG$1500,T$1,FALSE),VLOOKUP($A1123,Pit!$A$4:$BA$1686,T$2,FALSE))</f>
        <v>$2.4m</v>
      </c>
      <c r="U1123" s="19">
        <f>IF($C1123="B",VLOOKUP($A1123,Bat!$A$4:$AU$1464,46,FALSE),VLOOKUP($A1123,Pit!$A$4:$BD$1664,55,FALSE))</f>
        <v>9999</v>
      </c>
      <c r="V1123" s="19">
        <f>IF($C1123="B",VLOOKUP($A1123,Bat!$A$4:$BA$1464,47,FALSE),VLOOKUP($A1123,Pit!$A$4:$BF$1664,56,FALSE))</f>
        <v>9999</v>
      </c>
      <c r="W1123" s="19">
        <f>IF($C1123="B",VLOOKUP($A1123,Bat!$A$4:$BA$1464,48,FALSE),VLOOKUP($A1123,Pit!$A$4:$BF$1664,57,FALSE))</f>
        <v>0</v>
      </c>
      <c r="X1123" s="14">
        <f t="shared" si="76"/>
        <v>10697</v>
      </c>
      <c r="Y1123" s="20">
        <f t="shared" si="77"/>
        <v>648</v>
      </c>
      <c r="Z1123" s="14">
        <f>IFERROR(VLOOKUP($D1123,Results37!$F$3:$L$1396,Z$1,FALSE),"")</f>
        <v>354</v>
      </c>
      <c r="AA1123" s="43">
        <f>IF(ISERROR(VLOOKUP(D1123,Results37!$F$3:$O$1399,AA$1,FALSE)),"",IF(VLOOKUP(D1123,Results37!$F$3:$O$1399,AA$1+1,FALSE)=1,"S"&amp;VLOOKUP(D1123,Results37!$F$3:$O$1399,AA$1,FALSE),VLOOKUP(D1123,Results37!$F$3:$O$1399,AA$1,FALSE)))</f>
        <v>12</v>
      </c>
      <c r="AB1123" s="14">
        <f>IFERROR(VLOOKUP($D1123,Results37!$F$3:$L$1396,AB$1,FALSE),"")</f>
        <v>14</v>
      </c>
      <c r="AC1123" s="14" t="str">
        <f>IFERROR(VLOOKUP($D1123,Results37!$F$3:$L$1396,AC$1,FALSE),"")</f>
        <v>Palm Springs Codgers</v>
      </c>
      <c r="AD1123" s="14">
        <f t="shared" si="78"/>
        <v>10343</v>
      </c>
      <c r="AE1123" s="18" t="str">
        <f>IF(ISERROR(VLOOKUP($AC1123&amp;"-"&amp;$F1123&amp;" "&amp;G1123,Bonuses!$B$1:$G$1006,4,FALSE)),"",INT(VLOOKUP($AC1123&amp;"-"&amp;$F1123&amp;" "&amp;$G1123,Bonuses!$B$1:$G$1006,4,FALSE)))</f>
        <v/>
      </c>
      <c r="AF1123" s="14" t="str">
        <f>IF(ISERROR(VLOOKUP($AC1123&amp;"-"&amp;$F1123,Bonuses!$B$1:$G$1006,5,FALSE)),"",IF(VLOOKUP($AC1123&amp;"-"&amp;$F1123,Bonuses!$B$1:$G$1006,5,FALSE)="","",VLOOKUP($AC1123&amp;"-"&amp;$F1123,Bonuses!$B$1:$G$1006,6,FALSE)&amp;" yrs, "&amp;VLOOKUP($AC1123&amp;"-"&amp;$F1123,Bonuses!$B$1:$G$1006,5,FALSE)))</f>
        <v/>
      </c>
    </row>
    <row r="1124" spans="1:32" s="19" customFormat="1" hidden="1" x14ac:dyDescent="0.3">
      <c r="A1124" s="19">
        <v>5066</v>
      </c>
      <c r="B1124" s="19">
        <f t="shared" si="75"/>
        <v>0</v>
      </c>
      <c r="C1124" s="14" t="str">
        <f>IF(ISNUMBER(IFERROR(VLOOKUP($A1124,Pit!$A$4:$A$600,1,FALSE),"B")),"P","B")</f>
        <v>P</v>
      </c>
      <c r="D1124" s="15">
        <f>IF($C1124="B",VLOOKUP($A1124,Bat!$A$4:$BG$1500,D$1,FALSE),VLOOKUP($A1124,Pit!$A$4:$BA$1686,D$2,FALSE))</f>
        <v>5066</v>
      </c>
      <c r="E1124" s="14" t="str">
        <f>IF($C1124="B",VLOOKUP($A1124,Bat!$A$4:$BG$1500,E$1,FALSE),VLOOKUP($A1124,Pit!$A$4:$BA$1686,E$2,FALSE))</f>
        <v>SP</v>
      </c>
      <c r="F1124" s="14" t="str">
        <f>IF($C1124="B",VLOOKUP($A1124,Bat!$A$4:$BG$1500,F$1,FALSE),VLOOKUP($A1124,Pit!$A$4:$BA$1686,F$2,FALSE))</f>
        <v>Charles</v>
      </c>
      <c r="G1124" s="14" t="str">
        <f>IF($C1124="B",VLOOKUP($A1124,Bat!$A$4:$BG$1500,G$1,FALSE),VLOOKUP($A1124,Pit!$A$4:$BA$1686,G$2,FALSE))</f>
        <v>Morgan</v>
      </c>
      <c r="H1124" s="14">
        <f>IF($C1124="B",VLOOKUP($A1124,Bat!$A$4:$BG$1500,H$1,FALSE),VLOOKUP($A1124,Pit!$A$4:$BA$1686,H$2,FALSE))</f>
        <v>18</v>
      </c>
      <c r="I1124" s="14" t="str">
        <f>IF($C1124="B",VLOOKUP($A1124,Bat!$A$4:$BG$1500,I$1,FALSE),VLOOKUP($A1124,Pit!$A$4:$BA$1686,I$2,FALSE))</f>
        <v>L</v>
      </c>
      <c r="J1124" s="14" t="str">
        <f>IF($C1124="B",VLOOKUP($A1124,Bat!$A$4:$BG$1500,J$1,FALSE),VLOOKUP($A1124,Pit!$A$4:$BA$1686,J$2,FALSE))</f>
        <v>R</v>
      </c>
      <c r="K1124" s="14" t="str">
        <f>IF($C1124="B",VLOOKUP($A1124,Bat!$A$4:$BG$1500,K$1,FALSE),VLOOKUP($A1124,Pit!$A$4:$BA$1686,K$2,FALSE))</f>
        <v>High</v>
      </c>
      <c r="L1124" s="15" t="str">
        <f>IF($C1124="B",VLOOKUP($A1124,Bat!$A$4:$BG$1500,L$1,FALSE),VLOOKUP($A1124,Pit!$A$4:$BA$1686,L$2,FALSE))</f>
        <v>Normal</v>
      </c>
      <c r="M1124" s="14">
        <f>IF($C1124="B",VLOOKUP($A1124,Bat!$A$4:$BG$1500,M$1,FALSE),VLOOKUP($A1124,Pit!$A$4:$BA$1686,M$2,FALSE))</f>
        <v>4</v>
      </c>
      <c r="N1124" s="14">
        <f>IF($C1124="B",VLOOKUP($A1124,Bat!$A$4:$BG$1500,N$1,FALSE),VLOOKUP($A1124,Pit!$A$4:$BA$1686,N$2,FALSE))</f>
        <v>2</v>
      </c>
      <c r="O1124" s="14">
        <f>IF($C1124="B",VLOOKUP($A1124,Bat!$A$4:$BG$1500,O$1,FALSE),VLOOKUP($A1124,Pit!$A$4:$BA$1686,O$2,FALSE))</f>
        <v>2</v>
      </c>
      <c r="P1124" s="14" t="str">
        <f>IF($C1124="B",VLOOKUP($A1124,Bat!$A$4:$BG$1500,P$1,FALSE),VLOOKUP($A1124,Pit!$A$4:$BA$1686,P$2,FALSE))</f>
        <v>90-92 Mph</v>
      </c>
      <c r="Q1124" s="15">
        <f>IF($C1124="B",VLOOKUP($A1124,Bat!$A$4:$BG$1500,Q$1,FALSE),VLOOKUP($A1124,Pit!$A$4:$BA$1686,Q$2,FALSE))</f>
        <v>8</v>
      </c>
      <c r="R1124" s="16">
        <f>IF($C1124="B",VLOOKUP($A1124,Bat!$A$4:$BG$1500,R$1,FALSE),VLOOKUP($A1124,Pit!$A$4:$BA$1686,R$2,FALSE))</f>
        <v>100.56552487131569</v>
      </c>
      <c r="S1124" s="17">
        <f>IF($C1124="B",VLOOKUP($A1124,Bat!$A$4:$BG$1500,S$1,FALSE),VLOOKUP($A1124,Pit!$A$4:$BA$1686,S$2,FALSE))</f>
        <v>-3.998990883828081E-2</v>
      </c>
      <c r="T1124" s="48" t="str">
        <f>IF($C1124="B",VLOOKUP($A1124,Bat!$A$4:$BG$1500,T$1,FALSE),VLOOKUP($A1124,Pit!$A$4:$BA$1686,T$2,FALSE))</f>
        <v>$1.9m</v>
      </c>
      <c r="U1124" s="19">
        <f>IF($C1124="B",VLOOKUP($A1124,Bat!$A$4:$AU$1464,46,FALSE),VLOOKUP($A1124,Pit!$A$4:$BD$1664,55,FALSE))</f>
        <v>9999</v>
      </c>
      <c r="V1124" s="19">
        <f>IF($C1124="B",VLOOKUP($A1124,Bat!$A$4:$BA$1464,47,FALSE),VLOOKUP($A1124,Pit!$A$4:$BF$1664,56,FALSE))</f>
        <v>9999</v>
      </c>
      <c r="W1124" s="19">
        <f>IF($C1124="B",VLOOKUP($A1124,Bat!$A$4:$BA$1464,48,FALSE),VLOOKUP($A1124,Pit!$A$4:$BF$1664,57,FALSE))</f>
        <v>0</v>
      </c>
      <c r="X1124" s="14">
        <f t="shared" si="76"/>
        <v>10524</v>
      </c>
      <c r="Y1124" s="20">
        <f t="shared" si="77"/>
        <v>475</v>
      </c>
      <c r="Z1124" s="14" t="str">
        <f>IFERROR(VLOOKUP($D1124,Results37!$F$3:$L$1396,Z$1,FALSE),"")</f>
        <v/>
      </c>
      <c r="AA1124" s="43" t="str">
        <f>IF(ISERROR(VLOOKUP(D1124,Results37!$F$3:$O$1399,AA$1,FALSE)),"",IF(VLOOKUP(D1124,Results37!$F$3:$O$1399,AA$1+1,FALSE)=1,"S"&amp;VLOOKUP(D1124,Results37!$F$3:$O$1399,AA$1,FALSE),VLOOKUP(D1124,Results37!$F$3:$O$1399,AA$1,FALSE)))</f>
        <v/>
      </c>
      <c r="AB1124" s="14" t="str">
        <f>IFERROR(VLOOKUP($D1124,Results37!$F$3:$L$1396,AB$1,FALSE),"")</f>
        <v/>
      </c>
      <c r="AC1124" s="14" t="str">
        <f>IFERROR(VLOOKUP($D1124,Results37!$F$3:$L$1396,AC$1,FALSE),"")</f>
        <v/>
      </c>
      <c r="AD1124" s="14" t="e">
        <f t="shared" si="78"/>
        <v>#VALUE!</v>
      </c>
      <c r="AE1124" s="18" t="str">
        <f>IF(ISERROR(VLOOKUP($AC1124&amp;"-"&amp;$F1124&amp;" "&amp;G1124,Bonuses!$B$1:$G$1006,4,FALSE)),"",INT(VLOOKUP($AC1124&amp;"-"&amp;$F1124&amp;" "&amp;$G1124,Bonuses!$B$1:$G$1006,4,FALSE)))</f>
        <v/>
      </c>
      <c r="AF1124" s="14" t="str">
        <f>IF(ISERROR(VLOOKUP($AC1124&amp;"-"&amp;$F1124,Bonuses!$B$1:$G$1006,5,FALSE)),"",IF(VLOOKUP($AC1124&amp;"-"&amp;$F1124,Bonuses!$B$1:$G$1006,5,FALSE)="","",VLOOKUP($AC1124&amp;"-"&amp;$F1124,Bonuses!$B$1:$G$1006,6,FALSE)&amp;" yrs, "&amp;VLOOKUP($AC1124&amp;"-"&amp;$F1124,Bonuses!$B$1:$G$1006,5,FALSE)))</f>
        <v/>
      </c>
    </row>
    <row r="1125" spans="1:32" s="19" customFormat="1" hidden="1" x14ac:dyDescent="0.3">
      <c r="A1125" s="19">
        <v>15679</v>
      </c>
      <c r="B1125" s="19">
        <f t="shared" si="75"/>
        <v>0</v>
      </c>
      <c r="C1125" s="14" t="str">
        <f>IF(ISNUMBER(IFERROR(VLOOKUP($A1125,Pit!$A$4:$A$600,1,FALSE),"B")),"P","B")</f>
        <v>P</v>
      </c>
      <c r="D1125" s="15">
        <f>IF($C1125="B",VLOOKUP($A1125,Bat!$A$4:$BG$1500,D$1,FALSE),VLOOKUP($A1125,Pit!$A$4:$BA$1686,D$2,FALSE))</f>
        <v>15679</v>
      </c>
      <c r="E1125" s="14" t="str">
        <f>IF($C1125="B",VLOOKUP($A1125,Bat!$A$4:$BG$1500,E$1,FALSE),VLOOKUP($A1125,Pit!$A$4:$BA$1686,E$2,FALSE))</f>
        <v>RP</v>
      </c>
      <c r="F1125" s="14" t="str">
        <f>IF($C1125="B",VLOOKUP($A1125,Bat!$A$4:$BG$1500,F$1,FALSE),VLOOKUP($A1125,Pit!$A$4:$BA$1686,F$2,FALSE))</f>
        <v>Remon</v>
      </c>
      <c r="G1125" s="14" t="str">
        <f>IF($C1125="B",VLOOKUP($A1125,Bat!$A$4:$BG$1500,G$1,FALSE),VLOOKUP($A1125,Pit!$A$4:$BA$1686,G$2,FALSE))</f>
        <v>Jansen</v>
      </c>
      <c r="H1125" s="14">
        <f>IF($C1125="B",VLOOKUP($A1125,Bat!$A$4:$BG$1500,H$1,FALSE),VLOOKUP($A1125,Pit!$A$4:$BA$1686,H$2,FALSE))</f>
        <v>18</v>
      </c>
      <c r="I1125" s="14" t="str">
        <f>IF($C1125="B",VLOOKUP($A1125,Bat!$A$4:$BG$1500,I$1,FALSE),VLOOKUP($A1125,Pit!$A$4:$BA$1686,I$2,FALSE))</f>
        <v>R</v>
      </c>
      <c r="J1125" s="14" t="str">
        <f>IF($C1125="B",VLOOKUP($A1125,Bat!$A$4:$BG$1500,J$1,FALSE),VLOOKUP($A1125,Pit!$A$4:$BA$1686,J$2,FALSE))</f>
        <v>R</v>
      </c>
      <c r="K1125" s="14" t="str">
        <f>IF($C1125="B",VLOOKUP($A1125,Bat!$A$4:$BG$1500,K$1,FALSE),VLOOKUP($A1125,Pit!$A$4:$BA$1686,K$2,FALSE))</f>
        <v>Low</v>
      </c>
      <c r="L1125" s="15" t="str">
        <f>IF($C1125="B",VLOOKUP($A1125,Bat!$A$4:$BG$1500,L$1,FALSE),VLOOKUP($A1125,Pit!$A$4:$BA$1686,L$2,FALSE))</f>
        <v>Normal</v>
      </c>
      <c r="M1125" s="14">
        <f>IF($C1125="B",VLOOKUP($A1125,Bat!$A$4:$BG$1500,M$1,FALSE),VLOOKUP($A1125,Pit!$A$4:$BA$1686,M$2,FALSE))</f>
        <v>3</v>
      </c>
      <c r="N1125" s="14">
        <f>IF($C1125="B",VLOOKUP($A1125,Bat!$A$4:$BG$1500,N$1,FALSE),VLOOKUP($A1125,Pit!$A$4:$BA$1686,N$2,FALSE))</f>
        <v>2</v>
      </c>
      <c r="O1125" s="14">
        <f>IF($C1125="B",VLOOKUP($A1125,Bat!$A$4:$BG$1500,O$1,FALSE),VLOOKUP($A1125,Pit!$A$4:$BA$1686,O$2,FALSE))</f>
        <v>3</v>
      </c>
      <c r="P1125" s="14" t="str">
        <f>IF($C1125="B",VLOOKUP($A1125,Bat!$A$4:$BG$1500,P$1,FALSE),VLOOKUP($A1125,Pit!$A$4:$BA$1686,P$2,FALSE))</f>
        <v>87-89 Mph</v>
      </c>
      <c r="Q1125" s="15">
        <f>IF($C1125="B",VLOOKUP($A1125,Bat!$A$4:$BG$1500,Q$1,FALSE),VLOOKUP($A1125,Pit!$A$4:$BA$1686,Q$2,FALSE))</f>
        <v>4</v>
      </c>
      <c r="R1125" s="16">
        <f>IF($C1125="B",VLOOKUP($A1125,Bat!$A$4:$BG$1500,R$1,FALSE),VLOOKUP($A1125,Pit!$A$4:$BA$1686,R$2,FALSE))</f>
        <v>97.441695568760451</v>
      </c>
      <c r="S1125" s="17">
        <f>IF($C1125="B",VLOOKUP($A1125,Bat!$A$4:$BG$1500,S$1,FALSE),VLOOKUP($A1125,Pit!$A$4:$BA$1686,S$2,FALSE))</f>
        <v>-0.32818398047939712</v>
      </c>
      <c r="T1125" s="48" t="str">
        <f>IF($C1125="B",VLOOKUP($A1125,Bat!$A$4:$BG$1500,T$1,FALSE),VLOOKUP($A1125,Pit!$A$4:$BA$1686,T$2,FALSE))</f>
        <v>$1.4m</v>
      </c>
      <c r="U1125" s="19">
        <f>IF($C1125="B",VLOOKUP($A1125,Bat!$A$4:$AU$1464,46,FALSE),VLOOKUP($A1125,Pit!$A$4:$BD$1664,55,FALSE))</f>
        <v>9999</v>
      </c>
      <c r="V1125" s="19">
        <f>IF($C1125="B",VLOOKUP($A1125,Bat!$A$4:$BA$1464,47,FALSE),VLOOKUP($A1125,Pit!$A$4:$BF$1664,56,FALSE))</f>
        <v>9999</v>
      </c>
      <c r="W1125" s="19">
        <f>IF($C1125="B",VLOOKUP($A1125,Bat!$A$4:$BA$1464,48,FALSE),VLOOKUP($A1125,Pit!$A$4:$BF$1664,57,FALSE))</f>
        <v>0</v>
      </c>
      <c r="X1125" s="14">
        <f t="shared" si="76"/>
        <v>10710</v>
      </c>
      <c r="Y1125" s="20">
        <f t="shared" si="77"/>
        <v>661</v>
      </c>
      <c r="Z1125" s="14" t="str">
        <f>IFERROR(VLOOKUP($D1125,Results37!$F$3:$L$1396,Z$1,FALSE),"")</f>
        <v/>
      </c>
      <c r="AA1125" s="43" t="str">
        <f>IF(ISERROR(VLOOKUP(D1125,Results37!$F$3:$O$1399,AA$1,FALSE)),"",IF(VLOOKUP(D1125,Results37!$F$3:$O$1399,AA$1+1,FALSE)=1,"S"&amp;VLOOKUP(D1125,Results37!$F$3:$O$1399,AA$1,FALSE),VLOOKUP(D1125,Results37!$F$3:$O$1399,AA$1,FALSE)))</f>
        <v/>
      </c>
      <c r="AB1125" s="14" t="str">
        <f>IFERROR(VLOOKUP($D1125,Results37!$F$3:$L$1396,AB$1,FALSE),"")</f>
        <v/>
      </c>
      <c r="AC1125" s="14" t="str">
        <f>IFERROR(VLOOKUP($D1125,Results37!$F$3:$L$1396,AC$1,FALSE),"")</f>
        <v/>
      </c>
      <c r="AD1125" s="14" t="e">
        <f t="shared" si="78"/>
        <v>#VALUE!</v>
      </c>
      <c r="AE1125" s="18" t="str">
        <f>IF(ISERROR(VLOOKUP($AC1125&amp;"-"&amp;$F1125&amp;" "&amp;G1125,Bonuses!$B$1:$G$1006,4,FALSE)),"",INT(VLOOKUP($AC1125&amp;"-"&amp;$F1125&amp;" "&amp;$G1125,Bonuses!$B$1:$G$1006,4,FALSE)))</f>
        <v/>
      </c>
      <c r="AF1125" s="14" t="str">
        <f>IF(ISERROR(VLOOKUP($AC1125&amp;"-"&amp;$F1125,Bonuses!$B$1:$G$1006,5,FALSE)),"",IF(VLOOKUP($AC1125&amp;"-"&amp;$F1125,Bonuses!$B$1:$G$1006,5,FALSE)="","",VLOOKUP($AC1125&amp;"-"&amp;$F1125,Bonuses!$B$1:$G$1006,6,FALSE)&amp;" yrs, "&amp;VLOOKUP($AC1125&amp;"-"&amp;$F1125,Bonuses!$B$1:$G$1006,5,FALSE)))</f>
        <v/>
      </c>
    </row>
    <row r="1126" spans="1:32" s="19" customFormat="1" hidden="1" x14ac:dyDescent="0.3">
      <c r="A1126" s="19">
        <v>11140</v>
      </c>
      <c r="B1126" s="19">
        <f t="shared" si="75"/>
        <v>0</v>
      </c>
      <c r="C1126" s="14" t="str">
        <f>IF(ISNUMBER(IFERROR(VLOOKUP($A1126,Pit!$A$4:$A$600,1,FALSE),"B")),"P","B")</f>
        <v>P</v>
      </c>
      <c r="D1126" s="15">
        <f>IF($C1126="B",VLOOKUP($A1126,Bat!$A$4:$BG$1500,D$1,FALSE),VLOOKUP($A1126,Pit!$A$4:$BA$1686,D$2,FALSE))</f>
        <v>11140</v>
      </c>
      <c r="E1126" s="14" t="str">
        <f>IF($C1126="B",VLOOKUP($A1126,Bat!$A$4:$BG$1500,E$1,FALSE),VLOOKUP($A1126,Pit!$A$4:$BA$1686,E$2,FALSE))</f>
        <v>RP</v>
      </c>
      <c r="F1126" s="14" t="str">
        <f>IF($C1126="B",VLOOKUP($A1126,Bat!$A$4:$BG$1500,F$1,FALSE),VLOOKUP($A1126,Pit!$A$4:$BA$1686,F$2,FALSE))</f>
        <v>Ichizo</v>
      </c>
      <c r="G1126" s="14" t="str">
        <f>IF($C1126="B",VLOOKUP($A1126,Bat!$A$4:$BG$1500,G$1,FALSE),VLOOKUP($A1126,Pit!$A$4:$BA$1686,G$2,FALSE))</f>
        <v>Kobayashi</v>
      </c>
      <c r="H1126" s="14">
        <f>IF($C1126="B",VLOOKUP($A1126,Bat!$A$4:$BG$1500,H$1,FALSE),VLOOKUP($A1126,Pit!$A$4:$BA$1686,H$2,FALSE))</f>
        <v>18</v>
      </c>
      <c r="I1126" s="14" t="str">
        <f>IF($C1126="B",VLOOKUP($A1126,Bat!$A$4:$BG$1500,I$1,FALSE),VLOOKUP($A1126,Pit!$A$4:$BA$1686,I$2,FALSE))</f>
        <v>L</v>
      </c>
      <c r="J1126" s="14" t="str">
        <f>IF($C1126="B",VLOOKUP($A1126,Bat!$A$4:$BG$1500,J$1,FALSE),VLOOKUP($A1126,Pit!$A$4:$BA$1686,J$2,FALSE))</f>
        <v>R</v>
      </c>
      <c r="K1126" s="14" t="str">
        <f>IF($C1126="B",VLOOKUP($A1126,Bat!$A$4:$BG$1500,K$1,FALSE),VLOOKUP($A1126,Pit!$A$4:$BA$1686,K$2,FALSE))</f>
        <v>Low</v>
      </c>
      <c r="L1126" s="15" t="str">
        <f>IF($C1126="B",VLOOKUP($A1126,Bat!$A$4:$BG$1500,L$1,FALSE),VLOOKUP($A1126,Pit!$A$4:$BA$1686,L$2,FALSE))</f>
        <v>High</v>
      </c>
      <c r="M1126" s="14">
        <f>IF($C1126="B",VLOOKUP($A1126,Bat!$A$4:$BG$1500,M$1,FALSE),VLOOKUP($A1126,Pit!$A$4:$BA$1686,M$2,FALSE))</f>
        <v>2</v>
      </c>
      <c r="N1126" s="14">
        <f>IF($C1126="B",VLOOKUP($A1126,Bat!$A$4:$BG$1500,N$1,FALSE),VLOOKUP($A1126,Pit!$A$4:$BA$1686,N$2,FALSE))</f>
        <v>2</v>
      </c>
      <c r="O1126" s="14">
        <f>IF($C1126="B",VLOOKUP($A1126,Bat!$A$4:$BG$1500,O$1,FALSE),VLOOKUP($A1126,Pit!$A$4:$BA$1686,O$2,FALSE))</f>
        <v>2</v>
      </c>
      <c r="P1126" s="14" t="str">
        <f>IF($C1126="B",VLOOKUP($A1126,Bat!$A$4:$BG$1500,P$1,FALSE),VLOOKUP($A1126,Pit!$A$4:$BA$1686,P$2,FALSE))</f>
        <v>83-85 Mph</v>
      </c>
      <c r="Q1126" s="15">
        <f>IF($C1126="B",VLOOKUP($A1126,Bat!$A$4:$BG$1500,Q$1,FALSE),VLOOKUP($A1126,Pit!$A$4:$BA$1686,Q$2,FALSE))</f>
        <v>7</v>
      </c>
      <c r="R1126" s="16">
        <f>IF($C1126="B",VLOOKUP($A1126,Bat!$A$4:$BG$1500,R$1,FALSE),VLOOKUP($A1126,Pit!$A$4:$BA$1686,R$2,FALSE))</f>
        <v>93.639906992896471</v>
      </c>
      <c r="S1126" s="17">
        <f>IF($C1126="B",VLOOKUP($A1126,Bat!$A$4:$BG$1500,S$1,FALSE),VLOOKUP($A1126,Pit!$A$4:$BA$1686,S$2,FALSE))</f>
        <v>-0.67892431328205605</v>
      </c>
      <c r="T1126" s="48" t="str">
        <f>IF($C1126="B",VLOOKUP($A1126,Bat!$A$4:$BG$1500,T$1,FALSE),VLOOKUP($A1126,Pit!$A$4:$BA$1686,T$2,FALSE))</f>
        <v>$2.2m</v>
      </c>
      <c r="U1126" s="19">
        <f>IF($C1126="B",VLOOKUP($A1126,Bat!$A$4:$AU$1464,46,FALSE),VLOOKUP($A1126,Pit!$A$4:$BD$1664,55,FALSE))</f>
        <v>9999</v>
      </c>
      <c r="V1126" s="19">
        <f>IF($C1126="B",VLOOKUP($A1126,Bat!$A$4:$BA$1464,47,FALSE),VLOOKUP($A1126,Pit!$A$4:$BF$1664,56,FALSE))</f>
        <v>9999</v>
      </c>
      <c r="W1126" s="19">
        <f>IF($C1126="B",VLOOKUP($A1126,Bat!$A$4:$BA$1464,48,FALSE),VLOOKUP($A1126,Pit!$A$4:$BF$1664,57,FALSE))</f>
        <v>0</v>
      </c>
      <c r="X1126" s="14">
        <f t="shared" si="76"/>
        <v>10915</v>
      </c>
      <c r="Y1126" s="20">
        <f t="shared" si="77"/>
        <v>866</v>
      </c>
      <c r="Z1126" s="14" t="str">
        <f>IFERROR(VLOOKUP($D1126,Results37!$F$3:$L$1396,Z$1,FALSE),"")</f>
        <v/>
      </c>
      <c r="AA1126" s="43" t="str">
        <f>IF(ISERROR(VLOOKUP(D1126,Results37!$F$3:$O$1399,AA$1,FALSE)),"",IF(VLOOKUP(D1126,Results37!$F$3:$O$1399,AA$1+1,FALSE)=1,"S"&amp;VLOOKUP(D1126,Results37!$F$3:$O$1399,AA$1,FALSE),VLOOKUP(D1126,Results37!$F$3:$O$1399,AA$1,FALSE)))</f>
        <v/>
      </c>
      <c r="AB1126" s="14" t="str">
        <f>IFERROR(VLOOKUP($D1126,Results37!$F$3:$L$1396,AB$1,FALSE),"")</f>
        <v/>
      </c>
      <c r="AC1126" s="14" t="str">
        <f>IFERROR(VLOOKUP($D1126,Results37!$F$3:$L$1396,AC$1,FALSE),"")</f>
        <v/>
      </c>
      <c r="AD1126" s="14" t="e">
        <f t="shared" si="78"/>
        <v>#VALUE!</v>
      </c>
      <c r="AE1126" s="18" t="str">
        <f>IF(ISERROR(VLOOKUP($AC1126&amp;"-"&amp;$F1126&amp;" "&amp;G1126,Bonuses!$B$1:$G$1006,4,FALSE)),"",INT(VLOOKUP($AC1126&amp;"-"&amp;$F1126&amp;" "&amp;$G1126,Bonuses!$B$1:$G$1006,4,FALSE)))</f>
        <v/>
      </c>
      <c r="AF1126" s="14" t="str">
        <f>IF(ISERROR(VLOOKUP($AC1126&amp;"-"&amp;$F1126,Bonuses!$B$1:$G$1006,5,FALSE)),"",IF(VLOOKUP($AC1126&amp;"-"&amp;$F1126,Bonuses!$B$1:$G$1006,5,FALSE)="","",VLOOKUP($AC1126&amp;"-"&amp;$F1126,Bonuses!$B$1:$G$1006,6,FALSE)&amp;" yrs, "&amp;VLOOKUP($AC1126&amp;"-"&amp;$F1126,Bonuses!$B$1:$G$1006,5,FALSE)))</f>
        <v/>
      </c>
    </row>
    <row r="1127" spans="1:32" s="19" customFormat="1" hidden="1" x14ac:dyDescent="0.3">
      <c r="C1127" s="14"/>
      <c r="D1127" s="15"/>
      <c r="E1127" s="14"/>
      <c r="F1127" s="14"/>
      <c r="G1127" s="14"/>
      <c r="H1127" s="14"/>
      <c r="I1127" s="14"/>
      <c r="J1127" s="14"/>
      <c r="K1127" s="14"/>
      <c r="L1127" s="15"/>
      <c r="M1127" s="14"/>
      <c r="N1127" s="14"/>
      <c r="O1127" s="14"/>
      <c r="P1127" s="14"/>
      <c r="Q1127" s="15"/>
      <c r="R1127" s="16"/>
      <c r="S1127" s="17"/>
      <c r="T1127" s="48"/>
      <c r="X1127" s="14"/>
      <c r="Y1127" s="20"/>
      <c r="Z1127" s="14"/>
      <c r="AA1127" s="43"/>
      <c r="AB1127" s="14"/>
      <c r="AC1127" s="14"/>
      <c r="AD1127" s="14"/>
      <c r="AE1127" s="18"/>
      <c r="AF1127" s="14"/>
    </row>
    <row r="1128" spans="1:32" s="19" customFormat="1" hidden="1" x14ac:dyDescent="0.3">
      <c r="C1128" s="14"/>
      <c r="D1128" s="15"/>
      <c r="E1128" s="14"/>
      <c r="F1128" s="14"/>
      <c r="G1128" s="14"/>
      <c r="H1128" s="14"/>
      <c r="I1128" s="14"/>
      <c r="J1128" s="14"/>
      <c r="K1128" s="14"/>
      <c r="L1128" s="15"/>
      <c r="M1128" s="14"/>
      <c r="N1128" s="14"/>
      <c r="O1128" s="14"/>
      <c r="P1128" s="14"/>
      <c r="Q1128" s="15"/>
      <c r="R1128" s="16"/>
      <c r="S1128" s="17"/>
      <c r="T1128" s="48"/>
      <c r="X1128" s="14"/>
      <c r="Y1128" s="20"/>
      <c r="Z1128" s="14"/>
      <c r="AA1128" s="43"/>
      <c r="AB1128" s="14"/>
      <c r="AC1128" s="14"/>
      <c r="AD1128" s="14"/>
      <c r="AE1128" s="18"/>
      <c r="AF1128" s="14"/>
    </row>
    <row r="1129" spans="1:32" s="19" customFormat="1" hidden="1" x14ac:dyDescent="0.3">
      <c r="C1129" s="14"/>
      <c r="D1129" s="15"/>
      <c r="E1129" s="14"/>
      <c r="F1129" s="14"/>
      <c r="G1129" s="14"/>
      <c r="H1129" s="14"/>
      <c r="I1129" s="14"/>
      <c r="J1129" s="14"/>
      <c r="K1129" s="14"/>
      <c r="L1129" s="15"/>
      <c r="M1129" s="14"/>
      <c r="N1129" s="14"/>
      <c r="O1129" s="14"/>
      <c r="P1129" s="14"/>
      <c r="Q1129" s="15"/>
      <c r="R1129" s="16"/>
      <c r="S1129" s="17"/>
      <c r="T1129" s="48"/>
      <c r="X1129" s="14"/>
      <c r="Y1129" s="20"/>
      <c r="Z1129" s="14"/>
      <c r="AA1129" s="43"/>
      <c r="AB1129" s="14"/>
      <c r="AC1129" s="14"/>
      <c r="AD1129" s="14"/>
      <c r="AE1129" s="18"/>
      <c r="AF1129" s="14"/>
    </row>
    <row r="1130" spans="1:32" s="19" customFormat="1" hidden="1" x14ac:dyDescent="0.3">
      <c r="C1130" s="14"/>
      <c r="D1130" s="15"/>
      <c r="E1130" s="14"/>
      <c r="F1130" s="14"/>
      <c r="G1130" s="14"/>
      <c r="H1130" s="14"/>
      <c r="I1130" s="14"/>
      <c r="J1130" s="14"/>
      <c r="K1130" s="14"/>
      <c r="L1130" s="15"/>
      <c r="M1130" s="14"/>
      <c r="N1130" s="14"/>
      <c r="O1130" s="14"/>
      <c r="P1130" s="14"/>
      <c r="Q1130" s="15"/>
      <c r="R1130" s="16"/>
      <c r="S1130" s="17"/>
      <c r="T1130" s="48"/>
      <c r="X1130" s="14"/>
      <c r="Y1130" s="20"/>
      <c r="Z1130" s="14"/>
      <c r="AA1130" s="43"/>
      <c r="AB1130" s="14"/>
      <c r="AC1130" s="14"/>
      <c r="AD1130" s="14"/>
      <c r="AE1130" s="18"/>
      <c r="AF1130" s="14"/>
    </row>
    <row r="1131" spans="1:32" s="19" customFormat="1" hidden="1" x14ac:dyDescent="0.3">
      <c r="C1131" s="14"/>
      <c r="D1131" s="15"/>
      <c r="E1131" s="14"/>
      <c r="F1131" s="14"/>
      <c r="G1131" s="14"/>
      <c r="H1131" s="14"/>
      <c r="I1131" s="14"/>
      <c r="J1131" s="14"/>
      <c r="K1131" s="14"/>
      <c r="L1131" s="15"/>
      <c r="M1131" s="14"/>
      <c r="N1131" s="14"/>
      <c r="O1131" s="14"/>
      <c r="P1131" s="14"/>
      <c r="Q1131" s="15"/>
      <c r="R1131" s="16"/>
      <c r="S1131" s="17"/>
      <c r="T1131" s="48"/>
      <c r="X1131" s="14"/>
      <c r="Y1131" s="20"/>
      <c r="Z1131" s="14"/>
      <c r="AA1131" s="43"/>
      <c r="AB1131" s="14"/>
      <c r="AC1131" s="14"/>
      <c r="AD1131" s="14"/>
      <c r="AE1131" s="18"/>
      <c r="AF1131" s="14"/>
    </row>
    <row r="1132" spans="1:32" s="19" customFormat="1" hidden="1" x14ac:dyDescent="0.3">
      <c r="C1132" s="14"/>
      <c r="D1132" s="15"/>
      <c r="E1132" s="14"/>
      <c r="F1132" s="14"/>
      <c r="G1132" s="14"/>
      <c r="H1132" s="14"/>
      <c r="I1132" s="14"/>
      <c r="J1132" s="14"/>
      <c r="K1132" s="14"/>
      <c r="L1132" s="15"/>
      <c r="M1132" s="14"/>
      <c r="N1132" s="14"/>
      <c r="O1132" s="14"/>
      <c r="P1132" s="14"/>
      <c r="Q1132" s="15"/>
      <c r="R1132" s="16"/>
      <c r="S1132" s="17"/>
      <c r="T1132" s="48"/>
      <c r="X1132" s="14"/>
      <c r="Y1132" s="20"/>
      <c r="Z1132" s="14"/>
      <c r="AA1132" s="43"/>
      <c r="AB1132" s="14"/>
      <c r="AC1132" s="14"/>
      <c r="AD1132" s="14"/>
      <c r="AE1132" s="18"/>
      <c r="AF1132" s="14"/>
    </row>
    <row r="1133" spans="1:32" s="19" customFormat="1" hidden="1" x14ac:dyDescent="0.3">
      <c r="C1133" s="14"/>
      <c r="D1133" s="15"/>
      <c r="E1133" s="14"/>
      <c r="F1133" s="14"/>
      <c r="G1133" s="14"/>
      <c r="H1133" s="14"/>
      <c r="I1133" s="14"/>
      <c r="J1133" s="14"/>
      <c r="K1133" s="14"/>
      <c r="L1133" s="15"/>
      <c r="M1133" s="14"/>
      <c r="N1133" s="14"/>
      <c r="O1133" s="14"/>
      <c r="P1133" s="14"/>
      <c r="Q1133" s="15"/>
      <c r="R1133" s="16"/>
      <c r="S1133" s="17"/>
      <c r="T1133" s="48"/>
      <c r="X1133" s="14"/>
      <c r="Y1133" s="20"/>
      <c r="Z1133" s="14"/>
      <c r="AA1133" s="43"/>
      <c r="AB1133" s="14"/>
      <c r="AC1133" s="14"/>
      <c r="AD1133" s="14"/>
      <c r="AE1133" s="18"/>
      <c r="AF1133" s="14"/>
    </row>
    <row r="1134" spans="1:32" s="19" customFormat="1" hidden="1" x14ac:dyDescent="0.3">
      <c r="C1134" s="14"/>
      <c r="D1134" s="15"/>
      <c r="E1134" s="14"/>
      <c r="F1134" s="14"/>
      <c r="G1134" s="14"/>
      <c r="H1134" s="14"/>
      <c r="I1134" s="14"/>
      <c r="J1134" s="14"/>
      <c r="K1134" s="14"/>
      <c r="L1134" s="15"/>
      <c r="M1134" s="14"/>
      <c r="N1134" s="14"/>
      <c r="O1134" s="14"/>
      <c r="P1134" s="14"/>
      <c r="Q1134" s="15"/>
      <c r="R1134" s="16"/>
      <c r="S1134" s="17"/>
      <c r="T1134" s="48"/>
      <c r="X1134" s="14"/>
      <c r="Y1134" s="20"/>
      <c r="Z1134" s="14"/>
      <c r="AA1134" s="43"/>
      <c r="AB1134" s="14"/>
      <c r="AC1134" s="14"/>
      <c r="AD1134" s="14"/>
      <c r="AE1134" s="18"/>
      <c r="AF1134" s="14"/>
    </row>
    <row r="1135" spans="1:32" s="19" customFormat="1" hidden="1" x14ac:dyDescent="0.3">
      <c r="C1135" s="14"/>
      <c r="D1135" s="15"/>
      <c r="E1135" s="14"/>
      <c r="F1135" s="14"/>
      <c r="G1135" s="14"/>
      <c r="H1135" s="14"/>
      <c r="I1135" s="14"/>
      <c r="J1135" s="14"/>
      <c r="K1135" s="14"/>
      <c r="L1135" s="15"/>
      <c r="M1135" s="14"/>
      <c r="N1135" s="14"/>
      <c r="O1135" s="14"/>
      <c r="P1135" s="14"/>
      <c r="Q1135" s="15"/>
      <c r="R1135" s="16"/>
      <c r="S1135" s="17"/>
      <c r="T1135" s="48"/>
      <c r="X1135" s="14"/>
      <c r="Y1135" s="20"/>
      <c r="Z1135" s="14"/>
      <c r="AA1135" s="43"/>
      <c r="AB1135" s="14"/>
      <c r="AC1135" s="14"/>
      <c r="AD1135" s="14"/>
      <c r="AE1135" s="18"/>
      <c r="AF1135" s="14"/>
    </row>
    <row r="1136" spans="1:32" s="19" customFormat="1" hidden="1" x14ac:dyDescent="0.3">
      <c r="C1136" s="14"/>
      <c r="D1136" s="15"/>
      <c r="E1136" s="14"/>
      <c r="F1136" s="14"/>
      <c r="G1136" s="14"/>
      <c r="H1136" s="14"/>
      <c r="I1136" s="14"/>
      <c r="J1136" s="14"/>
      <c r="K1136" s="14"/>
      <c r="L1136" s="15"/>
      <c r="M1136" s="14"/>
      <c r="N1136" s="14"/>
      <c r="O1136" s="14"/>
      <c r="P1136" s="14"/>
      <c r="Q1136" s="15"/>
      <c r="R1136" s="16"/>
      <c r="S1136" s="17"/>
      <c r="T1136" s="48"/>
      <c r="X1136" s="14"/>
      <c r="Y1136" s="20"/>
      <c r="Z1136" s="14"/>
      <c r="AA1136" s="43"/>
      <c r="AB1136" s="14"/>
      <c r="AC1136" s="14"/>
      <c r="AD1136" s="14"/>
      <c r="AE1136" s="18"/>
      <c r="AF1136" s="14"/>
    </row>
    <row r="1137" spans="3:32" s="19" customFormat="1" hidden="1" x14ac:dyDescent="0.3">
      <c r="C1137" s="14"/>
      <c r="D1137" s="15"/>
      <c r="E1137" s="14"/>
      <c r="F1137" s="14"/>
      <c r="G1137" s="14"/>
      <c r="H1137" s="14"/>
      <c r="I1137" s="14"/>
      <c r="J1137" s="14"/>
      <c r="K1137" s="14"/>
      <c r="L1137" s="15"/>
      <c r="M1137" s="14"/>
      <c r="N1137" s="14"/>
      <c r="O1137" s="14"/>
      <c r="P1137" s="14"/>
      <c r="Q1137" s="15"/>
      <c r="R1137" s="16"/>
      <c r="S1137" s="17"/>
      <c r="T1137" s="48"/>
      <c r="X1137" s="14"/>
      <c r="Y1137" s="20"/>
      <c r="Z1137" s="14"/>
      <c r="AA1137" s="43"/>
      <c r="AB1137" s="14"/>
      <c r="AC1137" s="14"/>
      <c r="AD1137" s="14"/>
      <c r="AE1137" s="18"/>
      <c r="AF1137" s="14"/>
    </row>
    <row r="1138" spans="3:32" s="19" customFormat="1" hidden="1" x14ac:dyDescent="0.3">
      <c r="C1138" s="14"/>
      <c r="D1138" s="15"/>
      <c r="E1138" s="14"/>
      <c r="F1138" s="14"/>
      <c r="G1138" s="14"/>
      <c r="H1138" s="14"/>
      <c r="I1138" s="14"/>
      <c r="J1138" s="14"/>
      <c r="K1138" s="14"/>
      <c r="L1138" s="15"/>
      <c r="M1138" s="14"/>
      <c r="N1138" s="14"/>
      <c r="O1138" s="14"/>
      <c r="P1138" s="14"/>
      <c r="Q1138" s="15"/>
      <c r="R1138" s="16"/>
      <c r="S1138" s="17"/>
      <c r="T1138" s="48"/>
      <c r="X1138" s="14"/>
      <c r="Y1138" s="20"/>
      <c r="Z1138" s="14"/>
      <c r="AA1138" s="43"/>
      <c r="AB1138" s="14"/>
      <c r="AC1138" s="14"/>
      <c r="AD1138" s="14"/>
      <c r="AE1138" s="18"/>
      <c r="AF1138" s="14"/>
    </row>
    <row r="1139" spans="3:32" s="19" customFormat="1" hidden="1" x14ac:dyDescent="0.3">
      <c r="C1139" s="14"/>
      <c r="D1139" s="15"/>
      <c r="E1139" s="14"/>
      <c r="F1139" s="14"/>
      <c r="G1139" s="14"/>
      <c r="H1139" s="14"/>
      <c r="I1139" s="14"/>
      <c r="J1139" s="14"/>
      <c r="K1139" s="14"/>
      <c r="L1139" s="15"/>
      <c r="M1139" s="14"/>
      <c r="N1139" s="14"/>
      <c r="O1139" s="14"/>
      <c r="P1139" s="14"/>
      <c r="Q1139" s="15"/>
      <c r="R1139" s="16"/>
      <c r="S1139" s="17"/>
      <c r="T1139" s="48"/>
      <c r="X1139" s="14"/>
      <c r="Y1139" s="20"/>
      <c r="Z1139" s="14"/>
      <c r="AA1139" s="43"/>
      <c r="AB1139" s="14"/>
      <c r="AC1139" s="14"/>
      <c r="AD1139" s="14"/>
      <c r="AE1139" s="18"/>
      <c r="AF1139" s="14"/>
    </row>
    <row r="1140" spans="3:32" s="19" customFormat="1" hidden="1" x14ac:dyDescent="0.3">
      <c r="C1140" s="14"/>
      <c r="D1140" s="15"/>
      <c r="E1140" s="14"/>
      <c r="F1140" s="14"/>
      <c r="G1140" s="14"/>
      <c r="H1140" s="14"/>
      <c r="I1140" s="14"/>
      <c r="J1140" s="14"/>
      <c r="K1140" s="14"/>
      <c r="L1140" s="15"/>
      <c r="M1140" s="14"/>
      <c r="N1140" s="14"/>
      <c r="O1140" s="14"/>
      <c r="P1140" s="14"/>
      <c r="Q1140" s="15"/>
      <c r="R1140" s="16"/>
      <c r="S1140" s="17"/>
      <c r="T1140" s="48"/>
      <c r="X1140" s="14"/>
      <c r="Y1140" s="20"/>
      <c r="Z1140" s="14"/>
      <c r="AA1140" s="43"/>
      <c r="AB1140" s="14"/>
      <c r="AC1140" s="14"/>
      <c r="AD1140" s="14"/>
      <c r="AE1140" s="18"/>
      <c r="AF1140" s="14"/>
    </row>
    <row r="1141" spans="3:32" s="19" customFormat="1" hidden="1" x14ac:dyDescent="0.3">
      <c r="C1141" s="14"/>
      <c r="D1141" s="15"/>
      <c r="E1141" s="14"/>
      <c r="F1141" s="14"/>
      <c r="G1141" s="14"/>
      <c r="H1141" s="14"/>
      <c r="I1141" s="14"/>
      <c r="J1141" s="14"/>
      <c r="K1141" s="14"/>
      <c r="L1141" s="15"/>
      <c r="M1141" s="14"/>
      <c r="N1141" s="14"/>
      <c r="O1141" s="14"/>
      <c r="P1141" s="14"/>
      <c r="Q1141" s="15"/>
      <c r="R1141" s="16"/>
      <c r="S1141" s="17"/>
      <c r="T1141" s="48"/>
      <c r="X1141" s="14"/>
      <c r="Y1141" s="20"/>
      <c r="Z1141" s="14"/>
      <c r="AA1141" s="43"/>
      <c r="AB1141" s="14"/>
      <c r="AC1141" s="14"/>
      <c r="AD1141" s="14"/>
      <c r="AE1141" s="18"/>
      <c r="AF1141" s="14"/>
    </row>
    <row r="1142" spans="3:32" s="19" customFormat="1" hidden="1" x14ac:dyDescent="0.3">
      <c r="C1142" s="14"/>
      <c r="D1142" s="15"/>
      <c r="E1142" s="14"/>
      <c r="F1142" s="14"/>
      <c r="G1142" s="14"/>
      <c r="H1142" s="14"/>
      <c r="I1142" s="14"/>
      <c r="J1142" s="14"/>
      <c r="K1142" s="14"/>
      <c r="L1142" s="15"/>
      <c r="M1142" s="14"/>
      <c r="N1142" s="14"/>
      <c r="O1142" s="14"/>
      <c r="P1142" s="14"/>
      <c r="Q1142" s="15"/>
      <c r="R1142" s="16"/>
      <c r="S1142" s="17"/>
      <c r="T1142" s="48"/>
      <c r="X1142" s="14"/>
      <c r="Y1142" s="20"/>
      <c r="Z1142" s="14"/>
      <c r="AA1142" s="43"/>
      <c r="AB1142" s="14"/>
      <c r="AC1142" s="14"/>
      <c r="AD1142" s="14"/>
      <c r="AE1142" s="18"/>
      <c r="AF1142" s="14"/>
    </row>
    <row r="1143" spans="3:32" s="19" customFormat="1" hidden="1" x14ac:dyDescent="0.3">
      <c r="C1143" s="14"/>
      <c r="D1143" s="15"/>
      <c r="E1143" s="14"/>
      <c r="F1143" s="14"/>
      <c r="G1143" s="14"/>
      <c r="H1143" s="14"/>
      <c r="I1143" s="14"/>
      <c r="J1143" s="14"/>
      <c r="K1143" s="14"/>
      <c r="L1143" s="15"/>
      <c r="M1143" s="14"/>
      <c r="N1143" s="14"/>
      <c r="O1143" s="14"/>
      <c r="P1143" s="14"/>
      <c r="Q1143" s="15"/>
      <c r="R1143" s="16"/>
      <c r="S1143" s="17"/>
      <c r="T1143" s="48"/>
      <c r="X1143" s="14"/>
      <c r="Y1143" s="20"/>
      <c r="Z1143" s="14"/>
      <c r="AA1143" s="43"/>
      <c r="AB1143" s="14"/>
      <c r="AC1143" s="14"/>
      <c r="AD1143" s="14"/>
      <c r="AE1143" s="18"/>
      <c r="AF1143" s="14"/>
    </row>
    <row r="1144" spans="3:32" s="19" customFormat="1" hidden="1" x14ac:dyDescent="0.3">
      <c r="C1144" s="14"/>
      <c r="D1144" s="15"/>
      <c r="E1144" s="14"/>
      <c r="F1144" s="14"/>
      <c r="G1144" s="14"/>
      <c r="H1144" s="14"/>
      <c r="I1144" s="14"/>
      <c r="J1144" s="14"/>
      <c r="K1144" s="14"/>
      <c r="L1144" s="15"/>
      <c r="M1144" s="14"/>
      <c r="N1144" s="14"/>
      <c r="O1144" s="14"/>
      <c r="P1144" s="14"/>
      <c r="Q1144" s="15"/>
      <c r="R1144" s="16"/>
      <c r="S1144" s="17"/>
      <c r="T1144" s="48"/>
      <c r="X1144" s="14"/>
      <c r="Y1144" s="20"/>
      <c r="Z1144" s="14"/>
      <c r="AA1144" s="43"/>
      <c r="AB1144" s="14"/>
      <c r="AC1144" s="14"/>
      <c r="AD1144" s="14"/>
      <c r="AE1144" s="18"/>
      <c r="AF1144" s="14"/>
    </row>
    <row r="1145" spans="3:32" s="19" customFormat="1" hidden="1" x14ac:dyDescent="0.3">
      <c r="C1145" s="14"/>
      <c r="D1145" s="15"/>
      <c r="E1145" s="14"/>
      <c r="F1145" s="14"/>
      <c r="G1145" s="14"/>
      <c r="H1145" s="14"/>
      <c r="I1145" s="14"/>
      <c r="J1145" s="14"/>
      <c r="K1145" s="14"/>
      <c r="L1145" s="15"/>
      <c r="M1145" s="14"/>
      <c r="N1145" s="14"/>
      <c r="O1145" s="14"/>
      <c r="P1145" s="14"/>
      <c r="Q1145" s="15"/>
      <c r="R1145" s="16"/>
      <c r="S1145" s="17"/>
      <c r="T1145" s="48"/>
      <c r="X1145" s="14"/>
      <c r="Y1145" s="20"/>
      <c r="Z1145" s="14"/>
      <c r="AA1145" s="43"/>
      <c r="AB1145" s="14"/>
      <c r="AC1145" s="14"/>
      <c r="AD1145" s="14"/>
      <c r="AE1145" s="18"/>
      <c r="AF1145" s="14"/>
    </row>
    <row r="1146" spans="3:32" s="19" customFormat="1" hidden="1" x14ac:dyDescent="0.3">
      <c r="C1146" s="14"/>
      <c r="D1146" s="15"/>
      <c r="E1146" s="14"/>
      <c r="F1146" s="14"/>
      <c r="G1146" s="14"/>
      <c r="H1146" s="14"/>
      <c r="I1146" s="14"/>
      <c r="J1146" s="14"/>
      <c r="K1146" s="14"/>
      <c r="L1146" s="15"/>
      <c r="M1146" s="14"/>
      <c r="N1146" s="14"/>
      <c r="O1146" s="14"/>
      <c r="P1146" s="14"/>
      <c r="Q1146" s="15"/>
      <c r="R1146" s="16"/>
      <c r="S1146" s="17"/>
      <c r="T1146" s="48"/>
      <c r="X1146" s="14"/>
      <c r="Y1146" s="20"/>
      <c r="Z1146" s="14"/>
      <c r="AA1146" s="43"/>
      <c r="AB1146" s="14"/>
      <c r="AC1146" s="14"/>
      <c r="AD1146" s="14"/>
      <c r="AE1146" s="18"/>
      <c r="AF1146" s="14"/>
    </row>
    <row r="1147" spans="3:32" s="19" customFormat="1" hidden="1" x14ac:dyDescent="0.3">
      <c r="C1147" s="14"/>
      <c r="D1147" s="15"/>
      <c r="E1147" s="14"/>
      <c r="F1147" s="14"/>
      <c r="G1147" s="14"/>
      <c r="H1147" s="14"/>
      <c r="I1147" s="14"/>
      <c r="J1147" s="14"/>
      <c r="K1147" s="14"/>
      <c r="L1147" s="15"/>
      <c r="M1147" s="14"/>
      <c r="N1147" s="14"/>
      <c r="O1147" s="14"/>
      <c r="P1147" s="14"/>
      <c r="Q1147" s="15"/>
      <c r="R1147" s="16"/>
      <c r="S1147" s="17"/>
      <c r="T1147" s="48"/>
      <c r="X1147" s="14"/>
      <c r="Y1147" s="20"/>
      <c r="Z1147" s="14"/>
      <c r="AA1147" s="43"/>
      <c r="AB1147" s="14"/>
      <c r="AC1147" s="14"/>
      <c r="AD1147" s="14"/>
      <c r="AE1147" s="18"/>
      <c r="AF1147" s="14"/>
    </row>
    <row r="1148" spans="3:32" s="19" customFormat="1" hidden="1" x14ac:dyDescent="0.3">
      <c r="C1148" s="14"/>
      <c r="D1148" s="15"/>
      <c r="E1148" s="14"/>
      <c r="F1148" s="14"/>
      <c r="G1148" s="14"/>
      <c r="H1148" s="14"/>
      <c r="I1148" s="14"/>
      <c r="J1148" s="14"/>
      <c r="K1148" s="14"/>
      <c r="L1148" s="15"/>
      <c r="M1148" s="14"/>
      <c r="N1148" s="14"/>
      <c r="O1148" s="14"/>
      <c r="P1148" s="14"/>
      <c r="Q1148" s="15"/>
      <c r="R1148" s="16"/>
      <c r="S1148" s="17"/>
      <c r="T1148" s="48"/>
      <c r="X1148" s="14"/>
      <c r="Y1148" s="20"/>
      <c r="Z1148" s="14"/>
      <c r="AA1148" s="43"/>
      <c r="AB1148" s="14"/>
      <c r="AC1148" s="14"/>
      <c r="AD1148" s="14"/>
      <c r="AE1148" s="18"/>
      <c r="AF1148" s="14"/>
    </row>
    <row r="1149" spans="3:32" s="19" customFormat="1" hidden="1" x14ac:dyDescent="0.3">
      <c r="C1149" s="14"/>
      <c r="D1149" s="15"/>
      <c r="E1149" s="14"/>
      <c r="F1149" s="14"/>
      <c r="G1149" s="14"/>
      <c r="H1149" s="14"/>
      <c r="I1149" s="14"/>
      <c r="J1149" s="14"/>
      <c r="K1149" s="14"/>
      <c r="L1149" s="15"/>
      <c r="M1149" s="14"/>
      <c r="N1149" s="14"/>
      <c r="O1149" s="14"/>
      <c r="P1149" s="14"/>
      <c r="Q1149" s="15"/>
      <c r="R1149" s="16"/>
      <c r="S1149" s="17"/>
      <c r="T1149" s="48"/>
      <c r="X1149" s="14"/>
      <c r="Y1149" s="20"/>
      <c r="Z1149" s="14"/>
      <c r="AA1149" s="43"/>
      <c r="AB1149" s="14"/>
      <c r="AC1149" s="14"/>
      <c r="AD1149" s="14"/>
      <c r="AE1149" s="18"/>
      <c r="AF1149" s="14"/>
    </row>
    <row r="1150" spans="3:32" s="19" customFormat="1" hidden="1" x14ac:dyDescent="0.3">
      <c r="C1150" s="14"/>
      <c r="D1150" s="15"/>
      <c r="E1150" s="14"/>
      <c r="F1150" s="14"/>
      <c r="G1150" s="14"/>
      <c r="H1150" s="14"/>
      <c r="I1150" s="14"/>
      <c r="J1150" s="14"/>
      <c r="K1150" s="14"/>
      <c r="L1150" s="15"/>
      <c r="M1150" s="14"/>
      <c r="N1150" s="14"/>
      <c r="O1150" s="14"/>
      <c r="P1150" s="14"/>
      <c r="Q1150" s="15"/>
      <c r="R1150" s="16"/>
      <c r="S1150" s="17"/>
      <c r="T1150" s="48"/>
      <c r="X1150" s="14"/>
      <c r="Y1150" s="20"/>
      <c r="Z1150" s="14"/>
      <c r="AA1150" s="43"/>
      <c r="AB1150" s="14"/>
      <c r="AC1150" s="14"/>
      <c r="AD1150" s="14"/>
      <c r="AE1150" s="18"/>
      <c r="AF1150" s="14"/>
    </row>
    <row r="1151" spans="3:32" s="19" customFormat="1" hidden="1" x14ac:dyDescent="0.3">
      <c r="C1151" s="14"/>
      <c r="D1151" s="15"/>
      <c r="E1151" s="14"/>
      <c r="F1151" s="14"/>
      <c r="G1151" s="14"/>
      <c r="H1151" s="14"/>
      <c r="I1151" s="14"/>
      <c r="J1151" s="14"/>
      <c r="K1151" s="14"/>
      <c r="L1151" s="15"/>
      <c r="M1151" s="14"/>
      <c r="N1151" s="14"/>
      <c r="O1151" s="14"/>
      <c r="P1151" s="14"/>
      <c r="Q1151" s="15"/>
      <c r="R1151" s="16"/>
      <c r="S1151" s="17"/>
      <c r="T1151" s="48"/>
      <c r="X1151" s="14"/>
      <c r="Y1151" s="20"/>
      <c r="Z1151" s="14"/>
      <c r="AA1151" s="43"/>
      <c r="AB1151" s="14"/>
      <c r="AC1151" s="14"/>
      <c r="AD1151" s="14"/>
      <c r="AE1151" s="18"/>
      <c r="AF1151" s="14"/>
    </row>
    <row r="1152" spans="3:32" s="19" customFormat="1" hidden="1" x14ac:dyDescent="0.3">
      <c r="C1152" s="14"/>
      <c r="D1152" s="15"/>
      <c r="E1152" s="14"/>
      <c r="F1152" s="14"/>
      <c r="G1152" s="14"/>
      <c r="H1152" s="14"/>
      <c r="I1152" s="14"/>
      <c r="J1152" s="14"/>
      <c r="K1152" s="14"/>
      <c r="L1152" s="15"/>
      <c r="M1152" s="14"/>
      <c r="N1152" s="14"/>
      <c r="O1152" s="14"/>
      <c r="P1152" s="14"/>
      <c r="Q1152" s="15"/>
      <c r="R1152" s="16"/>
      <c r="S1152" s="17"/>
      <c r="T1152" s="48"/>
      <c r="X1152" s="14"/>
      <c r="Y1152" s="20"/>
      <c r="Z1152" s="14"/>
      <c r="AA1152" s="43"/>
      <c r="AB1152" s="14"/>
      <c r="AC1152" s="14"/>
      <c r="AD1152" s="14"/>
      <c r="AE1152" s="18"/>
      <c r="AF1152" s="14"/>
    </row>
    <row r="1153" spans="3:32" s="19" customFormat="1" hidden="1" x14ac:dyDescent="0.3">
      <c r="C1153" s="14"/>
      <c r="D1153" s="15"/>
      <c r="E1153" s="14"/>
      <c r="F1153" s="14"/>
      <c r="G1153" s="14"/>
      <c r="H1153" s="14"/>
      <c r="I1153" s="14"/>
      <c r="J1153" s="14"/>
      <c r="K1153" s="14"/>
      <c r="L1153" s="15"/>
      <c r="M1153" s="14"/>
      <c r="N1153" s="14"/>
      <c r="O1153" s="14"/>
      <c r="P1153" s="14"/>
      <c r="Q1153" s="15"/>
      <c r="R1153" s="16"/>
      <c r="S1153" s="17"/>
      <c r="T1153" s="48"/>
      <c r="X1153" s="14"/>
      <c r="Y1153" s="20"/>
      <c r="Z1153" s="14"/>
      <c r="AA1153" s="43"/>
      <c r="AB1153" s="14"/>
      <c r="AC1153" s="14"/>
      <c r="AD1153" s="14"/>
      <c r="AE1153" s="18"/>
      <c r="AF1153" s="14"/>
    </row>
    <row r="1154" spans="3:32" s="19" customFormat="1" hidden="1" x14ac:dyDescent="0.3">
      <c r="C1154" s="14"/>
      <c r="D1154" s="15"/>
      <c r="E1154" s="14"/>
      <c r="F1154" s="14"/>
      <c r="G1154" s="14"/>
      <c r="H1154" s="14"/>
      <c r="I1154" s="14"/>
      <c r="J1154" s="14"/>
      <c r="K1154" s="14"/>
      <c r="L1154" s="15"/>
      <c r="M1154" s="14"/>
      <c r="N1154" s="14"/>
      <c r="O1154" s="14"/>
      <c r="P1154" s="14"/>
      <c r="Q1154" s="15"/>
      <c r="R1154" s="16"/>
      <c r="S1154" s="17"/>
      <c r="T1154" s="48"/>
      <c r="X1154" s="14"/>
      <c r="Y1154" s="20"/>
      <c r="Z1154" s="14"/>
      <c r="AA1154" s="43"/>
      <c r="AB1154" s="14"/>
      <c r="AC1154" s="14"/>
      <c r="AD1154" s="14"/>
      <c r="AE1154" s="18"/>
      <c r="AF1154" s="14"/>
    </row>
    <row r="1155" spans="3:32" s="19" customFormat="1" hidden="1" x14ac:dyDescent="0.3">
      <c r="C1155" s="14"/>
      <c r="D1155" s="15"/>
      <c r="E1155" s="14"/>
      <c r="F1155" s="14"/>
      <c r="G1155" s="14"/>
      <c r="H1155" s="14"/>
      <c r="I1155" s="14"/>
      <c r="J1155" s="14"/>
      <c r="K1155" s="14"/>
      <c r="L1155" s="15"/>
      <c r="M1155" s="14"/>
      <c r="N1155" s="14"/>
      <c r="O1155" s="14"/>
      <c r="P1155" s="14"/>
      <c r="Q1155" s="15"/>
      <c r="R1155" s="16"/>
      <c r="S1155" s="17"/>
      <c r="T1155" s="48"/>
      <c r="X1155" s="14"/>
      <c r="Y1155" s="20"/>
      <c r="Z1155" s="14"/>
      <c r="AA1155" s="43"/>
      <c r="AB1155" s="14"/>
      <c r="AC1155" s="14"/>
      <c r="AD1155" s="14"/>
      <c r="AE1155" s="18"/>
      <c r="AF1155" s="14"/>
    </row>
    <row r="1156" spans="3:32" s="19" customFormat="1" hidden="1" x14ac:dyDescent="0.3">
      <c r="C1156" s="14"/>
      <c r="D1156" s="15"/>
      <c r="E1156" s="14"/>
      <c r="F1156" s="14"/>
      <c r="G1156" s="14"/>
      <c r="H1156" s="14"/>
      <c r="I1156" s="14"/>
      <c r="J1156" s="14"/>
      <c r="K1156" s="14"/>
      <c r="L1156" s="15"/>
      <c r="M1156" s="14"/>
      <c r="N1156" s="14"/>
      <c r="O1156" s="14"/>
      <c r="P1156" s="14"/>
      <c r="Q1156" s="15"/>
      <c r="R1156" s="16"/>
      <c r="S1156" s="17"/>
      <c r="T1156" s="48"/>
      <c r="X1156" s="14"/>
      <c r="Y1156" s="20"/>
      <c r="Z1156" s="14"/>
      <c r="AA1156" s="43"/>
      <c r="AB1156" s="14"/>
      <c r="AC1156" s="14"/>
      <c r="AD1156" s="14"/>
      <c r="AE1156" s="18"/>
      <c r="AF1156" s="14"/>
    </row>
    <row r="1157" spans="3:32" s="19" customFormat="1" hidden="1" x14ac:dyDescent="0.3">
      <c r="C1157" s="14"/>
      <c r="D1157" s="15"/>
      <c r="E1157" s="14"/>
      <c r="F1157" s="14"/>
      <c r="G1157" s="14"/>
      <c r="H1157" s="14"/>
      <c r="I1157" s="14"/>
      <c r="J1157" s="14"/>
      <c r="K1157" s="14"/>
      <c r="L1157" s="15"/>
      <c r="M1157" s="14"/>
      <c r="N1157" s="14"/>
      <c r="O1157" s="14"/>
      <c r="P1157" s="14"/>
      <c r="Q1157" s="15"/>
      <c r="R1157" s="16"/>
      <c r="S1157" s="17"/>
      <c r="T1157" s="48"/>
      <c r="X1157" s="14"/>
      <c r="Y1157" s="20"/>
      <c r="Z1157" s="14"/>
      <c r="AA1157" s="43"/>
      <c r="AB1157" s="14"/>
      <c r="AC1157" s="14"/>
      <c r="AD1157" s="14"/>
      <c r="AE1157" s="18"/>
      <c r="AF1157" s="14"/>
    </row>
    <row r="1158" spans="3:32" s="19" customFormat="1" hidden="1" x14ac:dyDescent="0.3">
      <c r="C1158" s="14"/>
      <c r="D1158" s="15"/>
      <c r="E1158" s="14"/>
      <c r="F1158" s="14"/>
      <c r="G1158" s="14"/>
      <c r="H1158" s="14"/>
      <c r="I1158" s="14"/>
      <c r="J1158" s="14"/>
      <c r="K1158" s="14"/>
      <c r="L1158" s="15"/>
      <c r="M1158" s="14"/>
      <c r="N1158" s="14"/>
      <c r="O1158" s="14"/>
      <c r="P1158" s="14"/>
      <c r="Q1158" s="15"/>
      <c r="R1158" s="16"/>
      <c r="S1158" s="17"/>
      <c r="T1158" s="48"/>
      <c r="X1158" s="14"/>
      <c r="Y1158" s="20"/>
      <c r="Z1158" s="14"/>
      <c r="AA1158" s="43"/>
      <c r="AB1158" s="14"/>
      <c r="AC1158" s="14"/>
      <c r="AD1158" s="14"/>
      <c r="AE1158" s="18"/>
      <c r="AF1158" s="14"/>
    </row>
    <row r="1159" spans="3:32" s="19" customFormat="1" hidden="1" x14ac:dyDescent="0.3">
      <c r="C1159" s="14"/>
      <c r="D1159" s="15"/>
      <c r="E1159" s="14"/>
      <c r="F1159" s="14"/>
      <c r="G1159" s="14"/>
      <c r="H1159" s="14"/>
      <c r="I1159" s="14"/>
      <c r="J1159" s="14"/>
      <c r="K1159" s="14"/>
      <c r="L1159" s="15"/>
      <c r="M1159" s="14"/>
      <c r="N1159" s="14"/>
      <c r="O1159" s="14"/>
      <c r="P1159" s="14"/>
      <c r="Q1159" s="15"/>
      <c r="R1159" s="16"/>
      <c r="S1159" s="17"/>
      <c r="T1159" s="48"/>
      <c r="X1159" s="14"/>
      <c r="Y1159" s="20"/>
      <c r="Z1159" s="14"/>
      <c r="AA1159" s="43"/>
      <c r="AB1159" s="14"/>
      <c r="AC1159" s="14"/>
      <c r="AD1159" s="14"/>
      <c r="AE1159" s="18"/>
      <c r="AF1159" s="14"/>
    </row>
    <row r="1160" spans="3:32" s="19" customFormat="1" hidden="1" x14ac:dyDescent="0.3">
      <c r="C1160" s="14"/>
      <c r="D1160" s="15"/>
      <c r="E1160" s="14"/>
      <c r="F1160" s="14"/>
      <c r="G1160" s="14"/>
      <c r="H1160" s="14"/>
      <c r="I1160" s="14"/>
      <c r="J1160" s="14"/>
      <c r="K1160" s="14"/>
      <c r="L1160" s="15"/>
      <c r="M1160" s="14"/>
      <c r="N1160" s="14"/>
      <c r="O1160" s="14"/>
      <c r="P1160" s="14"/>
      <c r="Q1160" s="15"/>
      <c r="R1160" s="16"/>
      <c r="S1160" s="17"/>
      <c r="T1160" s="48"/>
      <c r="X1160" s="14"/>
      <c r="Y1160" s="20"/>
      <c r="Z1160" s="14"/>
      <c r="AA1160" s="43"/>
      <c r="AB1160" s="14"/>
      <c r="AC1160" s="14"/>
      <c r="AD1160" s="14"/>
      <c r="AE1160" s="18"/>
      <c r="AF1160" s="14"/>
    </row>
    <row r="1161" spans="3:32" s="19" customFormat="1" hidden="1" x14ac:dyDescent="0.3">
      <c r="C1161" s="14"/>
      <c r="D1161" s="15"/>
      <c r="E1161" s="14"/>
      <c r="F1161" s="14"/>
      <c r="G1161" s="14"/>
      <c r="H1161" s="14"/>
      <c r="I1161" s="14"/>
      <c r="J1161" s="14"/>
      <c r="K1161" s="14"/>
      <c r="L1161" s="15"/>
      <c r="M1161" s="14"/>
      <c r="N1161" s="14"/>
      <c r="O1161" s="14"/>
      <c r="P1161" s="14"/>
      <c r="Q1161" s="15"/>
      <c r="R1161" s="16"/>
      <c r="S1161" s="17"/>
      <c r="T1161" s="48"/>
      <c r="X1161" s="14"/>
      <c r="Y1161" s="20"/>
      <c r="Z1161" s="14"/>
      <c r="AA1161" s="43"/>
      <c r="AB1161" s="14"/>
      <c r="AC1161" s="14"/>
      <c r="AD1161" s="14"/>
      <c r="AE1161" s="18"/>
      <c r="AF1161" s="14"/>
    </row>
    <row r="1162" spans="3:32" s="19" customFormat="1" hidden="1" x14ac:dyDescent="0.3">
      <c r="C1162" s="14"/>
      <c r="D1162" s="15"/>
      <c r="E1162" s="14"/>
      <c r="F1162" s="14"/>
      <c r="G1162" s="14"/>
      <c r="H1162" s="14"/>
      <c r="I1162" s="14"/>
      <c r="J1162" s="14"/>
      <c r="K1162" s="14"/>
      <c r="L1162" s="15"/>
      <c r="M1162" s="14"/>
      <c r="N1162" s="14"/>
      <c r="O1162" s="14"/>
      <c r="P1162" s="14"/>
      <c r="Q1162" s="15"/>
      <c r="R1162" s="16"/>
      <c r="S1162" s="17"/>
      <c r="T1162" s="48"/>
      <c r="X1162" s="14"/>
      <c r="Y1162" s="20"/>
      <c r="Z1162" s="14"/>
      <c r="AA1162" s="43"/>
      <c r="AB1162" s="14"/>
      <c r="AC1162" s="14"/>
      <c r="AD1162" s="14"/>
      <c r="AE1162" s="18"/>
      <c r="AF1162" s="14"/>
    </row>
    <row r="1163" spans="3:32" s="19" customFormat="1" hidden="1" x14ac:dyDescent="0.3">
      <c r="C1163" s="14"/>
      <c r="D1163" s="15"/>
      <c r="E1163" s="14"/>
      <c r="F1163" s="14"/>
      <c r="G1163" s="14"/>
      <c r="H1163" s="14"/>
      <c r="I1163" s="14"/>
      <c r="J1163" s="14"/>
      <c r="K1163" s="14"/>
      <c r="L1163" s="15"/>
      <c r="M1163" s="14"/>
      <c r="N1163" s="14"/>
      <c r="O1163" s="14"/>
      <c r="P1163" s="14"/>
      <c r="Q1163" s="15"/>
      <c r="R1163" s="16"/>
      <c r="S1163" s="17"/>
      <c r="T1163" s="48"/>
      <c r="X1163" s="14"/>
      <c r="Y1163" s="20"/>
      <c r="Z1163" s="14"/>
      <c r="AA1163" s="43"/>
      <c r="AB1163" s="14"/>
      <c r="AC1163" s="14"/>
      <c r="AD1163" s="14"/>
      <c r="AE1163" s="18"/>
      <c r="AF1163" s="14"/>
    </row>
    <row r="1164" spans="3:32" s="19" customFormat="1" hidden="1" x14ac:dyDescent="0.3">
      <c r="C1164" s="14"/>
      <c r="D1164" s="15"/>
      <c r="E1164" s="14"/>
      <c r="F1164" s="14"/>
      <c r="G1164" s="14"/>
      <c r="H1164" s="14"/>
      <c r="I1164" s="14"/>
      <c r="J1164" s="14"/>
      <c r="K1164" s="14"/>
      <c r="L1164" s="15"/>
      <c r="M1164" s="14"/>
      <c r="N1164" s="14"/>
      <c r="O1164" s="14"/>
      <c r="P1164" s="14"/>
      <c r="Q1164" s="15"/>
      <c r="R1164" s="16"/>
      <c r="S1164" s="17"/>
      <c r="T1164" s="48"/>
      <c r="X1164" s="14"/>
      <c r="Y1164" s="20"/>
      <c r="Z1164" s="14"/>
      <c r="AA1164" s="43"/>
      <c r="AB1164" s="14"/>
      <c r="AC1164" s="14"/>
      <c r="AD1164" s="14"/>
      <c r="AE1164" s="18"/>
      <c r="AF1164" s="14"/>
    </row>
    <row r="1165" spans="3:32" s="19" customFormat="1" hidden="1" x14ac:dyDescent="0.3">
      <c r="C1165" s="14"/>
      <c r="D1165" s="15"/>
      <c r="E1165" s="14"/>
      <c r="F1165" s="14"/>
      <c r="G1165" s="14"/>
      <c r="H1165" s="14"/>
      <c r="I1165" s="14"/>
      <c r="J1165" s="14"/>
      <c r="K1165" s="14"/>
      <c r="L1165" s="15"/>
      <c r="M1165" s="14"/>
      <c r="N1165" s="14"/>
      <c r="O1165" s="14"/>
      <c r="P1165" s="14"/>
      <c r="Q1165" s="15"/>
      <c r="R1165" s="16"/>
      <c r="S1165" s="17"/>
      <c r="T1165" s="48"/>
      <c r="X1165" s="14"/>
      <c r="Y1165" s="20"/>
      <c r="Z1165" s="14"/>
      <c r="AA1165" s="43"/>
      <c r="AB1165" s="14"/>
      <c r="AC1165" s="14"/>
      <c r="AD1165" s="14"/>
      <c r="AE1165" s="18"/>
      <c r="AF1165" s="14"/>
    </row>
    <row r="1166" spans="3:32" s="19" customFormat="1" hidden="1" x14ac:dyDescent="0.3">
      <c r="C1166" s="14"/>
      <c r="D1166" s="15"/>
      <c r="E1166" s="14"/>
      <c r="F1166" s="14"/>
      <c r="G1166" s="14"/>
      <c r="H1166" s="14"/>
      <c r="I1166" s="14"/>
      <c r="J1166" s="14"/>
      <c r="K1166" s="14"/>
      <c r="L1166" s="15"/>
      <c r="M1166" s="14"/>
      <c r="N1166" s="14"/>
      <c r="O1166" s="14"/>
      <c r="P1166" s="14"/>
      <c r="Q1166" s="15"/>
      <c r="R1166" s="16"/>
      <c r="S1166" s="17"/>
      <c r="T1166" s="48"/>
      <c r="X1166" s="14"/>
      <c r="Y1166" s="20"/>
      <c r="Z1166" s="14"/>
      <c r="AA1166" s="43"/>
      <c r="AB1166" s="14"/>
      <c r="AC1166" s="14"/>
      <c r="AD1166" s="14"/>
      <c r="AE1166" s="18"/>
      <c r="AF1166" s="14"/>
    </row>
    <row r="1167" spans="3:32" s="19" customFormat="1" hidden="1" x14ac:dyDescent="0.3">
      <c r="C1167" s="14"/>
      <c r="D1167" s="15"/>
      <c r="E1167" s="14"/>
      <c r="F1167" s="14"/>
      <c r="G1167" s="14"/>
      <c r="H1167" s="14"/>
      <c r="I1167" s="14"/>
      <c r="J1167" s="14"/>
      <c r="K1167" s="14"/>
      <c r="L1167" s="15"/>
      <c r="M1167" s="14"/>
      <c r="N1167" s="14"/>
      <c r="O1167" s="14"/>
      <c r="P1167" s="14"/>
      <c r="Q1167" s="15"/>
      <c r="R1167" s="16"/>
      <c r="S1167" s="17"/>
      <c r="T1167" s="48"/>
      <c r="X1167" s="14"/>
      <c r="Y1167" s="20"/>
      <c r="Z1167" s="14"/>
      <c r="AA1167" s="43"/>
      <c r="AB1167" s="14"/>
      <c r="AC1167" s="14"/>
      <c r="AD1167" s="14"/>
      <c r="AE1167" s="18"/>
      <c r="AF1167" s="14"/>
    </row>
    <row r="1168" spans="3:32" s="19" customFormat="1" hidden="1" x14ac:dyDescent="0.3">
      <c r="C1168" s="14"/>
      <c r="D1168" s="15"/>
      <c r="E1168" s="14"/>
      <c r="F1168" s="14"/>
      <c r="G1168" s="14"/>
      <c r="H1168" s="14"/>
      <c r="I1168" s="14"/>
      <c r="J1168" s="14"/>
      <c r="K1168" s="14"/>
      <c r="L1168" s="15"/>
      <c r="M1168" s="14"/>
      <c r="N1168" s="14"/>
      <c r="O1168" s="14"/>
      <c r="P1168" s="14"/>
      <c r="Q1168" s="15"/>
      <c r="R1168" s="16"/>
      <c r="S1168" s="17"/>
      <c r="T1168" s="48"/>
      <c r="X1168" s="14"/>
      <c r="Y1168" s="20"/>
      <c r="Z1168" s="14"/>
      <c r="AA1168" s="43"/>
      <c r="AB1168" s="14"/>
      <c r="AC1168" s="14"/>
      <c r="AD1168" s="14"/>
      <c r="AE1168" s="18"/>
      <c r="AF1168" s="14"/>
    </row>
    <row r="1169" spans="3:32" s="19" customFormat="1" hidden="1" x14ac:dyDescent="0.3">
      <c r="C1169" s="14"/>
      <c r="D1169" s="15"/>
      <c r="E1169" s="14"/>
      <c r="F1169" s="14"/>
      <c r="G1169" s="14"/>
      <c r="H1169" s="14"/>
      <c r="I1169" s="14"/>
      <c r="J1169" s="14"/>
      <c r="K1169" s="14"/>
      <c r="L1169" s="15"/>
      <c r="M1169" s="14"/>
      <c r="N1169" s="14"/>
      <c r="O1169" s="14"/>
      <c r="P1169" s="14"/>
      <c r="Q1169" s="15"/>
      <c r="R1169" s="16"/>
      <c r="S1169" s="17"/>
      <c r="T1169" s="48"/>
      <c r="X1169" s="14"/>
      <c r="Y1169" s="20"/>
      <c r="Z1169" s="14"/>
      <c r="AA1169" s="43"/>
      <c r="AB1169" s="14"/>
      <c r="AC1169" s="14"/>
      <c r="AD1169" s="14"/>
      <c r="AE1169" s="18"/>
      <c r="AF1169" s="14"/>
    </row>
    <row r="1170" spans="3:32" s="19" customFormat="1" hidden="1" x14ac:dyDescent="0.3">
      <c r="C1170" s="14"/>
      <c r="D1170" s="15"/>
      <c r="E1170" s="14"/>
      <c r="F1170" s="14"/>
      <c r="G1170" s="14"/>
      <c r="H1170" s="14"/>
      <c r="I1170" s="14"/>
      <c r="J1170" s="14"/>
      <c r="K1170" s="14"/>
      <c r="L1170" s="15"/>
      <c r="M1170" s="14"/>
      <c r="N1170" s="14"/>
      <c r="O1170" s="14"/>
      <c r="P1170" s="14"/>
      <c r="Q1170" s="15"/>
      <c r="R1170" s="16"/>
      <c r="S1170" s="17"/>
      <c r="T1170" s="48"/>
      <c r="X1170" s="14"/>
      <c r="Y1170" s="20"/>
      <c r="Z1170" s="14"/>
      <c r="AA1170" s="43"/>
      <c r="AB1170" s="14"/>
      <c r="AC1170" s="14"/>
      <c r="AD1170" s="14"/>
      <c r="AE1170" s="18"/>
      <c r="AF1170" s="14"/>
    </row>
    <row r="1171" spans="3:32" s="19" customFormat="1" hidden="1" x14ac:dyDescent="0.3">
      <c r="C1171" s="14"/>
      <c r="D1171" s="15"/>
      <c r="E1171" s="14"/>
      <c r="F1171" s="14"/>
      <c r="G1171" s="14"/>
      <c r="H1171" s="14"/>
      <c r="I1171" s="14"/>
      <c r="J1171" s="14"/>
      <c r="K1171" s="14"/>
      <c r="L1171" s="15"/>
      <c r="M1171" s="14"/>
      <c r="N1171" s="14"/>
      <c r="O1171" s="14"/>
      <c r="P1171" s="14"/>
      <c r="Q1171" s="15"/>
      <c r="R1171" s="16"/>
      <c r="S1171" s="17"/>
      <c r="T1171" s="48"/>
      <c r="X1171" s="14"/>
      <c r="Y1171" s="20"/>
      <c r="Z1171" s="14"/>
      <c r="AA1171" s="43"/>
      <c r="AB1171" s="14"/>
      <c r="AC1171" s="14"/>
      <c r="AD1171" s="14"/>
      <c r="AE1171" s="18"/>
      <c r="AF1171" s="14"/>
    </row>
    <row r="1172" spans="3:32" s="19" customFormat="1" hidden="1" x14ac:dyDescent="0.3">
      <c r="C1172" s="14"/>
      <c r="D1172" s="15"/>
      <c r="E1172" s="14"/>
      <c r="F1172" s="14"/>
      <c r="G1172" s="14"/>
      <c r="H1172" s="14"/>
      <c r="I1172" s="14"/>
      <c r="J1172" s="14"/>
      <c r="K1172" s="14"/>
      <c r="L1172" s="15"/>
      <c r="M1172" s="14"/>
      <c r="N1172" s="14"/>
      <c r="O1172" s="14"/>
      <c r="P1172" s="14"/>
      <c r="Q1172" s="15"/>
      <c r="R1172" s="16"/>
      <c r="S1172" s="17"/>
      <c r="T1172" s="48"/>
      <c r="X1172" s="14"/>
      <c r="Y1172" s="20"/>
      <c r="Z1172" s="14"/>
      <c r="AA1172" s="43"/>
      <c r="AB1172" s="14"/>
      <c r="AC1172" s="14"/>
      <c r="AD1172" s="14"/>
      <c r="AE1172" s="18"/>
      <c r="AF1172" s="14"/>
    </row>
    <row r="1173" spans="3:32" s="19" customFormat="1" hidden="1" x14ac:dyDescent="0.3">
      <c r="C1173" s="14"/>
      <c r="D1173" s="15"/>
      <c r="E1173" s="14"/>
      <c r="F1173" s="14"/>
      <c r="G1173" s="14"/>
      <c r="H1173" s="14"/>
      <c r="I1173" s="14"/>
      <c r="J1173" s="14"/>
      <c r="K1173" s="14"/>
      <c r="L1173" s="15"/>
      <c r="M1173" s="14"/>
      <c r="N1173" s="14"/>
      <c r="O1173" s="14"/>
      <c r="P1173" s="14"/>
      <c r="Q1173" s="15"/>
      <c r="R1173" s="16"/>
      <c r="S1173" s="17"/>
      <c r="T1173" s="48"/>
      <c r="X1173" s="14"/>
      <c r="Y1173" s="20"/>
      <c r="Z1173" s="14"/>
      <c r="AA1173" s="43"/>
      <c r="AB1173" s="14"/>
      <c r="AC1173" s="14"/>
      <c r="AD1173" s="14"/>
      <c r="AE1173" s="18"/>
      <c r="AF1173" s="14"/>
    </row>
    <row r="1174" spans="3:32" s="19" customFormat="1" hidden="1" x14ac:dyDescent="0.3">
      <c r="C1174" s="14"/>
      <c r="D1174" s="15"/>
      <c r="E1174" s="14"/>
      <c r="F1174" s="14"/>
      <c r="G1174" s="14"/>
      <c r="H1174" s="14"/>
      <c r="I1174" s="14"/>
      <c r="J1174" s="14"/>
      <c r="K1174" s="14"/>
      <c r="L1174" s="15"/>
      <c r="M1174" s="14"/>
      <c r="N1174" s="14"/>
      <c r="O1174" s="14"/>
      <c r="P1174" s="14"/>
      <c r="Q1174" s="15"/>
      <c r="R1174" s="16"/>
      <c r="S1174" s="17"/>
      <c r="T1174" s="48"/>
      <c r="X1174" s="14"/>
      <c r="Y1174" s="20"/>
      <c r="Z1174" s="14"/>
      <c r="AA1174" s="43"/>
      <c r="AB1174" s="14"/>
      <c r="AC1174" s="14"/>
      <c r="AD1174" s="14"/>
      <c r="AE1174" s="18"/>
      <c r="AF1174" s="14"/>
    </row>
    <row r="1175" spans="3:32" s="19" customFormat="1" hidden="1" x14ac:dyDescent="0.3">
      <c r="C1175" s="14"/>
      <c r="D1175" s="15"/>
      <c r="E1175" s="14"/>
      <c r="F1175" s="14"/>
      <c r="G1175" s="14"/>
      <c r="H1175" s="14"/>
      <c r="I1175" s="14"/>
      <c r="J1175" s="14"/>
      <c r="K1175" s="14"/>
      <c r="L1175" s="15"/>
      <c r="M1175" s="14"/>
      <c r="N1175" s="14"/>
      <c r="O1175" s="14"/>
      <c r="P1175" s="14"/>
      <c r="Q1175" s="15"/>
      <c r="R1175" s="16"/>
      <c r="S1175" s="17"/>
      <c r="T1175" s="48"/>
      <c r="X1175" s="14"/>
      <c r="Y1175" s="20"/>
      <c r="Z1175" s="14"/>
      <c r="AA1175" s="43"/>
      <c r="AB1175" s="14"/>
      <c r="AC1175" s="14"/>
      <c r="AD1175" s="14"/>
      <c r="AE1175" s="18"/>
      <c r="AF1175" s="14"/>
    </row>
    <row r="1176" spans="3:32" s="19" customFormat="1" hidden="1" x14ac:dyDescent="0.3">
      <c r="C1176" s="14"/>
      <c r="D1176" s="15"/>
      <c r="E1176" s="14"/>
      <c r="F1176" s="14"/>
      <c r="G1176" s="14"/>
      <c r="H1176" s="14"/>
      <c r="I1176" s="14"/>
      <c r="J1176" s="14"/>
      <c r="K1176" s="14"/>
      <c r="L1176" s="15"/>
      <c r="M1176" s="14"/>
      <c r="N1176" s="14"/>
      <c r="O1176" s="14"/>
      <c r="P1176" s="14"/>
      <c r="Q1176" s="15"/>
      <c r="R1176" s="16"/>
      <c r="S1176" s="17"/>
      <c r="T1176" s="48"/>
      <c r="X1176" s="14"/>
      <c r="Y1176" s="20"/>
      <c r="Z1176" s="14"/>
      <c r="AA1176" s="43"/>
      <c r="AB1176" s="14"/>
      <c r="AC1176" s="14"/>
      <c r="AD1176" s="14"/>
      <c r="AE1176" s="18"/>
      <c r="AF1176" s="14"/>
    </row>
    <row r="1177" spans="3:32" s="19" customFormat="1" hidden="1" x14ac:dyDescent="0.3">
      <c r="C1177" s="14"/>
      <c r="D1177" s="15"/>
      <c r="E1177" s="14"/>
      <c r="F1177" s="14"/>
      <c r="G1177" s="14"/>
      <c r="H1177" s="14"/>
      <c r="I1177" s="14"/>
      <c r="J1177" s="14"/>
      <c r="K1177" s="14"/>
      <c r="L1177" s="15"/>
      <c r="M1177" s="14"/>
      <c r="N1177" s="14"/>
      <c r="O1177" s="14"/>
      <c r="P1177" s="14"/>
      <c r="Q1177" s="15"/>
      <c r="R1177" s="16"/>
      <c r="S1177" s="17"/>
      <c r="T1177" s="48"/>
      <c r="X1177" s="14"/>
      <c r="Y1177" s="20"/>
      <c r="Z1177" s="14"/>
      <c r="AA1177" s="43"/>
      <c r="AB1177" s="14"/>
      <c r="AC1177" s="14"/>
      <c r="AD1177" s="14"/>
      <c r="AE1177" s="18"/>
      <c r="AF1177" s="14"/>
    </row>
  </sheetData>
  <autoFilter ref="A4:AE1177" xr:uid="{00000000-0009-0000-0000-000003000000}">
    <filterColumn colId="28">
      <filters>
        <filter val="Amsterdam Lions"/>
      </filters>
    </filterColumn>
  </autoFilter>
  <sortState xmlns:xlrd2="http://schemas.microsoft.com/office/spreadsheetml/2017/richdata2" ref="A269:AF1116">
    <sortCondition ref="Z5:Z1116"/>
    <sortCondition ref="X5:X1116"/>
    <sortCondition ref="V5:V1116"/>
    <sortCondition ref="U5:U1116"/>
    <sortCondition descending="1" ref="S5:S1116"/>
    <sortCondition ref="H5:H1116"/>
    <sortCondition ref="C5:C1116"/>
  </sortState>
  <conditionalFormatting sqref="AF6:XFD6 X6:Z7 X5:XFD5 AB6:AD7 AG7:XFD7 AA6:AA1177 AE6:AE1177 AF540:XFD1177 A5:W1177">
    <cfRule type="expression" dxfId="21" priority="9">
      <formula>IF($C5="B",1,0)</formula>
    </cfRule>
  </conditionalFormatting>
  <conditionalFormatting sqref="AF8:XFD30 AF32:XFD40 AG31:XFD31 AF42:XFD65 AG41:XFD41 AF67:XFD83 AG66:XFD66 AF85:XFD120 AG84:XFD84 AF122:XFD148 AG121:XFD121 AF150:XFD156 AG149:XFD149 AF158:XFD175 AG157:XFD157 AF177:XFD202 AG176:XFD176 AF204:XFD230 AG203:XFD203 AF232:XFD258 AG231:XFD231 AF260:XFD286 AG259:XFD259 AF288:XFD314 AG287:XFD287 AF316:XFD342 AG315:XFD315 AF344:XFD370 AG343:XFD343 AF372:XFD398 AG371:XFD371 AF400:XFD426 AG399:XFD399 AF428:XFD454 AG427:XFD427 AF456:XFD482 AG455:XFD455 AF484:XFD510 AG483:XFD483 AF512:XFD538 AG511:XFD511 AG539:XFD539 AB8:AD1177 X8:Z1177 X5:X1177">
    <cfRule type="expression" dxfId="20" priority="7">
      <formula>IF($C5="B",1,0)</formula>
    </cfRule>
  </conditionalFormatting>
  <conditionalFormatting sqref="A5:Y1177">
    <cfRule type="expression" dxfId="19" priority="127">
      <formula>IF(AND($B$1=1,$AA5&lt;&gt;""),1,0)</formula>
    </cfRule>
  </conditionalFormatting>
  <conditionalFormatting sqref="AF7">
    <cfRule type="expression" dxfId="18" priority="4">
      <formula>IF($C7="B",1,0)</formula>
    </cfRule>
  </conditionalFormatting>
  <conditionalFormatting sqref="AF539 AF511 AF483 AF455 AF427 AF399 AF371 AF343 AF315 AF287 AF259 AF231 AF203 AF176 AF157 AF149 AF121 AF84 AF66 AF41 AF31">
    <cfRule type="expression" dxfId="17" priority="1">
      <formula>IF($C31="B",1,0)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63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4" sqref="D4"/>
    </sheetView>
  </sheetViews>
  <sheetFormatPr defaultRowHeight="14.4" x14ac:dyDescent="0.3"/>
  <cols>
    <col min="1" max="1" width="20.88671875" bestFit="1" customWidth="1"/>
    <col min="2" max="2" width="13.33203125" customWidth="1"/>
    <col min="3" max="3" width="12.88671875" bestFit="1" customWidth="1"/>
    <col min="4" max="4" width="29.33203125" bestFit="1" customWidth="1"/>
    <col min="5" max="5" width="8.109375" bestFit="1" customWidth="1"/>
    <col min="6" max="6" width="8.88671875" bestFit="1" customWidth="1"/>
    <col min="7" max="7" width="3.88671875" bestFit="1" customWidth="1"/>
    <col min="8" max="8" width="3.88671875" customWidth="1"/>
    <col min="12" max="12" width="29.33203125" bestFit="1" customWidth="1"/>
    <col min="13" max="13" width="4.109375" bestFit="1" customWidth="1"/>
    <col min="14" max="15" width="11.6640625" customWidth="1"/>
  </cols>
  <sheetData>
    <row r="2" spans="1:15" ht="15.75" customHeight="1" x14ac:dyDescent="0.3">
      <c r="M2">
        <v>2</v>
      </c>
      <c r="N2">
        <v>3</v>
      </c>
      <c r="O2">
        <v>4</v>
      </c>
    </row>
    <row r="3" spans="1:15" x14ac:dyDescent="0.3">
      <c r="A3" t="s">
        <v>324</v>
      </c>
      <c r="B3" t="s">
        <v>325</v>
      </c>
      <c r="C3" t="s">
        <v>326</v>
      </c>
      <c r="D3" t="s">
        <v>327</v>
      </c>
      <c r="E3" t="s">
        <v>328</v>
      </c>
      <c r="F3" t="s">
        <v>329</v>
      </c>
      <c r="H3" t="s">
        <v>240</v>
      </c>
      <c r="I3" t="s">
        <v>331</v>
      </c>
      <c r="J3" t="s">
        <v>332</v>
      </c>
      <c r="K3" t="s">
        <v>333</v>
      </c>
      <c r="L3" t="s">
        <v>243</v>
      </c>
      <c r="M3" t="s">
        <v>125</v>
      </c>
      <c r="N3" t="s">
        <v>456</v>
      </c>
      <c r="O3" t="s">
        <v>457</v>
      </c>
    </row>
    <row r="4" spans="1:15" x14ac:dyDescent="0.3">
      <c r="A4">
        <v>1</v>
      </c>
      <c r="B4">
        <v>0</v>
      </c>
      <c r="C4">
        <v>1</v>
      </c>
      <c r="D4" t="s">
        <v>832</v>
      </c>
      <c r="E4">
        <v>24</v>
      </c>
      <c r="F4">
        <v>9516</v>
      </c>
      <c r="G4" t="s">
        <v>330</v>
      </c>
      <c r="H4">
        <v>1</v>
      </c>
      <c r="I4">
        <f>INT(A4)</f>
        <v>1</v>
      </c>
      <c r="J4">
        <f>B4</f>
        <v>0</v>
      </c>
      <c r="K4">
        <f>C4</f>
        <v>1</v>
      </c>
      <c r="L4" t="str">
        <f>D4</f>
        <v>Yuma Arroyos</v>
      </c>
      <c r="M4" t="str">
        <f>IF($F4=0,"",VLOOKUP($F4,'Draft List'!$D$4:$G$1177,M$2,FALSE))</f>
        <v>SP</v>
      </c>
      <c r="N4" t="str">
        <f>IF($F4=0,"",VLOOKUP($F4,'Draft List'!$D$4:$G$1177,N$2,FALSE))</f>
        <v>Kevin</v>
      </c>
      <c r="O4" t="str">
        <f>IF($F4=0,"",VLOOKUP($F4,'Draft List'!$D$4:$G$1177,O$2,FALSE))</f>
        <v>Willis</v>
      </c>
    </row>
    <row r="5" spans="1:15" x14ac:dyDescent="0.3">
      <c r="A5">
        <v>1</v>
      </c>
      <c r="B5">
        <v>0</v>
      </c>
      <c r="C5">
        <v>2</v>
      </c>
      <c r="D5" t="s">
        <v>263</v>
      </c>
      <c r="E5">
        <v>15</v>
      </c>
      <c r="F5">
        <v>11692</v>
      </c>
      <c r="G5" t="s">
        <v>330</v>
      </c>
      <c r="H5">
        <v>2</v>
      </c>
      <c r="I5">
        <f t="shared" ref="I5:I68" si="0">INT(A5)</f>
        <v>1</v>
      </c>
      <c r="J5">
        <f t="shared" ref="J5:J68" si="1">B5</f>
        <v>0</v>
      </c>
      <c r="K5">
        <f t="shared" ref="K5:K68" si="2">C5</f>
        <v>2</v>
      </c>
      <c r="L5" t="str">
        <f t="shared" ref="L5:L68" si="3">D5</f>
        <v>Duluth Warriors</v>
      </c>
      <c r="M5" t="str">
        <f>IF($F5=0,"",VLOOKUP($F5,'Draft List'!$D$4:$G$1177,M$2,FALSE))</f>
        <v>RF</v>
      </c>
      <c r="N5" t="str">
        <f>IF($F5=0,"",VLOOKUP($F5,'Draft List'!$D$4:$G$1177,N$2,FALSE))</f>
        <v>Jacob</v>
      </c>
      <c r="O5" t="str">
        <f>IF($F5=0,"",VLOOKUP($F5,'Draft List'!$D$4:$G$1177,O$2,FALSE))</f>
        <v>Gill</v>
      </c>
    </row>
    <row r="6" spans="1:15" x14ac:dyDescent="0.3">
      <c r="A6">
        <v>1</v>
      </c>
      <c r="B6">
        <v>0</v>
      </c>
      <c r="C6">
        <v>3</v>
      </c>
      <c r="D6" t="s">
        <v>261</v>
      </c>
      <c r="E6">
        <v>1</v>
      </c>
      <c r="F6">
        <v>11315</v>
      </c>
      <c r="G6" t="s">
        <v>330</v>
      </c>
      <c r="H6">
        <v>3</v>
      </c>
      <c r="I6">
        <f t="shared" si="0"/>
        <v>1</v>
      </c>
      <c r="J6">
        <f t="shared" si="1"/>
        <v>0</v>
      </c>
      <c r="K6">
        <f t="shared" si="2"/>
        <v>3</v>
      </c>
      <c r="L6" t="str">
        <f t="shared" si="3"/>
        <v>Arlington Bureaucrats</v>
      </c>
      <c r="M6" t="str">
        <f>IF($F6=0,"",VLOOKUP($F6,'Draft List'!$D$4:$G$1177,M$2,FALSE))</f>
        <v>SP</v>
      </c>
      <c r="N6" t="str">
        <f>IF($F6=0,"",VLOOKUP($F6,'Draft List'!$D$4:$G$1177,N$2,FALSE))</f>
        <v>Álex</v>
      </c>
      <c r="O6" t="str">
        <f>IF($F6=0,"",VLOOKUP($F6,'Draft List'!$D$4:$G$1177,O$2,FALSE))</f>
        <v>Gutiérrez</v>
      </c>
    </row>
    <row r="7" spans="1:15" x14ac:dyDescent="0.3">
      <c r="A7">
        <v>1</v>
      </c>
      <c r="B7">
        <v>0</v>
      </c>
      <c r="C7">
        <v>4</v>
      </c>
      <c r="D7" t="s">
        <v>833</v>
      </c>
      <c r="E7">
        <v>160</v>
      </c>
      <c r="F7">
        <v>6435</v>
      </c>
      <c r="G7" t="s">
        <v>330</v>
      </c>
      <c r="H7">
        <v>4</v>
      </c>
      <c r="I7">
        <f t="shared" si="0"/>
        <v>1</v>
      </c>
      <c r="J7">
        <f t="shared" si="1"/>
        <v>0</v>
      </c>
      <c r="K7">
        <f t="shared" si="2"/>
        <v>4</v>
      </c>
      <c r="L7" t="str">
        <f t="shared" si="3"/>
        <v>Niihama-shi Ghosts</v>
      </c>
      <c r="M7" t="str">
        <f>IF($F7=0,"",VLOOKUP($F7,'Draft List'!$D$4:$G$1177,M$2,FALSE))</f>
        <v>SP</v>
      </c>
      <c r="N7" t="str">
        <f>IF($F7=0,"",VLOOKUP($F7,'Draft List'!$D$4:$G$1177,N$2,FALSE))</f>
        <v>Connor</v>
      </c>
      <c r="O7" t="str">
        <f>IF($F7=0,"",VLOOKUP($F7,'Draft List'!$D$4:$G$1177,O$2,FALSE))</f>
        <v>Leith</v>
      </c>
    </row>
    <row r="8" spans="1:15" x14ac:dyDescent="0.3">
      <c r="A8">
        <v>1</v>
      </c>
      <c r="B8">
        <v>0</v>
      </c>
      <c r="C8">
        <v>5</v>
      </c>
      <c r="D8" t="s">
        <v>674</v>
      </c>
      <c r="E8">
        <v>7</v>
      </c>
      <c r="F8">
        <v>6203</v>
      </c>
      <c r="G8" t="s">
        <v>330</v>
      </c>
      <c r="H8">
        <v>5</v>
      </c>
      <c r="I8">
        <f t="shared" si="0"/>
        <v>1</v>
      </c>
      <c r="J8">
        <f t="shared" si="1"/>
        <v>0</v>
      </c>
      <c r="K8">
        <f t="shared" si="2"/>
        <v>5</v>
      </c>
      <c r="L8" t="str">
        <f t="shared" si="3"/>
        <v>Charleston Statesmen</v>
      </c>
      <c r="M8" t="str">
        <f>IF($F8=0,"",VLOOKUP($F8,'Draft List'!$D$4:$G$1177,M$2,FALSE))</f>
        <v>SP</v>
      </c>
      <c r="N8" t="str">
        <f>IF($F8=0,"",VLOOKUP($F8,'Draft List'!$D$4:$G$1177,N$2,FALSE))</f>
        <v>Donnie</v>
      </c>
      <c r="O8" t="str">
        <f>IF($F8=0,"",VLOOKUP($F8,'Draft List'!$D$4:$G$1177,O$2,FALSE))</f>
        <v>Wheeler</v>
      </c>
    </row>
    <row r="9" spans="1:15" x14ac:dyDescent="0.3">
      <c r="A9">
        <v>1</v>
      </c>
      <c r="B9">
        <v>0</v>
      </c>
      <c r="C9">
        <v>6</v>
      </c>
      <c r="D9" t="s">
        <v>546</v>
      </c>
      <c r="E9">
        <v>164</v>
      </c>
      <c r="F9">
        <v>10825</v>
      </c>
      <c r="G9" t="s">
        <v>330</v>
      </c>
      <c r="H9">
        <v>6</v>
      </c>
      <c r="I9">
        <f t="shared" si="0"/>
        <v>1</v>
      </c>
      <c r="J9">
        <f t="shared" si="1"/>
        <v>0</v>
      </c>
      <c r="K9">
        <f t="shared" si="2"/>
        <v>6</v>
      </c>
      <c r="L9" t="str">
        <f t="shared" si="3"/>
        <v>Scottish Claymores</v>
      </c>
      <c r="M9" t="str">
        <f>IF($F9=0,"",VLOOKUP($F9,'Draft List'!$D$4:$G$1177,M$2,FALSE))</f>
        <v>SP</v>
      </c>
      <c r="N9" t="str">
        <f>IF($F9=0,"",VLOOKUP($F9,'Draft List'!$D$4:$G$1177,N$2,FALSE))</f>
        <v>Rich</v>
      </c>
      <c r="O9" t="str">
        <f>IF($F9=0,"",VLOOKUP($F9,'Draft List'!$D$4:$G$1177,O$2,FALSE))</f>
        <v>Raymond</v>
      </c>
    </row>
    <row r="10" spans="1:15" x14ac:dyDescent="0.3">
      <c r="A10">
        <v>1</v>
      </c>
      <c r="B10">
        <v>0</v>
      </c>
      <c r="C10">
        <v>7</v>
      </c>
      <c r="D10" t="s">
        <v>834</v>
      </c>
      <c r="E10">
        <v>13</v>
      </c>
      <c r="F10">
        <v>11322</v>
      </c>
      <c r="G10" t="s">
        <v>330</v>
      </c>
      <c r="H10">
        <v>7</v>
      </c>
      <c r="I10">
        <f t="shared" si="0"/>
        <v>1</v>
      </c>
      <c r="J10">
        <f t="shared" si="1"/>
        <v>0</v>
      </c>
      <c r="K10">
        <f t="shared" si="2"/>
        <v>7</v>
      </c>
      <c r="L10" t="str">
        <f t="shared" si="3"/>
        <v>Madison Malts</v>
      </c>
      <c r="M10" t="str">
        <f>IF($F10=0,"",VLOOKUP($F10,'Draft List'!$D$4:$G$1177,M$2,FALSE))</f>
        <v>RF</v>
      </c>
      <c r="N10" t="str">
        <f>IF($F10=0,"",VLOOKUP($F10,'Draft List'!$D$4:$G$1177,N$2,FALSE))</f>
        <v>Denis</v>
      </c>
      <c r="O10" t="str">
        <f>IF($F10=0,"",VLOOKUP($F10,'Draft List'!$D$4:$G$1177,O$2,FALSE))</f>
        <v>Johnson</v>
      </c>
    </row>
    <row r="11" spans="1:15" x14ac:dyDescent="0.3">
      <c r="A11">
        <v>1</v>
      </c>
      <c r="B11">
        <v>0</v>
      </c>
      <c r="C11">
        <v>8</v>
      </c>
      <c r="D11" t="s">
        <v>271</v>
      </c>
      <c r="E11">
        <v>12</v>
      </c>
      <c r="F11">
        <v>6423</v>
      </c>
      <c r="G11" t="s">
        <v>330</v>
      </c>
      <c r="H11">
        <v>8</v>
      </c>
      <c r="I11">
        <f t="shared" si="0"/>
        <v>1</v>
      </c>
      <c r="J11">
        <f t="shared" si="1"/>
        <v>0</v>
      </c>
      <c r="K11">
        <f t="shared" si="2"/>
        <v>8</v>
      </c>
      <c r="L11" t="str">
        <f t="shared" si="3"/>
        <v>San Antonio Calzones of Laredo</v>
      </c>
      <c r="M11" t="str">
        <f>IF($F11=0,"",VLOOKUP($F11,'Draft List'!$D$4:$G$1177,M$2,FALSE))</f>
        <v>CL</v>
      </c>
      <c r="N11" t="str">
        <f>IF($F11=0,"",VLOOKUP($F11,'Draft List'!$D$4:$G$1177,N$2,FALSE))</f>
        <v>Mitsuhide</v>
      </c>
      <c r="O11" t="str">
        <f>IF($F11=0,"",VLOOKUP($F11,'Draft List'!$D$4:$G$1177,O$2,FALSE))</f>
        <v>Kamimura</v>
      </c>
    </row>
    <row r="12" spans="1:15" x14ac:dyDescent="0.3">
      <c r="A12">
        <v>1</v>
      </c>
      <c r="B12">
        <v>0</v>
      </c>
      <c r="C12">
        <v>9</v>
      </c>
      <c r="D12" t="s">
        <v>833</v>
      </c>
      <c r="E12">
        <v>160</v>
      </c>
      <c r="F12">
        <v>10115</v>
      </c>
      <c r="G12" t="s">
        <v>330</v>
      </c>
      <c r="H12">
        <v>9</v>
      </c>
      <c r="I12">
        <f t="shared" si="0"/>
        <v>1</v>
      </c>
      <c r="J12">
        <f t="shared" si="1"/>
        <v>0</v>
      </c>
      <c r="K12">
        <f t="shared" si="2"/>
        <v>9</v>
      </c>
      <c r="L12" t="str">
        <f t="shared" si="3"/>
        <v>Niihama-shi Ghosts</v>
      </c>
      <c r="M12" t="str">
        <f>IF($F12=0,"",VLOOKUP($F12,'Draft List'!$D$4:$G$1177,M$2,FALSE))</f>
        <v>CL</v>
      </c>
      <c r="N12" t="str">
        <f>IF($F12=0,"",VLOOKUP($F12,'Draft List'!$D$4:$G$1177,N$2,FALSE))</f>
        <v>Earl</v>
      </c>
      <c r="O12" t="str">
        <f>IF($F12=0,"",VLOOKUP($F12,'Draft List'!$D$4:$G$1177,O$2,FALSE))</f>
        <v>Lucas</v>
      </c>
    </row>
    <row r="13" spans="1:15" x14ac:dyDescent="0.3">
      <c r="A13">
        <v>1</v>
      </c>
      <c r="B13">
        <v>0</v>
      </c>
      <c r="C13">
        <v>10</v>
      </c>
      <c r="D13" t="s">
        <v>835</v>
      </c>
      <c r="E13">
        <v>23</v>
      </c>
      <c r="F13">
        <v>11795</v>
      </c>
      <c r="G13" t="s">
        <v>330</v>
      </c>
      <c r="H13">
        <v>10</v>
      </c>
      <c r="I13">
        <f t="shared" si="0"/>
        <v>1</v>
      </c>
      <c r="J13">
        <f t="shared" si="1"/>
        <v>0</v>
      </c>
      <c r="K13">
        <f t="shared" si="2"/>
        <v>10</v>
      </c>
      <c r="L13" t="str">
        <f t="shared" si="3"/>
        <v>Tempe Knights</v>
      </c>
      <c r="M13" t="str">
        <f>IF($F13=0,"",VLOOKUP($F13,'Draft List'!$D$4:$G$1177,M$2,FALSE))</f>
        <v>SP</v>
      </c>
      <c r="N13" t="str">
        <f>IF($F13=0,"",VLOOKUP($F13,'Draft List'!$D$4:$G$1177,N$2,FALSE))</f>
        <v>Lewis</v>
      </c>
      <c r="O13" t="str">
        <f>IF($F13=0,"",VLOOKUP($F13,'Draft List'!$D$4:$G$1177,O$2,FALSE))</f>
        <v>Bedser</v>
      </c>
    </row>
    <row r="14" spans="1:15" x14ac:dyDescent="0.3">
      <c r="A14">
        <v>1</v>
      </c>
      <c r="B14">
        <v>0</v>
      </c>
      <c r="C14">
        <v>11</v>
      </c>
      <c r="D14" t="s">
        <v>545</v>
      </c>
      <c r="E14">
        <v>2</v>
      </c>
      <c r="F14">
        <v>4673</v>
      </c>
      <c r="G14" t="s">
        <v>330</v>
      </c>
      <c r="H14">
        <v>11</v>
      </c>
      <c r="I14">
        <f t="shared" si="0"/>
        <v>1</v>
      </c>
      <c r="J14">
        <f t="shared" si="1"/>
        <v>0</v>
      </c>
      <c r="K14">
        <f t="shared" si="2"/>
        <v>11</v>
      </c>
      <c r="L14" t="str">
        <f t="shared" si="3"/>
        <v>Amsterdam Lions</v>
      </c>
      <c r="M14" t="str">
        <f>IF($F14=0,"",VLOOKUP($F14,'Draft List'!$D$4:$G$1177,M$2,FALSE))</f>
        <v>SP</v>
      </c>
      <c r="N14" t="str">
        <f>IF($F14=0,"",VLOOKUP($F14,'Draft List'!$D$4:$G$1177,N$2,FALSE))</f>
        <v>Brian</v>
      </c>
      <c r="O14" t="str">
        <f>IF($F14=0,"",VLOOKUP($F14,'Draft List'!$D$4:$G$1177,O$2,FALSE))</f>
        <v>Rouhan</v>
      </c>
    </row>
    <row r="15" spans="1:15" x14ac:dyDescent="0.3">
      <c r="A15">
        <v>1</v>
      </c>
      <c r="B15">
        <v>0</v>
      </c>
      <c r="C15">
        <v>12</v>
      </c>
      <c r="D15" t="s">
        <v>258</v>
      </c>
      <c r="E15">
        <v>11</v>
      </c>
      <c r="F15">
        <v>6338</v>
      </c>
      <c r="G15" t="s">
        <v>330</v>
      </c>
      <c r="H15">
        <v>12</v>
      </c>
      <c r="I15">
        <f t="shared" si="0"/>
        <v>1</v>
      </c>
      <c r="J15">
        <f t="shared" si="1"/>
        <v>0</v>
      </c>
      <c r="K15">
        <f t="shared" si="2"/>
        <v>12</v>
      </c>
      <c r="L15" t="str">
        <f t="shared" si="3"/>
        <v>West Virginia Alleghenies</v>
      </c>
      <c r="M15" t="str">
        <f>IF($F15=0,"",VLOOKUP($F15,'Draft List'!$D$4:$G$1177,M$2,FALSE))</f>
        <v>CL</v>
      </c>
      <c r="N15" t="str">
        <f>IF($F15=0,"",VLOOKUP($F15,'Draft List'!$D$4:$G$1177,N$2,FALSE))</f>
        <v>Frank</v>
      </c>
      <c r="O15" t="str">
        <f>IF($F15=0,"",VLOOKUP($F15,'Draft List'!$D$4:$G$1177,O$2,FALSE))</f>
        <v>Coombes</v>
      </c>
    </row>
    <row r="16" spans="1:15" x14ac:dyDescent="0.3">
      <c r="A16">
        <v>1</v>
      </c>
      <c r="B16">
        <v>0</v>
      </c>
      <c r="C16">
        <v>13</v>
      </c>
      <c r="D16" t="s">
        <v>547</v>
      </c>
      <c r="E16">
        <v>166</v>
      </c>
      <c r="F16">
        <v>11060</v>
      </c>
      <c r="G16" t="s">
        <v>330</v>
      </c>
      <c r="H16">
        <v>13</v>
      </c>
      <c r="I16">
        <f t="shared" si="0"/>
        <v>1</v>
      </c>
      <c r="J16">
        <f t="shared" si="1"/>
        <v>0</v>
      </c>
      <c r="K16">
        <f t="shared" si="2"/>
        <v>13</v>
      </c>
      <c r="L16" t="str">
        <f t="shared" si="3"/>
        <v>Toyama Wind Dancers</v>
      </c>
      <c r="M16" t="str">
        <f>IF($F16=0,"",VLOOKUP($F16,'Draft List'!$D$4:$G$1177,M$2,FALSE))</f>
        <v>CL</v>
      </c>
      <c r="N16" t="str">
        <f>IF($F16=0,"",VLOOKUP($F16,'Draft List'!$D$4:$G$1177,N$2,FALSE))</f>
        <v>César</v>
      </c>
      <c r="O16" t="str">
        <f>IF($F16=0,"",VLOOKUP($F16,'Draft List'!$D$4:$G$1177,O$2,FALSE))</f>
        <v>Castillo</v>
      </c>
    </row>
    <row r="17" spans="1:15" x14ac:dyDescent="0.3">
      <c r="A17">
        <v>1</v>
      </c>
      <c r="B17">
        <v>0</v>
      </c>
      <c r="C17">
        <v>14</v>
      </c>
      <c r="D17" t="s">
        <v>255</v>
      </c>
      <c r="E17">
        <v>21</v>
      </c>
      <c r="F17">
        <v>11859</v>
      </c>
      <c r="G17" t="s">
        <v>330</v>
      </c>
      <c r="H17">
        <v>14</v>
      </c>
      <c r="I17">
        <f t="shared" si="0"/>
        <v>1</v>
      </c>
      <c r="J17">
        <f t="shared" si="1"/>
        <v>0</v>
      </c>
      <c r="K17">
        <f t="shared" si="2"/>
        <v>14</v>
      </c>
      <c r="L17" t="str">
        <f t="shared" si="3"/>
        <v>Palm Springs Codgers</v>
      </c>
      <c r="M17" t="str">
        <f>IF($F17=0,"",VLOOKUP($F17,'Draft List'!$D$4:$G$1177,M$2,FALSE))</f>
        <v>CL</v>
      </c>
      <c r="N17" t="str">
        <f>IF($F17=0,"",VLOOKUP($F17,'Draft List'!$D$4:$G$1177,N$2,FALSE))</f>
        <v>Jimmy</v>
      </c>
      <c r="O17" t="str">
        <f>IF($F17=0,"",VLOOKUP($F17,'Draft List'!$D$4:$G$1177,O$2,FALSE))</f>
        <v>Campbell</v>
      </c>
    </row>
    <row r="18" spans="1:15" x14ac:dyDescent="0.3">
      <c r="A18">
        <v>1</v>
      </c>
      <c r="B18">
        <v>0</v>
      </c>
      <c r="C18">
        <v>15</v>
      </c>
      <c r="D18" t="s">
        <v>260</v>
      </c>
      <c r="E18">
        <v>3</v>
      </c>
      <c r="F18">
        <v>11368</v>
      </c>
      <c r="G18" t="s">
        <v>330</v>
      </c>
      <c r="H18">
        <v>15</v>
      </c>
      <c r="I18">
        <f t="shared" si="0"/>
        <v>1</v>
      </c>
      <c r="J18">
        <f t="shared" si="1"/>
        <v>0</v>
      </c>
      <c r="K18">
        <f t="shared" si="2"/>
        <v>15</v>
      </c>
      <c r="L18" t="str">
        <f t="shared" si="3"/>
        <v>London Underground</v>
      </c>
      <c r="M18" t="str">
        <f>IF($F18=0,"",VLOOKUP($F18,'Draft List'!$D$4:$G$1177,M$2,FALSE))</f>
        <v>CL</v>
      </c>
      <c r="N18" t="str">
        <f>IF($F18=0,"",VLOOKUP($F18,'Draft List'!$D$4:$G$1177,N$2,FALSE))</f>
        <v>Dave</v>
      </c>
      <c r="O18" t="str">
        <f>IF($F18=0,"",VLOOKUP($F18,'Draft List'!$D$4:$G$1177,O$2,FALSE))</f>
        <v>Robertson</v>
      </c>
    </row>
    <row r="19" spans="1:15" x14ac:dyDescent="0.3">
      <c r="A19">
        <v>1</v>
      </c>
      <c r="B19">
        <v>0</v>
      </c>
      <c r="C19">
        <v>16</v>
      </c>
      <c r="D19" t="s">
        <v>253</v>
      </c>
      <c r="E19">
        <v>22</v>
      </c>
      <c r="F19">
        <v>11335</v>
      </c>
      <c r="G19" t="s">
        <v>330</v>
      </c>
      <c r="H19">
        <v>16</v>
      </c>
      <c r="I19">
        <f t="shared" si="0"/>
        <v>1</v>
      </c>
      <c r="J19">
        <f t="shared" si="1"/>
        <v>0</v>
      </c>
      <c r="K19">
        <f t="shared" si="2"/>
        <v>16</v>
      </c>
      <c r="L19" t="str">
        <f t="shared" si="3"/>
        <v>Reno Zephyrs</v>
      </c>
      <c r="M19" t="str">
        <f>IF($F19=0,"",VLOOKUP($F19,'Draft List'!$D$4:$G$1177,M$2,FALSE))</f>
        <v>2B</v>
      </c>
      <c r="N19" t="str">
        <f>IF($F19=0,"",VLOOKUP($F19,'Draft List'!$D$4:$G$1177,N$2,FALSE))</f>
        <v>Ernesto</v>
      </c>
      <c r="O19" t="str">
        <f>IF($F19=0,"",VLOOKUP($F19,'Draft List'!$D$4:$G$1177,O$2,FALSE))</f>
        <v>Montéz</v>
      </c>
    </row>
    <row r="20" spans="1:15" x14ac:dyDescent="0.3">
      <c r="A20">
        <v>1</v>
      </c>
      <c r="B20">
        <v>0</v>
      </c>
      <c r="C20">
        <v>17</v>
      </c>
      <c r="D20" t="s">
        <v>260</v>
      </c>
      <c r="E20">
        <v>3</v>
      </c>
      <c r="F20">
        <v>6229</v>
      </c>
      <c r="G20" t="s">
        <v>330</v>
      </c>
      <c r="H20">
        <v>17</v>
      </c>
      <c r="I20">
        <f t="shared" si="0"/>
        <v>1</v>
      </c>
      <c r="J20">
        <f t="shared" si="1"/>
        <v>0</v>
      </c>
      <c r="K20">
        <f t="shared" si="2"/>
        <v>17</v>
      </c>
      <c r="L20" t="str">
        <f t="shared" si="3"/>
        <v>London Underground</v>
      </c>
      <c r="M20" t="str">
        <f>IF($F20=0,"",VLOOKUP($F20,'Draft List'!$D$4:$G$1177,M$2,FALSE))</f>
        <v>RF</v>
      </c>
      <c r="N20" t="str">
        <f>IF($F20=0,"",VLOOKUP($F20,'Draft List'!$D$4:$G$1177,N$2,FALSE))</f>
        <v>Rintaro</v>
      </c>
      <c r="O20" t="str">
        <f>IF($F20=0,"",VLOOKUP($F20,'Draft List'!$D$4:$G$1177,O$2,FALSE))</f>
        <v>Kawai</v>
      </c>
    </row>
    <row r="21" spans="1:15" x14ac:dyDescent="0.3">
      <c r="A21">
        <v>1</v>
      </c>
      <c r="B21">
        <v>0</v>
      </c>
      <c r="C21">
        <v>18</v>
      </c>
      <c r="D21" t="s">
        <v>252</v>
      </c>
      <c r="E21">
        <v>19</v>
      </c>
      <c r="F21">
        <v>9848</v>
      </c>
      <c r="G21" t="s">
        <v>330</v>
      </c>
      <c r="H21">
        <v>18</v>
      </c>
      <c r="I21">
        <f t="shared" si="0"/>
        <v>1</v>
      </c>
      <c r="J21">
        <f t="shared" si="1"/>
        <v>0</v>
      </c>
      <c r="K21">
        <f t="shared" si="2"/>
        <v>18</v>
      </c>
      <c r="L21" t="str">
        <f t="shared" si="3"/>
        <v>Aurora Borealis</v>
      </c>
      <c r="M21" t="str">
        <f>IF($F21=0,"",VLOOKUP($F21,'Draft List'!$D$4:$G$1177,M$2,FALSE))</f>
        <v>2B</v>
      </c>
      <c r="N21" t="str">
        <f>IF($F21=0,"",VLOOKUP($F21,'Draft List'!$D$4:$G$1177,N$2,FALSE))</f>
        <v>Dave</v>
      </c>
      <c r="O21" t="str">
        <f>IF($F21=0,"",VLOOKUP($F21,'Draft List'!$D$4:$G$1177,O$2,FALSE))</f>
        <v>Hoffman</v>
      </c>
    </row>
    <row r="22" spans="1:15" x14ac:dyDescent="0.3">
      <c r="A22">
        <v>1</v>
      </c>
      <c r="B22">
        <v>0</v>
      </c>
      <c r="C22">
        <v>19</v>
      </c>
      <c r="D22" t="s">
        <v>552</v>
      </c>
      <c r="E22">
        <v>167</v>
      </c>
      <c r="F22">
        <v>13056</v>
      </c>
      <c r="G22" t="s">
        <v>330</v>
      </c>
      <c r="H22">
        <v>19</v>
      </c>
      <c r="I22">
        <f t="shared" si="0"/>
        <v>1</v>
      </c>
      <c r="J22">
        <f t="shared" si="1"/>
        <v>0</v>
      </c>
      <c r="K22">
        <f t="shared" si="2"/>
        <v>19</v>
      </c>
      <c r="L22" t="str">
        <f t="shared" si="3"/>
        <v>Okinawa Shisa</v>
      </c>
      <c r="M22" t="str">
        <f>IF($F22=0,"",VLOOKUP($F22,'Draft List'!$D$4:$G$1177,M$2,FALSE))</f>
        <v>C</v>
      </c>
      <c r="N22" t="str">
        <f>IF($F22=0,"",VLOOKUP($F22,'Draft List'!$D$4:$G$1177,N$2,FALSE))</f>
        <v>Pedro</v>
      </c>
      <c r="O22" t="str">
        <f>IF($F22=0,"",VLOOKUP($F22,'Draft List'!$D$4:$G$1177,O$2,FALSE))</f>
        <v>Hernández</v>
      </c>
    </row>
    <row r="23" spans="1:15" x14ac:dyDescent="0.3">
      <c r="A23">
        <v>1</v>
      </c>
      <c r="B23">
        <v>0</v>
      </c>
      <c r="C23">
        <v>20</v>
      </c>
      <c r="D23" t="s">
        <v>258</v>
      </c>
      <c r="E23">
        <v>11</v>
      </c>
      <c r="F23">
        <v>15995</v>
      </c>
      <c r="G23" t="s">
        <v>330</v>
      </c>
      <c r="H23">
        <v>20</v>
      </c>
      <c r="I23">
        <f t="shared" si="0"/>
        <v>1</v>
      </c>
      <c r="J23">
        <f t="shared" si="1"/>
        <v>0</v>
      </c>
      <c r="K23">
        <f t="shared" si="2"/>
        <v>20</v>
      </c>
      <c r="L23" t="str">
        <f t="shared" si="3"/>
        <v>West Virginia Alleghenies</v>
      </c>
      <c r="M23" t="str">
        <f>IF($F23=0,"",VLOOKUP($F23,'Draft List'!$D$4:$G$1177,M$2,FALSE))</f>
        <v>SP</v>
      </c>
      <c r="N23" t="str">
        <f>IF($F23=0,"",VLOOKUP($F23,'Draft List'!$D$4:$G$1177,N$2,FALSE))</f>
        <v>José</v>
      </c>
      <c r="O23" t="str">
        <f>IF($F23=0,"",VLOOKUP($F23,'Draft List'!$D$4:$G$1177,O$2,FALSE))</f>
        <v>Espinosa</v>
      </c>
    </row>
    <row r="24" spans="1:15" x14ac:dyDescent="0.3">
      <c r="A24">
        <v>1</v>
      </c>
      <c r="B24">
        <v>0</v>
      </c>
      <c r="C24">
        <v>21</v>
      </c>
      <c r="D24" t="s">
        <v>267</v>
      </c>
      <c r="E24">
        <v>16</v>
      </c>
      <c r="F24">
        <v>10740</v>
      </c>
      <c r="G24" t="s">
        <v>330</v>
      </c>
      <c r="H24">
        <v>21</v>
      </c>
      <c r="I24">
        <f t="shared" si="0"/>
        <v>1</v>
      </c>
      <c r="J24">
        <f t="shared" si="1"/>
        <v>0</v>
      </c>
      <c r="K24">
        <f t="shared" si="2"/>
        <v>21</v>
      </c>
      <c r="L24" t="str">
        <f t="shared" si="3"/>
        <v>Fargo Dinosaurs</v>
      </c>
      <c r="M24" t="str">
        <f>IF($F24=0,"",VLOOKUP($F24,'Draft List'!$D$4:$G$1177,M$2,FALSE))</f>
        <v>SP</v>
      </c>
      <c r="N24" t="str">
        <f>IF($F24=0,"",VLOOKUP($F24,'Draft List'!$D$4:$G$1177,N$2,FALSE))</f>
        <v>Alfonso</v>
      </c>
      <c r="O24" t="str">
        <f>IF($F24=0,"",VLOOKUP($F24,'Draft List'!$D$4:$G$1177,O$2,FALSE))</f>
        <v>Maldonado</v>
      </c>
    </row>
    <row r="25" spans="1:15" x14ac:dyDescent="0.3">
      <c r="A25">
        <v>1</v>
      </c>
      <c r="B25">
        <v>0</v>
      </c>
      <c r="C25">
        <v>22</v>
      </c>
      <c r="D25" t="s">
        <v>252</v>
      </c>
      <c r="E25">
        <v>19</v>
      </c>
      <c r="F25">
        <v>6394</v>
      </c>
      <c r="G25" t="s">
        <v>330</v>
      </c>
      <c r="H25">
        <v>22</v>
      </c>
      <c r="I25">
        <f t="shared" si="0"/>
        <v>1</v>
      </c>
      <c r="J25">
        <f t="shared" si="1"/>
        <v>0</v>
      </c>
      <c r="K25">
        <f t="shared" si="2"/>
        <v>22</v>
      </c>
      <c r="L25" t="str">
        <f t="shared" si="3"/>
        <v>Aurora Borealis</v>
      </c>
      <c r="M25" t="str">
        <f>IF($F25=0,"",VLOOKUP($F25,'Draft List'!$D$4:$G$1177,M$2,FALSE))</f>
        <v>SP</v>
      </c>
      <c r="N25" t="str">
        <f>IF($F25=0,"",VLOOKUP($F25,'Draft List'!$D$4:$G$1177,N$2,FALSE))</f>
        <v>Héctor</v>
      </c>
      <c r="O25" t="str">
        <f>IF($F25=0,"",VLOOKUP($F25,'Draft List'!$D$4:$G$1177,O$2,FALSE))</f>
        <v>Gutiérrez</v>
      </c>
    </row>
    <row r="26" spans="1:15" x14ac:dyDescent="0.3">
      <c r="A26">
        <v>1</v>
      </c>
      <c r="B26">
        <v>0</v>
      </c>
      <c r="C26">
        <v>23</v>
      </c>
      <c r="D26" t="s">
        <v>549</v>
      </c>
      <c r="E26">
        <v>163</v>
      </c>
      <c r="F26">
        <v>6329</v>
      </c>
      <c r="G26" t="s">
        <v>330</v>
      </c>
      <c r="H26">
        <v>23</v>
      </c>
      <c r="I26">
        <f t="shared" si="0"/>
        <v>1</v>
      </c>
      <c r="J26">
        <f t="shared" si="1"/>
        <v>0</v>
      </c>
      <c r="K26">
        <f t="shared" si="2"/>
        <v>23</v>
      </c>
      <c r="L26" t="str">
        <f t="shared" si="3"/>
        <v>Havana Leones</v>
      </c>
      <c r="M26" t="str">
        <f>IF($F26=0,"",VLOOKUP($F26,'Draft List'!$D$4:$G$1177,M$2,FALSE))</f>
        <v>LF</v>
      </c>
      <c r="N26" t="str">
        <f>IF($F26=0,"",VLOOKUP($F26,'Draft List'!$D$4:$G$1177,N$2,FALSE))</f>
        <v>Nori</v>
      </c>
      <c r="O26" t="str">
        <f>IF($F26=0,"",VLOOKUP($F26,'Draft List'!$D$4:$G$1177,O$2,FALSE))</f>
        <v>Ozaki</v>
      </c>
    </row>
    <row r="27" spans="1:15" x14ac:dyDescent="0.3">
      <c r="A27">
        <v>1</v>
      </c>
      <c r="B27">
        <v>0</v>
      </c>
      <c r="C27">
        <v>24</v>
      </c>
      <c r="D27" t="s">
        <v>548</v>
      </c>
      <c r="E27">
        <v>159</v>
      </c>
      <c r="F27">
        <v>7692</v>
      </c>
      <c r="G27" t="s">
        <v>330</v>
      </c>
      <c r="H27">
        <v>24</v>
      </c>
      <c r="I27">
        <f t="shared" si="0"/>
        <v>1</v>
      </c>
      <c r="J27">
        <f t="shared" si="1"/>
        <v>0</v>
      </c>
      <c r="K27">
        <f t="shared" si="2"/>
        <v>24</v>
      </c>
      <c r="L27" t="str">
        <f t="shared" si="3"/>
        <v>Neo-Tokyo Akira</v>
      </c>
      <c r="M27" t="str">
        <f>IF($F27=0,"",VLOOKUP($F27,'Draft List'!$D$4:$G$1177,M$2,FALSE))</f>
        <v>SP</v>
      </c>
      <c r="N27" t="str">
        <f>IF($F27=0,"",VLOOKUP($F27,'Draft List'!$D$4:$G$1177,N$2,FALSE))</f>
        <v>Joaquín</v>
      </c>
      <c r="O27" t="str">
        <f>IF($F27=0,"",VLOOKUP($F27,'Draft List'!$D$4:$G$1177,O$2,FALSE))</f>
        <v>Pesantes</v>
      </c>
    </row>
    <row r="28" spans="1:15" ht="15.75" customHeight="1" x14ac:dyDescent="0.3">
      <c r="A28">
        <v>1</v>
      </c>
      <c r="B28">
        <v>0</v>
      </c>
      <c r="C28">
        <v>25</v>
      </c>
      <c r="D28" t="s">
        <v>550</v>
      </c>
      <c r="E28">
        <v>161</v>
      </c>
      <c r="F28">
        <v>8607</v>
      </c>
      <c r="G28" t="s">
        <v>330</v>
      </c>
      <c r="H28">
        <v>25</v>
      </c>
      <c r="I28">
        <f t="shared" si="0"/>
        <v>1</v>
      </c>
      <c r="J28">
        <f t="shared" si="1"/>
        <v>0</v>
      </c>
      <c r="K28">
        <f t="shared" si="2"/>
        <v>25</v>
      </c>
      <c r="L28" t="str">
        <f t="shared" si="3"/>
        <v>Shin Seiki Evas</v>
      </c>
      <c r="M28" t="str">
        <f>IF($F28=0,"",VLOOKUP($F28,'Draft List'!$D$4:$G$1177,M$2,FALSE))</f>
        <v>SP</v>
      </c>
      <c r="N28" t="str">
        <f>IF($F28=0,"",VLOOKUP($F28,'Draft List'!$D$4:$G$1177,N$2,FALSE))</f>
        <v>Vincente</v>
      </c>
      <c r="O28" t="str">
        <f>IF($F28=0,"",VLOOKUP($F28,'Draft List'!$D$4:$G$1177,O$2,FALSE))</f>
        <v>González</v>
      </c>
    </row>
    <row r="29" spans="1:15" x14ac:dyDescent="0.3">
      <c r="A29">
        <v>1</v>
      </c>
      <c r="B29">
        <v>0</v>
      </c>
      <c r="C29">
        <v>26</v>
      </c>
      <c r="D29" t="s">
        <v>259</v>
      </c>
      <c r="E29">
        <v>10</v>
      </c>
      <c r="F29">
        <v>9188</v>
      </c>
      <c r="G29" t="s">
        <v>330</v>
      </c>
      <c r="H29">
        <v>26</v>
      </c>
      <c r="I29">
        <f t="shared" si="0"/>
        <v>1</v>
      </c>
      <c r="J29">
        <f t="shared" si="1"/>
        <v>0</v>
      </c>
      <c r="K29">
        <f t="shared" si="2"/>
        <v>26</v>
      </c>
      <c r="L29" t="str">
        <f t="shared" si="3"/>
        <v>Kentucky Thoroughbreds</v>
      </c>
      <c r="M29" t="str">
        <f>IF($F29=0,"",VLOOKUP($F29,'Draft List'!$D$4:$G$1177,M$2,FALSE))</f>
        <v>3B</v>
      </c>
      <c r="N29" t="str">
        <f>IF($F29=0,"",VLOOKUP($F29,'Draft List'!$D$4:$G$1177,N$2,FALSE))</f>
        <v>Bill</v>
      </c>
      <c r="O29" t="str">
        <f>IF($F29=0,"",VLOOKUP($F29,'Draft List'!$D$4:$G$1177,O$2,FALSE))</f>
        <v>Phillips</v>
      </c>
    </row>
    <row r="30" spans="1:15" x14ac:dyDescent="0.3">
      <c r="A30">
        <v>1</v>
      </c>
      <c r="B30">
        <v>0</v>
      </c>
      <c r="C30">
        <v>27</v>
      </c>
      <c r="D30" t="s">
        <v>832</v>
      </c>
      <c r="E30">
        <v>24</v>
      </c>
      <c r="F30">
        <v>6307</v>
      </c>
      <c r="G30" t="s">
        <v>330</v>
      </c>
      <c r="H30">
        <v>27</v>
      </c>
      <c r="I30">
        <f t="shared" si="0"/>
        <v>1</v>
      </c>
      <c r="J30">
        <f t="shared" si="1"/>
        <v>0</v>
      </c>
      <c r="K30">
        <f t="shared" si="2"/>
        <v>27</v>
      </c>
      <c r="L30" t="str">
        <f t="shared" si="3"/>
        <v>Yuma Arroyos</v>
      </c>
      <c r="M30" t="str">
        <f>IF($F30=0,"",VLOOKUP($F30,'Draft List'!$D$4:$G$1177,M$2,FALSE))</f>
        <v>SP</v>
      </c>
      <c r="N30" t="str">
        <f>IF($F30=0,"",VLOOKUP($F30,'Draft List'!$D$4:$G$1177,N$2,FALSE))</f>
        <v>Joel</v>
      </c>
      <c r="O30" t="str">
        <f>IF($F30=0,"",VLOOKUP($F30,'Draft List'!$D$4:$G$1177,O$2,FALSE))</f>
        <v>Carson</v>
      </c>
    </row>
    <row r="31" spans="1:15" x14ac:dyDescent="0.3">
      <c r="A31">
        <v>1</v>
      </c>
      <c r="B31">
        <v>1</v>
      </c>
      <c r="C31">
        <v>1</v>
      </c>
      <c r="D31" t="s">
        <v>255</v>
      </c>
      <c r="E31">
        <v>21</v>
      </c>
      <c r="F31">
        <v>9818</v>
      </c>
      <c r="G31" t="s">
        <v>330</v>
      </c>
      <c r="H31">
        <v>28</v>
      </c>
      <c r="I31">
        <f t="shared" si="0"/>
        <v>1</v>
      </c>
      <c r="J31">
        <f t="shared" si="1"/>
        <v>1</v>
      </c>
      <c r="K31">
        <f t="shared" si="2"/>
        <v>1</v>
      </c>
      <c r="L31" t="str">
        <f t="shared" si="3"/>
        <v>Palm Springs Codgers</v>
      </c>
      <c r="M31" t="str">
        <f>IF($F31=0,"",VLOOKUP($F31,'Draft List'!$D$4:$G$1177,M$2,FALSE))</f>
        <v>CL</v>
      </c>
      <c r="N31" t="str">
        <f>IF($F31=0,"",VLOOKUP($F31,'Draft List'!$D$4:$G$1177,N$2,FALSE))</f>
        <v>Luke</v>
      </c>
      <c r="O31" t="str">
        <f>IF($F31=0,"",VLOOKUP($F31,'Draft List'!$D$4:$G$1177,O$2,FALSE))</f>
        <v>Scott</v>
      </c>
    </row>
    <row r="32" spans="1:15" x14ac:dyDescent="0.3">
      <c r="A32">
        <v>1</v>
      </c>
      <c r="B32">
        <v>1</v>
      </c>
      <c r="C32">
        <v>2</v>
      </c>
      <c r="D32" t="s">
        <v>262</v>
      </c>
      <c r="E32">
        <v>14</v>
      </c>
      <c r="F32">
        <v>15747</v>
      </c>
      <c r="G32" t="s">
        <v>330</v>
      </c>
      <c r="H32">
        <v>29</v>
      </c>
      <c r="I32">
        <f t="shared" si="0"/>
        <v>1</v>
      </c>
      <c r="J32">
        <f t="shared" si="1"/>
        <v>1</v>
      </c>
      <c r="K32">
        <f t="shared" si="2"/>
        <v>2</v>
      </c>
      <c r="L32" t="str">
        <f t="shared" si="3"/>
        <v>Crystal Lake Sandgnats</v>
      </c>
      <c r="M32" t="str">
        <f>IF($F32=0,"",VLOOKUP($F32,'Draft List'!$D$4:$G$1177,M$2,FALSE))</f>
        <v>CF</v>
      </c>
      <c r="N32" t="str">
        <f>IF($F32=0,"",VLOOKUP($F32,'Draft List'!$D$4:$G$1177,N$2,FALSE))</f>
        <v>Masami</v>
      </c>
      <c r="O32" t="str">
        <f>IF($F32=0,"",VLOOKUP($F32,'Draft List'!$D$4:$G$1177,O$2,FALSE))</f>
        <v>Sanu</v>
      </c>
    </row>
    <row r="33" spans="1:15" x14ac:dyDescent="0.3">
      <c r="A33">
        <v>1</v>
      </c>
      <c r="B33">
        <v>1</v>
      </c>
      <c r="C33">
        <v>3</v>
      </c>
      <c r="D33" t="s">
        <v>262</v>
      </c>
      <c r="E33">
        <v>14</v>
      </c>
      <c r="F33">
        <v>8906</v>
      </c>
      <c r="G33" t="s">
        <v>330</v>
      </c>
      <c r="H33">
        <v>30</v>
      </c>
      <c r="I33">
        <f t="shared" si="0"/>
        <v>1</v>
      </c>
      <c r="J33">
        <f t="shared" si="1"/>
        <v>1</v>
      </c>
      <c r="K33">
        <f t="shared" si="2"/>
        <v>3</v>
      </c>
      <c r="L33" t="str">
        <f t="shared" si="3"/>
        <v>Crystal Lake Sandgnats</v>
      </c>
      <c r="M33" t="str">
        <f>IF($F33=0,"",VLOOKUP($F33,'Draft List'!$D$4:$G$1177,M$2,FALSE))</f>
        <v>1B</v>
      </c>
      <c r="N33" t="str">
        <f>IF($F33=0,"",VLOOKUP($F33,'Draft List'!$D$4:$G$1177,N$2,FALSE))</f>
        <v>Will</v>
      </c>
      <c r="O33" t="str">
        <f>IF($F33=0,"",VLOOKUP($F33,'Draft List'!$D$4:$G$1177,O$2,FALSE))</f>
        <v>David</v>
      </c>
    </row>
    <row r="34" spans="1:15" x14ac:dyDescent="0.3">
      <c r="A34">
        <v>1</v>
      </c>
      <c r="B34">
        <v>1</v>
      </c>
      <c r="C34">
        <v>4</v>
      </c>
      <c r="D34" t="s">
        <v>262</v>
      </c>
      <c r="E34">
        <v>14</v>
      </c>
      <c r="F34">
        <v>11154</v>
      </c>
      <c r="G34" t="s">
        <v>330</v>
      </c>
      <c r="H34">
        <v>31</v>
      </c>
      <c r="I34">
        <f t="shared" si="0"/>
        <v>1</v>
      </c>
      <c r="J34">
        <f t="shared" si="1"/>
        <v>1</v>
      </c>
      <c r="K34">
        <f t="shared" si="2"/>
        <v>4</v>
      </c>
      <c r="L34" t="str">
        <f t="shared" si="3"/>
        <v>Crystal Lake Sandgnats</v>
      </c>
      <c r="M34" t="str">
        <f>IF($F34=0,"",VLOOKUP($F34,'Draft List'!$D$4:$G$1177,M$2,FALSE))</f>
        <v>SP</v>
      </c>
      <c r="N34" t="str">
        <f>IF($F34=0,"",VLOOKUP($F34,'Draft List'!$D$4:$G$1177,N$2,FALSE))</f>
        <v>Derek</v>
      </c>
      <c r="O34" t="str">
        <f>IF($F34=0,"",VLOOKUP($F34,'Draft List'!$D$4:$G$1177,O$2,FALSE))</f>
        <v>Meadmore</v>
      </c>
    </row>
    <row r="35" spans="1:15" x14ac:dyDescent="0.3">
      <c r="A35">
        <v>1</v>
      </c>
      <c r="B35">
        <v>1</v>
      </c>
      <c r="C35">
        <v>5</v>
      </c>
      <c r="D35" t="s">
        <v>259</v>
      </c>
      <c r="E35">
        <v>10</v>
      </c>
      <c r="F35">
        <v>12561</v>
      </c>
      <c r="G35" t="s">
        <v>330</v>
      </c>
      <c r="H35">
        <v>32</v>
      </c>
      <c r="I35">
        <f t="shared" si="0"/>
        <v>1</v>
      </c>
      <c r="J35">
        <f t="shared" si="1"/>
        <v>1</v>
      </c>
      <c r="K35">
        <f t="shared" si="2"/>
        <v>5</v>
      </c>
      <c r="L35" t="str">
        <f t="shared" si="3"/>
        <v>Kentucky Thoroughbreds</v>
      </c>
      <c r="M35" t="str">
        <f>IF($F35=0,"",VLOOKUP($F35,'Draft List'!$D$4:$G$1177,M$2,FALSE))</f>
        <v>3B</v>
      </c>
      <c r="N35" t="str">
        <f>IF($F35=0,"",VLOOKUP($F35,'Draft List'!$D$4:$G$1177,N$2,FALSE))</f>
        <v>Anthony</v>
      </c>
      <c r="O35" t="str">
        <f>IF($F35=0,"",VLOOKUP($F35,'Draft List'!$D$4:$G$1177,O$2,FALSE))</f>
        <v>Hoffman</v>
      </c>
    </row>
    <row r="36" spans="1:15" x14ac:dyDescent="0.3">
      <c r="A36">
        <v>1</v>
      </c>
      <c r="B36">
        <v>1</v>
      </c>
      <c r="C36">
        <v>6</v>
      </c>
      <c r="D36" t="s">
        <v>259</v>
      </c>
      <c r="E36">
        <v>10</v>
      </c>
      <c r="F36">
        <v>13571</v>
      </c>
      <c r="G36" t="s">
        <v>330</v>
      </c>
      <c r="H36">
        <v>33</v>
      </c>
      <c r="I36">
        <f t="shared" si="0"/>
        <v>1</v>
      </c>
      <c r="J36">
        <f t="shared" si="1"/>
        <v>1</v>
      </c>
      <c r="K36">
        <f t="shared" si="2"/>
        <v>6</v>
      </c>
      <c r="L36" t="str">
        <f t="shared" si="3"/>
        <v>Kentucky Thoroughbreds</v>
      </c>
      <c r="M36" t="str">
        <f>IF($F36=0,"",VLOOKUP($F36,'Draft List'!$D$4:$G$1177,M$2,FALSE))</f>
        <v>SP</v>
      </c>
      <c r="N36" t="str">
        <f>IF($F36=0,"",VLOOKUP($F36,'Draft List'!$D$4:$G$1177,N$2,FALSE))</f>
        <v>Toshikasu</v>
      </c>
      <c r="O36" t="str">
        <f>IF($F36=0,"",VLOOKUP($F36,'Draft List'!$D$4:$G$1177,O$2,FALSE))</f>
        <v>Shibata</v>
      </c>
    </row>
    <row r="37" spans="1:15" x14ac:dyDescent="0.3">
      <c r="A37">
        <v>2</v>
      </c>
      <c r="B37">
        <v>0</v>
      </c>
      <c r="C37">
        <v>1</v>
      </c>
      <c r="D37" t="s">
        <v>832</v>
      </c>
      <c r="E37">
        <v>24</v>
      </c>
      <c r="F37">
        <v>11259</v>
      </c>
      <c r="G37" t="s">
        <v>330</v>
      </c>
      <c r="H37">
        <v>34</v>
      </c>
      <c r="I37">
        <f t="shared" si="0"/>
        <v>2</v>
      </c>
      <c r="J37">
        <f t="shared" si="1"/>
        <v>0</v>
      </c>
      <c r="K37">
        <f t="shared" si="2"/>
        <v>1</v>
      </c>
      <c r="L37" t="str">
        <f t="shared" si="3"/>
        <v>Yuma Arroyos</v>
      </c>
      <c r="M37" t="str">
        <f>IF($F37=0,"",VLOOKUP($F37,'Draft List'!$D$4:$G$1177,M$2,FALSE))</f>
        <v>3B</v>
      </c>
      <c r="N37" t="str">
        <f>IF($F37=0,"",VLOOKUP($F37,'Draft List'!$D$4:$G$1177,N$2,FALSE))</f>
        <v>Jason</v>
      </c>
      <c r="O37" t="str">
        <f>IF($F37=0,"",VLOOKUP($F37,'Draft List'!$D$4:$G$1177,O$2,FALSE))</f>
        <v>Owens</v>
      </c>
    </row>
    <row r="38" spans="1:15" x14ac:dyDescent="0.3">
      <c r="A38">
        <v>2</v>
      </c>
      <c r="B38">
        <v>0</v>
      </c>
      <c r="C38">
        <v>2</v>
      </c>
      <c r="D38" t="s">
        <v>263</v>
      </c>
      <c r="E38">
        <v>15</v>
      </c>
      <c r="F38">
        <v>4966</v>
      </c>
      <c r="G38" t="s">
        <v>330</v>
      </c>
      <c r="H38">
        <v>35</v>
      </c>
      <c r="I38">
        <f t="shared" si="0"/>
        <v>2</v>
      </c>
      <c r="J38">
        <f t="shared" si="1"/>
        <v>0</v>
      </c>
      <c r="K38">
        <f t="shared" si="2"/>
        <v>2</v>
      </c>
      <c r="L38" t="str">
        <f t="shared" si="3"/>
        <v>Duluth Warriors</v>
      </c>
      <c r="M38" t="str">
        <f>IF($F38=0,"",VLOOKUP($F38,'Draft List'!$D$4:$G$1177,M$2,FALSE))</f>
        <v>SP</v>
      </c>
      <c r="N38" t="str">
        <f>IF($F38=0,"",VLOOKUP($F38,'Draft List'!$D$4:$G$1177,N$2,FALSE))</f>
        <v>Richard</v>
      </c>
      <c r="O38" t="str">
        <f>IF($F38=0,"",VLOOKUP($F38,'Draft List'!$D$4:$G$1177,O$2,FALSE))</f>
        <v>González</v>
      </c>
    </row>
    <row r="39" spans="1:15" x14ac:dyDescent="0.3">
      <c r="A39">
        <v>2</v>
      </c>
      <c r="B39">
        <v>0</v>
      </c>
      <c r="C39">
        <v>3</v>
      </c>
      <c r="D39" t="s">
        <v>261</v>
      </c>
      <c r="E39">
        <v>1</v>
      </c>
      <c r="F39">
        <v>6301</v>
      </c>
      <c r="G39" t="s">
        <v>330</v>
      </c>
      <c r="H39">
        <v>36</v>
      </c>
      <c r="I39">
        <f t="shared" si="0"/>
        <v>2</v>
      </c>
      <c r="J39">
        <f t="shared" si="1"/>
        <v>0</v>
      </c>
      <c r="K39">
        <f t="shared" si="2"/>
        <v>3</v>
      </c>
      <c r="L39" t="str">
        <f t="shared" si="3"/>
        <v>Arlington Bureaucrats</v>
      </c>
      <c r="M39" t="str">
        <f>IF($F39=0,"",VLOOKUP($F39,'Draft List'!$D$4:$G$1177,M$2,FALSE))</f>
        <v>CF</v>
      </c>
      <c r="N39" t="str">
        <f>IF($F39=0,"",VLOOKUP($F39,'Draft List'!$D$4:$G$1177,N$2,FALSE))</f>
        <v>José</v>
      </c>
      <c r="O39" t="str">
        <f>IF($F39=0,"",VLOOKUP($F39,'Draft List'!$D$4:$G$1177,O$2,FALSE))</f>
        <v>Reyes</v>
      </c>
    </row>
    <row r="40" spans="1:15" ht="15.75" customHeight="1" x14ac:dyDescent="0.3">
      <c r="A40">
        <v>2</v>
      </c>
      <c r="B40">
        <v>0</v>
      </c>
      <c r="C40">
        <v>4</v>
      </c>
      <c r="D40" t="s">
        <v>675</v>
      </c>
      <c r="E40">
        <v>4</v>
      </c>
      <c r="F40">
        <v>7972</v>
      </c>
      <c r="G40" t="s">
        <v>330</v>
      </c>
      <c r="H40">
        <v>37</v>
      </c>
      <c r="I40">
        <f t="shared" si="0"/>
        <v>2</v>
      </c>
      <c r="J40">
        <f t="shared" si="1"/>
        <v>0</v>
      </c>
      <c r="K40">
        <f t="shared" si="2"/>
        <v>4</v>
      </c>
      <c r="L40" t="str">
        <f t="shared" si="3"/>
        <v>Manchester Maulers</v>
      </c>
      <c r="M40" t="str">
        <f>IF($F40=0,"",VLOOKUP($F40,'Draft List'!$D$4:$G$1177,M$2,FALSE))</f>
        <v>3B</v>
      </c>
      <c r="N40" t="str">
        <f>IF($F40=0,"",VLOOKUP($F40,'Draft List'!$D$4:$G$1177,N$2,FALSE))</f>
        <v>Alec</v>
      </c>
      <c r="O40" t="str">
        <f>IF($F40=0,"",VLOOKUP($F40,'Draft List'!$D$4:$G$1177,O$2,FALSE))</f>
        <v>Griffith</v>
      </c>
    </row>
    <row r="41" spans="1:15" x14ac:dyDescent="0.3">
      <c r="A41">
        <v>2</v>
      </c>
      <c r="B41">
        <v>0</v>
      </c>
      <c r="C41">
        <v>5</v>
      </c>
      <c r="D41" t="s">
        <v>674</v>
      </c>
      <c r="E41">
        <v>7</v>
      </c>
      <c r="F41">
        <v>13141</v>
      </c>
      <c r="G41" t="s">
        <v>330</v>
      </c>
      <c r="H41">
        <v>38</v>
      </c>
      <c r="I41">
        <f t="shared" si="0"/>
        <v>2</v>
      </c>
      <c r="J41">
        <f t="shared" si="1"/>
        <v>0</v>
      </c>
      <c r="K41">
        <f t="shared" si="2"/>
        <v>5</v>
      </c>
      <c r="L41" t="str">
        <f t="shared" si="3"/>
        <v>Charleston Statesmen</v>
      </c>
      <c r="M41" t="str">
        <f>IF($F41=0,"",VLOOKUP($F41,'Draft List'!$D$4:$G$1177,M$2,FALSE))</f>
        <v>CL</v>
      </c>
      <c r="N41" t="str">
        <f>IF($F41=0,"",VLOOKUP($F41,'Draft List'!$D$4:$G$1177,N$2,FALSE))</f>
        <v>Horiuchi</v>
      </c>
      <c r="O41" t="str">
        <f>IF($F41=0,"",VLOOKUP($F41,'Draft List'!$D$4:$G$1177,O$2,FALSE))</f>
        <v>Shimizu</v>
      </c>
    </row>
    <row r="42" spans="1:15" x14ac:dyDescent="0.3">
      <c r="A42">
        <v>2</v>
      </c>
      <c r="B42">
        <v>0</v>
      </c>
      <c r="C42">
        <v>6</v>
      </c>
      <c r="D42" t="s">
        <v>546</v>
      </c>
      <c r="E42">
        <v>164</v>
      </c>
      <c r="F42">
        <v>14418</v>
      </c>
      <c r="G42" t="s">
        <v>330</v>
      </c>
      <c r="H42">
        <v>39</v>
      </c>
      <c r="I42">
        <f t="shared" si="0"/>
        <v>2</v>
      </c>
      <c r="J42">
        <f t="shared" si="1"/>
        <v>0</v>
      </c>
      <c r="K42">
        <f t="shared" si="2"/>
        <v>6</v>
      </c>
      <c r="L42" t="str">
        <f t="shared" si="3"/>
        <v>Scottish Claymores</v>
      </c>
      <c r="M42" t="str">
        <f>IF($F42=0,"",VLOOKUP($F42,'Draft List'!$D$4:$G$1177,M$2,FALSE))</f>
        <v>SP</v>
      </c>
      <c r="N42" t="str">
        <f>IF($F42=0,"",VLOOKUP($F42,'Draft List'!$D$4:$G$1177,N$2,FALSE))</f>
        <v>Gavin</v>
      </c>
      <c r="O42" t="str">
        <f>IF($F42=0,"",VLOOKUP($F42,'Draft List'!$D$4:$G$1177,O$2,FALSE))</f>
        <v>Dunning</v>
      </c>
    </row>
    <row r="43" spans="1:15" x14ac:dyDescent="0.3">
      <c r="A43">
        <v>2</v>
      </c>
      <c r="B43">
        <v>0</v>
      </c>
      <c r="C43">
        <v>7</v>
      </c>
      <c r="D43" t="s">
        <v>835</v>
      </c>
      <c r="E43">
        <v>23</v>
      </c>
      <c r="F43">
        <v>9744</v>
      </c>
      <c r="G43" t="s">
        <v>330</v>
      </c>
      <c r="H43">
        <v>40</v>
      </c>
      <c r="I43">
        <f t="shared" si="0"/>
        <v>2</v>
      </c>
      <c r="J43">
        <f t="shared" si="1"/>
        <v>0</v>
      </c>
      <c r="K43">
        <f t="shared" si="2"/>
        <v>7</v>
      </c>
      <c r="L43" t="str">
        <f t="shared" si="3"/>
        <v>Tempe Knights</v>
      </c>
      <c r="M43" t="str">
        <f>IF($F43=0,"",VLOOKUP($F43,'Draft List'!$D$4:$G$1177,M$2,FALSE))</f>
        <v>2B</v>
      </c>
      <c r="N43" t="str">
        <f>IF($F43=0,"",VLOOKUP($F43,'Draft List'!$D$4:$G$1177,N$2,FALSE))</f>
        <v>Ed</v>
      </c>
      <c r="O43" t="str">
        <f>IF($F43=0,"",VLOOKUP($F43,'Draft List'!$D$4:$G$1177,O$2,FALSE))</f>
        <v>Lindner</v>
      </c>
    </row>
    <row r="44" spans="1:15" x14ac:dyDescent="0.3">
      <c r="A44">
        <v>2</v>
      </c>
      <c r="B44">
        <v>0</v>
      </c>
      <c r="C44">
        <v>8</v>
      </c>
      <c r="D44" t="s">
        <v>258</v>
      </c>
      <c r="E44">
        <v>11</v>
      </c>
      <c r="F44">
        <v>5908</v>
      </c>
      <c r="G44" t="s">
        <v>330</v>
      </c>
      <c r="H44">
        <v>41</v>
      </c>
      <c r="I44">
        <f t="shared" si="0"/>
        <v>2</v>
      </c>
      <c r="J44">
        <f t="shared" si="1"/>
        <v>0</v>
      </c>
      <c r="K44">
        <f t="shared" si="2"/>
        <v>8</v>
      </c>
      <c r="L44" t="str">
        <f t="shared" si="3"/>
        <v>West Virginia Alleghenies</v>
      </c>
      <c r="M44" t="str">
        <f>IF($F44=0,"",VLOOKUP($F44,'Draft List'!$D$4:$G$1177,M$2,FALSE))</f>
        <v>1B</v>
      </c>
      <c r="N44" t="str">
        <f>IF($F44=0,"",VLOOKUP($F44,'Draft List'!$D$4:$G$1177,N$2,FALSE))</f>
        <v>Michihiro</v>
      </c>
      <c r="O44" t="str">
        <f>IF($F44=0,"",VLOOKUP($F44,'Draft List'!$D$4:$G$1177,O$2,FALSE))</f>
        <v>Yamanaka</v>
      </c>
    </row>
    <row r="45" spans="1:15" x14ac:dyDescent="0.3">
      <c r="A45">
        <v>2</v>
      </c>
      <c r="B45">
        <v>0</v>
      </c>
      <c r="C45">
        <v>9</v>
      </c>
      <c r="D45" t="s">
        <v>833</v>
      </c>
      <c r="E45">
        <v>160</v>
      </c>
      <c r="F45">
        <v>6400</v>
      </c>
      <c r="G45" t="s">
        <v>330</v>
      </c>
      <c r="H45">
        <v>42</v>
      </c>
      <c r="I45">
        <f t="shared" si="0"/>
        <v>2</v>
      </c>
      <c r="J45">
        <f t="shared" si="1"/>
        <v>0</v>
      </c>
      <c r="K45">
        <f t="shared" si="2"/>
        <v>9</v>
      </c>
      <c r="L45" t="str">
        <f t="shared" si="3"/>
        <v>Niihama-shi Ghosts</v>
      </c>
      <c r="M45" t="str">
        <f>IF($F45=0,"",VLOOKUP($F45,'Draft List'!$D$4:$G$1177,M$2,FALSE))</f>
        <v>RP</v>
      </c>
      <c r="N45" t="str">
        <f>IF($F45=0,"",VLOOKUP($F45,'Draft List'!$D$4:$G$1177,N$2,FALSE))</f>
        <v>Tsuruki</v>
      </c>
      <c r="O45" t="str">
        <f>IF($F45=0,"",VLOOKUP($F45,'Draft List'!$D$4:$G$1177,O$2,FALSE))</f>
        <v>Shimizu</v>
      </c>
    </row>
    <row r="46" spans="1:15" x14ac:dyDescent="0.3">
      <c r="A46">
        <v>2</v>
      </c>
      <c r="B46">
        <v>0</v>
      </c>
      <c r="C46">
        <v>10</v>
      </c>
      <c r="D46" t="s">
        <v>835</v>
      </c>
      <c r="E46">
        <v>23</v>
      </c>
      <c r="F46">
        <v>11813</v>
      </c>
      <c r="G46" t="s">
        <v>330</v>
      </c>
      <c r="H46">
        <v>43</v>
      </c>
      <c r="I46">
        <f t="shared" si="0"/>
        <v>2</v>
      </c>
      <c r="J46">
        <f t="shared" si="1"/>
        <v>0</v>
      </c>
      <c r="K46">
        <f t="shared" si="2"/>
        <v>10</v>
      </c>
      <c r="L46" t="str">
        <f t="shared" si="3"/>
        <v>Tempe Knights</v>
      </c>
      <c r="M46" t="str">
        <f>IF($F46=0,"",VLOOKUP($F46,'Draft List'!$D$4:$G$1177,M$2,FALSE))</f>
        <v>C</v>
      </c>
      <c r="N46" t="str">
        <f>IF($F46=0,"",VLOOKUP($F46,'Draft List'!$D$4:$G$1177,N$2,FALSE))</f>
        <v>Joseph</v>
      </c>
      <c r="O46" t="str">
        <f>IF($F46=0,"",VLOOKUP($F46,'Draft List'!$D$4:$G$1177,O$2,FALSE))</f>
        <v>Rickart</v>
      </c>
    </row>
    <row r="47" spans="1:15" x14ac:dyDescent="0.3">
      <c r="A47">
        <v>2</v>
      </c>
      <c r="B47">
        <v>0</v>
      </c>
      <c r="C47">
        <v>11</v>
      </c>
      <c r="D47" t="s">
        <v>545</v>
      </c>
      <c r="E47">
        <v>2</v>
      </c>
      <c r="F47">
        <v>10509</v>
      </c>
      <c r="G47" t="s">
        <v>330</v>
      </c>
      <c r="H47">
        <v>44</v>
      </c>
      <c r="I47">
        <f t="shared" si="0"/>
        <v>2</v>
      </c>
      <c r="J47">
        <f t="shared" si="1"/>
        <v>0</v>
      </c>
      <c r="K47">
        <f t="shared" si="2"/>
        <v>11</v>
      </c>
      <c r="L47" t="str">
        <f t="shared" si="3"/>
        <v>Amsterdam Lions</v>
      </c>
      <c r="M47" t="str">
        <f>IF($F47=0,"",VLOOKUP($F47,'Draft List'!$D$4:$G$1177,M$2,FALSE))</f>
        <v>2B</v>
      </c>
      <c r="N47" t="str">
        <f>IF($F47=0,"",VLOOKUP($F47,'Draft List'!$D$4:$G$1177,N$2,FALSE))</f>
        <v>Ron</v>
      </c>
      <c r="O47" t="str">
        <f>IF($F47=0,"",VLOOKUP($F47,'Draft List'!$D$4:$G$1177,O$2,FALSE))</f>
        <v>Medina</v>
      </c>
    </row>
    <row r="48" spans="1:15" x14ac:dyDescent="0.3">
      <c r="A48">
        <v>2</v>
      </c>
      <c r="B48">
        <v>0</v>
      </c>
      <c r="C48">
        <v>12</v>
      </c>
      <c r="D48" t="s">
        <v>258</v>
      </c>
      <c r="E48">
        <v>11</v>
      </c>
      <c r="F48">
        <v>13639</v>
      </c>
      <c r="G48" t="s">
        <v>330</v>
      </c>
      <c r="H48">
        <v>45</v>
      </c>
      <c r="I48">
        <f t="shared" si="0"/>
        <v>2</v>
      </c>
      <c r="J48">
        <f t="shared" si="1"/>
        <v>0</v>
      </c>
      <c r="K48">
        <f t="shared" si="2"/>
        <v>12</v>
      </c>
      <c r="L48" t="str">
        <f t="shared" si="3"/>
        <v>West Virginia Alleghenies</v>
      </c>
      <c r="M48" t="str">
        <f>IF($F48=0,"",VLOOKUP($F48,'Draft List'!$D$4:$G$1177,M$2,FALSE))</f>
        <v>CF</v>
      </c>
      <c r="N48" t="str">
        <f>IF($F48=0,"",VLOOKUP($F48,'Draft List'!$D$4:$G$1177,N$2,FALSE))</f>
        <v>Toki</v>
      </c>
      <c r="O48" t="str">
        <f>IF($F48=0,"",VLOOKUP($F48,'Draft List'!$D$4:$G$1177,O$2,FALSE))</f>
        <v>Wada</v>
      </c>
    </row>
    <row r="49" spans="1:15" x14ac:dyDescent="0.3">
      <c r="A49">
        <v>2</v>
      </c>
      <c r="B49">
        <v>0</v>
      </c>
      <c r="C49">
        <v>13</v>
      </c>
      <c r="D49" t="s">
        <v>552</v>
      </c>
      <c r="E49">
        <v>167</v>
      </c>
      <c r="F49">
        <v>15322</v>
      </c>
      <c r="G49" t="s">
        <v>330</v>
      </c>
      <c r="H49">
        <v>46</v>
      </c>
      <c r="I49">
        <f t="shared" si="0"/>
        <v>2</v>
      </c>
      <c r="J49">
        <f t="shared" si="1"/>
        <v>0</v>
      </c>
      <c r="K49">
        <f t="shared" si="2"/>
        <v>13</v>
      </c>
      <c r="L49" t="str">
        <f t="shared" si="3"/>
        <v>Okinawa Shisa</v>
      </c>
      <c r="M49" t="str">
        <f>IF($F49=0,"",VLOOKUP($F49,'Draft List'!$D$4:$G$1177,M$2,FALSE))</f>
        <v>3B</v>
      </c>
      <c r="N49" t="str">
        <f>IF($F49=0,"",VLOOKUP($F49,'Draft List'!$D$4:$G$1177,N$2,FALSE))</f>
        <v>Demy</v>
      </c>
      <c r="O49" t="str">
        <f>IF($F49=0,"",VLOOKUP($F49,'Draft List'!$D$4:$G$1177,O$2,FALSE))</f>
        <v>Liefting</v>
      </c>
    </row>
    <row r="50" spans="1:15" x14ac:dyDescent="0.3">
      <c r="A50">
        <v>2</v>
      </c>
      <c r="B50">
        <v>0</v>
      </c>
      <c r="C50">
        <v>14</v>
      </c>
      <c r="D50" t="s">
        <v>547</v>
      </c>
      <c r="E50">
        <v>166</v>
      </c>
      <c r="F50">
        <v>6308</v>
      </c>
      <c r="G50" t="s">
        <v>330</v>
      </c>
      <c r="H50">
        <v>47</v>
      </c>
      <c r="I50">
        <f t="shared" si="0"/>
        <v>2</v>
      </c>
      <c r="J50">
        <f t="shared" si="1"/>
        <v>0</v>
      </c>
      <c r="K50">
        <f t="shared" si="2"/>
        <v>14</v>
      </c>
      <c r="L50" t="str">
        <f t="shared" si="3"/>
        <v>Toyama Wind Dancers</v>
      </c>
      <c r="M50" t="str">
        <f>IF($F50=0,"",VLOOKUP($F50,'Draft List'!$D$4:$G$1177,M$2,FALSE))</f>
        <v>CL</v>
      </c>
      <c r="N50" t="str">
        <f>IF($F50=0,"",VLOOKUP($F50,'Draft List'!$D$4:$G$1177,N$2,FALSE))</f>
        <v>Naonobu</v>
      </c>
      <c r="O50" t="str">
        <f>IF($F50=0,"",VLOOKUP($F50,'Draft List'!$D$4:$G$1177,O$2,FALSE))</f>
        <v>Tanaka</v>
      </c>
    </row>
    <row r="51" spans="1:15" x14ac:dyDescent="0.3">
      <c r="A51">
        <v>2</v>
      </c>
      <c r="B51">
        <v>0</v>
      </c>
      <c r="C51">
        <v>15</v>
      </c>
      <c r="D51" t="s">
        <v>255</v>
      </c>
      <c r="E51">
        <v>21</v>
      </c>
      <c r="F51">
        <v>15733</v>
      </c>
      <c r="G51" t="s">
        <v>330</v>
      </c>
      <c r="H51">
        <v>48</v>
      </c>
      <c r="I51">
        <f t="shared" si="0"/>
        <v>2</v>
      </c>
      <c r="J51">
        <f t="shared" si="1"/>
        <v>0</v>
      </c>
      <c r="K51">
        <f t="shared" si="2"/>
        <v>15</v>
      </c>
      <c r="L51" t="str">
        <f t="shared" si="3"/>
        <v>Palm Springs Codgers</v>
      </c>
      <c r="M51" t="str">
        <f>IF($F51=0,"",VLOOKUP($F51,'Draft List'!$D$4:$G$1177,M$2,FALSE))</f>
        <v>RF</v>
      </c>
      <c r="N51" t="str">
        <f>IF($F51=0,"",VLOOKUP($F51,'Draft List'!$D$4:$G$1177,N$2,FALSE))</f>
        <v>Edgardo</v>
      </c>
      <c r="O51" t="str">
        <f>IF($F51=0,"",VLOOKUP($F51,'Draft List'!$D$4:$G$1177,O$2,FALSE))</f>
        <v>Longoria</v>
      </c>
    </row>
    <row r="52" spans="1:15" x14ac:dyDescent="0.3">
      <c r="A52">
        <v>2</v>
      </c>
      <c r="B52">
        <v>0</v>
      </c>
      <c r="C52">
        <v>16</v>
      </c>
      <c r="D52" t="s">
        <v>260</v>
      </c>
      <c r="E52">
        <v>3</v>
      </c>
      <c r="F52">
        <v>6391</v>
      </c>
      <c r="G52" t="s">
        <v>330</v>
      </c>
      <c r="H52">
        <v>49</v>
      </c>
      <c r="I52">
        <f t="shared" si="0"/>
        <v>2</v>
      </c>
      <c r="J52">
        <f t="shared" si="1"/>
        <v>0</v>
      </c>
      <c r="K52">
        <f t="shared" si="2"/>
        <v>16</v>
      </c>
      <c r="L52" t="str">
        <f t="shared" si="3"/>
        <v>London Underground</v>
      </c>
      <c r="M52" t="str">
        <f>IF($F52=0,"",VLOOKUP($F52,'Draft List'!$D$4:$G$1177,M$2,FALSE))</f>
        <v>RP</v>
      </c>
      <c r="N52" t="str">
        <f>IF($F52=0,"",VLOOKUP($F52,'Draft List'!$D$4:$G$1177,N$2,FALSE))</f>
        <v>Juan</v>
      </c>
      <c r="O52" t="str">
        <f>IF($F52=0,"",VLOOKUP($F52,'Draft List'!$D$4:$G$1177,O$2,FALSE))</f>
        <v>Pérez</v>
      </c>
    </row>
    <row r="53" spans="1:15" x14ac:dyDescent="0.3">
      <c r="A53">
        <v>2</v>
      </c>
      <c r="B53">
        <v>0</v>
      </c>
      <c r="C53">
        <v>17</v>
      </c>
      <c r="D53" t="s">
        <v>253</v>
      </c>
      <c r="E53">
        <v>22</v>
      </c>
      <c r="F53">
        <v>6414</v>
      </c>
      <c r="G53" t="s">
        <v>330</v>
      </c>
      <c r="H53">
        <v>50</v>
      </c>
      <c r="I53">
        <f t="shared" si="0"/>
        <v>2</v>
      </c>
      <c r="J53">
        <f t="shared" si="1"/>
        <v>0</v>
      </c>
      <c r="K53">
        <f t="shared" si="2"/>
        <v>17</v>
      </c>
      <c r="L53" t="str">
        <f t="shared" si="3"/>
        <v>Reno Zephyrs</v>
      </c>
      <c r="M53" t="str">
        <f>IF($F53=0,"",VLOOKUP($F53,'Draft List'!$D$4:$G$1177,M$2,FALSE))</f>
        <v>SP</v>
      </c>
      <c r="N53" t="str">
        <f>IF($F53=0,"",VLOOKUP($F53,'Draft List'!$D$4:$G$1177,N$2,FALSE))</f>
        <v>Luca</v>
      </c>
      <c r="O53" t="str">
        <f>IF($F53=0,"",VLOOKUP($F53,'Draft List'!$D$4:$G$1177,O$2,FALSE))</f>
        <v>Whiteway</v>
      </c>
    </row>
    <row r="54" spans="1:15" x14ac:dyDescent="0.3">
      <c r="A54">
        <v>2</v>
      </c>
      <c r="B54">
        <v>0</v>
      </c>
      <c r="C54">
        <v>18</v>
      </c>
      <c r="D54" t="s">
        <v>835</v>
      </c>
      <c r="E54">
        <v>23</v>
      </c>
      <c r="F54">
        <v>8468</v>
      </c>
      <c r="G54" t="s">
        <v>330</v>
      </c>
      <c r="H54">
        <v>51</v>
      </c>
      <c r="I54">
        <f t="shared" si="0"/>
        <v>2</v>
      </c>
      <c r="J54">
        <f t="shared" si="1"/>
        <v>0</v>
      </c>
      <c r="K54">
        <f t="shared" si="2"/>
        <v>18</v>
      </c>
      <c r="L54" t="str">
        <f t="shared" si="3"/>
        <v>Tempe Knights</v>
      </c>
      <c r="M54" t="str">
        <f>IF($F54=0,"",VLOOKUP($F54,'Draft List'!$D$4:$G$1177,M$2,FALSE))</f>
        <v>SP</v>
      </c>
      <c r="N54" t="str">
        <f>IF($F54=0,"",VLOOKUP($F54,'Draft List'!$D$4:$G$1177,N$2,FALSE))</f>
        <v>José</v>
      </c>
      <c r="O54" t="str">
        <f>IF($F54=0,"",VLOOKUP($F54,'Draft List'!$D$4:$G$1177,O$2,FALSE))</f>
        <v>Gutiérrez</v>
      </c>
    </row>
    <row r="55" spans="1:15" x14ac:dyDescent="0.3">
      <c r="A55">
        <v>2</v>
      </c>
      <c r="B55">
        <v>0</v>
      </c>
      <c r="C55">
        <v>19</v>
      </c>
      <c r="D55" t="s">
        <v>260</v>
      </c>
      <c r="E55">
        <v>3</v>
      </c>
      <c r="F55">
        <v>5178</v>
      </c>
      <c r="G55" t="s">
        <v>330</v>
      </c>
      <c r="H55">
        <v>52</v>
      </c>
      <c r="I55">
        <f t="shared" si="0"/>
        <v>2</v>
      </c>
      <c r="J55">
        <f t="shared" si="1"/>
        <v>0</v>
      </c>
      <c r="K55">
        <f t="shared" si="2"/>
        <v>19</v>
      </c>
      <c r="L55" t="str">
        <f t="shared" si="3"/>
        <v>London Underground</v>
      </c>
      <c r="M55" t="str">
        <f>IF($F55=0,"",VLOOKUP($F55,'Draft List'!$D$4:$G$1177,M$2,FALSE))</f>
        <v>3B</v>
      </c>
      <c r="N55" t="str">
        <f>IF($F55=0,"",VLOOKUP($F55,'Draft List'!$D$4:$G$1177,N$2,FALSE))</f>
        <v>Conan</v>
      </c>
      <c r="O55" t="str">
        <f>IF($F55=0,"",VLOOKUP($F55,'Draft List'!$D$4:$G$1177,O$2,FALSE))</f>
        <v>Hutchison</v>
      </c>
    </row>
    <row r="56" spans="1:15" x14ac:dyDescent="0.3">
      <c r="A56">
        <v>2</v>
      </c>
      <c r="B56">
        <v>0</v>
      </c>
      <c r="C56">
        <v>20</v>
      </c>
      <c r="D56" t="s">
        <v>256</v>
      </c>
      <c r="E56">
        <v>17</v>
      </c>
      <c r="F56">
        <v>14593</v>
      </c>
      <c r="G56" t="s">
        <v>330</v>
      </c>
      <c r="H56">
        <v>53</v>
      </c>
      <c r="I56">
        <f t="shared" si="0"/>
        <v>2</v>
      </c>
      <c r="J56">
        <f t="shared" si="1"/>
        <v>0</v>
      </c>
      <c r="K56">
        <f t="shared" si="2"/>
        <v>20</v>
      </c>
      <c r="L56" t="str">
        <f t="shared" si="3"/>
        <v>Kalamazoo Badgers</v>
      </c>
      <c r="M56" t="str">
        <f>IF($F56=0,"",VLOOKUP($F56,'Draft List'!$D$4:$G$1177,M$2,FALSE))</f>
        <v>SP</v>
      </c>
      <c r="N56" t="str">
        <f>IF($F56=0,"",VLOOKUP($F56,'Draft List'!$D$4:$G$1177,N$2,FALSE))</f>
        <v>Scott</v>
      </c>
      <c r="O56" t="str">
        <f>IF($F56=0,"",VLOOKUP($F56,'Draft List'!$D$4:$G$1177,O$2,FALSE))</f>
        <v>Tilton</v>
      </c>
    </row>
    <row r="57" spans="1:15" x14ac:dyDescent="0.3">
      <c r="A57">
        <v>2</v>
      </c>
      <c r="B57">
        <v>0</v>
      </c>
      <c r="C57">
        <v>21</v>
      </c>
      <c r="D57" t="s">
        <v>266</v>
      </c>
      <c r="E57">
        <v>8</v>
      </c>
      <c r="F57">
        <v>10033</v>
      </c>
      <c r="G57" t="s">
        <v>330</v>
      </c>
      <c r="H57">
        <v>54</v>
      </c>
      <c r="I57">
        <f t="shared" si="0"/>
        <v>2</v>
      </c>
      <c r="J57">
        <f t="shared" si="1"/>
        <v>0</v>
      </c>
      <c r="K57">
        <f t="shared" si="2"/>
        <v>21</v>
      </c>
      <c r="L57" t="str">
        <f t="shared" si="3"/>
        <v>New Orleans Trendsetters</v>
      </c>
      <c r="M57" t="str">
        <f>IF($F57=0,"",VLOOKUP($F57,'Draft List'!$D$4:$G$1177,M$2,FALSE))</f>
        <v>CL</v>
      </c>
      <c r="N57" t="str">
        <f>IF($F57=0,"",VLOOKUP($F57,'Draft List'!$D$4:$G$1177,N$2,FALSE))</f>
        <v>Carl</v>
      </c>
      <c r="O57" t="str">
        <f>IF($F57=0,"",VLOOKUP($F57,'Draft List'!$D$4:$G$1177,O$2,FALSE))</f>
        <v>Huntsman</v>
      </c>
    </row>
    <row r="58" spans="1:15" x14ac:dyDescent="0.3">
      <c r="A58">
        <v>2</v>
      </c>
      <c r="B58">
        <v>0</v>
      </c>
      <c r="C58">
        <v>22</v>
      </c>
      <c r="D58" t="s">
        <v>258</v>
      </c>
      <c r="E58">
        <v>11</v>
      </c>
      <c r="F58">
        <v>7783</v>
      </c>
      <c r="G58" t="s">
        <v>330</v>
      </c>
      <c r="H58">
        <v>55</v>
      </c>
      <c r="I58">
        <f t="shared" si="0"/>
        <v>2</v>
      </c>
      <c r="J58">
        <f t="shared" si="1"/>
        <v>0</v>
      </c>
      <c r="K58">
        <f t="shared" si="2"/>
        <v>22</v>
      </c>
      <c r="L58" t="str">
        <f t="shared" si="3"/>
        <v>West Virginia Alleghenies</v>
      </c>
      <c r="M58" t="str">
        <f>IF($F58=0,"",VLOOKUP($F58,'Draft List'!$D$4:$G$1177,M$2,FALSE))</f>
        <v>SP</v>
      </c>
      <c r="N58" t="str">
        <f>IF($F58=0,"",VLOOKUP($F58,'Draft List'!$D$4:$G$1177,N$2,FALSE))</f>
        <v>Nelson</v>
      </c>
      <c r="O58" t="str">
        <f>IF($F58=0,"",VLOOKUP($F58,'Draft List'!$D$4:$G$1177,O$2,FALSE))</f>
        <v>García</v>
      </c>
    </row>
    <row r="59" spans="1:15" x14ac:dyDescent="0.3">
      <c r="A59">
        <v>2</v>
      </c>
      <c r="B59">
        <v>0</v>
      </c>
      <c r="C59">
        <v>23</v>
      </c>
      <c r="D59" t="s">
        <v>267</v>
      </c>
      <c r="E59">
        <v>16</v>
      </c>
      <c r="F59">
        <v>6295</v>
      </c>
      <c r="G59" t="s">
        <v>330</v>
      </c>
      <c r="H59">
        <v>56</v>
      </c>
      <c r="I59">
        <f t="shared" si="0"/>
        <v>2</v>
      </c>
      <c r="J59">
        <f t="shared" si="1"/>
        <v>0</v>
      </c>
      <c r="K59">
        <f t="shared" si="2"/>
        <v>23</v>
      </c>
      <c r="L59" t="str">
        <f t="shared" si="3"/>
        <v>Fargo Dinosaurs</v>
      </c>
      <c r="M59" t="str">
        <f>IF($F59=0,"",VLOOKUP($F59,'Draft List'!$D$4:$G$1177,M$2,FALSE))</f>
        <v>SS</v>
      </c>
      <c r="N59" t="str">
        <f>IF($F59=0,"",VLOOKUP($F59,'Draft List'!$D$4:$G$1177,N$2,FALSE))</f>
        <v>Ben</v>
      </c>
      <c r="O59" t="str">
        <f>IF($F59=0,"",VLOOKUP($F59,'Draft List'!$D$4:$G$1177,O$2,FALSE))</f>
        <v>MacFadzean</v>
      </c>
    </row>
    <row r="60" spans="1:15" x14ac:dyDescent="0.3">
      <c r="A60">
        <v>2</v>
      </c>
      <c r="B60">
        <v>0</v>
      </c>
      <c r="C60">
        <v>24</v>
      </c>
      <c r="D60" t="s">
        <v>263</v>
      </c>
      <c r="E60">
        <v>15</v>
      </c>
      <c r="F60">
        <v>6375</v>
      </c>
      <c r="G60" t="s">
        <v>330</v>
      </c>
      <c r="H60">
        <v>57</v>
      </c>
      <c r="I60">
        <f t="shared" si="0"/>
        <v>2</v>
      </c>
      <c r="J60">
        <f t="shared" si="1"/>
        <v>0</v>
      </c>
      <c r="K60">
        <f t="shared" si="2"/>
        <v>24</v>
      </c>
      <c r="L60" t="str">
        <f t="shared" si="3"/>
        <v>Duluth Warriors</v>
      </c>
      <c r="M60" t="str">
        <f>IF($F60=0,"",VLOOKUP($F60,'Draft List'!$D$4:$G$1177,M$2,FALSE))</f>
        <v>SP</v>
      </c>
      <c r="N60" t="str">
        <f>IF($F60=0,"",VLOOKUP($F60,'Draft List'!$D$4:$G$1177,N$2,FALSE))</f>
        <v>Vic</v>
      </c>
      <c r="O60" t="str">
        <f>IF($F60=0,"",VLOOKUP($F60,'Draft List'!$D$4:$G$1177,O$2,FALSE))</f>
        <v>Munn</v>
      </c>
    </row>
    <row r="61" spans="1:15" x14ac:dyDescent="0.3">
      <c r="A61">
        <v>2</v>
      </c>
      <c r="B61">
        <v>0</v>
      </c>
      <c r="C61">
        <v>25</v>
      </c>
      <c r="D61" t="s">
        <v>834</v>
      </c>
      <c r="E61">
        <v>13</v>
      </c>
      <c r="F61">
        <v>6201</v>
      </c>
      <c r="G61" t="s">
        <v>330</v>
      </c>
      <c r="H61">
        <v>58</v>
      </c>
      <c r="I61">
        <f t="shared" si="0"/>
        <v>2</v>
      </c>
      <c r="J61">
        <f t="shared" si="1"/>
        <v>0</v>
      </c>
      <c r="K61">
        <f t="shared" si="2"/>
        <v>25</v>
      </c>
      <c r="L61" t="str">
        <f t="shared" si="3"/>
        <v>Madison Malts</v>
      </c>
      <c r="M61" t="str">
        <f>IF($F61=0,"",VLOOKUP($F61,'Draft List'!$D$4:$G$1177,M$2,FALSE))</f>
        <v>SP</v>
      </c>
      <c r="N61" t="str">
        <f>IF($F61=0,"",VLOOKUP($F61,'Draft List'!$D$4:$G$1177,N$2,FALSE))</f>
        <v>Ángel</v>
      </c>
      <c r="O61" t="str">
        <f>IF($F61=0,"",VLOOKUP($F61,'Draft List'!$D$4:$G$1177,O$2,FALSE))</f>
        <v>Villa</v>
      </c>
    </row>
    <row r="62" spans="1:15" x14ac:dyDescent="0.3">
      <c r="A62">
        <v>2</v>
      </c>
      <c r="B62">
        <v>0</v>
      </c>
      <c r="C62">
        <v>26</v>
      </c>
      <c r="D62" t="s">
        <v>544</v>
      </c>
      <c r="E62">
        <v>162</v>
      </c>
      <c r="F62">
        <v>9703</v>
      </c>
      <c r="G62" t="s">
        <v>330</v>
      </c>
      <c r="H62">
        <v>59</v>
      </c>
      <c r="I62">
        <f t="shared" si="0"/>
        <v>2</v>
      </c>
      <c r="J62">
        <f t="shared" si="1"/>
        <v>0</v>
      </c>
      <c r="K62">
        <f t="shared" si="2"/>
        <v>26</v>
      </c>
      <c r="L62" t="str">
        <f t="shared" si="3"/>
        <v>San Juan Coqui</v>
      </c>
      <c r="M62" t="str">
        <f>IF($F62=0,"",VLOOKUP($F62,'Draft List'!$D$4:$G$1177,M$2,FALSE))</f>
        <v>CF</v>
      </c>
      <c r="N62" t="str">
        <f>IF($F62=0,"",VLOOKUP($F62,'Draft List'!$D$4:$G$1177,N$2,FALSE))</f>
        <v>David</v>
      </c>
      <c r="O62" t="str">
        <f>IF($F62=0,"",VLOOKUP($F62,'Draft List'!$D$4:$G$1177,O$2,FALSE))</f>
        <v>Alejo</v>
      </c>
    </row>
    <row r="63" spans="1:15" x14ac:dyDescent="0.3">
      <c r="A63">
        <v>2</v>
      </c>
      <c r="B63">
        <v>0</v>
      </c>
      <c r="C63">
        <v>27</v>
      </c>
      <c r="D63" t="s">
        <v>549</v>
      </c>
      <c r="E63">
        <v>163</v>
      </c>
      <c r="F63">
        <v>11073</v>
      </c>
      <c r="G63" t="s">
        <v>330</v>
      </c>
      <c r="H63">
        <v>60</v>
      </c>
      <c r="I63">
        <f t="shared" si="0"/>
        <v>2</v>
      </c>
      <c r="J63">
        <f t="shared" si="1"/>
        <v>0</v>
      </c>
      <c r="K63">
        <f t="shared" si="2"/>
        <v>27</v>
      </c>
      <c r="L63" t="str">
        <f t="shared" si="3"/>
        <v>Havana Leones</v>
      </c>
      <c r="M63" t="str">
        <f>IF($F63=0,"",VLOOKUP($F63,'Draft List'!$D$4:$G$1177,M$2,FALSE))</f>
        <v>SS</v>
      </c>
      <c r="N63" t="str">
        <f>IF($F63=0,"",VLOOKUP($F63,'Draft List'!$D$4:$G$1177,N$2,FALSE))</f>
        <v>Stephen</v>
      </c>
      <c r="O63" t="str">
        <f>IF($F63=0,"",VLOOKUP($F63,'Draft List'!$D$4:$G$1177,O$2,FALSE))</f>
        <v>Reed</v>
      </c>
    </row>
    <row r="64" spans="1:15" x14ac:dyDescent="0.3">
      <c r="A64">
        <v>2</v>
      </c>
      <c r="B64">
        <v>0</v>
      </c>
      <c r="C64">
        <v>28</v>
      </c>
      <c r="D64" t="s">
        <v>548</v>
      </c>
      <c r="E64">
        <v>159</v>
      </c>
      <c r="F64">
        <v>13422</v>
      </c>
      <c r="G64" t="s">
        <v>330</v>
      </c>
      <c r="H64">
        <v>61</v>
      </c>
      <c r="I64">
        <f t="shared" si="0"/>
        <v>2</v>
      </c>
      <c r="J64">
        <f t="shared" si="1"/>
        <v>0</v>
      </c>
      <c r="K64">
        <f t="shared" si="2"/>
        <v>28</v>
      </c>
      <c r="L64" t="str">
        <f t="shared" si="3"/>
        <v>Neo-Tokyo Akira</v>
      </c>
      <c r="M64" t="str">
        <f>IF($F64=0,"",VLOOKUP($F64,'Draft List'!$D$4:$G$1177,M$2,FALSE))</f>
        <v>RP</v>
      </c>
      <c r="N64" t="str">
        <f>IF($F64=0,"",VLOOKUP($F64,'Draft List'!$D$4:$G$1177,N$2,FALSE))</f>
        <v>Brian</v>
      </c>
      <c r="O64" t="str">
        <f>IF($F64=0,"",VLOOKUP($F64,'Draft List'!$D$4:$G$1177,O$2,FALSE))</f>
        <v>Pratt</v>
      </c>
    </row>
    <row r="65" spans="1:15" x14ac:dyDescent="0.3">
      <c r="A65">
        <v>2</v>
      </c>
      <c r="B65">
        <v>0</v>
      </c>
      <c r="C65">
        <v>29</v>
      </c>
      <c r="D65" t="s">
        <v>833</v>
      </c>
      <c r="E65">
        <v>160</v>
      </c>
      <c r="F65">
        <v>14497</v>
      </c>
      <c r="G65" t="s">
        <v>330</v>
      </c>
      <c r="H65">
        <v>62</v>
      </c>
      <c r="I65">
        <f t="shared" si="0"/>
        <v>2</v>
      </c>
      <c r="J65">
        <f t="shared" si="1"/>
        <v>0</v>
      </c>
      <c r="K65">
        <f t="shared" si="2"/>
        <v>29</v>
      </c>
      <c r="L65" t="str">
        <f t="shared" si="3"/>
        <v>Niihama-shi Ghosts</v>
      </c>
      <c r="M65" t="str">
        <f>IF($F65=0,"",VLOOKUP($F65,'Draft List'!$D$4:$G$1177,M$2,FALSE))</f>
        <v>SP</v>
      </c>
      <c r="N65" t="str">
        <f>IF($F65=0,"",VLOOKUP($F65,'Draft List'!$D$4:$G$1177,N$2,FALSE))</f>
        <v>Roberto</v>
      </c>
      <c r="O65" t="str">
        <f>IF($F65=0,"",VLOOKUP($F65,'Draft List'!$D$4:$G$1177,O$2,FALSE))</f>
        <v>Alicea</v>
      </c>
    </row>
    <row r="66" spans="1:15" x14ac:dyDescent="0.3">
      <c r="A66">
        <v>2</v>
      </c>
      <c r="B66">
        <v>0</v>
      </c>
      <c r="C66">
        <v>30</v>
      </c>
      <c r="D66" t="s">
        <v>259</v>
      </c>
      <c r="E66">
        <v>10</v>
      </c>
      <c r="F66">
        <v>7397</v>
      </c>
      <c r="G66" t="s">
        <v>330</v>
      </c>
      <c r="H66">
        <v>63</v>
      </c>
      <c r="I66">
        <f t="shared" si="0"/>
        <v>2</v>
      </c>
      <c r="J66">
        <f t="shared" si="1"/>
        <v>0</v>
      </c>
      <c r="K66">
        <f t="shared" si="2"/>
        <v>30</v>
      </c>
      <c r="L66" t="str">
        <f t="shared" si="3"/>
        <v>Kentucky Thoroughbreds</v>
      </c>
      <c r="M66" t="str">
        <f>IF($F66=0,"",VLOOKUP($F66,'Draft List'!$D$4:$G$1177,M$2,FALSE))</f>
        <v>1B</v>
      </c>
      <c r="N66" t="str">
        <f>IF($F66=0,"",VLOOKUP($F66,'Draft List'!$D$4:$G$1177,N$2,FALSE))</f>
        <v>Dan</v>
      </c>
      <c r="O66" t="str">
        <f>IF($F66=0,"",VLOOKUP($F66,'Draft List'!$D$4:$G$1177,O$2,FALSE))</f>
        <v>Gore</v>
      </c>
    </row>
    <row r="67" spans="1:15" x14ac:dyDescent="0.3">
      <c r="A67">
        <v>2</v>
      </c>
      <c r="B67">
        <v>0</v>
      </c>
      <c r="C67">
        <v>31</v>
      </c>
      <c r="D67" t="s">
        <v>832</v>
      </c>
      <c r="E67">
        <v>24</v>
      </c>
      <c r="F67">
        <v>6309</v>
      </c>
      <c r="G67" t="s">
        <v>330</v>
      </c>
      <c r="H67">
        <v>64</v>
      </c>
      <c r="I67">
        <f t="shared" si="0"/>
        <v>2</v>
      </c>
      <c r="J67">
        <f t="shared" si="1"/>
        <v>0</v>
      </c>
      <c r="K67">
        <f t="shared" si="2"/>
        <v>31</v>
      </c>
      <c r="L67" t="str">
        <f t="shared" si="3"/>
        <v>Yuma Arroyos</v>
      </c>
      <c r="M67" t="str">
        <f>IF($F67=0,"",VLOOKUP($F67,'Draft List'!$D$4:$G$1177,M$2,FALSE))</f>
        <v>SS</v>
      </c>
      <c r="N67" t="str">
        <f>IF($F67=0,"",VLOOKUP($F67,'Draft List'!$D$4:$G$1177,N$2,FALSE))</f>
        <v>Shinji</v>
      </c>
      <c r="O67" t="str">
        <f>IF($F67=0,"",VLOOKUP($F67,'Draft List'!$D$4:$G$1177,O$2,FALSE))</f>
        <v>Ohayashi</v>
      </c>
    </row>
    <row r="68" spans="1:15" x14ac:dyDescent="0.3">
      <c r="A68">
        <v>3</v>
      </c>
      <c r="B68">
        <v>0</v>
      </c>
      <c r="C68">
        <v>1</v>
      </c>
      <c r="D68" t="s">
        <v>832</v>
      </c>
      <c r="E68">
        <v>24</v>
      </c>
      <c r="F68">
        <v>6249</v>
      </c>
      <c r="G68" t="s">
        <v>330</v>
      </c>
      <c r="H68">
        <v>65</v>
      </c>
      <c r="I68">
        <f t="shared" si="0"/>
        <v>3</v>
      </c>
      <c r="J68">
        <f t="shared" si="1"/>
        <v>0</v>
      </c>
      <c r="K68">
        <f t="shared" si="2"/>
        <v>1</v>
      </c>
      <c r="L68" t="str">
        <f t="shared" si="3"/>
        <v>Yuma Arroyos</v>
      </c>
      <c r="M68" t="str">
        <f>IF($F68=0,"",VLOOKUP($F68,'Draft List'!$D$4:$G$1177,M$2,FALSE))</f>
        <v>SP</v>
      </c>
      <c r="N68" t="str">
        <f>IF($F68=0,"",VLOOKUP($F68,'Draft List'!$D$4:$G$1177,N$2,FALSE))</f>
        <v>Kyle</v>
      </c>
      <c r="O68" t="str">
        <f>IF($F68=0,"",VLOOKUP($F68,'Draft List'!$D$4:$G$1177,O$2,FALSE))</f>
        <v>Johnstone</v>
      </c>
    </row>
    <row r="69" spans="1:15" x14ac:dyDescent="0.3">
      <c r="A69">
        <v>3</v>
      </c>
      <c r="B69">
        <v>0</v>
      </c>
      <c r="C69">
        <v>2</v>
      </c>
      <c r="D69" t="s">
        <v>263</v>
      </c>
      <c r="E69">
        <v>15</v>
      </c>
      <c r="F69">
        <v>8882</v>
      </c>
      <c r="G69" t="s">
        <v>330</v>
      </c>
      <c r="H69">
        <v>66</v>
      </c>
      <c r="I69">
        <f t="shared" ref="I69:I132" si="4">INT(A69)</f>
        <v>3</v>
      </c>
      <c r="J69">
        <f t="shared" ref="J69:J132" si="5">B69</f>
        <v>0</v>
      </c>
      <c r="K69">
        <f t="shared" ref="K69:K132" si="6">C69</f>
        <v>2</v>
      </c>
      <c r="L69" t="str">
        <f t="shared" ref="L69:L132" si="7">D69</f>
        <v>Duluth Warriors</v>
      </c>
      <c r="M69" t="str">
        <f>IF($F69=0,"",VLOOKUP($F69,'Draft List'!$D$4:$G$1177,M$2,FALSE))</f>
        <v>3B</v>
      </c>
      <c r="N69" t="str">
        <f>IF($F69=0,"",VLOOKUP($F69,'Draft List'!$D$4:$G$1177,N$2,FALSE))</f>
        <v>Andrew</v>
      </c>
      <c r="O69" t="str">
        <f>IF($F69=0,"",VLOOKUP($F69,'Draft List'!$D$4:$G$1177,O$2,FALSE))</f>
        <v>Rivas</v>
      </c>
    </row>
    <row r="70" spans="1:15" x14ac:dyDescent="0.3">
      <c r="A70">
        <v>3</v>
      </c>
      <c r="B70">
        <v>0</v>
      </c>
      <c r="C70">
        <v>3</v>
      </c>
      <c r="D70" t="s">
        <v>261</v>
      </c>
      <c r="E70">
        <v>1</v>
      </c>
      <c r="F70">
        <v>6377</v>
      </c>
      <c r="G70" t="s">
        <v>330</v>
      </c>
      <c r="H70">
        <v>67</v>
      </c>
      <c r="I70">
        <f t="shared" si="4"/>
        <v>3</v>
      </c>
      <c r="J70">
        <f t="shared" si="5"/>
        <v>0</v>
      </c>
      <c r="K70">
        <f t="shared" si="6"/>
        <v>3</v>
      </c>
      <c r="L70" t="str">
        <f t="shared" si="7"/>
        <v>Arlington Bureaucrats</v>
      </c>
      <c r="M70" t="str">
        <f>IF($F70=0,"",VLOOKUP($F70,'Draft List'!$D$4:$G$1177,M$2,FALSE))</f>
        <v>SP</v>
      </c>
      <c r="N70" t="str">
        <f>IF($F70=0,"",VLOOKUP($F70,'Draft List'!$D$4:$G$1177,N$2,FALSE))</f>
        <v>Gabor</v>
      </c>
      <c r="O70" t="str">
        <f>IF($F70=0,"",VLOOKUP($F70,'Draft List'!$D$4:$G$1177,O$2,FALSE))</f>
        <v>Evers</v>
      </c>
    </row>
    <row r="71" spans="1:15" x14ac:dyDescent="0.3">
      <c r="A71">
        <v>3</v>
      </c>
      <c r="B71">
        <v>0</v>
      </c>
      <c r="C71">
        <v>4</v>
      </c>
      <c r="D71" t="s">
        <v>255</v>
      </c>
      <c r="E71">
        <v>21</v>
      </c>
      <c r="F71">
        <v>7933</v>
      </c>
      <c r="G71" t="s">
        <v>330</v>
      </c>
      <c r="H71">
        <v>68</v>
      </c>
      <c r="I71">
        <f t="shared" si="4"/>
        <v>3</v>
      </c>
      <c r="J71">
        <f t="shared" si="5"/>
        <v>0</v>
      </c>
      <c r="K71">
        <f t="shared" si="6"/>
        <v>4</v>
      </c>
      <c r="L71" t="str">
        <f t="shared" si="7"/>
        <v>Palm Springs Codgers</v>
      </c>
      <c r="M71" t="str">
        <f>IF($F71=0,"",VLOOKUP($F71,'Draft List'!$D$4:$G$1177,M$2,FALSE))</f>
        <v>SP</v>
      </c>
      <c r="N71" t="str">
        <f>IF($F71=0,"",VLOOKUP($F71,'Draft List'!$D$4:$G$1177,N$2,FALSE))</f>
        <v>Dave</v>
      </c>
      <c r="O71" t="str">
        <f>IF($F71=0,"",VLOOKUP($F71,'Draft List'!$D$4:$G$1177,O$2,FALSE))</f>
        <v>Reyes</v>
      </c>
    </row>
    <row r="72" spans="1:15" ht="15.75" customHeight="1" x14ac:dyDescent="0.3">
      <c r="A72">
        <v>3</v>
      </c>
      <c r="B72">
        <v>0</v>
      </c>
      <c r="C72">
        <v>5</v>
      </c>
      <c r="D72" t="s">
        <v>675</v>
      </c>
      <c r="E72">
        <v>4</v>
      </c>
      <c r="F72">
        <v>8547</v>
      </c>
      <c r="G72" t="s">
        <v>330</v>
      </c>
      <c r="H72">
        <v>69</v>
      </c>
      <c r="I72">
        <f t="shared" si="4"/>
        <v>3</v>
      </c>
      <c r="J72">
        <f t="shared" si="5"/>
        <v>0</v>
      </c>
      <c r="K72">
        <f t="shared" si="6"/>
        <v>5</v>
      </c>
      <c r="L72" t="str">
        <f t="shared" si="7"/>
        <v>Manchester Maulers</v>
      </c>
      <c r="M72" t="str">
        <f>IF($F72=0,"",VLOOKUP($F72,'Draft List'!$D$4:$G$1177,M$2,FALSE))</f>
        <v>LF</v>
      </c>
      <c r="N72" t="str">
        <f>IF($F72=0,"",VLOOKUP($F72,'Draft List'!$D$4:$G$1177,N$2,FALSE))</f>
        <v>Ryan</v>
      </c>
      <c r="O72" t="str">
        <f>IF($F72=0,"",VLOOKUP($F72,'Draft List'!$D$4:$G$1177,O$2,FALSE))</f>
        <v>May</v>
      </c>
    </row>
    <row r="73" spans="1:15" x14ac:dyDescent="0.3">
      <c r="A73">
        <v>3</v>
      </c>
      <c r="B73">
        <v>0</v>
      </c>
      <c r="C73">
        <v>6</v>
      </c>
      <c r="D73" t="s">
        <v>550</v>
      </c>
      <c r="E73">
        <v>161</v>
      </c>
      <c r="F73">
        <v>11386</v>
      </c>
      <c r="G73" t="s">
        <v>330</v>
      </c>
      <c r="H73">
        <v>70</v>
      </c>
      <c r="I73">
        <f t="shared" si="4"/>
        <v>3</v>
      </c>
      <c r="J73">
        <f t="shared" si="5"/>
        <v>0</v>
      </c>
      <c r="K73">
        <f t="shared" si="6"/>
        <v>6</v>
      </c>
      <c r="L73" t="str">
        <f t="shared" si="7"/>
        <v>Shin Seiki Evas</v>
      </c>
      <c r="M73" t="str">
        <f>IF($F73=0,"",VLOOKUP($F73,'Draft List'!$D$4:$G$1177,M$2,FALSE))</f>
        <v>RP</v>
      </c>
      <c r="N73" t="str">
        <f>IF($F73=0,"",VLOOKUP($F73,'Draft List'!$D$4:$G$1177,N$2,FALSE))</f>
        <v>Dennis</v>
      </c>
      <c r="O73" t="str">
        <f>IF($F73=0,"",VLOOKUP($F73,'Draft List'!$D$4:$G$1177,O$2,FALSE))</f>
        <v>Sheffield</v>
      </c>
    </row>
    <row r="74" spans="1:15" x14ac:dyDescent="0.3">
      <c r="A74">
        <v>3</v>
      </c>
      <c r="B74">
        <v>0</v>
      </c>
      <c r="C74">
        <v>7</v>
      </c>
      <c r="D74" t="s">
        <v>546</v>
      </c>
      <c r="E74">
        <v>164</v>
      </c>
      <c r="F74">
        <v>7192</v>
      </c>
      <c r="G74" t="s">
        <v>330</v>
      </c>
      <c r="H74">
        <v>71</v>
      </c>
      <c r="I74">
        <f t="shared" si="4"/>
        <v>3</v>
      </c>
      <c r="J74">
        <f t="shared" si="5"/>
        <v>0</v>
      </c>
      <c r="K74">
        <f t="shared" si="6"/>
        <v>7</v>
      </c>
      <c r="L74" t="str">
        <f t="shared" si="7"/>
        <v>Scottish Claymores</v>
      </c>
      <c r="M74" t="str">
        <f>IF($F74=0,"",VLOOKUP($F74,'Draft List'!$D$4:$G$1177,M$2,FALSE))</f>
        <v>SP</v>
      </c>
      <c r="N74" t="str">
        <f>IF($F74=0,"",VLOOKUP($F74,'Draft List'!$D$4:$G$1177,N$2,FALSE))</f>
        <v>Shane</v>
      </c>
      <c r="O74" t="str">
        <f>IF($F74=0,"",VLOOKUP($F74,'Draft List'!$D$4:$G$1177,O$2,FALSE))</f>
        <v>Martin</v>
      </c>
    </row>
    <row r="75" spans="1:15" x14ac:dyDescent="0.3">
      <c r="A75">
        <v>3</v>
      </c>
      <c r="B75">
        <v>0</v>
      </c>
      <c r="C75">
        <v>8</v>
      </c>
      <c r="D75" t="s">
        <v>674</v>
      </c>
      <c r="E75">
        <v>7</v>
      </c>
      <c r="F75">
        <v>4032</v>
      </c>
      <c r="G75" t="s">
        <v>330</v>
      </c>
      <c r="H75">
        <v>72</v>
      </c>
      <c r="I75">
        <f t="shared" si="4"/>
        <v>3</v>
      </c>
      <c r="J75">
        <f t="shared" si="5"/>
        <v>0</v>
      </c>
      <c r="K75">
        <f t="shared" si="6"/>
        <v>8</v>
      </c>
      <c r="L75" t="str">
        <f t="shared" si="7"/>
        <v>Charleston Statesmen</v>
      </c>
      <c r="N75" t="str">
        <f>IF($F75=0,"",VLOOKUP($F75,'Draft List'!$D$4:$G$1177,N$2,FALSE))</f>
        <v>Bill</v>
      </c>
      <c r="O75" t="str">
        <f>IF($F75=0,"",VLOOKUP($F75,'Draft List'!$D$4:$G$1177,O$2,FALSE))</f>
        <v>Allen</v>
      </c>
    </row>
    <row r="76" spans="1:15" x14ac:dyDescent="0.3">
      <c r="A76">
        <v>3</v>
      </c>
      <c r="B76">
        <v>0</v>
      </c>
      <c r="C76">
        <v>9</v>
      </c>
      <c r="D76" t="s">
        <v>271</v>
      </c>
      <c r="E76">
        <v>12</v>
      </c>
      <c r="F76">
        <v>4664</v>
      </c>
      <c r="G76" t="s">
        <v>330</v>
      </c>
      <c r="H76">
        <v>73</v>
      </c>
      <c r="I76">
        <f t="shared" si="4"/>
        <v>3</v>
      </c>
      <c r="J76">
        <f t="shared" si="5"/>
        <v>0</v>
      </c>
      <c r="K76">
        <f t="shared" si="6"/>
        <v>9</v>
      </c>
      <c r="L76" t="str">
        <f t="shared" si="7"/>
        <v>San Antonio Calzones of Laredo</v>
      </c>
      <c r="M76" t="str">
        <f>IF($F76=0,"",VLOOKUP($F76,'Draft List'!$D$4:$G$1177,M$2,FALSE))</f>
        <v>SP</v>
      </c>
      <c r="N76" t="str">
        <f>IF($F76=0,"",VLOOKUP($F76,'Draft List'!$D$4:$G$1177,N$2,FALSE))</f>
        <v>John</v>
      </c>
      <c r="O76" t="str">
        <f>IF($F76=0,"",VLOOKUP($F76,'Draft List'!$D$4:$G$1177,O$2,FALSE))</f>
        <v>Bradley</v>
      </c>
    </row>
    <row r="77" spans="1:15" x14ac:dyDescent="0.3">
      <c r="A77">
        <v>3</v>
      </c>
      <c r="B77">
        <v>0</v>
      </c>
      <c r="C77">
        <v>10</v>
      </c>
      <c r="D77" t="s">
        <v>264</v>
      </c>
      <c r="E77">
        <v>20</v>
      </c>
      <c r="F77">
        <v>14665</v>
      </c>
      <c r="G77" t="s">
        <v>330</v>
      </c>
      <c r="H77">
        <v>74</v>
      </c>
      <c r="I77">
        <f t="shared" si="4"/>
        <v>3</v>
      </c>
      <c r="J77">
        <f t="shared" si="5"/>
        <v>0</v>
      </c>
      <c r="K77">
        <f t="shared" si="6"/>
        <v>10</v>
      </c>
      <c r="L77" t="str">
        <f t="shared" si="7"/>
        <v>Bakersfield Bears</v>
      </c>
      <c r="M77" t="str">
        <f>IF($F77=0,"",VLOOKUP($F77,'Draft List'!$D$4:$G$1177,M$2,FALSE))</f>
        <v>2B</v>
      </c>
      <c r="N77" t="str">
        <f>IF($F77=0,"",VLOOKUP($F77,'Draft List'!$D$4:$G$1177,N$2,FALSE))</f>
        <v>Oeke</v>
      </c>
      <c r="O77" t="str">
        <f>IF($F77=0,"",VLOOKUP($F77,'Draft List'!$D$4:$G$1177,O$2,FALSE))</f>
        <v>Verwest</v>
      </c>
    </row>
    <row r="78" spans="1:15" x14ac:dyDescent="0.3">
      <c r="A78">
        <v>3</v>
      </c>
      <c r="B78">
        <v>0</v>
      </c>
      <c r="C78">
        <v>11</v>
      </c>
      <c r="D78" t="s">
        <v>835</v>
      </c>
      <c r="E78">
        <v>23</v>
      </c>
      <c r="F78">
        <v>12282</v>
      </c>
      <c r="G78" t="s">
        <v>330</v>
      </c>
      <c r="H78">
        <v>75</v>
      </c>
      <c r="I78">
        <f t="shared" si="4"/>
        <v>3</v>
      </c>
      <c r="J78">
        <f t="shared" si="5"/>
        <v>0</v>
      </c>
      <c r="K78">
        <f t="shared" si="6"/>
        <v>11</v>
      </c>
      <c r="L78" t="str">
        <f t="shared" si="7"/>
        <v>Tempe Knights</v>
      </c>
      <c r="M78" t="str">
        <f>IF($F78=0,"",VLOOKUP($F78,'Draft List'!$D$4:$G$1177,M$2,FALSE))</f>
        <v>SP</v>
      </c>
      <c r="N78" t="str">
        <f>IF($F78=0,"",VLOOKUP($F78,'Draft List'!$D$4:$G$1177,N$2,FALSE))</f>
        <v>Rupert</v>
      </c>
      <c r="O78" t="str">
        <f>IF($F78=0,"",VLOOKUP($F78,'Draft List'!$D$4:$G$1177,O$2,FALSE))</f>
        <v>Ketting</v>
      </c>
    </row>
    <row r="79" spans="1:15" x14ac:dyDescent="0.3">
      <c r="A79">
        <v>3</v>
      </c>
      <c r="B79">
        <v>0</v>
      </c>
      <c r="C79">
        <v>12</v>
      </c>
      <c r="D79" t="s">
        <v>545</v>
      </c>
      <c r="E79">
        <v>2</v>
      </c>
      <c r="F79">
        <v>11496</v>
      </c>
      <c r="G79" t="s">
        <v>330</v>
      </c>
      <c r="H79">
        <v>76</v>
      </c>
      <c r="I79">
        <f t="shared" si="4"/>
        <v>3</v>
      </c>
      <c r="J79">
        <f t="shared" si="5"/>
        <v>0</v>
      </c>
      <c r="K79">
        <f t="shared" si="6"/>
        <v>12</v>
      </c>
      <c r="L79" t="str">
        <f t="shared" si="7"/>
        <v>Amsterdam Lions</v>
      </c>
      <c r="M79" t="str">
        <f>IF($F79=0,"",VLOOKUP($F79,'Draft List'!$D$4:$G$1177,M$2,FALSE))</f>
        <v>CL</v>
      </c>
      <c r="N79" t="str">
        <f>IF($F79=0,"",VLOOKUP($F79,'Draft List'!$D$4:$G$1177,N$2,FALSE))</f>
        <v>Roy</v>
      </c>
      <c r="O79" t="str">
        <f>IF($F79=0,"",VLOOKUP($F79,'Draft List'!$D$4:$G$1177,O$2,FALSE))</f>
        <v>Elliott</v>
      </c>
    </row>
    <row r="80" spans="1:15" x14ac:dyDescent="0.3">
      <c r="A80">
        <v>3</v>
      </c>
      <c r="B80">
        <v>0</v>
      </c>
      <c r="C80">
        <v>13</v>
      </c>
      <c r="D80" t="s">
        <v>256</v>
      </c>
      <c r="E80">
        <v>17</v>
      </c>
      <c r="F80">
        <v>12631</v>
      </c>
      <c r="G80" t="s">
        <v>330</v>
      </c>
      <c r="H80">
        <v>77</v>
      </c>
      <c r="I80">
        <f t="shared" si="4"/>
        <v>3</v>
      </c>
      <c r="J80">
        <f t="shared" si="5"/>
        <v>0</v>
      </c>
      <c r="K80">
        <f t="shared" si="6"/>
        <v>13</v>
      </c>
      <c r="L80" t="str">
        <f t="shared" si="7"/>
        <v>Kalamazoo Badgers</v>
      </c>
      <c r="M80" t="str">
        <f>IF($F80=0,"",VLOOKUP($F80,'Draft List'!$D$4:$G$1177,M$2,FALSE))</f>
        <v>SP</v>
      </c>
      <c r="N80" t="str">
        <f>IF($F80=0,"",VLOOKUP($F80,'Draft List'!$D$4:$G$1177,N$2,FALSE))</f>
        <v>Jesús</v>
      </c>
      <c r="O80" t="str">
        <f>IF($F80=0,"",VLOOKUP($F80,'Draft List'!$D$4:$G$1177,O$2,FALSE))</f>
        <v>Icaza</v>
      </c>
    </row>
    <row r="81" spans="1:15" x14ac:dyDescent="0.3">
      <c r="A81">
        <v>3</v>
      </c>
      <c r="B81">
        <v>0</v>
      </c>
      <c r="C81">
        <v>14</v>
      </c>
      <c r="D81" t="s">
        <v>552</v>
      </c>
      <c r="E81">
        <v>167</v>
      </c>
      <c r="F81">
        <v>14673</v>
      </c>
      <c r="G81" t="s">
        <v>330</v>
      </c>
      <c r="H81">
        <v>78</v>
      </c>
      <c r="I81">
        <f t="shared" si="4"/>
        <v>3</v>
      </c>
      <c r="J81">
        <f t="shared" si="5"/>
        <v>0</v>
      </c>
      <c r="K81">
        <f t="shared" si="6"/>
        <v>14</v>
      </c>
      <c r="L81" t="str">
        <f t="shared" si="7"/>
        <v>Okinawa Shisa</v>
      </c>
      <c r="M81" t="str">
        <f>IF($F81=0,"",VLOOKUP($F81,'Draft List'!$D$4:$G$1177,M$2,FALSE))</f>
        <v>RF</v>
      </c>
      <c r="N81" t="str">
        <f>IF($F81=0,"",VLOOKUP($F81,'Draft List'!$D$4:$G$1177,N$2,FALSE))</f>
        <v>Nils</v>
      </c>
      <c r="O81" t="str">
        <f>IF($F81=0,"",VLOOKUP($F81,'Draft List'!$D$4:$G$1177,O$2,FALSE))</f>
        <v>Wamelink</v>
      </c>
    </row>
    <row r="82" spans="1:15" x14ac:dyDescent="0.3">
      <c r="A82">
        <v>3</v>
      </c>
      <c r="B82">
        <v>0</v>
      </c>
      <c r="C82">
        <v>15</v>
      </c>
      <c r="D82" t="s">
        <v>547</v>
      </c>
      <c r="E82">
        <v>166</v>
      </c>
      <c r="F82">
        <v>13078</v>
      </c>
      <c r="G82" t="s">
        <v>330</v>
      </c>
      <c r="H82">
        <v>79</v>
      </c>
      <c r="I82">
        <f t="shared" si="4"/>
        <v>3</v>
      </c>
      <c r="J82">
        <f t="shared" si="5"/>
        <v>0</v>
      </c>
      <c r="K82">
        <f t="shared" si="6"/>
        <v>15</v>
      </c>
      <c r="L82" t="str">
        <f t="shared" si="7"/>
        <v>Toyama Wind Dancers</v>
      </c>
      <c r="M82" t="str">
        <f>IF($F82=0,"",VLOOKUP($F82,'Draft List'!$D$4:$G$1177,M$2,FALSE))</f>
        <v>RF</v>
      </c>
      <c r="N82" t="str">
        <f>IF($F82=0,"",VLOOKUP($F82,'Draft List'!$D$4:$G$1177,N$2,FALSE))</f>
        <v>Toshiro</v>
      </c>
      <c r="O82" t="str">
        <f>IF($F82=0,"",VLOOKUP($F82,'Draft List'!$D$4:$G$1177,O$2,FALSE))</f>
        <v>Matsushita</v>
      </c>
    </row>
    <row r="83" spans="1:15" x14ac:dyDescent="0.3">
      <c r="A83">
        <v>3</v>
      </c>
      <c r="B83">
        <v>0</v>
      </c>
      <c r="C83">
        <v>16</v>
      </c>
      <c r="D83" t="s">
        <v>255</v>
      </c>
      <c r="E83">
        <v>21</v>
      </c>
      <c r="F83">
        <v>7037</v>
      </c>
      <c r="G83" t="s">
        <v>330</v>
      </c>
      <c r="H83">
        <v>80</v>
      </c>
      <c r="I83">
        <f t="shared" si="4"/>
        <v>3</v>
      </c>
      <c r="J83">
        <f t="shared" si="5"/>
        <v>0</v>
      </c>
      <c r="K83">
        <f t="shared" si="6"/>
        <v>16</v>
      </c>
      <c r="L83" t="str">
        <f t="shared" si="7"/>
        <v>Palm Springs Codgers</v>
      </c>
      <c r="M83" t="str">
        <f>IF($F83=0,"",VLOOKUP($F83,'Draft List'!$D$4:$G$1177,M$2,FALSE))</f>
        <v>CL</v>
      </c>
      <c r="N83" t="str">
        <f>IF($F83=0,"",VLOOKUP($F83,'Draft List'!$D$4:$G$1177,N$2,FALSE))</f>
        <v>Guillermo</v>
      </c>
      <c r="O83" t="str">
        <f>IF($F83=0,"",VLOOKUP($F83,'Draft List'!$D$4:$G$1177,O$2,FALSE))</f>
        <v>López</v>
      </c>
    </row>
    <row r="84" spans="1:15" x14ac:dyDescent="0.3">
      <c r="A84">
        <v>3</v>
      </c>
      <c r="B84">
        <v>0</v>
      </c>
      <c r="C84">
        <v>17</v>
      </c>
      <c r="D84" t="s">
        <v>260</v>
      </c>
      <c r="E84">
        <v>3</v>
      </c>
      <c r="F84">
        <v>12292</v>
      </c>
      <c r="G84" t="s">
        <v>330</v>
      </c>
      <c r="H84">
        <v>81</v>
      </c>
      <c r="I84">
        <f t="shared" si="4"/>
        <v>3</v>
      </c>
      <c r="J84">
        <f t="shared" si="5"/>
        <v>0</v>
      </c>
      <c r="K84">
        <f t="shared" si="6"/>
        <v>17</v>
      </c>
      <c r="L84" t="str">
        <f t="shared" si="7"/>
        <v>London Underground</v>
      </c>
      <c r="M84" t="str">
        <f>IF($F84=0,"",VLOOKUP($F84,'Draft List'!$D$4:$G$1177,M$2,FALSE))</f>
        <v>CL</v>
      </c>
      <c r="N84" t="str">
        <f>IF($F84=0,"",VLOOKUP($F84,'Draft List'!$D$4:$G$1177,N$2,FALSE))</f>
        <v>Stephen</v>
      </c>
      <c r="O84" t="str">
        <f>IF($F84=0,"",VLOOKUP($F84,'Draft List'!$D$4:$G$1177,O$2,FALSE))</f>
        <v>Bruce</v>
      </c>
    </row>
    <row r="85" spans="1:15" x14ac:dyDescent="0.3">
      <c r="A85">
        <v>3</v>
      </c>
      <c r="B85">
        <v>0</v>
      </c>
      <c r="C85">
        <v>18</v>
      </c>
      <c r="D85" t="s">
        <v>253</v>
      </c>
      <c r="E85">
        <v>22</v>
      </c>
      <c r="F85">
        <v>9031</v>
      </c>
      <c r="G85" t="s">
        <v>330</v>
      </c>
      <c r="H85">
        <v>82</v>
      </c>
      <c r="I85">
        <f t="shared" si="4"/>
        <v>3</v>
      </c>
      <c r="J85">
        <f t="shared" si="5"/>
        <v>0</v>
      </c>
      <c r="K85">
        <f t="shared" si="6"/>
        <v>18</v>
      </c>
      <c r="L85" t="str">
        <f t="shared" si="7"/>
        <v>Reno Zephyrs</v>
      </c>
      <c r="M85" t="str">
        <f>IF($F85=0,"",VLOOKUP($F85,'Draft List'!$D$4:$G$1177,M$2,FALSE))</f>
        <v>2B</v>
      </c>
      <c r="N85" t="str">
        <f>IF($F85=0,"",VLOOKUP($F85,'Draft List'!$D$4:$G$1177,N$2,FALSE))</f>
        <v>Kevin</v>
      </c>
      <c r="O85" t="str">
        <f>IF($F85=0,"",VLOOKUP($F85,'Draft List'!$D$4:$G$1177,O$2,FALSE))</f>
        <v>Watson</v>
      </c>
    </row>
    <row r="86" spans="1:15" x14ac:dyDescent="0.3">
      <c r="A86">
        <v>3</v>
      </c>
      <c r="B86">
        <v>0</v>
      </c>
      <c r="C86">
        <v>19</v>
      </c>
      <c r="D86" t="s">
        <v>545</v>
      </c>
      <c r="E86">
        <v>2</v>
      </c>
      <c r="F86">
        <v>10852</v>
      </c>
      <c r="G86" t="s">
        <v>330</v>
      </c>
      <c r="H86">
        <v>83</v>
      </c>
      <c r="I86">
        <f t="shared" si="4"/>
        <v>3</v>
      </c>
      <c r="J86">
        <f t="shared" si="5"/>
        <v>0</v>
      </c>
      <c r="K86">
        <f t="shared" si="6"/>
        <v>19</v>
      </c>
      <c r="L86" t="str">
        <f t="shared" si="7"/>
        <v>Amsterdam Lions</v>
      </c>
      <c r="M86" t="str">
        <f>IF($F86=0,"",VLOOKUP($F86,'Draft List'!$D$4:$G$1177,M$2,FALSE))</f>
        <v>LF</v>
      </c>
      <c r="N86" t="str">
        <f>IF($F86=0,"",VLOOKUP($F86,'Draft List'!$D$4:$G$1177,N$2,FALSE))</f>
        <v>Manuel</v>
      </c>
      <c r="O86" t="str">
        <f>IF($F86=0,"",VLOOKUP($F86,'Draft List'!$D$4:$G$1177,O$2,FALSE))</f>
        <v>Valdespino</v>
      </c>
    </row>
    <row r="87" spans="1:15" x14ac:dyDescent="0.3">
      <c r="A87">
        <v>3</v>
      </c>
      <c r="B87">
        <v>0</v>
      </c>
      <c r="C87">
        <v>20</v>
      </c>
      <c r="D87" t="s">
        <v>260</v>
      </c>
      <c r="E87">
        <v>3</v>
      </c>
      <c r="F87">
        <v>7766</v>
      </c>
      <c r="G87" t="s">
        <v>330</v>
      </c>
      <c r="H87">
        <v>84</v>
      </c>
      <c r="I87">
        <f t="shared" si="4"/>
        <v>3</v>
      </c>
      <c r="J87">
        <f t="shared" si="5"/>
        <v>0</v>
      </c>
      <c r="K87">
        <f t="shared" si="6"/>
        <v>20</v>
      </c>
      <c r="L87" t="str">
        <f t="shared" si="7"/>
        <v>London Underground</v>
      </c>
      <c r="M87" t="str">
        <f>IF($F87=0,"",VLOOKUP($F87,'Draft List'!$D$4:$G$1177,M$2,FALSE))</f>
        <v>1B</v>
      </c>
      <c r="N87" t="str">
        <f>IF($F87=0,"",VLOOKUP($F87,'Draft List'!$D$4:$G$1177,N$2,FALSE))</f>
        <v>Jeff</v>
      </c>
      <c r="O87" t="str">
        <f>IF($F87=0,"",VLOOKUP($F87,'Draft List'!$D$4:$G$1177,O$2,FALSE))</f>
        <v>Bass</v>
      </c>
    </row>
    <row r="88" spans="1:15" x14ac:dyDescent="0.3">
      <c r="A88">
        <v>3</v>
      </c>
      <c r="B88">
        <v>0</v>
      </c>
      <c r="C88">
        <v>21</v>
      </c>
      <c r="D88" t="s">
        <v>256</v>
      </c>
      <c r="E88">
        <v>17</v>
      </c>
      <c r="F88">
        <v>15968</v>
      </c>
      <c r="G88" t="s">
        <v>330</v>
      </c>
      <c r="H88">
        <v>85</v>
      </c>
      <c r="I88">
        <f t="shared" si="4"/>
        <v>3</v>
      </c>
      <c r="J88">
        <f t="shared" si="5"/>
        <v>0</v>
      </c>
      <c r="K88">
        <f t="shared" si="6"/>
        <v>21</v>
      </c>
      <c r="L88" t="str">
        <f t="shared" si="7"/>
        <v>Kalamazoo Badgers</v>
      </c>
      <c r="M88" t="str">
        <f>IF($F88=0,"",VLOOKUP($F88,'Draft List'!$D$4:$G$1177,M$2,FALSE))</f>
        <v>C</v>
      </c>
      <c r="N88" t="str">
        <f>IF($F88=0,"",VLOOKUP($F88,'Draft List'!$D$4:$G$1177,N$2,FALSE))</f>
        <v>Taro</v>
      </c>
      <c r="O88" t="str">
        <f>IF($F88=0,"",VLOOKUP($F88,'Draft List'!$D$4:$G$1177,O$2,FALSE))</f>
        <v>Okamoto</v>
      </c>
    </row>
    <row r="89" spans="1:15" x14ac:dyDescent="0.3">
      <c r="A89">
        <v>3</v>
      </c>
      <c r="B89">
        <v>0</v>
      </c>
      <c r="C89">
        <v>22</v>
      </c>
      <c r="D89" t="s">
        <v>266</v>
      </c>
      <c r="E89">
        <v>8</v>
      </c>
      <c r="F89">
        <v>8966</v>
      </c>
      <c r="G89" t="s">
        <v>330</v>
      </c>
      <c r="H89">
        <v>86</v>
      </c>
      <c r="I89">
        <f t="shared" si="4"/>
        <v>3</v>
      </c>
      <c r="J89">
        <f t="shared" si="5"/>
        <v>0</v>
      </c>
      <c r="K89">
        <f t="shared" si="6"/>
        <v>22</v>
      </c>
      <c r="L89" t="str">
        <f t="shared" si="7"/>
        <v>New Orleans Trendsetters</v>
      </c>
      <c r="M89" t="str">
        <f>IF($F89=0,"",VLOOKUP($F89,'Draft List'!$D$4:$G$1177,M$2,FALSE))</f>
        <v>RF</v>
      </c>
      <c r="N89" t="str">
        <f>IF($F89=0,"",VLOOKUP($F89,'Draft List'!$D$4:$G$1177,N$2,FALSE))</f>
        <v>Brian</v>
      </c>
      <c r="O89" t="str">
        <f>IF($F89=0,"",VLOOKUP($F89,'Draft List'!$D$4:$G$1177,O$2,FALSE))</f>
        <v>Watkins</v>
      </c>
    </row>
    <row r="90" spans="1:15" x14ac:dyDescent="0.3">
      <c r="A90">
        <v>3</v>
      </c>
      <c r="B90">
        <v>0</v>
      </c>
      <c r="C90">
        <v>23</v>
      </c>
      <c r="D90" t="s">
        <v>832</v>
      </c>
      <c r="E90">
        <v>24</v>
      </c>
      <c r="F90">
        <v>10421</v>
      </c>
      <c r="G90" t="s">
        <v>330</v>
      </c>
      <c r="H90">
        <v>87</v>
      </c>
      <c r="I90">
        <f t="shared" si="4"/>
        <v>3</v>
      </c>
      <c r="J90">
        <f t="shared" si="5"/>
        <v>0</v>
      </c>
      <c r="K90">
        <f t="shared" si="6"/>
        <v>23</v>
      </c>
      <c r="L90" t="str">
        <f t="shared" si="7"/>
        <v>Yuma Arroyos</v>
      </c>
      <c r="M90" t="str">
        <f>IF($F90=0,"",VLOOKUP($F90,'Draft List'!$D$4:$G$1177,M$2,FALSE))</f>
        <v>SP</v>
      </c>
      <c r="N90" t="str">
        <f>IF($F90=0,"",VLOOKUP($F90,'Draft List'!$D$4:$G$1177,N$2,FALSE))</f>
        <v>Vicente</v>
      </c>
      <c r="O90" t="str">
        <f>IF($F90=0,"",VLOOKUP($F90,'Draft List'!$D$4:$G$1177,O$2,FALSE))</f>
        <v>Soto</v>
      </c>
    </row>
    <row r="91" spans="1:15" x14ac:dyDescent="0.3">
      <c r="A91">
        <v>3</v>
      </c>
      <c r="B91">
        <v>0</v>
      </c>
      <c r="C91">
        <v>24</v>
      </c>
      <c r="D91" t="s">
        <v>267</v>
      </c>
      <c r="E91">
        <v>16</v>
      </c>
      <c r="F91">
        <v>10873</v>
      </c>
      <c r="G91" t="s">
        <v>330</v>
      </c>
      <c r="H91">
        <v>88</v>
      </c>
      <c r="I91">
        <f t="shared" si="4"/>
        <v>3</v>
      </c>
      <c r="J91">
        <f t="shared" si="5"/>
        <v>0</v>
      </c>
      <c r="K91">
        <f t="shared" si="6"/>
        <v>24</v>
      </c>
      <c r="L91" t="str">
        <f t="shared" si="7"/>
        <v>Fargo Dinosaurs</v>
      </c>
      <c r="M91" t="str">
        <f>IF($F91=0,"",VLOOKUP($F91,'Draft List'!$D$4:$G$1177,M$2,FALSE))</f>
        <v>2B</v>
      </c>
      <c r="N91" t="str">
        <f>IF($F91=0,"",VLOOKUP($F91,'Draft List'!$D$4:$G$1177,N$2,FALSE))</f>
        <v>Ernesto</v>
      </c>
      <c r="O91" t="str">
        <f>IF($F91=0,"",VLOOKUP($F91,'Draft List'!$D$4:$G$1177,O$2,FALSE))</f>
        <v>Román</v>
      </c>
    </row>
    <row r="92" spans="1:15" x14ac:dyDescent="0.3">
      <c r="A92">
        <v>3</v>
      </c>
      <c r="B92">
        <v>0</v>
      </c>
      <c r="C92">
        <v>25</v>
      </c>
      <c r="D92" t="s">
        <v>258</v>
      </c>
      <c r="E92">
        <v>11</v>
      </c>
      <c r="F92">
        <v>12724</v>
      </c>
      <c r="G92" t="s">
        <v>330</v>
      </c>
      <c r="H92">
        <v>89</v>
      </c>
      <c r="I92">
        <f t="shared" si="4"/>
        <v>3</v>
      </c>
      <c r="J92">
        <f t="shared" si="5"/>
        <v>0</v>
      </c>
      <c r="K92">
        <f t="shared" si="6"/>
        <v>25</v>
      </c>
      <c r="L92" t="str">
        <f t="shared" si="7"/>
        <v>West Virginia Alleghenies</v>
      </c>
      <c r="M92" t="str">
        <f>IF($F92=0,"",VLOOKUP($F92,'Draft List'!$D$4:$G$1177,M$2,FALSE))</f>
        <v>CL</v>
      </c>
      <c r="N92" t="str">
        <f>IF($F92=0,"",VLOOKUP($F92,'Draft List'!$D$4:$G$1177,N$2,FALSE))</f>
        <v>Mike</v>
      </c>
      <c r="O92" t="str">
        <f>IF($F92=0,"",VLOOKUP($F92,'Draft List'!$D$4:$G$1177,O$2,FALSE))</f>
        <v>House</v>
      </c>
    </row>
    <row r="93" spans="1:15" x14ac:dyDescent="0.3">
      <c r="A93">
        <v>3</v>
      </c>
      <c r="B93">
        <v>0</v>
      </c>
      <c r="C93">
        <v>26</v>
      </c>
      <c r="D93" t="s">
        <v>545</v>
      </c>
      <c r="E93">
        <v>2</v>
      </c>
      <c r="F93">
        <v>16781</v>
      </c>
      <c r="G93" t="s">
        <v>330</v>
      </c>
      <c r="H93">
        <v>90</v>
      </c>
      <c r="I93">
        <f t="shared" si="4"/>
        <v>3</v>
      </c>
      <c r="J93">
        <f t="shared" si="5"/>
        <v>0</v>
      </c>
      <c r="K93">
        <f t="shared" si="6"/>
        <v>26</v>
      </c>
      <c r="L93" t="str">
        <f t="shared" si="7"/>
        <v>Amsterdam Lions</v>
      </c>
      <c r="M93" t="str">
        <f>IF($F93=0,"",VLOOKUP($F93,'Draft List'!$D$4:$G$1177,M$2,FALSE))</f>
        <v>SP</v>
      </c>
      <c r="N93" t="str">
        <f>IF($F93=0,"",VLOOKUP($F93,'Draft List'!$D$4:$G$1177,N$2,FALSE))</f>
        <v>Kick</v>
      </c>
      <c r="O93" t="str">
        <f>IF($F93=0,"",VLOOKUP($F93,'Draft List'!$D$4:$G$1177,O$2,FALSE))</f>
        <v>Kools</v>
      </c>
    </row>
    <row r="94" spans="1:15" x14ac:dyDescent="0.3">
      <c r="A94">
        <v>3</v>
      </c>
      <c r="B94">
        <v>0</v>
      </c>
      <c r="C94">
        <v>27</v>
      </c>
      <c r="D94" t="s">
        <v>544</v>
      </c>
      <c r="E94">
        <v>162</v>
      </c>
      <c r="F94">
        <v>14051</v>
      </c>
      <c r="G94" t="s">
        <v>330</v>
      </c>
      <c r="H94">
        <v>91</v>
      </c>
      <c r="I94">
        <f t="shared" si="4"/>
        <v>3</v>
      </c>
      <c r="J94">
        <f t="shared" si="5"/>
        <v>0</v>
      </c>
      <c r="K94">
        <f t="shared" si="6"/>
        <v>27</v>
      </c>
      <c r="L94" t="str">
        <f t="shared" si="7"/>
        <v>San Juan Coqui</v>
      </c>
      <c r="M94" t="str">
        <f>IF($F94=0,"",VLOOKUP($F94,'Draft List'!$D$4:$G$1177,M$2,FALSE))</f>
        <v>CF</v>
      </c>
      <c r="N94" t="str">
        <f>IF($F94=0,"",VLOOKUP($F94,'Draft List'!$D$4:$G$1177,N$2,FALSE))</f>
        <v>Liam</v>
      </c>
      <c r="O94" t="str">
        <f>IF($F94=0,"",VLOOKUP($F94,'Draft List'!$D$4:$G$1177,O$2,FALSE))</f>
        <v>Marshland</v>
      </c>
    </row>
    <row r="95" spans="1:15" x14ac:dyDescent="0.3">
      <c r="A95">
        <v>3</v>
      </c>
      <c r="B95">
        <v>0</v>
      </c>
      <c r="C95">
        <v>28</v>
      </c>
      <c r="D95" t="s">
        <v>549</v>
      </c>
      <c r="E95">
        <v>163</v>
      </c>
      <c r="F95">
        <v>5129</v>
      </c>
      <c r="G95" t="s">
        <v>330</v>
      </c>
      <c r="H95">
        <v>92</v>
      </c>
      <c r="I95">
        <f t="shared" si="4"/>
        <v>3</v>
      </c>
      <c r="J95">
        <f t="shared" si="5"/>
        <v>0</v>
      </c>
      <c r="K95">
        <f t="shared" si="6"/>
        <v>28</v>
      </c>
      <c r="L95" t="str">
        <f t="shared" si="7"/>
        <v>Havana Leones</v>
      </c>
      <c r="M95" t="str">
        <f>IF($F95=0,"",VLOOKUP($F95,'Draft List'!$D$4:$G$1177,M$2,FALSE))</f>
        <v>2B</v>
      </c>
      <c r="N95" t="str">
        <f>IF($F95=0,"",VLOOKUP($F95,'Draft List'!$D$4:$G$1177,N$2,FALSE))</f>
        <v>Ernesto</v>
      </c>
      <c r="O95" t="str">
        <f>IF($F95=0,"",VLOOKUP($F95,'Draft List'!$D$4:$G$1177,O$2,FALSE))</f>
        <v>Pérez</v>
      </c>
    </row>
    <row r="96" spans="1:15" x14ac:dyDescent="0.3">
      <c r="A96">
        <v>3</v>
      </c>
      <c r="B96">
        <v>0</v>
      </c>
      <c r="C96">
        <v>29</v>
      </c>
      <c r="D96" t="s">
        <v>548</v>
      </c>
      <c r="E96">
        <v>159</v>
      </c>
      <c r="F96">
        <v>13231</v>
      </c>
      <c r="G96" t="s">
        <v>330</v>
      </c>
      <c r="H96">
        <v>93</v>
      </c>
      <c r="I96">
        <f t="shared" si="4"/>
        <v>3</v>
      </c>
      <c r="J96">
        <f t="shared" si="5"/>
        <v>0</v>
      </c>
      <c r="K96">
        <f t="shared" si="6"/>
        <v>29</v>
      </c>
      <c r="L96" t="str">
        <f t="shared" si="7"/>
        <v>Neo-Tokyo Akira</v>
      </c>
      <c r="M96" t="str">
        <f>IF($F96=0,"",VLOOKUP($F96,'Draft List'!$D$4:$G$1177,M$2,FALSE))</f>
        <v>1B</v>
      </c>
      <c r="N96" t="str">
        <f>IF($F96=0,"",VLOOKUP($F96,'Draft List'!$D$4:$G$1177,N$2,FALSE))</f>
        <v>Sean</v>
      </c>
      <c r="O96" t="str">
        <f>IF($F96=0,"",VLOOKUP($F96,'Draft List'!$D$4:$G$1177,O$2,FALSE))</f>
        <v>Barrett</v>
      </c>
    </row>
    <row r="97" spans="1:15" x14ac:dyDescent="0.3">
      <c r="A97">
        <v>3</v>
      </c>
      <c r="B97">
        <v>0</v>
      </c>
      <c r="C97">
        <v>30</v>
      </c>
      <c r="D97" t="s">
        <v>550</v>
      </c>
      <c r="E97">
        <v>161</v>
      </c>
      <c r="F97">
        <v>13164</v>
      </c>
      <c r="G97" t="s">
        <v>330</v>
      </c>
      <c r="H97">
        <v>94</v>
      </c>
      <c r="I97">
        <f t="shared" si="4"/>
        <v>3</v>
      </c>
      <c r="J97">
        <f t="shared" si="5"/>
        <v>0</v>
      </c>
      <c r="K97">
        <f t="shared" si="6"/>
        <v>30</v>
      </c>
      <c r="L97" t="str">
        <f t="shared" si="7"/>
        <v>Shin Seiki Evas</v>
      </c>
      <c r="M97" t="str">
        <f>IF($F97=0,"",VLOOKUP($F97,'Draft List'!$D$4:$G$1177,M$2,FALSE))</f>
        <v>SP</v>
      </c>
      <c r="N97" t="str">
        <f>IF($F97=0,"",VLOOKUP($F97,'Draft List'!$D$4:$G$1177,N$2,FALSE))</f>
        <v>Meiji</v>
      </c>
      <c r="O97" t="str">
        <f>IF($F97=0,"",VLOOKUP($F97,'Draft List'!$D$4:$G$1177,O$2,FALSE))</f>
        <v>Ishikawa</v>
      </c>
    </row>
    <row r="98" spans="1:15" x14ac:dyDescent="0.3">
      <c r="A98">
        <v>3</v>
      </c>
      <c r="B98">
        <v>0</v>
      </c>
      <c r="C98">
        <v>31</v>
      </c>
      <c r="D98" t="s">
        <v>259</v>
      </c>
      <c r="E98">
        <v>10</v>
      </c>
      <c r="F98">
        <v>12394</v>
      </c>
      <c r="G98" t="s">
        <v>330</v>
      </c>
      <c r="H98">
        <v>95</v>
      </c>
      <c r="I98">
        <f t="shared" si="4"/>
        <v>3</v>
      </c>
      <c r="J98">
        <f t="shared" si="5"/>
        <v>0</v>
      </c>
      <c r="K98">
        <f t="shared" si="6"/>
        <v>31</v>
      </c>
      <c r="L98" t="str">
        <f t="shared" si="7"/>
        <v>Kentucky Thoroughbreds</v>
      </c>
      <c r="M98" t="str">
        <f>IF($F98=0,"",VLOOKUP($F98,'Draft List'!$D$4:$G$1177,M$2,FALSE))</f>
        <v>CF</v>
      </c>
      <c r="N98" t="str">
        <f>IF($F98=0,"",VLOOKUP($F98,'Draft List'!$D$4:$G$1177,N$2,FALSE))</f>
        <v>Yataro</v>
      </c>
      <c r="O98" t="str">
        <f>IF($F98=0,"",VLOOKUP($F98,'Draft List'!$D$4:$G$1177,O$2,FALSE))</f>
        <v>Takaki</v>
      </c>
    </row>
    <row r="99" spans="1:15" x14ac:dyDescent="0.3">
      <c r="A99">
        <v>3</v>
      </c>
      <c r="B99">
        <v>0</v>
      </c>
      <c r="C99">
        <v>32</v>
      </c>
      <c r="D99" t="s">
        <v>258</v>
      </c>
      <c r="E99">
        <v>11</v>
      </c>
      <c r="F99">
        <v>10319</v>
      </c>
      <c r="G99" t="s">
        <v>330</v>
      </c>
      <c r="H99">
        <v>96</v>
      </c>
      <c r="I99">
        <f t="shared" si="4"/>
        <v>3</v>
      </c>
      <c r="J99">
        <f t="shared" si="5"/>
        <v>0</v>
      </c>
      <c r="K99">
        <f t="shared" si="6"/>
        <v>32</v>
      </c>
      <c r="L99" t="str">
        <f t="shared" si="7"/>
        <v>West Virginia Alleghenies</v>
      </c>
      <c r="M99" t="str">
        <f>IF($F99=0,"",VLOOKUP($F99,'Draft List'!$D$4:$G$1177,M$2,FALSE))</f>
        <v>2B</v>
      </c>
      <c r="N99" t="str">
        <f>IF($F99=0,"",VLOOKUP($F99,'Draft List'!$D$4:$G$1177,N$2,FALSE))</f>
        <v>Ron</v>
      </c>
      <c r="O99" t="str">
        <f>IF($F99=0,"",VLOOKUP($F99,'Draft List'!$D$4:$G$1177,O$2,FALSE))</f>
        <v>Vaughn</v>
      </c>
    </row>
    <row r="100" spans="1:15" x14ac:dyDescent="0.3">
      <c r="A100">
        <v>3</v>
      </c>
      <c r="B100">
        <v>0</v>
      </c>
      <c r="C100">
        <v>33</v>
      </c>
      <c r="D100" t="s">
        <v>252</v>
      </c>
      <c r="E100">
        <v>19</v>
      </c>
      <c r="F100">
        <v>6356</v>
      </c>
      <c r="G100" t="s">
        <v>330</v>
      </c>
      <c r="H100">
        <v>97</v>
      </c>
      <c r="I100">
        <f t="shared" si="4"/>
        <v>3</v>
      </c>
      <c r="J100">
        <f t="shared" si="5"/>
        <v>0</v>
      </c>
      <c r="K100">
        <f t="shared" si="6"/>
        <v>33</v>
      </c>
      <c r="L100" t="str">
        <f t="shared" si="7"/>
        <v>Aurora Borealis</v>
      </c>
      <c r="M100" t="str">
        <f>IF($F100=0,"",VLOOKUP($F100,'Draft List'!$D$4:$G$1177,M$2,FALSE))</f>
        <v>RF</v>
      </c>
      <c r="N100" t="str">
        <f>IF($F100=0,"",VLOOKUP($F100,'Draft List'!$D$4:$G$1177,N$2,FALSE))</f>
        <v>Cristián</v>
      </c>
      <c r="O100" t="str">
        <f>IF($F100=0,"",VLOOKUP($F100,'Draft List'!$D$4:$G$1177,O$2,FALSE))</f>
        <v>Rodríguez</v>
      </c>
    </row>
    <row r="101" spans="1:15" x14ac:dyDescent="0.3">
      <c r="A101">
        <v>4</v>
      </c>
      <c r="B101">
        <v>0</v>
      </c>
      <c r="C101">
        <v>1</v>
      </c>
      <c r="D101" t="s">
        <v>832</v>
      </c>
      <c r="E101">
        <v>24</v>
      </c>
      <c r="F101">
        <v>7404</v>
      </c>
      <c r="G101" t="s">
        <v>330</v>
      </c>
      <c r="H101">
        <v>98</v>
      </c>
      <c r="I101">
        <f t="shared" si="4"/>
        <v>4</v>
      </c>
      <c r="J101">
        <f t="shared" si="5"/>
        <v>0</v>
      </c>
      <c r="K101">
        <f t="shared" si="6"/>
        <v>1</v>
      </c>
      <c r="L101" t="str">
        <f t="shared" si="7"/>
        <v>Yuma Arroyos</v>
      </c>
      <c r="M101" t="str">
        <f>IF($F101=0,"",VLOOKUP($F101,'Draft List'!$D$4:$G$1177,M$2,FALSE))</f>
        <v>RF</v>
      </c>
      <c r="N101" t="str">
        <f>IF($F101=0,"",VLOOKUP($F101,'Draft List'!$D$4:$G$1177,N$2,FALSE))</f>
        <v>David</v>
      </c>
      <c r="O101" t="str">
        <f>IF($F101=0,"",VLOOKUP($F101,'Draft List'!$D$4:$G$1177,O$2,FALSE))</f>
        <v>Hernández</v>
      </c>
    </row>
    <row r="102" spans="1:15" ht="15.75" customHeight="1" x14ac:dyDescent="0.3">
      <c r="A102">
        <v>4</v>
      </c>
      <c r="B102">
        <v>0</v>
      </c>
      <c r="C102">
        <v>2</v>
      </c>
      <c r="D102" t="s">
        <v>263</v>
      </c>
      <c r="E102">
        <v>15</v>
      </c>
      <c r="F102">
        <v>8723</v>
      </c>
      <c r="G102" t="s">
        <v>330</v>
      </c>
      <c r="H102">
        <v>99</v>
      </c>
      <c r="I102">
        <f t="shared" si="4"/>
        <v>4</v>
      </c>
      <c r="J102">
        <f t="shared" si="5"/>
        <v>0</v>
      </c>
      <c r="K102">
        <f t="shared" si="6"/>
        <v>2</v>
      </c>
      <c r="L102" t="str">
        <f t="shared" si="7"/>
        <v>Duluth Warriors</v>
      </c>
      <c r="M102" t="str">
        <f>IF($F102=0,"",VLOOKUP($F102,'Draft List'!$D$4:$G$1177,M$2,FALSE))</f>
        <v>SP</v>
      </c>
      <c r="N102" t="str">
        <f>IF($F102=0,"",VLOOKUP($F102,'Draft List'!$D$4:$G$1177,N$2,FALSE))</f>
        <v>Ronald</v>
      </c>
      <c r="O102" t="str">
        <f>IF($F102=0,"",VLOOKUP($F102,'Draft List'!$D$4:$G$1177,O$2,FALSE))</f>
        <v>Williams</v>
      </c>
    </row>
    <row r="103" spans="1:15" x14ac:dyDescent="0.3">
      <c r="A103">
        <v>4</v>
      </c>
      <c r="B103">
        <v>0</v>
      </c>
      <c r="C103">
        <v>3</v>
      </c>
      <c r="D103" t="s">
        <v>552</v>
      </c>
      <c r="E103">
        <v>167</v>
      </c>
      <c r="F103">
        <v>12465</v>
      </c>
      <c r="G103" t="s">
        <v>330</v>
      </c>
      <c r="H103">
        <v>100</v>
      </c>
      <c r="I103">
        <f t="shared" si="4"/>
        <v>4</v>
      </c>
      <c r="J103">
        <f t="shared" si="5"/>
        <v>0</v>
      </c>
      <c r="K103">
        <f t="shared" si="6"/>
        <v>3</v>
      </c>
      <c r="L103" t="str">
        <f t="shared" si="7"/>
        <v>Okinawa Shisa</v>
      </c>
      <c r="M103" t="str">
        <f>IF($F103=0,"",VLOOKUP($F103,'Draft List'!$D$4:$G$1177,M$2,FALSE))</f>
        <v>3B</v>
      </c>
      <c r="N103" t="str">
        <f>IF($F103=0,"",VLOOKUP($F103,'Draft List'!$D$4:$G$1177,N$2,FALSE))</f>
        <v>Raúl</v>
      </c>
      <c r="O103" t="str">
        <f>IF($F103=0,"",VLOOKUP($F103,'Draft List'!$D$4:$G$1177,O$2,FALSE))</f>
        <v>Cisneros</v>
      </c>
    </row>
    <row r="104" spans="1:15" x14ac:dyDescent="0.3">
      <c r="A104">
        <v>4</v>
      </c>
      <c r="B104">
        <v>0</v>
      </c>
      <c r="C104">
        <v>4</v>
      </c>
      <c r="D104" t="s">
        <v>675</v>
      </c>
      <c r="E104">
        <v>4</v>
      </c>
      <c r="F104">
        <v>6733</v>
      </c>
      <c r="G104" t="s">
        <v>330</v>
      </c>
      <c r="H104">
        <v>101</v>
      </c>
      <c r="I104">
        <f t="shared" si="4"/>
        <v>4</v>
      </c>
      <c r="J104">
        <f t="shared" si="5"/>
        <v>0</v>
      </c>
      <c r="K104">
        <f t="shared" si="6"/>
        <v>4</v>
      </c>
      <c r="L104" t="str">
        <f t="shared" si="7"/>
        <v>Manchester Maulers</v>
      </c>
      <c r="M104" t="str">
        <f>IF($F104=0,"",VLOOKUP($F104,'Draft List'!$D$4:$G$1177,M$2,FALSE))</f>
        <v>SP</v>
      </c>
      <c r="N104" t="str">
        <f>IF($F104=0,"",VLOOKUP($F104,'Draft List'!$D$4:$G$1177,N$2,FALSE))</f>
        <v>António</v>
      </c>
      <c r="O104" t="str">
        <f>IF($F104=0,"",VLOOKUP($F104,'Draft List'!$D$4:$G$1177,O$2,FALSE))</f>
        <v>Patino</v>
      </c>
    </row>
    <row r="105" spans="1:15" x14ac:dyDescent="0.3">
      <c r="A105">
        <v>4</v>
      </c>
      <c r="B105">
        <v>0</v>
      </c>
      <c r="C105">
        <v>5</v>
      </c>
      <c r="D105" t="s">
        <v>674</v>
      </c>
      <c r="E105">
        <v>7</v>
      </c>
      <c r="F105">
        <v>6429</v>
      </c>
      <c r="G105" t="s">
        <v>330</v>
      </c>
      <c r="H105">
        <v>102</v>
      </c>
      <c r="I105">
        <f t="shared" si="4"/>
        <v>4</v>
      </c>
      <c r="J105">
        <f t="shared" si="5"/>
        <v>0</v>
      </c>
      <c r="K105">
        <f t="shared" si="6"/>
        <v>5</v>
      </c>
      <c r="L105" t="str">
        <f t="shared" si="7"/>
        <v>Charleston Statesmen</v>
      </c>
      <c r="M105" t="str">
        <f>IF($F105=0,"",VLOOKUP($F105,'Draft List'!$D$4:$G$1177,M$2,FALSE))</f>
        <v>CL</v>
      </c>
      <c r="N105" t="str">
        <f>IF($F105=0,"",VLOOKUP($F105,'Draft List'!$D$4:$G$1177,N$2,FALSE))</f>
        <v>Suketsune</v>
      </c>
      <c r="O105" t="str">
        <f>IF($F105=0,"",VLOOKUP($F105,'Draft List'!$D$4:$G$1177,O$2,FALSE))</f>
        <v>Okamoto</v>
      </c>
    </row>
    <row r="106" spans="1:15" x14ac:dyDescent="0.3">
      <c r="A106">
        <v>4</v>
      </c>
      <c r="B106">
        <v>0</v>
      </c>
      <c r="C106">
        <v>6</v>
      </c>
      <c r="D106" t="s">
        <v>546</v>
      </c>
      <c r="E106">
        <v>164</v>
      </c>
      <c r="F106">
        <v>4642</v>
      </c>
      <c r="G106" t="s">
        <v>330</v>
      </c>
      <c r="H106">
        <v>103</v>
      </c>
      <c r="I106">
        <f t="shared" si="4"/>
        <v>4</v>
      </c>
      <c r="J106">
        <f t="shared" si="5"/>
        <v>0</v>
      </c>
      <c r="K106">
        <f t="shared" si="6"/>
        <v>6</v>
      </c>
      <c r="L106" t="str">
        <f t="shared" si="7"/>
        <v>Scottish Claymores</v>
      </c>
      <c r="M106" t="str">
        <f>IF($F106=0,"",VLOOKUP($F106,'Draft List'!$D$4:$G$1177,M$2,FALSE))</f>
        <v>1B</v>
      </c>
      <c r="N106" t="str">
        <f>IF($F106=0,"",VLOOKUP($F106,'Draft List'!$D$4:$G$1177,N$2,FALSE))</f>
        <v>Lorenzo</v>
      </c>
      <c r="O106" t="str">
        <f>IF($F106=0,"",VLOOKUP($F106,'Draft List'!$D$4:$G$1177,O$2,FALSE))</f>
        <v>Maldonado</v>
      </c>
    </row>
    <row r="107" spans="1:15" x14ac:dyDescent="0.3">
      <c r="A107">
        <v>4</v>
      </c>
      <c r="B107">
        <v>0</v>
      </c>
      <c r="C107">
        <v>7</v>
      </c>
      <c r="D107" t="s">
        <v>834</v>
      </c>
      <c r="E107">
        <v>13</v>
      </c>
      <c r="F107">
        <v>7606</v>
      </c>
      <c r="G107" t="s">
        <v>330</v>
      </c>
      <c r="H107">
        <v>104</v>
      </c>
      <c r="I107">
        <f t="shared" si="4"/>
        <v>4</v>
      </c>
      <c r="J107">
        <f t="shared" si="5"/>
        <v>0</v>
      </c>
      <c r="K107">
        <f t="shared" si="6"/>
        <v>7</v>
      </c>
      <c r="L107" t="str">
        <f t="shared" si="7"/>
        <v>Madison Malts</v>
      </c>
      <c r="M107" t="str">
        <f>IF($F107=0,"",VLOOKUP($F107,'Draft List'!$D$4:$G$1177,M$2,FALSE))</f>
        <v>RF</v>
      </c>
      <c r="N107" t="str">
        <f>IF($F107=0,"",VLOOKUP($F107,'Draft List'!$D$4:$G$1177,N$2,FALSE))</f>
        <v>Lucas</v>
      </c>
      <c r="O107" t="str">
        <f>IF($F107=0,"",VLOOKUP($F107,'Draft List'!$D$4:$G$1177,O$2,FALSE))</f>
        <v>Fullerton</v>
      </c>
    </row>
    <row r="108" spans="1:15" x14ac:dyDescent="0.3">
      <c r="A108">
        <v>4</v>
      </c>
      <c r="B108">
        <v>0</v>
      </c>
      <c r="C108">
        <v>8</v>
      </c>
      <c r="D108" t="s">
        <v>271</v>
      </c>
      <c r="E108">
        <v>12</v>
      </c>
      <c r="F108">
        <v>13157</v>
      </c>
      <c r="G108" t="s">
        <v>330</v>
      </c>
      <c r="H108">
        <v>105</v>
      </c>
      <c r="I108">
        <f t="shared" si="4"/>
        <v>4</v>
      </c>
      <c r="J108">
        <f t="shared" si="5"/>
        <v>0</v>
      </c>
      <c r="K108">
        <f t="shared" si="6"/>
        <v>8</v>
      </c>
      <c r="L108" t="str">
        <f t="shared" si="7"/>
        <v>San Antonio Calzones of Laredo</v>
      </c>
      <c r="M108" t="str">
        <f>IF($F108=0,"",VLOOKUP($F108,'Draft List'!$D$4:$G$1177,M$2,FALSE))</f>
        <v>RP</v>
      </c>
      <c r="N108" t="str">
        <f>IF($F108=0,"",VLOOKUP($F108,'Draft List'!$D$4:$G$1177,N$2,FALSE))</f>
        <v>Brad</v>
      </c>
      <c r="O108" t="str">
        <f>IF($F108=0,"",VLOOKUP($F108,'Draft List'!$D$4:$G$1177,O$2,FALSE))</f>
        <v>Simpson</v>
      </c>
    </row>
    <row r="109" spans="1:15" x14ac:dyDescent="0.3">
      <c r="A109">
        <v>4</v>
      </c>
      <c r="B109">
        <v>0</v>
      </c>
      <c r="C109">
        <v>9</v>
      </c>
      <c r="D109" t="s">
        <v>832</v>
      </c>
      <c r="E109">
        <v>24</v>
      </c>
      <c r="F109">
        <v>10815</v>
      </c>
      <c r="G109" t="s">
        <v>330</v>
      </c>
      <c r="H109">
        <v>106</v>
      </c>
      <c r="I109">
        <f t="shared" si="4"/>
        <v>4</v>
      </c>
      <c r="J109">
        <f t="shared" si="5"/>
        <v>0</v>
      </c>
      <c r="K109">
        <f t="shared" si="6"/>
        <v>9</v>
      </c>
      <c r="L109" t="str">
        <f t="shared" si="7"/>
        <v>Yuma Arroyos</v>
      </c>
      <c r="M109" t="str">
        <f>IF($F109=0,"",VLOOKUP($F109,'Draft List'!$D$4:$G$1177,M$2,FALSE))</f>
        <v>SP</v>
      </c>
      <c r="N109" t="str">
        <f>IF($F109=0,"",VLOOKUP($F109,'Draft List'!$D$4:$G$1177,N$2,FALSE))</f>
        <v>Mark</v>
      </c>
      <c r="O109" t="str">
        <f>IF($F109=0,"",VLOOKUP($F109,'Draft List'!$D$4:$G$1177,O$2,FALSE))</f>
        <v>Angus</v>
      </c>
    </row>
    <row r="110" spans="1:15" x14ac:dyDescent="0.3">
      <c r="A110">
        <v>4</v>
      </c>
      <c r="B110">
        <v>0</v>
      </c>
      <c r="C110">
        <v>10</v>
      </c>
      <c r="D110" t="s">
        <v>674</v>
      </c>
      <c r="E110">
        <v>7</v>
      </c>
      <c r="F110">
        <v>9175</v>
      </c>
      <c r="G110" t="s">
        <v>330</v>
      </c>
      <c r="H110">
        <v>107</v>
      </c>
      <c r="I110">
        <f t="shared" si="4"/>
        <v>4</v>
      </c>
      <c r="J110">
        <f t="shared" si="5"/>
        <v>0</v>
      </c>
      <c r="K110">
        <f t="shared" si="6"/>
        <v>10</v>
      </c>
      <c r="L110" t="str">
        <f t="shared" si="7"/>
        <v>Charleston Statesmen</v>
      </c>
      <c r="M110" t="str">
        <f>IF($F110=0,"",VLOOKUP($F110,'Draft List'!$D$4:$G$1177,M$2,FALSE))</f>
        <v>CL</v>
      </c>
      <c r="N110" t="str">
        <f>IF($F110=0,"",VLOOKUP($F110,'Draft List'!$D$4:$G$1177,N$2,FALSE))</f>
        <v>Héctor</v>
      </c>
      <c r="O110" t="str">
        <f>IF($F110=0,"",VLOOKUP($F110,'Draft List'!$D$4:$G$1177,O$2,FALSE))</f>
        <v>Morales</v>
      </c>
    </row>
    <row r="111" spans="1:15" x14ac:dyDescent="0.3">
      <c r="A111">
        <v>4</v>
      </c>
      <c r="B111">
        <v>0</v>
      </c>
      <c r="C111">
        <v>11</v>
      </c>
      <c r="D111" t="s">
        <v>545</v>
      </c>
      <c r="E111">
        <v>2</v>
      </c>
      <c r="F111">
        <v>6205</v>
      </c>
      <c r="G111" t="s">
        <v>330</v>
      </c>
      <c r="H111">
        <v>108</v>
      </c>
      <c r="I111">
        <f t="shared" si="4"/>
        <v>4</v>
      </c>
      <c r="J111">
        <f t="shared" si="5"/>
        <v>0</v>
      </c>
      <c r="K111">
        <f t="shared" si="6"/>
        <v>11</v>
      </c>
      <c r="L111" t="str">
        <f t="shared" si="7"/>
        <v>Amsterdam Lions</v>
      </c>
      <c r="M111" t="str">
        <f>IF($F111=0,"",VLOOKUP($F111,'Draft List'!$D$4:$G$1177,M$2,FALSE))</f>
        <v>C</v>
      </c>
      <c r="N111" t="str">
        <f>IF($F111=0,"",VLOOKUP($F111,'Draft List'!$D$4:$G$1177,N$2,FALSE))</f>
        <v>Dennis</v>
      </c>
      <c r="O111" t="str">
        <f>IF($F111=0,"",VLOOKUP($F111,'Draft List'!$D$4:$G$1177,O$2,FALSE))</f>
        <v>Chew</v>
      </c>
    </row>
    <row r="112" spans="1:15" x14ac:dyDescent="0.3">
      <c r="A112">
        <v>4</v>
      </c>
      <c r="B112">
        <v>0</v>
      </c>
      <c r="C112">
        <v>12</v>
      </c>
      <c r="D112" t="s">
        <v>552</v>
      </c>
      <c r="E112">
        <v>167</v>
      </c>
      <c r="F112">
        <v>13191</v>
      </c>
      <c r="G112" t="s">
        <v>330</v>
      </c>
      <c r="H112">
        <v>109</v>
      </c>
      <c r="I112">
        <f t="shared" si="4"/>
        <v>4</v>
      </c>
      <c r="J112">
        <f t="shared" si="5"/>
        <v>0</v>
      </c>
      <c r="K112">
        <f t="shared" si="6"/>
        <v>12</v>
      </c>
      <c r="L112" t="str">
        <f t="shared" si="7"/>
        <v>Okinawa Shisa</v>
      </c>
      <c r="M112" t="str">
        <f>IF($F112=0,"",VLOOKUP($F112,'Draft List'!$D$4:$G$1177,M$2,FALSE))</f>
        <v>SS</v>
      </c>
      <c r="N112" t="str">
        <f>IF($F112=0,"",VLOOKUP($F112,'Draft List'!$D$4:$G$1177,N$2,FALSE))</f>
        <v>John</v>
      </c>
      <c r="O112" t="str">
        <f>IF($F112=0,"",VLOOKUP($F112,'Draft List'!$D$4:$G$1177,O$2,FALSE))</f>
        <v>Sheehan</v>
      </c>
    </row>
    <row r="113" spans="1:15" x14ac:dyDescent="0.3">
      <c r="A113">
        <v>4</v>
      </c>
      <c r="B113">
        <v>0</v>
      </c>
      <c r="C113">
        <v>13</v>
      </c>
      <c r="D113" t="s">
        <v>544</v>
      </c>
      <c r="E113">
        <v>162</v>
      </c>
      <c r="F113">
        <v>15365</v>
      </c>
      <c r="G113" t="s">
        <v>330</v>
      </c>
      <c r="H113">
        <v>110</v>
      </c>
      <c r="I113">
        <f t="shared" si="4"/>
        <v>4</v>
      </c>
      <c r="J113">
        <f t="shared" si="5"/>
        <v>0</v>
      </c>
      <c r="K113">
        <f t="shared" si="6"/>
        <v>13</v>
      </c>
      <c r="L113" t="str">
        <f t="shared" si="7"/>
        <v>San Juan Coqui</v>
      </c>
      <c r="M113" t="str">
        <f>IF($F113=0,"",VLOOKUP($F113,'Draft List'!$D$4:$G$1177,M$2,FALSE))</f>
        <v>2B</v>
      </c>
      <c r="N113" t="str">
        <f>IF($F113=0,"",VLOOKUP($F113,'Draft List'!$D$4:$G$1177,N$2,FALSE))</f>
        <v>Toyokazu</v>
      </c>
      <c r="O113" t="str">
        <f>IF($F113=0,"",VLOOKUP($F113,'Draft List'!$D$4:$G$1177,O$2,FALSE))</f>
        <v>Kodo</v>
      </c>
    </row>
    <row r="114" spans="1:15" x14ac:dyDescent="0.3">
      <c r="A114">
        <v>4</v>
      </c>
      <c r="B114">
        <v>0</v>
      </c>
      <c r="C114">
        <v>14</v>
      </c>
      <c r="D114" t="s">
        <v>255</v>
      </c>
      <c r="E114">
        <v>21</v>
      </c>
      <c r="F114">
        <v>8352</v>
      </c>
      <c r="G114" t="s">
        <v>330</v>
      </c>
      <c r="H114">
        <v>111</v>
      </c>
      <c r="I114">
        <f t="shared" si="4"/>
        <v>4</v>
      </c>
      <c r="J114">
        <f t="shared" si="5"/>
        <v>0</v>
      </c>
      <c r="K114">
        <f t="shared" si="6"/>
        <v>14</v>
      </c>
      <c r="L114" t="str">
        <f t="shared" si="7"/>
        <v>Palm Springs Codgers</v>
      </c>
      <c r="M114" t="str">
        <f>IF($F114=0,"",VLOOKUP($F114,'Draft List'!$D$4:$G$1177,M$2,FALSE))</f>
        <v>RF</v>
      </c>
      <c r="N114" t="str">
        <f>IF($F114=0,"",VLOOKUP($F114,'Draft List'!$D$4:$G$1177,N$2,FALSE))</f>
        <v>Aaron</v>
      </c>
      <c r="O114" t="str">
        <f>IF($F114=0,"",VLOOKUP($F114,'Draft List'!$D$4:$G$1177,O$2,FALSE))</f>
        <v>Jenkins</v>
      </c>
    </row>
    <row r="115" spans="1:15" x14ac:dyDescent="0.3">
      <c r="A115">
        <v>4</v>
      </c>
      <c r="B115">
        <v>0</v>
      </c>
      <c r="C115">
        <v>15</v>
      </c>
      <c r="D115" t="s">
        <v>260</v>
      </c>
      <c r="E115">
        <v>3</v>
      </c>
      <c r="F115">
        <v>8903</v>
      </c>
      <c r="G115" t="s">
        <v>330</v>
      </c>
      <c r="H115">
        <v>112</v>
      </c>
      <c r="I115">
        <f t="shared" si="4"/>
        <v>4</v>
      </c>
      <c r="J115">
        <f t="shared" si="5"/>
        <v>0</v>
      </c>
      <c r="K115">
        <f t="shared" si="6"/>
        <v>15</v>
      </c>
      <c r="L115" t="str">
        <f t="shared" si="7"/>
        <v>London Underground</v>
      </c>
      <c r="M115" t="str">
        <f>IF($F115=0,"",VLOOKUP($F115,'Draft List'!$D$4:$G$1177,M$2,FALSE))</f>
        <v>CL</v>
      </c>
      <c r="N115" t="str">
        <f>IF($F115=0,"",VLOOKUP($F115,'Draft List'!$D$4:$G$1177,N$2,FALSE))</f>
        <v>Ismael</v>
      </c>
      <c r="O115" t="str">
        <f>IF($F115=0,"",VLOOKUP($F115,'Draft List'!$D$4:$G$1177,O$2,FALSE))</f>
        <v>Morales</v>
      </c>
    </row>
    <row r="116" spans="1:15" x14ac:dyDescent="0.3">
      <c r="A116">
        <v>4</v>
      </c>
      <c r="B116">
        <v>0</v>
      </c>
      <c r="C116">
        <v>16</v>
      </c>
      <c r="D116" t="s">
        <v>253</v>
      </c>
      <c r="E116">
        <v>22</v>
      </c>
      <c r="F116">
        <v>5502</v>
      </c>
      <c r="G116" t="s">
        <v>330</v>
      </c>
      <c r="H116">
        <v>113</v>
      </c>
      <c r="I116">
        <f t="shared" si="4"/>
        <v>4</v>
      </c>
      <c r="J116">
        <f t="shared" si="5"/>
        <v>0</v>
      </c>
      <c r="K116">
        <f t="shared" si="6"/>
        <v>16</v>
      </c>
      <c r="L116" t="str">
        <f t="shared" si="7"/>
        <v>Reno Zephyrs</v>
      </c>
      <c r="M116" t="str">
        <f>IF($F116=0,"",VLOOKUP($F116,'Draft List'!$D$4:$G$1177,M$2,FALSE))</f>
        <v>CF</v>
      </c>
      <c r="N116" t="str">
        <f>IF($F116=0,"",VLOOKUP($F116,'Draft List'!$D$4:$G$1177,N$2,FALSE))</f>
        <v>Luis</v>
      </c>
      <c r="O116" t="str">
        <f>IF($F116=0,"",VLOOKUP($F116,'Draft List'!$D$4:$G$1177,O$2,FALSE))</f>
        <v>Pérez</v>
      </c>
    </row>
    <row r="117" spans="1:15" x14ac:dyDescent="0.3">
      <c r="A117">
        <v>4</v>
      </c>
      <c r="B117">
        <v>0</v>
      </c>
      <c r="C117">
        <v>17</v>
      </c>
      <c r="D117" t="s">
        <v>252</v>
      </c>
      <c r="E117">
        <v>19</v>
      </c>
      <c r="F117">
        <v>14076</v>
      </c>
      <c r="G117" t="s">
        <v>330</v>
      </c>
      <c r="H117">
        <v>114</v>
      </c>
      <c r="I117">
        <f t="shared" si="4"/>
        <v>4</v>
      </c>
      <c r="J117">
        <f t="shared" si="5"/>
        <v>0</v>
      </c>
      <c r="K117">
        <f t="shared" si="6"/>
        <v>17</v>
      </c>
      <c r="L117" t="str">
        <f t="shared" si="7"/>
        <v>Aurora Borealis</v>
      </c>
      <c r="M117" t="str">
        <f>IF($F117=0,"",VLOOKUP($F117,'Draft List'!$D$4:$G$1177,M$2,FALSE))</f>
        <v>RF</v>
      </c>
      <c r="N117" t="str">
        <f>IF($F117=0,"",VLOOKUP($F117,'Draft List'!$D$4:$G$1177,N$2,FALSE))</f>
        <v>Toshikazu</v>
      </c>
      <c r="O117" t="str">
        <f>IF($F117=0,"",VLOOKUP($F117,'Draft List'!$D$4:$G$1177,O$2,FALSE))</f>
        <v>Nishida</v>
      </c>
    </row>
    <row r="118" spans="1:15" x14ac:dyDescent="0.3">
      <c r="A118">
        <v>4</v>
      </c>
      <c r="B118">
        <v>0</v>
      </c>
      <c r="C118">
        <v>18</v>
      </c>
      <c r="D118" t="s">
        <v>262</v>
      </c>
      <c r="E118">
        <v>14</v>
      </c>
      <c r="F118">
        <v>6364</v>
      </c>
      <c r="G118" t="s">
        <v>330</v>
      </c>
      <c r="H118">
        <v>115</v>
      </c>
      <c r="I118">
        <f t="shared" si="4"/>
        <v>4</v>
      </c>
      <c r="J118">
        <f t="shared" si="5"/>
        <v>0</v>
      </c>
      <c r="K118">
        <f t="shared" si="6"/>
        <v>18</v>
      </c>
      <c r="L118" t="str">
        <f t="shared" si="7"/>
        <v>Crystal Lake Sandgnats</v>
      </c>
      <c r="M118" t="str">
        <f>IF($F118=0,"",VLOOKUP($F118,'Draft List'!$D$4:$G$1177,M$2,FALSE))</f>
        <v>3B</v>
      </c>
      <c r="N118" t="str">
        <f>IF($F118=0,"",VLOOKUP($F118,'Draft List'!$D$4:$G$1177,N$2,FALSE))</f>
        <v>Tokutomi</v>
      </c>
      <c r="O118" t="str">
        <f>IF($F118=0,"",VLOOKUP($F118,'Draft List'!$D$4:$G$1177,O$2,FALSE))</f>
        <v>Nakano</v>
      </c>
    </row>
    <row r="119" spans="1:15" x14ac:dyDescent="0.3">
      <c r="A119">
        <v>4</v>
      </c>
      <c r="B119">
        <v>0</v>
      </c>
      <c r="C119">
        <v>19</v>
      </c>
      <c r="D119" t="s">
        <v>256</v>
      </c>
      <c r="E119">
        <v>17</v>
      </c>
      <c r="F119">
        <v>11116</v>
      </c>
      <c r="G119" t="s">
        <v>330</v>
      </c>
      <c r="H119">
        <v>116</v>
      </c>
      <c r="I119">
        <f t="shared" si="4"/>
        <v>4</v>
      </c>
      <c r="J119">
        <f t="shared" si="5"/>
        <v>0</v>
      </c>
      <c r="K119">
        <f t="shared" si="6"/>
        <v>19</v>
      </c>
      <c r="L119" t="str">
        <f t="shared" si="7"/>
        <v>Kalamazoo Badgers</v>
      </c>
      <c r="M119" t="str">
        <f>IF($F119=0,"",VLOOKUP($F119,'Draft List'!$D$4:$G$1177,M$2,FALSE))</f>
        <v>CL</v>
      </c>
      <c r="N119" t="str">
        <f>IF($F119=0,"",VLOOKUP($F119,'Draft List'!$D$4:$G$1177,N$2,FALSE))</f>
        <v>José</v>
      </c>
      <c r="O119" t="str">
        <f>IF($F119=0,"",VLOOKUP($F119,'Draft List'!$D$4:$G$1177,O$2,FALSE))</f>
        <v>Soto</v>
      </c>
    </row>
    <row r="120" spans="1:15" x14ac:dyDescent="0.3">
      <c r="A120">
        <v>4</v>
      </c>
      <c r="B120">
        <v>0</v>
      </c>
      <c r="C120">
        <v>20</v>
      </c>
      <c r="D120" t="s">
        <v>266</v>
      </c>
      <c r="E120">
        <v>8</v>
      </c>
      <c r="F120">
        <v>12459</v>
      </c>
      <c r="G120" t="s">
        <v>330</v>
      </c>
      <c r="H120">
        <v>117</v>
      </c>
      <c r="I120">
        <f t="shared" si="4"/>
        <v>4</v>
      </c>
      <c r="J120">
        <f t="shared" si="5"/>
        <v>0</v>
      </c>
      <c r="K120">
        <f t="shared" si="6"/>
        <v>20</v>
      </c>
      <c r="L120" t="str">
        <f t="shared" si="7"/>
        <v>New Orleans Trendsetters</v>
      </c>
      <c r="M120" t="str">
        <f>IF($F120=0,"",VLOOKUP($F120,'Draft List'!$D$4:$G$1177,M$2,FALSE))</f>
        <v>LF</v>
      </c>
      <c r="N120" t="str">
        <f>IF($F120=0,"",VLOOKUP($F120,'Draft List'!$D$4:$G$1177,N$2,FALSE))</f>
        <v>Yakamochi</v>
      </c>
      <c r="O120" t="str">
        <f>IF($F120=0,"",VLOOKUP($F120,'Draft List'!$D$4:$G$1177,O$2,FALSE))</f>
        <v>Rin</v>
      </c>
    </row>
    <row r="121" spans="1:15" x14ac:dyDescent="0.3">
      <c r="A121">
        <v>4</v>
      </c>
      <c r="B121">
        <v>0</v>
      </c>
      <c r="C121">
        <v>21</v>
      </c>
      <c r="D121" t="s">
        <v>832</v>
      </c>
      <c r="E121">
        <v>24</v>
      </c>
      <c r="F121">
        <v>4734</v>
      </c>
      <c r="G121" t="s">
        <v>330</v>
      </c>
      <c r="H121">
        <v>118</v>
      </c>
      <c r="I121">
        <f t="shared" si="4"/>
        <v>4</v>
      </c>
      <c r="J121">
        <f t="shared" si="5"/>
        <v>0</v>
      </c>
      <c r="K121">
        <f t="shared" si="6"/>
        <v>21</v>
      </c>
      <c r="L121" t="str">
        <f t="shared" si="7"/>
        <v>Yuma Arroyos</v>
      </c>
      <c r="M121" t="str">
        <f>IF($F121=0,"",VLOOKUP($F121,'Draft List'!$D$4:$G$1177,M$2,FALSE))</f>
        <v>CF</v>
      </c>
      <c r="N121" t="str">
        <f>IF($F121=0,"",VLOOKUP($F121,'Draft List'!$D$4:$G$1177,N$2,FALSE))</f>
        <v>Carter</v>
      </c>
      <c r="O121" t="str">
        <f>IF($F121=0,"",VLOOKUP($F121,'Draft List'!$D$4:$G$1177,O$2,FALSE))</f>
        <v>Johnston</v>
      </c>
    </row>
    <row r="122" spans="1:15" x14ac:dyDescent="0.3">
      <c r="A122">
        <v>4</v>
      </c>
      <c r="B122">
        <v>0</v>
      </c>
      <c r="C122">
        <v>22</v>
      </c>
      <c r="D122" t="s">
        <v>264</v>
      </c>
      <c r="E122">
        <v>20</v>
      </c>
      <c r="F122">
        <v>9882</v>
      </c>
      <c r="G122" t="s">
        <v>330</v>
      </c>
      <c r="H122">
        <v>119</v>
      </c>
      <c r="I122">
        <f t="shared" si="4"/>
        <v>4</v>
      </c>
      <c r="J122">
        <f t="shared" si="5"/>
        <v>0</v>
      </c>
      <c r="K122">
        <f t="shared" si="6"/>
        <v>22</v>
      </c>
      <c r="L122" t="str">
        <f t="shared" si="7"/>
        <v>Bakersfield Bears</v>
      </c>
      <c r="M122" t="str">
        <f>IF($F122=0,"",VLOOKUP($F122,'Draft List'!$D$4:$G$1177,M$2,FALSE))</f>
        <v>CL</v>
      </c>
      <c r="N122" t="str">
        <f>IF($F122=0,"",VLOOKUP($F122,'Draft List'!$D$4:$G$1177,N$2,FALSE))</f>
        <v>Bartolo</v>
      </c>
      <c r="O122" t="str">
        <f>IF($F122=0,"",VLOOKUP($F122,'Draft List'!$D$4:$G$1177,O$2,FALSE))</f>
        <v>Arroyo</v>
      </c>
    </row>
    <row r="123" spans="1:15" x14ac:dyDescent="0.3">
      <c r="A123">
        <v>4</v>
      </c>
      <c r="B123">
        <v>0</v>
      </c>
      <c r="C123">
        <v>23</v>
      </c>
      <c r="D123" t="s">
        <v>267</v>
      </c>
      <c r="E123">
        <v>16</v>
      </c>
      <c r="F123">
        <v>6382</v>
      </c>
      <c r="G123" t="s">
        <v>330</v>
      </c>
      <c r="H123">
        <v>120</v>
      </c>
      <c r="I123">
        <f t="shared" si="4"/>
        <v>4</v>
      </c>
      <c r="J123">
        <f t="shared" si="5"/>
        <v>0</v>
      </c>
      <c r="K123">
        <f t="shared" si="6"/>
        <v>23</v>
      </c>
      <c r="L123" t="str">
        <f t="shared" si="7"/>
        <v>Fargo Dinosaurs</v>
      </c>
      <c r="M123" t="str">
        <f>IF($F123=0,"",VLOOKUP($F123,'Draft List'!$D$4:$G$1177,M$2,FALSE))</f>
        <v>RF</v>
      </c>
      <c r="N123" t="str">
        <f>IF($F123=0,"",VLOOKUP($F123,'Draft List'!$D$4:$G$1177,N$2,FALSE))</f>
        <v>Adam</v>
      </c>
      <c r="O123" t="str">
        <f>IF($F123=0,"",VLOOKUP($F123,'Draft List'!$D$4:$G$1177,O$2,FALSE))</f>
        <v>Randolf</v>
      </c>
    </row>
    <row r="124" spans="1:15" x14ac:dyDescent="0.3">
      <c r="A124">
        <v>4</v>
      </c>
      <c r="B124">
        <v>0</v>
      </c>
      <c r="C124">
        <v>24</v>
      </c>
      <c r="D124" t="s">
        <v>551</v>
      </c>
      <c r="E124">
        <v>18</v>
      </c>
      <c r="F124">
        <v>15046</v>
      </c>
      <c r="G124" t="s">
        <v>330</v>
      </c>
      <c r="H124">
        <v>121</v>
      </c>
      <c r="I124">
        <f t="shared" si="4"/>
        <v>4</v>
      </c>
      <c r="J124">
        <f t="shared" si="5"/>
        <v>0</v>
      </c>
      <c r="K124">
        <f t="shared" si="6"/>
        <v>24</v>
      </c>
      <c r="L124" t="str">
        <f t="shared" si="7"/>
        <v>Hartford Harpoon</v>
      </c>
      <c r="M124" t="str">
        <f>IF($F124=0,"",VLOOKUP($F124,'Draft List'!$D$4:$G$1177,M$2,FALSE))</f>
        <v>SP</v>
      </c>
      <c r="N124" t="str">
        <f>IF($F124=0,"",VLOOKUP($F124,'Draft List'!$D$4:$G$1177,N$2,FALSE))</f>
        <v>Daan</v>
      </c>
      <c r="O124" t="str">
        <f>IF($F124=0,"",VLOOKUP($F124,'Draft List'!$D$4:$G$1177,O$2,FALSE))</f>
        <v>Mastenbroek</v>
      </c>
    </row>
    <row r="125" spans="1:15" x14ac:dyDescent="0.3">
      <c r="A125">
        <v>4</v>
      </c>
      <c r="B125">
        <v>0</v>
      </c>
      <c r="C125">
        <v>25</v>
      </c>
      <c r="D125" t="s">
        <v>544</v>
      </c>
      <c r="E125">
        <v>162</v>
      </c>
      <c r="F125">
        <v>15620</v>
      </c>
      <c r="G125" t="s">
        <v>330</v>
      </c>
      <c r="H125">
        <v>122</v>
      </c>
      <c r="I125">
        <f t="shared" si="4"/>
        <v>4</v>
      </c>
      <c r="J125">
        <f t="shared" si="5"/>
        <v>0</v>
      </c>
      <c r="K125">
        <f t="shared" si="6"/>
        <v>25</v>
      </c>
      <c r="L125" t="str">
        <f t="shared" si="7"/>
        <v>San Juan Coqui</v>
      </c>
      <c r="M125" t="str">
        <f>IF($F125=0,"",VLOOKUP($F125,'Draft List'!$D$4:$G$1177,M$2,FALSE))</f>
        <v>RP</v>
      </c>
      <c r="N125" t="str">
        <f>IF($F125=0,"",VLOOKUP($F125,'Draft List'!$D$4:$G$1177,N$2,FALSE))</f>
        <v>Yasuoka</v>
      </c>
      <c r="O125" t="str">
        <f>IF($F125=0,"",VLOOKUP($F125,'Draft List'!$D$4:$G$1177,O$2,FALSE))</f>
        <v>Yamada</v>
      </c>
    </row>
    <row r="126" spans="1:15" x14ac:dyDescent="0.3">
      <c r="A126">
        <v>4</v>
      </c>
      <c r="B126">
        <v>0</v>
      </c>
      <c r="C126">
        <v>26</v>
      </c>
      <c r="D126" t="s">
        <v>552</v>
      </c>
      <c r="E126">
        <v>167</v>
      </c>
      <c r="F126">
        <v>8244</v>
      </c>
      <c r="G126" t="s">
        <v>330</v>
      </c>
      <c r="H126">
        <v>123</v>
      </c>
      <c r="I126">
        <f t="shared" si="4"/>
        <v>4</v>
      </c>
      <c r="J126">
        <f t="shared" si="5"/>
        <v>0</v>
      </c>
      <c r="K126">
        <f t="shared" si="6"/>
        <v>26</v>
      </c>
      <c r="L126" t="str">
        <f t="shared" si="7"/>
        <v>Okinawa Shisa</v>
      </c>
      <c r="M126" t="str">
        <f>IF($F126=0,"",VLOOKUP($F126,'Draft List'!$D$4:$G$1177,M$2,FALSE))</f>
        <v>SS</v>
      </c>
      <c r="N126" t="str">
        <f>IF($F126=0,"",VLOOKUP($F126,'Draft List'!$D$4:$G$1177,N$2,FALSE))</f>
        <v>Haywood</v>
      </c>
      <c r="O126" t="str">
        <f>IF($F126=0,"",VLOOKUP($F126,'Draft List'!$D$4:$G$1177,O$2,FALSE))</f>
        <v>Smith</v>
      </c>
    </row>
    <row r="127" spans="1:15" x14ac:dyDescent="0.3">
      <c r="A127">
        <v>4</v>
      </c>
      <c r="B127">
        <v>0</v>
      </c>
      <c r="C127">
        <v>27</v>
      </c>
      <c r="D127" t="s">
        <v>835</v>
      </c>
      <c r="E127">
        <v>23</v>
      </c>
      <c r="F127">
        <v>10960</v>
      </c>
      <c r="G127" t="s">
        <v>330</v>
      </c>
      <c r="H127">
        <v>124</v>
      </c>
      <c r="I127">
        <f t="shared" si="4"/>
        <v>4</v>
      </c>
      <c r="J127">
        <f t="shared" si="5"/>
        <v>0</v>
      </c>
      <c r="K127">
        <f t="shared" si="6"/>
        <v>27</v>
      </c>
      <c r="L127" t="str">
        <f t="shared" si="7"/>
        <v>Tempe Knights</v>
      </c>
      <c r="M127" t="str">
        <f>IF($F127=0,"",VLOOKUP($F127,'Draft List'!$D$4:$G$1177,M$2,FALSE))</f>
        <v>CF</v>
      </c>
      <c r="N127" t="str">
        <f>IF($F127=0,"",VLOOKUP($F127,'Draft List'!$D$4:$G$1177,N$2,FALSE))</f>
        <v>Allen</v>
      </c>
      <c r="O127" t="str">
        <f>IF($F127=0,"",VLOOKUP($F127,'Draft List'!$D$4:$G$1177,O$2,FALSE))</f>
        <v>Hernández</v>
      </c>
    </row>
    <row r="128" spans="1:15" ht="15.75" customHeight="1" x14ac:dyDescent="0.3">
      <c r="A128">
        <v>4</v>
      </c>
      <c r="B128">
        <v>0</v>
      </c>
      <c r="C128">
        <v>28</v>
      </c>
      <c r="D128" t="s">
        <v>550</v>
      </c>
      <c r="E128">
        <v>161</v>
      </c>
      <c r="F128">
        <v>6489</v>
      </c>
      <c r="G128" t="s">
        <v>330</v>
      </c>
      <c r="H128">
        <v>125</v>
      </c>
      <c r="I128">
        <f t="shared" si="4"/>
        <v>4</v>
      </c>
      <c r="J128">
        <f t="shared" si="5"/>
        <v>0</v>
      </c>
      <c r="K128">
        <f t="shared" si="6"/>
        <v>28</v>
      </c>
      <c r="L128" t="str">
        <f t="shared" si="7"/>
        <v>Shin Seiki Evas</v>
      </c>
      <c r="M128" t="str">
        <f>IF($F128=0,"",VLOOKUP($F128,'Draft List'!$D$4:$G$1177,M$2,FALSE))</f>
        <v>SP</v>
      </c>
      <c r="N128" t="str">
        <f>IF($F128=0,"",VLOOKUP($F128,'Draft List'!$D$4:$G$1177,N$2,FALSE))</f>
        <v>Rod</v>
      </c>
      <c r="O128" t="str">
        <f>IF($F128=0,"",VLOOKUP($F128,'Draft List'!$D$4:$G$1177,O$2,FALSE))</f>
        <v>Lane</v>
      </c>
    </row>
    <row r="129" spans="1:15" x14ac:dyDescent="0.3">
      <c r="A129">
        <v>4</v>
      </c>
      <c r="B129">
        <v>0</v>
      </c>
      <c r="C129">
        <v>29</v>
      </c>
      <c r="D129" t="s">
        <v>259</v>
      </c>
      <c r="E129">
        <v>10</v>
      </c>
      <c r="F129">
        <v>15603</v>
      </c>
      <c r="G129" t="s">
        <v>330</v>
      </c>
      <c r="H129">
        <v>126</v>
      </c>
      <c r="I129">
        <f t="shared" si="4"/>
        <v>4</v>
      </c>
      <c r="J129">
        <f t="shared" si="5"/>
        <v>0</v>
      </c>
      <c r="K129">
        <f t="shared" si="6"/>
        <v>29</v>
      </c>
      <c r="L129" t="str">
        <f t="shared" si="7"/>
        <v>Kentucky Thoroughbreds</v>
      </c>
      <c r="M129" t="str">
        <f>IF($F129=0,"",VLOOKUP($F129,'Draft List'!$D$4:$G$1177,M$2,FALSE))</f>
        <v>SP</v>
      </c>
      <c r="N129" t="str">
        <f>IF($F129=0,"",VLOOKUP($F129,'Draft List'!$D$4:$G$1177,N$2,FALSE))</f>
        <v>Shirai</v>
      </c>
      <c r="O129" t="str">
        <f>IF($F129=0,"",VLOOKUP($F129,'Draft List'!$D$4:$G$1177,O$2,FALSE))</f>
        <v>Kamimura</v>
      </c>
    </row>
    <row r="130" spans="1:15" x14ac:dyDescent="0.3">
      <c r="A130">
        <v>4</v>
      </c>
      <c r="B130">
        <v>0</v>
      </c>
      <c r="C130">
        <v>30</v>
      </c>
      <c r="D130" t="s">
        <v>832</v>
      </c>
      <c r="E130">
        <v>24</v>
      </c>
      <c r="F130">
        <v>15132</v>
      </c>
      <c r="G130" t="s">
        <v>330</v>
      </c>
      <c r="H130">
        <v>127</v>
      </c>
      <c r="I130">
        <f t="shared" si="4"/>
        <v>4</v>
      </c>
      <c r="J130">
        <f t="shared" si="5"/>
        <v>0</v>
      </c>
      <c r="K130">
        <f t="shared" si="6"/>
        <v>30</v>
      </c>
      <c r="L130" t="str">
        <f t="shared" si="7"/>
        <v>Yuma Arroyos</v>
      </c>
      <c r="M130" t="str">
        <f>IF($F130=0,"",VLOOKUP($F130,'Draft List'!$D$4:$G$1177,M$2,FALSE))</f>
        <v>1B</v>
      </c>
      <c r="N130" t="str">
        <f>IF($F130=0,"",VLOOKUP($F130,'Draft List'!$D$4:$G$1177,N$2,FALSE))</f>
        <v>Gideon</v>
      </c>
      <c r="O130" t="str">
        <f>IF($F130=0,"",VLOOKUP($F130,'Draft List'!$D$4:$G$1177,O$2,FALSE))</f>
        <v>Skyrme</v>
      </c>
    </row>
    <row r="131" spans="1:15" x14ac:dyDescent="0.3">
      <c r="A131">
        <v>5</v>
      </c>
      <c r="B131">
        <v>0</v>
      </c>
      <c r="C131">
        <v>1</v>
      </c>
      <c r="D131" t="s">
        <v>832</v>
      </c>
      <c r="E131">
        <v>24</v>
      </c>
      <c r="F131">
        <v>9842</v>
      </c>
      <c r="G131" t="s">
        <v>330</v>
      </c>
      <c r="H131">
        <v>128</v>
      </c>
      <c r="I131">
        <f t="shared" si="4"/>
        <v>5</v>
      </c>
      <c r="J131">
        <f t="shared" si="5"/>
        <v>0</v>
      </c>
      <c r="K131">
        <f t="shared" si="6"/>
        <v>1</v>
      </c>
      <c r="L131" t="str">
        <f t="shared" si="7"/>
        <v>Yuma Arroyos</v>
      </c>
      <c r="M131" t="str">
        <f>IF($F131=0,"",VLOOKUP($F131,'Draft List'!$D$4:$G$1177,M$2,FALSE))</f>
        <v>RF</v>
      </c>
      <c r="N131" t="str">
        <f>IF($F131=0,"",VLOOKUP($F131,'Draft List'!$D$4:$G$1177,N$2,FALSE))</f>
        <v>Robby</v>
      </c>
      <c r="O131" t="str">
        <f>IF($F131=0,"",VLOOKUP($F131,'Draft List'!$D$4:$G$1177,O$2,FALSE))</f>
        <v>García</v>
      </c>
    </row>
    <row r="132" spans="1:15" x14ac:dyDescent="0.3">
      <c r="A132">
        <v>5</v>
      </c>
      <c r="B132">
        <v>0</v>
      </c>
      <c r="C132">
        <v>2</v>
      </c>
      <c r="D132" t="s">
        <v>263</v>
      </c>
      <c r="E132">
        <v>15</v>
      </c>
      <c r="F132">
        <v>12118</v>
      </c>
      <c r="G132" t="s">
        <v>330</v>
      </c>
      <c r="H132">
        <v>129</v>
      </c>
      <c r="I132">
        <f t="shared" si="4"/>
        <v>5</v>
      </c>
      <c r="J132">
        <f t="shared" si="5"/>
        <v>0</v>
      </c>
      <c r="K132">
        <f t="shared" si="6"/>
        <v>2</v>
      </c>
      <c r="L132" t="str">
        <f t="shared" si="7"/>
        <v>Duluth Warriors</v>
      </c>
      <c r="M132" t="str">
        <f>IF($F132=0,"",VLOOKUP($F132,'Draft List'!$D$4:$G$1177,M$2,FALSE))</f>
        <v>2B</v>
      </c>
      <c r="N132" t="str">
        <f>IF($F132=0,"",VLOOKUP($F132,'Draft List'!$D$4:$G$1177,N$2,FALSE))</f>
        <v>Sumio</v>
      </c>
      <c r="O132" t="str">
        <f>IF($F132=0,"",VLOOKUP($F132,'Draft List'!$D$4:$G$1177,O$2,FALSE))</f>
        <v>Tanaka</v>
      </c>
    </row>
    <row r="133" spans="1:15" x14ac:dyDescent="0.3">
      <c r="A133">
        <v>5</v>
      </c>
      <c r="B133">
        <v>0</v>
      </c>
      <c r="C133">
        <v>3</v>
      </c>
      <c r="D133" t="s">
        <v>258</v>
      </c>
      <c r="E133">
        <v>11</v>
      </c>
      <c r="F133">
        <v>8367</v>
      </c>
      <c r="G133" t="s">
        <v>330</v>
      </c>
      <c r="H133">
        <v>130</v>
      </c>
      <c r="I133">
        <f t="shared" ref="I133:I196" si="8">INT(A133)</f>
        <v>5</v>
      </c>
      <c r="J133">
        <f t="shared" ref="J133:J196" si="9">B133</f>
        <v>0</v>
      </c>
      <c r="K133">
        <f t="shared" ref="K133:K196" si="10">C133</f>
        <v>3</v>
      </c>
      <c r="L133" t="str">
        <f t="shared" ref="L133:L196" si="11">D133</f>
        <v>West Virginia Alleghenies</v>
      </c>
      <c r="M133" t="str">
        <f>IF($F133=0,"",VLOOKUP($F133,'Draft List'!$D$4:$G$1177,M$2,FALSE))</f>
        <v>2B</v>
      </c>
      <c r="N133" t="str">
        <f>IF($F133=0,"",VLOOKUP($F133,'Draft List'!$D$4:$G$1177,N$2,FALSE))</f>
        <v>Orlando</v>
      </c>
      <c r="O133" t="str">
        <f>IF($F133=0,"",VLOOKUP($F133,'Draft List'!$D$4:$G$1177,O$2,FALSE))</f>
        <v>García</v>
      </c>
    </row>
    <row r="134" spans="1:15" x14ac:dyDescent="0.3">
      <c r="A134">
        <v>5</v>
      </c>
      <c r="B134">
        <v>0</v>
      </c>
      <c r="C134">
        <v>4</v>
      </c>
      <c r="D134" t="s">
        <v>675</v>
      </c>
      <c r="E134">
        <v>4</v>
      </c>
      <c r="F134">
        <v>13722</v>
      </c>
      <c r="G134" t="s">
        <v>330</v>
      </c>
      <c r="H134">
        <v>131</v>
      </c>
      <c r="I134">
        <f t="shared" si="8"/>
        <v>5</v>
      </c>
      <c r="J134">
        <f t="shared" si="9"/>
        <v>0</v>
      </c>
      <c r="K134">
        <f t="shared" si="10"/>
        <v>4</v>
      </c>
      <c r="L134" t="str">
        <f t="shared" si="11"/>
        <v>Manchester Maulers</v>
      </c>
      <c r="M134" t="str">
        <f>IF($F134=0,"",VLOOKUP($F134,'Draft List'!$D$4:$G$1177,M$2,FALSE))</f>
        <v>SS</v>
      </c>
      <c r="N134" t="str">
        <f>IF($F134=0,"",VLOOKUP($F134,'Draft List'!$D$4:$G$1177,N$2,FALSE))</f>
        <v>Mushanokoji</v>
      </c>
      <c r="O134" t="str">
        <f>IF($F134=0,"",VLOOKUP($F134,'Draft List'!$D$4:$G$1177,O$2,FALSE))</f>
        <v>Kato</v>
      </c>
    </row>
    <row r="135" spans="1:15" x14ac:dyDescent="0.3">
      <c r="A135">
        <v>5</v>
      </c>
      <c r="B135">
        <v>0</v>
      </c>
      <c r="C135">
        <v>5</v>
      </c>
      <c r="D135" t="s">
        <v>674</v>
      </c>
      <c r="E135">
        <v>7</v>
      </c>
      <c r="F135">
        <v>7270</v>
      </c>
      <c r="G135" t="s">
        <v>330</v>
      </c>
      <c r="H135">
        <v>132</v>
      </c>
      <c r="I135">
        <f t="shared" si="8"/>
        <v>5</v>
      </c>
      <c r="J135">
        <f t="shared" si="9"/>
        <v>0</v>
      </c>
      <c r="K135">
        <f t="shared" si="10"/>
        <v>5</v>
      </c>
      <c r="L135" t="str">
        <f t="shared" si="11"/>
        <v>Charleston Statesmen</v>
      </c>
      <c r="M135" t="str">
        <f>IF($F135=0,"",VLOOKUP($F135,'Draft List'!$D$4:$G$1177,M$2,FALSE))</f>
        <v>1B</v>
      </c>
      <c r="N135" t="str">
        <f>IF($F135=0,"",VLOOKUP($F135,'Draft List'!$D$4:$G$1177,N$2,FALSE))</f>
        <v>César</v>
      </c>
      <c r="O135" t="str">
        <f>IF($F135=0,"",VLOOKUP($F135,'Draft List'!$D$4:$G$1177,O$2,FALSE))</f>
        <v>García</v>
      </c>
    </row>
    <row r="136" spans="1:15" x14ac:dyDescent="0.3">
      <c r="A136">
        <v>5</v>
      </c>
      <c r="B136">
        <v>0</v>
      </c>
      <c r="C136">
        <v>6</v>
      </c>
      <c r="D136" t="s">
        <v>546</v>
      </c>
      <c r="E136">
        <v>164</v>
      </c>
      <c r="F136">
        <v>4668</v>
      </c>
      <c r="G136" t="s">
        <v>330</v>
      </c>
      <c r="H136">
        <v>133</v>
      </c>
      <c r="I136">
        <f t="shared" si="8"/>
        <v>5</v>
      </c>
      <c r="J136">
        <f t="shared" si="9"/>
        <v>0</v>
      </c>
      <c r="K136">
        <f t="shared" si="10"/>
        <v>6</v>
      </c>
      <c r="L136" t="str">
        <f t="shared" si="11"/>
        <v>Scottish Claymores</v>
      </c>
      <c r="M136" t="str">
        <f>IF($F136=0,"",VLOOKUP($F136,'Draft List'!$D$4:$G$1177,M$2,FALSE))</f>
        <v>C</v>
      </c>
      <c r="N136" t="str">
        <f>IF($F136=0,"",VLOOKUP($F136,'Draft List'!$D$4:$G$1177,N$2,FALSE))</f>
        <v>Luis</v>
      </c>
      <c r="O136" t="str">
        <f>IF($F136=0,"",VLOOKUP($F136,'Draft List'!$D$4:$G$1177,O$2,FALSE))</f>
        <v>Arteaga</v>
      </c>
    </row>
    <row r="137" spans="1:15" x14ac:dyDescent="0.3">
      <c r="A137">
        <v>5</v>
      </c>
      <c r="B137">
        <v>0</v>
      </c>
      <c r="C137">
        <v>7</v>
      </c>
      <c r="D137" t="s">
        <v>832</v>
      </c>
      <c r="E137">
        <v>24</v>
      </c>
      <c r="F137">
        <v>6405</v>
      </c>
      <c r="G137" t="s">
        <v>330</v>
      </c>
      <c r="H137">
        <v>134</v>
      </c>
      <c r="I137">
        <f t="shared" si="8"/>
        <v>5</v>
      </c>
      <c r="J137">
        <f t="shared" si="9"/>
        <v>0</v>
      </c>
      <c r="K137">
        <f t="shared" si="10"/>
        <v>7</v>
      </c>
      <c r="L137" t="str">
        <f t="shared" si="11"/>
        <v>Yuma Arroyos</v>
      </c>
      <c r="M137" t="str">
        <f>IF($F137=0,"",VLOOKUP($F137,'Draft List'!$D$4:$G$1177,M$2,FALSE))</f>
        <v>SS</v>
      </c>
      <c r="N137" t="str">
        <f>IF($F137=0,"",VLOOKUP($F137,'Draft List'!$D$4:$G$1177,N$2,FALSE))</f>
        <v>Sukenobu</v>
      </c>
      <c r="O137" t="str">
        <f>IF($F137=0,"",VLOOKUP($F137,'Draft List'!$D$4:$G$1177,O$2,FALSE))</f>
        <v>Maruyama</v>
      </c>
    </row>
    <row r="138" spans="1:15" x14ac:dyDescent="0.3">
      <c r="A138">
        <v>5</v>
      </c>
      <c r="B138">
        <v>0</v>
      </c>
      <c r="C138">
        <v>8</v>
      </c>
      <c r="D138" t="s">
        <v>258</v>
      </c>
      <c r="E138">
        <v>11</v>
      </c>
      <c r="F138">
        <v>6342</v>
      </c>
      <c r="G138" t="s">
        <v>330</v>
      </c>
      <c r="H138">
        <v>135</v>
      </c>
      <c r="I138">
        <f t="shared" si="8"/>
        <v>5</v>
      </c>
      <c r="J138">
        <f t="shared" si="9"/>
        <v>0</v>
      </c>
      <c r="K138">
        <f t="shared" si="10"/>
        <v>8</v>
      </c>
      <c r="L138" t="str">
        <f t="shared" si="11"/>
        <v>West Virginia Alleghenies</v>
      </c>
      <c r="M138" t="str">
        <f>IF($F138=0,"",VLOOKUP($F138,'Draft List'!$D$4:$G$1177,M$2,FALSE))</f>
        <v>SP</v>
      </c>
      <c r="N138" t="str">
        <f>IF($F138=0,"",VLOOKUP($F138,'Draft List'!$D$4:$G$1177,N$2,FALSE))</f>
        <v>Christiaan</v>
      </c>
      <c r="O138" t="str">
        <f>IF($F138=0,"",VLOOKUP($F138,'Draft List'!$D$4:$G$1177,O$2,FALSE))</f>
        <v>Pijlswaard</v>
      </c>
    </row>
    <row r="139" spans="1:15" x14ac:dyDescent="0.3">
      <c r="A139">
        <v>5</v>
      </c>
      <c r="B139">
        <v>0</v>
      </c>
      <c r="C139">
        <v>9</v>
      </c>
      <c r="D139" t="s">
        <v>833</v>
      </c>
      <c r="E139">
        <v>160</v>
      </c>
      <c r="F139">
        <v>13736</v>
      </c>
      <c r="G139" t="s">
        <v>330</v>
      </c>
      <c r="H139">
        <v>136</v>
      </c>
      <c r="I139">
        <f t="shared" si="8"/>
        <v>5</v>
      </c>
      <c r="J139">
        <f t="shared" si="9"/>
        <v>0</v>
      </c>
      <c r="K139">
        <f t="shared" si="10"/>
        <v>9</v>
      </c>
      <c r="L139" t="str">
        <f t="shared" si="11"/>
        <v>Niihama-shi Ghosts</v>
      </c>
      <c r="M139" t="str">
        <f>IF($F139=0,"",VLOOKUP($F139,'Draft List'!$D$4:$G$1177,M$2,FALSE))</f>
        <v>SP</v>
      </c>
      <c r="N139" t="str">
        <f>IF($F139=0,"",VLOOKUP($F139,'Draft List'!$D$4:$G$1177,N$2,FALSE))</f>
        <v>Will</v>
      </c>
      <c r="O139" t="str">
        <f>IF($F139=0,"",VLOOKUP($F139,'Draft List'!$D$4:$G$1177,O$2,FALSE))</f>
        <v>Hawkins</v>
      </c>
    </row>
    <row r="140" spans="1:15" x14ac:dyDescent="0.3">
      <c r="A140">
        <v>5</v>
      </c>
      <c r="B140">
        <v>0</v>
      </c>
      <c r="C140">
        <v>10</v>
      </c>
      <c r="D140" t="s">
        <v>835</v>
      </c>
      <c r="E140">
        <v>23</v>
      </c>
      <c r="F140">
        <v>11579</v>
      </c>
      <c r="G140" t="s">
        <v>330</v>
      </c>
      <c r="H140">
        <v>137</v>
      </c>
      <c r="I140">
        <f t="shared" si="8"/>
        <v>5</v>
      </c>
      <c r="J140">
        <f t="shared" si="9"/>
        <v>0</v>
      </c>
      <c r="K140">
        <f t="shared" si="10"/>
        <v>10</v>
      </c>
      <c r="L140" t="str">
        <f t="shared" si="11"/>
        <v>Tempe Knights</v>
      </c>
      <c r="M140" t="str">
        <f>IF($F140=0,"",VLOOKUP($F140,'Draft List'!$D$4:$G$1177,M$2,FALSE))</f>
        <v>RF</v>
      </c>
      <c r="N140" t="str">
        <f>IF($F140=0,"",VLOOKUP($F140,'Draft List'!$D$4:$G$1177,N$2,FALSE))</f>
        <v>Lynwood</v>
      </c>
      <c r="O140" t="str">
        <f>IF($F140=0,"",VLOOKUP($F140,'Draft List'!$D$4:$G$1177,O$2,FALSE))</f>
        <v>King</v>
      </c>
    </row>
    <row r="141" spans="1:15" x14ac:dyDescent="0.3">
      <c r="A141">
        <v>5</v>
      </c>
      <c r="B141">
        <v>0</v>
      </c>
      <c r="C141">
        <v>11</v>
      </c>
      <c r="D141" t="s">
        <v>252</v>
      </c>
      <c r="E141">
        <v>19</v>
      </c>
      <c r="F141">
        <v>15537</v>
      </c>
      <c r="G141" t="s">
        <v>330</v>
      </c>
      <c r="H141">
        <v>138</v>
      </c>
      <c r="I141">
        <f t="shared" si="8"/>
        <v>5</v>
      </c>
      <c r="J141">
        <f t="shared" si="9"/>
        <v>0</v>
      </c>
      <c r="K141">
        <f t="shared" si="10"/>
        <v>11</v>
      </c>
      <c r="L141" t="str">
        <f t="shared" si="11"/>
        <v>Aurora Borealis</v>
      </c>
      <c r="M141" t="str">
        <f>IF($F141=0,"",VLOOKUP($F141,'Draft List'!$D$4:$G$1177,M$2,FALSE))</f>
        <v>CL</v>
      </c>
      <c r="N141" t="str">
        <f>IF($F141=0,"",VLOOKUP($F141,'Draft List'!$D$4:$G$1177,N$2,FALSE))</f>
        <v>Alex</v>
      </c>
      <c r="O141" t="str">
        <f>IF($F141=0,"",VLOOKUP($F141,'Draft List'!$D$4:$G$1177,O$2,FALSE))</f>
        <v>Rundle</v>
      </c>
    </row>
    <row r="142" spans="1:15" x14ac:dyDescent="0.3">
      <c r="A142">
        <v>5</v>
      </c>
      <c r="B142">
        <v>0</v>
      </c>
      <c r="C142">
        <v>12</v>
      </c>
      <c r="D142" t="s">
        <v>552</v>
      </c>
      <c r="E142">
        <v>167</v>
      </c>
      <c r="F142">
        <v>5082</v>
      </c>
      <c r="G142" t="s">
        <v>330</v>
      </c>
      <c r="H142">
        <v>139</v>
      </c>
      <c r="I142">
        <f t="shared" si="8"/>
        <v>5</v>
      </c>
      <c r="J142">
        <f t="shared" si="9"/>
        <v>0</v>
      </c>
      <c r="K142">
        <f t="shared" si="10"/>
        <v>12</v>
      </c>
      <c r="L142" t="str">
        <f t="shared" si="11"/>
        <v>Okinawa Shisa</v>
      </c>
      <c r="M142" t="str">
        <f>IF($F142=0,"",VLOOKUP($F142,'Draft List'!$D$4:$G$1177,M$2,FALSE))</f>
        <v>SS</v>
      </c>
      <c r="N142" t="str">
        <f>IF($F142=0,"",VLOOKUP($F142,'Draft List'!$D$4:$G$1177,N$2,FALSE))</f>
        <v>Tom</v>
      </c>
      <c r="O142" t="str">
        <f>IF($F142=0,"",VLOOKUP($F142,'Draft List'!$D$4:$G$1177,O$2,FALSE))</f>
        <v>Randall</v>
      </c>
    </row>
    <row r="143" spans="1:15" x14ac:dyDescent="0.3">
      <c r="A143">
        <v>5</v>
      </c>
      <c r="B143">
        <v>0</v>
      </c>
      <c r="C143">
        <v>13</v>
      </c>
      <c r="D143" t="s">
        <v>547</v>
      </c>
      <c r="E143">
        <v>166</v>
      </c>
      <c r="F143">
        <v>11119</v>
      </c>
      <c r="G143" t="s">
        <v>330</v>
      </c>
      <c r="H143">
        <v>140</v>
      </c>
      <c r="I143">
        <f t="shared" si="8"/>
        <v>5</v>
      </c>
      <c r="J143">
        <f t="shared" si="9"/>
        <v>0</v>
      </c>
      <c r="K143">
        <f t="shared" si="10"/>
        <v>13</v>
      </c>
      <c r="L143" t="str">
        <f t="shared" si="11"/>
        <v>Toyama Wind Dancers</v>
      </c>
      <c r="M143" t="str">
        <f>IF($F143=0,"",VLOOKUP($F143,'Draft List'!$D$4:$G$1177,M$2,FALSE))</f>
        <v>2B</v>
      </c>
      <c r="N143" t="str">
        <f>IF($F143=0,"",VLOOKUP($F143,'Draft List'!$D$4:$G$1177,N$2,FALSE))</f>
        <v>Barry</v>
      </c>
      <c r="O143" t="str">
        <f>IF($F143=0,"",VLOOKUP($F143,'Draft List'!$D$4:$G$1177,O$2,FALSE))</f>
        <v>Nash</v>
      </c>
    </row>
    <row r="144" spans="1:15" x14ac:dyDescent="0.3">
      <c r="A144">
        <v>5</v>
      </c>
      <c r="B144">
        <v>0</v>
      </c>
      <c r="C144">
        <v>14</v>
      </c>
      <c r="D144" t="s">
        <v>255</v>
      </c>
      <c r="E144">
        <v>21</v>
      </c>
      <c r="F144">
        <v>15354</v>
      </c>
      <c r="G144" t="s">
        <v>330</v>
      </c>
      <c r="H144">
        <v>141</v>
      </c>
      <c r="I144">
        <f t="shared" si="8"/>
        <v>5</v>
      </c>
      <c r="J144">
        <f t="shared" si="9"/>
        <v>0</v>
      </c>
      <c r="K144">
        <f t="shared" si="10"/>
        <v>14</v>
      </c>
      <c r="L144" t="str">
        <f t="shared" si="11"/>
        <v>Palm Springs Codgers</v>
      </c>
      <c r="M144" t="str">
        <f>IF($F144=0,"",VLOOKUP($F144,'Draft List'!$D$4:$G$1177,M$2,FALSE))</f>
        <v>C</v>
      </c>
      <c r="N144" t="str">
        <f>IF($F144=0,"",VLOOKUP($F144,'Draft List'!$D$4:$G$1177,N$2,FALSE))</f>
        <v>Hirohisa</v>
      </c>
      <c r="O144" t="str">
        <f>IF($F144=0,"",VLOOKUP($F144,'Draft List'!$D$4:$G$1177,O$2,FALSE))</f>
        <v>Tsukamoto</v>
      </c>
    </row>
    <row r="145" spans="1:15" x14ac:dyDescent="0.3">
      <c r="A145">
        <v>5</v>
      </c>
      <c r="B145">
        <v>0</v>
      </c>
      <c r="C145">
        <v>15</v>
      </c>
      <c r="D145" t="s">
        <v>550</v>
      </c>
      <c r="E145">
        <v>161</v>
      </c>
      <c r="F145">
        <v>7222</v>
      </c>
      <c r="G145" t="s">
        <v>330</v>
      </c>
      <c r="H145">
        <v>142</v>
      </c>
      <c r="I145">
        <f t="shared" si="8"/>
        <v>5</v>
      </c>
      <c r="J145">
        <f t="shared" si="9"/>
        <v>0</v>
      </c>
      <c r="K145">
        <f t="shared" si="10"/>
        <v>15</v>
      </c>
      <c r="L145" t="str">
        <f t="shared" si="11"/>
        <v>Shin Seiki Evas</v>
      </c>
      <c r="M145" t="str">
        <f>IF($F145=0,"",VLOOKUP($F145,'Draft List'!$D$4:$G$1177,M$2,FALSE))</f>
        <v>CL</v>
      </c>
      <c r="N145" t="str">
        <f>IF($F145=0,"",VLOOKUP($F145,'Draft List'!$D$4:$G$1177,N$2,FALSE))</f>
        <v>Govert</v>
      </c>
      <c r="O145" t="str">
        <f>IF($F145=0,"",VLOOKUP($F145,'Draft List'!$D$4:$G$1177,O$2,FALSE))</f>
        <v>Ketel</v>
      </c>
    </row>
    <row r="146" spans="1:15" x14ac:dyDescent="0.3">
      <c r="A146">
        <v>5</v>
      </c>
      <c r="B146">
        <v>0</v>
      </c>
      <c r="C146">
        <v>16</v>
      </c>
      <c r="D146" t="s">
        <v>253</v>
      </c>
      <c r="E146">
        <v>22</v>
      </c>
      <c r="F146">
        <v>5294</v>
      </c>
      <c r="G146" t="s">
        <v>330</v>
      </c>
      <c r="H146">
        <v>143</v>
      </c>
      <c r="I146">
        <f t="shared" si="8"/>
        <v>5</v>
      </c>
      <c r="J146">
        <f t="shared" si="9"/>
        <v>0</v>
      </c>
      <c r="K146">
        <f t="shared" si="10"/>
        <v>16</v>
      </c>
      <c r="L146" t="str">
        <f t="shared" si="11"/>
        <v>Reno Zephyrs</v>
      </c>
      <c r="M146" t="str">
        <f>IF($F146=0,"",VLOOKUP($F146,'Draft List'!$D$4:$G$1177,M$2,FALSE))</f>
        <v>RF</v>
      </c>
      <c r="N146" t="str">
        <f>IF($F146=0,"",VLOOKUP($F146,'Draft List'!$D$4:$G$1177,N$2,FALSE))</f>
        <v>José</v>
      </c>
      <c r="O146" t="str">
        <f>IF($F146=0,"",VLOOKUP($F146,'Draft List'!$D$4:$G$1177,O$2,FALSE))</f>
        <v>Arredondo</v>
      </c>
    </row>
    <row r="147" spans="1:15" x14ac:dyDescent="0.3">
      <c r="A147">
        <v>5</v>
      </c>
      <c r="B147">
        <v>0</v>
      </c>
      <c r="C147">
        <v>17</v>
      </c>
      <c r="D147" t="s">
        <v>266</v>
      </c>
      <c r="E147">
        <v>8</v>
      </c>
      <c r="F147">
        <v>12376</v>
      </c>
      <c r="G147" t="s">
        <v>330</v>
      </c>
      <c r="H147">
        <v>144</v>
      </c>
      <c r="I147">
        <f t="shared" si="8"/>
        <v>5</v>
      </c>
      <c r="J147">
        <f t="shared" si="9"/>
        <v>0</v>
      </c>
      <c r="K147">
        <f t="shared" si="10"/>
        <v>17</v>
      </c>
      <c r="L147" t="str">
        <f t="shared" si="11"/>
        <v>New Orleans Trendsetters</v>
      </c>
      <c r="M147" t="str">
        <f>IF($F147=0,"",VLOOKUP($F147,'Draft List'!$D$4:$G$1177,M$2,FALSE))</f>
        <v>RF</v>
      </c>
      <c r="N147" t="str">
        <f>IF($F147=0,"",VLOOKUP($F147,'Draft List'!$D$4:$G$1177,N$2,FALSE))</f>
        <v>Cisco</v>
      </c>
      <c r="O147" t="str">
        <f>IF($F147=0,"",VLOOKUP($F147,'Draft List'!$D$4:$G$1177,O$2,FALSE))</f>
        <v>Gonzáles</v>
      </c>
    </row>
    <row r="148" spans="1:15" x14ac:dyDescent="0.3">
      <c r="A148">
        <v>5</v>
      </c>
      <c r="B148">
        <v>0</v>
      </c>
      <c r="C148">
        <v>18</v>
      </c>
      <c r="D148" t="s">
        <v>256</v>
      </c>
      <c r="E148">
        <v>17</v>
      </c>
      <c r="F148">
        <v>16422</v>
      </c>
      <c r="G148" t="s">
        <v>330</v>
      </c>
      <c r="H148">
        <v>145</v>
      </c>
      <c r="I148">
        <f t="shared" si="8"/>
        <v>5</v>
      </c>
      <c r="J148">
        <f t="shared" si="9"/>
        <v>0</v>
      </c>
      <c r="K148">
        <f t="shared" si="10"/>
        <v>18</v>
      </c>
      <c r="L148" t="str">
        <f t="shared" si="11"/>
        <v>Kalamazoo Badgers</v>
      </c>
      <c r="M148" t="str">
        <f>IF($F148=0,"",VLOOKUP($F148,'Draft List'!$D$4:$G$1177,M$2,FALSE))</f>
        <v>1B</v>
      </c>
      <c r="N148" t="str">
        <f>IF($F148=0,"",VLOOKUP($F148,'Draft List'!$D$4:$G$1177,N$2,FALSE))</f>
        <v>Masaru</v>
      </c>
      <c r="O148" t="str">
        <f>IF($F148=0,"",VLOOKUP($F148,'Draft List'!$D$4:$G$1177,O$2,FALSE))</f>
        <v>Yamamoto</v>
      </c>
    </row>
    <row r="149" spans="1:15" x14ac:dyDescent="0.3">
      <c r="A149">
        <v>5</v>
      </c>
      <c r="B149">
        <v>0</v>
      </c>
      <c r="C149">
        <v>19</v>
      </c>
      <c r="D149" t="s">
        <v>266</v>
      </c>
      <c r="E149">
        <v>8</v>
      </c>
      <c r="F149">
        <v>8838</v>
      </c>
      <c r="G149" t="s">
        <v>330</v>
      </c>
      <c r="H149">
        <v>146</v>
      </c>
      <c r="I149">
        <f t="shared" si="8"/>
        <v>5</v>
      </c>
      <c r="J149">
        <f t="shared" si="9"/>
        <v>0</v>
      </c>
      <c r="K149">
        <f t="shared" si="10"/>
        <v>19</v>
      </c>
      <c r="L149" t="str">
        <f t="shared" si="11"/>
        <v>New Orleans Trendsetters</v>
      </c>
      <c r="M149" t="str">
        <f>IF($F149=0,"",VLOOKUP($F149,'Draft List'!$D$4:$G$1177,M$2,FALSE))</f>
        <v>SS</v>
      </c>
      <c r="N149" t="str">
        <f>IF($F149=0,"",VLOOKUP($F149,'Draft List'!$D$4:$G$1177,N$2,FALSE))</f>
        <v>Art</v>
      </c>
      <c r="O149" t="str">
        <f>IF($F149=0,"",VLOOKUP($F149,'Draft List'!$D$4:$G$1177,O$2,FALSE))</f>
        <v>Small</v>
      </c>
    </row>
    <row r="150" spans="1:15" x14ac:dyDescent="0.3">
      <c r="A150">
        <v>5</v>
      </c>
      <c r="B150">
        <v>0</v>
      </c>
      <c r="C150">
        <v>20</v>
      </c>
      <c r="D150" t="s">
        <v>256</v>
      </c>
      <c r="E150">
        <v>17</v>
      </c>
      <c r="F150">
        <v>8248</v>
      </c>
      <c r="G150" t="s">
        <v>330</v>
      </c>
      <c r="H150">
        <v>147</v>
      </c>
      <c r="I150">
        <f t="shared" si="8"/>
        <v>5</v>
      </c>
      <c r="J150">
        <f t="shared" si="9"/>
        <v>0</v>
      </c>
      <c r="K150">
        <f t="shared" si="10"/>
        <v>20</v>
      </c>
      <c r="L150" t="str">
        <f t="shared" si="11"/>
        <v>Kalamazoo Badgers</v>
      </c>
      <c r="M150" t="str">
        <f>IF($F150=0,"",VLOOKUP($F150,'Draft List'!$D$4:$G$1177,M$2,FALSE))</f>
        <v>3B</v>
      </c>
      <c r="N150" t="str">
        <f>IF($F150=0,"",VLOOKUP($F150,'Draft List'!$D$4:$G$1177,N$2,FALSE))</f>
        <v>Dave</v>
      </c>
      <c r="O150" t="str">
        <f>IF($F150=0,"",VLOOKUP($F150,'Draft List'!$D$4:$G$1177,O$2,FALSE))</f>
        <v>Womack</v>
      </c>
    </row>
    <row r="151" spans="1:15" x14ac:dyDescent="0.3">
      <c r="A151">
        <v>5</v>
      </c>
      <c r="B151">
        <v>0</v>
      </c>
      <c r="C151">
        <v>21</v>
      </c>
      <c r="D151" t="s">
        <v>264</v>
      </c>
      <c r="E151">
        <v>20</v>
      </c>
      <c r="F151">
        <v>7422</v>
      </c>
      <c r="G151" t="s">
        <v>330</v>
      </c>
      <c r="H151">
        <v>148</v>
      </c>
      <c r="I151">
        <f t="shared" si="8"/>
        <v>5</v>
      </c>
      <c r="J151">
        <f t="shared" si="9"/>
        <v>0</v>
      </c>
      <c r="K151">
        <f t="shared" si="10"/>
        <v>21</v>
      </c>
      <c r="L151" t="str">
        <f t="shared" si="11"/>
        <v>Bakersfield Bears</v>
      </c>
      <c r="M151" t="str">
        <f>IF($F151=0,"",VLOOKUP($F151,'Draft List'!$D$4:$G$1177,M$2,FALSE))</f>
        <v>C</v>
      </c>
      <c r="N151" t="str">
        <f>IF($F151=0,"",VLOOKUP($F151,'Draft List'!$D$4:$G$1177,N$2,FALSE))</f>
        <v>Everett</v>
      </c>
      <c r="O151" t="str">
        <f>IF($F151=0,"",VLOOKUP($F151,'Draft List'!$D$4:$G$1177,O$2,FALSE))</f>
        <v>Gray</v>
      </c>
    </row>
    <row r="152" spans="1:15" x14ac:dyDescent="0.3">
      <c r="A152">
        <v>5</v>
      </c>
      <c r="B152">
        <v>0</v>
      </c>
      <c r="C152">
        <v>22</v>
      </c>
      <c r="D152" t="s">
        <v>267</v>
      </c>
      <c r="E152">
        <v>16</v>
      </c>
      <c r="F152">
        <v>15357</v>
      </c>
      <c r="G152" t="s">
        <v>330</v>
      </c>
      <c r="H152">
        <v>149</v>
      </c>
      <c r="I152">
        <f t="shared" si="8"/>
        <v>5</v>
      </c>
      <c r="J152">
        <f t="shared" si="9"/>
        <v>0</v>
      </c>
      <c r="K152">
        <f t="shared" si="10"/>
        <v>22</v>
      </c>
      <c r="L152" t="str">
        <f t="shared" si="11"/>
        <v>Fargo Dinosaurs</v>
      </c>
      <c r="M152" t="str">
        <f>IF($F152=0,"",VLOOKUP($F152,'Draft List'!$D$4:$G$1177,M$2,FALSE))</f>
        <v>SP</v>
      </c>
      <c r="N152" t="str">
        <f>IF($F152=0,"",VLOOKUP($F152,'Draft List'!$D$4:$G$1177,N$2,FALSE))</f>
        <v>Takiji</v>
      </c>
      <c r="O152" t="str">
        <f>IF($F152=0,"",VLOOKUP($F152,'Draft List'!$D$4:$G$1177,O$2,FALSE))</f>
        <v>Ikarashi</v>
      </c>
    </row>
    <row r="153" spans="1:15" x14ac:dyDescent="0.3">
      <c r="A153">
        <v>5</v>
      </c>
      <c r="B153">
        <v>0</v>
      </c>
      <c r="C153">
        <v>23</v>
      </c>
      <c r="D153" t="s">
        <v>551</v>
      </c>
      <c r="E153">
        <v>18</v>
      </c>
      <c r="F153">
        <v>4667</v>
      </c>
      <c r="G153" t="s">
        <v>330</v>
      </c>
      <c r="H153">
        <v>150</v>
      </c>
      <c r="I153">
        <f t="shared" si="8"/>
        <v>5</v>
      </c>
      <c r="J153">
        <f t="shared" si="9"/>
        <v>0</v>
      </c>
      <c r="K153">
        <f t="shared" si="10"/>
        <v>23</v>
      </c>
      <c r="L153" t="str">
        <f t="shared" si="11"/>
        <v>Hartford Harpoon</v>
      </c>
      <c r="M153" t="str">
        <f>IF($F153=0,"",VLOOKUP($F153,'Draft List'!$D$4:$G$1177,M$2,FALSE))</f>
        <v>RP</v>
      </c>
      <c r="N153" t="str">
        <f>IF($F153=0,"",VLOOKUP($F153,'Draft List'!$D$4:$G$1177,N$2,FALSE))</f>
        <v>Leo</v>
      </c>
      <c r="O153" t="str">
        <f>IF($F153=0,"",VLOOKUP($F153,'Draft List'!$D$4:$G$1177,O$2,FALSE))</f>
        <v>Butler</v>
      </c>
    </row>
    <row r="154" spans="1:15" ht="15.75" customHeight="1" x14ac:dyDescent="0.3">
      <c r="A154">
        <v>5</v>
      </c>
      <c r="B154">
        <v>0</v>
      </c>
      <c r="C154">
        <v>24</v>
      </c>
      <c r="D154" t="s">
        <v>544</v>
      </c>
      <c r="E154">
        <v>162</v>
      </c>
      <c r="F154">
        <v>8667</v>
      </c>
      <c r="G154" t="s">
        <v>330</v>
      </c>
      <c r="H154">
        <v>151</v>
      </c>
      <c r="I154">
        <f t="shared" si="8"/>
        <v>5</v>
      </c>
      <c r="J154">
        <f t="shared" si="9"/>
        <v>0</v>
      </c>
      <c r="K154">
        <f t="shared" si="10"/>
        <v>24</v>
      </c>
      <c r="L154" t="str">
        <f t="shared" si="11"/>
        <v>San Juan Coqui</v>
      </c>
      <c r="M154" t="str">
        <f>IF($F154=0,"",VLOOKUP($F154,'Draft List'!$D$4:$G$1177,M$2,FALSE))</f>
        <v>2B</v>
      </c>
      <c r="N154" t="str">
        <f>IF($F154=0,"",VLOOKUP($F154,'Draft List'!$D$4:$G$1177,N$2,FALSE))</f>
        <v>Ben</v>
      </c>
      <c r="O154" t="str">
        <f>IF($F154=0,"",VLOOKUP($F154,'Draft List'!$D$4:$G$1177,O$2,FALSE))</f>
        <v>Hicks</v>
      </c>
    </row>
    <row r="155" spans="1:15" x14ac:dyDescent="0.3">
      <c r="A155">
        <v>5</v>
      </c>
      <c r="B155">
        <v>0</v>
      </c>
      <c r="C155">
        <v>25</v>
      </c>
      <c r="D155" t="s">
        <v>549</v>
      </c>
      <c r="E155">
        <v>163</v>
      </c>
      <c r="F155">
        <v>7071</v>
      </c>
      <c r="G155" t="s">
        <v>330</v>
      </c>
      <c r="H155">
        <v>152</v>
      </c>
      <c r="I155">
        <f t="shared" si="8"/>
        <v>5</v>
      </c>
      <c r="J155">
        <f t="shared" si="9"/>
        <v>0</v>
      </c>
      <c r="K155">
        <f t="shared" si="10"/>
        <v>25</v>
      </c>
      <c r="L155" t="str">
        <f t="shared" si="11"/>
        <v>Havana Leones</v>
      </c>
      <c r="M155" t="str">
        <f>IF($F155=0,"",VLOOKUP($F155,'Draft List'!$D$4:$G$1177,M$2,FALSE))</f>
        <v>1B</v>
      </c>
      <c r="N155" t="str">
        <f>IF($F155=0,"",VLOOKUP($F155,'Draft List'!$D$4:$G$1177,N$2,FALSE))</f>
        <v>Lee</v>
      </c>
      <c r="O155" t="str">
        <f>IF($F155=0,"",VLOOKUP($F155,'Draft List'!$D$4:$G$1177,O$2,FALSE))</f>
        <v>Simpson</v>
      </c>
    </row>
    <row r="156" spans="1:15" x14ac:dyDescent="0.3">
      <c r="A156">
        <v>5</v>
      </c>
      <c r="B156">
        <v>0</v>
      </c>
      <c r="C156">
        <v>26</v>
      </c>
      <c r="D156" t="s">
        <v>548</v>
      </c>
      <c r="E156">
        <v>159</v>
      </c>
      <c r="F156">
        <v>7286</v>
      </c>
      <c r="G156" t="s">
        <v>330</v>
      </c>
      <c r="H156">
        <v>153</v>
      </c>
      <c r="I156">
        <f t="shared" si="8"/>
        <v>5</v>
      </c>
      <c r="J156">
        <f t="shared" si="9"/>
        <v>0</v>
      </c>
      <c r="K156">
        <f t="shared" si="10"/>
        <v>26</v>
      </c>
      <c r="L156" t="str">
        <f t="shared" si="11"/>
        <v>Neo-Tokyo Akira</v>
      </c>
      <c r="M156" t="str">
        <f>IF($F156=0,"",VLOOKUP($F156,'Draft List'!$D$4:$G$1177,M$2,FALSE))</f>
        <v>CL</v>
      </c>
      <c r="N156" t="str">
        <f>IF($F156=0,"",VLOOKUP($F156,'Draft List'!$D$4:$G$1177,N$2,FALSE))</f>
        <v>P.J.</v>
      </c>
      <c r="O156" t="str">
        <f>IF($F156=0,"",VLOOKUP($F156,'Draft List'!$D$4:$G$1177,O$2,FALSE))</f>
        <v>Henry</v>
      </c>
    </row>
    <row r="157" spans="1:15" x14ac:dyDescent="0.3">
      <c r="A157">
        <v>5</v>
      </c>
      <c r="B157">
        <v>0</v>
      </c>
      <c r="C157">
        <v>27</v>
      </c>
      <c r="D157" t="s">
        <v>674</v>
      </c>
      <c r="E157">
        <v>7</v>
      </c>
      <c r="F157">
        <v>5780</v>
      </c>
      <c r="G157" t="s">
        <v>330</v>
      </c>
      <c r="H157">
        <v>154</v>
      </c>
      <c r="I157">
        <f t="shared" si="8"/>
        <v>5</v>
      </c>
      <c r="J157">
        <f t="shared" si="9"/>
        <v>0</v>
      </c>
      <c r="K157">
        <f t="shared" si="10"/>
        <v>27</v>
      </c>
      <c r="L157" t="str">
        <f t="shared" si="11"/>
        <v>Charleston Statesmen</v>
      </c>
      <c r="M157" t="str">
        <f>IF($F157=0,"",VLOOKUP($F157,'Draft List'!$D$4:$G$1177,M$2,FALSE))</f>
        <v>RF</v>
      </c>
      <c r="N157" t="str">
        <f>IF($F157=0,"",VLOOKUP($F157,'Draft List'!$D$4:$G$1177,N$2,FALSE))</f>
        <v>Carlos</v>
      </c>
      <c r="O157" t="str">
        <f>IF($F157=0,"",VLOOKUP($F157,'Draft List'!$D$4:$G$1177,O$2,FALSE))</f>
        <v>Pérez</v>
      </c>
    </row>
    <row r="158" spans="1:15" x14ac:dyDescent="0.3">
      <c r="A158">
        <v>5</v>
      </c>
      <c r="B158">
        <v>0</v>
      </c>
      <c r="C158">
        <v>28</v>
      </c>
      <c r="D158" t="s">
        <v>259</v>
      </c>
      <c r="E158">
        <v>10</v>
      </c>
      <c r="F158">
        <v>6224</v>
      </c>
      <c r="G158" t="s">
        <v>330</v>
      </c>
      <c r="H158">
        <v>155</v>
      </c>
      <c r="I158">
        <f t="shared" si="8"/>
        <v>5</v>
      </c>
      <c r="J158">
        <f t="shared" si="9"/>
        <v>0</v>
      </c>
      <c r="K158">
        <f t="shared" si="10"/>
        <v>28</v>
      </c>
      <c r="L158" t="str">
        <f t="shared" si="11"/>
        <v>Kentucky Thoroughbreds</v>
      </c>
      <c r="M158" t="str">
        <f>IF($F158=0,"",VLOOKUP($F158,'Draft List'!$D$4:$G$1177,M$2,FALSE))</f>
        <v>SP</v>
      </c>
      <c r="N158" t="str">
        <f>IF($F158=0,"",VLOOKUP($F158,'Draft List'!$D$4:$G$1177,N$2,FALSE))</f>
        <v>Declan</v>
      </c>
      <c r="O158" t="str">
        <f>IF($F158=0,"",VLOOKUP($F158,'Draft List'!$D$4:$G$1177,O$2,FALSE))</f>
        <v>MacLean</v>
      </c>
    </row>
    <row r="159" spans="1:15" x14ac:dyDescent="0.3">
      <c r="A159">
        <v>5</v>
      </c>
      <c r="B159">
        <v>0</v>
      </c>
      <c r="C159">
        <v>29</v>
      </c>
      <c r="D159" t="s">
        <v>552</v>
      </c>
      <c r="E159">
        <v>167</v>
      </c>
      <c r="F159">
        <v>8530</v>
      </c>
      <c r="G159" t="s">
        <v>330</v>
      </c>
      <c r="H159">
        <v>156</v>
      </c>
      <c r="I159">
        <f t="shared" si="8"/>
        <v>5</v>
      </c>
      <c r="J159">
        <f t="shared" si="9"/>
        <v>0</v>
      </c>
      <c r="K159">
        <f t="shared" si="10"/>
        <v>29</v>
      </c>
      <c r="L159" t="str">
        <f t="shared" si="11"/>
        <v>Okinawa Shisa</v>
      </c>
      <c r="M159" t="str">
        <f>IF($F159=0,"",VLOOKUP($F159,'Draft List'!$D$4:$G$1177,M$2,FALSE))</f>
        <v>SS</v>
      </c>
      <c r="N159" t="str">
        <f>IF($F159=0,"",VLOOKUP($F159,'Draft List'!$D$4:$G$1177,N$2,FALSE))</f>
        <v>Luis</v>
      </c>
      <c r="O159" t="str">
        <f>IF($F159=0,"",VLOOKUP($F159,'Draft List'!$D$4:$G$1177,O$2,FALSE))</f>
        <v>Luna</v>
      </c>
    </row>
    <row r="160" spans="1:15" x14ac:dyDescent="0.3">
      <c r="A160">
        <v>6</v>
      </c>
      <c r="B160">
        <v>0</v>
      </c>
      <c r="C160">
        <v>1</v>
      </c>
      <c r="D160" t="s">
        <v>832</v>
      </c>
      <c r="E160">
        <v>24</v>
      </c>
      <c r="F160">
        <v>6333</v>
      </c>
      <c r="G160" t="s">
        <v>330</v>
      </c>
      <c r="H160">
        <v>157</v>
      </c>
      <c r="I160">
        <f t="shared" si="8"/>
        <v>6</v>
      </c>
      <c r="J160">
        <f t="shared" si="9"/>
        <v>0</v>
      </c>
      <c r="K160">
        <f t="shared" si="10"/>
        <v>1</v>
      </c>
      <c r="L160" t="str">
        <f t="shared" si="11"/>
        <v>Yuma Arroyos</v>
      </c>
      <c r="M160" t="str">
        <f>IF($F160=0,"",VLOOKUP($F160,'Draft List'!$D$4:$G$1177,M$2,FALSE))</f>
        <v>C</v>
      </c>
      <c r="N160" t="str">
        <f>IF($F160=0,"",VLOOKUP($F160,'Draft List'!$D$4:$G$1177,N$2,FALSE))</f>
        <v>Gideon</v>
      </c>
      <c r="O160" t="str">
        <f>IF($F160=0,"",VLOOKUP($F160,'Draft List'!$D$4:$G$1177,O$2,FALSE))</f>
        <v>Trewin</v>
      </c>
    </row>
    <row r="161" spans="1:15" x14ac:dyDescent="0.3">
      <c r="A161">
        <v>6</v>
      </c>
      <c r="B161">
        <v>0</v>
      </c>
      <c r="C161">
        <v>2</v>
      </c>
      <c r="D161" t="s">
        <v>263</v>
      </c>
      <c r="E161">
        <v>15</v>
      </c>
      <c r="F161">
        <v>11684</v>
      </c>
      <c r="G161" t="s">
        <v>330</v>
      </c>
      <c r="H161">
        <v>158</v>
      </c>
      <c r="I161">
        <f t="shared" si="8"/>
        <v>6</v>
      </c>
      <c r="J161">
        <f t="shared" si="9"/>
        <v>0</v>
      </c>
      <c r="K161">
        <f t="shared" si="10"/>
        <v>2</v>
      </c>
      <c r="L161" t="str">
        <f t="shared" si="11"/>
        <v>Duluth Warriors</v>
      </c>
      <c r="M161" t="str">
        <f>IF($F161=0,"",VLOOKUP($F161,'Draft List'!$D$4:$G$1177,M$2,FALSE))</f>
        <v>3B</v>
      </c>
      <c r="N161" t="str">
        <f>IF($F161=0,"",VLOOKUP($F161,'Draft List'!$D$4:$G$1177,N$2,FALSE))</f>
        <v>Adam</v>
      </c>
      <c r="O161" t="str">
        <f>IF($F161=0,"",VLOOKUP($F161,'Draft List'!$D$4:$G$1177,O$2,FALSE))</f>
        <v>Bell</v>
      </c>
    </row>
    <row r="162" spans="1:15" x14ac:dyDescent="0.3">
      <c r="A162">
        <v>6</v>
      </c>
      <c r="B162">
        <v>0</v>
      </c>
      <c r="C162">
        <v>3</v>
      </c>
      <c r="D162" t="s">
        <v>261</v>
      </c>
      <c r="E162">
        <v>1</v>
      </c>
      <c r="F162">
        <v>11139</v>
      </c>
      <c r="G162" t="s">
        <v>330</v>
      </c>
      <c r="H162">
        <v>159</v>
      </c>
      <c r="I162">
        <f t="shared" si="8"/>
        <v>6</v>
      </c>
      <c r="J162">
        <f t="shared" si="9"/>
        <v>0</v>
      </c>
      <c r="K162">
        <f t="shared" si="10"/>
        <v>3</v>
      </c>
      <c r="L162" t="str">
        <f t="shared" si="11"/>
        <v>Arlington Bureaucrats</v>
      </c>
      <c r="M162" t="str">
        <f>IF($F162=0,"",VLOOKUP($F162,'Draft List'!$D$4:$G$1177,M$2,FALSE))</f>
        <v>C</v>
      </c>
      <c r="N162" t="str">
        <f>IF($F162=0,"",VLOOKUP($F162,'Draft List'!$D$4:$G$1177,N$2,FALSE))</f>
        <v>Andrés</v>
      </c>
      <c r="O162" t="str">
        <f>IF($F162=0,"",VLOOKUP($F162,'Draft List'!$D$4:$G$1177,O$2,FALSE))</f>
        <v>Barrón</v>
      </c>
    </row>
    <row r="163" spans="1:15" x14ac:dyDescent="0.3">
      <c r="A163">
        <v>6</v>
      </c>
      <c r="B163">
        <v>0</v>
      </c>
      <c r="C163">
        <v>4</v>
      </c>
      <c r="D163" t="s">
        <v>675</v>
      </c>
      <c r="E163">
        <v>4</v>
      </c>
      <c r="F163">
        <v>11961</v>
      </c>
      <c r="G163" t="s">
        <v>330</v>
      </c>
      <c r="H163">
        <v>160</v>
      </c>
      <c r="I163">
        <f t="shared" si="8"/>
        <v>6</v>
      </c>
      <c r="J163">
        <f t="shared" si="9"/>
        <v>0</v>
      </c>
      <c r="K163">
        <f t="shared" si="10"/>
        <v>4</v>
      </c>
      <c r="L163" t="str">
        <f t="shared" si="11"/>
        <v>Manchester Maulers</v>
      </c>
      <c r="M163" t="str">
        <f>IF($F163=0,"",VLOOKUP($F163,'Draft List'!$D$4:$G$1177,M$2,FALSE))</f>
        <v>1B</v>
      </c>
      <c r="N163" t="str">
        <f>IF($F163=0,"",VLOOKUP($F163,'Draft List'!$D$4:$G$1177,N$2,FALSE))</f>
        <v>Kunitaro</v>
      </c>
      <c r="O163" t="str">
        <f>IF($F163=0,"",VLOOKUP($F163,'Draft List'!$D$4:$G$1177,O$2,FALSE))</f>
        <v>Matsumoto</v>
      </c>
    </row>
    <row r="164" spans="1:15" x14ac:dyDescent="0.3">
      <c r="A164">
        <v>6</v>
      </c>
      <c r="B164">
        <v>0</v>
      </c>
      <c r="C164">
        <v>5</v>
      </c>
      <c r="D164" t="s">
        <v>674</v>
      </c>
      <c r="E164">
        <v>7</v>
      </c>
      <c r="F164">
        <v>13243</v>
      </c>
      <c r="G164" t="s">
        <v>330</v>
      </c>
      <c r="H164">
        <v>161</v>
      </c>
      <c r="I164">
        <f t="shared" si="8"/>
        <v>6</v>
      </c>
      <c r="J164">
        <f t="shared" si="9"/>
        <v>0</v>
      </c>
      <c r="K164">
        <f t="shared" si="10"/>
        <v>5</v>
      </c>
      <c r="L164" t="str">
        <f t="shared" si="11"/>
        <v>Charleston Statesmen</v>
      </c>
      <c r="M164" t="str">
        <f>IF($F164=0,"",VLOOKUP($F164,'Draft List'!$D$4:$G$1177,M$2,FALSE))</f>
        <v>SP</v>
      </c>
      <c r="N164" t="str">
        <f>IF($F164=0,"",VLOOKUP($F164,'Draft List'!$D$4:$G$1177,N$2,FALSE))</f>
        <v>Yoshiaga</v>
      </c>
      <c r="O164" t="str">
        <f>IF($F164=0,"",VLOOKUP($F164,'Draft List'!$D$4:$G$1177,O$2,FALSE))</f>
        <v>Hashimoto</v>
      </c>
    </row>
    <row r="165" spans="1:15" x14ac:dyDescent="0.3">
      <c r="A165">
        <v>6</v>
      </c>
      <c r="B165">
        <v>0</v>
      </c>
      <c r="C165">
        <v>6</v>
      </c>
      <c r="D165" t="s">
        <v>546</v>
      </c>
      <c r="E165">
        <v>164</v>
      </c>
      <c r="F165">
        <v>7440</v>
      </c>
      <c r="G165" t="s">
        <v>330</v>
      </c>
      <c r="H165">
        <v>162</v>
      </c>
      <c r="I165">
        <f t="shared" si="8"/>
        <v>6</v>
      </c>
      <c r="J165">
        <f t="shared" si="9"/>
        <v>0</v>
      </c>
      <c r="K165">
        <f t="shared" si="10"/>
        <v>6</v>
      </c>
      <c r="L165" t="str">
        <f t="shared" si="11"/>
        <v>Scottish Claymores</v>
      </c>
      <c r="M165" t="str">
        <f>IF($F165=0,"",VLOOKUP($F165,'Draft List'!$D$4:$G$1177,M$2,FALSE))</f>
        <v>RP</v>
      </c>
      <c r="N165" t="str">
        <f>IF($F165=0,"",VLOOKUP($F165,'Draft List'!$D$4:$G$1177,N$2,FALSE))</f>
        <v>Jason</v>
      </c>
      <c r="O165" t="str">
        <f>IF($F165=0,"",VLOOKUP($F165,'Draft List'!$D$4:$G$1177,O$2,FALSE))</f>
        <v>Patrick</v>
      </c>
    </row>
    <row r="166" spans="1:15" x14ac:dyDescent="0.3">
      <c r="A166">
        <v>6</v>
      </c>
      <c r="B166">
        <v>0</v>
      </c>
      <c r="C166">
        <v>7</v>
      </c>
      <c r="D166" t="s">
        <v>261</v>
      </c>
      <c r="E166">
        <v>1</v>
      </c>
      <c r="F166">
        <v>4647</v>
      </c>
      <c r="G166" t="s">
        <v>330</v>
      </c>
      <c r="H166">
        <v>163</v>
      </c>
      <c r="I166">
        <f t="shared" si="8"/>
        <v>6</v>
      </c>
      <c r="J166">
        <f t="shared" si="9"/>
        <v>0</v>
      </c>
      <c r="K166">
        <f t="shared" si="10"/>
        <v>7</v>
      </c>
      <c r="L166" t="str">
        <f t="shared" si="11"/>
        <v>Arlington Bureaucrats</v>
      </c>
      <c r="M166" t="str">
        <f>IF($F166=0,"",VLOOKUP($F166,'Draft List'!$D$4:$G$1177,M$2,FALSE))</f>
        <v>3B</v>
      </c>
      <c r="N166" t="str">
        <f>IF($F166=0,"",VLOOKUP($F166,'Draft List'!$D$4:$G$1177,N$2,FALSE))</f>
        <v>Guillermo</v>
      </c>
      <c r="O166" t="str">
        <f>IF($F166=0,"",VLOOKUP($F166,'Draft List'!$D$4:$G$1177,O$2,FALSE))</f>
        <v>Benítez</v>
      </c>
    </row>
    <row r="167" spans="1:15" x14ac:dyDescent="0.3">
      <c r="A167">
        <v>6</v>
      </c>
      <c r="B167">
        <v>0</v>
      </c>
      <c r="C167">
        <v>8</v>
      </c>
      <c r="D167" t="s">
        <v>261</v>
      </c>
      <c r="E167">
        <v>1</v>
      </c>
      <c r="F167">
        <v>13169</v>
      </c>
      <c r="G167" t="s">
        <v>330</v>
      </c>
      <c r="H167">
        <v>164</v>
      </c>
      <c r="I167">
        <f t="shared" si="8"/>
        <v>6</v>
      </c>
      <c r="J167">
        <f t="shared" si="9"/>
        <v>0</v>
      </c>
      <c r="K167">
        <f t="shared" si="10"/>
        <v>8</v>
      </c>
      <c r="L167" t="str">
        <f t="shared" si="11"/>
        <v>Arlington Bureaucrats</v>
      </c>
      <c r="M167" t="str">
        <f>IF($F167=0,"",VLOOKUP($F167,'Draft List'!$D$4:$G$1177,M$2,FALSE))</f>
        <v>CF</v>
      </c>
      <c r="N167" t="str">
        <f>IF($F167=0,"",VLOOKUP($F167,'Draft List'!$D$4:$G$1177,N$2,FALSE))</f>
        <v>Leo</v>
      </c>
      <c r="O167" t="str">
        <f>IF($F167=0,"",VLOOKUP($F167,'Draft List'!$D$4:$G$1177,O$2,FALSE))</f>
        <v>Bessent</v>
      </c>
    </row>
    <row r="168" spans="1:15" x14ac:dyDescent="0.3">
      <c r="A168">
        <v>6</v>
      </c>
      <c r="B168">
        <v>0</v>
      </c>
      <c r="C168">
        <v>9</v>
      </c>
      <c r="D168" t="s">
        <v>261</v>
      </c>
      <c r="E168">
        <v>1</v>
      </c>
      <c r="F168">
        <v>13190</v>
      </c>
      <c r="G168" t="s">
        <v>330</v>
      </c>
      <c r="H168">
        <v>165</v>
      </c>
      <c r="I168">
        <f t="shared" si="8"/>
        <v>6</v>
      </c>
      <c r="J168">
        <f t="shared" si="9"/>
        <v>0</v>
      </c>
      <c r="K168">
        <f t="shared" si="10"/>
        <v>9</v>
      </c>
      <c r="L168" t="str">
        <f t="shared" si="11"/>
        <v>Arlington Bureaucrats</v>
      </c>
      <c r="M168" t="str">
        <f>IF($F168=0,"",VLOOKUP($F168,'Draft List'!$D$4:$G$1177,M$2,FALSE))</f>
        <v>2B</v>
      </c>
      <c r="N168" t="str">
        <f>IF($F168=0,"",VLOOKUP($F168,'Draft List'!$D$4:$G$1177,N$2,FALSE))</f>
        <v>Ross</v>
      </c>
      <c r="O168" t="str">
        <f>IF($F168=0,"",VLOOKUP($F168,'Draft List'!$D$4:$G$1177,O$2,FALSE))</f>
        <v>Caird</v>
      </c>
    </row>
    <row r="169" spans="1:15" x14ac:dyDescent="0.3">
      <c r="A169">
        <v>6</v>
      </c>
      <c r="B169">
        <v>0</v>
      </c>
      <c r="C169">
        <v>10</v>
      </c>
      <c r="D169" t="s">
        <v>835</v>
      </c>
      <c r="E169">
        <v>23</v>
      </c>
      <c r="F169">
        <v>13294</v>
      </c>
      <c r="G169" t="s">
        <v>330</v>
      </c>
      <c r="H169">
        <v>166</v>
      </c>
      <c r="I169">
        <f t="shared" si="8"/>
        <v>6</v>
      </c>
      <c r="J169">
        <f t="shared" si="9"/>
        <v>0</v>
      </c>
      <c r="K169">
        <f t="shared" si="10"/>
        <v>10</v>
      </c>
      <c r="L169" t="str">
        <f t="shared" si="11"/>
        <v>Tempe Knights</v>
      </c>
      <c r="M169" t="str">
        <f>IF($F169=0,"",VLOOKUP($F169,'Draft List'!$D$4:$G$1177,M$2,FALSE))</f>
        <v>SP</v>
      </c>
      <c r="N169" t="str">
        <f>IF($F169=0,"",VLOOKUP($F169,'Draft List'!$D$4:$G$1177,N$2,FALSE))</f>
        <v>Ross</v>
      </c>
      <c r="O169" t="str">
        <f>IF($F169=0,"",VLOOKUP($F169,'Draft List'!$D$4:$G$1177,O$2,FALSE))</f>
        <v>Mcintosh</v>
      </c>
    </row>
    <row r="170" spans="1:15" x14ac:dyDescent="0.3">
      <c r="A170">
        <v>6</v>
      </c>
      <c r="B170">
        <v>0</v>
      </c>
      <c r="C170">
        <v>11</v>
      </c>
      <c r="D170" t="s">
        <v>545</v>
      </c>
      <c r="E170">
        <v>2</v>
      </c>
      <c r="F170">
        <v>15344</v>
      </c>
      <c r="G170" t="s">
        <v>330</v>
      </c>
      <c r="H170">
        <v>167</v>
      </c>
      <c r="I170">
        <f t="shared" si="8"/>
        <v>6</v>
      </c>
      <c r="J170">
        <f t="shared" si="9"/>
        <v>0</v>
      </c>
      <c r="K170">
        <f t="shared" si="10"/>
        <v>11</v>
      </c>
      <c r="L170" t="str">
        <f t="shared" si="11"/>
        <v>Amsterdam Lions</v>
      </c>
      <c r="M170" t="str">
        <f>IF($F170=0,"",VLOOKUP($F170,'Draft List'!$D$4:$G$1177,M$2,FALSE))</f>
        <v>RF</v>
      </c>
      <c r="N170" t="str">
        <f>IF($F170=0,"",VLOOKUP($F170,'Draft List'!$D$4:$G$1177,N$2,FALSE))</f>
        <v>Pete</v>
      </c>
      <c r="O170" t="str">
        <f>IF($F170=0,"",VLOOKUP($F170,'Draft List'!$D$4:$G$1177,O$2,FALSE))</f>
        <v>Harris</v>
      </c>
    </row>
    <row r="171" spans="1:15" x14ac:dyDescent="0.3">
      <c r="A171">
        <v>6</v>
      </c>
      <c r="B171">
        <v>0</v>
      </c>
      <c r="C171">
        <v>12</v>
      </c>
      <c r="D171" t="s">
        <v>552</v>
      </c>
      <c r="E171">
        <v>167</v>
      </c>
      <c r="F171">
        <v>8969</v>
      </c>
      <c r="G171" t="s">
        <v>330</v>
      </c>
      <c r="H171">
        <v>168</v>
      </c>
      <c r="I171">
        <f t="shared" si="8"/>
        <v>6</v>
      </c>
      <c r="J171">
        <f t="shared" si="9"/>
        <v>0</v>
      </c>
      <c r="K171">
        <f t="shared" si="10"/>
        <v>12</v>
      </c>
      <c r="L171" t="str">
        <f t="shared" si="11"/>
        <v>Okinawa Shisa</v>
      </c>
      <c r="M171" t="str">
        <f>IF($F171=0,"",VLOOKUP($F171,'Draft List'!$D$4:$G$1177,M$2,FALSE))</f>
        <v>SS</v>
      </c>
      <c r="N171" t="str">
        <f>IF($F171=0,"",VLOOKUP($F171,'Draft List'!$D$4:$G$1177,N$2,FALSE))</f>
        <v>Joe</v>
      </c>
      <c r="O171" t="str">
        <f>IF($F171=0,"",VLOOKUP($F171,'Draft List'!$D$4:$G$1177,O$2,FALSE))</f>
        <v>Caldwell</v>
      </c>
    </row>
    <row r="172" spans="1:15" x14ac:dyDescent="0.3">
      <c r="A172">
        <v>6</v>
      </c>
      <c r="B172">
        <v>0</v>
      </c>
      <c r="C172">
        <v>13</v>
      </c>
      <c r="D172" t="s">
        <v>547</v>
      </c>
      <c r="E172">
        <v>166</v>
      </c>
      <c r="F172">
        <v>7634</v>
      </c>
      <c r="G172" t="s">
        <v>330</v>
      </c>
      <c r="H172">
        <v>169</v>
      </c>
      <c r="I172">
        <f t="shared" si="8"/>
        <v>6</v>
      </c>
      <c r="J172">
        <f t="shared" si="9"/>
        <v>0</v>
      </c>
      <c r="K172">
        <f t="shared" si="10"/>
        <v>13</v>
      </c>
      <c r="L172" t="str">
        <f t="shared" si="11"/>
        <v>Toyama Wind Dancers</v>
      </c>
      <c r="M172" t="str">
        <f>IF($F172=0,"",VLOOKUP($F172,'Draft List'!$D$4:$G$1177,M$2,FALSE))</f>
        <v>CF</v>
      </c>
      <c r="N172" t="str">
        <f>IF($F172=0,"",VLOOKUP($F172,'Draft List'!$D$4:$G$1177,N$2,FALSE))</f>
        <v>Dave</v>
      </c>
      <c r="O172" t="str">
        <f>IF($F172=0,"",VLOOKUP($F172,'Draft List'!$D$4:$G$1177,O$2,FALSE))</f>
        <v>Stevens</v>
      </c>
    </row>
    <row r="173" spans="1:15" x14ac:dyDescent="0.3">
      <c r="A173">
        <v>6</v>
      </c>
      <c r="B173">
        <v>0</v>
      </c>
      <c r="C173">
        <v>14</v>
      </c>
      <c r="D173" t="s">
        <v>255</v>
      </c>
      <c r="E173">
        <v>21</v>
      </c>
      <c r="F173">
        <v>7728</v>
      </c>
      <c r="G173" t="s">
        <v>330</v>
      </c>
      <c r="H173">
        <v>170</v>
      </c>
      <c r="I173">
        <f t="shared" si="8"/>
        <v>6</v>
      </c>
      <c r="J173">
        <f t="shared" si="9"/>
        <v>0</v>
      </c>
      <c r="K173">
        <f t="shared" si="10"/>
        <v>14</v>
      </c>
      <c r="L173" t="str">
        <f t="shared" si="11"/>
        <v>Palm Springs Codgers</v>
      </c>
      <c r="M173" t="str">
        <f>IF($F173=0,"",VLOOKUP($F173,'Draft List'!$D$4:$G$1177,M$2,FALSE))</f>
        <v>SP</v>
      </c>
      <c r="N173" t="str">
        <f>IF($F173=0,"",VLOOKUP($F173,'Draft List'!$D$4:$G$1177,N$2,FALSE))</f>
        <v>Greg</v>
      </c>
      <c r="O173" t="str">
        <f>IF($F173=0,"",VLOOKUP($F173,'Draft List'!$D$4:$G$1177,O$2,FALSE))</f>
        <v>MacDuffie</v>
      </c>
    </row>
    <row r="174" spans="1:15" x14ac:dyDescent="0.3">
      <c r="A174">
        <v>6</v>
      </c>
      <c r="B174">
        <v>0</v>
      </c>
      <c r="C174">
        <v>15</v>
      </c>
      <c r="D174" t="s">
        <v>260</v>
      </c>
      <c r="E174">
        <v>3</v>
      </c>
      <c r="F174">
        <v>13275</v>
      </c>
      <c r="G174" t="s">
        <v>330</v>
      </c>
      <c r="H174">
        <v>171</v>
      </c>
      <c r="I174">
        <f t="shared" si="8"/>
        <v>6</v>
      </c>
      <c r="J174">
        <f t="shared" si="9"/>
        <v>0</v>
      </c>
      <c r="K174">
        <f t="shared" si="10"/>
        <v>15</v>
      </c>
      <c r="L174" t="str">
        <f t="shared" si="11"/>
        <v>London Underground</v>
      </c>
      <c r="M174" t="str">
        <f>IF($F174=0,"",VLOOKUP($F174,'Draft List'!$D$4:$G$1177,M$2,FALSE))</f>
        <v>SS</v>
      </c>
      <c r="N174" t="str">
        <f>IF($F174=0,"",VLOOKUP($F174,'Draft List'!$D$4:$G$1177,N$2,FALSE))</f>
        <v>Filip</v>
      </c>
      <c r="O174" t="str">
        <f>IF($F174=0,"",VLOOKUP($F174,'Draft List'!$D$4:$G$1177,O$2,FALSE))</f>
        <v>Zwarthoed</v>
      </c>
    </row>
    <row r="175" spans="1:15" x14ac:dyDescent="0.3">
      <c r="A175">
        <v>6</v>
      </c>
      <c r="B175">
        <v>0</v>
      </c>
      <c r="C175">
        <v>16</v>
      </c>
      <c r="D175" t="s">
        <v>253</v>
      </c>
      <c r="E175">
        <v>22</v>
      </c>
      <c r="F175">
        <v>13303</v>
      </c>
      <c r="G175" t="s">
        <v>330</v>
      </c>
      <c r="H175">
        <v>172</v>
      </c>
      <c r="I175">
        <f t="shared" si="8"/>
        <v>6</v>
      </c>
      <c r="J175">
        <f t="shared" si="9"/>
        <v>0</v>
      </c>
      <c r="K175">
        <f t="shared" si="10"/>
        <v>16</v>
      </c>
      <c r="L175" t="str">
        <f t="shared" si="11"/>
        <v>Reno Zephyrs</v>
      </c>
      <c r="M175" t="str">
        <f>IF($F175=0,"",VLOOKUP($F175,'Draft List'!$D$4:$G$1177,M$2,FALSE))</f>
        <v>RF</v>
      </c>
      <c r="N175" t="str">
        <f>IF($F175=0,"",VLOOKUP($F175,'Draft List'!$D$4:$G$1177,N$2,FALSE))</f>
        <v>Kikugoro</v>
      </c>
      <c r="O175" t="str">
        <f>IF($F175=0,"",VLOOKUP($F175,'Draft List'!$D$4:$G$1177,O$2,FALSE))</f>
        <v>Ohayashi</v>
      </c>
    </row>
    <row r="176" spans="1:15" x14ac:dyDescent="0.3">
      <c r="A176">
        <v>6</v>
      </c>
      <c r="B176">
        <v>0</v>
      </c>
      <c r="C176">
        <v>17</v>
      </c>
      <c r="D176" t="s">
        <v>547</v>
      </c>
      <c r="E176">
        <v>166</v>
      </c>
      <c r="F176">
        <v>15529</v>
      </c>
      <c r="G176" t="s">
        <v>330</v>
      </c>
      <c r="H176">
        <v>173</v>
      </c>
      <c r="I176">
        <f t="shared" si="8"/>
        <v>6</v>
      </c>
      <c r="J176">
        <f t="shared" si="9"/>
        <v>0</v>
      </c>
      <c r="K176">
        <f t="shared" si="10"/>
        <v>17</v>
      </c>
      <c r="L176" t="str">
        <f t="shared" si="11"/>
        <v>Toyama Wind Dancers</v>
      </c>
      <c r="M176" t="str">
        <f>IF($F176=0,"",VLOOKUP($F176,'Draft List'!$D$4:$G$1177,M$2,FALSE))</f>
        <v>SP</v>
      </c>
      <c r="N176" t="str">
        <f>IF($F176=0,"",VLOOKUP($F176,'Draft List'!$D$4:$G$1177,N$2,FALSE))</f>
        <v>Nakazo</v>
      </c>
      <c r="O176" t="str">
        <f>IF($F176=0,"",VLOOKUP($F176,'Draft List'!$D$4:$G$1177,O$2,FALSE))</f>
        <v>Okamoto</v>
      </c>
    </row>
    <row r="177" spans="1:15" x14ac:dyDescent="0.3">
      <c r="A177">
        <v>6</v>
      </c>
      <c r="B177">
        <v>0</v>
      </c>
      <c r="C177">
        <v>18</v>
      </c>
      <c r="D177" t="s">
        <v>262</v>
      </c>
      <c r="E177">
        <v>14</v>
      </c>
      <c r="F177">
        <v>8773</v>
      </c>
      <c r="G177" t="s">
        <v>330</v>
      </c>
      <c r="H177">
        <v>174</v>
      </c>
      <c r="I177">
        <f t="shared" si="8"/>
        <v>6</v>
      </c>
      <c r="J177">
        <f t="shared" si="9"/>
        <v>0</v>
      </c>
      <c r="K177">
        <f t="shared" si="10"/>
        <v>18</v>
      </c>
      <c r="L177" t="str">
        <f t="shared" si="11"/>
        <v>Crystal Lake Sandgnats</v>
      </c>
      <c r="M177" t="str">
        <f>IF($F177=0,"",VLOOKUP($F177,'Draft List'!$D$4:$G$1177,M$2,FALSE))</f>
        <v>SS</v>
      </c>
      <c r="N177" t="str">
        <f>IF($F177=0,"",VLOOKUP($F177,'Draft List'!$D$4:$G$1177,N$2,FALSE))</f>
        <v>Mike</v>
      </c>
      <c r="O177" t="str">
        <f>IF($F177=0,"",VLOOKUP($F177,'Draft List'!$D$4:$G$1177,O$2,FALSE))</f>
        <v>Dalby</v>
      </c>
    </row>
    <row r="178" spans="1:15" x14ac:dyDescent="0.3">
      <c r="A178">
        <v>6</v>
      </c>
      <c r="B178">
        <v>0</v>
      </c>
      <c r="C178">
        <v>19</v>
      </c>
      <c r="D178" t="s">
        <v>256</v>
      </c>
      <c r="E178">
        <v>17</v>
      </c>
      <c r="F178">
        <v>4633</v>
      </c>
      <c r="G178" t="s">
        <v>330</v>
      </c>
      <c r="H178">
        <v>175</v>
      </c>
      <c r="I178">
        <f t="shared" si="8"/>
        <v>6</v>
      </c>
      <c r="J178">
        <f t="shared" si="9"/>
        <v>0</v>
      </c>
      <c r="K178">
        <f t="shared" si="10"/>
        <v>19</v>
      </c>
      <c r="L178" t="str">
        <f t="shared" si="11"/>
        <v>Kalamazoo Badgers</v>
      </c>
      <c r="M178" t="str">
        <f>IF($F178=0,"",VLOOKUP($F178,'Draft List'!$D$4:$G$1177,M$2,FALSE))</f>
        <v>SP</v>
      </c>
      <c r="N178" t="str">
        <f>IF($F178=0,"",VLOOKUP($F178,'Draft List'!$D$4:$G$1177,N$2,FALSE))</f>
        <v>Ed</v>
      </c>
      <c r="O178" t="str">
        <f>IF($F178=0,"",VLOOKUP($F178,'Draft List'!$D$4:$G$1177,O$2,FALSE))</f>
        <v>Taylor</v>
      </c>
    </row>
    <row r="179" spans="1:15" x14ac:dyDescent="0.3">
      <c r="A179">
        <v>6</v>
      </c>
      <c r="B179">
        <v>0</v>
      </c>
      <c r="C179">
        <v>20</v>
      </c>
      <c r="D179" t="s">
        <v>266</v>
      </c>
      <c r="E179">
        <v>8</v>
      </c>
      <c r="F179">
        <v>6245</v>
      </c>
      <c r="G179" t="s">
        <v>330</v>
      </c>
      <c r="H179">
        <v>176</v>
      </c>
      <c r="I179">
        <f t="shared" si="8"/>
        <v>6</v>
      </c>
      <c r="J179">
        <f t="shared" si="9"/>
        <v>0</v>
      </c>
      <c r="K179">
        <f t="shared" si="10"/>
        <v>20</v>
      </c>
      <c r="L179" t="str">
        <f t="shared" si="11"/>
        <v>New Orleans Trendsetters</v>
      </c>
      <c r="M179" t="str">
        <f>IF($F179=0,"",VLOOKUP($F179,'Draft List'!$D$4:$G$1177,M$2,FALSE))</f>
        <v>SS</v>
      </c>
      <c r="N179" t="str">
        <f>IF($F179=0,"",VLOOKUP($F179,'Draft List'!$D$4:$G$1177,N$2,FALSE))</f>
        <v>Isamu</v>
      </c>
      <c r="O179" t="str">
        <f>IF($F179=0,"",VLOOKUP($F179,'Draft List'!$D$4:$G$1177,O$2,FALSE))</f>
        <v>Endo</v>
      </c>
    </row>
    <row r="180" spans="1:15" ht="15.75" customHeight="1" x14ac:dyDescent="0.3">
      <c r="A180">
        <v>6</v>
      </c>
      <c r="B180">
        <v>0</v>
      </c>
      <c r="C180">
        <v>21</v>
      </c>
      <c r="D180" t="s">
        <v>261</v>
      </c>
      <c r="E180">
        <v>1</v>
      </c>
      <c r="F180">
        <v>9030</v>
      </c>
      <c r="G180" t="s">
        <v>330</v>
      </c>
      <c r="H180">
        <v>177</v>
      </c>
      <c r="I180">
        <f t="shared" si="8"/>
        <v>6</v>
      </c>
      <c r="J180">
        <f t="shared" si="9"/>
        <v>0</v>
      </c>
      <c r="K180">
        <f t="shared" si="10"/>
        <v>21</v>
      </c>
      <c r="L180" t="str">
        <f t="shared" si="11"/>
        <v>Arlington Bureaucrats</v>
      </c>
      <c r="M180" t="str">
        <f>IF($F180=0,"",VLOOKUP($F180,'Draft List'!$D$4:$G$1177,M$2,FALSE))</f>
        <v>SP</v>
      </c>
      <c r="N180" t="str">
        <f>IF($F180=0,"",VLOOKUP($F180,'Draft List'!$D$4:$G$1177,N$2,FALSE))</f>
        <v>Tim</v>
      </c>
      <c r="O180" t="str">
        <f>IF($F180=0,"",VLOOKUP($F180,'Draft List'!$D$4:$G$1177,O$2,FALSE))</f>
        <v>Hawkins</v>
      </c>
    </row>
    <row r="181" spans="1:15" x14ac:dyDescent="0.3">
      <c r="A181">
        <v>6</v>
      </c>
      <c r="B181">
        <v>0</v>
      </c>
      <c r="C181">
        <v>22</v>
      </c>
      <c r="D181" t="s">
        <v>264</v>
      </c>
      <c r="E181">
        <v>20</v>
      </c>
      <c r="F181">
        <v>7177</v>
      </c>
      <c r="G181" t="s">
        <v>330</v>
      </c>
      <c r="H181">
        <v>178</v>
      </c>
      <c r="I181">
        <f t="shared" si="8"/>
        <v>6</v>
      </c>
      <c r="J181">
        <f t="shared" si="9"/>
        <v>0</v>
      </c>
      <c r="K181">
        <f t="shared" si="10"/>
        <v>22</v>
      </c>
      <c r="L181" t="str">
        <f t="shared" si="11"/>
        <v>Bakersfield Bears</v>
      </c>
      <c r="M181" t="str">
        <f>IF($F181=0,"",VLOOKUP($F181,'Draft List'!$D$4:$G$1177,M$2,FALSE))</f>
        <v>SP</v>
      </c>
      <c r="N181" t="str">
        <f>IF($F181=0,"",VLOOKUP($F181,'Draft List'!$D$4:$G$1177,N$2,FALSE))</f>
        <v>Dustin</v>
      </c>
      <c r="O181" t="str">
        <f>IF($F181=0,"",VLOOKUP($F181,'Draft List'!$D$4:$G$1177,O$2,FALSE))</f>
        <v>Malone</v>
      </c>
    </row>
    <row r="182" spans="1:15" x14ac:dyDescent="0.3">
      <c r="A182">
        <v>6</v>
      </c>
      <c r="B182">
        <v>0</v>
      </c>
      <c r="C182">
        <v>23</v>
      </c>
      <c r="D182" t="s">
        <v>267</v>
      </c>
      <c r="E182">
        <v>16</v>
      </c>
      <c r="F182">
        <v>14872</v>
      </c>
      <c r="G182" t="s">
        <v>330</v>
      </c>
      <c r="H182">
        <v>179</v>
      </c>
      <c r="I182">
        <f t="shared" si="8"/>
        <v>6</v>
      </c>
      <c r="J182">
        <f t="shared" si="9"/>
        <v>0</v>
      </c>
      <c r="K182">
        <f t="shared" si="10"/>
        <v>23</v>
      </c>
      <c r="L182" t="str">
        <f t="shared" si="11"/>
        <v>Fargo Dinosaurs</v>
      </c>
      <c r="M182" t="str">
        <f>IF($F182=0,"",VLOOKUP($F182,'Draft List'!$D$4:$G$1177,M$2,FALSE))</f>
        <v>SP</v>
      </c>
      <c r="N182" t="str">
        <f>IF($F182=0,"",VLOOKUP($F182,'Draft List'!$D$4:$G$1177,N$2,FALSE))</f>
        <v>Sumiteru</v>
      </c>
      <c r="O182" t="str">
        <f>IF($F182=0,"",VLOOKUP($F182,'Draft List'!$D$4:$G$1177,O$2,FALSE))</f>
        <v>Okamura</v>
      </c>
    </row>
    <row r="183" spans="1:15" x14ac:dyDescent="0.3">
      <c r="A183">
        <v>6</v>
      </c>
      <c r="B183">
        <v>0</v>
      </c>
      <c r="C183">
        <v>24</v>
      </c>
      <c r="D183" t="s">
        <v>551</v>
      </c>
      <c r="E183">
        <v>18</v>
      </c>
      <c r="F183">
        <v>11039</v>
      </c>
      <c r="G183" t="s">
        <v>330</v>
      </c>
      <c r="H183">
        <v>180</v>
      </c>
      <c r="I183">
        <f t="shared" si="8"/>
        <v>6</v>
      </c>
      <c r="J183">
        <f t="shared" si="9"/>
        <v>0</v>
      </c>
      <c r="K183">
        <f t="shared" si="10"/>
        <v>24</v>
      </c>
      <c r="L183" t="str">
        <f t="shared" si="11"/>
        <v>Hartford Harpoon</v>
      </c>
      <c r="M183" t="str">
        <f>IF($F183=0,"",VLOOKUP($F183,'Draft List'!$D$4:$G$1177,M$2,FALSE))</f>
        <v>RP</v>
      </c>
      <c r="N183" t="str">
        <f>IF($F183=0,"",VLOOKUP($F183,'Draft List'!$D$4:$G$1177,N$2,FALSE))</f>
        <v>Yosai</v>
      </c>
      <c r="O183" t="str">
        <f>IF($F183=0,"",VLOOKUP($F183,'Draft List'!$D$4:$G$1177,O$2,FALSE))</f>
        <v>Kudo</v>
      </c>
    </row>
    <row r="184" spans="1:15" x14ac:dyDescent="0.3">
      <c r="A184">
        <v>6</v>
      </c>
      <c r="B184">
        <v>0</v>
      </c>
      <c r="C184">
        <v>25</v>
      </c>
      <c r="D184" t="s">
        <v>544</v>
      </c>
      <c r="E184">
        <v>162</v>
      </c>
      <c r="F184">
        <v>9978</v>
      </c>
      <c r="G184" t="s">
        <v>330</v>
      </c>
      <c r="H184">
        <v>181</v>
      </c>
      <c r="I184">
        <f t="shared" si="8"/>
        <v>6</v>
      </c>
      <c r="J184">
        <f t="shared" si="9"/>
        <v>0</v>
      </c>
      <c r="K184">
        <f t="shared" si="10"/>
        <v>25</v>
      </c>
      <c r="L184" t="str">
        <f t="shared" si="11"/>
        <v>San Juan Coqui</v>
      </c>
      <c r="M184" t="str">
        <f>IF($F184=0,"",VLOOKUP($F184,'Draft List'!$D$4:$G$1177,M$2,FALSE))</f>
        <v>SP</v>
      </c>
      <c r="N184" t="str">
        <f>IF($F184=0,"",VLOOKUP($F184,'Draft List'!$D$4:$G$1177,N$2,FALSE))</f>
        <v>Roger</v>
      </c>
      <c r="O184" t="str">
        <f>IF($F184=0,"",VLOOKUP($F184,'Draft List'!$D$4:$G$1177,O$2,FALSE))</f>
        <v>Angus</v>
      </c>
    </row>
    <row r="185" spans="1:15" x14ac:dyDescent="0.3">
      <c r="A185">
        <v>6</v>
      </c>
      <c r="B185">
        <v>0</v>
      </c>
      <c r="C185">
        <v>26</v>
      </c>
      <c r="D185" t="s">
        <v>549</v>
      </c>
      <c r="E185">
        <v>163</v>
      </c>
      <c r="F185">
        <v>13367</v>
      </c>
      <c r="G185" t="s">
        <v>330</v>
      </c>
      <c r="H185">
        <v>182</v>
      </c>
      <c r="I185">
        <f t="shared" si="8"/>
        <v>6</v>
      </c>
      <c r="J185">
        <f t="shared" si="9"/>
        <v>0</v>
      </c>
      <c r="K185">
        <f t="shared" si="10"/>
        <v>26</v>
      </c>
      <c r="L185" t="str">
        <f t="shared" si="11"/>
        <v>Havana Leones</v>
      </c>
      <c r="M185" t="str">
        <f>IF($F185=0,"",VLOOKUP($F185,'Draft List'!$D$4:$G$1177,M$2,FALSE))</f>
        <v>C</v>
      </c>
      <c r="N185" t="str">
        <f>IF($F185=0,"",VLOOKUP($F185,'Draft List'!$D$4:$G$1177,N$2,FALSE))</f>
        <v>Akinori</v>
      </c>
      <c r="O185" t="str">
        <f>IF($F185=0,"",VLOOKUP($F185,'Draft List'!$D$4:$G$1177,O$2,FALSE))</f>
        <v>Ito</v>
      </c>
    </row>
    <row r="186" spans="1:15" x14ac:dyDescent="0.3">
      <c r="A186">
        <v>6</v>
      </c>
      <c r="B186">
        <v>0</v>
      </c>
      <c r="C186">
        <v>27</v>
      </c>
      <c r="D186" t="s">
        <v>836</v>
      </c>
      <c r="E186">
        <v>9</v>
      </c>
      <c r="F186">
        <v>13215</v>
      </c>
      <c r="G186" t="s">
        <v>330</v>
      </c>
      <c r="H186">
        <v>183</v>
      </c>
      <c r="I186">
        <f t="shared" si="8"/>
        <v>6</v>
      </c>
      <c r="J186">
        <f t="shared" si="9"/>
        <v>0</v>
      </c>
      <c r="K186">
        <f t="shared" si="10"/>
        <v>27</v>
      </c>
      <c r="L186" t="str">
        <f t="shared" si="11"/>
        <v>Florida Farstriders</v>
      </c>
      <c r="M186" t="str">
        <f>IF($F186=0,"",VLOOKUP($F186,'Draft List'!$D$4:$G$1177,M$2,FALSE))</f>
        <v>SP</v>
      </c>
      <c r="N186" t="str">
        <f>IF($F186=0,"",VLOOKUP($F186,'Draft List'!$D$4:$G$1177,N$2,FALSE))</f>
        <v>Bernardo</v>
      </c>
      <c r="O186" t="str">
        <f>IF($F186=0,"",VLOOKUP($F186,'Draft List'!$D$4:$G$1177,O$2,FALSE))</f>
        <v>Guillén</v>
      </c>
    </row>
    <row r="187" spans="1:15" x14ac:dyDescent="0.3">
      <c r="A187">
        <v>6</v>
      </c>
      <c r="B187">
        <v>0</v>
      </c>
      <c r="C187">
        <v>28</v>
      </c>
      <c r="D187" t="s">
        <v>833</v>
      </c>
      <c r="E187">
        <v>160</v>
      </c>
      <c r="F187">
        <v>6210</v>
      </c>
      <c r="G187" t="s">
        <v>330</v>
      </c>
      <c r="H187">
        <v>184</v>
      </c>
      <c r="I187">
        <f t="shared" si="8"/>
        <v>6</v>
      </c>
      <c r="J187">
        <f t="shared" si="9"/>
        <v>0</v>
      </c>
      <c r="K187">
        <f t="shared" si="10"/>
        <v>28</v>
      </c>
      <c r="L187" t="str">
        <f t="shared" si="11"/>
        <v>Niihama-shi Ghosts</v>
      </c>
      <c r="M187" t="str">
        <f>IF($F187=0,"",VLOOKUP($F187,'Draft List'!$D$4:$G$1177,M$2,FALSE))</f>
        <v>RP</v>
      </c>
      <c r="N187" t="str">
        <f>IF($F187=0,"",VLOOKUP($F187,'Draft List'!$D$4:$G$1177,N$2,FALSE))</f>
        <v>Omer</v>
      </c>
      <c r="O187" t="str">
        <f>IF($F187=0,"",VLOOKUP($F187,'Draft List'!$D$4:$G$1177,O$2,FALSE))</f>
        <v>Schaar</v>
      </c>
    </row>
    <row r="188" spans="1:15" x14ac:dyDescent="0.3">
      <c r="A188">
        <v>6</v>
      </c>
      <c r="B188">
        <v>0</v>
      </c>
      <c r="C188">
        <v>29</v>
      </c>
      <c r="D188" t="s">
        <v>259</v>
      </c>
      <c r="E188">
        <v>10</v>
      </c>
      <c r="F188">
        <v>9671</v>
      </c>
      <c r="G188" t="s">
        <v>330</v>
      </c>
      <c r="H188">
        <v>185</v>
      </c>
      <c r="I188">
        <f t="shared" si="8"/>
        <v>6</v>
      </c>
      <c r="J188">
        <f t="shared" si="9"/>
        <v>0</v>
      </c>
      <c r="K188">
        <f t="shared" si="10"/>
        <v>29</v>
      </c>
      <c r="L188" t="str">
        <f t="shared" si="11"/>
        <v>Kentucky Thoroughbreds</v>
      </c>
      <c r="M188" t="str">
        <f>IF($F188=0,"",VLOOKUP($F188,'Draft List'!$D$4:$G$1177,M$2,FALSE))</f>
        <v>CL</v>
      </c>
      <c r="N188" t="str">
        <f>IF($F188=0,"",VLOOKUP($F188,'Draft List'!$D$4:$G$1177,N$2,FALSE))</f>
        <v>Mike</v>
      </c>
      <c r="O188" t="str">
        <f>IF($F188=0,"",VLOOKUP($F188,'Draft List'!$D$4:$G$1177,O$2,FALSE))</f>
        <v>Booker</v>
      </c>
    </row>
    <row r="189" spans="1:15" x14ac:dyDescent="0.3">
      <c r="A189">
        <v>6</v>
      </c>
      <c r="B189">
        <v>0</v>
      </c>
      <c r="C189">
        <v>30</v>
      </c>
      <c r="D189" t="s">
        <v>261</v>
      </c>
      <c r="E189">
        <v>1</v>
      </c>
      <c r="F189">
        <v>8684</v>
      </c>
      <c r="G189" t="s">
        <v>330</v>
      </c>
      <c r="H189">
        <v>186</v>
      </c>
      <c r="I189">
        <f t="shared" si="8"/>
        <v>6</v>
      </c>
      <c r="J189">
        <f t="shared" si="9"/>
        <v>0</v>
      </c>
      <c r="K189">
        <f t="shared" si="10"/>
        <v>30</v>
      </c>
      <c r="L189" t="str">
        <f t="shared" si="11"/>
        <v>Arlington Bureaucrats</v>
      </c>
      <c r="M189" t="str">
        <f>IF($F189=0,"",VLOOKUP($F189,'Draft List'!$D$4:$G$1177,M$2,FALSE))</f>
        <v>LF</v>
      </c>
      <c r="N189" t="str">
        <f>IF($F189=0,"",VLOOKUP($F189,'Draft List'!$D$4:$G$1177,N$2,FALSE))</f>
        <v>Sean</v>
      </c>
      <c r="O189" t="str">
        <f>IF($F189=0,"",VLOOKUP($F189,'Draft List'!$D$4:$G$1177,O$2,FALSE))</f>
        <v>Anderson</v>
      </c>
    </row>
    <row r="190" spans="1:15" x14ac:dyDescent="0.3">
      <c r="A190">
        <v>7</v>
      </c>
      <c r="B190">
        <v>0</v>
      </c>
      <c r="C190">
        <v>1</v>
      </c>
      <c r="D190" t="s">
        <v>832</v>
      </c>
      <c r="E190">
        <v>24</v>
      </c>
      <c r="F190">
        <v>6410</v>
      </c>
      <c r="G190" t="s">
        <v>330</v>
      </c>
      <c r="H190">
        <v>187</v>
      </c>
      <c r="I190">
        <f t="shared" si="8"/>
        <v>7</v>
      </c>
      <c r="J190">
        <f t="shared" si="9"/>
        <v>0</v>
      </c>
      <c r="K190">
        <f t="shared" si="10"/>
        <v>1</v>
      </c>
      <c r="L190" t="str">
        <f t="shared" si="11"/>
        <v>Yuma Arroyos</v>
      </c>
      <c r="M190" t="str">
        <f>IF($F190=0,"",VLOOKUP($F190,'Draft List'!$D$4:$G$1177,M$2,FALSE))</f>
        <v>SP</v>
      </c>
      <c r="N190" t="str">
        <f>IF($F190=0,"",VLOOKUP($F190,'Draft List'!$D$4:$G$1177,N$2,FALSE))</f>
        <v>Phil</v>
      </c>
      <c r="O190" t="str">
        <f>IF($F190=0,"",VLOOKUP($F190,'Draft List'!$D$4:$G$1177,O$2,FALSE))</f>
        <v>Judkins</v>
      </c>
    </row>
    <row r="191" spans="1:15" x14ac:dyDescent="0.3">
      <c r="A191">
        <v>7</v>
      </c>
      <c r="B191">
        <v>0</v>
      </c>
      <c r="C191">
        <v>2</v>
      </c>
      <c r="D191" t="s">
        <v>263</v>
      </c>
      <c r="E191">
        <v>15</v>
      </c>
      <c r="F191">
        <v>6048</v>
      </c>
      <c r="G191" t="s">
        <v>330</v>
      </c>
      <c r="H191">
        <v>188</v>
      </c>
      <c r="I191">
        <f t="shared" si="8"/>
        <v>7</v>
      </c>
      <c r="J191">
        <f t="shared" si="9"/>
        <v>0</v>
      </c>
      <c r="K191">
        <f t="shared" si="10"/>
        <v>2</v>
      </c>
      <c r="L191" t="str">
        <f t="shared" si="11"/>
        <v>Duluth Warriors</v>
      </c>
      <c r="M191" t="str">
        <f>IF($F191=0,"",VLOOKUP($F191,'Draft List'!$D$4:$G$1177,M$2,FALSE))</f>
        <v>SP</v>
      </c>
      <c r="N191" t="str">
        <f>IF($F191=0,"",VLOOKUP($F191,'Draft List'!$D$4:$G$1177,N$2,FALSE))</f>
        <v>Dermot</v>
      </c>
      <c r="O191" t="str">
        <f>IF($F191=0,"",VLOOKUP($F191,'Draft List'!$D$4:$G$1177,O$2,FALSE))</f>
        <v>Tuffin</v>
      </c>
    </row>
    <row r="192" spans="1:15" x14ac:dyDescent="0.3">
      <c r="A192">
        <v>7</v>
      </c>
      <c r="B192">
        <v>0</v>
      </c>
      <c r="C192">
        <v>3</v>
      </c>
      <c r="D192" t="s">
        <v>261</v>
      </c>
      <c r="E192">
        <v>1</v>
      </c>
      <c r="F192">
        <v>11061</v>
      </c>
      <c r="G192" t="s">
        <v>330</v>
      </c>
      <c r="H192">
        <v>189</v>
      </c>
      <c r="I192">
        <f t="shared" si="8"/>
        <v>7</v>
      </c>
      <c r="J192">
        <f t="shared" si="9"/>
        <v>0</v>
      </c>
      <c r="K192">
        <f t="shared" si="10"/>
        <v>3</v>
      </c>
      <c r="L192" t="str">
        <f t="shared" si="11"/>
        <v>Arlington Bureaucrats</v>
      </c>
      <c r="M192" t="str">
        <f>IF($F192=0,"",VLOOKUP($F192,'Draft List'!$D$4:$G$1177,M$2,FALSE))</f>
        <v>LF</v>
      </c>
      <c r="N192" t="str">
        <f>IF($F192=0,"",VLOOKUP($F192,'Draft List'!$D$4:$G$1177,N$2,FALSE))</f>
        <v>Colin</v>
      </c>
      <c r="O192" t="str">
        <f>IF($F192=0,"",VLOOKUP($F192,'Draft List'!$D$4:$G$1177,O$2,FALSE))</f>
        <v>Cochran</v>
      </c>
    </row>
    <row r="193" spans="1:15" x14ac:dyDescent="0.3">
      <c r="A193">
        <v>7</v>
      </c>
      <c r="B193">
        <v>0</v>
      </c>
      <c r="C193">
        <v>4</v>
      </c>
      <c r="D193" t="s">
        <v>675</v>
      </c>
      <c r="E193">
        <v>4</v>
      </c>
      <c r="F193">
        <v>6444</v>
      </c>
      <c r="G193" t="s">
        <v>330</v>
      </c>
      <c r="H193">
        <v>190</v>
      </c>
      <c r="I193">
        <f t="shared" si="8"/>
        <v>7</v>
      </c>
      <c r="J193">
        <f t="shared" si="9"/>
        <v>0</v>
      </c>
      <c r="K193">
        <f t="shared" si="10"/>
        <v>4</v>
      </c>
      <c r="L193" t="str">
        <f t="shared" si="11"/>
        <v>Manchester Maulers</v>
      </c>
      <c r="M193" t="str">
        <f>IF($F193=0,"",VLOOKUP($F193,'Draft List'!$D$4:$G$1177,M$2,FALSE))</f>
        <v>SP</v>
      </c>
      <c r="N193" t="str">
        <f>IF($F193=0,"",VLOOKUP($F193,'Draft List'!$D$4:$G$1177,N$2,FALSE))</f>
        <v>Ben</v>
      </c>
      <c r="O193" t="str">
        <f>IF($F193=0,"",VLOOKUP($F193,'Draft List'!$D$4:$G$1177,O$2,FALSE))</f>
        <v>Brown</v>
      </c>
    </row>
    <row r="194" spans="1:15" x14ac:dyDescent="0.3">
      <c r="A194">
        <v>7</v>
      </c>
      <c r="B194">
        <v>0</v>
      </c>
      <c r="C194">
        <v>5</v>
      </c>
      <c r="D194" t="s">
        <v>674</v>
      </c>
      <c r="E194">
        <v>7</v>
      </c>
      <c r="F194">
        <v>16758</v>
      </c>
      <c r="G194" t="s">
        <v>330</v>
      </c>
      <c r="H194">
        <v>191</v>
      </c>
      <c r="I194">
        <f t="shared" si="8"/>
        <v>7</v>
      </c>
      <c r="J194">
        <f t="shared" si="9"/>
        <v>0</v>
      </c>
      <c r="K194">
        <f t="shared" si="10"/>
        <v>5</v>
      </c>
      <c r="L194" t="str">
        <f t="shared" si="11"/>
        <v>Charleston Statesmen</v>
      </c>
      <c r="M194" t="str">
        <f>IF($F194=0,"",VLOOKUP($F194,'Draft List'!$D$4:$G$1177,M$2,FALSE))</f>
        <v>RP</v>
      </c>
      <c r="N194" t="str">
        <f>IF($F194=0,"",VLOOKUP($F194,'Draft List'!$D$4:$G$1177,N$2,FALSE))</f>
        <v>Koto</v>
      </c>
      <c r="O194" t="str">
        <f>IF($F194=0,"",VLOOKUP($F194,'Draft List'!$D$4:$G$1177,O$2,FALSE))</f>
        <v>Abe</v>
      </c>
    </row>
    <row r="195" spans="1:15" x14ac:dyDescent="0.3">
      <c r="A195">
        <v>7</v>
      </c>
      <c r="B195">
        <v>0</v>
      </c>
      <c r="C195">
        <v>6</v>
      </c>
      <c r="D195" t="s">
        <v>546</v>
      </c>
      <c r="E195">
        <v>164</v>
      </c>
      <c r="F195">
        <v>15842</v>
      </c>
      <c r="G195" t="s">
        <v>330</v>
      </c>
      <c r="H195">
        <v>192</v>
      </c>
      <c r="I195">
        <f t="shared" si="8"/>
        <v>7</v>
      </c>
      <c r="J195">
        <f t="shared" si="9"/>
        <v>0</v>
      </c>
      <c r="K195">
        <f t="shared" si="10"/>
        <v>6</v>
      </c>
      <c r="L195" t="str">
        <f t="shared" si="11"/>
        <v>Scottish Claymores</v>
      </c>
      <c r="M195" t="str">
        <f>IF($F195=0,"",VLOOKUP($F195,'Draft List'!$D$4:$G$1177,M$2,FALSE))</f>
        <v>SS</v>
      </c>
      <c r="N195" t="str">
        <f>IF($F195=0,"",VLOOKUP($F195,'Draft List'!$D$4:$G$1177,N$2,FALSE))</f>
        <v>Alexander</v>
      </c>
      <c r="O195" t="str">
        <f>IF($F195=0,"",VLOOKUP($F195,'Draft List'!$D$4:$G$1177,O$2,FALSE))</f>
        <v>MacArthur</v>
      </c>
    </row>
    <row r="196" spans="1:15" x14ac:dyDescent="0.3">
      <c r="A196">
        <v>7</v>
      </c>
      <c r="B196">
        <v>0</v>
      </c>
      <c r="C196">
        <v>7</v>
      </c>
      <c r="D196" t="s">
        <v>834</v>
      </c>
      <c r="E196">
        <v>13</v>
      </c>
      <c r="F196">
        <v>7304</v>
      </c>
      <c r="G196" t="s">
        <v>330</v>
      </c>
      <c r="H196">
        <v>193</v>
      </c>
      <c r="I196">
        <f t="shared" si="8"/>
        <v>7</v>
      </c>
      <c r="J196">
        <f t="shared" si="9"/>
        <v>0</v>
      </c>
      <c r="K196">
        <f t="shared" si="10"/>
        <v>7</v>
      </c>
      <c r="L196" t="str">
        <f t="shared" si="11"/>
        <v>Madison Malts</v>
      </c>
      <c r="M196" t="str">
        <f>IF($F196=0,"",VLOOKUP($F196,'Draft List'!$D$4:$G$1177,M$2,FALSE))</f>
        <v>C</v>
      </c>
      <c r="N196" t="str">
        <f>IF($F196=0,"",VLOOKUP($F196,'Draft List'!$D$4:$G$1177,N$2,FALSE))</f>
        <v>Cristóbal</v>
      </c>
      <c r="O196" t="str">
        <f>IF($F196=0,"",VLOOKUP($F196,'Draft List'!$D$4:$G$1177,O$2,FALSE))</f>
        <v>Sánchez</v>
      </c>
    </row>
    <row r="197" spans="1:15" x14ac:dyDescent="0.3">
      <c r="A197">
        <v>7</v>
      </c>
      <c r="B197">
        <v>0</v>
      </c>
      <c r="C197">
        <v>8</v>
      </c>
      <c r="D197" t="s">
        <v>271</v>
      </c>
      <c r="E197">
        <v>12</v>
      </c>
      <c r="F197">
        <v>16039</v>
      </c>
      <c r="G197" t="s">
        <v>330</v>
      </c>
      <c r="H197">
        <v>194</v>
      </c>
      <c r="I197">
        <f t="shared" ref="I197:I260" si="12">INT(A197)</f>
        <v>7</v>
      </c>
      <c r="J197">
        <f t="shared" ref="J197:J260" si="13">B197</f>
        <v>0</v>
      </c>
      <c r="K197">
        <f t="shared" ref="K197:K260" si="14">C197</f>
        <v>8</v>
      </c>
      <c r="L197" t="str">
        <f t="shared" ref="L197:L260" si="15">D197</f>
        <v>San Antonio Calzones of Laredo</v>
      </c>
      <c r="M197" t="str">
        <f>IF($F197=0,"",VLOOKUP($F197,'Draft List'!$D$4:$G$1177,M$2,FALSE))</f>
        <v>CL</v>
      </c>
      <c r="N197" t="str">
        <f>IF($F197=0,"",VLOOKUP($F197,'Draft List'!$D$4:$G$1177,N$2,FALSE))</f>
        <v>Shoji</v>
      </c>
      <c r="O197" t="str">
        <f>IF($F197=0,"",VLOOKUP($F197,'Draft List'!$D$4:$G$1177,O$2,FALSE))</f>
        <v>Okada</v>
      </c>
    </row>
    <row r="198" spans="1:15" x14ac:dyDescent="0.3">
      <c r="A198">
        <v>7</v>
      </c>
      <c r="B198">
        <v>0</v>
      </c>
      <c r="C198">
        <v>9</v>
      </c>
      <c r="D198" t="s">
        <v>832</v>
      </c>
      <c r="E198">
        <v>24</v>
      </c>
      <c r="F198">
        <v>7122</v>
      </c>
      <c r="G198" t="s">
        <v>330</v>
      </c>
      <c r="H198">
        <v>195</v>
      </c>
      <c r="I198">
        <f t="shared" si="12"/>
        <v>7</v>
      </c>
      <c r="J198">
        <f t="shared" si="13"/>
        <v>0</v>
      </c>
      <c r="K198">
        <f t="shared" si="14"/>
        <v>9</v>
      </c>
      <c r="L198" t="str">
        <f t="shared" si="15"/>
        <v>Yuma Arroyos</v>
      </c>
      <c r="M198" t="str">
        <f>IF($F198=0,"",VLOOKUP($F198,'Draft List'!$D$4:$G$1177,M$2,FALSE))</f>
        <v>2B</v>
      </c>
      <c r="N198" t="str">
        <f>IF($F198=0,"",VLOOKUP($F198,'Draft List'!$D$4:$G$1177,N$2,FALSE))</f>
        <v>Danny</v>
      </c>
      <c r="O198" t="str">
        <f>IF($F198=0,"",VLOOKUP($F198,'Draft List'!$D$4:$G$1177,O$2,FALSE))</f>
        <v>Ivey</v>
      </c>
    </row>
    <row r="199" spans="1:15" x14ac:dyDescent="0.3">
      <c r="A199">
        <v>7</v>
      </c>
      <c r="B199">
        <v>0</v>
      </c>
      <c r="C199">
        <v>10</v>
      </c>
      <c r="D199" t="s">
        <v>550</v>
      </c>
      <c r="E199">
        <v>161</v>
      </c>
      <c r="F199">
        <v>12431</v>
      </c>
      <c r="G199" t="s">
        <v>330</v>
      </c>
      <c r="H199">
        <v>196</v>
      </c>
      <c r="I199">
        <f t="shared" si="12"/>
        <v>7</v>
      </c>
      <c r="J199">
        <f t="shared" si="13"/>
        <v>0</v>
      </c>
      <c r="K199">
        <f t="shared" si="14"/>
        <v>10</v>
      </c>
      <c r="L199" t="str">
        <f t="shared" si="15"/>
        <v>Shin Seiki Evas</v>
      </c>
      <c r="M199" t="str">
        <f>IF($F199=0,"",VLOOKUP($F199,'Draft List'!$D$4:$G$1177,M$2,FALSE))</f>
        <v>2B</v>
      </c>
      <c r="N199" t="str">
        <f>IF($F199=0,"",VLOOKUP($F199,'Draft List'!$D$4:$G$1177,N$2,FALSE))</f>
        <v>Jorge</v>
      </c>
      <c r="O199" t="str">
        <f>IF($F199=0,"",VLOOKUP($F199,'Draft List'!$D$4:$G$1177,O$2,FALSE))</f>
        <v>Nevárez</v>
      </c>
    </row>
    <row r="200" spans="1:15" x14ac:dyDescent="0.3">
      <c r="A200">
        <v>7</v>
      </c>
      <c r="B200">
        <v>0</v>
      </c>
      <c r="C200">
        <v>11</v>
      </c>
      <c r="D200" t="s">
        <v>545</v>
      </c>
      <c r="E200">
        <v>2</v>
      </c>
      <c r="F200">
        <v>15371</v>
      </c>
      <c r="G200" t="s">
        <v>330</v>
      </c>
      <c r="H200">
        <v>197</v>
      </c>
      <c r="I200">
        <f t="shared" si="12"/>
        <v>7</v>
      </c>
      <c r="J200">
        <f t="shared" si="13"/>
        <v>0</v>
      </c>
      <c r="K200">
        <f t="shared" si="14"/>
        <v>11</v>
      </c>
      <c r="L200" t="str">
        <f t="shared" si="15"/>
        <v>Amsterdam Lions</v>
      </c>
      <c r="M200" t="str">
        <f>IF($F200=0,"",VLOOKUP($F200,'Draft List'!$D$4:$G$1177,M$2,FALSE))</f>
        <v>LF</v>
      </c>
      <c r="N200" t="str">
        <f>IF($F200=0,"",VLOOKUP($F200,'Draft List'!$D$4:$G$1177,N$2,FALSE))</f>
        <v>Connor</v>
      </c>
      <c r="O200" t="str">
        <f>IF($F200=0,"",VLOOKUP($F200,'Draft List'!$D$4:$G$1177,O$2,FALSE))</f>
        <v>MacMarquis</v>
      </c>
    </row>
    <row r="201" spans="1:15" x14ac:dyDescent="0.3">
      <c r="A201">
        <v>7</v>
      </c>
      <c r="B201">
        <v>0</v>
      </c>
      <c r="C201">
        <v>12</v>
      </c>
      <c r="D201" t="s">
        <v>552</v>
      </c>
      <c r="E201">
        <v>167</v>
      </c>
      <c r="F201">
        <v>15221</v>
      </c>
      <c r="G201" t="s">
        <v>330</v>
      </c>
      <c r="H201">
        <v>198</v>
      </c>
      <c r="I201">
        <f t="shared" si="12"/>
        <v>7</v>
      </c>
      <c r="J201">
        <f t="shared" si="13"/>
        <v>0</v>
      </c>
      <c r="K201">
        <f t="shared" si="14"/>
        <v>12</v>
      </c>
      <c r="L201" t="str">
        <f t="shared" si="15"/>
        <v>Okinawa Shisa</v>
      </c>
      <c r="M201" t="str">
        <f>IF($F201=0,"",VLOOKUP($F201,'Draft List'!$D$4:$G$1177,M$2,FALSE))</f>
        <v>RP</v>
      </c>
      <c r="N201" t="str">
        <f>IF($F201=0,"",VLOOKUP($F201,'Draft List'!$D$4:$G$1177,N$2,FALSE))</f>
        <v>Stuart</v>
      </c>
      <c r="O201" t="str">
        <f>IF($F201=0,"",VLOOKUP($F201,'Draft List'!$D$4:$G$1177,O$2,FALSE))</f>
        <v>Kingwell</v>
      </c>
    </row>
    <row r="202" spans="1:15" x14ac:dyDescent="0.3">
      <c r="A202">
        <v>7</v>
      </c>
      <c r="B202">
        <v>0</v>
      </c>
      <c r="C202">
        <v>13</v>
      </c>
      <c r="D202" t="s">
        <v>547</v>
      </c>
      <c r="E202">
        <v>166</v>
      </c>
      <c r="F202">
        <v>9838</v>
      </c>
      <c r="G202" t="s">
        <v>330</v>
      </c>
      <c r="H202">
        <v>199</v>
      </c>
      <c r="I202">
        <f t="shared" si="12"/>
        <v>7</v>
      </c>
      <c r="J202">
        <f t="shared" si="13"/>
        <v>0</v>
      </c>
      <c r="K202">
        <f t="shared" si="14"/>
        <v>13</v>
      </c>
      <c r="L202" t="str">
        <f t="shared" si="15"/>
        <v>Toyama Wind Dancers</v>
      </c>
      <c r="M202" t="str">
        <f>IF($F202=0,"",VLOOKUP($F202,'Draft List'!$D$4:$G$1177,M$2,FALSE))</f>
        <v>CF</v>
      </c>
      <c r="N202" t="str">
        <f>IF($F202=0,"",VLOOKUP($F202,'Draft List'!$D$4:$G$1177,N$2,FALSE))</f>
        <v>Ben</v>
      </c>
      <c r="O202" t="str">
        <f>IF($F202=0,"",VLOOKUP($F202,'Draft List'!$D$4:$G$1177,O$2,FALSE))</f>
        <v>Fleming</v>
      </c>
    </row>
    <row r="203" spans="1:15" x14ac:dyDescent="0.3">
      <c r="A203">
        <v>7</v>
      </c>
      <c r="B203">
        <v>0</v>
      </c>
      <c r="C203">
        <v>14</v>
      </c>
      <c r="D203" t="s">
        <v>255</v>
      </c>
      <c r="E203">
        <v>21</v>
      </c>
      <c r="F203">
        <v>7917</v>
      </c>
      <c r="G203" t="s">
        <v>330</v>
      </c>
      <c r="H203">
        <v>200</v>
      </c>
      <c r="I203">
        <f t="shared" si="12"/>
        <v>7</v>
      </c>
      <c r="J203">
        <f t="shared" si="13"/>
        <v>0</v>
      </c>
      <c r="K203">
        <f t="shared" si="14"/>
        <v>14</v>
      </c>
      <c r="L203" t="str">
        <f t="shared" si="15"/>
        <v>Palm Springs Codgers</v>
      </c>
      <c r="M203" t="str">
        <f>IF($F203=0,"",VLOOKUP($F203,'Draft List'!$D$4:$G$1177,M$2,FALSE))</f>
        <v>LF</v>
      </c>
      <c r="N203" t="str">
        <f>IF($F203=0,"",VLOOKUP($F203,'Draft List'!$D$4:$G$1177,N$2,FALSE))</f>
        <v>Mike</v>
      </c>
      <c r="O203" t="str">
        <f>IF($F203=0,"",VLOOKUP($F203,'Draft List'!$D$4:$G$1177,O$2,FALSE))</f>
        <v>Robinson</v>
      </c>
    </row>
    <row r="204" spans="1:15" x14ac:dyDescent="0.3">
      <c r="A204">
        <v>7</v>
      </c>
      <c r="B204">
        <v>0</v>
      </c>
      <c r="C204">
        <v>15</v>
      </c>
      <c r="D204" t="s">
        <v>260</v>
      </c>
      <c r="E204">
        <v>3</v>
      </c>
      <c r="F204">
        <v>11351</v>
      </c>
      <c r="G204" t="s">
        <v>330</v>
      </c>
      <c r="H204">
        <v>201</v>
      </c>
      <c r="I204">
        <f t="shared" si="12"/>
        <v>7</v>
      </c>
      <c r="J204">
        <f t="shared" si="13"/>
        <v>0</v>
      </c>
      <c r="K204">
        <f t="shared" si="14"/>
        <v>15</v>
      </c>
      <c r="L204" t="str">
        <f t="shared" si="15"/>
        <v>London Underground</v>
      </c>
      <c r="M204" t="str">
        <f>IF($F204=0,"",VLOOKUP($F204,'Draft List'!$D$4:$G$1177,M$2,FALSE))</f>
        <v>CF</v>
      </c>
      <c r="N204" t="str">
        <f>IF($F204=0,"",VLOOKUP($F204,'Draft List'!$D$4:$G$1177,N$2,FALSE))</f>
        <v>Adrian</v>
      </c>
      <c r="O204" t="str">
        <f>IF($F204=0,"",VLOOKUP($F204,'Draft List'!$D$4:$G$1177,O$2,FALSE))</f>
        <v>Brown</v>
      </c>
    </row>
    <row r="205" spans="1:15" x14ac:dyDescent="0.3">
      <c r="A205">
        <v>7</v>
      </c>
      <c r="B205">
        <v>0</v>
      </c>
      <c r="C205">
        <v>16</v>
      </c>
      <c r="D205" t="s">
        <v>253</v>
      </c>
      <c r="E205">
        <v>22</v>
      </c>
      <c r="F205">
        <v>12241</v>
      </c>
      <c r="G205" t="s">
        <v>330</v>
      </c>
      <c r="H205">
        <v>202</v>
      </c>
      <c r="I205">
        <f t="shared" si="12"/>
        <v>7</v>
      </c>
      <c r="J205">
        <f t="shared" si="13"/>
        <v>0</v>
      </c>
      <c r="K205">
        <f t="shared" si="14"/>
        <v>16</v>
      </c>
      <c r="L205" t="str">
        <f t="shared" si="15"/>
        <v>Reno Zephyrs</v>
      </c>
      <c r="M205" t="str">
        <f>IF($F205=0,"",VLOOKUP($F205,'Draft List'!$D$4:$G$1177,M$2,FALSE))</f>
        <v>SP</v>
      </c>
      <c r="N205" t="str">
        <f>IF($F205=0,"",VLOOKUP($F205,'Draft List'!$D$4:$G$1177,N$2,FALSE))</f>
        <v>Sun</v>
      </c>
      <c r="O205" t="str">
        <f>IF($F205=0,"",VLOOKUP($F205,'Draft List'!$D$4:$G$1177,O$2,FALSE))</f>
        <v>Ban</v>
      </c>
    </row>
    <row r="206" spans="1:15" ht="15.75" customHeight="1" x14ac:dyDescent="0.3">
      <c r="A206">
        <v>7</v>
      </c>
      <c r="B206">
        <v>0</v>
      </c>
      <c r="C206">
        <v>17</v>
      </c>
      <c r="D206" t="s">
        <v>252</v>
      </c>
      <c r="E206">
        <v>19</v>
      </c>
      <c r="F206">
        <v>6279</v>
      </c>
      <c r="G206" t="s">
        <v>330</v>
      </c>
      <c r="H206">
        <v>203</v>
      </c>
      <c r="I206">
        <f t="shared" si="12"/>
        <v>7</v>
      </c>
      <c r="J206">
        <f t="shared" si="13"/>
        <v>0</v>
      </c>
      <c r="K206">
        <f t="shared" si="14"/>
        <v>17</v>
      </c>
      <c r="L206" t="str">
        <f t="shared" si="15"/>
        <v>Aurora Borealis</v>
      </c>
      <c r="M206" t="str">
        <f>IF($F206=0,"",VLOOKUP($F206,'Draft List'!$D$4:$G$1177,M$2,FALSE))</f>
        <v>SS</v>
      </c>
      <c r="N206" t="str">
        <f>IF($F206=0,"",VLOOKUP($F206,'Draft List'!$D$4:$G$1177,N$2,FALSE))</f>
        <v>Kamatari</v>
      </c>
      <c r="O206" t="str">
        <f>IF($F206=0,"",VLOOKUP($F206,'Draft List'!$D$4:$G$1177,O$2,FALSE))</f>
        <v>Kurota</v>
      </c>
    </row>
    <row r="207" spans="1:15" x14ac:dyDescent="0.3">
      <c r="A207">
        <v>7</v>
      </c>
      <c r="B207">
        <v>0</v>
      </c>
      <c r="C207">
        <v>18</v>
      </c>
      <c r="D207" t="s">
        <v>262</v>
      </c>
      <c r="E207">
        <v>14</v>
      </c>
      <c r="F207">
        <v>15431</v>
      </c>
      <c r="G207" t="s">
        <v>330</v>
      </c>
      <c r="H207">
        <v>204</v>
      </c>
      <c r="I207">
        <f t="shared" si="12"/>
        <v>7</v>
      </c>
      <c r="J207">
        <f t="shared" si="13"/>
        <v>0</v>
      </c>
      <c r="K207">
        <f t="shared" si="14"/>
        <v>18</v>
      </c>
      <c r="L207" t="str">
        <f t="shared" si="15"/>
        <v>Crystal Lake Sandgnats</v>
      </c>
      <c r="M207" t="str">
        <f>IF($F207=0,"",VLOOKUP($F207,'Draft List'!$D$4:$G$1177,M$2,FALSE))</f>
        <v>RP</v>
      </c>
      <c r="N207" t="str">
        <f>IF($F207=0,"",VLOOKUP($F207,'Draft List'!$D$4:$G$1177,N$2,FALSE))</f>
        <v>Javier</v>
      </c>
      <c r="O207" t="str">
        <f>IF($F207=0,"",VLOOKUP($F207,'Draft List'!$D$4:$G$1177,O$2,FALSE))</f>
        <v>Mejía</v>
      </c>
    </row>
    <row r="208" spans="1:15" x14ac:dyDescent="0.3">
      <c r="A208">
        <v>7</v>
      </c>
      <c r="B208">
        <v>0</v>
      </c>
      <c r="C208">
        <v>19</v>
      </c>
      <c r="D208" t="s">
        <v>552</v>
      </c>
      <c r="E208">
        <v>167</v>
      </c>
      <c r="F208">
        <v>8603</v>
      </c>
      <c r="G208" t="s">
        <v>330</v>
      </c>
      <c r="H208">
        <v>205</v>
      </c>
      <c r="I208">
        <f t="shared" si="12"/>
        <v>7</v>
      </c>
      <c r="J208">
        <f t="shared" si="13"/>
        <v>0</v>
      </c>
      <c r="K208">
        <f t="shared" si="14"/>
        <v>19</v>
      </c>
      <c r="L208" t="str">
        <f t="shared" si="15"/>
        <v>Okinawa Shisa</v>
      </c>
      <c r="M208" t="str">
        <f>IF($F208=0,"",VLOOKUP($F208,'Draft List'!$D$4:$G$1177,M$2,FALSE))</f>
        <v>RP</v>
      </c>
      <c r="N208" t="str">
        <f>IF($F208=0,"",VLOOKUP($F208,'Draft List'!$D$4:$G$1177,N$2,FALSE))</f>
        <v>Edward</v>
      </c>
      <c r="O208" t="str">
        <f>IF($F208=0,"",VLOOKUP($F208,'Draft List'!$D$4:$G$1177,O$2,FALSE))</f>
        <v>Hayes</v>
      </c>
    </row>
    <row r="209" spans="1:15" x14ac:dyDescent="0.3">
      <c r="A209">
        <v>7</v>
      </c>
      <c r="B209">
        <v>0</v>
      </c>
      <c r="C209">
        <v>20</v>
      </c>
      <c r="D209" t="s">
        <v>266</v>
      </c>
      <c r="E209">
        <v>8</v>
      </c>
      <c r="F209">
        <v>7506</v>
      </c>
      <c r="G209" t="s">
        <v>330</v>
      </c>
      <c r="H209">
        <v>206</v>
      </c>
      <c r="I209">
        <f t="shared" si="12"/>
        <v>7</v>
      </c>
      <c r="J209">
        <f t="shared" si="13"/>
        <v>0</v>
      </c>
      <c r="K209">
        <f t="shared" si="14"/>
        <v>20</v>
      </c>
      <c r="L209" t="str">
        <f t="shared" si="15"/>
        <v>New Orleans Trendsetters</v>
      </c>
      <c r="M209" t="str">
        <f>IF($F209=0,"",VLOOKUP($F209,'Draft List'!$D$4:$G$1177,M$2,FALSE))</f>
        <v>3B</v>
      </c>
      <c r="N209" t="str">
        <f>IF($F209=0,"",VLOOKUP($F209,'Draft List'!$D$4:$G$1177,N$2,FALSE))</f>
        <v>Ogai</v>
      </c>
      <c r="O209" t="str">
        <f>IF($F209=0,"",VLOOKUP($F209,'Draft List'!$D$4:$G$1177,O$2,FALSE))</f>
        <v>Otsu</v>
      </c>
    </row>
    <row r="210" spans="1:15" x14ac:dyDescent="0.3">
      <c r="A210">
        <v>7</v>
      </c>
      <c r="B210">
        <v>0</v>
      </c>
      <c r="C210">
        <v>21</v>
      </c>
      <c r="D210" t="s">
        <v>836</v>
      </c>
      <c r="E210">
        <v>9</v>
      </c>
      <c r="F210">
        <v>5391</v>
      </c>
      <c r="G210" t="s">
        <v>330</v>
      </c>
      <c r="H210">
        <v>207</v>
      </c>
      <c r="I210">
        <f t="shared" si="12"/>
        <v>7</v>
      </c>
      <c r="J210">
        <f t="shared" si="13"/>
        <v>0</v>
      </c>
      <c r="K210">
        <f t="shared" si="14"/>
        <v>21</v>
      </c>
      <c r="L210" t="str">
        <f t="shared" si="15"/>
        <v>Florida Farstriders</v>
      </c>
      <c r="M210" t="str">
        <f>IF($F210=0,"",VLOOKUP($F210,'Draft List'!$D$4:$G$1177,M$2,FALSE))</f>
        <v>CF</v>
      </c>
      <c r="N210" t="str">
        <f>IF($F210=0,"",VLOOKUP($F210,'Draft List'!$D$4:$G$1177,N$2,FALSE))</f>
        <v>Mike</v>
      </c>
      <c r="O210" t="str">
        <f>IF($F210=0,"",VLOOKUP($F210,'Draft List'!$D$4:$G$1177,O$2,FALSE))</f>
        <v>Williams</v>
      </c>
    </row>
    <row r="211" spans="1:15" x14ac:dyDescent="0.3">
      <c r="A211">
        <v>7</v>
      </c>
      <c r="B211">
        <v>0</v>
      </c>
      <c r="C211">
        <v>22</v>
      </c>
      <c r="D211" t="s">
        <v>834</v>
      </c>
      <c r="E211">
        <v>13</v>
      </c>
      <c r="F211">
        <v>5128</v>
      </c>
      <c r="G211" t="s">
        <v>330</v>
      </c>
      <c r="H211">
        <v>208</v>
      </c>
      <c r="I211">
        <f t="shared" si="12"/>
        <v>7</v>
      </c>
      <c r="J211">
        <f t="shared" si="13"/>
        <v>0</v>
      </c>
      <c r="K211">
        <f t="shared" si="14"/>
        <v>22</v>
      </c>
      <c r="L211" t="str">
        <f t="shared" si="15"/>
        <v>Madison Malts</v>
      </c>
      <c r="M211" t="str">
        <f>IF($F211=0,"",VLOOKUP($F211,'Draft List'!$D$4:$G$1177,M$2,FALSE))</f>
        <v>RF</v>
      </c>
      <c r="N211" t="str">
        <f>IF($F211=0,"",VLOOKUP($F211,'Draft List'!$D$4:$G$1177,N$2,FALSE))</f>
        <v>Nate</v>
      </c>
      <c r="O211" t="str">
        <f>IF($F211=0,"",VLOOKUP($F211,'Draft List'!$D$4:$G$1177,O$2,FALSE))</f>
        <v>Johnson</v>
      </c>
    </row>
    <row r="212" spans="1:15" x14ac:dyDescent="0.3">
      <c r="A212">
        <v>7</v>
      </c>
      <c r="B212">
        <v>0</v>
      </c>
      <c r="C212">
        <v>23</v>
      </c>
      <c r="D212" t="s">
        <v>267</v>
      </c>
      <c r="E212">
        <v>16</v>
      </c>
      <c r="F212">
        <v>11528</v>
      </c>
      <c r="G212" t="s">
        <v>330</v>
      </c>
      <c r="H212">
        <v>209</v>
      </c>
      <c r="I212">
        <f t="shared" si="12"/>
        <v>7</v>
      </c>
      <c r="J212">
        <f t="shared" si="13"/>
        <v>0</v>
      </c>
      <c r="K212">
        <f t="shared" si="14"/>
        <v>23</v>
      </c>
      <c r="L212" t="str">
        <f t="shared" si="15"/>
        <v>Fargo Dinosaurs</v>
      </c>
      <c r="M212" t="str">
        <f>IF($F212=0,"",VLOOKUP($F212,'Draft List'!$D$4:$G$1177,M$2,FALSE))</f>
        <v>2B</v>
      </c>
      <c r="N212" t="str">
        <f>IF($F212=0,"",VLOOKUP($F212,'Draft List'!$D$4:$G$1177,N$2,FALSE))</f>
        <v>Dudley</v>
      </c>
      <c r="O212" t="str">
        <f>IF($F212=0,"",VLOOKUP($F212,'Draft List'!$D$4:$G$1177,O$2,FALSE))</f>
        <v>Meek</v>
      </c>
    </row>
    <row r="213" spans="1:15" x14ac:dyDescent="0.3">
      <c r="A213">
        <v>7</v>
      </c>
      <c r="B213">
        <v>0</v>
      </c>
      <c r="C213">
        <v>24</v>
      </c>
      <c r="D213" t="s">
        <v>551</v>
      </c>
      <c r="E213">
        <v>18</v>
      </c>
      <c r="F213">
        <v>7196</v>
      </c>
      <c r="G213" t="s">
        <v>330</v>
      </c>
      <c r="H213">
        <v>210</v>
      </c>
      <c r="I213">
        <f t="shared" si="12"/>
        <v>7</v>
      </c>
      <c r="J213">
        <f t="shared" si="13"/>
        <v>0</v>
      </c>
      <c r="K213">
        <f t="shared" si="14"/>
        <v>24</v>
      </c>
      <c r="L213" t="str">
        <f t="shared" si="15"/>
        <v>Hartford Harpoon</v>
      </c>
      <c r="M213" t="str">
        <f>IF($F213=0,"",VLOOKUP($F213,'Draft List'!$D$4:$G$1177,M$2,FALSE))</f>
        <v>RP</v>
      </c>
      <c r="N213" t="str">
        <f>IF($F213=0,"",VLOOKUP($F213,'Draft List'!$D$4:$G$1177,N$2,FALSE))</f>
        <v>Jimmy</v>
      </c>
      <c r="O213" t="str">
        <f>IF($F213=0,"",VLOOKUP($F213,'Draft List'!$D$4:$G$1177,O$2,FALSE))</f>
        <v>Picot</v>
      </c>
    </row>
    <row r="214" spans="1:15" x14ac:dyDescent="0.3">
      <c r="A214">
        <v>7</v>
      </c>
      <c r="B214">
        <v>0</v>
      </c>
      <c r="C214">
        <v>25</v>
      </c>
      <c r="D214" t="s">
        <v>834</v>
      </c>
      <c r="E214">
        <v>13</v>
      </c>
      <c r="F214">
        <v>7788</v>
      </c>
      <c r="G214" t="s">
        <v>330</v>
      </c>
      <c r="H214">
        <v>211</v>
      </c>
      <c r="I214">
        <f t="shared" si="12"/>
        <v>7</v>
      </c>
      <c r="J214">
        <f t="shared" si="13"/>
        <v>0</v>
      </c>
      <c r="K214">
        <f t="shared" si="14"/>
        <v>25</v>
      </c>
      <c r="L214" t="str">
        <f t="shared" si="15"/>
        <v>Madison Malts</v>
      </c>
      <c r="M214" t="str">
        <f>IF($F214=0,"",VLOOKUP($F214,'Draft List'!$D$4:$G$1177,M$2,FALSE))</f>
        <v>CL</v>
      </c>
      <c r="N214" t="str">
        <f>IF($F214=0,"",VLOOKUP($F214,'Draft List'!$D$4:$G$1177,N$2,FALSE))</f>
        <v>Christian</v>
      </c>
      <c r="O214" t="str">
        <f>IF($F214=0,"",VLOOKUP($F214,'Draft List'!$D$4:$G$1177,O$2,FALSE))</f>
        <v>Romero</v>
      </c>
    </row>
    <row r="215" spans="1:15" x14ac:dyDescent="0.3">
      <c r="A215">
        <v>7</v>
      </c>
      <c r="B215">
        <v>0</v>
      </c>
      <c r="C215">
        <v>26</v>
      </c>
      <c r="D215" t="s">
        <v>549</v>
      </c>
      <c r="E215">
        <v>163</v>
      </c>
      <c r="F215">
        <v>8154</v>
      </c>
      <c r="G215" t="s">
        <v>330</v>
      </c>
      <c r="H215">
        <v>212</v>
      </c>
      <c r="I215">
        <f t="shared" si="12"/>
        <v>7</v>
      </c>
      <c r="J215">
        <f t="shared" si="13"/>
        <v>0</v>
      </c>
      <c r="K215">
        <f t="shared" si="14"/>
        <v>26</v>
      </c>
      <c r="L215" t="str">
        <f t="shared" si="15"/>
        <v>Havana Leones</v>
      </c>
      <c r="M215" t="str">
        <f>IF($F215=0,"",VLOOKUP($F215,'Draft List'!$D$4:$G$1177,M$2,FALSE))</f>
        <v>CL</v>
      </c>
      <c r="N215" t="str">
        <f>IF($F215=0,"",VLOOKUP($F215,'Draft List'!$D$4:$G$1177,N$2,FALSE))</f>
        <v>George</v>
      </c>
      <c r="O215" t="str">
        <f>IF($F215=0,"",VLOOKUP($F215,'Draft List'!$D$4:$G$1177,O$2,FALSE))</f>
        <v>White</v>
      </c>
    </row>
    <row r="216" spans="1:15" x14ac:dyDescent="0.3">
      <c r="A216">
        <v>7</v>
      </c>
      <c r="B216">
        <v>0</v>
      </c>
      <c r="C216">
        <v>27</v>
      </c>
      <c r="D216" t="s">
        <v>548</v>
      </c>
      <c r="E216">
        <v>159</v>
      </c>
      <c r="F216">
        <v>8186</v>
      </c>
      <c r="G216" t="s">
        <v>330</v>
      </c>
      <c r="H216">
        <v>213</v>
      </c>
      <c r="I216">
        <f t="shared" si="12"/>
        <v>7</v>
      </c>
      <c r="J216">
        <f t="shared" si="13"/>
        <v>0</v>
      </c>
      <c r="K216">
        <f t="shared" si="14"/>
        <v>27</v>
      </c>
      <c r="L216" t="str">
        <f t="shared" si="15"/>
        <v>Neo-Tokyo Akira</v>
      </c>
      <c r="M216" t="str">
        <f>IF($F216=0,"",VLOOKUP($F216,'Draft List'!$D$4:$G$1177,M$2,FALSE))</f>
        <v>C</v>
      </c>
      <c r="N216" t="str">
        <f>IF($F216=0,"",VLOOKUP($F216,'Draft List'!$D$4:$G$1177,N$2,FALSE))</f>
        <v>José</v>
      </c>
      <c r="O216" t="str">
        <f>IF($F216=0,"",VLOOKUP($F216,'Draft List'!$D$4:$G$1177,O$2,FALSE))</f>
        <v>Rincón</v>
      </c>
    </row>
    <row r="217" spans="1:15" x14ac:dyDescent="0.3">
      <c r="A217">
        <v>7</v>
      </c>
      <c r="B217">
        <v>0</v>
      </c>
      <c r="C217">
        <v>28</v>
      </c>
      <c r="D217" t="s">
        <v>833</v>
      </c>
      <c r="E217">
        <v>160</v>
      </c>
      <c r="F217">
        <v>13321</v>
      </c>
      <c r="G217" t="s">
        <v>330</v>
      </c>
      <c r="H217">
        <v>214</v>
      </c>
      <c r="I217">
        <f t="shared" si="12"/>
        <v>7</v>
      </c>
      <c r="J217">
        <f t="shared" si="13"/>
        <v>0</v>
      </c>
      <c r="K217">
        <f t="shared" si="14"/>
        <v>28</v>
      </c>
      <c r="L217" t="str">
        <f t="shared" si="15"/>
        <v>Niihama-shi Ghosts</v>
      </c>
      <c r="M217" t="str">
        <f>IF($F217=0,"",VLOOKUP($F217,'Draft List'!$D$4:$G$1177,M$2,FALSE))</f>
        <v>RP</v>
      </c>
      <c r="N217" t="str">
        <f>IF($F217=0,"",VLOOKUP($F217,'Draft List'!$D$4:$G$1177,N$2,FALSE))</f>
        <v>Roku</v>
      </c>
      <c r="O217" t="str">
        <f>IF($F217=0,"",VLOOKUP($F217,'Draft List'!$D$4:$G$1177,O$2,FALSE))</f>
        <v>Goto</v>
      </c>
    </row>
    <row r="218" spans="1:15" x14ac:dyDescent="0.3">
      <c r="A218">
        <v>7</v>
      </c>
      <c r="B218">
        <v>0</v>
      </c>
      <c r="C218">
        <v>29</v>
      </c>
      <c r="D218" t="s">
        <v>259</v>
      </c>
      <c r="E218">
        <v>10</v>
      </c>
      <c r="F218">
        <v>6436</v>
      </c>
      <c r="G218" t="s">
        <v>330</v>
      </c>
      <c r="H218">
        <v>215</v>
      </c>
      <c r="I218">
        <f t="shared" si="12"/>
        <v>7</v>
      </c>
      <c r="J218">
        <f t="shared" si="13"/>
        <v>0</v>
      </c>
      <c r="K218">
        <f t="shared" si="14"/>
        <v>29</v>
      </c>
      <c r="L218" t="str">
        <f t="shared" si="15"/>
        <v>Kentucky Thoroughbreds</v>
      </c>
      <c r="M218" t="str">
        <f>IF($F218=0,"",VLOOKUP($F218,'Draft List'!$D$4:$G$1177,M$2,FALSE))</f>
        <v>C</v>
      </c>
      <c r="N218" t="str">
        <f>IF($F218=0,"",VLOOKUP($F218,'Draft List'!$D$4:$G$1177,N$2,FALSE))</f>
        <v>Miguel</v>
      </c>
      <c r="O218" t="str">
        <f>IF($F218=0,"",VLOOKUP($F218,'Draft List'!$D$4:$G$1177,O$2,FALSE))</f>
        <v>Sánchez</v>
      </c>
    </row>
    <row r="219" spans="1:15" x14ac:dyDescent="0.3">
      <c r="A219">
        <v>7</v>
      </c>
      <c r="B219">
        <v>0</v>
      </c>
      <c r="C219">
        <v>30</v>
      </c>
      <c r="D219" t="s">
        <v>835</v>
      </c>
      <c r="E219">
        <v>23</v>
      </c>
      <c r="F219">
        <v>10771</v>
      </c>
      <c r="G219" t="s">
        <v>330</v>
      </c>
      <c r="H219">
        <v>216</v>
      </c>
      <c r="I219">
        <f t="shared" si="12"/>
        <v>7</v>
      </c>
      <c r="J219">
        <f t="shared" si="13"/>
        <v>0</v>
      </c>
      <c r="K219">
        <f t="shared" si="14"/>
        <v>30</v>
      </c>
      <c r="L219" t="str">
        <f t="shared" si="15"/>
        <v>Tempe Knights</v>
      </c>
      <c r="M219" t="str">
        <f>IF($F219=0,"",VLOOKUP($F219,'Draft List'!$D$4:$G$1177,M$2,FALSE))</f>
        <v>SP</v>
      </c>
      <c r="N219" t="str">
        <f>IF($F219=0,"",VLOOKUP($F219,'Draft List'!$D$4:$G$1177,N$2,FALSE))</f>
        <v>Javier</v>
      </c>
      <c r="O219" t="str">
        <f>IF($F219=0,"",VLOOKUP($F219,'Draft List'!$D$4:$G$1177,O$2,FALSE))</f>
        <v>Durán</v>
      </c>
    </row>
    <row r="220" spans="1:15" x14ac:dyDescent="0.3">
      <c r="A220">
        <v>8</v>
      </c>
      <c r="B220">
        <v>0</v>
      </c>
      <c r="C220">
        <v>1</v>
      </c>
      <c r="D220" t="s">
        <v>832</v>
      </c>
      <c r="E220">
        <v>24</v>
      </c>
      <c r="F220">
        <v>9064</v>
      </c>
      <c r="G220" t="s">
        <v>330</v>
      </c>
      <c r="H220">
        <v>217</v>
      </c>
      <c r="I220">
        <f t="shared" si="12"/>
        <v>8</v>
      </c>
      <c r="J220">
        <f t="shared" si="13"/>
        <v>0</v>
      </c>
      <c r="K220">
        <f t="shared" si="14"/>
        <v>1</v>
      </c>
      <c r="L220" t="str">
        <f t="shared" si="15"/>
        <v>Yuma Arroyos</v>
      </c>
      <c r="M220" t="str">
        <f>IF($F220=0,"",VLOOKUP($F220,'Draft List'!$D$4:$G$1177,M$2,FALSE))</f>
        <v>SP</v>
      </c>
      <c r="N220" t="str">
        <f>IF($F220=0,"",VLOOKUP($F220,'Draft List'!$D$4:$G$1177,N$2,FALSE))</f>
        <v>Cliff</v>
      </c>
      <c r="O220" t="str">
        <f>IF($F220=0,"",VLOOKUP($F220,'Draft List'!$D$4:$G$1177,O$2,FALSE))</f>
        <v>Hathaway</v>
      </c>
    </row>
    <row r="221" spans="1:15" x14ac:dyDescent="0.3">
      <c r="A221">
        <v>8</v>
      </c>
      <c r="B221">
        <v>0</v>
      </c>
      <c r="C221">
        <v>2</v>
      </c>
      <c r="D221" t="s">
        <v>263</v>
      </c>
      <c r="E221">
        <v>15</v>
      </c>
      <c r="F221">
        <v>8257</v>
      </c>
      <c r="G221" t="s">
        <v>330</v>
      </c>
      <c r="H221">
        <v>218</v>
      </c>
      <c r="I221">
        <f t="shared" si="12"/>
        <v>8</v>
      </c>
      <c r="J221">
        <f t="shared" si="13"/>
        <v>0</v>
      </c>
      <c r="K221">
        <f t="shared" si="14"/>
        <v>2</v>
      </c>
      <c r="L221" t="str">
        <f t="shared" si="15"/>
        <v>Duluth Warriors</v>
      </c>
      <c r="M221" t="str">
        <f>IF($F221=0,"",VLOOKUP($F221,'Draft List'!$D$4:$G$1177,M$2,FALSE))</f>
        <v>C</v>
      </c>
      <c r="N221" t="str">
        <f>IF($F221=0,"",VLOOKUP($F221,'Draft List'!$D$4:$G$1177,N$2,FALSE))</f>
        <v>Will</v>
      </c>
      <c r="O221" t="str">
        <f>IF($F221=0,"",VLOOKUP($F221,'Draft List'!$D$4:$G$1177,O$2,FALSE))</f>
        <v>Brown</v>
      </c>
    </row>
    <row r="222" spans="1:15" x14ac:dyDescent="0.3">
      <c r="A222">
        <v>8</v>
      </c>
      <c r="B222">
        <v>0</v>
      </c>
      <c r="C222">
        <v>3</v>
      </c>
      <c r="D222" t="s">
        <v>258</v>
      </c>
      <c r="E222">
        <v>11</v>
      </c>
      <c r="F222">
        <v>12903</v>
      </c>
      <c r="G222" t="s">
        <v>330</v>
      </c>
      <c r="H222">
        <v>219</v>
      </c>
      <c r="I222">
        <f t="shared" si="12"/>
        <v>8</v>
      </c>
      <c r="J222">
        <f t="shared" si="13"/>
        <v>0</v>
      </c>
      <c r="K222">
        <f t="shared" si="14"/>
        <v>3</v>
      </c>
      <c r="L222" t="str">
        <f t="shared" si="15"/>
        <v>West Virginia Alleghenies</v>
      </c>
      <c r="M222" t="str">
        <f>IF($F222=0,"",VLOOKUP($F222,'Draft List'!$D$4:$G$1177,M$2,FALSE))</f>
        <v>LF</v>
      </c>
      <c r="N222" t="str">
        <f>IF($F222=0,"",VLOOKUP($F222,'Draft List'!$D$4:$G$1177,N$2,FALSE))</f>
        <v>Ronald</v>
      </c>
      <c r="O222" t="str">
        <f>IF($F222=0,"",VLOOKUP($F222,'Draft List'!$D$4:$G$1177,O$2,FALSE))</f>
        <v>Caminos</v>
      </c>
    </row>
    <row r="223" spans="1:15" x14ac:dyDescent="0.3">
      <c r="A223">
        <v>8</v>
      </c>
      <c r="B223">
        <v>0</v>
      </c>
      <c r="C223">
        <v>4</v>
      </c>
      <c r="D223" t="s">
        <v>675</v>
      </c>
      <c r="E223">
        <v>4</v>
      </c>
      <c r="F223">
        <v>11878</v>
      </c>
      <c r="G223" t="s">
        <v>330</v>
      </c>
      <c r="H223">
        <v>220</v>
      </c>
      <c r="I223">
        <f t="shared" si="12"/>
        <v>8</v>
      </c>
      <c r="J223">
        <f t="shared" si="13"/>
        <v>0</v>
      </c>
      <c r="K223">
        <f t="shared" si="14"/>
        <v>4</v>
      </c>
      <c r="L223" t="str">
        <f t="shared" si="15"/>
        <v>Manchester Maulers</v>
      </c>
      <c r="M223" t="str">
        <f>IF($F223=0,"",VLOOKUP($F223,'Draft List'!$D$4:$G$1177,M$2,FALSE))</f>
        <v>LF</v>
      </c>
      <c r="N223" t="str">
        <f>IF($F223=0,"",VLOOKUP($F223,'Draft List'!$D$4:$G$1177,N$2,FALSE))</f>
        <v>Kieran</v>
      </c>
      <c r="O223" t="str">
        <f>IF($F223=0,"",VLOOKUP($F223,'Draft List'!$D$4:$G$1177,O$2,FALSE))</f>
        <v>Amphlett</v>
      </c>
    </row>
    <row r="224" spans="1:15" x14ac:dyDescent="0.3">
      <c r="A224">
        <v>8</v>
      </c>
      <c r="B224">
        <v>0</v>
      </c>
      <c r="C224">
        <v>5</v>
      </c>
      <c r="D224" t="s">
        <v>674</v>
      </c>
      <c r="E224">
        <v>7</v>
      </c>
      <c r="F224">
        <v>6240</v>
      </c>
      <c r="G224" t="s">
        <v>330</v>
      </c>
      <c r="H224">
        <v>221</v>
      </c>
      <c r="I224">
        <f t="shared" si="12"/>
        <v>8</v>
      </c>
      <c r="J224">
        <f t="shared" si="13"/>
        <v>0</v>
      </c>
      <c r="K224">
        <f t="shared" si="14"/>
        <v>5</v>
      </c>
      <c r="L224" t="str">
        <f t="shared" si="15"/>
        <v>Charleston Statesmen</v>
      </c>
      <c r="M224" t="str">
        <f>IF($F224=0,"",VLOOKUP($F224,'Draft List'!$D$4:$G$1177,M$2,FALSE))</f>
        <v>C</v>
      </c>
      <c r="N224" t="str">
        <f>IF($F224=0,"",VLOOKUP($F224,'Draft List'!$D$4:$G$1177,N$2,FALSE))</f>
        <v>Matsuta</v>
      </c>
      <c r="O224" t="str">
        <f>IF($F224=0,"",VLOOKUP($F224,'Draft List'!$D$4:$G$1177,O$2,FALSE))</f>
        <v>Abe</v>
      </c>
    </row>
    <row r="225" spans="1:15" x14ac:dyDescent="0.3">
      <c r="A225">
        <v>8</v>
      </c>
      <c r="B225">
        <v>0</v>
      </c>
      <c r="C225">
        <v>6</v>
      </c>
      <c r="D225" t="s">
        <v>546</v>
      </c>
      <c r="E225">
        <v>164</v>
      </c>
      <c r="F225">
        <v>14640</v>
      </c>
      <c r="G225" t="s">
        <v>330</v>
      </c>
      <c r="H225">
        <v>222</v>
      </c>
      <c r="I225">
        <f t="shared" si="12"/>
        <v>8</v>
      </c>
      <c r="J225">
        <f t="shared" si="13"/>
        <v>0</v>
      </c>
      <c r="K225">
        <f t="shared" si="14"/>
        <v>6</v>
      </c>
      <c r="L225" t="str">
        <f t="shared" si="15"/>
        <v>Scottish Claymores</v>
      </c>
      <c r="M225" t="str">
        <f>IF($F225=0,"",VLOOKUP($F225,'Draft List'!$D$4:$G$1177,M$2,FALSE))</f>
        <v>LF</v>
      </c>
      <c r="N225" t="str">
        <f>IF($F225=0,"",VLOOKUP($F225,'Draft List'!$D$4:$G$1177,N$2,FALSE))</f>
        <v>Kinji</v>
      </c>
      <c r="O225" t="str">
        <f>IF($F225=0,"",VLOOKUP($F225,'Draft List'!$D$4:$G$1177,O$2,FALSE))</f>
        <v>Matsunaga</v>
      </c>
    </row>
    <row r="226" spans="1:15" x14ac:dyDescent="0.3">
      <c r="A226">
        <v>8</v>
      </c>
      <c r="B226">
        <v>0</v>
      </c>
      <c r="C226">
        <v>7</v>
      </c>
      <c r="D226" t="s">
        <v>834</v>
      </c>
      <c r="E226">
        <v>13</v>
      </c>
      <c r="F226">
        <v>12747</v>
      </c>
      <c r="G226" t="s">
        <v>330</v>
      </c>
      <c r="H226">
        <v>223</v>
      </c>
      <c r="I226">
        <f t="shared" si="12"/>
        <v>8</v>
      </c>
      <c r="J226">
        <f t="shared" si="13"/>
        <v>0</v>
      </c>
      <c r="K226">
        <f t="shared" si="14"/>
        <v>7</v>
      </c>
      <c r="L226" t="str">
        <f t="shared" si="15"/>
        <v>Madison Malts</v>
      </c>
      <c r="M226" t="str">
        <f>IF($F226=0,"",VLOOKUP($F226,'Draft List'!$D$4:$G$1177,M$2,FALSE))</f>
        <v>2B</v>
      </c>
      <c r="N226" t="str">
        <f>IF($F226=0,"",VLOOKUP($F226,'Draft List'!$D$4:$G$1177,N$2,FALSE))</f>
        <v>Naoya</v>
      </c>
      <c r="O226" t="str">
        <f>IF($F226=0,"",VLOOKUP($F226,'Draft List'!$D$4:$G$1177,O$2,FALSE))</f>
        <v>Tanaka</v>
      </c>
    </row>
    <row r="227" spans="1:15" x14ac:dyDescent="0.3">
      <c r="A227">
        <v>8</v>
      </c>
      <c r="B227">
        <v>0</v>
      </c>
      <c r="C227">
        <v>8</v>
      </c>
      <c r="D227" t="s">
        <v>258</v>
      </c>
      <c r="E227">
        <v>11</v>
      </c>
      <c r="F227">
        <v>7052</v>
      </c>
      <c r="G227" t="s">
        <v>330</v>
      </c>
      <c r="H227">
        <v>224</v>
      </c>
      <c r="I227">
        <f t="shared" si="12"/>
        <v>8</v>
      </c>
      <c r="J227">
        <f t="shared" si="13"/>
        <v>0</v>
      </c>
      <c r="K227">
        <f t="shared" si="14"/>
        <v>8</v>
      </c>
      <c r="L227" t="str">
        <f t="shared" si="15"/>
        <v>West Virginia Alleghenies</v>
      </c>
      <c r="M227" t="str">
        <f>IF($F227=0,"",VLOOKUP($F227,'Draft List'!$D$4:$G$1177,M$2,FALSE))</f>
        <v>RF</v>
      </c>
      <c r="N227" t="str">
        <f>IF($F227=0,"",VLOOKUP($F227,'Draft List'!$D$4:$G$1177,N$2,FALSE))</f>
        <v>Gary</v>
      </c>
      <c r="O227" t="str">
        <f>IF($F227=0,"",VLOOKUP($F227,'Draft List'!$D$4:$G$1177,O$2,FALSE))</f>
        <v>Holloway</v>
      </c>
    </row>
    <row r="228" spans="1:15" x14ac:dyDescent="0.3">
      <c r="A228">
        <v>8</v>
      </c>
      <c r="B228">
        <v>0</v>
      </c>
      <c r="C228">
        <v>9</v>
      </c>
      <c r="D228" t="s">
        <v>833</v>
      </c>
      <c r="E228">
        <v>160</v>
      </c>
      <c r="F228">
        <v>11662</v>
      </c>
      <c r="G228" t="s">
        <v>330</v>
      </c>
      <c r="H228">
        <v>225</v>
      </c>
      <c r="I228">
        <f t="shared" si="12"/>
        <v>8</v>
      </c>
      <c r="J228">
        <f t="shared" si="13"/>
        <v>0</v>
      </c>
      <c r="K228">
        <f t="shared" si="14"/>
        <v>9</v>
      </c>
      <c r="L228" t="str">
        <f t="shared" si="15"/>
        <v>Niihama-shi Ghosts</v>
      </c>
      <c r="M228" t="str">
        <f>IF($F228=0,"",VLOOKUP($F228,'Draft List'!$D$4:$G$1177,M$2,FALSE))</f>
        <v>SP</v>
      </c>
      <c r="N228" t="str">
        <f>IF($F228=0,"",VLOOKUP($F228,'Draft List'!$D$4:$G$1177,N$2,FALSE))</f>
        <v>Nathan</v>
      </c>
      <c r="O228" t="str">
        <f>IF($F228=0,"",VLOOKUP($F228,'Draft List'!$D$4:$G$1177,O$2,FALSE))</f>
        <v>Johnson</v>
      </c>
    </row>
    <row r="229" spans="1:15" x14ac:dyDescent="0.3">
      <c r="A229">
        <v>8</v>
      </c>
      <c r="B229">
        <v>0</v>
      </c>
      <c r="C229">
        <v>10</v>
      </c>
      <c r="D229" t="s">
        <v>835</v>
      </c>
      <c r="E229">
        <v>23</v>
      </c>
      <c r="F229">
        <v>6255</v>
      </c>
      <c r="G229" t="s">
        <v>330</v>
      </c>
      <c r="H229">
        <v>226</v>
      </c>
      <c r="I229">
        <f t="shared" si="12"/>
        <v>8</v>
      </c>
      <c r="J229">
        <f t="shared" si="13"/>
        <v>0</v>
      </c>
      <c r="K229">
        <f t="shared" si="14"/>
        <v>10</v>
      </c>
      <c r="L229" t="str">
        <f t="shared" si="15"/>
        <v>Tempe Knights</v>
      </c>
      <c r="M229" t="str">
        <f>IF($F229=0,"",VLOOKUP($F229,'Draft List'!$D$4:$G$1177,M$2,FALSE))</f>
        <v>RP</v>
      </c>
      <c r="N229" t="str">
        <f>IF($F229=0,"",VLOOKUP($F229,'Draft List'!$D$4:$G$1177,N$2,FALSE))</f>
        <v>Spencer</v>
      </c>
      <c r="O229" t="str">
        <f>IF($F229=0,"",VLOOKUP($F229,'Draft List'!$D$4:$G$1177,O$2,FALSE))</f>
        <v>Rumbold</v>
      </c>
    </row>
    <row r="230" spans="1:15" x14ac:dyDescent="0.3">
      <c r="A230">
        <v>8</v>
      </c>
      <c r="B230">
        <v>0</v>
      </c>
      <c r="C230">
        <v>11</v>
      </c>
      <c r="D230" t="s">
        <v>545</v>
      </c>
      <c r="E230">
        <v>2</v>
      </c>
      <c r="F230">
        <v>15647</v>
      </c>
      <c r="G230" t="s">
        <v>330</v>
      </c>
      <c r="H230">
        <v>227</v>
      </c>
      <c r="I230">
        <f t="shared" si="12"/>
        <v>8</v>
      </c>
      <c r="J230">
        <f t="shared" si="13"/>
        <v>0</v>
      </c>
      <c r="K230">
        <f t="shared" si="14"/>
        <v>11</v>
      </c>
      <c r="L230" t="str">
        <f t="shared" si="15"/>
        <v>Amsterdam Lions</v>
      </c>
      <c r="M230" t="str">
        <f>IF($F230=0,"",VLOOKUP($F230,'Draft List'!$D$4:$G$1177,M$2,FALSE))</f>
        <v>3B</v>
      </c>
      <c r="N230" t="str">
        <f>IF($F230=0,"",VLOOKUP($F230,'Draft List'!$D$4:$G$1177,N$2,FALSE))</f>
        <v>Shiba</v>
      </c>
      <c r="O230" t="str">
        <f>IF($F230=0,"",VLOOKUP($F230,'Draft List'!$D$4:$G$1177,O$2,FALSE))</f>
        <v>Omori</v>
      </c>
    </row>
    <row r="231" spans="1:15" x14ac:dyDescent="0.3">
      <c r="A231">
        <v>8</v>
      </c>
      <c r="B231">
        <v>0</v>
      </c>
      <c r="C231">
        <v>12</v>
      </c>
      <c r="D231" t="s">
        <v>552</v>
      </c>
      <c r="E231">
        <v>167</v>
      </c>
      <c r="F231">
        <v>13067</v>
      </c>
      <c r="G231" t="s">
        <v>330</v>
      </c>
      <c r="H231">
        <v>228</v>
      </c>
      <c r="I231">
        <f t="shared" si="12"/>
        <v>8</v>
      </c>
      <c r="J231">
        <f t="shared" si="13"/>
        <v>0</v>
      </c>
      <c r="K231">
        <f t="shared" si="14"/>
        <v>12</v>
      </c>
      <c r="L231" t="str">
        <f t="shared" si="15"/>
        <v>Okinawa Shisa</v>
      </c>
      <c r="M231" t="str">
        <f>IF($F231=0,"",VLOOKUP($F231,'Draft List'!$D$4:$G$1177,M$2,FALSE))</f>
        <v>RP</v>
      </c>
      <c r="N231" t="str">
        <f>IF($F231=0,"",VLOOKUP($F231,'Draft List'!$D$4:$G$1177,N$2,FALSE))</f>
        <v>Lewis</v>
      </c>
      <c r="O231" t="str">
        <f>IF($F231=0,"",VLOOKUP($F231,'Draft List'!$D$4:$G$1177,O$2,FALSE))</f>
        <v>Gunn</v>
      </c>
    </row>
    <row r="232" spans="1:15" ht="15.75" customHeight="1" x14ac:dyDescent="0.3">
      <c r="A232">
        <v>8</v>
      </c>
      <c r="B232">
        <v>0</v>
      </c>
      <c r="C232">
        <v>13</v>
      </c>
      <c r="D232" t="s">
        <v>547</v>
      </c>
      <c r="E232">
        <v>166</v>
      </c>
      <c r="F232">
        <v>8823</v>
      </c>
      <c r="G232" t="s">
        <v>330</v>
      </c>
      <c r="H232">
        <v>229</v>
      </c>
      <c r="I232">
        <f t="shared" si="12"/>
        <v>8</v>
      </c>
      <c r="J232">
        <f t="shared" si="13"/>
        <v>0</v>
      </c>
      <c r="K232">
        <f t="shared" si="14"/>
        <v>13</v>
      </c>
      <c r="L232" t="str">
        <f t="shared" si="15"/>
        <v>Toyama Wind Dancers</v>
      </c>
      <c r="M232" t="str">
        <f>IF($F232=0,"",VLOOKUP($F232,'Draft List'!$D$4:$G$1177,M$2,FALSE))</f>
        <v>CL</v>
      </c>
      <c r="N232" t="str">
        <f>IF($F232=0,"",VLOOKUP($F232,'Draft List'!$D$4:$G$1177,N$2,FALSE))</f>
        <v>Eddie</v>
      </c>
      <c r="O232" t="str">
        <f>IF($F232=0,"",VLOOKUP($F232,'Draft List'!$D$4:$G$1177,O$2,FALSE))</f>
        <v>Brooks</v>
      </c>
    </row>
    <row r="233" spans="1:15" x14ac:dyDescent="0.3">
      <c r="A233">
        <v>8</v>
      </c>
      <c r="B233">
        <v>0</v>
      </c>
      <c r="C233">
        <v>14</v>
      </c>
      <c r="D233" t="s">
        <v>255</v>
      </c>
      <c r="E233">
        <v>21</v>
      </c>
      <c r="F233">
        <v>13713</v>
      </c>
      <c r="G233" t="s">
        <v>330</v>
      </c>
      <c r="H233">
        <v>230</v>
      </c>
      <c r="I233">
        <f t="shared" si="12"/>
        <v>8</v>
      </c>
      <c r="J233">
        <f t="shared" si="13"/>
        <v>0</v>
      </c>
      <c r="K233">
        <f t="shared" si="14"/>
        <v>14</v>
      </c>
      <c r="L233" t="str">
        <f t="shared" si="15"/>
        <v>Palm Springs Codgers</v>
      </c>
      <c r="M233" t="str">
        <f>IF($F233=0,"",VLOOKUP($F233,'Draft List'!$D$4:$G$1177,M$2,FALSE))</f>
        <v>LF</v>
      </c>
      <c r="N233" t="str">
        <f>IF($F233=0,"",VLOOKUP($F233,'Draft List'!$D$4:$G$1177,N$2,FALSE))</f>
        <v>Hong-yeol</v>
      </c>
      <c r="O233" t="str">
        <f>IF($F233=0,"",VLOOKUP($F233,'Draft List'!$D$4:$G$1177,O$2,FALSE))</f>
        <v>Paek</v>
      </c>
    </row>
    <row r="234" spans="1:15" x14ac:dyDescent="0.3">
      <c r="A234">
        <v>8</v>
      </c>
      <c r="B234">
        <v>0</v>
      </c>
      <c r="C234">
        <v>15</v>
      </c>
      <c r="D234" t="s">
        <v>260</v>
      </c>
      <c r="E234">
        <v>3</v>
      </c>
      <c r="F234">
        <v>11632</v>
      </c>
      <c r="G234" t="s">
        <v>330</v>
      </c>
      <c r="H234">
        <v>231</v>
      </c>
      <c r="I234">
        <f t="shared" si="12"/>
        <v>8</v>
      </c>
      <c r="J234">
        <f t="shared" si="13"/>
        <v>0</v>
      </c>
      <c r="K234">
        <f t="shared" si="14"/>
        <v>15</v>
      </c>
      <c r="L234" t="str">
        <f t="shared" si="15"/>
        <v>London Underground</v>
      </c>
      <c r="M234" t="str">
        <f>IF($F234=0,"",VLOOKUP($F234,'Draft List'!$D$4:$G$1177,M$2,FALSE))</f>
        <v>C</v>
      </c>
      <c r="N234" t="str">
        <f>IF($F234=0,"",VLOOKUP($F234,'Draft List'!$D$4:$G$1177,N$2,FALSE))</f>
        <v>Ron</v>
      </c>
      <c r="O234" t="str">
        <f>IF($F234=0,"",VLOOKUP($F234,'Draft List'!$D$4:$G$1177,O$2,FALSE))</f>
        <v>Hill</v>
      </c>
    </row>
    <row r="235" spans="1:15" x14ac:dyDescent="0.3">
      <c r="A235">
        <v>8</v>
      </c>
      <c r="B235">
        <v>0</v>
      </c>
      <c r="C235">
        <v>16</v>
      </c>
      <c r="D235" t="s">
        <v>253</v>
      </c>
      <c r="E235">
        <v>22</v>
      </c>
      <c r="F235">
        <v>10962</v>
      </c>
      <c r="G235" t="s">
        <v>330</v>
      </c>
      <c r="H235">
        <v>232</v>
      </c>
      <c r="I235">
        <f t="shared" si="12"/>
        <v>8</v>
      </c>
      <c r="J235">
        <f t="shared" si="13"/>
        <v>0</v>
      </c>
      <c r="K235">
        <f t="shared" si="14"/>
        <v>16</v>
      </c>
      <c r="L235" t="str">
        <f t="shared" si="15"/>
        <v>Reno Zephyrs</v>
      </c>
      <c r="M235" t="str">
        <f>IF($F235=0,"",VLOOKUP($F235,'Draft List'!$D$4:$G$1177,M$2,FALSE))</f>
        <v>3B</v>
      </c>
      <c r="N235" t="str">
        <f>IF($F235=0,"",VLOOKUP($F235,'Draft List'!$D$4:$G$1177,N$2,FALSE))</f>
        <v>Fred</v>
      </c>
      <c r="O235" t="str">
        <f>IF($F235=0,"",VLOOKUP($F235,'Draft List'!$D$4:$G$1177,O$2,FALSE))</f>
        <v>Puckett</v>
      </c>
    </row>
    <row r="236" spans="1:15" x14ac:dyDescent="0.3">
      <c r="A236">
        <v>8</v>
      </c>
      <c r="B236">
        <v>0</v>
      </c>
      <c r="C236">
        <v>17</v>
      </c>
      <c r="D236" t="s">
        <v>252</v>
      </c>
      <c r="E236">
        <v>19</v>
      </c>
      <c r="F236">
        <v>17008</v>
      </c>
      <c r="G236" t="s">
        <v>330</v>
      </c>
      <c r="H236">
        <v>233</v>
      </c>
      <c r="I236">
        <f t="shared" si="12"/>
        <v>8</v>
      </c>
      <c r="J236">
        <f t="shared" si="13"/>
        <v>0</v>
      </c>
      <c r="K236">
        <f t="shared" si="14"/>
        <v>17</v>
      </c>
      <c r="L236" t="str">
        <f t="shared" si="15"/>
        <v>Aurora Borealis</v>
      </c>
      <c r="M236" t="str">
        <f>IF($F236=0,"",VLOOKUP($F236,'Draft List'!$D$4:$G$1177,M$2,FALSE))</f>
        <v>C</v>
      </c>
      <c r="N236" t="str">
        <f>IF($F236=0,"",VLOOKUP($F236,'Draft List'!$D$4:$G$1177,N$2,FALSE))</f>
        <v>Tadahisa</v>
      </c>
      <c r="O236" t="str">
        <f>IF($F236=0,"",VLOOKUP($F236,'Draft List'!$D$4:$G$1177,O$2,FALSE))</f>
        <v>Fujihara</v>
      </c>
    </row>
    <row r="237" spans="1:15" x14ac:dyDescent="0.3">
      <c r="A237">
        <v>8</v>
      </c>
      <c r="B237">
        <v>0</v>
      </c>
      <c r="C237">
        <v>18</v>
      </c>
      <c r="D237" t="s">
        <v>262</v>
      </c>
      <c r="E237">
        <v>14</v>
      </c>
      <c r="F237">
        <v>8463</v>
      </c>
      <c r="G237" t="s">
        <v>330</v>
      </c>
      <c r="H237">
        <v>234</v>
      </c>
      <c r="I237">
        <f t="shared" si="12"/>
        <v>8</v>
      </c>
      <c r="J237">
        <f t="shared" si="13"/>
        <v>0</v>
      </c>
      <c r="K237">
        <f t="shared" si="14"/>
        <v>18</v>
      </c>
      <c r="L237" t="str">
        <f t="shared" si="15"/>
        <v>Crystal Lake Sandgnats</v>
      </c>
      <c r="M237" t="str">
        <f>IF($F237=0,"",VLOOKUP($F237,'Draft List'!$D$4:$G$1177,M$2,FALSE))</f>
        <v>SP</v>
      </c>
      <c r="N237" t="str">
        <f>IF($F237=0,"",VLOOKUP($F237,'Draft List'!$D$4:$G$1177,N$2,FALSE))</f>
        <v>Jorge</v>
      </c>
      <c r="O237" t="str">
        <f>IF($F237=0,"",VLOOKUP($F237,'Draft List'!$D$4:$G$1177,O$2,FALSE))</f>
        <v>González</v>
      </c>
    </row>
    <row r="238" spans="1:15" x14ac:dyDescent="0.3">
      <c r="A238">
        <v>8</v>
      </c>
      <c r="B238">
        <v>0</v>
      </c>
      <c r="C238">
        <v>19</v>
      </c>
      <c r="D238" t="s">
        <v>256</v>
      </c>
      <c r="E238">
        <v>17</v>
      </c>
      <c r="F238">
        <v>6286</v>
      </c>
      <c r="G238" t="s">
        <v>330</v>
      </c>
      <c r="H238">
        <v>235</v>
      </c>
      <c r="I238">
        <f t="shared" si="12"/>
        <v>8</v>
      </c>
      <c r="J238">
        <f t="shared" si="13"/>
        <v>0</v>
      </c>
      <c r="K238">
        <f t="shared" si="14"/>
        <v>19</v>
      </c>
      <c r="L238" t="str">
        <f t="shared" si="15"/>
        <v>Kalamazoo Badgers</v>
      </c>
      <c r="M238" t="str">
        <f>IF($F238=0,"",VLOOKUP($F238,'Draft List'!$D$4:$G$1177,M$2,FALSE))</f>
        <v>1B</v>
      </c>
      <c r="N238" t="str">
        <f>IF($F238=0,"",VLOOKUP($F238,'Draft List'!$D$4:$G$1177,N$2,FALSE))</f>
        <v>Rikiya</v>
      </c>
      <c r="O238" t="str">
        <f>IF($F238=0,"",VLOOKUP($F238,'Draft List'!$D$4:$G$1177,O$2,FALSE))</f>
        <v>Daikawa</v>
      </c>
    </row>
    <row r="239" spans="1:15" x14ac:dyDescent="0.3">
      <c r="A239">
        <v>8</v>
      </c>
      <c r="B239">
        <v>0</v>
      </c>
      <c r="C239">
        <v>20</v>
      </c>
      <c r="D239" t="s">
        <v>266</v>
      </c>
      <c r="E239">
        <v>8</v>
      </c>
      <c r="F239">
        <v>10010</v>
      </c>
      <c r="G239" t="s">
        <v>330</v>
      </c>
      <c r="H239">
        <v>236</v>
      </c>
      <c r="I239">
        <f t="shared" si="12"/>
        <v>8</v>
      </c>
      <c r="J239">
        <f t="shared" si="13"/>
        <v>0</v>
      </c>
      <c r="K239">
        <f t="shared" si="14"/>
        <v>20</v>
      </c>
      <c r="L239" t="str">
        <f t="shared" si="15"/>
        <v>New Orleans Trendsetters</v>
      </c>
      <c r="M239" t="str">
        <f>IF($F239=0,"",VLOOKUP($F239,'Draft List'!$D$4:$G$1177,M$2,FALSE))</f>
        <v>1B</v>
      </c>
      <c r="N239" t="str">
        <f>IF($F239=0,"",VLOOKUP($F239,'Draft List'!$D$4:$G$1177,N$2,FALSE))</f>
        <v>Steve</v>
      </c>
      <c r="O239" t="str">
        <f>IF($F239=0,"",VLOOKUP($F239,'Draft List'!$D$4:$G$1177,O$2,FALSE))</f>
        <v>Ricks</v>
      </c>
    </row>
    <row r="240" spans="1:15" x14ac:dyDescent="0.3">
      <c r="A240">
        <v>8</v>
      </c>
      <c r="B240">
        <v>0</v>
      </c>
      <c r="C240">
        <v>21</v>
      </c>
      <c r="D240" t="s">
        <v>836</v>
      </c>
      <c r="E240">
        <v>9</v>
      </c>
      <c r="F240">
        <v>11289</v>
      </c>
      <c r="G240" t="s">
        <v>330</v>
      </c>
      <c r="H240">
        <v>237</v>
      </c>
      <c r="I240">
        <f t="shared" si="12"/>
        <v>8</v>
      </c>
      <c r="J240">
        <f t="shared" si="13"/>
        <v>0</v>
      </c>
      <c r="K240">
        <f t="shared" si="14"/>
        <v>21</v>
      </c>
      <c r="L240" t="str">
        <f t="shared" si="15"/>
        <v>Florida Farstriders</v>
      </c>
      <c r="M240" t="str">
        <f>IF($F240=0,"",VLOOKUP($F240,'Draft List'!$D$4:$G$1177,M$2,FALSE))</f>
        <v>SP</v>
      </c>
      <c r="N240" t="str">
        <f>IF($F240=0,"",VLOOKUP($F240,'Draft List'!$D$4:$G$1177,N$2,FALSE))</f>
        <v>Larry</v>
      </c>
      <c r="O240" t="str">
        <f>IF($F240=0,"",VLOOKUP($F240,'Draft List'!$D$4:$G$1177,O$2,FALSE))</f>
        <v>Workman</v>
      </c>
    </row>
    <row r="241" spans="1:15" x14ac:dyDescent="0.3">
      <c r="A241">
        <v>8</v>
      </c>
      <c r="B241">
        <v>0</v>
      </c>
      <c r="C241">
        <v>22</v>
      </c>
      <c r="D241" t="s">
        <v>264</v>
      </c>
      <c r="E241">
        <v>20</v>
      </c>
      <c r="F241">
        <v>8220</v>
      </c>
      <c r="G241" t="s">
        <v>330</v>
      </c>
      <c r="H241">
        <v>238</v>
      </c>
      <c r="I241">
        <f t="shared" si="12"/>
        <v>8</v>
      </c>
      <c r="J241">
        <f t="shared" si="13"/>
        <v>0</v>
      </c>
      <c r="K241">
        <f t="shared" si="14"/>
        <v>22</v>
      </c>
      <c r="L241" t="str">
        <f t="shared" si="15"/>
        <v>Bakersfield Bears</v>
      </c>
      <c r="M241" t="str">
        <f>IF($F241=0,"",VLOOKUP($F241,'Draft List'!$D$4:$G$1177,M$2,FALSE))</f>
        <v>SP</v>
      </c>
      <c r="N241" t="str">
        <f>IF($F241=0,"",VLOOKUP($F241,'Draft List'!$D$4:$G$1177,N$2,FALSE))</f>
        <v>Paul</v>
      </c>
      <c r="O241" t="str">
        <f>IF($F241=0,"",VLOOKUP($F241,'Draft List'!$D$4:$G$1177,O$2,FALSE))</f>
        <v>Pruitt</v>
      </c>
    </row>
    <row r="242" spans="1:15" x14ac:dyDescent="0.3">
      <c r="A242">
        <v>8</v>
      </c>
      <c r="B242">
        <v>0</v>
      </c>
      <c r="C242">
        <v>23</v>
      </c>
      <c r="D242" t="s">
        <v>267</v>
      </c>
      <c r="E242">
        <v>16</v>
      </c>
      <c r="F242">
        <v>6408</v>
      </c>
      <c r="G242" t="s">
        <v>330</v>
      </c>
      <c r="H242">
        <v>239</v>
      </c>
      <c r="I242">
        <f t="shared" si="12"/>
        <v>8</v>
      </c>
      <c r="J242">
        <f t="shared" si="13"/>
        <v>0</v>
      </c>
      <c r="K242">
        <f t="shared" si="14"/>
        <v>23</v>
      </c>
      <c r="L242" t="str">
        <f t="shared" si="15"/>
        <v>Fargo Dinosaurs</v>
      </c>
      <c r="M242" t="str">
        <f>IF($F242=0,"",VLOOKUP($F242,'Draft List'!$D$4:$G$1177,M$2,FALSE))</f>
        <v>3B</v>
      </c>
      <c r="N242" t="str">
        <f>IF($F242=0,"",VLOOKUP($F242,'Draft List'!$D$4:$G$1177,N$2,FALSE))</f>
        <v>Max</v>
      </c>
      <c r="O242" t="str">
        <f>IF($F242=0,"",VLOOKUP($F242,'Draft List'!$D$4:$G$1177,O$2,FALSE))</f>
        <v>Murray</v>
      </c>
    </row>
    <row r="243" spans="1:15" x14ac:dyDescent="0.3">
      <c r="A243">
        <v>8</v>
      </c>
      <c r="B243">
        <v>0</v>
      </c>
      <c r="C243">
        <v>24</v>
      </c>
      <c r="D243" t="s">
        <v>551</v>
      </c>
      <c r="E243">
        <v>18</v>
      </c>
      <c r="F243">
        <v>12610</v>
      </c>
      <c r="G243" t="s">
        <v>330</v>
      </c>
      <c r="H243">
        <v>240</v>
      </c>
      <c r="I243">
        <f t="shared" si="12"/>
        <v>8</v>
      </c>
      <c r="J243">
        <f t="shared" si="13"/>
        <v>0</v>
      </c>
      <c r="K243">
        <f t="shared" si="14"/>
        <v>24</v>
      </c>
      <c r="L243" t="str">
        <f t="shared" si="15"/>
        <v>Hartford Harpoon</v>
      </c>
      <c r="M243" t="str">
        <f>IF($F243=0,"",VLOOKUP($F243,'Draft List'!$D$4:$G$1177,M$2,FALSE))</f>
        <v>RP</v>
      </c>
      <c r="N243" t="str">
        <f>IF($F243=0,"",VLOOKUP($F243,'Draft List'!$D$4:$G$1177,N$2,FALSE))</f>
        <v>Dave</v>
      </c>
      <c r="O243" t="str">
        <f>IF($F243=0,"",VLOOKUP($F243,'Draft List'!$D$4:$G$1177,O$2,FALSE))</f>
        <v>Phillips</v>
      </c>
    </row>
    <row r="244" spans="1:15" x14ac:dyDescent="0.3">
      <c r="A244">
        <v>8</v>
      </c>
      <c r="B244">
        <v>0</v>
      </c>
      <c r="C244">
        <v>25</v>
      </c>
      <c r="D244" t="s">
        <v>258</v>
      </c>
      <c r="E244">
        <v>11</v>
      </c>
      <c r="F244">
        <v>7607</v>
      </c>
      <c r="G244" t="s">
        <v>330</v>
      </c>
      <c r="H244">
        <v>241</v>
      </c>
      <c r="I244">
        <f t="shared" si="12"/>
        <v>8</v>
      </c>
      <c r="J244">
        <f t="shared" si="13"/>
        <v>0</v>
      </c>
      <c r="K244">
        <f t="shared" si="14"/>
        <v>25</v>
      </c>
      <c r="L244" t="str">
        <f t="shared" si="15"/>
        <v>West Virginia Alleghenies</v>
      </c>
      <c r="M244" t="str">
        <f>IF($F244=0,"",VLOOKUP($F244,'Draft List'!$D$4:$G$1177,M$2,FALSE))</f>
        <v>C</v>
      </c>
      <c r="N244" t="str">
        <f>IF($F244=0,"",VLOOKUP($F244,'Draft List'!$D$4:$G$1177,N$2,FALSE))</f>
        <v>John</v>
      </c>
      <c r="O244" t="str">
        <f>IF($F244=0,"",VLOOKUP($F244,'Draft List'!$D$4:$G$1177,O$2,FALSE))</f>
        <v>Graves</v>
      </c>
    </row>
    <row r="245" spans="1:15" x14ac:dyDescent="0.3">
      <c r="A245">
        <v>8</v>
      </c>
      <c r="B245">
        <v>0</v>
      </c>
      <c r="C245">
        <v>26</v>
      </c>
      <c r="D245" t="s">
        <v>549</v>
      </c>
      <c r="E245">
        <v>163</v>
      </c>
      <c r="F245">
        <v>5814</v>
      </c>
      <c r="G245" t="s">
        <v>330</v>
      </c>
      <c r="H245">
        <v>242</v>
      </c>
      <c r="I245">
        <f t="shared" si="12"/>
        <v>8</v>
      </c>
      <c r="J245">
        <f t="shared" si="13"/>
        <v>0</v>
      </c>
      <c r="K245">
        <f t="shared" si="14"/>
        <v>26</v>
      </c>
      <c r="L245" t="str">
        <f t="shared" si="15"/>
        <v>Havana Leones</v>
      </c>
      <c r="M245" t="str">
        <f>IF($F245=0,"",VLOOKUP($F245,'Draft List'!$D$4:$G$1177,M$2,FALSE))</f>
        <v>SP</v>
      </c>
      <c r="N245" t="str">
        <f>IF($F245=0,"",VLOOKUP($F245,'Draft List'!$D$4:$G$1177,N$2,FALSE))</f>
        <v>Masazumi</v>
      </c>
      <c r="O245" t="str">
        <f>IF($F245=0,"",VLOOKUP($F245,'Draft List'!$D$4:$G$1177,O$2,FALSE))</f>
        <v>Saikawa</v>
      </c>
    </row>
    <row r="246" spans="1:15" x14ac:dyDescent="0.3">
      <c r="A246">
        <v>8</v>
      </c>
      <c r="B246">
        <v>0</v>
      </c>
      <c r="C246">
        <v>27</v>
      </c>
      <c r="D246" t="s">
        <v>548</v>
      </c>
      <c r="E246">
        <v>159</v>
      </c>
      <c r="F246">
        <v>5636</v>
      </c>
      <c r="G246" t="s">
        <v>330</v>
      </c>
      <c r="H246">
        <v>243</v>
      </c>
      <c r="I246">
        <f t="shared" si="12"/>
        <v>8</v>
      </c>
      <c r="J246">
        <f t="shared" si="13"/>
        <v>0</v>
      </c>
      <c r="K246">
        <f t="shared" si="14"/>
        <v>27</v>
      </c>
      <c r="L246" t="str">
        <f t="shared" si="15"/>
        <v>Neo-Tokyo Akira</v>
      </c>
      <c r="M246" t="str">
        <f>IF($F246=0,"",VLOOKUP($F246,'Draft List'!$D$4:$G$1177,M$2,FALSE))</f>
        <v>SS</v>
      </c>
      <c r="N246" t="str">
        <f>IF($F246=0,"",VLOOKUP($F246,'Draft List'!$D$4:$G$1177,N$2,FALSE))</f>
        <v>Miguel</v>
      </c>
      <c r="O246" t="str">
        <f>IF($F246=0,"",VLOOKUP($F246,'Draft List'!$D$4:$G$1177,O$2,FALSE))</f>
        <v>Romero</v>
      </c>
    </row>
    <row r="247" spans="1:15" x14ac:dyDescent="0.3">
      <c r="A247">
        <v>8</v>
      </c>
      <c r="B247">
        <v>0</v>
      </c>
      <c r="C247">
        <v>28</v>
      </c>
      <c r="D247" t="s">
        <v>834</v>
      </c>
      <c r="E247">
        <v>13</v>
      </c>
      <c r="F247">
        <v>12817</v>
      </c>
      <c r="G247" t="s">
        <v>330</v>
      </c>
      <c r="H247">
        <v>244</v>
      </c>
      <c r="I247">
        <f t="shared" si="12"/>
        <v>8</v>
      </c>
      <c r="J247">
        <f t="shared" si="13"/>
        <v>0</v>
      </c>
      <c r="K247">
        <f t="shared" si="14"/>
        <v>28</v>
      </c>
      <c r="L247" t="str">
        <f t="shared" si="15"/>
        <v>Madison Malts</v>
      </c>
      <c r="M247" t="str">
        <f>IF($F247=0,"",VLOOKUP($F247,'Draft List'!$D$4:$G$1177,M$2,FALSE))</f>
        <v>C</v>
      </c>
      <c r="N247" t="str">
        <f>IF($F247=0,"",VLOOKUP($F247,'Draft List'!$D$4:$G$1177,N$2,FALSE))</f>
        <v>Naofumi</v>
      </c>
      <c r="O247" t="str">
        <f>IF($F247=0,"",VLOOKUP($F247,'Draft List'!$D$4:$G$1177,O$2,FALSE))</f>
        <v>Okamura</v>
      </c>
    </row>
    <row r="248" spans="1:15" x14ac:dyDescent="0.3">
      <c r="A248">
        <v>8</v>
      </c>
      <c r="B248">
        <v>0</v>
      </c>
      <c r="C248">
        <v>29</v>
      </c>
      <c r="D248" t="s">
        <v>259</v>
      </c>
      <c r="E248">
        <v>10</v>
      </c>
      <c r="F248">
        <v>4968</v>
      </c>
      <c r="G248" t="s">
        <v>330</v>
      </c>
      <c r="H248">
        <v>245</v>
      </c>
      <c r="I248">
        <f t="shared" si="12"/>
        <v>8</v>
      </c>
      <c r="J248">
        <f t="shared" si="13"/>
        <v>0</v>
      </c>
      <c r="K248">
        <f t="shared" si="14"/>
        <v>29</v>
      </c>
      <c r="L248" t="str">
        <f t="shared" si="15"/>
        <v>Kentucky Thoroughbreds</v>
      </c>
      <c r="M248" t="str">
        <f>IF($F248=0,"",VLOOKUP($F248,'Draft List'!$D$4:$G$1177,M$2,FALSE))</f>
        <v>LF</v>
      </c>
      <c r="N248" t="str">
        <f>IF($F248=0,"",VLOOKUP($F248,'Draft List'!$D$4:$G$1177,N$2,FALSE))</f>
        <v>Ron</v>
      </c>
      <c r="O248" t="str">
        <f>IF($F248=0,"",VLOOKUP($F248,'Draft List'!$D$4:$G$1177,O$2,FALSE))</f>
        <v>Camp</v>
      </c>
    </row>
    <row r="249" spans="1:15" x14ac:dyDescent="0.3">
      <c r="A249">
        <v>8</v>
      </c>
      <c r="B249">
        <v>0</v>
      </c>
      <c r="C249">
        <v>30</v>
      </c>
      <c r="D249" t="s">
        <v>832</v>
      </c>
      <c r="E249">
        <v>24</v>
      </c>
      <c r="F249">
        <v>6363</v>
      </c>
      <c r="G249" t="s">
        <v>330</v>
      </c>
      <c r="H249">
        <v>246</v>
      </c>
      <c r="I249">
        <f t="shared" si="12"/>
        <v>8</v>
      </c>
      <c r="J249">
        <f t="shared" si="13"/>
        <v>0</v>
      </c>
      <c r="K249">
        <f t="shared" si="14"/>
        <v>30</v>
      </c>
      <c r="L249" t="str">
        <f t="shared" si="15"/>
        <v>Yuma Arroyos</v>
      </c>
      <c r="M249" t="str">
        <f>IF($F249=0,"",VLOOKUP($F249,'Draft List'!$D$4:$G$1177,M$2,FALSE))</f>
        <v>SS</v>
      </c>
      <c r="N249" t="str">
        <f>IF($F249=0,"",VLOOKUP($F249,'Draft List'!$D$4:$G$1177,N$2,FALSE))</f>
        <v>Kawanari</v>
      </c>
      <c r="O249" t="str">
        <f>IF($F249=0,"",VLOOKUP($F249,'Draft List'!$D$4:$G$1177,O$2,FALSE))</f>
        <v>Sasaki</v>
      </c>
    </row>
    <row r="250" spans="1:15" x14ac:dyDescent="0.3">
      <c r="A250">
        <v>9</v>
      </c>
      <c r="B250">
        <v>0</v>
      </c>
      <c r="C250">
        <v>1</v>
      </c>
      <c r="D250" t="s">
        <v>832</v>
      </c>
      <c r="E250">
        <v>24</v>
      </c>
      <c r="F250">
        <v>6242</v>
      </c>
      <c r="G250" t="s">
        <v>330</v>
      </c>
      <c r="H250">
        <v>247</v>
      </c>
      <c r="I250">
        <f t="shared" si="12"/>
        <v>9</v>
      </c>
      <c r="J250">
        <f t="shared" si="13"/>
        <v>0</v>
      </c>
      <c r="K250">
        <f t="shared" si="14"/>
        <v>1</v>
      </c>
      <c r="L250" t="str">
        <f t="shared" si="15"/>
        <v>Yuma Arroyos</v>
      </c>
      <c r="M250" t="str">
        <f>IF($F250=0,"",VLOOKUP($F250,'Draft List'!$D$4:$G$1177,M$2,FALSE))</f>
        <v>C</v>
      </c>
      <c r="N250" t="str">
        <f>IF($F250=0,"",VLOOKUP($F250,'Draft List'!$D$4:$G$1177,N$2,FALSE))</f>
        <v>António</v>
      </c>
      <c r="O250" t="str">
        <f>IF($F250=0,"",VLOOKUP($F250,'Draft List'!$D$4:$G$1177,O$2,FALSE))</f>
        <v>Hernández</v>
      </c>
    </row>
    <row r="251" spans="1:15" x14ac:dyDescent="0.3">
      <c r="A251">
        <v>9</v>
      </c>
      <c r="B251">
        <v>0</v>
      </c>
      <c r="C251">
        <v>2</v>
      </c>
      <c r="D251" t="s">
        <v>263</v>
      </c>
      <c r="E251">
        <v>15</v>
      </c>
      <c r="F251">
        <v>5822</v>
      </c>
      <c r="G251" t="s">
        <v>330</v>
      </c>
      <c r="H251">
        <v>248</v>
      </c>
      <c r="I251">
        <f t="shared" si="12"/>
        <v>9</v>
      </c>
      <c r="J251">
        <f t="shared" si="13"/>
        <v>0</v>
      </c>
      <c r="K251">
        <f t="shared" si="14"/>
        <v>2</v>
      </c>
      <c r="L251" t="str">
        <f t="shared" si="15"/>
        <v>Duluth Warriors</v>
      </c>
      <c r="M251" t="str">
        <f>IF($F251=0,"",VLOOKUP($F251,'Draft List'!$D$4:$G$1177,M$2,FALSE))</f>
        <v>SS</v>
      </c>
      <c r="N251" t="str">
        <f>IF($F251=0,"",VLOOKUP($F251,'Draft List'!$D$4:$G$1177,N$2,FALSE))</f>
        <v>Arnold</v>
      </c>
      <c r="O251" t="str">
        <f>IF($F251=0,"",VLOOKUP($F251,'Draft List'!$D$4:$G$1177,O$2,FALSE))</f>
        <v>Kent</v>
      </c>
    </row>
    <row r="252" spans="1:15" x14ac:dyDescent="0.3">
      <c r="A252">
        <v>9</v>
      </c>
      <c r="B252">
        <v>0</v>
      </c>
      <c r="C252">
        <v>3</v>
      </c>
      <c r="D252" t="s">
        <v>261</v>
      </c>
      <c r="E252">
        <v>1</v>
      </c>
      <c r="F252">
        <v>8275</v>
      </c>
      <c r="G252" t="s">
        <v>330</v>
      </c>
      <c r="H252">
        <v>249</v>
      </c>
      <c r="I252">
        <f t="shared" si="12"/>
        <v>9</v>
      </c>
      <c r="J252">
        <f t="shared" si="13"/>
        <v>0</v>
      </c>
      <c r="K252">
        <f t="shared" si="14"/>
        <v>3</v>
      </c>
      <c r="L252" t="str">
        <f t="shared" si="15"/>
        <v>Arlington Bureaucrats</v>
      </c>
      <c r="M252" t="str">
        <f>IF($F252=0,"",VLOOKUP($F252,'Draft List'!$D$4:$G$1177,M$2,FALSE))</f>
        <v>1B</v>
      </c>
      <c r="N252" t="str">
        <f>IF($F252=0,"",VLOOKUP($F252,'Draft List'!$D$4:$G$1177,N$2,FALSE))</f>
        <v>Chad</v>
      </c>
      <c r="O252" t="str">
        <f>IF($F252=0,"",VLOOKUP($F252,'Draft List'!$D$4:$G$1177,O$2,FALSE))</f>
        <v>Gamble</v>
      </c>
    </row>
    <row r="253" spans="1:15" x14ac:dyDescent="0.3">
      <c r="A253">
        <v>9</v>
      </c>
      <c r="B253">
        <v>0</v>
      </c>
      <c r="C253">
        <v>4</v>
      </c>
      <c r="D253" t="s">
        <v>675</v>
      </c>
      <c r="E253">
        <v>4</v>
      </c>
      <c r="F253">
        <v>16024</v>
      </c>
      <c r="G253" t="s">
        <v>330</v>
      </c>
      <c r="H253">
        <v>250</v>
      </c>
      <c r="I253">
        <f t="shared" si="12"/>
        <v>9</v>
      </c>
      <c r="J253">
        <f t="shared" si="13"/>
        <v>0</v>
      </c>
      <c r="K253">
        <f t="shared" si="14"/>
        <v>4</v>
      </c>
      <c r="L253" t="str">
        <f t="shared" si="15"/>
        <v>Manchester Maulers</v>
      </c>
      <c r="M253" t="str">
        <f>IF($F253=0,"",VLOOKUP($F253,'Draft List'!$D$4:$G$1177,M$2,FALSE))</f>
        <v>1B</v>
      </c>
      <c r="N253" t="str">
        <f>IF($F253=0,"",VLOOKUP($F253,'Draft List'!$D$4:$G$1177,N$2,FALSE))</f>
        <v>Finley</v>
      </c>
      <c r="O253" t="str">
        <f>IF($F253=0,"",VLOOKUP($F253,'Draft List'!$D$4:$G$1177,O$2,FALSE))</f>
        <v>Corner</v>
      </c>
    </row>
    <row r="254" spans="1:15" x14ac:dyDescent="0.3">
      <c r="A254">
        <v>9</v>
      </c>
      <c r="B254">
        <v>0</v>
      </c>
      <c r="C254">
        <v>5</v>
      </c>
      <c r="D254" t="s">
        <v>674</v>
      </c>
      <c r="E254">
        <v>7</v>
      </c>
      <c r="F254">
        <v>13360</v>
      </c>
      <c r="G254" t="s">
        <v>330</v>
      </c>
      <c r="H254">
        <v>251</v>
      </c>
      <c r="I254">
        <f t="shared" si="12"/>
        <v>9</v>
      </c>
      <c r="J254">
        <f t="shared" si="13"/>
        <v>0</v>
      </c>
      <c r="K254">
        <f t="shared" si="14"/>
        <v>5</v>
      </c>
      <c r="L254" t="str">
        <f t="shared" si="15"/>
        <v>Charleston Statesmen</v>
      </c>
      <c r="M254" t="str">
        <f>IF($F254=0,"",VLOOKUP($F254,'Draft List'!$D$4:$G$1177,M$2,FALSE))</f>
        <v>2B</v>
      </c>
      <c r="N254" t="str">
        <f>IF($F254=0,"",VLOOKUP($F254,'Draft List'!$D$4:$G$1177,N$2,FALSE))</f>
        <v>Yoshitoki</v>
      </c>
      <c r="O254" t="str">
        <f>IF($F254=0,"",VLOOKUP($F254,'Draft List'!$D$4:$G$1177,O$2,FALSE))</f>
        <v>Abe</v>
      </c>
    </row>
    <row r="255" spans="1:15" x14ac:dyDescent="0.3">
      <c r="A255">
        <v>9</v>
      </c>
      <c r="B255">
        <v>0</v>
      </c>
      <c r="C255">
        <v>6</v>
      </c>
      <c r="D255" t="s">
        <v>546</v>
      </c>
      <c r="E255">
        <v>164</v>
      </c>
      <c r="F255">
        <v>9354</v>
      </c>
      <c r="G255" t="s">
        <v>330</v>
      </c>
      <c r="H255">
        <v>252</v>
      </c>
      <c r="I255">
        <f t="shared" si="12"/>
        <v>9</v>
      </c>
      <c r="J255">
        <f t="shared" si="13"/>
        <v>0</v>
      </c>
      <c r="K255">
        <f t="shared" si="14"/>
        <v>6</v>
      </c>
      <c r="L255" t="str">
        <f t="shared" si="15"/>
        <v>Scottish Claymores</v>
      </c>
      <c r="M255" t="str">
        <f>IF($F255=0,"",VLOOKUP($F255,'Draft List'!$D$4:$G$1177,M$2,FALSE))</f>
        <v>1B</v>
      </c>
      <c r="N255" t="str">
        <f>IF($F255=0,"",VLOOKUP($F255,'Draft List'!$D$4:$G$1177,N$2,FALSE))</f>
        <v>Irving</v>
      </c>
      <c r="O255" t="str">
        <f>IF($F255=0,"",VLOOKUP($F255,'Draft List'!$D$4:$G$1177,O$2,FALSE))</f>
        <v>Hernández</v>
      </c>
    </row>
    <row r="256" spans="1:15" x14ac:dyDescent="0.3">
      <c r="A256">
        <v>9</v>
      </c>
      <c r="B256">
        <v>0</v>
      </c>
      <c r="C256">
        <v>7</v>
      </c>
      <c r="D256" t="s">
        <v>834</v>
      </c>
      <c r="E256">
        <v>13</v>
      </c>
      <c r="F256">
        <v>6861</v>
      </c>
      <c r="G256" t="s">
        <v>330</v>
      </c>
      <c r="H256">
        <v>253</v>
      </c>
      <c r="I256">
        <f t="shared" si="12"/>
        <v>9</v>
      </c>
      <c r="J256">
        <f t="shared" si="13"/>
        <v>0</v>
      </c>
      <c r="K256">
        <f t="shared" si="14"/>
        <v>7</v>
      </c>
      <c r="L256" t="str">
        <f t="shared" si="15"/>
        <v>Madison Malts</v>
      </c>
      <c r="M256" t="str">
        <f>IF($F256=0,"",VLOOKUP($F256,'Draft List'!$D$4:$G$1177,M$2,FALSE))</f>
        <v>1B</v>
      </c>
      <c r="N256" t="str">
        <f>IF($F256=0,"",VLOOKUP($F256,'Draft List'!$D$4:$G$1177,N$2,FALSE))</f>
        <v>Gareth</v>
      </c>
      <c r="O256" t="str">
        <f>IF($F256=0,"",VLOOKUP($F256,'Draft List'!$D$4:$G$1177,O$2,FALSE))</f>
        <v>Stockdale</v>
      </c>
    </row>
    <row r="257" spans="1:15" x14ac:dyDescent="0.3">
      <c r="A257">
        <v>9</v>
      </c>
      <c r="B257">
        <v>0</v>
      </c>
      <c r="C257">
        <v>8</v>
      </c>
      <c r="D257" t="s">
        <v>271</v>
      </c>
      <c r="E257">
        <v>12</v>
      </c>
      <c r="F257">
        <v>5293</v>
      </c>
      <c r="G257" t="s">
        <v>330</v>
      </c>
      <c r="H257">
        <v>254</v>
      </c>
      <c r="I257">
        <f t="shared" si="12"/>
        <v>9</v>
      </c>
      <c r="J257">
        <f t="shared" si="13"/>
        <v>0</v>
      </c>
      <c r="K257">
        <f t="shared" si="14"/>
        <v>8</v>
      </c>
      <c r="L257" t="str">
        <f t="shared" si="15"/>
        <v>San Antonio Calzones of Laredo</v>
      </c>
      <c r="M257" t="str">
        <f>IF($F257=0,"",VLOOKUP($F257,'Draft List'!$D$4:$G$1177,M$2,FALSE))</f>
        <v>RP</v>
      </c>
      <c r="N257" t="str">
        <f>IF($F257=0,"",VLOOKUP($F257,'Draft List'!$D$4:$G$1177,N$2,FALSE))</f>
        <v>Enrique</v>
      </c>
      <c r="O257" t="str">
        <f>IF($F257=0,"",VLOOKUP($F257,'Draft List'!$D$4:$G$1177,O$2,FALSE))</f>
        <v>Bernard</v>
      </c>
    </row>
    <row r="258" spans="1:15" ht="15.75" customHeight="1" x14ac:dyDescent="0.3">
      <c r="A258">
        <v>9</v>
      </c>
      <c r="B258">
        <v>0</v>
      </c>
      <c r="C258">
        <v>9</v>
      </c>
      <c r="D258" t="s">
        <v>833</v>
      </c>
      <c r="E258">
        <v>160</v>
      </c>
      <c r="F258">
        <v>5840</v>
      </c>
      <c r="G258" t="s">
        <v>330</v>
      </c>
      <c r="H258">
        <v>255</v>
      </c>
      <c r="I258">
        <f t="shared" si="12"/>
        <v>9</v>
      </c>
      <c r="J258">
        <f t="shared" si="13"/>
        <v>0</v>
      </c>
      <c r="K258">
        <f t="shared" si="14"/>
        <v>9</v>
      </c>
      <c r="L258" t="str">
        <f t="shared" si="15"/>
        <v>Niihama-shi Ghosts</v>
      </c>
      <c r="M258" t="str">
        <f>IF($F258=0,"",VLOOKUP($F258,'Draft List'!$D$4:$G$1177,M$2,FALSE))</f>
        <v>SP</v>
      </c>
      <c r="N258" t="str">
        <f>IF($F258=0,"",VLOOKUP($F258,'Draft List'!$D$4:$G$1177,N$2,FALSE))</f>
        <v>Sebastian</v>
      </c>
      <c r="O258" t="str">
        <f>IF($F258=0,"",VLOOKUP($F258,'Draft List'!$D$4:$G$1177,O$2,FALSE))</f>
        <v>Golby</v>
      </c>
    </row>
    <row r="259" spans="1:15" x14ac:dyDescent="0.3">
      <c r="A259">
        <v>9</v>
      </c>
      <c r="B259">
        <v>0</v>
      </c>
      <c r="C259">
        <v>10</v>
      </c>
      <c r="D259" t="s">
        <v>835</v>
      </c>
      <c r="E259">
        <v>23</v>
      </c>
      <c r="F259">
        <v>9244</v>
      </c>
      <c r="G259" t="s">
        <v>330</v>
      </c>
      <c r="H259">
        <v>256</v>
      </c>
      <c r="I259">
        <f t="shared" si="12"/>
        <v>9</v>
      </c>
      <c r="J259">
        <f t="shared" si="13"/>
        <v>0</v>
      </c>
      <c r="K259">
        <f t="shared" si="14"/>
        <v>10</v>
      </c>
      <c r="L259" t="str">
        <f t="shared" si="15"/>
        <v>Tempe Knights</v>
      </c>
      <c r="M259" t="str">
        <f>IF($F259=0,"",VLOOKUP($F259,'Draft List'!$D$4:$G$1177,M$2,FALSE))</f>
        <v>1B</v>
      </c>
      <c r="N259" t="str">
        <f>IF($F259=0,"",VLOOKUP($F259,'Draft List'!$D$4:$G$1177,N$2,FALSE))</f>
        <v>Doug</v>
      </c>
      <c r="O259" t="str">
        <f>IF($F259=0,"",VLOOKUP($F259,'Draft List'!$D$4:$G$1177,O$2,FALSE))</f>
        <v>Brooks</v>
      </c>
    </row>
    <row r="260" spans="1:15" x14ac:dyDescent="0.3">
      <c r="A260">
        <v>9</v>
      </c>
      <c r="B260">
        <v>0</v>
      </c>
      <c r="C260">
        <v>11</v>
      </c>
      <c r="D260" t="s">
        <v>545</v>
      </c>
      <c r="E260">
        <v>2</v>
      </c>
      <c r="F260">
        <v>12506</v>
      </c>
      <c r="G260" t="s">
        <v>330</v>
      </c>
      <c r="H260">
        <v>257</v>
      </c>
      <c r="I260">
        <f t="shared" si="12"/>
        <v>9</v>
      </c>
      <c r="J260">
        <f t="shared" si="13"/>
        <v>0</v>
      </c>
      <c r="K260">
        <f t="shared" si="14"/>
        <v>11</v>
      </c>
      <c r="L260" t="str">
        <f t="shared" si="15"/>
        <v>Amsterdam Lions</v>
      </c>
      <c r="M260" t="str">
        <f>IF($F260=0,"",VLOOKUP($F260,'Draft List'!$D$4:$G$1177,M$2,FALSE))</f>
        <v>2B</v>
      </c>
      <c r="N260" t="str">
        <f>IF($F260=0,"",VLOOKUP($F260,'Draft List'!$D$4:$G$1177,N$2,FALSE))</f>
        <v>Jerry</v>
      </c>
      <c r="O260" t="str">
        <f>IF($F260=0,"",VLOOKUP($F260,'Draft List'!$D$4:$G$1177,O$2,FALSE))</f>
        <v>Atkins</v>
      </c>
    </row>
    <row r="261" spans="1:15" x14ac:dyDescent="0.3">
      <c r="A261">
        <v>9</v>
      </c>
      <c r="B261">
        <v>0</v>
      </c>
      <c r="C261">
        <v>12</v>
      </c>
      <c r="D261" t="s">
        <v>552</v>
      </c>
      <c r="E261">
        <v>167</v>
      </c>
      <c r="F261">
        <v>13473</v>
      </c>
      <c r="G261" t="s">
        <v>330</v>
      </c>
      <c r="H261">
        <v>258</v>
      </c>
      <c r="I261">
        <f t="shared" ref="I261:I324" si="16">INT(A261)</f>
        <v>9</v>
      </c>
      <c r="J261">
        <f t="shared" ref="J261:J324" si="17">B261</f>
        <v>0</v>
      </c>
      <c r="K261">
        <f t="shared" ref="K261:K324" si="18">C261</f>
        <v>12</v>
      </c>
      <c r="L261" t="str">
        <f t="shared" ref="L261:L324" si="19">D261</f>
        <v>Okinawa Shisa</v>
      </c>
      <c r="M261" t="str">
        <f>IF($F261=0,"",VLOOKUP($F261,'Draft List'!$D$4:$G$1177,M$2,FALSE))</f>
        <v>CL</v>
      </c>
      <c r="N261" t="str">
        <f>IF($F261=0,"",VLOOKUP($F261,'Draft List'!$D$4:$G$1177,N$2,FALSE))</f>
        <v>Jesús</v>
      </c>
      <c r="O261" t="str">
        <f>IF($F261=0,"",VLOOKUP($F261,'Draft List'!$D$4:$G$1177,O$2,FALSE))</f>
        <v>Ramírez</v>
      </c>
    </row>
    <row r="262" spans="1:15" x14ac:dyDescent="0.3">
      <c r="A262">
        <v>9</v>
      </c>
      <c r="B262">
        <v>0</v>
      </c>
      <c r="C262">
        <v>13</v>
      </c>
      <c r="D262" t="s">
        <v>547</v>
      </c>
      <c r="E262">
        <v>166</v>
      </c>
      <c r="F262">
        <v>6457</v>
      </c>
      <c r="G262" t="s">
        <v>330</v>
      </c>
      <c r="H262">
        <v>259</v>
      </c>
      <c r="I262">
        <f t="shared" si="16"/>
        <v>9</v>
      </c>
      <c r="J262">
        <f t="shared" si="17"/>
        <v>0</v>
      </c>
      <c r="K262">
        <f t="shared" si="18"/>
        <v>13</v>
      </c>
      <c r="L262" t="str">
        <f t="shared" si="19"/>
        <v>Toyama Wind Dancers</v>
      </c>
      <c r="M262" t="str">
        <f>IF($F262=0,"",VLOOKUP($F262,'Draft List'!$D$4:$G$1177,M$2,FALSE))</f>
        <v>C</v>
      </c>
      <c r="N262" t="str">
        <f>IF($F262=0,"",VLOOKUP($F262,'Draft List'!$D$4:$G$1177,N$2,FALSE))</f>
        <v>Drew</v>
      </c>
      <c r="O262" t="str">
        <f>IF($F262=0,"",VLOOKUP($F262,'Draft List'!$D$4:$G$1177,O$2,FALSE))</f>
        <v>Albert</v>
      </c>
    </row>
    <row r="263" spans="1:15" x14ac:dyDescent="0.3">
      <c r="A263">
        <v>9</v>
      </c>
      <c r="B263">
        <v>0</v>
      </c>
      <c r="C263">
        <v>14</v>
      </c>
      <c r="D263" t="s">
        <v>255</v>
      </c>
      <c r="E263">
        <v>21</v>
      </c>
      <c r="F263">
        <v>17908</v>
      </c>
      <c r="G263" t="s">
        <v>330</v>
      </c>
      <c r="H263">
        <v>260</v>
      </c>
      <c r="I263">
        <f t="shared" si="16"/>
        <v>9</v>
      </c>
      <c r="J263">
        <f t="shared" si="17"/>
        <v>0</v>
      </c>
      <c r="K263">
        <f t="shared" si="18"/>
        <v>14</v>
      </c>
      <c r="L263" t="str">
        <f t="shared" si="19"/>
        <v>Palm Springs Codgers</v>
      </c>
      <c r="M263" t="str">
        <f>IF($F263=0,"",VLOOKUP($F263,'Draft List'!$D$4:$G$1177,M$2,FALSE))</f>
        <v>2B</v>
      </c>
      <c r="N263" t="str">
        <f>IF($F263=0,"",VLOOKUP($F263,'Draft List'!$D$4:$G$1177,N$2,FALSE))</f>
        <v>Satoshi</v>
      </c>
      <c r="O263" t="str">
        <f>IF($F263=0,"",VLOOKUP($F263,'Draft List'!$D$4:$G$1177,O$2,FALSE))</f>
        <v>Fujita</v>
      </c>
    </row>
    <row r="264" spans="1:15" x14ac:dyDescent="0.3">
      <c r="A264">
        <v>9</v>
      </c>
      <c r="B264">
        <v>0</v>
      </c>
      <c r="C264">
        <v>15</v>
      </c>
      <c r="D264" t="s">
        <v>260</v>
      </c>
      <c r="E264">
        <v>3</v>
      </c>
      <c r="F264">
        <v>8724</v>
      </c>
      <c r="G264" t="s">
        <v>330</v>
      </c>
      <c r="H264">
        <v>261</v>
      </c>
      <c r="I264">
        <f t="shared" si="16"/>
        <v>9</v>
      </c>
      <c r="J264">
        <f t="shared" si="17"/>
        <v>0</v>
      </c>
      <c r="K264">
        <f t="shared" si="18"/>
        <v>15</v>
      </c>
      <c r="L264" t="str">
        <f t="shared" si="19"/>
        <v>London Underground</v>
      </c>
      <c r="M264" t="str">
        <f>IF($F264=0,"",VLOOKUP($F264,'Draft List'!$D$4:$G$1177,M$2,FALSE))</f>
        <v>2B</v>
      </c>
      <c r="N264" t="str">
        <f>IF($F264=0,"",VLOOKUP($F264,'Draft List'!$D$4:$G$1177,N$2,FALSE))</f>
        <v>Stan</v>
      </c>
      <c r="O264" t="str">
        <f>IF($F264=0,"",VLOOKUP($F264,'Draft List'!$D$4:$G$1177,O$2,FALSE))</f>
        <v>Barr</v>
      </c>
    </row>
    <row r="265" spans="1:15" x14ac:dyDescent="0.3">
      <c r="A265">
        <v>9</v>
      </c>
      <c r="B265">
        <v>0</v>
      </c>
      <c r="C265">
        <v>16</v>
      </c>
      <c r="D265" t="s">
        <v>253</v>
      </c>
      <c r="E265">
        <v>22</v>
      </c>
      <c r="F265">
        <v>8581</v>
      </c>
      <c r="G265" t="s">
        <v>330</v>
      </c>
      <c r="H265">
        <v>262</v>
      </c>
      <c r="I265">
        <f t="shared" si="16"/>
        <v>9</v>
      </c>
      <c r="J265">
        <f t="shared" si="17"/>
        <v>0</v>
      </c>
      <c r="K265">
        <f t="shared" si="18"/>
        <v>16</v>
      </c>
      <c r="L265" t="str">
        <f t="shared" si="19"/>
        <v>Reno Zephyrs</v>
      </c>
      <c r="M265" t="str">
        <f>IF($F265=0,"",VLOOKUP($F265,'Draft List'!$D$4:$G$1177,M$2,FALSE))</f>
        <v>C</v>
      </c>
      <c r="N265" t="str">
        <f>IF($F265=0,"",VLOOKUP($F265,'Draft List'!$D$4:$G$1177,N$2,FALSE))</f>
        <v>Bryant</v>
      </c>
      <c r="O265" t="str">
        <f>IF($F265=0,"",VLOOKUP($F265,'Draft List'!$D$4:$G$1177,O$2,FALSE))</f>
        <v>Justice</v>
      </c>
    </row>
    <row r="266" spans="1:15" x14ac:dyDescent="0.3">
      <c r="A266">
        <v>9</v>
      </c>
      <c r="B266">
        <v>0</v>
      </c>
      <c r="C266">
        <v>17</v>
      </c>
      <c r="D266" t="s">
        <v>252</v>
      </c>
      <c r="E266">
        <v>19</v>
      </c>
      <c r="F266">
        <v>7567</v>
      </c>
      <c r="G266" t="s">
        <v>330</v>
      </c>
      <c r="H266">
        <v>263</v>
      </c>
      <c r="I266">
        <f t="shared" si="16"/>
        <v>9</v>
      </c>
      <c r="J266">
        <f t="shared" si="17"/>
        <v>0</v>
      </c>
      <c r="K266">
        <f t="shared" si="18"/>
        <v>17</v>
      </c>
      <c r="L266" t="str">
        <f t="shared" si="19"/>
        <v>Aurora Borealis</v>
      </c>
      <c r="M266" t="str">
        <f>IF($F266=0,"",VLOOKUP($F266,'Draft List'!$D$4:$G$1177,M$2,FALSE))</f>
        <v>1B</v>
      </c>
      <c r="N266" t="str">
        <f>IF($F266=0,"",VLOOKUP($F266,'Draft List'!$D$4:$G$1177,N$2,FALSE))</f>
        <v>Millard</v>
      </c>
      <c r="O266" t="str">
        <f>IF($F266=0,"",VLOOKUP($F266,'Draft List'!$D$4:$G$1177,O$2,FALSE))</f>
        <v>Griffin</v>
      </c>
    </row>
    <row r="267" spans="1:15" x14ac:dyDescent="0.3">
      <c r="A267">
        <v>9</v>
      </c>
      <c r="B267">
        <v>0</v>
      </c>
      <c r="C267">
        <v>18</v>
      </c>
      <c r="D267" t="s">
        <v>262</v>
      </c>
      <c r="E267">
        <v>14</v>
      </c>
      <c r="F267">
        <v>6300</v>
      </c>
      <c r="G267" t="s">
        <v>330</v>
      </c>
      <c r="H267">
        <v>264</v>
      </c>
      <c r="I267">
        <f t="shared" si="16"/>
        <v>9</v>
      </c>
      <c r="J267">
        <f t="shared" si="17"/>
        <v>0</v>
      </c>
      <c r="K267">
        <f t="shared" si="18"/>
        <v>18</v>
      </c>
      <c r="L267" t="str">
        <f t="shared" si="19"/>
        <v>Crystal Lake Sandgnats</v>
      </c>
      <c r="M267" t="str">
        <f>IF($F267=0,"",VLOOKUP($F267,'Draft List'!$D$4:$G$1177,M$2,FALSE))</f>
        <v>C</v>
      </c>
      <c r="N267" t="str">
        <f>IF($F267=0,"",VLOOKUP($F267,'Draft List'!$D$4:$G$1177,N$2,FALSE))</f>
        <v>Samuel</v>
      </c>
      <c r="O267" t="str">
        <f>IF($F267=0,"",VLOOKUP($F267,'Draft List'!$D$4:$G$1177,O$2,FALSE))</f>
        <v>Fiddes</v>
      </c>
    </row>
    <row r="268" spans="1:15" x14ac:dyDescent="0.3">
      <c r="A268">
        <v>9</v>
      </c>
      <c r="B268">
        <v>0</v>
      </c>
      <c r="C268">
        <v>19</v>
      </c>
      <c r="D268" t="s">
        <v>256</v>
      </c>
      <c r="E268">
        <v>17</v>
      </c>
      <c r="F268">
        <v>12293</v>
      </c>
      <c r="G268" t="s">
        <v>330</v>
      </c>
      <c r="H268">
        <v>265</v>
      </c>
      <c r="I268">
        <f t="shared" si="16"/>
        <v>9</v>
      </c>
      <c r="J268">
        <f t="shared" si="17"/>
        <v>0</v>
      </c>
      <c r="K268">
        <f t="shared" si="18"/>
        <v>19</v>
      </c>
      <c r="L268" t="str">
        <f t="shared" si="19"/>
        <v>Kalamazoo Badgers</v>
      </c>
      <c r="M268" t="str">
        <f>IF($F268=0,"",VLOOKUP($F268,'Draft List'!$D$4:$G$1177,M$2,FALSE))</f>
        <v>SP</v>
      </c>
      <c r="N268" t="str">
        <f>IF($F268=0,"",VLOOKUP($F268,'Draft List'!$D$4:$G$1177,N$2,FALSE))</f>
        <v>Lorenzo</v>
      </c>
      <c r="O268" t="str">
        <f>IF($F268=0,"",VLOOKUP($F268,'Draft List'!$D$4:$G$1177,O$2,FALSE))</f>
        <v>Martínez</v>
      </c>
    </row>
    <row r="269" spans="1:15" x14ac:dyDescent="0.3">
      <c r="A269">
        <v>9</v>
      </c>
      <c r="B269">
        <v>0</v>
      </c>
      <c r="C269">
        <v>20</v>
      </c>
      <c r="D269" t="s">
        <v>266</v>
      </c>
      <c r="E269">
        <v>8</v>
      </c>
      <c r="F269">
        <v>8561</v>
      </c>
      <c r="G269" t="s">
        <v>330</v>
      </c>
      <c r="H269">
        <v>266</v>
      </c>
      <c r="I269">
        <f t="shared" si="16"/>
        <v>9</v>
      </c>
      <c r="J269">
        <f t="shared" si="17"/>
        <v>0</v>
      </c>
      <c r="K269">
        <f t="shared" si="18"/>
        <v>20</v>
      </c>
      <c r="L269" t="str">
        <f t="shared" si="19"/>
        <v>New Orleans Trendsetters</v>
      </c>
      <c r="M269" t="str">
        <f>IF($F269=0,"",VLOOKUP($F269,'Draft List'!$D$4:$G$1177,M$2,FALSE))</f>
        <v>RF</v>
      </c>
      <c r="N269" t="str">
        <f>IF($F269=0,"",VLOOKUP($F269,'Draft List'!$D$4:$G$1177,N$2,FALSE))</f>
        <v>Dan</v>
      </c>
      <c r="O269" t="str">
        <f>IF($F269=0,"",VLOOKUP($F269,'Draft List'!$D$4:$G$1177,O$2,FALSE))</f>
        <v>Armstrong</v>
      </c>
    </row>
    <row r="270" spans="1:15" x14ac:dyDescent="0.3">
      <c r="A270">
        <v>9</v>
      </c>
      <c r="B270">
        <v>0</v>
      </c>
      <c r="C270">
        <v>21</v>
      </c>
      <c r="D270" t="s">
        <v>836</v>
      </c>
      <c r="E270">
        <v>9</v>
      </c>
      <c r="F270">
        <v>9821</v>
      </c>
      <c r="G270" t="s">
        <v>330</v>
      </c>
      <c r="H270">
        <v>267</v>
      </c>
      <c r="I270">
        <f t="shared" si="16"/>
        <v>9</v>
      </c>
      <c r="J270">
        <f t="shared" si="17"/>
        <v>0</v>
      </c>
      <c r="K270">
        <f t="shared" si="18"/>
        <v>21</v>
      </c>
      <c r="L270" t="str">
        <f t="shared" si="19"/>
        <v>Florida Farstriders</v>
      </c>
      <c r="M270" t="str">
        <f>IF($F270=0,"",VLOOKUP($F270,'Draft List'!$D$4:$G$1177,M$2,FALSE))</f>
        <v>SP</v>
      </c>
      <c r="N270" t="str">
        <f>IF($F270=0,"",VLOOKUP($F270,'Draft List'!$D$4:$G$1177,N$2,FALSE))</f>
        <v>Stan</v>
      </c>
      <c r="O270" t="str">
        <f>IF($F270=0,"",VLOOKUP($F270,'Draft List'!$D$4:$G$1177,O$2,FALSE))</f>
        <v>van den Broek</v>
      </c>
    </row>
    <row r="271" spans="1:15" x14ac:dyDescent="0.3">
      <c r="A271">
        <v>9</v>
      </c>
      <c r="B271">
        <v>0</v>
      </c>
      <c r="C271">
        <v>22</v>
      </c>
      <c r="D271" t="s">
        <v>264</v>
      </c>
      <c r="E271">
        <v>20</v>
      </c>
      <c r="F271">
        <v>11470</v>
      </c>
      <c r="G271" t="s">
        <v>330</v>
      </c>
      <c r="H271">
        <v>268</v>
      </c>
      <c r="I271">
        <f t="shared" si="16"/>
        <v>9</v>
      </c>
      <c r="J271">
        <f t="shared" si="17"/>
        <v>0</v>
      </c>
      <c r="K271">
        <f t="shared" si="18"/>
        <v>22</v>
      </c>
      <c r="L271" t="str">
        <f t="shared" si="19"/>
        <v>Bakersfield Bears</v>
      </c>
      <c r="M271" t="str">
        <f>IF($F271=0,"",VLOOKUP($F271,'Draft List'!$D$4:$G$1177,M$2,FALSE))</f>
        <v>SP</v>
      </c>
      <c r="N271" t="str">
        <f>IF($F271=0,"",VLOOKUP($F271,'Draft List'!$D$4:$G$1177,N$2,FALSE))</f>
        <v>Dan</v>
      </c>
      <c r="O271" t="str">
        <f>IF($F271=0,"",VLOOKUP($F271,'Draft List'!$D$4:$G$1177,O$2,FALSE))</f>
        <v>Schmidt</v>
      </c>
    </row>
    <row r="272" spans="1:15" x14ac:dyDescent="0.3">
      <c r="A272">
        <v>9</v>
      </c>
      <c r="B272">
        <v>0</v>
      </c>
      <c r="C272">
        <v>23</v>
      </c>
      <c r="D272" t="s">
        <v>267</v>
      </c>
      <c r="E272">
        <v>16</v>
      </c>
      <c r="F272">
        <v>4603</v>
      </c>
      <c r="G272" t="s">
        <v>330</v>
      </c>
      <c r="H272">
        <v>269</v>
      </c>
      <c r="I272">
        <f t="shared" si="16"/>
        <v>9</v>
      </c>
      <c r="J272">
        <f t="shared" si="17"/>
        <v>0</v>
      </c>
      <c r="K272">
        <f t="shared" si="18"/>
        <v>23</v>
      </c>
      <c r="L272" t="str">
        <f t="shared" si="19"/>
        <v>Fargo Dinosaurs</v>
      </c>
      <c r="M272" t="str">
        <f>IF($F272=0,"",VLOOKUP($F272,'Draft List'!$D$4:$G$1177,M$2,FALSE))</f>
        <v>CL</v>
      </c>
      <c r="N272" t="str">
        <f>IF($F272=0,"",VLOOKUP($F272,'Draft List'!$D$4:$G$1177,N$2,FALSE))</f>
        <v>Clark</v>
      </c>
      <c r="O272" t="str">
        <f>IF($F272=0,"",VLOOKUP($F272,'Draft List'!$D$4:$G$1177,O$2,FALSE))</f>
        <v>May</v>
      </c>
    </row>
    <row r="273" spans="1:15" x14ac:dyDescent="0.3">
      <c r="A273">
        <v>9</v>
      </c>
      <c r="B273">
        <v>0</v>
      </c>
      <c r="C273">
        <v>24</v>
      </c>
      <c r="D273" t="s">
        <v>551</v>
      </c>
      <c r="E273">
        <v>18</v>
      </c>
      <c r="F273">
        <v>6892</v>
      </c>
      <c r="G273" t="s">
        <v>330</v>
      </c>
      <c r="H273">
        <v>270</v>
      </c>
      <c r="I273">
        <f t="shared" si="16"/>
        <v>9</v>
      </c>
      <c r="J273">
        <f t="shared" si="17"/>
        <v>0</v>
      </c>
      <c r="K273">
        <f t="shared" si="18"/>
        <v>24</v>
      </c>
      <c r="L273" t="str">
        <f t="shared" si="19"/>
        <v>Hartford Harpoon</v>
      </c>
      <c r="M273" t="str">
        <f>IF($F273=0,"",VLOOKUP($F273,'Draft List'!$D$4:$G$1177,M$2,FALSE))</f>
        <v>SP</v>
      </c>
      <c r="N273" t="str">
        <f>IF($F273=0,"",VLOOKUP($F273,'Draft List'!$D$4:$G$1177,N$2,FALSE))</f>
        <v>Claudio</v>
      </c>
      <c r="O273" t="str">
        <f>IF($F273=0,"",VLOOKUP($F273,'Draft List'!$D$4:$G$1177,O$2,FALSE))</f>
        <v>Rivera</v>
      </c>
    </row>
    <row r="274" spans="1:15" x14ac:dyDescent="0.3">
      <c r="A274">
        <v>9</v>
      </c>
      <c r="B274">
        <v>0</v>
      </c>
      <c r="C274">
        <v>25</v>
      </c>
      <c r="D274" t="s">
        <v>258</v>
      </c>
      <c r="E274">
        <v>11</v>
      </c>
      <c r="F274">
        <v>7809</v>
      </c>
      <c r="G274" t="s">
        <v>330</v>
      </c>
      <c r="H274">
        <v>271</v>
      </c>
      <c r="I274">
        <f t="shared" si="16"/>
        <v>9</v>
      </c>
      <c r="J274">
        <f t="shared" si="17"/>
        <v>0</v>
      </c>
      <c r="K274">
        <f t="shared" si="18"/>
        <v>25</v>
      </c>
      <c r="L274" t="str">
        <f t="shared" si="19"/>
        <v>West Virginia Alleghenies</v>
      </c>
      <c r="M274" t="str">
        <f>IF($F274=0,"",VLOOKUP($F274,'Draft List'!$D$4:$G$1177,M$2,FALSE))</f>
        <v>SP</v>
      </c>
      <c r="N274" t="str">
        <f>IF($F274=0,"",VLOOKUP($F274,'Draft List'!$D$4:$G$1177,N$2,FALSE))</f>
        <v>Francisco</v>
      </c>
      <c r="O274" t="str">
        <f>IF($F274=0,"",VLOOKUP($F274,'Draft List'!$D$4:$G$1177,O$2,FALSE))</f>
        <v>Torres</v>
      </c>
    </row>
    <row r="275" spans="1:15" x14ac:dyDescent="0.3">
      <c r="A275">
        <v>9</v>
      </c>
      <c r="B275">
        <v>0</v>
      </c>
      <c r="C275">
        <v>26</v>
      </c>
      <c r="D275" t="s">
        <v>549</v>
      </c>
      <c r="E275">
        <v>163</v>
      </c>
      <c r="F275">
        <v>12763</v>
      </c>
      <c r="G275" t="s">
        <v>330</v>
      </c>
      <c r="H275">
        <v>272</v>
      </c>
      <c r="I275">
        <f t="shared" si="16"/>
        <v>9</v>
      </c>
      <c r="J275">
        <f t="shared" si="17"/>
        <v>0</v>
      </c>
      <c r="K275">
        <f t="shared" si="18"/>
        <v>26</v>
      </c>
      <c r="L275" t="str">
        <f t="shared" si="19"/>
        <v>Havana Leones</v>
      </c>
      <c r="M275" t="str">
        <f>IF($F275=0,"",VLOOKUP($F275,'Draft List'!$D$4:$G$1177,M$2,FALSE))</f>
        <v>RP</v>
      </c>
      <c r="N275" t="str">
        <f>IF($F275=0,"",VLOOKUP($F275,'Draft List'!$D$4:$G$1177,N$2,FALSE))</f>
        <v>Hitomaro</v>
      </c>
      <c r="O275" t="str">
        <f>IF($F275=0,"",VLOOKUP($F275,'Draft List'!$D$4:$G$1177,O$2,FALSE))</f>
        <v>Takuda</v>
      </c>
    </row>
    <row r="276" spans="1:15" x14ac:dyDescent="0.3">
      <c r="A276">
        <v>9</v>
      </c>
      <c r="B276">
        <v>0</v>
      </c>
      <c r="C276">
        <v>27</v>
      </c>
      <c r="D276" t="s">
        <v>548</v>
      </c>
      <c r="E276">
        <v>159</v>
      </c>
      <c r="F276">
        <v>8271</v>
      </c>
      <c r="G276" t="s">
        <v>330</v>
      </c>
      <c r="H276">
        <v>273</v>
      </c>
      <c r="I276">
        <f t="shared" si="16"/>
        <v>9</v>
      </c>
      <c r="J276">
        <f t="shared" si="17"/>
        <v>0</v>
      </c>
      <c r="K276">
        <f t="shared" si="18"/>
        <v>27</v>
      </c>
      <c r="L276" t="str">
        <f t="shared" si="19"/>
        <v>Neo-Tokyo Akira</v>
      </c>
      <c r="M276" t="str">
        <f>IF($F276=0,"",VLOOKUP($F276,'Draft List'!$D$4:$G$1177,M$2,FALSE))</f>
        <v>RP</v>
      </c>
      <c r="N276" t="str">
        <f>IF($F276=0,"",VLOOKUP($F276,'Draft List'!$D$4:$G$1177,N$2,FALSE))</f>
        <v>Colm</v>
      </c>
      <c r="O276" t="str">
        <f>IF($F276=0,"",VLOOKUP($F276,'Draft List'!$D$4:$G$1177,O$2,FALSE))</f>
        <v>Turner</v>
      </c>
    </row>
    <row r="277" spans="1:15" x14ac:dyDescent="0.3">
      <c r="A277">
        <v>9</v>
      </c>
      <c r="B277">
        <v>0</v>
      </c>
      <c r="C277">
        <v>28</v>
      </c>
      <c r="D277" t="s">
        <v>833</v>
      </c>
      <c r="E277">
        <v>160</v>
      </c>
      <c r="F277">
        <v>6262</v>
      </c>
      <c r="G277" t="s">
        <v>330</v>
      </c>
      <c r="H277">
        <v>274</v>
      </c>
      <c r="I277">
        <f t="shared" si="16"/>
        <v>9</v>
      </c>
      <c r="J277">
        <f t="shared" si="17"/>
        <v>0</v>
      </c>
      <c r="K277">
        <f t="shared" si="18"/>
        <v>28</v>
      </c>
      <c r="L277" t="str">
        <f t="shared" si="19"/>
        <v>Niihama-shi Ghosts</v>
      </c>
      <c r="M277" t="str">
        <f>IF($F277=0,"",VLOOKUP($F277,'Draft List'!$D$4:$G$1177,M$2,FALSE))</f>
        <v>RP</v>
      </c>
      <c r="N277" t="str">
        <f>IF($F277=0,"",VLOOKUP($F277,'Draft List'!$D$4:$G$1177,N$2,FALSE))</f>
        <v>Luis</v>
      </c>
      <c r="O277" t="str">
        <f>IF($F277=0,"",VLOOKUP($F277,'Draft List'!$D$4:$G$1177,O$2,FALSE))</f>
        <v>Cavazos</v>
      </c>
    </row>
    <row r="278" spans="1:15" x14ac:dyDescent="0.3">
      <c r="A278">
        <v>9</v>
      </c>
      <c r="B278">
        <v>0</v>
      </c>
      <c r="C278">
        <v>29</v>
      </c>
      <c r="D278" t="s">
        <v>259</v>
      </c>
      <c r="E278">
        <v>10</v>
      </c>
      <c r="F278">
        <v>9176</v>
      </c>
      <c r="G278" t="s">
        <v>330</v>
      </c>
      <c r="H278">
        <v>275</v>
      </c>
      <c r="I278">
        <f t="shared" si="16"/>
        <v>9</v>
      </c>
      <c r="J278">
        <f t="shared" si="17"/>
        <v>0</v>
      </c>
      <c r="K278">
        <f t="shared" si="18"/>
        <v>29</v>
      </c>
      <c r="L278" t="str">
        <f t="shared" si="19"/>
        <v>Kentucky Thoroughbreds</v>
      </c>
      <c r="M278" t="str">
        <f>IF($F278=0,"",VLOOKUP($F278,'Draft List'!$D$4:$G$1177,M$2,FALSE))</f>
        <v>SP</v>
      </c>
      <c r="N278" t="str">
        <f>IF($F278=0,"",VLOOKUP($F278,'Draft List'!$D$4:$G$1177,N$2,FALSE))</f>
        <v>Gil</v>
      </c>
      <c r="O278" t="str">
        <f>IF($F278=0,"",VLOOKUP($F278,'Draft List'!$D$4:$G$1177,O$2,FALSE))</f>
        <v>Miller</v>
      </c>
    </row>
    <row r="279" spans="1:15" x14ac:dyDescent="0.3">
      <c r="A279">
        <v>9</v>
      </c>
      <c r="B279">
        <v>0</v>
      </c>
      <c r="C279">
        <v>30</v>
      </c>
      <c r="D279" t="s">
        <v>832</v>
      </c>
      <c r="E279">
        <v>24</v>
      </c>
      <c r="F279">
        <v>8243</v>
      </c>
      <c r="G279" t="s">
        <v>330</v>
      </c>
      <c r="H279">
        <v>276</v>
      </c>
      <c r="I279">
        <f t="shared" si="16"/>
        <v>9</v>
      </c>
      <c r="J279">
        <f t="shared" si="17"/>
        <v>0</v>
      </c>
      <c r="K279">
        <f t="shared" si="18"/>
        <v>30</v>
      </c>
      <c r="L279" t="str">
        <f t="shared" si="19"/>
        <v>Yuma Arroyos</v>
      </c>
      <c r="M279" t="str">
        <f>IF($F279=0,"",VLOOKUP($F279,'Draft List'!$D$4:$G$1177,M$2,FALSE))</f>
        <v>CF</v>
      </c>
      <c r="N279" t="str">
        <f>IF($F279=0,"",VLOOKUP($F279,'Draft List'!$D$4:$G$1177,N$2,FALSE))</f>
        <v>Roy</v>
      </c>
      <c r="O279" t="str">
        <f>IF($F279=0,"",VLOOKUP($F279,'Draft List'!$D$4:$G$1177,O$2,FALSE))</f>
        <v>Ingram</v>
      </c>
    </row>
    <row r="280" spans="1:15" x14ac:dyDescent="0.3">
      <c r="A280">
        <v>10</v>
      </c>
      <c r="B280">
        <v>0</v>
      </c>
      <c r="C280">
        <v>1</v>
      </c>
      <c r="D280" t="s">
        <v>832</v>
      </c>
      <c r="E280">
        <v>24</v>
      </c>
      <c r="F280">
        <v>5240</v>
      </c>
      <c r="G280" t="s">
        <v>330</v>
      </c>
      <c r="H280">
        <v>277</v>
      </c>
      <c r="I280">
        <f t="shared" si="16"/>
        <v>10</v>
      </c>
      <c r="J280">
        <f t="shared" si="17"/>
        <v>0</v>
      </c>
      <c r="K280">
        <f t="shared" si="18"/>
        <v>1</v>
      </c>
      <c r="L280" t="str">
        <f t="shared" si="19"/>
        <v>Yuma Arroyos</v>
      </c>
      <c r="M280" t="str">
        <f>IF($F280=0,"",VLOOKUP($F280,'Draft List'!$D$4:$G$1177,M$2,FALSE))</f>
        <v>CF</v>
      </c>
      <c r="N280" t="str">
        <f>IF($F280=0,"",VLOOKUP($F280,'Draft List'!$D$4:$G$1177,N$2,FALSE))</f>
        <v>Corbin</v>
      </c>
      <c r="O280" t="str">
        <f>IF($F280=0,"",VLOOKUP($F280,'Draft List'!$D$4:$G$1177,O$2,FALSE))</f>
        <v>Russell</v>
      </c>
    </row>
    <row r="281" spans="1:15" x14ac:dyDescent="0.3">
      <c r="A281">
        <v>10</v>
      </c>
      <c r="B281">
        <v>0</v>
      </c>
      <c r="C281">
        <v>2</v>
      </c>
      <c r="D281" t="s">
        <v>263</v>
      </c>
      <c r="E281">
        <v>15</v>
      </c>
      <c r="F281">
        <v>12439</v>
      </c>
      <c r="G281" t="s">
        <v>330</v>
      </c>
      <c r="H281">
        <v>278</v>
      </c>
      <c r="I281">
        <f t="shared" si="16"/>
        <v>10</v>
      </c>
      <c r="J281">
        <f t="shared" si="17"/>
        <v>0</v>
      </c>
      <c r="K281">
        <f t="shared" si="18"/>
        <v>2</v>
      </c>
      <c r="L281" t="str">
        <f t="shared" si="19"/>
        <v>Duluth Warriors</v>
      </c>
      <c r="M281" t="str">
        <f>IF($F281=0,"",VLOOKUP($F281,'Draft List'!$D$4:$G$1177,M$2,FALSE))</f>
        <v>LF</v>
      </c>
      <c r="N281" t="str">
        <f>IF($F281=0,"",VLOOKUP($F281,'Draft List'!$D$4:$G$1177,N$2,FALSE))</f>
        <v>Guy</v>
      </c>
      <c r="O281" t="str">
        <f>IF($F281=0,"",VLOOKUP($F281,'Draft List'!$D$4:$G$1177,O$2,FALSE))</f>
        <v>Toole</v>
      </c>
    </row>
    <row r="282" spans="1:15" x14ac:dyDescent="0.3">
      <c r="A282">
        <v>10</v>
      </c>
      <c r="B282">
        <v>0</v>
      </c>
      <c r="C282">
        <v>3</v>
      </c>
      <c r="D282" t="s">
        <v>545</v>
      </c>
      <c r="E282">
        <v>2</v>
      </c>
      <c r="F282">
        <v>10650</v>
      </c>
      <c r="G282" t="s">
        <v>330</v>
      </c>
      <c r="H282">
        <v>279</v>
      </c>
      <c r="I282">
        <f t="shared" si="16"/>
        <v>10</v>
      </c>
      <c r="J282">
        <f t="shared" si="17"/>
        <v>0</v>
      </c>
      <c r="K282">
        <f t="shared" si="18"/>
        <v>3</v>
      </c>
      <c r="L282" t="str">
        <f t="shared" si="19"/>
        <v>Amsterdam Lions</v>
      </c>
      <c r="M282" t="str">
        <f>IF($F282=0,"",VLOOKUP($F282,'Draft List'!$D$4:$G$1177,M$2,FALSE))</f>
        <v>RP</v>
      </c>
      <c r="N282" t="str">
        <f>IF($F282=0,"",VLOOKUP($F282,'Draft List'!$D$4:$G$1177,N$2,FALSE))</f>
        <v>Shohei</v>
      </c>
      <c r="O282" t="str">
        <f>IF($F282=0,"",VLOOKUP($F282,'Draft List'!$D$4:$G$1177,O$2,FALSE))</f>
        <v>Sato</v>
      </c>
    </row>
    <row r="283" spans="1:15" x14ac:dyDescent="0.3">
      <c r="A283">
        <v>10</v>
      </c>
      <c r="B283">
        <v>0</v>
      </c>
      <c r="C283">
        <v>4</v>
      </c>
      <c r="D283" t="s">
        <v>675</v>
      </c>
      <c r="E283">
        <v>4</v>
      </c>
      <c r="F283">
        <v>12836</v>
      </c>
      <c r="G283" t="s">
        <v>330</v>
      </c>
      <c r="H283">
        <v>280</v>
      </c>
      <c r="I283">
        <f t="shared" si="16"/>
        <v>10</v>
      </c>
      <c r="J283">
        <f t="shared" si="17"/>
        <v>0</v>
      </c>
      <c r="K283">
        <f t="shared" si="18"/>
        <v>4</v>
      </c>
      <c r="L283" t="str">
        <f t="shared" si="19"/>
        <v>Manchester Maulers</v>
      </c>
      <c r="M283" t="str">
        <f>IF($F283=0,"",VLOOKUP($F283,'Draft List'!$D$4:$G$1177,M$2,FALSE))</f>
        <v>RF</v>
      </c>
      <c r="N283" t="str">
        <f>IF($F283=0,"",VLOOKUP($F283,'Draft List'!$D$4:$G$1177,N$2,FALSE))</f>
        <v>Mike</v>
      </c>
      <c r="O283" t="str">
        <f>IF($F283=0,"",VLOOKUP($F283,'Draft List'!$D$4:$G$1177,O$2,FALSE))</f>
        <v>Pérez</v>
      </c>
    </row>
    <row r="284" spans="1:15" ht="15.75" customHeight="1" x14ac:dyDescent="0.3">
      <c r="A284">
        <v>10</v>
      </c>
      <c r="B284">
        <v>0</v>
      </c>
      <c r="C284">
        <v>5</v>
      </c>
      <c r="D284" t="s">
        <v>674</v>
      </c>
      <c r="E284">
        <v>7</v>
      </c>
      <c r="F284">
        <v>11380</v>
      </c>
      <c r="G284" t="s">
        <v>330</v>
      </c>
      <c r="H284">
        <v>281</v>
      </c>
      <c r="I284">
        <f t="shared" si="16"/>
        <v>10</v>
      </c>
      <c r="J284">
        <f t="shared" si="17"/>
        <v>0</v>
      </c>
      <c r="K284">
        <f t="shared" si="18"/>
        <v>5</v>
      </c>
      <c r="L284" t="str">
        <f t="shared" si="19"/>
        <v>Charleston Statesmen</v>
      </c>
      <c r="M284" t="str">
        <f>IF($F284=0,"",VLOOKUP($F284,'Draft List'!$D$4:$G$1177,M$2,FALSE))</f>
        <v>LF</v>
      </c>
      <c r="N284" t="str">
        <f>IF($F284=0,"",VLOOKUP($F284,'Draft List'!$D$4:$G$1177,N$2,FALSE))</f>
        <v>Rijk</v>
      </c>
      <c r="O284" t="str">
        <f>IF($F284=0,"",VLOOKUP($F284,'Draft List'!$D$4:$G$1177,O$2,FALSE))</f>
        <v>Abeele</v>
      </c>
    </row>
    <row r="285" spans="1:15" x14ac:dyDescent="0.3">
      <c r="A285">
        <v>10</v>
      </c>
      <c r="B285">
        <v>0</v>
      </c>
      <c r="C285">
        <v>6</v>
      </c>
      <c r="D285" t="s">
        <v>546</v>
      </c>
      <c r="E285">
        <v>164</v>
      </c>
      <c r="F285">
        <v>12611</v>
      </c>
      <c r="G285" t="s">
        <v>330</v>
      </c>
      <c r="H285">
        <v>282</v>
      </c>
      <c r="I285">
        <f t="shared" si="16"/>
        <v>10</v>
      </c>
      <c r="J285">
        <f t="shared" si="17"/>
        <v>0</v>
      </c>
      <c r="K285">
        <f t="shared" si="18"/>
        <v>6</v>
      </c>
      <c r="L285" t="str">
        <f t="shared" si="19"/>
        <v>Scottish Claymores</v>
      </c>
      <c r="M285" t="str">
        <f>IF($F285=0,"",VLOOKUP($F285,'Draft List'!$D$4:$G$1177,M$2,FALSE))</f>
        <v>3B</v>
      </c>
      <c r="N285" t="str">
        <f>IF($F285=0,"",VLOOKUP($F285,'Draft List'!$D$4:$G$1177,N$2,FALSE))</f>
        <v>Pat</v>
      </c>
      <c r="O285" t="str">
        <f>IF($F285=0,"",VLOOKUP($F285,'Draft List'!$D$4:$G$1177,O$2,FALSE))</f>
        <v>Sweeney</v>
      </c>
    </row>
    <row r="286" spans="1:15" x14ac:dyDescent="0.3">
      <c r="A286">
        <v>10</v>
      </c>
      <c r="B286">
        <v>0</v>
      </c>
      <c r="C286">
        <v>7</v>
      </c>
      <c r="D286" t="s">
        <v>834</v>
      </c>
      <c r="E286">
        <v>13</v>
      </c>
      <c r="F286">
        <v>6146</v>
      </c>
      <c r="G286" t="s">
        <v>330</v>
      </c>
      <c r="H286">
        <v>283</v>
      </c>
      <c r="I286">
        <f t="shared" si="16"/>
        <v>10</v>
      </c>
      <c r="J286">
        <f t="shared" si="17"/>
        <v>0</v>
      </c>
      <c r="K286">
        <f t="shared" si="18"/>
        <v>7</v>
      </c>
      <c r="L286" t="str">
        <f t="shared" si="19"/>
        <v>Madison Malts</v>
      </c>
      <c r="M286" t="str">
        <f>IF($F286=0,"",VLOOKUP($F286,'Draft List'!$D$4:$G$1177,M$2,FALSE))</f>
        <v>LF</v>
      </c>
      <c r="N286" t="str">
        <f>IF($F286=0,"",VLOOKUP($F286,'Draft List'!$D$4:$G$1177,N$2,FALSE))</f>
        <v>Will</v>
      </c>
      <c r="O286" t="str">
        <f>IF($F286=0,"",VLOOKUP($F286,'Draft List'!$D$4:$G$1177,O$2,FALSE))</f>
        <v>Simmons</v>
      </c>
    </row>
    <row r="287" spans="1:15" x14ac:dyDescent="0.3">
      <c r="A287">
        <v>10</v>
      </c>
      <c r="B287">
        <v>0</v>
      </c>
      <c r="C287">
        <v>8</v>
      </c>
      <c r="D287" t="s">
        <v>271</v>
      </c>
      <c r="E287">
        <v>12</v>
      </c>
      <c r="F287">
        <v>5076</v>
      </c>
      <c r="G287" t="s">
        <v>330</v>
      </c>
      <c r="H287">
        <v>284</v>
      </c>
      <c r="I287">
        <f t="shared" si="16"/>
        <v>10</v>
      </c>
      <c r="J287">
        <f t="shared" si="17"/>
        <v>0</v>
      </c>
      <c r="K287">
        <f t="shared" si="18"/>
        <v>8</v>
      </c>
      <c r="L287" t="str">
        <f t="shared" si="19"/>
        <v>San Antonio Calzones of Laredo</v>
      </c>
      <c r="M287" t="str">
        <f>IF($F287=0,"",VLOOKUP($F287,'Draft List'!$D$4:$G$1177,M$2,FALSE))</f>
        <v>RP</v>
      </c>
      <c r="N287" t="str">
        <f>IF($F287=0,"",VLOOKUP($F287,'Draft List'!$D$4:$G$1177,N$2,FALSE))</f>
        <v>Enrique</v>
      </c>
      <c r="O287" t="str">
        <f>IF($F287=0,"",VLOOKUP($F287,'Draft List'!$D$4:$G$1177,O$2,FALSE))</f>
        <v>López</v>
      </c>
    </row>
    <row r="288" spans="1:15" x14ac:dyDescent="0.3">
      <c r="A288">
        <v>10</v>
      </c>
      <c r="B288">
        <v>0</v>
      </c>
      <c r="C288">
        <v>9</v>
      </c>
      <c r="D288" t="s">
        <v>833</v>
      </c>
      <c r="E288">
        <v>160</v>
      </c>
      <c r="F288">
        <v>6127</v>
      </c>
      <c r="G288" t="s">
        <v>330</v>
      </c>
      <c r="H288">
        <v>285</v>
      </c>
      <c r="I288">
        <f t="shared" si="16"/>
        <v>10</v>
      </c>
      <c r="J288">
        <f t="shared" si="17"/>
        <v>0</v>
      </c>
      <c r="K288">
        <f t="shared" si="18"/>
        <v>9</v>
      </c>
      <c r="L288" t="str">
        <f t="shared" si="19"/>
        <v>Niihama-shi Ghosts</v>
      </c>
      <c r="M288" t="str">
        <f>IF($F288=0,"",VLOOKUP($F288,'Draft List'!$D$4:$G$1177,M$2,FALSE))</f>
        <v>SP</v>
      </c>
      <c r="N288" t="str">
        <f>IF($F288=0,"",VLOOKUP($F288,'Draft List'!$D$4:$G$1177,N$2,FALSE))</f>
        <v>Stuart</v>
      </c>
      <c r="O288" t="str">
        <f>IF($F288=0,"",VLOOKUP($F288,'Draft List'!$D$4:$G$1177,O$2,FALSE))</f>
        <v>Meriken</v>
      </c>
    </row>
    <row r="289" spans="1:15" x14ac:dyDescent="0.3">
      <c r="A289">
        <v>10</v>
      </c>
      <c r="B289">
        <v>0</v>
      </c>
      <c r="C289">
        <v>10</v>
      </c>
      <c r="D289" t="s">
        <v>255</v>
      </c>
      <c r="E289">
        <v>21</v>
      </c>
      <c r="F289">
        <v>10750</v>
      </c>
      <c r="G289" t="s">
        <v>330</v>
      </c>
      <c r="H289">
        <v>286</v>
      </c>
      <c r="I289">
        <f t="shared" si="16"/>
        <v>10</v>
      </c>
      <c r="J289">
        <f t="shared" si="17"/>
        <v>0</v>
      </c>
      <c r="K289">
        <f t="shared" si="18"/>
        <v>10</v>
      </c>
      <c r="L289" t="str">
        <f t="shared" si="19"/>
        <v>Palm Springs Codgers</v>
      </c>
      <c r="M289" t="str">
        <f>IF($F289=0,"",VLOOKUP($F289,'Draft List'!$D$4:$G$1177,M$2,FALSE))</f>
        <v>LF</v>
      </c>
      <c r="N289" t="str">
        <f>IF($F289=0,"",VLOOKUP($F289,'Draft List'!$D$4:$G$1177,N$2,FALSE))</f>
        <v>Garry</v>
      </c>
      <c r="O289" t="str">
        <f>IF($F289=0,"",VLOOKUP($F289,'Draft List'!$D$4:$G$1177,O$2,FALSE))</f>
        <v>Schroeder</v>
      </c>
    </row>
    <row r="290" spans="1:15" x14ac:dyDescent="0.3">
      <c r="A290">
        <v>10</v>
      </c>
      <c r="B290">
        <v>0</v>
      </c>
      <c r="C290">
        <v>11</v>
      </c>
      <c r="D290" t="s">
        <v>545</v>
      </c>
      <c r="E290">
        <v>2</v>
      </c>
      <c r="F290">
        <v>6927</v>
      </c>
      <c r="G290" t="s">
        <v>330</v>
      </c>
      <c r="H290">
        <v>287</v>
      </c>
      <c r="I290">
        <f t="shared" si="16"/>
        <v>10</v>
      </c>
      <c r="J290">
        <f t="shared" si="17"/>
        <v>0</v>
      </c>
      <c r="K290">
        <f t="shared" si="18"/>
        <v>11</v>
      </c>
      <c r="L290" t="str">
        <f t="shared" si="19"/>
        <v>Amsterdam Lions</v>
      </c>
      <c r="M290" t="str">
        <f>IF($F290=0,"",VLOOKUP($F290,'Draft List'!$D$4:$G$1177,M$2,FALSE))</f>
        <v>2B</v>
      </c>
      <c r="N290" t="str">
        <f>IF($F290=0,"",VLOOKUP($F290,'Draft List'!$D$4:$G$1177,N$2,FALSE))</f>
        <v>Will</v>
      </c>
      <c r="O290" t="str">
        <f>IF($F290=0,"",VLOOKUP($F290,'Draft List'!$D$4:$G$1177,O$2,FALSE))</f>
        <v>Lehman</v>
      </c>
    </row>
    <row r="291" spans="1:15" x14ac:dyDescent="0.3">
      <c r="A291">
        <v>10</v>
      </c>
      <c r="B291">
        <v>0</v>
      </c>
      <c r="C291">
        <v>12</v>
      </c>
      <c r="D291" t="s">
        <v>834</v>
      </c>
      <c r="E291">
        <v>13</v>
      </c>
      <c r="F291">
        <v>11340</v>
      </c>
      <c r="G291" t="s">
        <v>330</v>
      </c>
      <c r="H291">
        <v>288</v>
      </c>
      <c r="I291">
        <f t="shared" si="16"/>
        <v>10</v>
      </c>
      <c r="J291">
        <f t="shared" si="17"/>
        <v>0</v>
      </c>
      <c r="K291">
        <f t="shared" si="18"/>
        <v>12</v>
      </c>
      <c r="L291" t="str">
        <f t="shared" si="19"/>
        <v>Madison Malts</v>
      </c>
      <c r="M291" t="str">
        <f>IF($F291=0,"",VLOOKUP($F291,'Draft List'!$D$4:$G$1177,M$2,FALSE))</f>
        <v>1B</v>
      </c>
      <c r="N291" t="str">
        <f>IF($F291=0,"",VLOOKUP($F291,'Draft List'!$D$4:$G$1177,N$2,FALSE))</f>
        <v>Stephen</v>
      </c>
      <c r="O291" t="str">
        <f>IF($F291=0,"",VLOOKUP($F291,'Draft List'!$D$4:$G$1177,O$2,FALSE))</f>
        <v>Garza</v>
      </c>
    </row>
    <row r="292" spans="1:15" x14ac:dyDescent="0.3">
      <c r="A292">
        <v>10</v>
      </c>
      <c r="B292">
        <v>0</v>
      </c>
      <c r="C292">
        <v>13</v>
      </c>
      <c r="D292" t="s">
        <v>547</v>
      </c>
      <c r="E292">
        <v>166</v>
      </c>
      <c r="F292">
        <v>14446</v>
      </c>
      <c r="G292" t="s">
        <v>330</v>
      </c>
      <c r="H292">
        <v>289</v>
      </c>
      <c r="I292">
        <f t="shared" si="16"/>
        <v>10</v>
      </c>
      <c r="J292">
        <f t="shared" si="17"/>
        <v>0</v>
      </c>
      <c r="K292">
        <f t="shared" si="18"/>
        <v>13</v>
      </c>
      <c r="L292" t="str">
        <f t="shared" si="19"/>
        <v>Toyama Wind Dancers</v>
      </c>
      <c r="M292" t="str">
        <f>IF($F292=0,"",VLOOKUP($F292,'Draft List'!$D$4:$G$1177,M$2,FALSE))</f>
        <v>RP</v>
      </c>
      <c r="N292" t="str">
        <f>IF($F292=0,"",VLOOKUP($F292,'Draft List'!$D$4:$G$1177,N$2,FALSE))</f>
        <v>Toshiharu</v>
      </c>
      <c r="O292" t="str">
        <f>IF($F292=0,"",VLOOKUP($F292,'Draft List'!$D$4:$G$1177,O$2,FALSE))</f>
        <v>Akiyama</v>
      </c>
    </row>
    <row r="293" spans="1:15" x14ac:dyDescent="0.3">
      <c r="A293">
        <v>10</v>
      </c>
      <c r="B293">
        <v>0</v>
      </c>
      <c r="C293">
        <v>14</v>
      </c>
      <c r="D293" t="s">
        <v>255</v>
      </c>
      <c r="E293">
        <v>21</v>
      </c>
      <c r="F293">
        <v>10733</v>
      </c>
      <c r="G293" t="s">
        <v>330</v>
      </c>
      <c r="H293">
        <v>290</v>
      </c>
      <c r="I293">
        <f t="shared" si="16"/>
        <v>10</v>
      </c>
      <c r="J293">
        <f t="shared" si="17"/>
        <v>0</v>
      </c>
      <c r="K293">
        <f t="shared" si="18"/>
        <v>14</v>
      </c>
      <c r="L293" t="str">
        <f t="shared" si="19"/>
        <v>Palm Springs Codgers</v>
      </c>
      <c r="M293" t="str">
        <f>IF($F293=0,"",VLOOKUP($F293,'Draft List'!$D$4:$G$1177,M$2,FALSE))</f>
        <v>1B</v>
      </c>
      <c r="N293" t="str">
        <f>IF($F293=0,"",VLOOKUP($F293,'Draft List'!$D$4:$G$1177,N$2,FALSE))</f>
        <v>Tokimasa</v>
      </c>
      <c r="O293" t="str">
        <f>IF($F293=0,"",VLOOKUP($F293,'Draft List'!$D$4:$G$1177,O$2,FALSE))</f>
        <v>Takahashi</v>
      </c>
    </row>
    <row r="294" spans="1:15" x14ac:dyDescent="0.3">
      <c r="A294">
        <v>10</v>
      </c>
      <c r="B294">
        <v>0</v>
      </c>
      <c r="C294">
        <v>15</v>
      </c>
      <c r="D294" t="s">
        <v>260</v>
      </c>
      <c r="E294">
        <v>3</v>
      </c>
      <c r="F294">
        <v>5230</v>
      </c>
      <c r="G294" t="s">
        <v>330</v>
      </c>
      <c r="H294">
        <v>291</v>
      </c>
      <c r="I294">
        <f t="shared" si="16"/>
        <v>10</v>
      </c>
      <c r="J294">
        <f t="shared" si="17"/>
        <v>0</v>
      </c>
      <c r="K294">
        <f t="shared" si="18"/>
        <v>15</v>
      </c>
      <c r="L294" t="str">
        <f t="shared" si="19"/>
        <v>London Underground</v>
      </c>
      <c r="M294" t="str">
        <f>IF($F294=0,"",VLOOKUP($F294,'Draft List'!$D$4:$G$1177,M$2,FALSE))</f>
        <v>3B</v>
      </c>
      <c r="N294" t="str">
        <f>IF($F294=0,"",VLOOKUP($F294,'Draft List'!$D$4:$G$1177,N$2,FALSE))</f>
        <v>Jerry</v>
      </c>
      <c r="O294" t="str">
        <f>IF($F294=0,"",VLOOKUP($F294,'Draft List'!$D$4:$G$1177,O$2,FALSE))</f>
        <v>Garner</v>
      </c>
    </row>
    <row r="295" spans="1:15" x14ac:dyDescent="0.3">
      <c r="A295">
        <v>10</v>
      </c>
      <c r="B295">
        <v>0</v>
      </c>
      <c r="C295">
        <v>16</v>
      </c>
      <c r="D295" t="s">
        <v>253</v>
      </c>
      <c r="E295">
        <v>22</v>
      </c>
      <c r="F295">
        <v>6600</v>
      </c>
      <c r="G295" t="s">
        <v>330</v>
      </c>
      <c r="H295">
        <v>292</v>
      </c>
      <c r="I295">
        <f t="shared" si="16"/>
        <v>10</v>
      </c>
      <c r="J295">
        <f t="shared" si="17"/>
        <v>0</v>
      </c>
      <c r="K295">
        <f t="shared" si="18"/>
        <v>16</v>
      </c>
      <c r="L295" t="str">
        <f t="shared" si="19"/>
        <v>Reno Zephyrs</v>
      </c>
      <c r="M295" t="str">
        <f>IF($F295=0,"",VLOOKUP($F295,'Draft List'!$D$4:$G$1177,M$2,FALSE))</f>
        <v>C</v>
      </c>
      <c r="N295" t="str">
        <f>IF($F295=0,"",VLOOKUP($F295,'Draft List'!$D$4:$G$1177,N$2,FALSE))</f>
        <v>Aaron</v>
      </c>
      <c r="O295" t="str">
        <f>IF($F295=0,"",VLOOKUP($F295,'Draft List'!$D$4:$G$1177,O$2,FALSE))</f>
        <v>Ellison</v>
      </c>
    </row>
    <row r="296" spans="1:15" x14ac:dyDescent="0.3">
      <c r="A296">
        <v>10</v>
      </c>
      <c r="B296">
        <v>0</v>
      </c>
      <c r="C296">
        <v>17</v>
      </c>
      <c r="D296" t="s">
        <v>252</v>
      </c>
      <c r="E296">
        <v>19</v>
      </c>
      <c r="F296">
        <v>14674</v>
      </c>
      <c r="G296" t="s">
        <v>330</v>
      </c>
      <c r="H296">
        <v>293</v>
      </c>
      <c r="I296">
        <f t="shared" si="16"/>
        <v>10</v>
      </c>
      <c r="J296">
        <f t="shared" si="17"/>
        <v>0</v>
      </c>
      <c r="K296">
        <f t="shared" si="18"/>
        <v>17</v>
      </c>
      <c r="L296" t="str">
        <f t="shared" si="19"/>
        <v>Aurora Borealis</v>
      </c>
      <c r="M296" t="str">
        <f>IF($F296=0,"",VLOOKUP($F296,'Draft List'!$D$4:$G$1177,M$2,FALSE))</f>
        <v>SS</v>
      </c>
      <c r="N296" t="str">
        <f>IF($F296=0,"",VLOOKUP($F296,'Draft List'!$D$4:$G$1177,N$2,FALSE))</f>
        <v>Yushiro</v>
      </c>
      <c r="O296" t="str">
        <f>IF($F296=0,"",VLOOKUP($F296,'Draft List'!$D$4:$G$1177,O$2,FALSE))</f>
        <v>Sato</v>
      </c>
    </row>
    <row r="297" spans="1:15" x14ac:dyDescent="0.3">
      <c r="A297">
        <v>10</v>
      </c>
      <c r="B297">
        <v>0</v>
      </c>
      <c r="C297">
        <v>18</v>
      </c>
      <c r="D297" t="s">
        <v>262</v>
      </c>
      <c r="E297">
        <v>14</v>
      </c>
      <c r="F297">
        <v>5255</v>
      </c>
      <c r="G297" t="s">
        <v>330</v>
      </c>
      <c r="H297">
        <v>294</v>
      </c>
      <c r="I297">
        <f t="shared" si="16"/>
        <v>10</v>
      </c>
      <c r="J297">
        <f t="shared" si="17"/>
        <v>0</v>
      </c>
      <c r="K297">
        <f t="shared" si="18"/>
        <v>18</v>
      </c>
      <c r="L297" t="str">
        <f t="shared" si="19"/>
        <v>Crystal Lake Sandgnats</v>
      </c>
      <c r="M297" t="str">
        <f>IF($F297=0,"",VLOOKUP($F297,'Draft List'!$D$4:$G$1177,M$2,FALSE))</f>
        <v>CL</v>
      </c>
      <c r="N297" t="str">
        <f>IF($F297=0,"",VLOOKUP($F297,'Draft List'!$D$4:$G$1177,N$2,FALSE))</f>
        <v>Luis</v>
      </c>
      <c r="O297" t="str">
        <f>IF($F297=0,"",VLOOKUP($F297,'Draft List'!$D$4:$G$1177,O$2,FALSE))</f>
        <v>Díaz</v>
      </c>
    </row>
    <row r="298" spans="1:15" x14ac:dyDescent="0.3">
      <c r="A298">
        <v>10</v>
      </c>
      <c r="B298">
        <v>0</v>
      </c>
      <c r="C298">
        <v>19</v>
      </c>
      <c r="D298" t="s">
        <v>256</v>
      </c>
      <c r="E298">
        <v>17</v>
      </c>
      <c r="F298">
        <v>11349</v>
      </c>
      <c r="G298" t="s">
        <v>330</v>
      </c>
      <c r="H298">
        <v>295</v>
      </c>
      <c r="I298">
        <f t="shared" si="16"/>
        <v>10</v>
      </c>
      <c r="J298">
        <f t="shared" si="17"/>
        <v>0</v>
      </c>
      <c r="K298">
        <f t="shared" si="18"/>
        <v>19</v>
      </c>
      <c r="L298" t="str">
        <f t="shared" si="19"/>
        <v>Kalamazoo Badgers</v>
      </c>
      <c r="M298" t="str">
        <f>IF($F298=0,"",VLOOKUP($F298,'Draft List'!$D$4:$G$1177,M$2,FALSE))</f>
        <v>1B</v>
      </c>
      <c r="N298" t="str">
        <f>IF($F298=0,"",VLOOKUP($F298,'Draft List'!$D$4:$G$1177,N$2,FALSE))</f>
        <v>Luther</v>
      </c>
      <c r="O298" t="str">
        <f>IF($F298=0,"",VLOOKUP($F298,'Draft List'!$D$4:$G$1177,O$2,FALSE))</f>
        <v>Kruidenier</v>
      </c>
    </row>
    <row r="299" spans="1:15" x14ac:dyDescent="0.3">
      <c r="A299">
        <v>10</v>
      </c>
      <c r="B299">
        <v>0</v>
      </c>
      <c r="C299">
        <v>20</v>
      </c>
      <c r="D299" t="s">
        <v>266</v>
      </c>
      <c r="E299">
        <v>8</v>
      </c>
      <c r="F299">
        <v>5275</v>
      </c>
      <c r="G299" t="s">
        <v>330</v>
      </c>
      <c r="H299">
        <v>296</v>
      </c>
      <c r="I299">
        <f t="shared" si="16"/>
        <v>10</v>
      </c>
      <c r="J299">
        <f t="shared" si="17"/>
        <v>0</v>
      </c>
      <c r="K299">
        <f t="shared" si="18"/>
        <v>20</v>
      </c>
      <c r="L299" t="str">
        <f t="shared" si="19"/>
        <v>New Orleans Trendsetters</v>
      </c>
      <c r="M299" t="str">
        <f>IF($F299=0,"",VLOOKUP($F299,'Draft List'!$D$4:$G$1177,M$2,FALSE))</f>
        <v>RF</v>
      </c>
      <c r="N299" t="str">
        <f>IF($F299=0,"",VLOOKUP($F299,'Draft List'!$D$4:$G$1177,N$2,FALSE))</f>
        <v>José</v>
      </c>
      <c r="O299" t="str">
        <f>IF($F299=0,"",VLOOKUP($F299,'Draft List'!$D$4:$G$1177,O$2,FALSE))</f>
        <v>Guzmán</v>
      </c>
    </row>
    <row r="300" spans="1:15" x14ac:dyDescent="0.3">
      <c r="A300">
        <v>10</v>
      </c>
      <c r="B300">
        <v>0</v>
      </c>
      <c r="C300">
        <v>21</v>
      </c>
      <c r="D300" t="s">
        <v>836</v>
      </c>
      <c r="E300">
        <v>9</v>
      </c>
      <c r="F300">
        <v>14481</v>
      </c>
      <c r="G300" t="s">
        <v>330</v>
      </c>
      <c r="H300">
        <v>297</v>
      </c>
      <c r="I300">
        <f t="shared" si="16"/>
        <v>10</v>
      </c>
      <c r="J300">
        <f t="shared" si="17"/>
        <v>0</v>
      </c>
      <c r="K300">
        <f t="shared" si="18"/>
        <v>21</v>
      </c>
      <c r="L300" t="str">
        <f t="shared" si="19"/>
        <v>Florida Farstriders</v>
      </c>
      <c r="M300" t="str">
        <f>IF($F300=0,"",VLOOKUP($F300,'Draft List'!$D$4:$G$1177,M$2,FALSE))</f>
        <v>RP</v>
      </c>
      <c r="N300" t="str">
        <f>IF($F300=0,"",VLOOKUP($F300,'Draft List'!$D$4:$G$1177,N$2,FALSE))</f>
        <v>Ángel</v>
      </c>
      <c r="O300" t="str">
        <f>IF($F300=0,"",VLOOKUP($F300,'Draft List'!$D$4:$G$1177,O$2,FALSE))</f>
        <v>Manuel</v>
      </c>
    </row>
    <row r="301" spans="1:15" x14ac:dyDescent="0.3">
      <c r="A301">
        <v>10</v>
      </c>
      <c r="B301">
        <v>0</v>
      </c>
      <c r="C301">
        <v>22</v>
      </c>
      <c r="D301" t="s">
        <v>264</v>
      </c>
      <c r="E301">
        <v>20</v>
      </c>
      <c r="F301">
        <v>13222</v>
      </c>
      <c r="G301" t="s">
        <v>330</v>
      </c>
      <c r="H301">
        <v>298</v>
      </c>
      <c r="I301">
        <f t="shared" si="16"/>
        <v>10</v>
      </c>
      <c r="J301">
        <f t="shared" si="17"/>
        <v>0</v>
      </c>
      <c r="K301">
        <f t="shared" si="18"/>
        <v>22</v>
      </c>
      <c r="L301" t="str">
        <f t="shared" si="19"/>
        <v>Bakersfield Bears</v>
      </c>
      <c r="M301" t="str">
        <f>IF($F301=0,"",VLOOKUP($F301,'Draft List'!$D$4:$G$1177,M$2,FALSE))</f>
        <v>SP</v>
      </c>
      <c r="N301" t="str">
        <f>IF($F301=0,"",VLOOKUP($F301,'Draft List'!$D$4:$G$1177,N$2,FALSE))</f>
        <v>Lewis</v>
      </c>
      <c r="O301" t="str">
        <f>IF($F301=0,"",VLOOKUP($F301,'Draft List'!$D$4:$G$1177,O$2,FALSE))</f>
        <v>Myers</v>
      </c>
    </row>
    <row r="302" spans="1:15" x14ac:dyDescent="0.3">
      <c r="A302">
        <v>10</v>
      </c>
      <c r="B302">
        <v>0</v>
      </c>
      <c r="C302">
        <v>23</v>
      </c>
      <c r="D302" t="s">
        <v>267</v>
      </c>
      <c r="E302">
        <v>16</v>
      </c>
      <c r="F302">
        <v>8348</v>
      </c>
      <c r="G302" t="s">
        <v>330</v>
      </c>
      <c r="H302">
        <v>299</v>
      </c>
      <c r="I302">
        <f t="shared" si="16"/>
        <v>10</v>
      </c>
      <c r="J302">
        <f t="shared" si="17"/>
        <v>0</v>
      </c>
      <c r="K302">
        <f t="shared" si="18"/>
        <v>23</v>
      </c>
      <c r="L302" t="str">
        <f t="shared" si="19"/>
        <v>Fargo Dinosaurs</v>
      </c>
      <c r="M302" t="str">
        <f>IF($F302=0,"",VLOOKUP($F302,'Draft List'!$D$4:$G$1177,M$2,FALSE))</f>
        <v>1B</v>
      </c>
      <c r="N302" t="str">
        <f>IF($F302=0,"",VLOOKUP($F302,'Draft List'!$D$4:$G$1177,N$2,FALSE))</f>
        <v>Mark</v>
      </c>
      <c r="O302" t="str">
        <f>IF($F302=0,"",VLOOKUP($F302,'Draft List'!$D$4:$G$1177,O$2,FALSE))</f>
        <v>Clark</v>
      </c>
    </row>
    <row r="303" spans="1:15" x14ac:dyDescent="0.3">
      <c r="A303">
        <v>10</v>
      </c>
      <c r="B303">
        <v>0</v>
      </c>
      <c r="C303">
        <v>24</v>
      </c>
      <c r="D303" t="s">
        <v>551</v>
      </c>
      <c r="E303">
        <v>18</v>
      </c>
      <c r="F303">
        <v>7259</v>
      </c>
      <c r="G303" t="s">
        <v>330</v>
      </c>
      <c r="H303">
        <v>300</v>
      </c>
      <c r="I303">
        <f t="shared" si="16"/>
        <v>10</v>
      </c>
      <c r="J303">
        <f t="shared" si="17"/>
        <v>0</v>
      </c>
      <c r="K303">
        <f t="shared" si="18"/>
        <v>24</v>
      </c>
      <c r="L303" t="str">
        <f t="shared" si="19"/>
        <v>Hartford Harpoon</v>
      </c>
      <c r="M303" t="str">
        <f>IF($F303=0,"",VLOOKUP($F303,'Draft List'!$D$4:$G$1177,M$2,FALSE))</f>
        <v>3B</v>
      </c>
      <c r="N303" t="str">
        <f>IF($F303=0,"",VLOOKUP($F303,'Draft List'!$D$4:$G$1177,N$2,FALSE))</f>
        <v>Peter</v>
      </c>
      <c r="O303" t="str">
        <f>IF($F303=0,"",VLOOKUP($F303,'Draft List'!$D$4:$G$1177,O$2,FALSE))</f>
        <v>Willems</v>
      </c>
    </row>
    <row r="304" spans="1:15" x14ac:dyDescent="0.3">
      <c r="A304">
        <v>10</v>
      </c>
      <c r="B304">
        <v>0</v>
      </c>
      <c r="C304">
        <v>25</v>
      </c>
      <c r="D304" t="s">
        <v>551</v>
      </c>
      <c r="E304">
        <v>18</v>
      </c>
      <c r="F304">
        <v>11829</v>
      </c>
      <c r="G304" t="s">
        <v>330</v>
      </c>
      <c r="H304">
        <v>301</v>
      </c>
      <c r="I304">
        <f t="shared" si="16"/>
        <v>10</v>
      </c>
      <c r="J304">
        <f t="shared" si="17"/>
        <v>0</v>
      </c>
      <c r="K304">
        <f t="shared" si="18"/>
        <v>25</v>
      </c>
      <c r="L304" t="str">
        <f t="shared" si="19"/>
        <v>Hartford Harpoon</v>
      </c>
      <c r="M304" t="str">
        <f>IF($F304=0,"",VLOOKUP($F304,'Draft List'!$D$4:$G$1177,M$2,FALSE))</f>
        <v>RP</v>
      </c>
      <c r="N304" t="str">
        <f>IF($F304=0,"",VLOOKUP($F304,'Draft List'!$D$4:$G$1177,N$2,FALSE))</f>
        <v>Cole</v>
      </c>
      <c r="O304" t="str">
        <f>IF($F304=0,"",VLOOKUP($F304,'Draft List'!$D$4:$G$1177,O$2,FALSE))</f>
        <v>Henry</v>
      </c>
    </row>
    <row r="305" spans="1:15" x14ac:dyDescent="0.3">
      <c r="A305">
        <v>10</v>
      </c>
      <c r="B305">
        <v>0</v>
      </c>
      <c r="C305">
        <v>26</v>
      </c>
      <c r="D305" t="s">
        <v>549</v>
      </c>
      <c r="E305">
        <v>163</v>
      </c>
      <c r="F305">
        <v>9680</v>
      </c>
      <c r="G305" t="s">
        <v>330</v>
      </c>
      <c r="H305">
        <v>302</v>
      </c>
      <c r="I305">
        <f t="shared" si="16"/>
        <v>10</v>
      </c>
      <c r="J305">
        <f t="shared" si="17"/>
        <v>0</v>
      </c>
      <c r="K305">
        <f t="shared" si="18"/>
        <v>26</v>
      </c>
      <c r="L305" t="str">
        <f t="shared" si="19"/>
        <v>Havana Leones</v>
      </c>
      <c r="M305" t="str">
        <f>IF($F305=0,"",VLOOKUP($F305,'Draft List'!$D$4:$G$1177,M$2,FALSE))</f>
        <v>SP</v>
      </c>
      <c r="N305" t="str">
        <f>IF($F305=0,"",VLOOKUP($F305,'Draft List'!$D$4:$G$1177,N$2,FALSE))</f>
        <v>Keith</v>
      </c>
      <c r="O305" t="str">
        <f>IF($F305=0,"",VLOOKUP($F305,'Draft List'!$D$4:$G$1177,O$2,FALSE))</f>
        <v>Day</v>
      </c>
    </row>
    <row r="306" spans="1:15" x14ac:dyDescent="0.3">
      <c r="A306">
        <v>10</v>
      </c>
      <c r="B306">
        <v>0</v>
      </c>
      <c r="C306">
        <v>27</v>
      </c>
      <c r="D306" t="s">
        <v>548</v>
      </c>
      <c r="E306">
        <v>159</v>
      </c>
      <c r="F306">
        <v>6454</v>
      </c>
      <c r="G306" t="s">
        <v>330</v>
      </c>
      <c r="H306">
        <v>303</v>
      </c>
      <c r="I306">
        <f t="shared" si="16"/>
        <v>10</v>
      </c>
      <c r="J306">
        <f t="shared" si="17"/>
        <v>0</v>
      </c>
      <c r="K306">
        <f t="shared" si="18"/>
        <v>27</v>
      </c>
      <c r="L306" t="str">
        <f t="shared" si="19"/>
        <v>Neo-Tokyo Akira</v>
      </c>
      <c r="M306" t="str">
        <f>IF($F306=0,"",VLOOKUP($F306,'Draft List'!$D$4:$G$1177,M$2,FALSE))</f>
        <v>RP</v>
      </c>
      <c r="N306" t="str">
        <f>IF($F306=0,"",VLOOKUP($F306,'Draft List'!$D$4:$G$1177,N$2,FALSE))</f>
        <v>Al</v>
      </c>
      <c r="O306" t="str">
        <f>IF($F306=0,"",VLOOKUP($F306,'Draft List'!$D$4:$G$1177,O$2,FALSE))</f>
        <v>Brown</v>
      </c>
    </row>
    <row r="307" spans="1:15" x14ac:dyDescent="0.3">
      <c r="A307">
        <v>10</v>
      </c>
      <c r="B307">
        <v>0</v>
      </c>
      <c r="C307">
        <v>28</v>
      </c>
      <c r="D307" t="s">
        <v>550</v>
      </c>
      <c r="E307">
        <v>161</v>
      </c>
      <c r="F307">
        <v>9037</v>
      </c>
      <c r="G307" t="s">
        <v>330</v>
      </c>
      <c r="H307">
        <v>304</v>
      </c>
      <c r="I307">
        <f t="shared" si="16"/>
        <v>10</v>
      </c>
      <c r="J307">
        <f t="shared" si="17"/>
        <v>0</v>
      </c>
      <c r="K307">
        <f t="shared" si="18"/>
        <v>28</v>
      </c>
      <c r="L307" t="str">
        <f t="shared" si="19"/>
        <v>Shin Seiki Evas</v>
      </c>
      <c r="M307" t="str">
        <f>IF($F307=0,"",VLOOKUP($F307,'Draft List'!$D$4:$G$1177,M$2,FALSE))</f>
        <v>RP</v>
      </c>
      <c r="N307" t="str">
        <f>IF($F307=0,"",VLOOKUP($F307,'Draft List'!$D$4:$G$1177,N$2,FALSE))</f>
        <v>Taj</v>
      </c>
      <c r="O307" t="str">
        <f>IF($F307=0,"",VLOOKUP($F307,'Draft List'!$D$4:$G$1177,O$2,FALSE))</f>
        <v>Jones</v>
      </c>
    </row>
    <row r="308" spans="1:15" x14ac:dyDescent="0.3">
      <c r="A308">
        <v>10</v>
      </c>
      <c r="B308">
        <v>0</v>
      </c>
      <c r="C308">
        <v>29</v>
      </c>
      <c r="D308" t="s">
        <v>259</v>
      </c>
      <c r="E308">
        <v>10</v>
      </c>
      <c r="F308">
        <v>12565</v>
      </c>
      <c r="G308" t="s">
        <v>330</v>
      </c>
      <c r="H308">
        <v>305</v>
      </c>
      <c r="I308">
        <f t="shared" si="16"/>
        <v>10</v>
      </c>
      <c r="J308">
        <f t="shared" si="17"/>
        <v>0</v>
      </c>
      <c r="K308">
        <f t="shared" si="18"/>
        <v>29</v>
      </c>
      <c r="L308" t="str">
        <f t="shared" si="19"/>
        <v>Kentucky Thoroughbreds</v>
      </c>
      <c r="M308" t="str">
        <f>IF($F308=0,"",VLOOKUP($F308,'Draft List'!$D$4:$G$1177,M$2,FALSE))</f>
        <v>SP</v>
      </c>
      <c r="N308" t="str">
        <f>IF($F308=0,"",VLOOKUP($F308,'Draft List'!$D$4:$G$1177,N$2,FALSE))</f>
        <v>John</v>
      </c>
      <c r="O308" t="str">
        <f>IF($F308=0,"",VLOOKUP($F308,'Draft List'!$D$4:$G$1177,O$2,FALSE))</f>
        <v>Sánchez</v>
      </c>
    </row>
    <row r="309" spans="1:15" x14ac:dyDescent="0.3">
      <c r="A309">
        <v>10</v>
      </c>
      <c r="B309">
        <v>0</v>
      </c>
      <c r="C309">
        <v>30</v>
      </c>
      <c r="D309" t="s">
        <v>832</v>
      </c>
      <c r="E309">
        <v>24</v>
      </c>
      <c r="F309">
        <v>10872</v>
      </c>
      <c r="G309" t="s">
        <v>330</v>
      </c>
      <c r="H309">
        <v>306</v>
      </c>
      <c r="I309">
        <f t="shared" si="16"/>
        <v>10</v>
      </c>
      <c r="J309">
        <f t="shared" si="17"/>
        <v>0</v>
      </c>
      <c r="K309">
        <f t="shared" si="18"/>
        <v>30</v>
      </c>
      <c r="L309" t="str">
        <f t="shared" si="19"/>
        <v>Yuma Arroyos</v>
      </c>
      <c r="M309" t="str">
        <f>IF($F309=0,"",VLOOKUP($F309,'Draft List'!$D$4:$G$1177,M$2,FALSE))</f>
        <v>2B</v>
      </c>
      <c r="N309" t="str">
        <f>IF($F309=0,"",VLOOKUP($F309,'Draft List'!$D$4:$G$1177,N$2,FALSE))</f>
        <v>Floyd</v>
      </c>
      <c r="O309" t="str">
        <f>IF($F309=0,"",VLOOKUP($F309,'Draft List'!$D$4:$G$1177,O$2,FALSE))</f>
        <v>Myers</v>
      </c>
    </row>
    <row r="310" spans="1:15" ht="15.75" customHeight="1" x14ac:dyDescent="0.3">
      <c r="A310">
        <v>10</v>
      </c>
      <c r="B310">
        <v>0</v>
      </c>
      <c r="C310">
        <v>31</v>
      </c>
      <c r="D310" t="s">
        <v>835</v>
      </c>
      <c r="E310">
        <v>23</v>
      </c>
      <c r="F310">
        <v>8048</v>
      </c>
      <c r="G310" t="s">
        <v>330</v>
      </c>
      <c r="H310">
        <v>307</v>
      </c>
      <c r="I310">
        <f t="shared" si="16"/>
        <v>10</v>
      </c>
      <c r="J310">
        <f t="shared" si="17"/>
        <v>0</v>
      </c>
      <c r="K310">
        <f t="shared" si="18"/>
        <v>31</v>
      </c>
      <c r="L310" t="str">
        <f t="shared" si="19"/>
        <v>Tempe Knights</v>
      </c>
      <c r="M310" t="str">
        <f>IF($F310=0,"",VLOOKUP($F310,'Draft List'!$D$4:$G$1177,M$2,FALSE))</f>
        <v>RF</v>
      </c>
      <c r="N310" t="str">
        <f>IF($F310=0,"",VLOOKUP($F310,'Draft List'!$D$4:$G$1177,N$2,FALSE))</f>
        <v>António</v>
      </c>
      <c r="O310" t="str">
        <f>IF($F310=0,"",VLOOKUP($F310,'Draft List'!$D$4:$G$1177,O$2,FALSE))</f>
        <v>Carrillo</v>
      </c>
    </row>
    <row r="311" spans="1:15" x14ac:dyDescent="0.3">
      <c r="A311">
        <v>10</v>
      </c>
      <c r="B311">
        <v>0</v>
      </c>
      <c r="C311">
        <v>32</v>
      </c>
      <c r="D311" t="s">
        <v>833</v>
      </c>
      <c r="E311">
        <v>160</v>
      </c>
      <c r="F311">
        <v>5764</v>
      </c>
      <c r="G311" t="s">
        <v>330</v>
      </c>
      <c r="H311">
        <v>308</v>
      </c>
      <c r="I311">
        <f t="shared" si="16"/>
        <v>10</v>
      </c>
      <c r="J311">
        <f t="shared" si="17"/>
        <v>0</v>
      </c>
      <c r="K311">
        <f t="shared" si="18"/>
        <v>32</v>
      </c>
      <c r="L311" t="str">
        <f t="shared" si="19"/>
        <v>Niihama-shi Ghosts</v>
      </c>
      <c r="M311" t="str">
        <f>IF($F311=0,"",VLOOKUP($F311,'Draft List'!$D$4:$G$1177,M$2,FALSE))</f>
        <v>C</v>
      </c>
      <c r="N311" t="str">
        <f>IF($F311=0,"",VLOOKUP($F311,'Draft List'!$D$4:$G$1177,N$2,FALSE))</f>
        <v>Willie</v>
      </c>
      <c r="O311" t="str">
        <f>IF($F311=0,"",VLOOKUP($F311,'Draft List'!$D$4:$G$1177,O$2,FALSE))</f>
        <v>McCoy</v>
      </c>
    </row>
    <row r="312" spans="1:15" x14ac:dyDescent="0.3">
      <c r="A312">
        <v>11</v>
      </c>
      <c r="B312">
        <v>0</v>
      </c>
      <c r="C312">
        <v>1</v>
      </c>
      <c r="D312" t="s">
        <v>832</v>
      </c>
      <c r="E312">
        <v>24</v>
      </c>
      <c r="F312">
        <v>11911</v>
      </c>
      <c r="G312" t="s">
        <v>330</v>
      </c>
      <c r="H312">
        <v>309</v>
      </c>
      <c r="I312">
        <f t="shared" si="16"/>
        <v>11</v>
      </c>
      <c r="J312">
        <f t="shared" si="17"/>
        <v>0</v>
      </c>
      <c r="K312">
        <f t="shared" si="18"/>
        <v>1</v>
      </c>
      <c r="L312" t="str">
        <f t="shared" si="19"/>
        <v>Yuma Arroyos</v>
      </c>
      <c r="M312" t="str">
        <f>IF($F312=0,"",VLOOKUP($F312,'Draft List'!$D$4:$G$1177,M$2,FALSE))</f>
        <v>SS</v>
      </c>
      <c r="N312" t="str">
        <f>IF($F312=0,"",VLOOKUP($F312,'Draft List'!$D$4:$G$1177,N$2,FALSE))</f>
        <v>Akinori</v>
      </c>
      <c r="O312" t="str">
        <f>IF($F312=0,"",VLOOKUP($F312,'Draft List'!$D$4:$G$1177,O$2,FALSE))</f>
        <v>Gato</v>
      </c>
    </row>
    <row r="313" spans="1:15" x14ac:dyDescent="0.3">
      <c r="A313">
        <v>11</v>
      </c>
      <c r="B313">
        <v>0</v>
      </c>
      <c r="C313">
        <v>2</v>
      </c>
      <c r="D313" t="s">
        <v>263</v>
      </c>
      <c r="E313">
        <v>15</v>
      </c>
      <c r="F313">
        <v>4658</v>
      </c>
      <c r="G313" t="s">
        <v>330</v>
      </c>
      <c r="H313">
        <v>310</v>
      </c>
      <c r="I313">
        <f t="shared" si="16"/>
        <v>11</v>
      </c>
      <c r="J313">
        <f t="shared" si="17"/>
        <v>0</v>
      </c>
      <c r="K313">
        <f t="shared" si="18"/>
        <v>2</v>
      </c>
      <c r="L313" t="str">
        <f t="shared" si="19"/>
        <v>Duluth Warriors</v>
      </c>
      <c r="M313" t="str">
        <f>IF($F313=0,"",VLOOKUP($F313,'Draft List'!$D$4:$G$1177,M$2,FALSE))</f>
        <v>LF</v>
      </c>
      <c r="N313" t="str">
        <f>IF($F313=0,"",VLOOKUP($F313,'Draft List'!$D$4:$G$1177,N$2,FALSE))</f>
        <v>Allen</v>
      </c>
      <c r="O313" t="str">
        <f>IF($F313=0,"",VLOOKUP($F313,'Draft List'!$D$4:$G$1177,O$2,FALSE))</f>
        <v>Horn</v>
      </c>
    </row>
    <row r="314" spans="1:15" x14ac:dyDescent="0.3">
      <c r="A314">
        <v>11</v>
      </c>
      <c r="B314">
        <v>0</v>
      </c>
      <c r="C314">
        <v>3</v>
      </c>
      <c r="D314" t="s">
        <v>834</v>
      </c>
      <c r="E314">
        <v>13</v>
      </c>
      <c r="F314">
        <v>12593</v>
      </c>
      <c r="G314" t="s">
        <v>330</v>
      </c>
      <c r="H314">
        <v>311</v>
      </c>
      <c r="I314">
        <f t="shared" si="16"/>
        <v>11</v>
      </c>
      <c r="J314">
        <f t="shared" si="17"/>
        <v>0</v>
      </c>
      <c r="K314">
        <f t="shared" si="18"/>
        <v>3</v>
      </c>
      <c r="L314" t="str">
        <f t="shared" si="19"/>
        <v>Madison Malts</v>
      </c>
      <c r="M314" t="str">
        <f>IF($F314=0,"",VLOOKUP($F314,'Draft List'!$D$4:$G$1177,M$2,FALSE))</f>
        <v>CF</v>
      </c>
      <c r="N314" t="str">
        <f>IF($F314=0,"",VLOOKUP($F314,'Draft List'!$D$4:$G$1177,N$2,FALSE))</f>
        <v>Miguel</v>
      </c>
      <c r="O314" t="str">
        <f>IF($F314=0,"",VLOOKUP($F314,'Draft List'!$D$4:$G$1177,O$2,FALSE))</f>
        <v>Alba</v>
      </c>
    </row>
    <row r="315" spans="1:15" x14ac:dyDescent="0.3">
      <c r="A315">
        <v>11</v>
      </c>
      <c r="B315">
        <v>0</v>
      </c>
      <c r="C315">
        <v>4</v>
      </c>
      <c r="D315" t="s">
        <v>675</v>
      </c>
      <c r="E315">
        <v>4</v>
      </c>
      <c r="F315">
        <v>8620</v>
      </c>
      <c r="G315" t="s">
        <v>330</v>
      </c>
      <c r="H315">
        <v>312</v>
      </c>
      <c r="I315">
        <f t="shared" si="16"/>
        <v>11</v>
      </c>
      <c r="J315">
        <f t="shared" si="17"/>
        <v>0</v>
      </c>
      <c r="K315">
        <f t="shared" si="18"/>
        <v>4</v>
      </c>
      <c r="L315" t="str">
        <f t="shared" si="19"/>
        <v>Manchester Maulers</v>
      </c>
      <c r="M315" t="str">
        <f>IF($F315=0,"",VLOOKUP($F315,'Draft List'!$D$4:$G$1177,M$2,FALSE))</f>
        <v>1B</v>
      </c>
      <c r="N315" t="str">
        <f>IF($F315=0,"",VLOOKUP($F315,'Draft List'!$D$4:$G$1177,N$2,FALSE))</f>
        <v>Alfonso</v>
      </c>
      <c r="O315" t="str">
        <f>IF($F315=0,"",VLOOKUP($F315,'Draft List'!$D$4:$G$1177,O$2,FALSE))</f>
        <v>Santos</v>
      </c>
    </row>
    <row r="316" spans="1:15" x14ac:dyDescent="0.3">
      <c r="A316">
        <v>11</v>
      </c>
      <c r="B316">
        <v>0</v>
      </c>
      <c r="C316">
        <v>5</v>
      </c>
      <c r="D316" t="s">
        <v>674</v>
      </c>
      <c r="E316">
        <v>7</v>
      </c>
      <c r="F316">
        <v>8594</v>
      </c>
      <c r="G316" t="s">
        <v>330</v>
      </c>
      <c r="H316">
        <v>313</v>
      </c>
      <c r="I316">
        <f t="shared" si="16"/>
        <v>11</v>
      </c>
      <c r="J316">
        <f t="shared" si="17"/>
        <v>0</v>
      </c>
      <c r="K316">
        <f t="shared" si="18"/>
        <v>5</v>
      </c>
      <c r="L316" t="str">
        <f t="shared" si="19"/>
        <v>Charleston Statesmen</v>
      </c>
      <c r="M316" t="str">
        <f>IF($F316=0,"",VLOOKUP($F316,'Draft List'!$D$4:$G$1177,M$2,FALSE))</f>
        <v>1B</v>
      </c>
      <c r="N316" t="str">
        <f>IF($F316=0,"",VLOOKUP($F316,'Draft List'!$D$4:$G$1177,N$2,FALSE))</f>
        <v>Cristián</v>
      </c>
      <c r="O316" t="str">
        <f>IF($F316=0,"",VLOOKUP($F316,'Draft List'!$D$4:$G$1177,O$2,FALSE))</f>
        <v>Acevedo</v>
      </c>
    </row>
    <row r="317" spans="1:15" x14ac:dyDescent="0.3">
      <c r="A317">
        <v>11</v>
      </c>
      <c r="B317">
        <v>0</v>
      </c>
      <c r="C317">
        <v>6</v>
      </c>
      <c r="D317" t="s">
        <v>546</v>
      </c>
      <c r="E317">
        <v>164</v>
      </c>
      <c r="F317">
        <v>12323</v>
      </c>
      <c r="G317" t="s">
        <v>330</v>
      </c>
      <c r="H317">
        <v>314</v>
      </c>
      <c r="I317">
        <f t="shared" si="16"/>
        <v>11</v>
      </c>
      <c r="J317">
        <f t="shared" si="17"/>
        <v>0</v>
      </c>
      <c r="K317">
        <f t="shared" si="18"/>
        <v>6</v>
      </c>
      <c r="L317" t="str">
        <f t="shared" si="19"/>
        <v>Scottish Claymores</v>
      </c>
      <c r="M317" t="str">
        <f>IF($F317=0,"",VLOOKUP($F317,'Draft List'!$D$4:$G$1177,M$2,FALSE))</f>
        <v>1B</v>
      </c>
      <c r="N317" t="str">
        <f>IF($F317=0,"",VLOOKUP($F317,'Draft List'!$D$4:$G$1177,N$2,FALSE))</f>
        <v>Roy</v>
      </c>
      <c r="O317" t="str">
        <f>IF($F317=0,"",VLOOKUP($F317,'Draft List'!$D$4:$G$1177,O$2,FALSE))</f>
        <v>Jordan</v>
      </c>
    </row>
    <row r="318" spans="1:15" x14ac:dyDescent="0.3">
      <c r="A318">
        <v>11</v>
      </c>
      <c r="B318">
        <v>0</v>
      </c>
      <c r="C318">
        <v>7</v>
      </c>
      <c r="D318" t="s">
        <v>834</v>
      </c>
      <c r="E318">
        <v>13</v>
      </c>
      <c r="F318">
        <v>7093</v>
      </c>
      <c r="G318" t="s">
        <v>330</v>
      </c>
      <c r="H318">
        <v>315</v>
      </c>
      <c r="I318">
        <f t="shared" si="16"/>
        <v>11</v>
      </c>
      <c r="J318">
        <f t="shared" si="17"/>
        <v>0</v>
      </c>
      <c r="K318">
        <f t="shared" si="18"/>
        <v>7</v>
      </c>
      <c r="L318" t="str">
        <f t="shared" si="19"/>
        <v>Madison Malts</v>
      </c>
      <c r="M318" t="str">
        <f>IF($F318=0,"",VLOOKUP($F318,'Draft List'!$D$4:$G$1177,M$2,FALSE))</f>
        <v>RP</v>
      </c>
      <c r="N318" t="str">
        <f>IF($F318=0,"",VLOOKUP($F318,'Draft List'!$D$4:$G$1177,N$2,FALSE))</f>
        <v>Albert</v>
      </c>
      <c r="O318" t="str">
        <f>IF($F318=0,"",VLOOKUP($F318,'Draft List'!$D$4:$G$1177,O$2,FALSE))</f>
        <v>McIlvain</v>
      </c>
    </row>
    <row r="319" spans="1:15" x14ac:dyDescent="0.3">
      <c r="A319">
        <v>11</v>
      </c>
      <c r="B319">
        <v>0</v>
      </c>
      <c r="C319">
        <v>8</v>
      </c>
      <c r="D319" t="s">
        <v>271</v>
      </c>
      <c r="E319">
        <v>12</v>
      </c>
      <c r="F319">
        <v>7835</v>
      </c>
      <c r="G319" t="s">
        <v>330</v>
      </c>
      <c r="H319">
        <v>316</v>
      </c>
      <c r="I319">
        <f t="shared" si="16"/>
        <v>11</v>
      </c>
      <c r="J319">
        <f t="shared" si="17"/>
        <v>0</v>
      </c>
      <c r="K319">
        <f t="shared" si="18"/>
        <v>8</v>
      </c>
      <c r="L319" t="str">
        <f t="shared" si="19"/>
        <v>San Antonio Calzones of Laredo</v>
      </c>
      <c r="M319" t="str">
        <f>IF($F319=0,"",VLOOKUP($F319,'Draft List'!$D$4:$G$1177,M$2,FALSE))</f>
        <v>RP</v>
      </c>
      <c r="N319" t="str">
        <f>IF($F319=0,"",VLOOKUP($F319,'Draft List'!$D$4:$G$1177,N$2,FALSE))</f>
        <v>Dave</v>
      </c>
      <c r="O319" t="str">
        <f>IF($F319=0,"",VLOOKUP($F319,'Draft List'!$D$4:$G$1177,O$2,FALSE))</f>
        <v>Briggs</v>
      </c>
    </row>
    <row r="320" spans="1:15" x14ac:dyDescent="0.3">
      <c r="A320">
        <v>11</v>
      </c>
      <c r="B320">
        <v>0</v>
      </c>
      <c r="C320">
        <v>9</v>
      </c>
      <c r="D320" t="s">
        <v>833</v>
      </c>
      <c r="E320">
        <v>160</v>
      </c>
      <c r="F320">
        <v>6197</v>
      </c>
      <c r="G320" t="s">
        <v>330</v>
      </c>
      <c r="H320">
        <v>317</v>
      </c>
      <c r="I320">
        <f t="shared" si="16"/>
        <v>11</v>
      </c>
      <c r="J320">
        <f t="shared" si="17"/>
        <v>0</v>
      </c>
      <c r="K320">
        <f t="shared" si="18"/>
        <v>9</v>
      </c>
      <c r="L320" t="str">
        <f t="shared" si="19"/>
        <v>Niihama-shi Ghosts</v>
      </c>
      <c r="M320" t="str">
        <f>IF($F320=0,"",VLOOKUP($F320,'Draft List'!$D$4:$G$1177,M$2,FALSE))</f>
        <v>RP</v>
      </c>
      <c r="N320" t="str">
        <f>IF($F320=0,"",VLOOKUP($F320,'Draft List'!$D$4:$G$1177,N$2,FALSE))</f>
        <v>Faris</v>
      </c>
      <c r="O320" t="str">
        <f>IF($F320=0,"",VLOOKUP($F320,'Draft List'!$D$4:$G$1177,O$2,FALSE))</f>
        <v>bin Jabbar</v>
      </c>
    </row>
    <row r="321" spans="1:15" x14ac:dyDescent="0.3">
      <c r="A321">
        <v>11</v>
      </c>
      <c r="B321">
        <v>0</v>
      </c>
      <c r="C321">
        <v>10</v>
      </c>
      <c r="D321" t="s">
        <v>835</v>
      </c>
      <c r="E321">
        <v>23</v>
      </c>
      <c r="F321">
        <v>12914</v>
      </c>
      <c r="G321" t="s">
        <v>330</v>
      </c>
      <c r="H321">
        <v>318</v>
      </c>
      <c r="I321">
        <f t="shared" si="16"/>
        <v>11</v>
      </c>
      <c r="J321">
        <f t="shared" si="17"/>
        <v>0</v>
      </c>
      <c r="K321">
        <f t="shared" si="18"/>
        <v>10</v>
      </c>
      <c r="L321" t="str">
        <f t="shared" si="19"/>
        <v>Tempe Knights</v>
      </c>
      <c r="M321" t="str">
        <f>IF($F321=0,"",VLOOKUP($F321,'Draft List'!$D$4:$G$1177,M$2,FALSE))</f>
        <v>2B</v>
      </c>
      <c r="N321" t="str">
        <f>IF($F321=0,"",VLOOKUP($F321,'Draft List'!$D$4:$G$1177,N$2,FALSE))</f>
        <v>Mike</v>
      </c>
      <c r="O321" t="str">
        <f>IF($F321=0,"",VLOOKUP($F321,'Draft List'!$D$4:$G$1177,O$2,FALSE))</f>
        <v>Wilson</v>
      </c>
    </row>
    <row r="322" spans="1:15" x14ac:dyDescent="0.3">
      <c r="A322">
        <v>11</v>
      </c>
      <c r="B322">
        <v>0</v>
      </c>
      <c r="C322">
        <v>11</v>
      </c>
      <c r="D322" t="s">
        <v>545</v>
      </c>
      <c r="E322">
        <v>2</v>
      </c>
      <c r="F322">
        <v>8640</v>
      </c>
      <c r="G322" t="s">
        <v>330</v>
      </c>
      <c r="H322">
        <v>319</v>
      </c>
      <c r="I322">
        <f t="shared" si="16"/>
        <v>11</v>
      </c>
      <c r="J322">
        <f t="shared" si="17"/>
        <v>0</v>
      </c>
      <c r="K322">
        <f t="shared" si="18"/>
        <v>11</v>
      </c>
      <c r="L322" t="str">
        <f t="shared" si="19"/>
        <v>Amsterdam Lions</v>
      </c>
      <c r="M322" t="str">
        <f>IF($F322=0,"",VLOOKUP($F322,'Draft List'!$D$4:$G$1177,M$2,FALSE))</f>
        <v>3B</v>
      </c>
      <c r="N322" t="str">
        <f>IF($F322=0,"",VLOOKUP($F322,'Draft List'!$D$4:$G$1177,N$2,FALSE))</f>
        <v>Domingo</v>
      </c>
      <c r="O322" t="str">
        <f>IF($F322=0,"",VLOOKUP($F322,'Draft List'!$D$4:$G$1177,O$2,FALSE))</f>
        <v>Gallegos</v>
      </c>
    </row>
    <row r="323" spans="1:15" x14ac:dyDescent="0.3">
      <c r="A323">
        <v>11</v>
      </c>
      <c r="B323">
        <v>0</v>
      </c>
      <c r="C323">
        <v>12</v>
      </c>
      <c r="D323" t="s">
        <v>552</v>
      </c>
      <c r="E323">
        <v>167</v>
      </c>
      <c r="F323">
        <v>15215</v>
      </c>
      <c r="G323" t="s">
        <v>330</v>
      </c>
      <c r="H323">
        <v>320</v>
      </c>
      <c r="I323">
        <f t="shared" si="16"/>
        <v>11</v>
      </c>
      <c r="J323">
        <f t="shared" si="17"/>
        <v>0</v>
      </c>
      <c r="K323">
        <f t="shared" si="18"/>
        <v>12</v>
      </c>
      <c r="L323" t="str">
        <f t="shared" si="19"/>
        <v>Okinawa Shisa</v>
      </c>
      <c r="M323" t="str">
        <f>IF($F323=0,"",VLOOKUP($F323,'Draft List'!$D$4:$G$1177,M$2,FALSE))</f>
        <v>RP</v>
      </c>
      <c r="N323" t="str">
        <f>IF($F323=0,"",VLOOKUP($F323,'Draft List'!$D$4:$G$1177,N$2,FALSE))</f>
        <v>Jarne</v>
      </c>
      <c r="O323" t="str">
        <f>IF($F323=0,"",VLOOKUP($F323,'Draft List'!$D$4:$G$1177,O$2,FALSE))</f>
        <v>Reijnen</v>
      </c>
    </row>
    <row r="324" spans="1:15" x14ac:dyDescent="0.3">
      <c r="A324">
        <v>11</v>
      </c>
      <c r="B324">
        <v>0</v>
      </c>
      <c r="C324">
        <v>13</v>
      </c>
      <c r="D324" t="s">
        <v>547</v>
      </c>
      <c r="E324">
        <v>166</v>
      </c>
      <c r="F324">
        <v>12121</v>
      </c>
      <c r="G324" t="s">
        <v>330</v>
      </c>
      <c r="H324">
        <v>321</v>
      </c>
      <c r="I324">
        <f t="shared" si="16"/>
        <v>11</v>
      </c>
      <c r="J324">
        <f t="shared" si="17"/>
        <v>0</v>
      </c>
      <c r="K324">
        <f t="shared" si="18"/>
        <v>13</v>
      </c>
      <c r="L324" t="str">
        <f t="shared" si="19"/>
        <v>Toyama Wind Dancers</v>
      </c>
      <c r="M324" t="str">
        <f>IF($F324=0,"",VLOOKUP($F324,'Draft List'!$D$4:$G$1177,M$2,FALSE))</f>
        <v>SS</v>
      </c>
      <c r="N324" t="str">
        <f>IF($F324=0,"",VLOOKUP($F324,'Draft List'!$D$4:$G$1177,N$2,FALSE))</f>
        <v>José</v>
      </c>
      <c r="O324" t="str">
        <f>IF($F324=0,"",VLOOKUP($F324,'Draft List'!$D$4:$G$1177,O$2,FALSE))</f>
        <v>Chacón</v>
      </c>
    </row>
    <row r="325" spans="1:15" x14ac:dyDescent="0.3">
      <c r="A325">
        <v>11</v>
      </c>
      <c r="B325">
        <v>0</v>
      </c>
      <c r="C325">
        <v>14</v>
      </c>
      <c r="D325" t="s">
        <v>255</v>
      </c>
      <c r="E325">
        <v>21</v>
      </c>
      <c r="F325">
        <v>11284</v>
      </c>
      <c r="G325" t="s">
        <v>330</v>
      </c>
      <c r="H325">
        <v>322</v>
      </c>
      <c r="I325">
        <f t="shared" ref="I325:I388" si="20">INT(A325)</f>
        <v>11</v>
      </c>
      <c r="J325">
        <f t="shared" ref="J325:J369" si="21">B325</f>
        <v>0</v>
      </c>
      <c r="K325">
        <f t="shared" ref="K325:K369" si="22">C325</f>
        <v>14</v>
      </c>
      <c r="L325" t="str">
        <f t="shared" ref="L325:L369" si="23">D325</f>
        <v>Palm Springs Codgers</v>
      </c>
      <c r="M325" t="str">
        <f>IF($F325=0,"",VLOOKUP($F325,'Draft List'!$D$4:$G$1177,M$2,FALSE))</f>
        <v>2B</v>
      </c>
      <c r="N325" t="str">
        <f>IF($F325=0,"",VLOOKUP($F325,'Draft List'!$D$4:$G$1177,N$2,FALSE))</f>
        <v>Jun</v>
      </c>
      <c r="O325" t="str">
        <f>IF($F325=0,"",VLOOKUP($F325,'Draft List'!$D$4:$G$1177,O$2,FALSE))</f>
        <v>Suzuki</v>
      </c>
    </row>
    <row r="326" spans="1:15" x14ac:dyDescent="0.3">
      <c r="A326">
        <v>11</v>
      </c>
      <c r="B326">
        <v>0</v>
      </c>
      <c r="C326">
        <v>15</v>
      </c>
      <c r="D326" t="s">
        <v>260</v>
      </c>
      <c r="E326">
        <v>3</v>
      </c>
      <c r="F326">
        <v>10320</v>
      </c>
      <c r="G326" t="s">
        <v>330</v>
      </c>
      <c r="H326">
        <v>323</v>
      </c>
      <c r="I326">
        <f t="shared" si="20"/>
        <v>11</v>
      </c>
      <c r="J326">
        <f t="shared" si="21"/>
        <v>0</v>
      </c>
      <c r="K326">
        <f t="shared" si="22"/>
        <v>15</v>
      </c>
      <c r="L326" t="str">
        <f t="shared" si="23"/>
        <v>London Underground</v>
      </c>
      <c r="M326" t="str">
        <f>IF($F326=0,"",VLOOKUP($F326,'Draft List'!$D$4:$G$1177,M$2,FALSE))</f>
        <v>C</v>
      </c>
      <c r="N326" t="str">
        <f>IF($F326=0,"",VLOOKUP($F326,'Draft List'!$D$4:$G$1177,N$2,FALSE))</f>
        <v>Kevin</v>
      </c>
      <c r="O326" t="str">
        <f>IF($F326=0,"",VLOOKUP($F326,'Draft List'!$D$4:$G$1177,O$2,FALSE))</f>
        <v>McCall</v>
      </c>
    </row>
    <row r="327" spans="1:15" x14ac:dyDescent="0.3">
      <c r="A327">
        <v>11</v>
      </c>
      <c r="B327">
        <v>0</v>
      </c>
      <c r="C327">
        <v>16</v>
      </c>
      <c r="D327" t="s">
        <v>253</v>
      </c>
      <c r="E327">
        <v>22</v>
      </c>
      <c r="F327">
        <v>12229</v>
      </c>
      <c r="G327" t="s">
        <v>330</v>
      </c>
      <c r="H327">
        <v>324</v>
      </c>
      <c r="I327">
        <f t="shared" si="20"/>
        <v>11</v>
      </c>
      <c r="J327">
        <f t="shared" si="21"/>
        <v>0</v>
      </c>
      <c r="K327">
        <f t="shared" si="22"/>
        <v>16</v>
      </c>
      <c r="L327" t="str">
        <f t="shared" si="23"/>
        <v>Reno Zephyrs</v>
      </c>
      <c r="M327" t="str">
        <f>IF($F327=0,"",VLOOKUP($F327,'Draft List'!$D$4:$G$1177,M$2,FALSE))</f>
        <v>CL</v>
      </c>
      <c r="N327" t="str">
        <f>IF($F327=0,"",VLOOKUP($F327,'Draft List'!$D$4:$G$1177,N$2,FALSE))</f>
        <v>Nobuhisa</v>
      </c>
      <c r="O327" t="str">
        <f>IF($F327=0,"",VLOOKUP($F327,'Draft List'!$D$4:$G$1177,O$2,FALSE))</f>
        <v>Ikeda</v>
      </c>
    </row>
    <row r="328" spans="1:15" x14ac:dyDescent="0.3">
      <c r="A328">
        <v>11</v>
      </c>
      <c r="B328">
        <v>0</v>
      </c>
      <c r="C328">
        <v>17</v>
      </c>
      <c r="D328" t="s">
        <v>252</v>
      </c>
      <c r="E328">
        <v>19</v>
      </c>
      <c r="F328">
        <v>11301</v>
      </c>
      <c r="G328" t="s">
        <v>330</v>
      </c>
      <c r="H328">
        <v>325</v>
      </c>
      <c r="I328">
        <f t="shared" si="20"/>
        <v>11</v>
      </c>
      <c r="J328">
        <f t="shared" si="21"/>
        <v>0</v>
      </c>
      <c r="K328">
        <f t="shared" si="22"/>
        <v>17</v>
      </c>
      <c r="L328" t="str">
        <f t="shared" si="23"/>
        <v>Aurora Borealis</v>
      </c>
      <c r="M328" t="str">
        <f>IF($F328=0,"",VLOOKUP($F328,'Draft List'!$D$4:$G$1177,M$2,FALSE))</f>
        <v>CF</v>
      </c>
      <c r="N328" t="str">
        <f>IF($F328=0,"",VLOOKUP($F328,'Draft List'!$D$4:$G$1177,N$2,FALSE))</f>
        <v>John</v>
      </c>
      <c r="O328" t="str">
        <f>IF($F328=0,"",VLOOKUP($F328,'Draft List'!$D$4:$G$1177,O$2,FALSE))</f>
        <v>Landry</v>
      </c>
    </row>
    <row r="329" spans="1:15" x14ac:dyDescent="0.3">
      <c r="A329">
        <v>11</v>
      </c>
      <c r="B329">
        <v>0</v>
      </c>
      <c r="C329">
        <v>18</v>
      </c>
      <c r="D329" t="s">
        <v>262</v>
      </c>
      <c r="E329">
        <v>14</v>
      </c>
      <c r="F329">
        <v>6949</v>
      </c>
      <c r="G329" t="s">
        <v>330</v>
      </c>
      <c r="H329">
        <v>326</v>
      </c>
      <c r="I329">
        <f t="shared" si="20"/>
        <v>11</v>
      </c>
      <c r="J329">
        <f t="shared" si="21"/>
        <v>0</v>
      </c>
      <c r="K329">
        <f t="shared" si="22"/>
        <v>18</v>
      </c>
      <c r="L329" t="str">
        <f t="shared" si="23"/>
        <v>Crystal Lake Sandgnats</v>
      </c>
      <c r="M329" t="str">
        <f>IF($F329=0,"",VLOOKUP($F329,'Draft List'!$D$4:$G$1177,M$2,FALSE))</f>
        <v>3B</v>
      </c>
      <c r="N329" t="str">
        <f>IF($F329=0,"",VLOOKUP($F329,'Draft List'!$D$4:$G$1177,N$2,FALSE))</f>
        <v>Bruce</v>
      </c>
      <c r="O329" t="str">
        <f>IF($F329=0,"",VLOOKUP($F329,'Draft List'!$D$4:$G$1177,O$2,FALSE))</f>
        <v>Mueller</v>
      </c>
    </row>
    <row r="330" spans="1:15" x14ac:dyDescent="0.3">
      <c r="A330">
        <v>11</v>
      </c>
      <c r="B330">
        <v>0</v>
      </c>
      <c r="C330">
        <v>19</v>
      </c>
      <c r="D330" t="s">
        <v>256</v>
      </c>
      <c r="E330">
        <v>17</v>
      </c>
      <c r="F330">
        <v>7548</v>
      </c>
      <c r="G330" t="s">
        <v>330</v>
      </c>
      <c r="H330">
        <v>327</v>
      </c>
      <c r="I330">
        <f t="shared" si="20"/>
        <v>11</v>
      </c>
      <c r="J330">
        <f t="shared" si="21"/>
        <v>0</v>
      </c>
      <c r="K330">
        <f t="shared" si="22"/>
        <v>19</v>
      </c>
      <c r="L330" t="str">
        <f t="shared" si="23"/>
        <v>Kalamazoo Badgers</v>
      </c>
      <c r="M330" t="str">
        <f>IF($F330=0,"",VLOOKUP($F330,'Draft List'!$D$4:$G$1177,M$2,FALSE))</f>
        <v>RP</v>
      </c>
      <c r="N330" t="str">
        <f>IF($F330=0,"",VLOOKUP($F330,'Draft List'!$D$4:$G$1177,N$2,FALSE))</f>
        <v>George</v>
      </c>
      <c r="O330" t="str">
        <f>IF($F330=0,"",VLOOKUP($F330,'Draft List'!$D$4:$G$1177,O$2,FALSE))</f>
        <v>Riggs</v>
      </c>
    </row>
    <row r="331" spans="1:15" x14ac:dyDescent="0.3">
      <c r="A331">
        <v>11</v>
      </c>
      <c r="B331">
        <v>0</v>
      </c>
      <c r="C331">
        <v>20</v>
      </c>
      <c r="D331" t="s">
        <v>266</v>
      </c>
      <c r="E331">
        <v>8</v>
      </c>
      <c r="F331">
        <v>6712</v>
      </c>
      <c r="G331" t="s">
        <v>330</v>
      </c>
      <c r="H331">
        <v>328</v>
      </c>
      <c r="I331">
        <f t="shared" si="20"/>
        <v>11</v>
      </c>
      <c r="J331">
        <f t="shared" si="21"/>
        <v>0</v>
      </c>
      <c r="K331">
        <f t="shared" si="22"/>
        <v>20</v>
      </c>
      <c r="L331" t="str">
        <f t="shared" si="23"/>
        <v>New Orleans Trendsetters</v>
      </c>
      <c r="M331" t="str">
        <f>IF($F331=0,"",VLOOKUP($F331,'Draft List'!$D$4:$G$1177,M$2,FALSE))</f>
        <v>2B</v>
      </c>
      <c r="N331" t="str">
        <f>IF($F331=0,"",VLOOKUP($F331,'Draft List'!$D$4:$G$1177,N$2,FALSE))</f>
        <v>Albert</v>
      </c>
      <c r="O331" t="str">
        <f>IF($F331=0,"",VLOOKUP($F331,'Draft List'!$D$4:$G$1177,O$2,FALSE))</f>
        <v>Fuller</v>
      </c>
    </row>
    <row r="332" spans="1:15" x14ac:dyDescent="0.3">
      <c r="A332">
        <v>11</v>
      </c>
      <c r="B332">
        <v>0</v>
      </c>
      <c r="C332">
        <v>21</v>
      </c>
      <c r="D332" t="s">
        <v>836</v>
      </c>
      <c r="E332">
        <v>9</v>
      </c>
      <c r="F332">
        <v>12794</v>
      </c>
      <c r="G332" t="s">
        <v>330</v>
      </c>
      <c r="H332">
        <v>329</v>
      </c>
      <c r="I332">
        <f t="shared" si="20"/>
        <v>11</v>
      </c>
      <c r="J332">
        <f t="shared" si="21"/>
        <v>0</v>
      </c>
      <c r="K332">
        <f t="shared" si="22"/>
        <v>21</v>
      </c>
      <c r="L332" t="str">
        <f t="shared" si="23"/>
        <v>Florida Farstriders</v>
      </c>
      <c r="M332" t="str">
        <f>IF($F332=0,"",VLOOKUP($F332,'Draft List'!$D$4:$G$1177,M$2,FALSE))</f>
        <v>SS</v>
      </c>
      <c r="N332" t="str">
        <f>IF($F332=0,"",VLOOKUP($F332,'Draft List'!$D$4:$G$1177,N$2,FALSE))</f>
        <v>Chris</v>
      </c>
      <c r="O332" t="str">
        <f>IF($F332=0,"",VLOOKUP($F332,'Draft List'!$D$4:$G$1177,O$2,FALSE))</f>
        <v>Haward</v>
      </c>
    </row>
    <row r="333" spans="1:15" x14ac:dyDescent="0.3">
      <c r="A333">
        <v>11</v>
      </c>
      <c r="B333">
        <v>0</v>
      </c>
      <c r="C333">
        <v>22</v>
      </c>
      <c r="D333" t="s">
        <v>264</v>
      </c>
      <c r="E333">
        <v>20</v>
      </c>
      <c r="F333">
        <v>15047</v>
      </c>
      <c r="G333" t="s">
        <v>330</v>
      </c>
      <c r="H333">
        <v>330</v>
      </c>
      <c r="I333">
        <f t="shared" si="20"/>
        <v>11</v>
      </c>
      <c r="J333">
        <f t="shared" si="21"/>
        <v>0</v>
      </c>
      <c r="K333">
        <f t="shared" si="22"/>
        <v>22</v>
      </c>
      <c r="L333" t="str">
        <f t="shared" si="23"/>
        <v>Bakersfield Bears</v>
      </c>
      <c r="M333" t="str">
        <f>IF($F333=0,"",VLOOKUP($F333,'Draft List'!$D$4:$G$1177,M$2,FALSE))</f>
        <v>SP</v>
      </c>
      <c r="N333" t="str">
        <f>IF($F333=0,"",VLOOKUP($F333,'Draft List'!$D$4:$G$1177,N$2,FALSE))</f>
        <v>Toshitsugu</v>
      </c>
      <c r="O333" t="str">
        <f>IF($F333=0,"",VLOOKUP($F333,'Draft List'!$D$4:$G$1177,O$2,FALSE))</f>
        <v>Gato</v>
      </c>
    </row>
    <row r="334" spans="1:15" x14ac:dyDescent="0.3">
      <c r="A334">
        <v>11</v>
      </c>
      <c r="B334">
        <v>0</v>
      </c>
      <c r="C334">
        <v>23</v>
      </c>
      <c r="D334" t="s">
        <v>267</v>
      </c>
      <c r="E334">
        <v>16</v>
      </c>
      <c r="F334">
        <v>12426</v>
      </c>
      <c r="G334" t="s">
        <v>330</v>
      </c>
      <c r="H334">
        <v>331</v>
      </c>
      <c r="I334">
        <f t="shared" si="20"/>
        <v>11</v>
      </c>
      <c r="J334">
        <f t="shared" si="21"/>
        <v>0</v>
      </c>
      <c r="K334">
        <f t="shared" si="22"/>
        <v>23</v>
      </c>
      <c r="L334" t="str">
        <f t="shared" si="23"/>
        <v>Fargo Dinosaurs</v>
      </c>
      <c r="M334" t="str">
        <f>IF($F334=0,"",VLOOKUP($F334,'Draft List'!$D$4:$G$1177,M$2,FALSE))</f>
        <v>3B</v>
      </c>
      <c r="N334" t="str">
        <f>IF($F334=0,"",VLOOKUP($F334,'Draft List'!$D$4:$G$1177,N$2,FALSE))</f>
        <v>José</v>
      </c>
      <c r="O334" t="str">
        <f>IF($F334=0,"",VLOOKUP($F334,'Draft List'!$D$4:$G$1177,O$2,FALSE))</f>
        <v>Rivera</v>
      </c>
    </row>
    <row r="335" spans="1:15" x14ac:dyDescent="0.3">
      <c r="A335">
        <v>11</v>
      </c>
      <c r="B335">
        <v>0</v>
      </c>
      <c r="C335">
        <v>24</v>
      </c>
      <c r="D335" t="s">
        <v>551</v>
      </c>
      <c r="E335">
        <v>18</v>
      </c>
      <c r="F335">
        <v>9521</v>
      </c>
      <c r="G335" t="s">
        <v>330</v>
      </c>
      <c r="H335">
        <v>332</v>
      </c>
      <c r="I335">
        <f t="shared" si="20"/>
        <v>11</v>
      </c>
      <c r="J335">
        <f t="shared" si="21"/>
        <v>0</v>
      </c>
      <c r="K335">
        <f t="shared" si="22"/>
        <v>24</v>
      </c>
      <c r="L335" t="str">
        <f t="shared" si="23"/>
        <v>Hartford Harpoon</v>
      </c>
      <c r="M335" t="str">
        <f>IF($F335=0,"",VLOOKUP($F335,'Draft List'!$D$4:$G$1177,M$2,FALSE))</f>
        <v>LF</v>
      </c>
      <c r="N335" t="str">
        <f>IF($F335=0,"",VLOOKUP($F335,'Draft List'!$D$4:$G$1177,N$2,FALSE))</f>
        <v>José</v>
      </c>
      <c r="O335" t="str">
        <f>IF($F335=0,"",VLOOKUP($F335,'Draft List'!$D$4:$G$1177,O$2,FALSE))</f>
        <v>Márquez</v>
      </c>
    </row>
    <row r="336" spans="1:15" ht="15.75" customHeight="1" x14ac:dyDescent="0.3">
      <c r="A336">
        <v>11</v>
      </c>
      <c r="B336">
        <v>0</v>
      </c>
      <c r="C336">
        <v>25</v>
      </c>
      <c r="D336" t="s">
        <v>551</v>
      </c>
      <c r="E336">
        <v>18</v>
      </c>
      <c r="F336">
        <v>13937</v>
      </c>
      <c r="G336" t="s">
        <v>330</v>
      </c>
      <c r="H336">
        <v>333</v>
      </c>
      <c r="I336">
        <f t="shared" si="20"/>
        <v>11</v>
      </c>
      <c r="J336">
        <f t="shared" si="21"/>
        <v>0</v>
      </c>
      <c r="K336">
        <f t="shared" si="22"/>
        <v>25</v>
      </c>
      <c r="L336" t="str">
        <f t="shared" si="23"/>
        <v>Hartford Harpoon</v>
      </c>
      <c r="M336" t="str">
        <f>IF($F336=0,"",VLOOKUP($F336,'Draft List'!$D$4:$G$1177,M$2,FALSE))</f>
        <v>RP</v>
      </c>
      <c r="N336" t="str">
        <f>IF($F336=0,"",VLOOKUP($F336,'Draft List'!$D$4:$G$1177,N$2,FALSE))</f>
        <v>Ashley</v>
      </c>
      <c r="O336" t="str">
        <f>IF($F336=0,"",VLOOKUP($F336,'Draft List'!$D$4:$G$1177,O$2,FALSE))</f>
        <v>Cant</v>
      </c>
    </row>
    <row r="337" spans="1:15" x14ac:dyDescent="0.3">
      <c r="A337">
        <v>11</v>
      </c>
      <c r="B337">
        <v>0</v>
      </c>
      <c r="C337">
        <v>26</v>
      </c>
      <c r="D337" t="s">
        <v>549</v>
      </c>
      <c r="E337">
        <v>163</v>
      </c>
      <c r="F337">
        <v>15299</v>
      </c>
      <c r="G337" t="s">
        <v>330</v>
      </c>
      <c r="H337">
        <v>334</v>
      </c>
      <c r="I337">
        <f t="shared" si="20"/>
        <v>11</v>
      </c>
      <c r="J337">
        <f t="shared" si="21"/>
        <v>0</v>
      </c>
      <c r="K337">
        <f t="shared" si="22"/>
        <v>26</v>
      </c>
      <c r="L337" t="str">
        <f t="shared" si="23"/>
        <v>Havana Leones</v>
      </c>
      <c r="M337" t="str">
        <f>IF($F337=0,"",VLOOKUP($F337,'Draft List'!$D$4:$G$1177,M$2,FALSE))</f>
        <v>SP</v>
      </c>
      <c r="N337" t="str">
        <f>IF($F337=0,"",VLOOKUP($F337,'Draft List'!$D$4:$G$1177,N$2,FALSE))</f>
        <v>Chris</v>
      </c>
      <c r="O337" t="str">
        <f>IF($F337=0,"",VLOOKUP($F337,'Draft List'!$D$4:$G$1177,O$2,FALSE))</f>
        <v>Welson</v>
      </c>
    </row>
    <row r="338" spans="1:15" x14ac:dyDescent="0.3">
      <c r="A338">
        <v>11</v>
      </c>
      <c r="B338">
        <v>0</v>
      </c>
      <c r="C338">
        <v>27</v>
      </c>
      <c r="D338" t="s">
        <v>834</v>
      </c>
      <c r="E338">
        <v>13</v>
      </c>
      <c r="F338">
        <v>6042</v>
      </c>
      <c r="G338" t="s">
        <v>330</v>
      </c>
      <c r="H338">
        <v>335</v>
      </c>
      <c r="I338">
        <f t="shared" si="20"/>
        <v>11</v>
      </c>
      <c r="J338">
        <f t="shared" si="21"/>
        <v>0</v>
      </c>
      <c r="K338">
        <f t="shared" si="22"/>
        <v>27</v>
      </c>
      <c r="L338" t="str">
        <f t="shared" si="23"/>
        <v>Madison Malts</v>
      </c>
      <c r="M338" t="str">
        <f>IF($F338=0,"",VLOOKUP($F338,'Draft List'!$D$4:$G$1177,M$2,FALSE))</f>
        <v>1B</v>
      </c>
      <c r="N338" t="str">
        <f>IF($F338=0,"",VLOOKUP($F338,'Draft List'!$D$4:$G$1177,N$2,FALSE))</f>
        <v>Hai-liang</v>
      </c>
      <c r="O338" t="str">
        <f>IF($F338=0,"",VLOOKUP($F338,'Draft List'!$D$4:$G$1177,O$2,FALSE))</f>
        <v>Tow</v>
      </c>
    </row>
    <row r="339" spans="1:15" x14ac:dyDescent="0.3">
      <c r="A339">
        <v>11</v>
      </c>
      <c r="B339">
        <v>0</v>
      </c>
      <c r="C339">
        <v>28</v>
      </c>
      <c r="D339" t="s">
        <v>550</v>
      </c>
      <c r="E339">
        <v>161</v>
      </c>
      <c r="F339">
        <v>7170</v>
      </c>
      <c r="G339" t="s">
        <v>330</v>
      </c>
      <c r="H339">
        <v>336</v>
      </c>
      <c r="I339">
        <f t="shared" si="20"/>
        <v>11</v>
      </c>
      <c r="J339">
        <f t="shared" si="21"/>
        <v>0</v>
      </c>
      <c r="K339">
        <f t="shared" si="22"/>
        <v>28</v>
      </c>
      <c r="L339" t="str">
        <f t="shared" si="23"/>
        <v>Shin Seiki Evas</v>
      </c>
      <c r="M339" t="str">
        <f>IF($F339=0,"",VLOOKUP($F339,'Draft List'!$D$4:$G$1177,M$2,FALSE))</f>
        <v>C</v>
      </c>
      <c r="N339" t="str">
        <f>IF($F339=0,"",VLOOKUP($F339,'Draft List'!$D$4:$G$1177,N$2,FALSE))</f>
        <v>Javier</v>
      </c>
      <c r="O339" t="str">
        <f>IF($F339=0,"",VLOOKUP($F339,'Draft List'!$D$4:$G$1177,O$2,FALSE))</f>
        <v>Leal</v>
      </c>
    </row>
    <row r="340" spans="1:15" x14ac:dyDescent="0.3">
      <c r="A340">
        <v>11</v>
      </c>
      <c r="B340">
        <v>0</v>
      </c>
      <c r="C340">
        <v>29</v>
      </c>
      <c r="D340" t="s">
        <v>259</v>
      </c>
      <c r="E340">
        <v>10</v>
      </c>
      <c r="F340">
        <v>9032</v>
      </c>
      <c r="G340" t="s">
        <v>330</v>
      </c>
      <c r="H340">
        <v>337</v>
      </c>
      <c r="I340">
        <f t="shared" si="20"/>
        <v>11</v>
      </c>
      <c r="J340">
        <f t="shared" si="21"/>
        <v>0</v>
      </c>
      <c r="K340">
        <f t="shared" si="22"/>
        <v>29</v>
      </c>
      <c r="L340" t="str">
        <f t="shared" si="23"/>
        <v>Kentucky Thoroughbreds</v>
      </c>
      <c r="M340" t="str">
        <f>IF($F340=0,"",VLOOKUP($F340,'Draft List'!$D$4:$G$1177,M$2,FALSE))</f>
        <v>SP</v>
      </c>
      <c r="N340" t="str">
        <f>IF($F340=0,"",VLOOKUP($F340,'Draft List'!$D$4:$G$1177,N$2,FALSE))</f>
        <v>Chris</v>
      </c>
      <c r="O340" t="str">
        <f>IF($F340=0,"",VLOOKUP($F340,'Draft List'!$D$4:$G$1177,O$2,FALSE))</f>
        <v>Morgan</v>
      </c>
    </row>
    <row r="341" spans="1:15" x14ac:dyDescent="0.3">
      <c r="A341">
        <v>11</v>
      </c>
      <c r="B341">
        <v>0</v>
      </c>
      <c r="C341">
        <v>30</v>
      </c>
      <c r="D341" t="s">
        <v>261</v>
      </c>
      <c r="E341">
        <v>1</v>
      </c>
      <c r="F341">
        <v>8451</v>
      </c>
      <c r="G341" t="s">
        <v>330</v>
      </c>
      <c r="H341">
        <v>338</v>
      </c>
      <c r="I341">
        <f t="shared" si="20"/>
        <v>11</v>
      </c>
      <c r="J341">
        <f t="shared" si="21"/>
        <v>0</v>
      </c>
      <c r="K341">
        <f t="shared" si="22"/>
        <v>30</v>
      </c>
      <c r="L341" t="str">
        <f t="shared" si="23"/>
        <v>Arlington Bureaucrats</v>
      </c>
      <c r="M341" t="str">
        <f>IF($F341=0,"",VLOOKUP($F341,'Draft List'!$D$4:$G$1177,M$2,FALSE))</f>
        <v>1B</v>
      </c>
      <c r="N341" t="str">
        <f>IF($F341=0,"",VLOOKUP($F341,'Draft List'!$D$4:$G$1177,N$2,FALSE))</f>
        <v>Jeremy</v>
      </c>
      <c r="O341" t="str">
        <f>IF($F341=0,"",VLOOKUP($F341,'Draft List'!$D$4:$G$1177,O$2,FALSE))</f>
        <v>Parks</v>
      </c>
    </row>
    <row r="342" spans="1:15" x14ac:dyDescent="0.3">
      <c r="A342">
        <v>11</v>
      </c>
      <c r="B342">
        <v>0</v>
      </c>
      <c r="C342">
        <v>31</v>
      </c>
      <c r="D342" t="s">
        <v>833</v>
      </c>
      <c r="E342">
        <v>160</v>
      </c>
      <c r="F342">
        <v>7644</v>
      </c>
      <c r="G342" t="s">
        <v>330</v>
      </c>
      <c r="H342">
        <v>339</v>
      </c>
      <c r="I342">
        <f t="shared" si="20"/>
        <v>11</v>
      </c>
      <c r="J342">
        <f t="shared" si="21"/>
        <v>0</v>
      </c>
      <c r="K342">
        <f t="shared" si="22"/>
        <v>31</v>
      </c>
      <c r="L342" t="str">
        <f t="shared" si="23"/>
        <v>Niihama-shi Ghosts</v>
      </c>
      <c r="M342" t="str">
        <f>IF($F342=0,"",VLOOKUP($F342,'Draft List'!$D$4:$G$1177,M$2,FALSE))</f>
        <v>1B</v>
      </c>
      <c r="N342" t="str">
        <f>IF($F342=0,"",VLOOKUP($F342,'Draft List'!$D$4:$G$1177,N$2,FALSE))</f>
        <v>Enrique</v>
      </c>
      <c r="O342" t="str">
        <f>IF($F342=0,"",VLOOKUP($F342,'Draft List'!$D$4:$G$1177,O$2,FALSE))</f>
        <v>Ramírez</v>
      </c>
    </row>
    <row r="343" spans="1:15" x14ac:dyDescent="0.3">
      <c r="A343">
        <v>11</v>
      </c>
      <c r="B343">
        <v>0</v>
      </c>
      <c r="C343">
        <v>32</v>
      </c>
      <c r="D343" t="s">
        <v>835</v>
      </c>
      <c r="E343">
        <v>23</v>
      </c>
      <c r="F343">
        <v>6554</v>
      </c>
      <c r="G343" t="s">
        <v>330</v>
      </c>
      <c r="H343">
        <v>340</v>
      </c>
      <c r="I343">
        <f t="shared" si="20"/>
        <v>11</v>
      </c>
      <c r="J343">
        <f t="shared" si="21"/>
        <v>0</v>
      </c>
      <c r="K343">
        <f t="shared" si="22"/>
        <v>32</v>
      </c>
      <c r="L343" t="str">
        <f t="shared" si="23"/>
        <v>Tempe Knights</v>
      </c>
      <c r="M343" t="str">
        <f>IF($F343=0,"",VLOOKUP($F343,'Draft List'!$D$4:$G$1177,M$2,FALSE))</f>
        <v>CL</v>
      </c>
      <c r="N343" t="str">
        <f>IF($F343=0,"",VLOOKUP($F343,'Draft List'!$D$4:$G$1177,N$2,FALSE))</f>
        <v>Rich</v>
      </c>
      <c r="O343" t="str">
        <f>IF($F343=0,"",VLOOKUP($F343,'Draft List'!$D$4:$G$1177,O$2,FALSE))</f>
        <v>Kinnult</v>
      </c>
    </row>
    <row r="344" spans="1:15" x14ac:dyDescent="0.3">
      <c r="A344">
        <v>12</v>
      </c>
      <c r="B344">
        <v>0</v>
      </c>
      <c r="C344">
        <v>1</v>
      </c>
      <c r="D344" t="s">
        <v>832</v>
      </c>
      <c r="E344">
        <v>24</v>
      </c>
      <c r="F344">
        <v>10067</v>
      </c>
      <c r="G344" t="s">
        <v>330</v>
      </c>
      <c r="H344">
        <v>341</v>
      </c>
      <c r="I344">
        <f t="shared" si="20"/>
        <v>12</v>
      </c>
      <c r="J344">
        <f t="shared" si="21"/>
        <v>0</v>
      </c>
      <c r="K344">
        <f t="shared" si="22"/>
        <v>1</v>
      </c>
      <c r="L344" t="str">
        <f t="shared" si="23"/>
        <v>Yuma Arroyos</v>
      </c>
      <c r="M344" t="str">
        <f>IF($F344=0,"",VLOOKUP($F344,'Draft List'!$D$4:$G$1177,M$2,FALSE))</f>
        <v>RP</v>
      </c>
      <c r="N344" t="str">
        <f>IF($F344=0,"",VLOOKUP($F344,'Draft List'!$D$4:$G$1177,N$2,FALSE))</f>
        <v>Ken</v>
      </c>
      <c r="O344" t="str">
        <f>IF($F344=0,"",VLOOKUP($F344,'Draft List'!$D$4:$G$1177,O$2,FALSE))</f>
        <v>Nicholson</v>
      </c>
    </row>
    <row r="345" spans="1:15" x14ac:dyDescent="0.3">
      <c r="A345">
        <v>12</v>
      </c>
      <c r="B345">
        <v>0</v>
      </c>
      <c r="C345">
        <v>2</v>
      </c>
      <c r="D345" t="s">
        <v>263</v>
      </c>
      <c r="E345">
        <v>15</v>
      </c>
      <c r="F345">
        <v>7564</v>
      </c>
      <c r="G345" t="s">
        <v>330</v>
      </c>
      <c r="H345">
        <v>342</v>
      </c>
      <c r="I345">
        <f t="shared" si="20"/>
        <v>12</v>
      </c>
      <c r="J345">
        <f t="shared" si="21"/>
        <v>0</v>
      </c>
      <c r="K345">
        <f t="shared" si="22"/>
        <v>2</v>
      </c>
      <c r="L345" t="str">
        <f t="shared" si="23"/>
        <v>Duluth Warriors</v>
      </c>
      <c r="M345" t="str">
        <f>IF($F345=0,"",VLOOKUP($F345,'Draft List'!$D$4:$G$1177,M$2,FALSE))</f>
        <v>3B</v>
      </c>
      <c r="N345" t="str">
        <f>IF($F345=0,"",VLOOKUP($F345,'Draft List'!$D$4:$G$1177,N$2,FALSE))</f>
        <v>Enrique</v>
      </c>
      <c r="O345" t="str">
        <f>IF($F345=0,"",VLOOKUP($F345,'Draft List'!$D$4:$G$1177,O$2,FALSE))</f>
        <v>Rangel</v>
      </c>
    </row>
    <row r="346" spans="1:15" x14ac:dyDescent="0.3">
      <c r="A346">
        <v>12</v>
      </c>
      <c r="B346">
        <v>0</v>
      </c>
      <c r="C346">
        <v>3</v>
      </c>
      <c r="D346" t="s">
        <v>261</v>
      </c>
      <c r="E346">
        <v>1</v>
      </c>
      <c r="F346">
        <v>5288</v>
      </c>
      <c r="G346" t="s">
        <v>330</v>
      </c>
      <c r="H346">
        <v>343</v>
      </c>
      <c r="I346">
        <f t="shared" si="20"/>
        <v>12</v>
      </c>
      <c r="J346">
        <f t="shared" si="21"/>
        <v>0</v>
      </c>
      <c r="K346">
        <f t="shared" si="22"/>
        <v>3</v>
      </c>
      <c r="L346" t="str">
        <f t="shared" si="23"/>
        <v>Arlington Bureaucrats</v>
      </c>
      <c r="M346" t="str">
        <f>IF($F346=0,"",VLOOKUP($F346,'Draft List'!$D$4:$G$1177,M$2,FALSE))</f>
        <v>RF</v>
      </c>
      <c r="N346" t="str">
        <f>IF($F346=0,"",VLOOKUP($F346,'Draft List'!$D$4:$G$1177,N$2,FALSE))</f>
        <v>Jim</v>
      </c>
      <c r="O346" t="str">
        <f>IF($F346=0,"",VLOOKUP($F346,'Draft List'!$D$4:$G$1177,O$2,FALSE))</f>
        <v>Sam</v>
      </c>
    </row>
    <row r="347" spans="1:15" x14ac:dyDescent="0.3">
      <c r="A347">
        <v>12</v>
      </c>
      <c r="B347">
        <v>0</v>
      </c>
      <c r="C347">
        <v>4</v>
      </c>
      <c r="D347" t="s">
        <v>675</v>
      </c>
      <c r="E347">
        <v>4</v>
      </c>
      <c r="F347">
        <v>9787</v>
      </c>
      <c r="G347" t="s">
        <v>330</v>
      </c>
      <c r="H347">
        <v>344</v>
      </c>
      <c r="I347">
        <f t="shared" si="20"/>
        <v>12</v>
      </c>
      <c r="J347">
        <f t="shared" si="21"/>
        <v>0</v>
      </c>
      <c r="K347">
        <f t="shared" si="22"/>
        <v>4</v>
      </c>
      <c r="L347" t="str">
        <f t="shared" si="23"/>
        <v>Manchester Maulers</v>
      </c>
      <c r="M347" t="str">
        <f>IF($F347=0,"",VLOOKUP($F347,'Draft List'!$D$4:$G$1177,M$2,FALSE))</f>
        <v>3B</v>
      </c>
      <c r="N347" t="str">
        <f>IF($F347=0,"",VLOOKUP($F347,'Draft List'!$D$4:$G$1177,N$2,FALSE))</f>
        <v>Todd</v>
      </c>
      <c r="O347" t="str">
        <f>IF($F347=0,"",VLOOKUP($F347,'Draft List'!$D$4:$G$1177,O$2,FALSE))</f>
        <v>Proctor</v>
      </c>
    </row>
    <row r="348" spans="1:15" x14ac:dyDescent="0.3">
      <c r="A348">
        <v>12</v>
      </c>
      <c r="B348">
        <v>0</v>
      </c>
      <c r="C348">
        <v>5</v>
      </c>
      <c r="D348" t="s">
        <v>674</v>
      </c>
      <c r="E348">
        <v>7</v>
      </c>
      <c r="F348">
        <v>12315</v>
      </c>
      <c r="G348" t="s">
        <v>330</v>
      </c>
      <c r="H348">
        <v>345</v>
      </c>
      <c r="I348">
        <f t="shared" si="20"/>
        <v>12</v>
      </c>
      <c r="J348">
        <f t="shared" si="21"/>
        <v>0</v>
      </c>
      <c r="K348">
        <f t="shared" si="22"/>
        <v>5</v>
      </c>
      <c r="L348" t="str">
        <f t="shared" si="23"/>
        <v>Charleston Statesmen</v>
      </c>
      <c r="M348" t="str">
        <f>IF($F348=0,"",VLOOKUP($F348,'Draft List'!$D$4:$G$1177,M$2,FALSE))</f>
        <v>RP</v>
      </c>
      <c r="N348" t="str">
        <f>IF($F348=0,"",VLOOKUP($F348,'Draft List'!$D$4:$G$1177,N$2,FALSE))</f>
        <v>Pepe</v>
      </c>
      <c r="O348" t="str">
        <f>IF($F348=0,"",VLOOKUP($F348,'Draft List'!$D$4:$G$1177,O$2,FALSE))</f>
        <v>Adame</v>
      </c>
    </row>
    <row r="349" spans="1:15" x14ac:dyDescent="0.3">
      <c r="A349">
        <v>12</v>
      </c>
      <c r="B349">
        <v>0</v>
      </c>
      <c r="C349">
        <v>6</v>
      </c>
      <c r="D349" t="s">
        <v>546</v>
      </c>
      <c r="E349">
        <v>164</v>
      </c>
      <c r="F349">
        <v>7787</v>
      </c>
      <c r="G349" t="s">
        <v>330</v>
      </c>
      <c r="H349">
        <v>346</v>
      </c>
      <c r="I349">
        <f t="shared" si="20"/>
        <v>12</v>
      </c>
      <c r="J349">
        <f t="shared" si="21"/>
        <v>0</v>
      </c>
      <c r="K349">
        <f t="shared" si="22"/>
        <v>6</v>
      </c>
      <c r="L349" t="str">
        <f t="shared" si="23"/>
        <v>Scottish Claymores</v>
      </c>
      <c r="M349" t="str">
        <f>IF($F349=0,"",VLOOKUP($F349,'Draft List'!$D$4:$G$1177,M$2,FALSE))</f>
        <v>LF</v>
      </c>
      <c r="N349" t="str">
        <f>IF($F349=0,"",VLOOKUP($F349,'Draft List'!$D$4:$G$1177,N$2,FALSE))</f>
        <v>Guillermo</v>
      </c>
      <c r="O349" t="str">
        <f>IF($F349=0,"",VLOOKUP($F349,'Draft List'!$D$4:$G$1177,O$2,FALSE))</f>
        <v>Rey</v>
      </c>
    </row>
    <row r="350" spans="1:15" x14ac:dyDescent="0.3">
      <c r="A350">
        <v>12</v>
      </c>
      <c r="B350">
        <v>0</v>
      </c>
      <c r="C350">
        <v>7</v>
      </c>
      <c r="D350" t="s">
        <v>834</v>
      </c>
      <c r="E350">
        <v>13</v>
      </c>
      <c r="F350">
        <v>7686</v>
      </c>
      <c r="G350" t="s">
        <v>330</v>
      </c>
      <c r="H350">
        <v>347</v>
      </c>
      <c r="I350">
        <f t="shared" si="20"/>
        <v>12</v>
      </c>
      <c r="J350">
        <f t="shared" si="21"/>
        <v>0</v>
      </c>
      <c r="K350">
        <f t="shared" si="22"/>
        <v>7</v>
      </c>
      <c r="L350" t="str">
        <f t="shared" si="23"/>
        <v>Madison Malts</v>
      </c>
      <c r="M350" t="str">
        <f>IF($F350=0,"",VLOOKUP($F350,'Draft List'!$D$4:$G$1177,M$2,FALSE))</f>
        <v>SS</v>
      </c>
      <c r="N350" t="str">
        <f>IF($F350=0,"",VLOOKUP($F350,'Draft List'!$D$4:$G$1177,N$2,FALSE))</f>
        <v>Eddie</v>
      </c>
      <c r="O350" t="str">
        <f>IF($F350=0,"",VLOOKUP($F350,'Draft List'!$D$4:$G$1177,O$2,FALSE))</f>
        <v>Pierce</v>
      </c>
    </row>
    <row r="351" spans="1:15" x14ac:dyDescent="0.3">
      <c r="A351">
        <v>12</v>
      </c>
      <c r="B351">
        <v>0</v>
      </c>
      <c r="C351">
        <v>8</v>
      </c>
      <c r="D351" t="s">
        <v>271</v>
      </c>
      <c r="E351">
        <v>12</v>
      </c>
      <c r="F351">
        <v>5895</v>
      </c>
      <c r="G351" t="s">
        <v>330</v>
      </c>
      <c r="H351">
        <v>348</v>
      </c>
      <c r="I351">
        <f t="shared" si="20"/>
        <v>12</v>
      </c>
      <c r="J351">
        <f t="shared" si="21"/>
        <v>0</v>
      </c>
      <c r="K351">
        <f t="shared" si="22"/>
        <v>8</v>
      </c>
      <c r="L351" t="str">
        <f t="shared" si="23"/>
        <v>San Antonio Calzones of Laredo</v>
      </c>
      <c r="M351" t="str">
        <f>IF($F351=0,"",VLOOKUP($F351,'Draft List'!$D$4:$G$1177,M$2,FALSE))</f>
        <v>CL</v>
      </c>
      <c r="N351" t="str">
        <f>IF($F351=0,"",VLOOKUP($F351,'Draft List'!$D$4:$G$1177,N$2,FALSE))</f>
        <v>Yasushi</v>
      </c>
      <c r="O351" t="str">
        <f>IF($F351=0,"",VLOOKUP($F351,'Draft List'!$D$4:$G$1177,O$2,FALSE))</f>
        <v>Sasaki</v>
      </c>
    </row>
    <row r="352" spans="1:15" x14ac:dyDescent="0.3">
      <c r="A352">
        <v>12</v>
      </c>
      <c r="B352">
        <v>0</v>
      </c>
      <c r="C352">
        <v>9</v>
      </c>
      <c r="D352" t="s">
        <v>833</v>
      </c>
      <c r="E352">
        <v>160</v>
      </c>
      <c r="F352">
        <v>11552</v>
      </c>
      <c r="G352" t="s">
        <v>330</v>
      </c>
      <c r="H352">
        <v>349</v>
      </c>
      <c r="I352">
        <f t="shared" si="20"/>
        <v>12</v>
      </c>
      <c r="J352">
        <f t="shared" si="21"/>
        <v>0</v>
      </c>
      <c r="K352">
        <f t="shared" si="22"/>
        <v>9</v>
      </c>
      <c r="L352" t="str">
        <f t="shared" si="23"/>
        <v>Niihama-shi Ghosts</v>
      </c>
      <c r="M352" t="str">
        <f>IF($F352=0,"",VLOOKUP($F352,'Draft List'!$D$4:$G$1177,M$2,FALSE))</f>
        <v>SP</v>
      </c>
      <c r="N352" t="str">
        <f>IF($F352=0,"",VLOOKUP($F352,'Draft List'!$D$4:$G$1177,N$2,FALSE))</f>
        <v>Manuel</v>
      </c>
      <c r="O352" t="str">
        <f>IF($F352=0,"",VLOOKUP($F352,'Draft List'!$D$4:$G$1177,O$2,FALSE))</f>
        <v>Santana</v>
      </c>
    </row>
    <row r="353" spans="1:15" x14ac:dyDescent="0.3">
      <c r="A353">
        <v>12</v>
      </c>
      <c r="B353">
        <v>0</v>
      </c>
      <c r="C353">
        <v>10</v>
      </c>
      <c r="D353" t="s">
        <v>835</v>
      </c>
      <c r="E353">
        <v>23</v>
      </c>
      <c r="F353">
        <v>6941</v>
      </c>
      <c r="G353" t="s">
        <v>330</v>
      </c>
      <c r="H353">
        <v>350</v>
      </c>
      <c r="I353">
        <f t="shared" si="20"/>
        <v>12</v>
      </c>
      <c r="J353">
        <f t="shared" si="21"/>
        <v>0</v>
      </c>
      <c r="K353">
        <f t="shared" si="22"/>
        <v>10</v>
      </c>
      <c r="L353" t="str">
        <f t="shared" si="23"/>
        <v>Tempe Knights</v>
      </c>
      <c r="M353" t="str">
        <f>IF($F353=0,"",VLOOKUP($F353,'Draft List'!$D$4:$G$1177,M$2,FALSE))</f>
        <v>CF</v>
      </c>
      <c r="N353" t="str">
        <f>IF($F353=0,"",VLOOKUP($F353,'Draft List'!$D$4:$G$1177,N$2,FALSE))</f>
        <v>Kyle</v>
      </c>
      <c r="O353" t="str">
        <f>IF($F353=0,"",VLOOKUP($F353,'Draft List'!$D$4:$G$1177,O$2,FALSE))</f>
        <v>Sims</v>
      </c>
    </row>
    <row r="354" spans="1:15" x14ac:dyDescent="0.3">
      <c r="A354">
        <v>12</v>
      </c>
      <c r="B354">
        <v>0</v>
      </c>
      <c r="C354">
        <v>11</v>
      </c>
      <c r="D354" t="s">
        <v>545</v>
      </c>
      <c r="E354">
        <v>2</v>
      </c>
      <c r="F354">
        <v>7636</v>
      </c>
      <c r="G354" t="s">
        <v>330</v>
      </c>
      <c r="H354">
        <v>351</v>
      </c>
      <c r="I354">
        <f t="shared" si="20"/>
        <v>12</v>
      </c>
      <c r="J354">
        <f t="shared" si="21"/>
        <v>0</v>
      </c>
      <c r="K354">
        <f t="shared" si="22"/>
        <v>11</v>
      </c>
      <c r="L354" t="str">
        <f t="shared" si="23"/>
        <v>Amsterdam Lions</v>
      </c>
      <c r="M354" t="str">
        <f>IF($F354=0,"",VLOOKUP($F354,'Draft List'!$D$4:$G$1177,M$2,FALSE))</f>
        <v>SP</v>
      </c>
      <c r="N354" t="str">
        <f>IF($F354=0,"",VLOOKUP($F354,'Draft List'!$D$4:$G$1177,N$2,FALSE))</f>
        <v>Jon</v>
      </c>
      <c r="O354" t="str">
        <f>IF($F354=0,"",VLOOKUP($F354,'Draft List'!$D$4:$G$1177,O$2,FALSE))</f>
        <v>Bunch</v>
      </c>
    </row>
    <row r="355" spans="1:15" x14ac:dyDescent="0.3">
      <c r="A355">
        <v>12</v>
      </c>
      <c r="B355">
        <v>0</v>
      </c>
      <c r="C355">
        <v>12</v>
      </c>
      <c r="D355" t="s">
        <v>552</v>
      </c>
      <c r="E355">
        <v>167</v>
      </c>
      <c r="F355">
        <v>9592</v>
      </c>
      <c r="G355" t="s">
        <v>330</v>
      </c>
      <c r="H355">
        <v>352</v>
      </c>
      <c r="I355">
        <f t="shared" si="20"/>
        <v>12</v>
      </c>
      <c r="J355">
        <f t="shared" si="21"/>
        <v>0</v>
      </c>
      <c r="K355">
        <f t="shared" si="22"/>
        <v>12</v>
      </c>
      <c r="L355" t="str">
        <f t="shared" si="23"/>
        <v>Okinawa Shisa</v>
      </c>
      <c r="M355" t="str">
        <f>IF($F355=0,"",VLOOKUP($F355,'Draft List'!$D$4:$G$1177,M$2,FALSE))</f>
        <v>C</v>
      </c>
      <c r="N355" t="str">
        <f>IF($F355=0,"",VLOOKUP($F355,'Draft List'!$D$4:$G$1177,N$2,FALSE))</f>
        <v>Kirby</v>
      </c>
      <c r="O355" t="str">
        <f>IF($F355=0,"",VLOOKUP($F355,'Draft List'!$D$4:$G$1177,O$2,FALSE))</f>
        <v>Mosley</v>
      </c>
    </row>
    <row r="356" spans="1:15" x14ac:dyDescent="0.3">
      <c r="A356">
        <v>12</v>
      </c>
      <c r="B356">
        <v>0</v>
      </c>
      <c r="C356">
        <v>13</v>
      </c>
      <c r="D356" t="s">
        <v>547</v>
      </c>
      <c r="E356">
        <v>166</v>
      </c>
      <c r="F356">
        <v>9784</v>
      </c>
      <c r="G356" t="s">
        <v>330</v>
      </c>
      <c r="H356">
        <v>353</v>
      </c>
      <c r="I356">
        <f t="shared" si="20"/>
        <v>12</v>
      </c>
      <c r="J356">
        <f t="shared" si="21"/>
        <v>0</v>
      </c>
      <c r="K356">
        <f t="shared" si="22"/>
        <v>13</v>
      </c>
      <c r="L356" t="str">
        <f t="shared" si="23"/>
        <v>Toyama Wind Dancers</v>
      </c>
      <c r="M356" t="str">
        <f>IF($F356=0,"",VLOOKUP($F356,'Draft List'!$D$4:$G$1177,M$2,FALSE))</f>
        <v>RP</v>
      </c>
      <c r="N356" t="str">
        <f>IF($F356=0,"",VLOOKUP($F356,'Draft List'!$D$4:$G$1177,N$2,FALSE))</f>
        <v>Oda</v>
      </c>
      <c r="O356" t="str">
        <f>IF($F356=0,"",VLOOKUP($F356,'Draft List'!$D$4:$G$1177,O$2,FALSE))</f>
        <v>Aoki</v>
      </c>
    </row>
    <row r="357" spans="1:15" x14ac:dyDescent="0.3">
      <c r="A357">
        <v>12</v>
      </c>
      <c r="B357">
        <v>0</v>
      </c>
      <c r="C357">
        <v>14</v>
      </c>
      <c r="D357" t="s">
        <v>255</v>
      </c>
      <c r="E357">
        <v>21</v>
      </c>
      <c r="F357">
        <v>6165</v>
      </c>
      <c r="G357" t="s">
        <v>330</v>
      </c>
      <c r="H357">
        <v>354</v>
      </c>
      <c r="I357">
        <f t="shared" si="20"/>
        <v>12</v>
      </c>
      <c r="J357">
        <f t="shared" si="21"/>
        <v>0</v>
      </c>
      <c r="K357">
        <f t="shared" si="22"/>
        <v>14</v>
      </c>
      <c r="L357" t="str">
        <f t="shared" si="23"/>
        <v>Palm Springs Codgers</v>
      </c>
      <c r="M357" t="str">
        <f>IF($F357=0,"",VLOOKUP($F357,'Draft List'!$D$4:$G$1177,M$2,FALSE))</f>
        <v>LF</v>
      </c>
      <c r="N357" t="str">
        <f>IF($F357=0,"",VLOOKUP($F357,'Draft List'!$D$4:$G$1177,N$2,FALSE))</f>
        <v>Chris</v>
      </c>
      <c r="O357" t="str">
        <f>IF($F357=0,"",VLOOKUP($F357,'Draft List'!$D$4:$G$1177,O$2,FALSE))</f>
        <v>Reyes</v>
      </c>
    </row>
    <row r="358" spans="1:15" x14ac:dyDescent="0.3">
      <c r="A358">
        <v>12</v>
      </c>
      <c r="B358">
        <v>0</v>
      </c>
      <c r="C358">
        <v>15</v>
      </c>
      <c r="D358" t="s">
        <v>260</v>
      </c>
      <c r="E358">
        <v>3</v>
      </c>
      <c r="F358">
        <v>8175</v>
      </c>
      <c r="G358" t="s">
        <v>330</v>
      </c>
      <c r="H358">
        <v>355</v>
      </c>
      <c r="I358">
        <f t="shared" si="20"/>
        <v>12</v>
      </c>
      <c r="J358">
        <f t="shared" si="21"/>
        <v>0</v>
      </c>
      <c r="K358">
        <f t="shared" si="22"/>
        <v>15</v>
      </c>
      <c r="L358" t="str">
        <f t="shared" si="23"/>
        <v>London Underground</v>
      </c>
      <c r="M358" t="str">
        <f>IF($F358=0,"",VLOOKUP($F358,'Draft List'!$D$4:$G$1177,M$2,FALSE))</f>
        <v>2B</v>
      </c>
      <c r="N358" t="str">
        <f>IF($F358=0,"",VLOOKUP($F358,'Draft List'!$D$4:$G$1177,N$2,FALSE))</f>
        <v>Michael</v>
      </c>
      <c r="O358" t="str">
        <f>IF($F358=0,"",VLOOKUP($F358,'Draft List'!$D$4:$G$1177,O$2,FALSE))</f>
        <v>Corrigan</v>
      </c>
    </row>
    <row r="359" spans="1:15" x14ac:dyDescent="0.3">
      <c r="A359">
        <v>12</v>
      </c>
      <c r="B359">
        <v>0</v>
      </c>
      <c r="C359">
        <v>16</v>
      </c>
      <c r="D359" t="s">
        <v>253</v>
      </c>
      <c r="E359">
        <v>22</v>
      </c>
      <c r="F359">
        <v>12774</v>
      </c>
      <c r="G359" t="s">
        <v>330</v>
      </c>
      <c r="H359">
        <v>356</v>
      </c>
      <c r="I359">
        <f t="shared" si="20"/>
        <v>12</v>
      </c>
      <c r="J359">
        <f t="shared" si="21"/>
        <v>0</v>
      </c>
      <c r="K359">
        <f t="shared" si="22"/>
        <v>16</v>
      </c>
      <c r="L359" t="str">
        <f t="shared" si="23"/>
        <v>Reno Zephyrs</v>
      </c>
      <c r="M359" t="str">
        <f>IF($F359=0,"",VLOOKUP($F359,'Draft List'!$D$4:$G$1177,M$2,FALSE))</f>
        <v>CF</v>
      </c>
      <c r="N359" t="str">
        <f>IF($F359=0,"",VLOOKUP($F359,'Draft List'!$D$4:$G$1177,N$2,FALSE))</f>
        <v>Luke</v>
      </c>
      <c r="O359" t="str">
        <f>IF($F359=0,"",VLOOKUP($F359,'Draft List'!$D$4:$G$1177,O$2,FALSE))</f>
        <v>MacIan</v>
      </c>
    </row>
    <row r="360" spans="1:15" x14ac:dyDescent="0.3">
      <c r="A360">
        <v>12</v>
      </c>
      <c r="B360">
        <v>0</v>
      </c>
      <c r="C360">
        <v>17</v>
      </c>
      <c r="D360" t="s">
        <v>252</v>
      </c>
      <c r="E360">
        <v>19</v>
      </c>
      <c r="F360">
        <v>13583</v>
      </c>
      <c r="G360" t="s">
        <v>330</v>
      </c>
      <c r="H360">
        <v>357</v>
      </c>
      <c r="I360">
        <f t="shared" si="20"/>
        <v>12</v>
      </c>
      <c r="J360">
        <f t="shared" si="21"/>
        <v>0</v>
      </c>
      <c r="K360">
        <f t="shared" si="22"/>
        <v>17</v>
      </c>
      <c r="L360" t="str">
        <f t="shared" si="23"/>
        <v>Aurora Borealis</v>
      </c>
      <c r="M360" t="str">
        <f>IF($F360=0,"",VLOOKUP($F360,'Draft List'!$D$4:$G$1177,M$2,FALSE))</f>
        <v>CL</v>
      </c>
      <c r="N360" t="str">
        <f>IF($F360=0,"",VLOOKUP($F360,'Draft List'!$D$4:$G$1177,N$2,FALSE))</f>
        <v>Trevor</v>
      </c>
      <c r="O360" t="str">
        <f>IF($F360=0,"",VLOOKUP($F360,'Draft List'!$D$4:$G$1177,O$2,FALSE))</f>
        <v>Olds</v>
      </c>
    </row>
    <row r="361" spans="1:15" x14ac:dyDescent="0.3">
      <c r="A361">
        <v>12</v>
      </c>
      <c r="B361">
        <v>0</v>
      </c>
      <c r="C361">
        <v>18</v>
      </c>
      <c r="D361" t="s">
        <v>262</v>
      </c>
      <c r="E361">
        <v>14</v>
      </c>
      <c r="F361">
        <v>11905</v>
      </c>
      <c r="G361" t="s">
        <v>330</v>
      </c>
      <c r="H361">
        <v>358</v>
      </c>
      <c r="I361">
        <f t="shared" si="20"/>
        <v>12</v>
      </c>
      <c r="J361">
        <f t="shared" si="21"/>
        <v>0</v>
      </c>
      <c r="K361">
        <f t="shared" si="22"/>
        <v>18</v>
      </c>
      <c r="L361" t="str">
        <f t="shared" si="23"/>
        <v>Crystal Lake Sandgnats</v>
      </c>
      <c r="M361" t="str">
        <f>IF($F361=0,"",VLOOKUP($F361,'Draft List'!$D$4:$G$1177,M$2,FALSE))</f>
        <v>RF</v>
      </c>
      <c r="N361" t="str">
        <f>IF($F361=0,"",VLOOKUP($F361,'Draft List'!$D$4:$G$1177,N$2,FALSE))</f>
        <v>Ryoma</v>
      </c>
      <c r="O361" t="str">
        <f>IF($F361=0,"",VLOOKUP($F361,'Draft List'!$D$4:$G$1177,O$2,FALSE))</f>
        <v>Yamamoto</v>
      </c>
    </row>
    <row r="362" spans="1:15" ht="15.75" customHeight="1" x14ac:dyDescent="0.3">
      <c r="A362">
        <v>12</v>
      </c>
      <c r="B362">
        <v>0</v>
      </c>
      <c r="C362">
        <v>19</v>
      </c>
      <c r="D362" t="s">
        <v>256</v>
      </c>
      <c r="E362">
        <v>17</v>
      </c>
      <c r="F362">
        <v>6413</v>
      </c>
      <c r="G362" t="s">
        <v>330</v>
      </c>
      <c r="H362">
        <v>359</v>
      </c>
      <c r="I362">
        <f t="shared" si="20"/>
        <v>12</v>
      </c>
      <c r="J362">
        <f t="shared" si="21"/>
        <v>0</v>
      </c>
      <c r="K362">
        <f t="shared" si="22"/>
        <v>19</v>
      </c>
      <c r="L362" t="str">
        <f t="shared" si="23"/>
        <v>Kalamazoo Badgers</v>
      </c>
      <c r="M362" t="str">
        <f>IF($F362=0,"",VLOOKUP($F362,'Draft List'!$D$4:$G$1177,M$2,FALSE))</f>
        <v>SP</v>
      </c>
      <c r="N362" t="str">
        <f>IF($F362=0,"",VLOOKUP($F362,'Draft List'!$D$4:$G$1177,N$2,FALSE))</f>
        <v>Yoriyoshi</v>
      </c>
      <c r="O362" t="str">
        <f>IF($F362=0,"",VLOOKUP($F362,'Draft List'!$D$4:$G$1177,O$2,FALSE))</f>
        <v>Inoue</v>
      </c>
    </row>
    <row r="363" spans="1:15" x14ac:dyDescent="0.3">
      <c r="A363">
        <v>12</v>
      </c>
      <c r="B363">
        <v>0</v>
      </c>
      <c r="C363">
        <v>20</v>
      </c>
      <c r="D363" t="s">
        <v>266</v>
      </c>
      <c r="E363">
        <v>8</v>
      </c>
      <c r="F363">
        <v>10502</v>
      </c>
      <c r="G363" t="s">
        <v>330</v>
      </c>
      <c r="H363">
        <v>360</v>
      </c>
      <c r="I363">
        <f t="shared" si="20"/>
        <v>12</v>
      </c>
      <c r="J363">
        <f t="shared" si="21"/>
        <v>0</v>
      </c>
      <c r="K363">
        <f t="shared" si="22"/>
        <v>20</v>
      </c>
      <c r="L363" t="str">
        <f t="shared" si="23"/>
        <v>New Orleans Trendsetters</v>
      </c>
      <c r="M363" t="str">
        <f>IF($F363=0,"",VLOOKUP($F363,'Draft List'!$D$4:$G$1177,M$2,FALSE))</f>
        <v>RF</v>
      </c>
      <c r="N363" t="str">
        <f>IF($F363=0,"",VLOOKUP($F363,'Draft List'!$D$4:$G$1177,N$2,FALSE))</f>
        <v>Paul</v>
      </c>
      <c r="O363" t="str">
        <f>IF($F363=0,"",VLOOKUP($F363,'Draft List'!$D$4:$G$1177,O$2,FALSE))</f>
        <v>Hicks</v>
      </c>
    </row>
    <row r="364" spans="1:15" x14ac:dyDescent="0.3">
      <c r="A364">
        <v>12</v>
      </c>
      <c r="B364">
        <v>0</v>
      </c>
      <c r="C364">
        <v>21</v>
      </c>
      <c r="D364" t="s">
        <v>836</v>
      </c>
      <c r="E364">
        <v>9</v>
      </c>
      <c r="F364">
        <v>8833</v>
      </c>
      <c r="G364" t="s">
        <v>330</v>
      </c>
      <c r="H364">
        <v>361</v>
      </c>
      <c r="I364">
        <f t="shared" si="20"/>
        <v>12</v>
      </c>
      <c r="J364">
        <f t="shared" si="21"/>
        <v>0</v>
      </c>
      <c r="K364">
        <f t="shared" si="22"/>
        <v>21</v>
      </c>
      <c r="L364" t="str">
        <f t="shared" si="23"/>
        <v>Florida Farstriders</v>
      </c>
      <c r="M364" t="str">
        <f>IF($F364=0,"",VLOOKUP($F364,'Draft List'!$D$4:$G$1177,M$2,FALSE))</f>
        <v>LF</v>
      </c>
      <c r="N364" t="str">
        <f>IF($F364=0,"",VLOOKUP($F364,'Draft List'!$D$4:$G$1177,N$2,FALSE))</f>
        <v>Vicente</v>
      </c>
      <c r="O364" t="str">
        <f>IF($F364=0,"",VLOOKUP($F364,'Draft List'!$D$4:$G$1177,O$2,FALSE))</f>
        <v>Morales</v>
      </c>
    </row>
    <row r="365" spans="1:15" x14ac:dyDescent="0.3">
      <c r="A365">
        <v>12</v>
      </c>
      <c r="B365">
        <v>0</v>
      </c>
      <c r="C365">
        <v>22</v>
      </c>
      <c r="D365" t="s">
        <v>264</v>
      </c>
      <c r="E365">
        <v>20</v>
      </c>
      <c r="F365">
        <v>7828</v>
      </c>
      <c r="G365" t="s">
        <v>330</v>
      </c>
      <c r="H365">
        <v>362</v>
      </c>
      <c r="I365">
        <f t="shared" si="20"/>
        <v>12</v>
      </c>
      <c r="J365">
        <f t="shared" si="21"/>
        <v>0</v>
      </c>
      <c r="K365">
        <f t="shared" si="22"/>
        <v>22</v>
      </c>
      <c r="L365" t="str">
        <f t="shared" si="23"/>
        <v>Bakersfield Bears</v>
      </c>
      <c r="M365" t="str">
        <f>IF($F365=0,"",VLOOKUP($F365,'Draft List'!$D$4:$G$1177,M$2,FALSE))</f>
        <v>RP</v>
      </c>
      <c r="N365" t="str">
        <f>IF($F365=0,"",VLOOKUP($F365,'Draft List'!$D$4:$G$1177,N$2,FALSE))</f>
        <v>Victor</v>
      </c>
      <c r="O365" t="str">
        <f>IF($F365=0,"",VLOOKUP($F365,'Draft List'!$D$4:$G$1177,O$2,FALSE))</f>
        <v>Davis</v>
      </c>
    </row>
    <row r="366" spans="1:15" x14ac:dyDescent="0.3">
      <c r="A366">
        <v>12</v>
      </c>
      <c r="B366">
        <v>0</v>
      </c>
      <c r="C366">
        <v>23</v>
      </c>
      <c r="D366" t="s">
        <v>267</v>
      </c>
      <c r="E366">
        <v>16</v>
      </c>
      <c r="F366">
        <v>9363</v>
      </c>
      <c r="G366" t="s">
        <v>330</v>
      </c>
      <c r="H366">
        <v>363</v>
      </c>
      <c r="I366">
        <f t="shared" si="20"/>
        <v>12</v>
      </c>
      <c r="J366">
        <f t="shared" si="21"/>
        <v>0</v>
      </c>
      <c r="K366">
        <f t="shared" si="22"/>
        <v>23</v>
      </c>
      <c r="L366" t="str">
        <f t="shared" si="23"/>
        <v>Fargo Dinosaurs</v>
      </c>
      <c r="M366" t="str">
        <f>IF($F366=0,"",VLOOKUP($F366,'Draft List'!$D$4:$G$1177,M$2,FALSE))</f>
        <v>LF</v>
      </c>
      <c r="N366" t="str">
        <f>IF($F366=0,"",VLOOKUP($F366,'Draft List'!$D$4:$G$1177,N$2,FALSE))</f>
        <v>Larry</v>
      </c>
      <c r="O366" t="str">
        <f>IF($F366=0,"",VLOOKUP($F366,'Draft List'!$D$4:$G$1177,O$2,FALSE))</f>
        <v>Thompson</v>
      </c>
    </row>
    <row r="367" spans="1:15" x14ac:dyDescent="0.3">
      <c r="A367">
        <v>12</v>
      </c>
      <c r="B367">
        <v>0</v>
      </c>
      <c r="C367">
        <v>24</v>
      </c>
      <c r="D367" t="s">
        <v>551</v>
      </c>
      <c r="E367">
        <v>18</v>
      </c>
      <c r="F367">
        <v>7221</v>
      </c>
      <c r="G367" t="s">
        <v>330</v>
      </c>
      <c r="H367">
        <v>364</v>
      </c>
      <c r="I367">
        <f t="shared" si="20"/>
        <v>12</v>
      </c>
      <c r="J367">
        <f t="shared" si="21"/>
        <v>0</v>
      </c>
      <c r="K367">
        <f t="shared" si="22"/>
        <v>24</v>
      </c>
      <c r="L367" t="str">
        <f t="shared" si="23"/>
        <v>Hartford Harpoon</v>
      </c>
      <c r="M367" t="str">
        <f>IF($F367=0,"",VLOOKUP($F367,'Draft List'!$D$4:$G$1177,M$2,FALSE))</f>
        <v>RP</v>
      </c>
      <c r="N367" t="str">
        <f>IF($F367=0,"",VLOOKUP($F367,'Draft List'!$D$4:$G$1177,N$2,FALSE))</f>
        <v>Duane</v>
      </c>
      <c r="O367" t="str">
        <f>IF($F367=0,"",VLOOKUP($F367,'Draft List'!$D$4:$G$1177,O$2,FALSE))</f>
        <v>Anderson</v>
      </c>
    </row>
    <row r="368" spans="1:15" x14ac:dyDescent="0.3">
      <c r="A368">
        <v>12</v>
      </c>
      <c r="B368">
        <v>0</v>
      </c>
      <c r="C368">
        <v>25</v>
      </c>
      <c r="D368" t="s">
        <v>544</v>
      </c>
      <c r="E368">
        <v>162</v>
      </c>
      <c r="F368">
        <v>12893</v>
      </c>
      <c r="G368" t="s">
        <v>330</v>
      </c>
      <c r="H368">
        <v>365</v>
      </c>
      <c r="I368">
        <f t="shared" si="20"/>
        <v>12</v>
      </c>
      <c r="J368">
        <f t="shared" si="21"/>
        <v>0</v>
      </c>
      <c r="K368">
        <f t="shared" si="22"/>
        <v>25</v>
      </c>
      <c r="L368" t="str">
        <f t="shared" si="23"/>
        <v>San Juan Coqui</v>
      </c>
      <c r="M368" t="str">
        <f>IF($F368=0,"",VLOOKUP($F368,'Draft List'!$D$4:$G$1177,M$2,FALSE))</f>
        <v>2B</v>
      </c>
      <c r="N368" t="str">
        <f>IF($F368=0,"",VLOOKUP($F368,'Draft List'!$D$4:$G$1177,N$2,FALSE))</f>
        <v>Karl</v>
      </c>
      <c r="O368" t="str">
        <f>IF($F368=0,"",VLOOKUP($F368,'Draft List'!$D$4:$G$1177,O$2,FALSE))</f>
        <v>Shaw</v>
      </c>
    </row>
    <row r="369" spans="1:15" x14ac:dyDescent="0.3">
      <c r="A369">
        <v>12</v>
      </c>
      <c r="B369">
        <v>0</v>
      </c>
      <c r="C369">
        <v>26</v>
      </c>
      <c r="D369" t="s">
        <v>549</v>
      </c>
      <c r="E369">
        <v>163</v>
      </c>
      <c r="F369">
        <v>13859</v>
      </c>
      <c r="G369" t="s">
        <v>330</v>
      </c>
      <c r="H369">
        <v>366</v>
      </c>
      <c r="I369">
        <f t="shared" si="20"/>
        <v>12</v>
      </c>
      <c r="J369">
        <f t="shared" si="21"/>
        <v>0</v>
      </c>
      <c r="K369">
        <f t="shared" si="22"/>
        <v>26</v>
      </c>
      <c r="L369" t="str">
        <f t="shared" si="23"/>
        <v>Havana Leones</v>
      </c>
      <c r="M369" t="str">
        <f>IF($F369=0,"",VLOOKUP($F369,'Draft List'!$D$4:$G$1177,M$2,FALSE))</f>
        <v>SP</v>
      </c>
      <c r="N369" t="str">
        <f>IF($F369=0,"",VLOOKUP($F369,'Draft List'!$D$4:$G$1177,N$2,FALSE))</f>
        <v>Yorikane</v>
      </c>
      <c r="O369" t="str">
        <f>IF($F369=0,"",VLOOKUP($F369,'Draft List'!$D$4:$G$1177,O$2,FALSE))</f>
        <v>Nakano</v>
      </c>
    </row>
    <row r="370" spans="1:15" x14ac:dyDescent="0.3">
      <c r="A370">
        <v>12</v>
      </c>
      <c r="B370">
        <v>0</v>
      </c>
      <c r="C370">
        <v>27</v>
      </c>
      <c r="D370" t="s">
        <v>548</v>
      </c>
      <c r="E370">
        <v>159</v>
      </c>
      <c r="F370">
        <v>10022</v>
      </c>
      <c r="G370" t="s">
        <v>330</v>
      </c>
      <c r="H370">
        <v>367</v>
      </c>
      <c r="I370">
        <f t="shared" si="20"/>
        <v>12</v>
      </c>
      <c r="J370">
        <f t="shared" ref="J370:J399" si="24">B370</f>
        <v>0</v>
      </c>
      <c r="K370">
        <f t="shared" ref="K370:K399" si="25">C370</f>
        <v>27</v>
      </c>
      <c r="L370" t="str">
        <f t="shared" ref="L370:L399" si="26">D370</f>
        <v>Neo-Tokyo Akira</v>
      </c>
      <c r="M370" t="str">
        <f>IF($F370=0,"",VLOOKUP($F370,'Draft List'!$D$4:$G$1177,M$2,FALSE))</f>
        <v>SP</v>
      </c>
      <c r="N370" t="str">
        <f>IF($F370=0,"",VLOOKUP($F370,'Draft List'!$D$4:$G$1177,N$2,FALSE))</f>
        <v>Sozen</v>
      </c>
      <c r="O370" t="str">
        <f>IF($F370=0,"",VLOOKUP($F370,'Draft List'!$D$4:$G$1177,O$2,FALSE))</f>
        <v>Kato</v>
      </c>
    </row>
    <row r="371" spans="1:15" x14ac:dyDescent="0.3">
      <c r="A371">
        <v>12</v>
      </c>
      <c r="B371">
        <v>0</v>
      </c>
      <c r="C371">
        <v>28</v>
      </c>
      <c r="D371" t="s">
        <v>550</v>
      </c>
      <c r="E371">
        <v>161</v>
      </c>
      <c r="F371">
        <v>6311</v>
      </c>
      <c r="G371" t="s">
        <v>330</v>
      </c>
      <c r="H371">
        <v>368</v>
      </c>
      <c r="I371">
        <f t="shared" si="20"/>
        <v>12</v>
      </c>
      <c r="J371">
        <f t="shared" si="24"/>
        <v>0</v>
      </c>
      <c r="K371">
        <f t="shared" si="25"/>
        <v>28</v>
      </c>
      <c r="L371" t="str">
        <f t="shared" si="26"/>
        <v>Shin Seiki Evas</v>
      </c>
      <c r="M371" t="str">
        <f>IF($F371=0,"",VLOOKUP($F371,'Draft List'!$D$4:$G$1177,M$2,FALSE))</f>
        <v>C</v>
      </c>
      <c r="N371" t="str">
        <f>IF($F371=0,"",VLOOKUP($F371,'Draft List'!$D$4:$G$1177,N$2,FALSE))</f>
        <v>Juan</v>
      </c>
      <c r="O371" t="str">
        <f>IF($F371=0,"",VLOOKUP($F371,'Draft List'!$D$4:$G$1177,O$2,FALSE))</f>
        <v>Guerra</v>
      </c>
    </row>
    <row r="372" spans="1:15" x14ac:dyDescent="0.3">
      <c r="A372">
        <v>12</v>
      </c>
      <c r="B372">
        <v>0</v>
      </c>
      <c r="C372">
        <v>29</v>
      </c>
      <c r="D372" t="s">
        <v>259</v>
      </c>
      <c r="E372">
        <v>10</v>
      </c>
      <c r="F372">
        <v>8931</v>
      </c>
      <c r="G372" t="s">
        <v>330</v>
      </c>
      <c r="H372">
        <v>369</v>
      </c>
      <c r="I372">
        <f t="shared" si="20"/>
        <v>12</v>
      </c>
      <c r="J372">
        <f t="shared" si="24"/>
        <v>0</v>
      </c>
      <c r="K372">
        <f t="shared" si="25"/>
        <v>29</v>
      </c>
      <c r="L372" t="str">
        <f t="shared" si="26"/>
        <v>Kentucky Thoroughbreds</v>
      </c>
      <c r="M372" t="str">
        <f>IF($F372=0,"",VLOOKUP($F372,'Draft List'!$D$4:$G$1177,M$2,FALSE))</f>
        <v>SP</v>
      </c>
      <c r="N372" t="str">
        <f>IF($F372=0,"",VLOOKUP($F372,'Draft List'!$D$4:$G$1177,N$2,FALSE))</f>
        <v>Fred</v>
      </c>
      <c r="O372" t="str">
        <f>IF($F372=0,"",VLOOKUP($F372,'Draft List'!$D$4:$G$1177,O$2,FALSE))</f>
        <v>Walker</v>
      </c>
    </row>
    <row r="373" spans="1:15" x14ac:dyDescent="0.3">
      <c r="A373">
        <v>12</v>
      </c>
      <c r="B373">
        <v>0</v>
      </c>
      <c r="C373">
        <v>30</v>
      </c>
      <c r="D373" t="s">
        <v>544</v>
      </c>
      <c r="E373">
        <v>162</v>
      </c>
      <c r="F373">
        <v>12184</v>
      </c>
      <c r="G373" t="s">
        <v>330</v>
      </c>
      <c r="H373">
        <v>370</v>
      </c>
      <c r="I373">
        <f t="shared" si="20"/>
        <v>12</v>
      </c>
      <c r="J373">
        <f t="shared" si="24"/>
        <v>0</v>
      </c>
      <c r="K373">
        <f t="shared" si="25"/>
        <v>30</v>
      </c>
      <c r="L373" t="str">
        <f t="shared" si="26"/>
        <v>San Juan Coqui</v>
      </c>
      <c r="M373" t="str">
        <f>IF($F373=0,"",VLOOKUP($F373,'Draft List'!$D$4:$G$1177,M$2,FALSE))</f>
        <v>RP</v>
      </c>
      <c r="N373" t="str">
        <f>IF($F373=0,"",VLOOKUP($F373,'Draft List'!$D$4:$G$1177,N$2,FALSE))</f>
        <v>Pete</v>
      </c>
      <c r="O373" t="str">
        <f>IF($F373=0,"",VLOOKUP($F373,'Draft List'!$D$4:$G$1177,O$2,FALSE))</f>
        <v>Grady</v>
      </c>
    </row>
    <row r="374" spans="1:15" x14ac:dyDescent="0.3">
      <c r="A374">
        <v>12</v>
      </c>
      <c r="B374">
        <v>0</v>
      </c>
      <c r="C374">
        <v>31</v>
      </c>
      <c r="D374" t="s">
        <v>835</v>
      </c>
      <c r="E374">
        <v>23</v>
      </c>
      <c r="F374">
        <v>10469</v>
      </c>
      <c r="G374" t="s">
        <v>330</v>
      </c>
      <c r="H374">
        <v>371</v>
      </c>
      <c r="I374">
        <f t="shared" si="20"/>
        <v>12</v>
      </c>
      <c r="J374">
        <f t="shared" si="24"/>
        <v>0</v>
      </c>
      <c r="K374">
        <f t="shared" si="25"/>
        <v>31</v>
      </c>
      <c r="L374" t="str">
        <f t="shared" si="26"/>
        <v>Tempe Knights</v>
      </c>
      <c r="M374" t="str">
        <f>IF($F374=0,"",VLOOKUP($F374,'Draft List'!$D$4:$G$1177,M$2,FALSE))</f>
        <v>SP</v>
      </c>
      <c r="N374" t="str">
        <f>IF($F374=0,"",VLOOKUP($F374,'Draft List'!$D$4:$G$1177,N$2,FALSE))</f>
        <v>Johnny</v>
      </c>
      <c r="O374" t="str">
        <f>IF($F374=0,"",VLOOKUP($F374,'Draft List'!$D$4:$G$1177,O$2,FALSE))</f>
        <v>Anderson</v>
      </c>
    </row>
    <row r="375" spans="1:15" x14ac:dyDescent="0.3">
      <c r="A375">
        <v>12</v>
      </c>
      <c r="B375">
        <v>0</v>
      </c>
      <c r="C375">
        <v>32</v>
      </c>
      <c r="D375" t="s">
        <v>833</v>
      </c>
      <c r="E375">
        <v>160</v>
      </c>
      <c r="F375">
        <v>14993</v>
      </c>
      <c r="G375" t="s">
        <v>330</v>
      </c>
      <c r="H375">
        <v>372</v>
      </c>
      <c r="I375">
        <f t="shared" si="20"/>
        <v>12</v>
      </c>
      <c r="J375">
        <f t="shared" si="24"/>
        <v>0</v>
      </c>
      <c r="K375">
        <f t="shared" si="25"/>
        <v>32</v>
      </c>
      <c r="L375" t="str">
        <f t="shared" si="26"/>
        <v>Niihama-shi Ghosts</v>
      </c>
      <c r="M375" t="str">
        <f>IF($F375=0,"",VLOOKUP($F375,'Draft List'!$D$4:$G$1177,M$2,FALSE))</f>
        <v>SP</v>
      </c>
      <c r="N375" t="str">
        <f>IF($F375=0,"",VLOOKUP($F375,'Draft List'!$D$4:$G$1177,N$2,FALSE))</f>
        <v>Sugimoto</v>
      </c>
      <c r="O375" t="str">
        <f>IF($F375=0,"",VLOOKUP($F375,'Draft List'!$D$4:$G$1177,O$2,FALSE))</f>
        <v>Nakano</v>
      </c>
    </row>
    <row r="376" spans="1:15" x14ac:dyDescent="0.3">
      <c r="A376">
        <v>13</v>
      </c>
      <c r="B376">
        <v>0</v>
      </c>
      <c r="C376">
        <v>1</v>
      </c>
      <c r="D376" t="s">
        <v>832</v>
      </c>
      <c r="E376">
        <v>24</v>
      </c>
      <c r="F376">
        <v>9329</v>
      </c>
      <c r="G376" t="s">
        <v>330</v>
      </c>
      <c r="H376">
        <v>373</v>
      </c>
      <c r="I376">
        <f t="shared" si="20"/>
        <v>13</v>
      </c>
      <c r="J376">
        <f t="shared" si="24"/>
        <v>0</v>
      </c>
      <c r="K376">
        <f t="shared" si="25"/>
        <v>1</v>
      </c>
      <c r="L376" t="str">
        <f t="shared" si="26"/>
        <v>Yuma Arroyos</v>
      </c>
      <c r="M376" t="str">
        <f>IF($F376=0,"",VLOOKUP($F376,'Draft List'!$D$4:$G$1177,M$2,FALSE))</f>
        <v>CL</v>
      </c>
      <c r="N376" t="str">
        <f>IF($F376=0,"",VLOOKUP($F376,'Draft List'!$D$4:$G$1177,N$2,FALSE))</f>
        <v>Brian</v>
      </c>
      <c r="O376" t="str">
        <f>IF($F376=0,"",VLOOKUP($F376,'Draft List'!$D$4:$G$1177,O$2,FALSE))</f>
        <v>Armstrong</v>
      </c>
    </row>
    <row r="377" spans="1:15" x14ac:dyDescent="0.3">
      <c r="A377">
        <v>13</v>
      </c>
      <c r="B377">
        <v>0</v>
      </c>
      <c r="C377">
        <v>2</v>
      </c>
      <c r="D377" t="s">
        <v>263</v>
      </c>
      <c r="E377">
        <v>15</v>
      </c>
      <c r="F377">
        <v>15572</v>
      </c>
      <c r="G377" t="s">
        <v>330</v>
      </c>
      <c r="H377">
        <v>374</v>
      </c>
      <c r="I377">
        <f t="shared" si="20"/>
        <v>13</v>
      </c>
      <c r="J377">
        <f t="shared" si="24"/>
        <v>0</v>
      </c>
      <c r="K377">
        <f t="shared" si="25"/>
        <v>2</v>
      </c>
      <c r="L377" t="str">
        <f t="shared" si="26"/>
        <v>Duluth Warriors</v>
      </c>
      <c r="M377" t="str">
        <f>IF($F377=0,"",VLOOKUP($F377,'Draft List'!$D$4:$G$1177,M$2,FALSE))</f>
        <v>C</v>
      </c>
      <c r="N377" t="str">
        <f>IF($F377=0,"",VLOOKUP($F377,'Draft List'!$D$4:$G$1177,N$2,FALSE))</f>
        <v>Andrew</v>
      </c>
      <c r="O377" t="str">
        <f>IF($F377=0,"",VLOOKUP($F377,'Draft List'!$D$4:$G$1177,O$2,FALSE))</f>
        <v>Pendlebury</v>
      </c>
    </row>
    <row r="378" spans="1:15" x14ac:dyDescent="0.3">
      <c r="A378">
        <v>13</v>
      </c>
      <c r="B378">
        <v>0</v>
      </c>
      <c r="C378">
        <v>3</v>
      </c>
      <c r="D378" t="s">
        <v>834</v>
      </c>
      <c r="E378">
        <v>13</v>
      </c>
      <c r="F378">
        <v>11709</v>
      </c>
      <c r="G378" t="s">
        <v>330</v>
      </c>
      <c r="H378">
        <v>375</v>
      </c>
      <c r="I378">
        <f t="shared" si="20"/>
        <v>13</v>
      </c>
      <c r="J378">
        <f t="shared" si="24"/>
        <v>0</v>
      </c>
      <c r="K378">
        <f t="shared" si="25"/>
        <v>3</v>
      </c>
      <c r="L378" t="str">
        <f t="shared" si="26"/>
        <v>Madison Malts</v>
      </c>
      <c r="M378" t="str">
        <f>IF($F378=0,"",VLOOKUP($F378,'Draft List'!$D$4:$G$1177,M$2,FALSE))</f>
        <v>RP</v>
      </c>
      <c r="N378" t="str">
        <f>IF($F378=0,"",VLOOKUP($F378,'Draft List'!$D$4:$G$1177,N$2,FALSE))</f>
        <v>Carlos</v>
      </c>
      <c r="O378" t="str">
        <f>IF($F378=0,"",VLOOKUP($F378,'Draft List'!$D$4:$G$1177,O$2,FALSE))</f>
        <v>Barrón</v>
      </c>
    </row>
    <row r="379" spans="1:15" x14ac:dyDescent="0.3">
      <c r="A379">
        <v>13</v>
      </c>
      <c r="B379">
        <v>0</v>
      </c>
      <c r="C379">
        <v>4</v>
      </c>
      <c r="D379" t="s">
        <v>675</v>
      </c>
      <c r="E379">
        <v>4</v>
      </c>
      <c r="F379">
        <v>4685</v>
      </c>
      <c r="G379" t="s">
        <v>330</v>
      </c>
      <c r="H379">
        <v>376</v>
      </c>
      <c r="I379">
        <f t="shared" si="20"/>
        <v>13</v>
      </c>
      <c r="J379">
        <f t="shared" si="24"/>
        <v>0</v>
      </c>
      <c r="K379">
        <f t="shared" si="25"/>
        <v>4</v>
      </c>
      <c r="L379" t="str">
        <f t="shared" si="26"/>
        <v>Manchester Maulers</v>
      </c>
      <c r="M379" t="str">
        <f>IF($F379=0,"",VLOOKUP($F379,'Draft List'!$D$4:$G$1177,M$2,FALSE))</f>
        <v>RF</v>
      </c>
      <c r="N379" t="str">
        <f>IF($F379=0,"",VLOOKUP($F379,'Draft List'!$D$4:$G$1177,N$2,FALSE))</f>
        <v>Jimmy</v>
      </c>
      <c r="O379" t="str">
        <f>IF($F379=0,"",VLOOKUP($F379,'Draft List'!$D$4:$G$1177,O$2,FALSE))</f>
        <v>Elliott</v>
      </c>
    </row>
    <row r="380" spans="1:15" x14ac:dyDescent="0.3">
      <c r="A380">
        <v>13</v>
      </c>
      <c r="B380">
        <v>0</v>
      </c>
      <c r="C380">
        <v>5</v>
      </c>
      <c r="D380" t="s">
        <v>674</v>
      </c>
      <c r="E380">
        <v>7</v>
      </c>
      <c r="F380">
        <v>6459</v>
      </c>
      <c r="G380" t="s">
        <v>330</v>
      </c>
      <c r="H380">
        <v>377</v>
      </c>
      <c r="I380">
        <f t="shared" si="20"/>
        <v>13</v>
      </c>
      <c r="J380">
        <f t="shared" si="24"/>
        <v>0</v>
      </c>
      <c r="K380">
        <f t="shared" si="25"/>
        <v>5</v>
      </c>
      <c r="L380" t="str">
        <f t="shared" si="26"/>
        <v>Charleston Statesmen</v>
      </c>
      <c r="M380" t="str">
        <f>IF($F380=0,"",VLOOKUP($F380,'Draft List'!$D$4:$G$1177,M$2,FALSE))</f>
        <v>RP</v>
      </c>
      <c r="N380" t="str">
        <f>IF($F380=0,"",VLOOKUP($F380,'Draft List'!$D$4:$G$1177,N$2,FALSE))</f>
        <v>Mike</v>
      </c>
      <c r="O380" t="str">
        <f>IF($F380=0,"",VLOOKUP($F380,'Draft List'!$D$4:$G$1177,O$2,FALSE))</f>
        <v>Adams</v>
      </c>
    </row>
    <row r="381" spans="1:15" x14ac:dyDescent="0.3">
      <c r="A381">
        <v>13</v>
      </c>
      <c r="B381">
        <v>0</v>
      </c>
      <c r="C381">
        <v>6</v>
      </c>
      <c r="D381" t="s">
        <v>546</v>
      </c>
      <c r="E381">
        <v>164</v>
      </c>
      <c r="F381">
        <v>12268</v>
      </c>
      <c r="G381" t="s">
        <v>330</v>
      </c>
      <c r="H381">
        <v>378</v>
      </c>
      <c r="I381">
        <f t="shared" si="20"/>
        <v>13</v>
      </c>
      <c r="J381">
        <f t="shared" si="24"/>
        <v>0</v>
      </c>
      <c r="K381">
        <f t="shared" si="25"/>
        <v>6</v>
      </c>
      <c r="L381" t="str">
        <f t="shared" si="26"/>
        <v>Scottish Claymores</v>
      </c>
      <c r="M381" t="str">
        <f>IF($F381=0,"",VLOOKUP($F381,'Draft List'!$D$4:$G$1177,M$2,FALSE))</f>
        <v>CF</v>
      </c>
      <c r="N381" t="str">
        <f>IF($F381=0,"",VLOOKUP($F381,'Draft List'!$D$4:$G$1177,N$2,FALSE))</f>
        <v>Greg</v>
      </c>
      <c r="O381" t="str">
        <f>IF($F381=0,"",VLOOKUP($F381,'Draft List'!$D$4:$G$1177,O$2,FALSE))</f>
        <v>Waters</v>
      </c>
    </row>
    <row r="382" spans="1:15" x14ac:dyDescent="0.3">
      <c r="A382">
        <v>13</v>
      </c>
      <c r="B382">
        <v>0</v>
      </c>
      <c r="C382">
        <v>7</v>
      </c>
      <c r="D382" t="s">
        <v>834</v>
      </c>
      <c r="E382">
        <v>13</v>
      </c>
      <c r="F382">
        <v>13478</v>
      </c>
      <c r="G382" t="s">
        <v>330</v>
      </c>
      <c r="H382">
        <v>379</v>
      </c>
      <c r="I382">
        <f t="shared" si="20"/>
        <v>13</v>
      </c>
      <c r="J382">
        <f t="shared" si="24"/>
        <v>0</v>
      </c>
      <c r="K382">
        <f t="shared" si="25"/>
        <v>7</v>
      </c>
      <c r="L382" t="str">
        <f t="shared" si="26"/>
        <v>Madison Malts</v>
      </c>
      <c r="M382" t="str">
        <f>IF($F382=0,"",VLOOKUP($F382,'Draft List'!$D$4:$G$1177,M$2,FALSE))</f>
        <v>1B</v>
      </c>
      <c r="N382" t="str">
        <f>IF($F382=0,"",VLOOKUP($F382,'Draft List'!$D$4:$G$1177,N$2,FALSE))</f>
        <v>Shigemasa</v>
      </c>
      <c r="O382" t="str">
        <f>IF($F382=0,"",VLOOKUP($F382,'Draft List'!$D$4:$G$1177,O$2,FALSE))</f>
        <v>Kato</v>
      </c>
    </row>
    <row r="383" spans="1:15" x14ac:dyDescent="0.3">
      <c r="A383">
        <v>13</v>
      </c>
      <c r="B383">
        <v>0</v>
      </c>
      <c r="C383">
        <v>8</v>
      </c>
      <c r="D383" t="s">
        <v>271</v>
      </c>
      <c r="E383">
        <v>12</v>
      </c>
      <c r="F383">
        <v>9658</v>
      </c>
      <c r="G383" t="s">
        <v>330</v>
      </c>
      <c r="H383">
        <v>380</v>
      </c>
      <c r="I383">
        <f t="shared" si="20"/>
        <v>13</v>
      </c>
      <c r="J383">
        <f t="shared" si="24"/>
        <v>0</v>
      </c>
      <c r="K383">
        <f t="shared" si="25"/>
        <v>8</v>
      </c>
      <c r="L383" t="str">
        <f t="shared" si="26"/>
        <v>San Antonio Calzones of Laredo</v>
      </c>
      <c r="M383" t="str">
        <f>IF($F383=0,"",VLOOKUP($F383,'Draft List'!$D$4:$G$1177,M$2,FALSE))</f>
        <v>SP</v>
      </c>
      <c r="N383" t="str">
        <f>IF($F383=0,"",VLOOKUP($F383,'Draft List'!$D$4:$G$1177,N$2,FALSE))</f>
        <v>Ricardo</v>
      </c>
      <c r="O383" t="str">
        <f>IF($F383=0,"",VLOOKUP($F383,'Draft List'!$D$4:$G$1177,O$2,FALSE))</f>
        <v>Costa</v>
      </c>
    </row>
    <row r="384" spans="1:15" x14ac:dyDescent="0.3">
      <c r="A384">
        <v>13</v>
      </c>
      <c r="B384">
        <v>0</v>
      </c>
      <c r="C384">
        <v>9</v>
      </c>
      <c r="D384" t="s">
        <v>833</v>
      </c>
      <c r="E384">
        <v>160</v>
      </c>
      <c r="F384">
        <v>4654</v>
      </c>
      <c r="G384" t="s">
        <v>330</v>
      </c>
      <c r="H384">
        <v>381</v>
      </c>
      <c r="I384">
        <f t="shared" si="20"/>
        <v>13</v>
      </c>
      <c r="J384">
        <f t="shared" si="24"/>
        <v>0</v>
      </c>
      <c r="K384">
        <f t="shared" si="25"/>
        <v>9</v>
      </c>
      <c r="L384" t="str">
        <f t="shared" si="26"/>
        <v>Niihama-shi Ghosts</v>
      </c>
      <c r="M384" t="str">
        <f>IF($F384=0,"",VLOOKUP($F384,'Draft List'!$D$4:$G$1177,M$2,FALSE))</f>
        <v>SP</v>
      </c>
      <c r="N384" t="str">
        <f>IF($F384=0,"",VLOOKUP($F384,'Draft List'!$D$4:$G$1177,N$2,FALSE))</f>
        <v>Glen</v>
      </c>
      <c r="O384" t="str">
        <f>IF($F384=0,"",VLOOKUP($F384,'Draft List'!$D$4:$G$1177,O$2,FALSE))</f>
        <v>Reed</v>
      </c>
    </row>
    <row r="385" spans="1:15" x14ac:dyDescent="0.3">
      <c r="A385">
        <v>13</v>
      </c>
      <c r="B385">
        <v>0</v>
      </c>
      <c r="C385">
        <v>10</v>
      </c>
      <c r="D385" t="s">
        <v>835</v>
      </c>
      <c r="E385">
        <v>23</v>
      </c>
      <c r="F385">
        <v>15275</v>
      </c>
      <c r="G385" t="s">
        <v>330</v>
      </c>
      <c r="H385">
        <v>382</v>
      </c>
      <c r="I385">
        <f t="shared" si="20"/>
        <v>13</v>
      </c>
      <c r="J385">
        <f t="shared" si="24"/>
        <v>0</v>
      </c>
      <c r="K385">
        <f t="shared" si="25"/>
        <v>10</v>
      </c>
      <c r="L385" t="str">
        <f t="shared" si="26"/>
        <v>Tempe Knights</v>
      </c>
      <c r="M385" t="str">
        <f>IF($F385=0,"",VLOOKUP($F385,'Draft List'!$D$4:$G$1177,M$2,FALSE))</f>
        <v>RP</v>
      </c>
      <c r="N385" t="str">
        <f>IF($F385=0,"",VLOOKUP($F385,'Draft List'!$D$4:$G$1177,N$2,FALSE))</f>
        <v>Yoshimochi</v>
      </c>
      <c r="O385" t="str">
        <f>IF($F385=0,"",VLOOKUP($F385,'Draft List'!$D$4:$G$1177,O$2,FALSE))</f>
        <v>Koyama</v>
      </c>
    </row>
    <row r="386" spans="1:15" x14ac:dyDescent="0.3">
      <c r="A386">
        <v>13</v>
      </c>
      <c r="B386">
        <v>0</v>
      </c>
      <c r="C386">
        <v>11</v>
      </c>
      <c r="D386" t="s">
        <v>545</v>
      </c>
      <c r="E386">
        <v>2</v>
      </c>
      <c r="F386">
        <v>17907</v>
      </c>
      <c r="G386" t="s">
        <v>330</v>
      </c>
      <c r="H386">
        <v>383</v>
      </c>
      <c r="I386">
        <f t="shared" si="20"/>
        <v>13</v>
      </c>
      <c r="J386">
        <f t="shared" si="24"/>
        <v>0</v>
      </c>
      <c r="K386">
        <f t="shared" si="25"/>
        <v>11</v>
      </c>
      <c r="L386" t="str">
        <f t="shared" si="26"/>
        <v>Amsterdam Lions</v>
      </c>
      <c r="M386" t="str">
        <f>IF($F386=0,"",VLOOKUP($F386,'Draft List'!$D$4:$G$1177,M$2,FALSE))</f>
        <v>LF</v>
      </c>
      <c r="N386" t="str">
        <f>IF($F386=0,"",VLOOKUP($F386,'Draft List'!$D$4:$G$1177,N$2,FALSE))</f>
        <v>Yaichiro</v>
      </c>
      <c r="O386" t="str">
        <f>IF($F386=0,"",VLOOKUP($F386,'Draft List'!$D$4:$G$1177,O$2,FALSE))</f>
        <v>Matsumoto</v>
      </c>
    </row>
    <row r="387" spans="1:15" x14ac:dyDescent="0.3">
      <c r="A387">
        <v>13</v>
      </c>
      <c r="B387">
        <v>0</v>
      </c>
      <c r="C387">
        <v>12</v>
      </c>
      <c r="D387" t="s">
        <v>552</v>
      </c>
      <c r="E387">
        <v>167</v>
      </c>
      <c r="F387">
        <v>4943</v>
      </c>
      <c r="G387" t="s">
        <v>330</v>
      </c>
      <c r="H387">
        <v>384</v>
      </c>
      <c r="I387">
        <f t="shared" si="20"/>
        <v>13</v>
      </c>
      <c r="J387">
        <f t="shared" si="24"/>
        <v>0</v>
      </c>
      <c r="K387">
        <f t="shared" si="25"/>
        <v>12</v>
      </c>
      <c r="L387" t="str">
        <f t="shared" si="26"/>
        <v>Okinawa Shisa</v>
      </c>
      <c r="M387" t="str">
        <f>IF($F387=0,"",VLOOKUP($F387,'Draft List'!$D$4:$G$1177,M$2,FALSE))</f>
        <v>1B</v>
      </c>
      <c r="N387" t="str">
        <f>IF($F387=0,"",VLOOKUP($F387,'Draft List'!$D$4:$G$1177,N$2,FALSE))</f>
        <v>James</v>
      </c>
      <c r="O387" t="str">
        <f>IF($F387=0,"",VLOOKUP($F387,'Draft List'!$D$4:$G$1177,O$2,FALSE))</f>
        <v>Wilson</v>
      </c>
    </row>
    <row r="388" spans="1:15" ht="15.75" customHeight="1" x14ac:dyDescent="0.3">
      <c r="A388">
        <v>13</v>
      </c>
      <c r="B388">
        <v>0</v>
      </c>
      <c r="C388">
        <v>13</v>
      </c>
      <c r="D388" t="s">
        <v>547</v>
      </c>
      <c r="E388">
        <v>166</v>
      </c>
      <c r="F388">
        <v>5693</v>
      </c>
      <c r="G388" t="s">
        <v>330</v>
      </c>
      <c r="H388">
        <v>385</v>
      </c>
      <c r="I388">
        <f t="shared" si="20"/>
        <v>13</v>
      </c>
      <c r="J388">
        <f t="shared" si="24"/>
        <v>0</v>
      </c>
      <c r="K388">
        <f t="shared" si="25"/>
        <v>13</v>
      </c>
      <c r="L388" t="str">
        <f t="shared" si="26"/>
        <v>Toyama Wind Dancers</v>
      </c>
      <c r="M388" t="str">
        <f>IF($F388=0,"",VLOOKUP($F388,'Draft List'!$D$4:$G$1177,M$2,FALSE))</f>
        <v>3B</v>
      </c>
      <c r="N388" t="str">
        <f>IF($F388=0,"",VLOOKUP($F388,'Draft List'!$D$4:$G$1177,N$2,FALSE))</f>
        <v>George</v>
      </c>
      <c r="O388" t="str">
        <f>IF($F388=0,"",VLOOKUP($F388,'Draft List'!$D$4:$G$1177,O$2,FALSE))</f>
        <v>Hyde</v>
      </c>
    </row>
    <row r="389" spans="1:15" x14ac:dyDescent="0.3">
      <c r="A389">
        <v>13</v>
      </c>
      <c r="B389">
        <v>0</v>
      </c>
      <c r="C389">
        <v>14</v>
      </c>
      <c r="D389" t="s">
        <v>255</v>
      </c>
      <c r="E389">
        <v>21</v>
      </c>
      <c r="F389">
        <v>12738</v>
      </c>
      <c r="G389" t="s">
        <v>330</v>
      </c>
      <c r="H389">
        <v>386</v>
      </c>
      <c r="I389">
        <f t="shared" ref="I389:I399" si="27">INT(A389)</f>
        <v>13</v>
      </c>
      <c r="J389">
        <f t="shared" si="24"/>
        <v>0</v>
      </c>
      <c r="K389">
        <f t="shared" si="25"/>
        <v>14</v>
      </c>
      <c r="L389" t="str">
        <f t="shared" si="26"/>
        <v>Palm Springs Codgers</v>
      </c>
      <c r="M389" t="str">
        <f>IF($F389=0,"",VLOOKUP($F389,'Draft List'!$D$4:$G$1177,M$2,FALSE))</f>
        <v>3B</v>
      </c>
      <c r="N389" t="str">
        <f>IF($F389=0,"",VLOOKUP($F389,'Draft List'!$D$4:$G$1177,N$2,FALSE))</f>
        <v>Fernando</v>
      </c>
      <c r="O389" t="str">
        <f>IF($F389=0,"",VLOOKUP($F389,'Draft List'!$D$4:$G$1177,O$2,FALSE))</f>
        <v>Vásquez</v>
      </c>
    </row>
    <row r="390" spans="1:15" x14ac:dyDescent="0.3">
      <c r="A390">
        <v>13</v>
      </c>
      <c r="B390">
        <v>0</v>
      </c>
      <c r="C390">
        <v>15</v>
      </c>
      <c r="D390" t="s">
        <v>260</v>
      </c>
      <c r="E390">
        <v>3</v>
      </c>
      <c r="F390">
        <v>12453</v>
      </c>
      <c r="G390" t="s">
        <v>330</v>
      </c>
      <c r="H390">
        <v>387</v>
      </c>
      <c r="I390">
        <f t="shared" si="27"/>
        <v>13</v>
      </c>
      <c r="J390">
        <f t="shared" si="24"/>
        <v>0</v>
      </c>
      <c r="K390">
        <f t="shared" si="25"/>
        <v>15</v>
      </c>
      <c r="L390" t="str">
        <f t="shared" si="26"/>
        <v>London Underground</v>
      </c>
      <c r="M390" t="str">
        <f>IF($F390=0,"",VLOOKUP($F390,'Draft List'!$D$4:$G$1177,M$2,FALSE))</f>
        <v>2B</v>
      </c>
      <c r="N390" t="str">
        <f>IF($F390=0,"",VLOOKUP($F390,'Draft List'!$D$4:$G$1177,N$2,FALSE))</f>
        <v>Jake</v>
      </c>
      <c r="O390" t="str">
        <f>IF($F390=0,"",VLOOKUP($F390,'Draft List'!$D$4:$G$1177,O$2,FALSE))</f>
        <v>Cunningham</v>
      </c>
    </row>
    <row r="391" spans="1:15" x14ac:dyDescent="0.3">
      <c r="A391">
        <v>13</v>
      </c>
      <c r="B391">
        <v>0</v>
      </c>
      <c r="C391">
        <v>16</v>
      </c>
      <c r="D391" t="s">
        <v>253</v>
      </c>
      <c r="E391">
        <v>22</v>
      </c>
      <c r="F391">
        <v>12892</v>
      </c>
      <c r="G391" t="s">
        <v>330</v>
      </c>
      <c r="H391">
        <v>388</v>
      </c>
      <c r="I391">
        <f t="shared" si="27"/>
        <v>13</v>
      </c>
      <c r="J391">
        <f t="shared" si="24"/>
        <v>0</v>
      </c>
      <c r="K391">
        <f t="shared" si="25"/>
        <v>16</v>
      </c>
      <c r="L391" t="str">
        <f t="shared" si="26"/>
        <v>Reno Zephyrs</v>
      </c>
      <c r="M391" t="str">
        <f>IF($F391=0,"",VLOOKUP($F391,'Draft List'!$D$4:$G$1177,M$2,FALSE))</f>
        <v>3B</v>
      </c>
      <c r="N391" t="str">
        <f>IF($F391=0,"",VLOOKUP($F391,'Draft List'!$D$4:$G$1177,N$2,FALSE))</f>
        <v>Ian</v>
      </c>
      <c r="O391" t="str">
        <f>IF($F391=0,"",VLOOKUP($F391,'Draft List'!$D$4:$G$1177,O$2,FALSE))</f>
        <v>Keats</v>
      </c>
    </row>
    <row r="392" spans="1:15" x14ac:dyDescent="0.3">
      <c r="A392">
        <v>13</v>
      </c>
      <c r="B392">
        <v>0</v>
      </c>
      <c r="C392">
        <v>17</v>
      </c>
      <c r="D392" t="s">
        <v>252</v>
      </c>
      <c r="E392">
        <v>19</v>
      </c>
      <c r="F392">
        <v>9480</v>
      </c>
      <c r="G392" t="s">
        <v>330</v>
      </c>
      <c r="H392">
        <v>389</v>
      </c>
      <c r="I392">
        <f t="shared" si="27"/>
        <v>13</v>
      </c>
      <c r="J392">
        <f t="shared" si="24"/>
        <v>0</v>
      </c>
      <c r="K392">
        <f t="shared" si="25"/>
        <v>17</v>
      </c>
      <c r="L392" t="str">
        <f t="shared" si="26"/>
        <v>Aurora Borealis</v>
      </c>
      <c r="M392" t="str">
        <f>IF($F392=0,"",VLOOKUP($F392,'Draft List'!$D$4:$G$1177,M$2,FALSE))</f>
        <v>CL</v>
      </c>
      <c r="N392" t="str">
        <f>IF($F392=0,"",VLOOKUP($F392,'Draft List'!$D$4:$G$1177,N$2,FALSE))</f>
        <v>Robert</v>
      </c>
      <c r="O392" t="str">
        <f>IF($F392=0,"",VLOOKUP($F392,'Draft List'!$D$4:$G$1177,O$2,FALSE))</f>
        <v>Blanco</v>
      </c>
    </row>
    <row r="393" spans="1:15" x14ac:dyDescent="0.3">
      <c r="A393">
        <v>13</v>
      </c>
      <c r="B393">
        <v>0</v>
      </c>
      <c r="C393">
        <v>18</v>
      </c>
      <c r="D393" t="s">
        <v>262</v>
      </c>
      <c r="E393">
        <v>14</v>
      </c>
      <c r="F393">
        <v>15124</v>
      </c>
      <c r="G393" t="s">
        <v>330</v>
      </c>
      <c r="H393">
        <v>390</v>
      </c>
      <c r="I393">
        <f t="shared" si="27"/>
        <v>13</v>
      </c>
      <c r="J393">
        <f t="shared" si="24"/>
        <v>0</v>
      </c>
      <c r="K393">
        <f t="shared" si="25"/>
        <v>18</v>
      </c>
      <c r="L393" t="str">
        <f t="shared" si="26"/>
        <v>Crystal Lake Sandgnats</v>
      </c>
      <c r="M393" t="str">
        <f>IF($F393=0,"",VLOOKUP($F393,'Draft List'!$D$4:$G$1177,M$2,FALSE))</f>
        <v>C</v>
      </c>
      <c r="N393" t="str">
        <f>IF($F393=0,"",VLOOKUP($F393,'Draft List'!$D$4:$G$1177,N$2,FALSE))</f>
        <v>Dylan</v>
      </c>
      <c r="O393" t="str">
        <f>IF($F393=0,"",VLOOKUP($F393,'Draft List'!$D$4:$G$1177,O$2,FALSE))</f>
        <v>MacIlroy</v>
      </c>
    </row>
    <row r="394" spans="1:15" x14ac:dyDescent="0.3">
      <c r="A394">
        <v>13</v>
      </c>
      <c r="B394">
        <v>0</v>
      </c>
      <c r="C394">
        <v>19</v>
      </c>
      <c r="D394" t="s">
        <v>256</v>
      </c>
      <c r="E394">
        <v>17</v>
      </c>
      <c r="F394">
        <v>10747</v>
      </c>
      <c r="G394" t="s">
        <v>330</v>
      </c>
      <c r="H394">
        <v>391</v>
      </c>
      <c r="I394">
        <f t="shared" si="27"/>
        <v>13</v>
      </c>
      <c r="J394">
        <f t="shared" si="24"/>
        <v>0</v>
      </c>
      <c r="K394">
        <f t="shared" si="25"/>
        <v>19</v>
      </c>
      <c r="L394" t="str">
        <f t="shared" si="26"/>
        <v>Kalamazoo Badgers</v>
      </c>
      <c r="M394" t="str">
        <f>IF($F394=0,"",VLOOKUP($F394,'Draft List'!$D$4:$G$1177,M$2,FALSE))</f>
        <v>SP</v>
      </c>
      <c r="N394" t="str">
        <f>IF($F394=0,"",VLOOKUP($F394,'Draft List'!$D$4:$G$1177,N$2,FALSE))</f>
        <v>Reggie</v>
      </c>
      <c r="O394" t="str">
        <f>IF($F394=0,"",VLOOKUP($F394,'Draft List'!$D$4:$G$1177,O$2,FALSE))</f>
        <v>Fleming</v>
      </c>
    </row>
    <row r="395" spans="1:15" x14ac:dyDescent="0.3">
      <c r="A395">
        <v>13</v>
      </c>
      <c r="B395">
        <v>0</v>
      </c>
      <c r="C395">
        <v>20</v>
      </c>
      <c r="D395" t="s">
        <v>266</v>
      </c>
      <c r="E395">
        <v>8</v>
      </c>
      <c r="F395">
        <v>9258</v>
      </c>
      <c r="G395" t="s">
        <v>330</v>
      </c>
      <c r="H395">
        <v>392</v>
      </c>
      <c r="I395">
        <f t="shared" si="27"/>
        <v>13</v>
      </c>
      <c r="J395">
        <f t="shared" si="24"/>
        <v>0</v>
      </c>
      <c r="K395">
        <f t="shared" si="25"/>
        <v>20</v>
      </c>
      <c r="L395" t="str">
        <f t="shared" si="26"/>
        <v>New Orleans Trendsetters</v>
      </c>
      <c r="M395" t="str">
        <f>IF($F395=0,"",VLOOKUP($F395,'Draft List'!$D$4:$G$1177,M$2,FALSE))</f>
        <v>RF</v>
      </c>
      <c r="N395" t="str">
        <f>IF($F395=0,"",VLOOKUP($F395,'Draft List'!$D$4:$G$1177,N$2,FALSE))</f>
        <v>Carl</v>
      </c>
      <c r="O395" t="str">
        <f>IF($F395=0,"",VLOOKUP($F395,'Draft List'!$D$4:$G$1177,O$2,FALSE))</f>
        <v>McMullan</v>
      </c>
    </row>
    <row r="396" spans="1:15" x14ac:dyDescent="0.3">
      <c r="A396">
        <v>13</v>
      </c>
      <c r="B396">
        <v>0</v>
      </c>
      <c r="C396">
        <v>21</v>
      </c>
      <c r="D396" t="s">
        <v>836</v>
      </c>
      <c r="E396">
        <v>9</v>
      </c>
      <c r="F396">
        <v>14746</v>
      </c>
      <c r="G396" t="s">
        <v>330</v>
      </c>
      <c r="H396">
        <v>393</v>
      </c>
      <c r="I396">
        <f t="shared" si="27"/>
        <v>13</v>
      </c>
      <c r="J396">
        <f t="shared" si="24"/>
        <v>0</v>
      </c>
      <c r="K396">
        <f t="shared" si="25"/>
        <v>21</v>
      </c>
      <c r="L396" t="str">
        <f t="shared" si="26"/>
        <v>Florida Farstriders</v>
      </c>
      <c r="M396" t="str">
        <f>IF($F396=0,"",VLOOKUP($F396,'Draft List'!$D$4:$G$1177,M$2,FALSE))</f>
        <v>2B</v>
      </c>
      <c r="N396" t="str">
        <f>IF($F396=0,"",VLOOKUP($F396,'Draft List'!$D$4:$G$1177,N$2,FALSE))</f>
        <v>Zi-cheng</v>
      </c>
      <c r="O396" t="str">
        <f>IF($F396=0,"",VLOOKUP($F396,'Draft List'!$D$4:$G$1177,O$2,FALSE))</f>
        <v>Men</v>
      </c>
    </row>
    <row r="397" spans="1:15" x14ac:dyDescent="0.3">
      <c r="A397">
        <v>13</v>
      </c>
      <c r="B397">
        <v>0</v>
      </c>
      <c r="C397">
        <v>22</v>
      </c>
      <c r="D397" t="s">
        <v>264</v>
      </c>
      <c r="E397">
        <v>20</v>
      </c>
      <c r="F397">
        <v>15273</v>
      </c>
      <c r="G397" t="s">
        <v>330</v>
      </c>
      <c r="H397">
        <v>394</v>
      </c>
      <c r="I397">
        <f t="shared" si="27"/>
        <v>13</v>
      </c>
      <c r="J397">
        <f t="shared" si="24"/>
        <v>0</v>
      </c>
      <c r="K397">
        <f t="shared" si="25"/>
        <v>22</v>
      </c>
      <c r="L397" t="str">
        <f t="shared" si="26"/>
        <v>Bakersfield Bears</v>
      </c>
      <c r="M397" t="str">
        <f>IF($F397=0,"",VLOOKUP($F397,'Draft List'!$D$4:$G$1177,M$2,FALSE))</f>
        <v>RP</v>
      </c>
      <c r="N397" t="str">
        <f>IF($F397=0,"",VLOOKUP($F397,'Draft List'!$D$4:$G$1177,N$2,FALSE))</f>
        <v>Joji</v>
      </c>
      <c r="O397" t="str">
        <f>IF($F397=0,"",VLOOKUP($F397,'Draft List'!$D$4:$G$1177,O$2,FALSE))</f>
        <v>Yamamoto</v>
      </c>
    </row>
    <row r="398" spans="1:15" x14ac:dyDescent="0.3">
      <c r="A398">
        <v>13</v>
      </c>
      <c r="B398">
        <v>0</v>
      </c>
      <c r="C398">
        <v>23</v>
      </c>
      <c r="D398" t="s">
        <v>267</v>
      </c>
      <c r="E398">
        <v>16</v>
      </c>
      <c r="F398">
        <v>11780</v>
      </c>
      <c r="G398" t="s">
        <v>330</v>
      </c>
      <c r="H398">
        <v>395</v>
      </c>
      <c r="I398">
        <f t="shared" si="27"/>
        <v>13</v>
      </c>
      <c r="J398">
        <f t="shared" si="24"/>
        <v>0</v>
      </c>
      <c r="K398">
        <f t="shared" si="25"/>
        <v>23</v>
      </c>
      <c r="L398" t="str">
        <f t="shared" si="26"/>
        <v>Fargo Dinosaurs</v>
      </c>
      <c r="M398" t="str">
        <f>IF($F398=0,"",VLOOKUP($F398,'Draft List'!$D$4:$G$1177,M$2,FALSE))</f>
        <v>RF</v>
      </c>
      <c r="N398" t="str">
        <f>IF($F398=0,"",VLOOKUP($F398,'Draft List'!$D$4:$G$1177,N$2,FALSE))</f>
        <v>Dennis</v>
      </c>
      <c r="O398" t="str">
        <f>IF($F398=0,"",VLOOKUP($F398,'Draft List'!$D$4:$G$1177,O$2,FALSE))</f>
        <v>Bland</v>
      </c>
    </row>
    <row r="399" spans="1:15" x14ac:dyDescent="0.3">
      <c r="A399">
        <v>13</v>
      </c>
      <c r="B399">
        <v>0</v>
      </c>
      <c r="C399">
        <v>24</v>
      </c>
      <c r="D399" t="s">
        <v>551</v>
      </c>
      <c r="E399">
        <v>18</v>
      </c>
      <c r="F399">
        <v>15952</v>
      </c>
      <c r="G399" t="s">
        <v>330</v>
      </c>
      <c r="H399">
        <v>396</v>
      </c>
      <c r="I399">
        <f t="shared" si="27"/>
        <v>13</v>
      </c>
      <c r="J399">
        <f t="shared" si="24"/>
        <v>0</v>
      </c>
      <c r="K399">
        <f t="shared" si="25"/>
        <v>24</v>
      </c>
      <c r="L399" t="str">
        <f t="shared" si="26"/>
        <v>Hartford Harpoon</v>
      </c>
      <c r="M399" t="str">
        <f>IF($F399=0,"",VLOOKUP($F399,'Draft List'!$D$4:$G$1177,M$2,FALSE))</f>
        <v>RP</v>
      </c>
      <c r="N399" t="str">
        <f>IF($F399=0,"",VLOOKUP($F399,'Draft List'!$D$4:$G$1177,N$2,FALSE))</f>
        <v>Kiyonori</v>
      </c>
      <c r="O399" t="str">
        <f>IF($F399=0,"",VLOOKUP($F399,'Draft List'!$D$4:$G$1177,O$2,FALSE))</f>
        <v>Fujimoto</v>
      </c>
    </row>
    <row r="400" spans="1:15" x14ac:dyDescent="0.3">
      <c r="A400">
        <v>13</v>
      </c>
      <c r="B400">
        <v>0</v>
      </c>
      <c r="C400">
        <v>25</v>
      </c>
      <c r="D400" t="s">
        <v>551</v>
      </c>
      <c r="E400">
        <v>18</v>
      </c>
      <c r="F400">
        <v>8597</v>
      </c>
      <c r="G400" t="s">
        <v>330</v>
      </c>
      <c r="H400">
        <v>397</v>
      </c>
      <c r="I400">
        <f t="shared" ref="I400:I457" si="28">INT(A400)</f>
        <v>13</v>
      </c>
      <c r="J400">
        <f t="shared" ref="J400:J457" si="29">B400</f>
        <v>0</v>
      </c>
      <c r="K400">
        <f t="shared" ref="K400:K457" si="30">C400</f>
        <v>25</v>
      </c>
      <c r="L400" t="str">
        <f t="shared" ref="L400:L457" si="31">D400</f>
        <v>Hartford Harpoon</v>
      </c>
      <c r="M400" t="str">
        <f>IF($F400=0,"",VLOOKUP($F400,'Draft List'!$D$4:$G$1177,M$2,FALSE))</f>
        <v>RP</v>
      </c>
      <c r="N400" t="str">
        <f>IF($F400=0,"",VLOOKUP($F400,'Draft List'!$D$4:$G$1177,N$2,FALSE))</f>
        <v>Armando</v>
      </c>
      <c r="O400" t="str">
        <f>IF($F400=0,"",VLOOKUP($F400,'Draft List'!$D$4:$G$1177,O$2,FALSE))</f>
        <v>Vallés</v>
      </c>
    </row>
    <row r="401" spans="1:15" x14ac:dyDescent="0.3">
      <c r="A401">
        <v>13</v>
      </c>
      <c r="B401">
        <v>0</v>
      </c>
      <c r="C401">
        <v>26</v>
      </c>
      <c r="D401" t="s">
        <v>549</v>
      </c>
      <c r="E401">
        <v>163</v>
      </c>
      <c r="F401">
        <v>10751</v>
      </c>
      <c r="G401" t="s">
        <v>330</v>
      </c>
      <c r="H401">
        <v>398</v>
      </c>
      <c r="I401">
        <f t="shared" si="28"/>
        <v>13</v>
      </c>
      <c r="J401">
        <f t="shared" si="29"/>
        <v>0</v>
      </c>
      <c r="K401">
        <f t="shared" si="30"/>
        <v>26</v>
      </c>
      <c r="L401" t="str">
        <f t="shared" si="31"/>
        <v>Havana Leones</v>
      </c>
      <c r="M401" t="str">
        <f>IF($F401=0,"",VLOOKUP($F401,'Draft List'!$D$4:$G$1177,M$2,FALSE))</f>
        <v>SP</v>
      </c>
      <c r="N401" t="str">
        <f>IF($F401=0,"",VLOOKUP($F401,'Draft List'!$D$4:$G$1177,N$2,FALSE))</f>
        <v>Shunsho</v>
      </c>
      <c r="O401" t="str">
        <f>IF($F401=0,"",VLOOKUP($F401,'Draft List'!$D$4:$G$1177,O$2,FALSE))</f>
        <v>Kato</v>
      </c>
    </row>
    <row r="402" spans="1:15" x14ac:dyDescent="0.3">
      <c r="A402">
        <v>13</v>
      </c>
      <c r="B402">
        <v>0</v>
      </c>
      <c r="C402">
        <v>27</v>
      </c>
      <c r="D402" t="s">
        <v>548</v>
      </c>
      <c r="E402">
        <v>159</v>
      </c>
      <c r="F402">
        <v>12704</v>
      </c>
      <c r="G402" t="s">
        <v>330</v>
      </c>
      <c r="H402">
        <v>399</v>
      </c>
      <c r="I402">
        <f t="shared" si="28"/>
        <v>13</v>
      </c>
      <c r="J402">
        <f t="shared" si="29"/>
        <v>0</v>
      </c>
      <c r="K402">
        <f t="shared" si="30"/>
        <v>27</v>
      </c>
      <c r="L402" t="str">
        <f t="shared" si="31"/>
        <v>Neo-Tokyo Akira</v>
      </c>
      <c r="M402" t="str">
        <f>IF($F402=0,"",VLOOKUP($F402,'Draft List'!$D$4:$G$1177,M$2,FALSE))</f>
        <v>2B</v>
      </c>
      <c r="N402" t="str">
        <f>IF($F402=0,"",VLOOKUP($F402,'Draft List'!$D$4:$G$1177,N$2,FALSE))</f>
        <v>Manabu</v>
      </c>
      <c r="O402" t="str">
        <f>IF($F402=0,"",VLOOKUP($F402,'Draft List'!$D$4:$G$1177,O$2,FALSE))</f>
        <v>Kiyomizu</v>
      </c>
    </row>
    <row r="403" spans="1:15" x14ac:dyDescent="0.3">
      <c r="A403">
        <v>13</v>
      </c>
      <c r="B403">
        <v>0</v>
      </c>
      <c r="C403">
        <v>28</v>
      </c>
      <c r="D403" t="s">
        <v>550</v>
      </c>
      <c r="E403">
        <v>161</v>
      </c>
      <c r="F403">
        <v>6341</v>
      </c>
      <c r="G403" t="s">
        <v>330</v>
      </c>
      <c r="H403">
        <v>400</v>
      </c>
      <c r="I403">
        <f t="shared" si="28"/>
        <v>13</v>
      </c>
      <c r="J403">
        <f t="shared" si="29"/>
        <v>0</v>
      </c>
      <c r="K403">
        <f t="shared" si="30"/>
        <v>28</v>
      </c>
      <c r="L403" t="str">
        <f t="shared" si="31"/>
        <v>Shin Seiki Evas</v>
      </c>
      <c r="M403" t="str">
        <f>IF($F403=0,"",VLOOKUP($F403,'Draft List'!$D$4:$G$1177,M$2,FALSE))</f>
        <v>C</v>
      </c>
      <c r="N403" t="str">
        <f>IF($F403=0,"",VLOOKUP($F403,'Draft List'!$D$4:$G$1177,N$2,FALSE))</f>
        <v>Manny</v>
      </c>
      <c r="O403" t="str">
        <f>IF($F403=0,"",VLOOKUP($F403,'Draft List'!$D$4:$G$1177,O$2,FALSE))</f>
        <v>Marín</v>
      </c>
    </row>
    <row r="404" spans="1:15" x14ac:dyDescent="0.3">
      <c r="A404">
        <v>13</v>
      </c>
      <c r="B404">
        <v>0</v>
      </c>
      <c r="C404">
        <v>29</v>
      </c>
      <c r="D404" t="s">
        <v>259</v>
      </c>
      <c r="E404">
        <v>10</v>
      </c>
      <c r="F404">
        <v>7445</v>
      </c>
      <c r="G404" t="s">
        <v>330</v>
      </c>
      <c r="H404">
        <v>401</v>
      </c>
      <c r="I404">
        <f t="shared" si="28"/>
        <v>13</v>
      </c>
      <c r="J404">
        <f t="shared" si="29"/>
        <v>0</v>
      </c>
      <c r="K404">
        <f t="shared" si="30"/>
        <v>29</v>
      </c>
      <c r="L404" t="str">
        <f t="shared" si="31"/>
        <v>Kentucky Thoroughbreds</v>
      </c>
      <c r="M404" t="str">
        <f>IF($F404=0,"",VLOOKUP($F404,'Draft List'!$D$4:$G$1177,M$2,FALSE))</f>
        <v>SP</v>
      </c>
      <c r="N404" t="str">
        <f>IF($F404=0,"",VLOOKUP($F404,'Draft List'!$D$4:$G$1177,N$2,FALSE))</f>
        <v>Mike</v>
      </c>
      <c r="O404" t="str">
        <f>IF($F404=0,"",VLOOKUP($F404,'Draft List'!$D$4:$G$1177,O$2,FALSE))</f>
        <v>Kaylor</v>
      </c>
    </row>
    <row r="405" spans="1:15" x14ac:dyDescent="0.3">
      <c r="A405">
        <v>13</v>
      </c>
      <c r="B405">
        <v>0</v>
      </c>
      <c r="C405">
        <v>30</v>
      </c>
      <c r="D405" t="s">
        <v>832</v>
      </c>
      <c r="E405">
        <v>24</v>
      </c>
      <c r="F405">
        <v>11634</v>
      </c>
      <c r="G405" t="s">
        <v>330</v>
      </c>
      <c r="H405">
        <v>402</v>
      </c>
      <c r="I405">
        <f t="shared" si="28"/>
        <v>13</v>
      </c>
      <c r="J405">
        <f t="shared" si="29"/>
        <v>0</v>
      </c>
      <c r="K405">
        <f t="shared" si="30"/>
        <v>30</v>
      </c>
      <c r="L405" t="str">
        <f t="shared" si="31"/>
        <v>Yuma Arroyos</v>
      </c>
      <c r="M405" t="str">
        <f>IF($F405=0,"",VLOOKUP($F405,'Draft List'!$D$4:$G$1177,M$2,FALSE))</f>
        <v>RP</v>
      </c>
      <c r="N405" t="str">
        <f>IF($F405=0,"",VLOOKUP($F405,'Draft List'!$D$4:$G$1177,N$2,FALSE))</f>
        <v>Ken</v>
      </c>
      <c r="O405" t="str">
        <f>IF($F405=0,"",VLOOKUP($F405,'Draft List'!$D$4:$G$1177,O$2,FALSE))</f>
        <v>Andrews</v>
      </c>
    </row>
    <row r="406" spans="1:15" x14ac:dyDescent="0.3">
      <c r="A406">
        <v>13</v>
      </c>
      <c r="B406">
        <v>0</v>
      </c>
      <c r="C406">
        <v>31</v>
      </c>
      <c r="D406" t="s">
        <v>833</v>
      </c>
      <c r="E406">
        <v>160</v>
      </c>
      <c r="F406">
        <v>12052</v>
      </c>
      <c r="G406" t="s">
        <v>330</v>
      </c>
      <c r="H406">
        <v>403</v>
      </c>
      <c r="I406">
        <f t="shared" si="28"/>
        <v>13</v>
      </c>
      <c r="J406">
        <f t="shared" si="29"/>
        <v>0</v>
      </c>
      <c r="K406">
        <f t="shared" si="30"/>
        <v>31</v>
      </c>
      <c r="L406" t="str">
        <f t="shared" si="31"/>
        <v>Niihama-shi Ghosts</v>
      </c>
      <c r="M406" t="str">
        <f>IF($F406=0,"",VLOOKUP($F406,'Draft List'!$D$4:$G$1177,M$2,FALSE))</f>
        <v>3B</v>
      </c>
      <c r="N406" t="str">
        <f>IF($F406=0,"",VLOOKUP($F406,'Draft List'!$D$4:$G$1177,N$2,FALSE))</f>
        <v>Edward</v>
      </c>
      <c r="O406" t="str">
        <f>IF($F406=0,"",VLOOKUP($F406,'Draft List'!$D$4:$G$1177,O$2,FALSE))</f>
        <v>Crawford</v>
      </c>
    </row>
    <row r="407" spans="1:15" x14ac:dyDescent="0.3">
      <c r="A407">
        <v>13</v>
      </c>
      <c r="B407">
        <v>0</v>
      </c>
      <c r="C407">
        <v>32</v>
      </c>
      <c r="D407" t="s">
        <v>835</v>
      </c>
      <c r="E407">
        <v>23</v>
      </c>
      <c r="F407">
        <v>5525</v>
      </c>
      <c r="G407" t="s">
        <v>330</v>
      </c>
      <c r="H407">
        <v>404</v>
      </c>
      <c r="I407">
        <f t="shared" si="28"/>
        <v>13</v>
      </c>
      <c r="J407">
        <f t="shared" si="29"/>
        <v>0</v>
      </c>
      <c r="K407">
        <f t="shared" si="30"/>
        <v>32</v>
      </c>
      <c r="L407" t="str">
        <f t="shared" si="31"/>
        <v>Tempe Knights</v>
      </c>
      <c r="M407" t="str">
        <f>IF($F407=0,"",VLOOKUP($F407,'Draft List'!$D$4:$G$1177,M$2,FALSE))</f>
        <v>RP</v>
      </c>
      <c r="N407" t="str">
        <f>IF($F407=0,"",VLOOKUP($F407,'Draft List'!$D$4:$G$1177,N$2,FALSE))</f>
        <v>Waylon</v>
      </c>
      <c r="O407" t="str">
        <f>IF($F407=0,"",VLOOKUP($F407,'Draft List'!$D$4:$G$1177,O$2,FALSE))</f>
        <v>Parker</v>
      </c>
    </row>
    <row r="408" spans="1:15" x14ac:dyDescent="0.3">
      <c r="A408">
        <v>14</v>
      </c>
      <c r="B408">
        <v>0</v>
      </c>
      <c r="C408">
        <v>1</v>
      </c>
      <c r="D408" t="s">
        <v>832</v>
      </c>
      <c r="E408">
        <v>24</v>
      </c>
      <c r="F408">
        <v>6917</v>
      </c>
      <c r="G408" t="s">
        <v>330</v>
      </c>
      <c r="H408">
        <v>405</v>
      </c>
      <c r="I408">
        <f t="shared" si="28"/>
        <v>14</v>
      </c>
      <c r="J408">
        <f t="shared" si="29"/>
        <v>0</v>
      </c>
      <c r="K408">
        <f t="shared" si="30"/>
        <v>1</v>
      </c>
      <c r="L408" t="str">
        <f t="shared" si="31"/>
        <v>Yuma Arroyos</v>
      </c>
      <c r="M408" t="str">
        <f>IF($F408=0,"",VLOOKUP($F408,'Draft List'!$D$4:$G$1177,M$2,FALSE))</f>
        <v>2B</v>
      </c>
      <c r="N408" t="str">
        <f>IF($F408=0,"",VLOOKUP($F408,'Draft List'!$D$4:$G$1177,N$2,FALSE))</f>
        <v>Billy</v>
      </c>
      <c r="O408" t="str">
        <f>IF($F408=0,"",VLOOKUP($F408,'Draft List'!$D$4:$G$1177,O$2,FALSE))</f>
        <v>Vaughn</v>
      </c>
    </row>
    <row r="409" spans="1:15" x14ac:dyDescent="0.3">
      <c r="A409">
        <v>14</v>
      </c>
      <c r="B409">
        <v>0</v>
      </c>
      <c r="C409">
        <v>2</v>
      </c>
      <c r="D409" t="s">
        <v>263</v>
      </c>
      <c r="E409">
        <v>15</v>
      </c>
      <c r="F409">
        <v>10765</v>
      </c>
      <c r="G409" t="s">
        <v>330</v>
      </c>
      <c r="H409">
        <v>406</v>
      </c>
      <c r="I409">
        <f t="shared" si="28"/>
        <v>14</v>
      </c>
      <c r="J409">
        <f t="shared" si="29"/>
        <v>0</v>
      </c>
      <c r="K409">
        <f t="shared" si="30"/>
        <v>2</v>
      </c>
      <c r="L409" t="str">
        <f t="shared" si="31"/>
        <v>Duluth Warriors</v>
      </c>
      <c r="M409" t="str">
        <f>IF($F409=0,"",VLOOKUP($F409,'Draft List'!$D$4:$G$1177,M$2,FALSE))</f>
        <v>1B</v>
      </c>
      <c r="N409" t="str">
        <f>IF($F409=0,"",VLOOKUP($F409,'Draft List'!$D$4:$G$1177,N$2,FALSE))</f>
        <v>Jack</v>
      </c>
      <c r="O409" t="str">
        <f>IF($F409=0,"",VLOOKUP($F409,'Draft List'!$D$4:$G$1177,O$2,FALSE))</f>
        <v>Varney</v>
      </c>
    </row>
    <row r="410" spans="1:15" x14ac:dyDescent="0.3">
      <c r="A410">
        <v>14</v>
      </c>
      <c r="B410">
        <v>0</v>
      </c>
      <c r="C410">
        <v>3</v>
      </c>
      <c r="D410" t="s">
        <v>261</v>
      </c>
      <c r="E410">
        <v>1</v>
      </c>
      <c r="F410">
        <v>7670</v>
      </c>
      <c r="G410" t="s">
        <v>330</v>
      </c>
      <c r="H410">
        <v>407</v>
      </c>
      <c r="I410">
        <f t="shared" si="28"/>
        <v>14</v>
      </c>
      <c r="J410">
        <f t="shared" si="29"/>
        <v>0</v>
      </c>
      <c r="K410">
        <f t="shared" si="30"/>
        <v>3</v>
      </c>
      <c r="L410" t="str">
        <f t="shared" si="31"/>
        <v>Arlington Bureaucrats</v>
      </c>
      <c r="M410" t="str">
        <f>IF($F410=0,"",VLOOKUP($F410,'Draft List'!$D$4:$G$1177,M$2,FALSE))</f>
        <v>1B</v>
      </c>
      <c r="N410" t="str">
        <f>IF($F410=0,"",VLOOKUP($F410,'Draft List'!$D$4:$G$1177,N$2,FALSE))</f>
        <v>Frank</v>
      </c>
      <c r="O410" t="str">
        <f>IF($F410=0,"",VLOOKUP($F410,'Draft List'!$D$4:$G$1177,O$2,FALSE))</f>
        <v>Stimpson</v>
      </c>
    </row>
    <row r="411" spans="1:15" x14ac:dyDescent="0.3">
      <c r="A411">
        <v>14</v>
      </c>
      <c r="B411">
        <v>0</v>
      </c>
      <c r="C411">
        <v>4</v>
      </c>
      <c r="D411" t="s">
        <v>675</v>
      </c>
      <c r="E411">
        <v>4</v>
      </c>
      <c r="F411">
        <v>12489</v>
      </c>
      <c r="G411" t="s">
        <v>330</v>
      </c>
      <c r="H411">
        <v>408</v>
      </c>
      <c r="I411">
        <f t="shared" si="28"/>
        <v>14</v>
      </c>
      <c r="J411">
        <f t="shared" si="29"/>
        <v>0</v>
      </c>
      <c r="K411">
        <f t="shared" si="30"/>
        <v>4</v>
      </c>
      <c r="L411" t="str">
        <f t="shared" si="31"/>
        <v>Manchester Maulers</v>
      </c>
      <c r="M411" t="str">
        <f>IF($F411=0,"",VLOOKUP($F411,'Draft List'!$D$4:$G$1177,M$2,FALSE))</f>
        <v>3B</v>
      </c>
      <c r="N411" t="str">
        <f>IF($F411=0,"",VLOOKUP($F411,'Draft List'!$D$4:$G$1177,N$2,FALSE))</f>
        <v>Juan Jose</v>
      </c>
      <c r="O411" t="str">
        <f>IF($F411=0,"",VLOOKUP($F411,'Draft List'!$D$4:$G$1177,O$2,FALSE))</f>
        <v>Enríquez</v>
      </c>
    </row>
    <row r="412" spans="1:15" x14ac:dyDescent="0.3">
      <c r="A412">
        <v>14</v>
      </c>
      <c r="B412">
        <v>0</v>
      </c>
      <c r="C412">
        <v>5</v>
      </c>
      <c r="D412" t="s">
        <v>674</v>
      </c>
      <c r="E412">
        <v>7</v>
      </c>
      <c r="F412">
        <v>5941</v>
      </c>
      <c r="G412" t="s">
        <v>330</v>
      </c>
      <c r="H412">
        <v>409</v>
      </c>
      <c r="I412">
        <f t="shared" si="28"/>
        <v>14</v>
      </c>
      <c r="J412">
        <f t="shared" si="29"/>
        <v>0</v>
      </c>
      <c r="K412">
        <f t="shared" si="30"/>
        <v>5</v>
      </c>
      <c r="L412" t="str">
        <f t="shared" si="31"/>
        <v>Charleston Statesmen</v>
      </c>
      <c r="M412" t="str">
        <f>IF($F412=0,"",VLOOKUP($F412,'Draft List'!$D$4:$G$1177,M$2,FALSE))</f>
        <v>RP</v>
      </c>
      <c r="N412" t="str">
        <f>IF($F412=0,"",VLOOKUP($F412,'Draft List'!$D$4:$G$1177,N$2,FALSE))</f>
        <v>Walt</v>
      </c>
      <c r="O412" t="str">
        <f>IF($F412=0,"",VLOOKUP($F412,'Draft List'!$D$4:$G$1177,O$2,FALSE))</f>
        <v>Adams</v>
      </c>
    </row>
    <row r="413" spans="1:15" x14ac:dyDescent="0.3">
      <c r="A413">
        <v>14</v>
      </c>
      <c r="B413">
        <v>0</v>
      </c>
      <c r="C413">
        <v>6</v>
      </c>
      <c r="D413" t="s">
        <v>546</v>
      </c>
      <c r="E413">
        <v>164</v>
      </c>
      <c r="F413">
        <v>12954</v>
      </c>
      <c r="G413" t="s">
        <v>330</v>
      </c>
      <c r="H413">
        <v>410</v>
      </c>
      <c r="I413">
        <f t="shared" si="28"/>
        <v>14</v>
      </c>
      <c r="J413">
        <f t="shared" si="29"/>
        <v>0</v>
      </c>
      <c r="K413">
        <f t="shared" si="30"/>
        <v>6</v>
      </c>
      <c r="L413" t="str">
        <f t="shared" si="31"/>
        <v>Scottish Claymores</v>
      </c>
      <c r="M413" t="str">
        <f>IF($F413=0,"",VLOOKUP($F413,'Draft List'!$D$4:$G$1177,M$2,FALSE))</f>
        <v>LF</v>
      </c>
      <c r="N413" t="str">
        <f>IF($F413=0,"",VLOOKUP($F413,'Draft List'!$D$4:$G$1177,N$2,FALSE))</f>
        <v>Jun'ichi</v>
      </c>
      <c r="O413" t="str">
        <f>IF($F413=0,"",VLOOKUP($F413,'Draft List'!$D$4:$G$1177,O$2,FALSE))</f>
        <v>Mori</v>
      </c>
    </row>
    <row r="414" spans="1:15" x14ac:dyDescent="0.3">
      <c r="A414">
        <v>14</v>
      </c>
      <c r="B414">
        <v>0</v>
      </c>
      <c r="C414">
        <v>7</v>
      </c>
      <c r="D414" t="s">
        <v>834</v>
      </c>
      <c r="E414">
        <v>13</v>
      </c>
      <c r="F414">
        <v>15758</v>
      </c>
      <c r="G414" t="s">
        <v>330</v>
      </c>
      <c r="H414">
        <v>411</v>
      </c>
      <c r="I414">
        <f t="shared" si="28"/>
        <v>14</v>
      </c>
      <c r="J414">
        <f t="shared" si="29"/>
        <v>0</v>
      </c>
      <c r="K414">
        <f t="shared" si="30"/>
        <v>7</v>
      </c>
      <c r="L414" t="str">
        <f t="shared" si="31"/>
        <v>Madison Malts</v>
      </c>
      <c r="M414" t="str">
        <f>IF($F414=0,"",VLOOKUP($F414,'Draft List'!$D$4:$G$1177,M$2,FALSE))</f>
        <v>LF</v>
      </c>
      <c r="N414" t="str">
        <f>IF($F414=0,"",VLOOKUP($F414,'Draft List'!$D$4:$G$1177,N$2,FALSE))</f>
        <v>Ben</v>
      </c>
      <c r="O414" t="str">
        <f>IF($F414=0,"",VLOOKUP($F414,'Draft List'!$D$4:$G$1177,O$2,FALSE))</f>
        <v>Lamond</v>
      </c>
    </row>
    <row r="415" spans="1:15" x14ac:dyDescent="0.3">
      <c r="A415">
        <v>14</v>
      </c>
      <c r="B415">
        <v>0</v>
      </c>
      <c r="C415">
        <v>8</v>
      </c>
      <c r="D415" t="s">
        <v>271</v>
      </c>
      <c r="E415">
        <v>12</v>
      </c>
      <c r="F415">
        <v>8859</v>
      </c>
      <c r="G415" t="s">
        <v>330</v>
      </c>
      <c r="H415">
        <v>412</v>
      </c>
      <c r="I415">
        <f t="shared" si="28"/>
        <v>14</v>
      </c>
      <c r="J415">
        <f t="shared" si="29"/>
        <v>0</v>
      </c>
      <c r="K415">
        <f t="shared" si="30"/>
        <v>8</v>
      </c>
      <c r="L415" t="str">
        <f t="shared" si="31"/>
        <v>San Antonio Calzones of Laredo</v>
      </c>
      <c r="M415" t="str">
        <f>IF($F415=0,"",VLOOKUP($F415,'Draft List'!$D$4:$G$1177,M$2,FALSE))</f>
        <v>RP</v>
      </c>
      <c r="N415" t="str">
        <f>IF($F415=0,"",VLOOKUP($F415,'Draft List'!$D$4:$G$1177,N$2,FALSE))</f>
        <v>Fernando</v>
      </c>
      <c r="O415" t="str">
        <f>IF($F415=0,"",VLOOKUP($F415,'Draft List'!$D$4:$G$1177,O$2,FALSE))</f>
        <v>Flores</v>
      </c>
    </row>
    <row r="416" spans="1:15" x14ac:dyDescent="0.3">
      <c r="A416">
        <v>14</v>
      </c>
      <c r="B416">
        <v>0</v>
      </c>
      <c r="C416">
        <v>9</v>
      </c>
      <c r="D416" t="s">
        <v>833</v>
      </c>
      <c r="E416">
        <v>160</v>
      </c>
      <c r="F416">
        <v>10707</v>
      </c>
      <c r="G416" t="s">
        <v>330</v>
      </c>
      <c r="H416">
        <v>413</v>
      </c>
      <c r="I416">
        <f t="shared" si="28"/>
        <v>14</v>
      </c>
      <c r="J416">
        <f t="shared" si="29"/>
        <v>0</v>
      </c>
      <c r="K416">
        <f t="shared" si="30"/>
        <v>9</v>
      </c>
      <c r="L416" t="str">
        <f t="shared" si="31"/>
        <v>Niihama-shi Ghosts</v>
      </c>
      <c r="M416" t="str">
        <f>IF($F416=0,"",VLOOKUP($F416,'Draft List'!$D$4:$G$1177,M$2,FALSE))</f>
        <v>RP</v>
      </c>
      <c r="N416" t="str">
        <f>IF($F416=0,"",VLOOKUP($F416,'Draft List'!$D$4:$G$1177,N$2,FALSE))</f>
        <v>José</v>
      </c>
      <c r="O416" t="str">
        <f>IF($F416=0,"",VLOOKUP($F416,'Draft List'!$D$4:$G$1177,O$2,FALSE))</f>
        <v>Vargas</v>
      </c>
    </row>
    <row r="417" spans="1:15" x14ac:dyDescent="0.3">
      <c r="A417">
        <v>14</v>
      </c>
      <c r="B417">
        <v>0</v>
      </c>
      <c r="C417">
        <v>10</v>
      </c>
      <c r="D417" t="s">
        <v>835</v>
      </c>
      <c r="E417">
        <v>23</v>
      </c>
      <c r="F417">
        <v>6867</v>
      </c>
      <c r="G417" t="s">
        <v>330</v>
      </c>
      <c r="H417">
        <v>414</v>
      </c>
      <c r="I417">
        <f t="shared" si="28"/>
        <v>14</v>
      </c>
      <c r="J417">
        <f t="shared" si="29"/>
        <v>0</v>
      </c>
      <c r="K417">
        <f t="shared" si="30"/>
        <v>10</v>
      </c>
      <c r="L417" t="str">
        <f t="shared" si="31"/>
        <v>Tempe Knights</v>
      </c>
      <c r="M417" t="str">
        <f>IF($F417=0,"",VLOOKUP($F417,'Draft List'!$D$4:$G$1177,M$2,FALSE))</f>
        <v>1B</v>
      </c>
      <c r="N417" t="str">
        <f>IF($F417=0,"",VLOOKUP($F417,'Draft List'!$D$4:$G$1177,N$2,FALSE))</f>
        <v>Orlando</v>
      </c>
      <c r="O417" t="str">
        <f>IF($F417=0,"",VLOOKUP($F417,'Draft List'!$D$4:$G$1177,O$2,FALSE))</f>
        <v>Gutiérrez</v>
      </c>
    </row>
    <row r="418" spans="1:15" x14ac:dyDescent="0.3">
      <c r="A418">
        <v>14</v>
      </c>
      <c r="B418">
        <v>0</v>
      </c>
      <c r="C418">
        <v>11</v>
      </c>
      <c r="D418" t="s">
        <v>545</v>
      </c>
      <c r="E418">
        <v>2</v>
      </c>
      <c r="F418">
        <v>5691</v>
      </c>
      <c r="G418" t="s">
        <v>330</v>
      </c>
      <c r="H418">
        <v>415</v>
      </c>
      <c r="I418">
        <f t="shared" si="28"/>
        <v>14</v>
      </c>
      <c r="J418">
        <f t="shared" si="29"/>
        <v>0</v>
      </c>
      <c r="K418">
        <f t="shared" si="30"/>
        <v>11</v>
      </c>
      <c r="L418" t="str">
        <f t="shared" si="31"/>
        <v>Amsterdam Lions</v>
      </c>
      <c r="M418" t="str">
        <f>IF($F418=0,"",VLOOKUP($F418,'Draft List'!$D$4:$G$1177,M$2,FALSE))</f>
        <v>RP</v>
      </c>
      <c r="N418" t="str">
        <f>IF($F418=0,"",VLOOKUP($F418,'Draft List'!$D$4:$G$1177,N$2,FALSE))</f>
        <v>Paul</v>
      </c>
      <c r="O418" t="str">
        <f>IF($F418=0,"",VLOOKUP($F418,'Draft List'!$D$4:$G$1177,O$2,FALSE))</f>
        <v>Nelson</v>
      </c>
    </row>
    <row r="419" spans="1:15" x14ac:dyDescent="0.3">
      <c r="A419">
        <v>14</v>
      </c>
      <c r="B419">
        <v>0</v>
      </c>
      <c r="C419">
        <v>12</v>
      </c>
      <c r="D419" t="s">
        <v>552</v>
      </c>
      <c r="E419">
        <v>167</v>
      </c>
      <c r="F419">
        <v>4661</v>
      </c>
      <c r="G419" t="s">
        <v>330</v>
      </c>
      <c r="H419">
        <v>416</v>
      </c>
      <c r="I419">
        <f t="shared" si="28"/>
        <v>14</v>
      </c>
      <c r="J419">
        <f t="shared" si="29"/>
        <v>0</v>
      </c>
      <c r="K419">
        <f t="shared" si="30"/>
        <v>12</v>
      </c>
      <c r="L419" t="str">
        <f t="shared" si="31"/>
        <v>Okinawa Shisa</v>
      </c>
      <c r="M419" t="str">
        <f>IF($F419=0,"",VLOOKUP($F419,'Draft List'!$D$4:$G$1177,M$2,FALSE))</f>
        <v>3B</v>
      </c>
      <c r="N419" t="str">
        <f>IF($F419=0,"",VLOOKUP($F419,'Draft List'!$D$4:$G$1177,N$2,FALSE))</f>
        <v>José</v>
      </c>
      <c r="O419" t="str">
        <f>IF($F419=0,"",VLOOKUP($F419,'Draft List'!$D$4:$G$1177,O$2,FALSE))</f>
        <v>Dávila</v>
      </c>
    </row>
    <row r="420" spans="1:15" x14ac:dyDescent="0.3">
      <c r="A420">
        <v>14</v>
      </c>
      <c r="B420">
        <v>0</v>
      </c>
      <c r="C420">
        <v>13</v>
      </c>
      <c r="D420" t="s">
        <v>547</v>
      </c>
      <c r="E420">
        <v>166</v>
      </c>
      <c r="F420">
        <v>9935</v>
      </c>
      <c r="G420" t="s">
        <v>330</v>
      </c>
      <c r="H420">
        <v>417</v>
      </c>
      <c r="I420">
        <f t="shared" si="28"/>
        <v>14</v>
      </c>
      <c r="J420">
        <f t="shared" si="29"/>
        <v>0</v>
      </c>
      <c r="K420">
        <f t="shared" si="30"/>
        <v>13</v>
      </c>
      <c r="L420" t="str">
        <f t="shared" si="31"/>
        <v>Toyama Wind Dancers</v>
      </c>
      <c r="M420" t="str">
        <f>IF($F420=0,"",VLOOKUP($F420,'Draft List'!$D$4:$G$1177,M$2,FALSE))</f>
        <v>1B</v>
      </c>
      <c r="N420" t="str">
        <f>IF($F420=0,"",VLOOKUP($F420,'Draft List'!$D$4:$G$1177,N$2,FALSE))</f>
        <v>Tomiji</v>
      </c>
      <c r="O420" t="str">
        <f>IF($F420=0,"",VLOOKUP($F420,'Draft List'!$D$4:$G$1177,O$2,FALSE))</f>
        <v>Rin</v>
      </c>
    </row>
    <row r="421" spans="1:15" x14ac:dyDescent="0.3">
      <c r="A421">
        <v>14</v>
      </c>
      <c r="B421">
        <v>0</v>
      </c>
      <c r="C421">
        <v>14</v>
      </c>
      <c r="D421" t="s">
        <v>255</v>
      </c>
      <c r="E421">
        <v>21</v>
      </c>
      <c r="F421">
        <v>13218</v>
      </c>
      <c r="G421" t="s">
        <v>330</v>
      </c>
      <c r="H421">
        <v>418</v>
      </c>
      <c r="I421">
        <f t="shared" si="28"/>
        <v>14</v>
      </c>
      <c r="J421">
        <f t="shared" si="29"/>
        <v>0</v>
      </c>
      <c r="K421">
        <f t="shared" si="30"/>
        <v>14</v>
      </c>
      <c r="L421" t="str">
        <f t="shared" si="31"/>
        <v>Palm Springs Codgers</v>
      </c>
      <c r="M421" t="str">
        <f>IF($F421=0,"",VLOOKUP($F421,'Draft List'!$D$4:$G$1177,M$2,FALSE))</f>
        <v>2B</v>
      </c>
      <c r="N421" t="str">
        <f>IF($F421=0,"",VLOOKUP($F421,'Draft List'!$D$4:$G$1177,N$2,FALSE))</f>
        <v>Alonso</v>
      </c>
      <c r="O421" t="str">
        <f>IF($F421=0,"",VLOOKUP($F421,'Draft List'!$D$4:$G$1177,O$2,FALSE))</f>
        <v>De Jesús</v>
      </c>
    </row>
    <row r="422" spans="1:15" x14ac:dyDescent="0.3">
      <c r="A422">
        <v>14</v>
      </c>
      <c r="B422">
        <v>0</v>
      </c>
      <c r="C422">
        <v>15</v>
      </c>
      <c r="D422" t="s">
        <v>834</v>
      </c>
      <c r="E422">
        <v>13</v>
      </c>
      <c r="F422">
        <v>15542</v>
      </c>
      <c r="G422" t="s">
        <v>330</v>
      </c>
      <c r="H422">
        <v>419</v>
      </c>
      <c r="I422">
        <f t="shared" si="28"/>
        <v>14</v>
      </c>
      <c r="J422">
        <f t="shared" si="29"/>
        <v>0</v>
      </c>
      <c r="K422">
        <f t="shared" si="30"/>
        <v>15</v>
      </c>
      <c r="L422" t="str">
        <f t="shared" si="31"/>
        <v>Madison Malts</v>
      </c>
      <c r="M422" t="str">
        <f>IF($F422=0,"",VLOOKUP($F422,'Draft List'!$D$4:$G$1177,M$2,FALSE))</f>
        <v>SP</v>
      </c>
      <c r="N422" t="str">
        <f>IF($F422=0,"",VLOOKUP($F422,'Draft List'!$D$4:$G$1177,N$2,FALSE))</f>
        <v>Takanobu</v>
      </c>
      <c r="O422" t="str">
        <f>IF($F422=0,"",VLOOKUP($F422,'Draft List'!$D$4:$G$1177,O$2,FALSE))</f>
        <v>Kanda</v>
      </c>
    </row>
    <row r="423" spans="1:15" x14ac:dyDescent="0.3">
      <c r="A423">
        <v>14</v>
      </c>
      <c r="B423">
        <v>0</v>
      </c>
      <c r="C423">
        <v>16</v>
      </c>
      <c r="D423" t="s">
        <v>253</v>
      </c>
      <c r="E423">
        <v>22</v>
      </c>
      <c r="F423">
        <v>10316</v>
      </c>
      <c r="G423" t="s">
        <v>330</v>
      </c>
      <c r="H423">
        <v>420</v>
      </c>
      <c r="I423">
        <f t="shared" si="28"/>
        <v>14</v>
      </c>
      <c r="J423">
        <f t="shared" si="29"/>
        <v>0</v>
      </c>
      <c r="K423">
        <f t="shared" si="30"/>
        <v>16</v>
      </c>
      <c r="L423" t="str">
        <f t="shared" si="31"/>
        <v>Reno Zephyrs</v>
      </c>
      <c r="M423" t="str">
        <f>IF($F423=0,"",VLOOKUP($F423,'Draft List'!$D$4:$G$1177,M$2,FALSE))</f>
        <v>SS</v>
      </c>
      <c r="N423" t="str">
        <f>IF($F423=0,"",VLOOKUP($F423,'Draft List'!$D$4:$G$1177,N$2,FALSE))</f>
        <v>Shinobu</v>
      </c>
      <c r="O423" t="str">
        <f>IF($F423=0,"",VLOOKUP($F423,'Draft List'!$D$4:$G$1177,O$2,FALSE))</f>
        <v>Morita</v>
      </c>
    </row>
    <row r="424" spans="1:15" x14ac:dyDescent="0.3">
      <c r="A424">
        <v>14</v>
      </c>
      <c r="B424">
        <v>0</v>
      </c>
      <c r="C424">
        <v>17</v>
      </c>
      <c r="D424" t="s">
        <v>252</v>
      </c>
      <c r="E424">
        <v>19</v>
      </c>
      <c r="F424">
        <v>15827</v>
      </c>
      <c r="G424" t="s">
        <v>330</v>
      </c>
      <c r="H424">
        <v>421</v>
      </c>
      <c r="I424">
        <f t="shared" si="28"/>
        <v>14</v>
      </c>
      <c r="J424">
        <f t="shared" si="29"/>
        <v>0</v>
      </c>
      <c r="K424">
        <f t="shared" si="30"/>
        <v>17</v>
      </c>
      <c r="L424" t="str">
        <f t="shared" si="31"/>
        <v>Aurora Borealis</v>
      </c>
      <c r="M424" t="str">
        <f>IF($F424=0,"",VLOOKUP($F424,'Draft List'!$D$4:$G$1177,M$2,FALSE))</f>
        <v>CF</v>
      </c>
      <c r="N424" t="str">
        <f>IF($F424=0,"",VLOOKUP($F424,'Draft List'!$D$4:$G$1177,N$2,FALSE))</f>
        <v>Tsunesaburo</v>
      </c>
      <c r="O424" t="str">
        <f>IF($F424=0,"",VLOOKUP($F424,'Draft List'!$D$4:$G$1177,O$2,FALSE))</f>
        <v>Kouno</v>
      </c>
    </row>
    <row r="425" spans="1:15" x14ac:dyDescent="0.3">
      <c r="A425">
        <v>14</v>
      </c>
      <c r="B425">
        <v>0</v>
      </c>
      <c r="C425">
        <v>18</v>
      </c>
      <c r="D425" t="s">
        <v>262</v>
      </c>
      <c r="E425">
        <v>14</v>
      </c>
      <c r="F425">
        <v>4613</v>
      </c>
      <c r="G425" t="s">
        <v>330</v>
      </c>
      <c r="H425">
        <v>422</v>
      </c>
      <c r="I425">
        <f t="shared" si="28"/>
        <v>14</v>
      </c>
      <c r="J425">
        <f t="shared" si="29"/>
        <v>0</v>
      </c>
      <c r="K425">
        <f t="shared" si="30"/>
        <v>18</v>
      </c>
      <c r="L425" t="str">
        <f t="shared" si="31"/>
        <v>Crystal Lake Sandgnats</v>
      </c>
      <c r="M425" t="str">
        <f>IF($F425=0,"",VLOOKUP($F425,'Draft List'!$D$4:$G$1177,M$2,FALSE))</f>
        <v>LF</v>
      </c>
      <c r="N425" t="str">
        <f>IF($F425=0,"",VLOOKUP($F425,'Draft List'!$D$4:$G$1177,N$2,FALSE))</f>
        <v>Ramón</v>
      </c>
      <c r="O425" t="str">
        <f>IF($F425=0,"",VLOOKUP($F425,'Draft List'!$D$4:$G$1177,O$2,FALSE))</f>
        <v>Díaz</v>
      </c>
    </row>
    <row r="426" spans="1:15" x14ac:dyDescent="0.3">
      <c r="A426">
        <v>14</v>
      </c>
      <c r="B426">
        <v>0</v>
      </c>
      <c r="C426">
        <v>19</v>
      </c>
      <c r="D426" t="s">
        <v>256</v>
      </c>
      <c r="E426">
        <v>17</v>
      </c>
      <c r="F426">
        <v>13084</v>
      </c>
      <c r="G426" t="s">
        <v>330</v>
      </c>
      <c r="H426">
        <v>423</v>
      </c>
      <c r="I426">
        <f t="shared" si="28"/>
        <v>14</v>
      </c>
      <c r="J426">
        <f t="shared" si="29"/>
        <v>0</v>
      </c>
      <c r="K426">
        <f t="shared" si="30"/>
        <v>19</v>
      </c>
      <c r="L426" t="str">
        <f t="shared" si="31"/>
        <v>Kalamazoo Badgers</v>
      </c>
      <c r="M426" t="str">
        <f>IF($F426=0,"",VLOOKUP($F426,'Draft List'!$D$4:$G$1177,M$2,FALSE))</f>
        <v>SP</v>
      </c>
      <c r="N426" t="str">
        <f>IF($F426=0,"",VLOOKUP($F426,'Draft List'!$D$4:$G$1177,N$2,FALSE))</f>
        <v>Archie</v>
      </c>
      <c r="O426" t="str">
        <f>IF($F426=0,"",VLOOKUP($F426,'Draft List'!$D$4:$G$1177,O$2,FALSE))</f>
        <v>MacKinley</v>
      </c>
    </row>
    <row r="427" spans="1:15" x14ac:dyDescent="0.3">
      <c r="A427">
        <v>14</v>
      </c>
      <c r="B427">
        <v>0</v>
      </c>
      <c r="C427">
        <v>20</v>
      </c>
      <c r="D427" t="s">
        <v>266</v>
      </c>
      <c r="E427">
        <v>8</v>
      </c>
      <c r="F427">
        <v>9395</v>
      </c>
      <c r="G427" t="s">
        <v>330</v>
      </c>
      <c r="H427">
        <v>424</v>
      </c>
      <c r="I427">
        <f t="shared" si="28"/>
        <v>14</v>
      </c>
      <c r="J427">
        <f t="shared" si="29"/>
        <v>0</v>
      </c>
      <c r="K427">
        <f t="shared" si="30"/>
        <v>20</v>
      </c>
      <c r="L427" t="str">
        <f t="shared" si="31"/>
        <v>New Orleans Trendsetters</v>
      </c>
      <c r="M427" t="str">
        <f>IF($F427=0,"",VLOOKUP($F427,'Draft List'!$D$4:$G$1177,M$2,FALSE))</f>
        <v>2B</v>
      </c>
      <c r="N427" t="str">
        <f>IF($F427=0,"",VLOOKUP($F427,'Draft List'!$D$4:$G$1177,N$2,FALSE))</f>
        <v>Will</v>
      </c>
      <c r="O427" t="str">
        <f>IF($F427=0,"",VLOOKUP($F427,'Draft List'!$D$4:$G$1177,O$2,FALSE))</f>
        <v>King</v>
      </c>
    </row>
    <row r="428" spans="1:15" x14ac:dyDescent="0.3">
      <c r="A428">
        <v>14</v>
      </c>
      <c r="B428">
        <v>0</v>
      </c>
      <c r="C428">
        <v>21</v>
      </c>
      <c r="D428" t="s">
        <v>836</v>
      </c>
      <c r="E428">
        <v>9</v>
      </c>
      <c r="F428">
        <v>9117</v>
      </c>
      <c r="G428" t="s">
        <v>330</v>
      </c>
      <c r="H428">
        <v>425</v>
      </c>
      <c r="I428">
        <f t="shared" si="28"/>
        <v>14</v>
      </c>
      <c r="J428">
        <f t="shared" si="29"/>
        <v>0</v>
      </c>
      <c r="K428">
        <f t="shared" si="30"/>
        <v>21</v>
      </c>
      <c r="L428" t="str">
        <f t="shared" si="31"/>
        <v>Florida Farstriders</v>
      </c>
      <c r="M428" t="str">
        <f>IF($F428=0,"",VLOOKUP($F428,'Draft List'!$D$4:$G$1177,M$2,FALSE))</f>
        <v>CL</v>
      </c>
      <c r="N428" t="str">
        <f>IF($F428=0,"",VLOOKUP($F428,'Draft List'!$D$4:$G$1177,N$2,FALSE))</f>
        <v>Víctor</v>
      </c>
      <c r="O428" t="str">
        <f>IF($F428=0,"",VLOOKUP($F428,'Draft List'!$D$4:$G$1177,O$2,FALSE))</f>
        <v>García</v>
      </c>
    </row>
    <row r="429" spans="1:15" x14ac:dyDescent="0.3">
      <c r="A429">
        <v>14</v>
      </c>
      <c r="B429">
        <v>0</v>
      </c>
      <c r="C429">
        <v>22</v>
      </c>
      <c r="D429" t="s">
        <v>264</v>
      </c>
      <c r="E429">
        <v>20</v>
      </c>
      <c r="F429">
        <v>5623</v>
      </c>
      <c r="G429" t="s">
        <v>330</v>
      </c>
      <c r="H429">
        <v>426</v>
      </c>
      <c r="I429">
        <f t="shared" si="28"/>
        <v>14</v>
      </c>
      <c r="J429">
        <f t="shared" si="29"/>
        <v>0</v>
      </c>
      <c r="K429">
        <f t="shared" si="30"/>
        <v>22</v>
      </c>
      <c r="L429" t="str">
        <f t="shared" si="31"/>
        <v>Bakersfield Bears</v>
      </c>
      <c r="M429" t="str">
        <f>IF($F429=0,"",VLOOKUP($F429,'Draft List'!$D$4:$G$1177,M$2,FALSE))</f>
        <v>3B</v>
      </c>
      <c r="N429" t="str">
        <f>IF($F429=0,"",VLOOKUP($F429,'Draft List'!$D$4:$G$1177,N$2,FALSE))</f>
        <v>Jesse</v>
      </c>
      <c r="O429" t="str">
        <f>IF($F429=0,"",VLOOKUP($F429,'Draft List'!$D$4:$G$1177,O$2,FALSE))</f>
        <v>Sinclair</v>
      </c>
    </row>
    <row r="430" spans="1:15" x14ac:dyDescent="0.3">
      <c r="A430">
        <v>14</v>
      </c>
      <c r="B430">
        <v>0</v>
      </c>
      <c r="C430">
        <v>23</v>
      </c>
      <c r="D430" t="s">
        <v>267</v>
      </c>
      <c r="E430">
        <v>16</v>
      </c>
      <c r="F430">
        <v>13195</v>
      </c>
      <c r="G430" t="s">
        <v>330</v>
      </c>
      <c r="H430">
        <v>427</v>
      </c>
      <c r="I430">
        <f t="shared" si="28"/>
        <v>14</v>
      </c>
      <c r="J430">
        <f t="shared" si="29"/>
        <v>0</v>
      </c>
      <c r="K430">
        <f t="shared" si="30"/>
        <v>23</v>
      </c>
      <c r="L430" t="str">
        <f t="shared" si="31"/>
        <v>Fargo Dinosaurs</v>
      </c>
      <c r="M430" t="str">
        <f>IF($F430=0,"",VLOOKUP($F430,'Draft List'!$D$4:$G$1177,M$2,FALSE))</f>
        <v>LF</v>
      </c>
      <c r="N430" t="str">
        <f>IF($F430=0,"",VLOOKUP($F430,'Draft List'!$D$4:$G$1177,N$2,FALSE))</f>
        <v>Mitsuzuka</v>
      </c>
      <c r="O430" t="str">
        <f>IF($F430=0,"",VLOOKUP($F430,'Draft List'!$D$4:$G$1177,O$2,FALSE))</f>
        <v>Takaki</v>
      </c>
    </row>
    <row r="431" spans="1:15" x14ac:dyDescent="0.3">
      <c r="A431">
        <v>14</v>
      </c>
      <c r="B431">
        <v>0</v>
      </c>
      <c r="C431">
        <v>24</v>
      </c>
      <c r="D431" t="s">
        <v>551</v>
      </c>
      <c r="E431">
        <v>18</v>
      </c>
      <c r="F431">
        <v>5795</v>
      </c>
      <c r="G431" t="s">
        <v>330</v>
      </c>
      <c r="H431">
        <v>428</v>
      </c>
      <c r="I431">
        <f t="shared" si="28"/>
        <v>14</v>
      </c>
      <c r="J431">
        <f t="shared" si="29"/>
        <v>0</v>
      </c>
      <c r="K431">
        <f t="shared" si="30"/>
        <v>24</v>
      </c>
      <c r="L431" t="str">
        <f t="shared" si="31"/>
        <v>Hartford Harpoon</v>
      </c>
      <c r="M431" t="str">
        <f>IF($F431=0,"",VLOOKUP($F431,'Draft List'!$D$4:$G$1177,M$2,FALSE))</f>
        <v>RP</v>
      </c>
      <c r="N431" t="str">
        <f>IF($F431=0,"",VLOOKUP($F431,'Draft List'!$D$4:$G$1177,N$2,FALSE))</f>
        <v>Manny</v>
      </c>
      <c r="O431" t="str">
        <f>IF($F431=0,"",VLOOKUP($F431,'Draft List'!$D$4:$G$1177,O$2,FALSE))</f>
        <v>López</v>
      </c>
    </row>
    <row r="432" spans="1:15" x14ac:dyDescent="0.3">
      <c r="A432">
        <v>14</v>
      </c>
      <c r="B432">
        <v>0</v>
      </c>
      <c r="C432">
        <v>25</v>
      </c>
      <c r="D432" t="s">
        <v>544</v>
      </c>
      <c r="E432">
        <v>162</v>
      </c>
      <c r="F432">
        <v>12779</v>
      </c>
      <c r="G432" t="s">
        <v>330</v>
      </c>
      <c r="H432">
        <v>429</v>
      </c>
      <c r="I432">
        <f t="shared" si="28"/>
        <v>14</v>
      </c>
      <c r="J432">
        <f t="shared" si="29"/>
        <v>0</v>
      </c>
      <c r="K432">
        <f t="shared" si="30"/>
        <v>25</v>
      </c>
      <c r="L432" t="str">
        <f t="shared" si="31"/>
        <v>San Juan Coqui</v>
      </c>
      <c r="M432" t="str">
        <f>IF($F432=0,"",VLOOKUP($F432,'Draft List'!$D$4:$G$1177,M$2,FALSE))</f>
        <v>SP</v>
      </c>
      <c r="N432" t="str">
        <f>IF($F432=0,"",VLOOKUP($F432,'Draft List'!$D$4:$G$1177,N$2,FALSE))</f>
        <v>Dylan</v>
      </c>
      <c r="O432" t="str">
        <f>IF($F432=0,"",VLOOKUP($F432,'Draft List'!$D$4:$G$1177,O$2,FALSE))</f>
        <v>Ramsden</v>
      </c>
    </row>
    <row r="433" spans="1:15" x14ac:dyDescent="0.3">
      <c r="A433">
        <v>14</v>
      </c>
      <c r="B433">
        <v>0</v>
      </c>
      <c r="C433">
        <v>26</v>
      </c>
      <c r="D433" t="s">
        <v>549</v>
      </c>
      <c r="E433">
        <v>163</v>
      </c>
      <c r="F433">
        <v>6647</v>
      </c>
      <c r="G433" t="s">
        <v>330</v>
      </c>
      <c r="H433">
        <v>430</v>
      </c>
      <c r="I433">
        <f t="shared" si="28"/>
        <v>14</v>
      </c>
      <c r="J433">
        <f t="shared" si="29"/>
        <v>0</v>
      </c>
      <c r="K433">
        <f t="shared" si="30"/>
        <v>26</v>
      </c>
      <c r="L433" t="str">
        <f t="shared" si="31"/>
        <v>Havana Leones</v>
      </c>
      <c r="M433" t="str">
        <f>IF($F433=0,"",VLOOKUP($F433,'Draft List'!$D$4:$G$1177,M$2,FALSE))</f>
        <v>RP</v>
      </c>
      <c r="N433" t="str">
        <f>IF($F433=0,"",VLOOKUP($F433,'Draft List'!$D$4:$G$1177,N$2,FALSE))</f>
        <v>Miguel</v>
      </c>
      <c r="O433" t="str">
        <f>IF($F433=0,"",VLOOKUP($F433,'Draft List'!$D$4:$G$1177,O$2,FALSE))</f>
        <v>Rivera</v>
      </c>
    </row>
    <row r="434" spans="1:15" x14ac:dyDescent="0.3">
      <c r="A434">
        <v>14</v>
      </c>
      <c r="B434">
        <v>0</v>
      </c>
      <c r="C434">
        <v>27</v>
      </c>
      <c r="D434" t="s">
        <v>548</v>
      </c>
      <c r="E434">
        <v>159</v>
      </c>
      <c r="F434">
        <v>9693</v>
      </c>
      <c r="G434" t="s">
        <v>330</v>
      </c>
      <c r="H434">
        <v>431</v>
      </c>
      <c r="I434">
        <f t="shared" si="28"/>
        <v>14</v>
      </c>
      <c r="J434">
        <f t="shared" si="29"/>
        <v>0</v>
      </c>
      <c r="K434">
        <f t="shared" si="30"/>
        <v>27</v>
      </c>
      <c r="L434" t="str">
        <f t="shared" si="31"/>
        <v>Neo-Tokyo Akira</v>
      </c>
      <c r="M434" t="str">
        <f>IF($F434=0,"",VLOOKUP($F434,'Draft List'!$D$4:$G$1177,M$2,FALSE))</f>
        <v>RP</v>
      </c>
      <c r="N434" t="str">
        <f>IF($F434=0,"",VLOOKUP($F434,'Draft List'!$D$4:$G$1177,N$2,FALSE))</f>
        <v>Walt</v>
      </c>
      <c r="O434" t="str">
        <f>IF($F434=0,"",VLOOKUP($F434,'Draft List'!$D$4:$G$1177,O$2,FALSE))</f>
        <v>Walker</v>
      </c>
    </row>
    <row r="435" spans="1:15" x14ac:dyDescent="0.3">
      <c r="A435">
        <v>14</v>
      </c>
      <c r="B435">
        <v>0</v>
      </c>
      <c r="C435">
        <v>28</v>
      </c>
      <c r="D435" t="s">
        <v>550</v>
      </c>
      <c r="E435">
        <v>161</v>
      </c>
      <c r="F435">
        <v>5554</v>
      </c>
      <c r="G435" t="s">
        <v>330</v>
      </c>
      <c r="H435">
        <v>432</v>
      </c>
      <c r="I435">
        <f t="shared" si="28"/>
        <v>14</v>
      </c>
      <c r="J435">
        <f t="shared" si="29"/>
        <v>0</v>
      </c>
      <c r="K435">
        <f t="shared" si="30"/>
        <v>28</v>
      </c>
      <c r="L435" t="str">
        <f t="shared" si="31"/>
        <v>Shin Seiki Evas</v>
      </c>
      <c r="M435" t="str">
        <f>IF($F435=0,"",VLOOKUP($F435,'Draft List'!$D$4:$G$1177,M$2,FALSE))</f>
        <v>1B</v>
      </c>
      <c r="N435" t="str">
        <f>IF($F435=0,"",VLOOKUP($F435,'Draft List'!$D$4:$G$1177,N$2,FALSE))</f>
        <v>Earl</v>
      </c>
      <c r="O435" t="str">
        <f>IF($F435=0,"",VLOOKUP($F435,'Draft List'!$D$4:$G$1177,O$2,FALSE))</f>
        <v>Hayes</v>
      </c>
    </row>
    <row r="436" spans="1:15" x14ac:dyDescent="0.3">
      <c r="A436">
        <v>14</v>
      </c>
      <c r="B436">
        <v>0</v>
      </c>
      <c r="C436">
        <v>29</v>
      </c>
      <c r="D436" t="s">
        <v>259</v>
      </c>
      <c r="E436">
        <v>10</v>
      </c>
      <c r="F436">
        <v>13913</v>
      </c>
      <c r="G436" t="s">
        <v>330</v>
      </c>
      <c r="H436">
        <v>433</v>
      </c>
      <c r="I436">
        <f t="shared" si="28"/>
        <v>14</v>
      </c>
      <c r="J436">
        <f t="shared" si="29"/>
        <v>0</v>
      </c>
      <c r="K436">
        <f t="shared" si="30"/>
        <v>29</v>
      </c>
      <c r="L436" t="str">
        <f t="shared" si="31"/>
        <v>Kentucky Thoroughbreds</v>
      </c>
      <c r="M436" t="str">
        <f>IF($F436=0,"",VLOOKUP($F436,'Draft List'!$D$4:$G$1177,M$2,FALSE))</f>
        <v>RP</v>
      </c>
      <c r="N436" t="str">
        <f>IF($F436=0,"",VLOOKUP($F436,'Draft List'!$D$4:$G$1177,N$2,FALSE))</f>
        <v>Masashige</v>
      </c>
      <c r="O436" t="str">
        <f>IF($F436=0,"",VLOOKUP($F436,'Draft List'!$D$4:$G$1177,O$2,FALSE))</f>
        <v>Ogawa</v>
      </c>
    </row>
    <row r="437" spans="1:15" x14ac:dyDescent="0.3">
      <c r="A437">
        <v>14</v>
      </c>
      <c r="B437">
        <v>0</v>
      </c>
      <c r="C437">
        <v>30</v>
      </c>
      <c r="D437" t="s">
        <v>832</v>
      </c>
      <c r="E437">
        <v>24</v>
      </c>
      <c r="F437">
        <v>10085</v>
      </c>
      <c r="G437" t="s">
        <v>330</v>
      </c>
      <c r="H437">
        <v>434</v>
      </c>
      <c r="I437">
        <f t="shared" si="28"/>
        <v>14</v>
      </c>
      <c r="J437">
        <f t="shared" si="29"/>
        <v>0</v>
      </c>
      <c r="K437">
        <f t="shared" si="30"/>
        <v>30</v>
      </c>
      <c r="L437" t="str">
        <f t="shared" si="31"/>
        <v>Yuma Arroyos</v>
      </c>
      <c r="M437" t="str">
        <f>IF($F437=0,"",VLOOKUP($F437,'Draft List'!$D$4:$G$1177,M$2,FALSE))</f>
        <v>RF</v>
      </c>
      <c r="N437" t="str">
        <f>IF($F437=0,"",VLOOKUP($F437,'Draft List'!$D$4:$G$1177,N$2,FALSE))</f>
        <v>Bill</v>
      </c>
      <c r="O437" t="str">
        <f>IF($F437=0,"",VLOOKUP($F437,'Draft List'!$D$4:$G$1177,O$2,FALSE))</f>
        <v>Harris</v>
      </c>
    </row>
    <row r="438" spans="1:15" x14ac:dyDescent="0.3">
      <c r="A438">
        <v>14</v>
      </c>
      <c r="B438">
        <v>0</v>
      </c>
      <c r="C438">
        <v>31</v>
      </c>
      <c r="D438" t="s">
        <v>835</v>
      </c>
      <c r="E438">
        <v>23</v>
      </c>
      <c r="F438">
        <v>12175</v>
      </c>
      <c r="G438" t="s">
        <v>330</v>
      </c>
      <c r="H438">
        <v>435</v>
      </c>
      <c r="I438">
        <f t="shared" si="28"/>
        <v>14</v>
      </c>
      <c r="J438">
        <f t="shared" si="29"/>
        <v>0</v>
      </c>
      <c r="K438">
        <f t="shared" si="30"/>
        <v>31</v>
      </c>
      <c r="L438" t="str">
        <f t="shared" si="31"/>
        <v>Tempe Knights</v>
      </c>
      <c r="M438" t="str">
        <f>IF($F438=0,"",VLOOKUP($F438,'Draft List'!$D$4:$G$1177,M$2,FALSE))</f>
        <v>SP</v>
      </c>
      <c r="N438" t="str">
        <f>IF($F438=0,"",VLOOKUP($F438,'Draft List'!$D$4:$G$1177,N$2,FALSE))</f>
        <v>Ron</v>
      </c>
      <c r="O438" t="str">
        <f>IF($F438=0,"",VLOOKUP($F438,'Draft List'!$D$4:$G$1177,O$2,FALSE))</f>
        <v>Daly</v>
      </c>
    </row>
    <row r="439" spans="1:15" x14ac:dyDescent="0.3">
      <c r="A439">
        <v>14</v>
      </c>
      <c r="B439">
        <v>0</v>
      </c>
      <c r="C439">
        <v>32</v>
      </c>
      <c r="D439" t="s">
        <v>833</v>
      </c>
      <c r="E439">
        <v>160</v>
      </c>
      <c r="F439">
        <v>16972</v>
      </c>
      <c r="G439" t="s">
        <v>330</v>
      </c>
      <c r="H439">
        <v>436</v>
      </c>
      <c r="I439">
        <f t="shared" si="28"/>
        <v>14</v>
      </c>
      <c r="J439">
        <f t="shared" si="29"/>
        <v>0</v>
      </c>
      <c r="K439">
        <f t="shared" si="30"/>
        <v>32</v>
      </c>
      <c r="L439" t="str">
        <f t="shared" si="31"/>
        <v>Niihama-shi Ghosts</v>
      </c>
      <c r="M439" t="str">
        <f>IF($F439=0,"",VLOOKUP($F439,'Draft List'!$D$4:$G$1177,M$2,FALSE))</f>
        <v>RP</v>
      </c>
      <c r="N439" t="str">
        <f>IF($F439=0,"",VLOOKUP($F439,'Draft List'!$D$4:$G$1177,N$2,FALSE))</f>
        <v>Yoshiki</v>
      </c>
      <c r="O439" t="str">
        <f>IF($F439=0,"",VLOOKUP($F439,'Draft List'!$D$4:$G$1177,O$2,FALSE))</f>
        <v>Yufune</v>
      </c>
    </row>
    <row r="440" spans="1:15" x14ac:dyDescent="0.3">
      <c r="A440">
        <v>15</v>
      </c>
      <c r="B440">
        <v>0</v>
      </c>
      <c r="C440">
        <v>1</v>
      </c>
      <c r="D440" t="s">
        <v>832</v>
      </c>
      <c r="E440">
        <v>24</v>
      </c>
      <c r="F440">
        <v>5493</v>
      </c>
      <c r="G440" t="s">
        <v>330</v>
      </c>
      <c r="H440">
        <v>437</v>
      </c>
      <c r="I440">
        <f t="shared" si="28"/>
        <v>15</v>
      </c>
      <c r="J440">
        <f t="shared" si="29"/>
        <v>0</v>
      </c>
      <c r="K440">
        <f t="shared" si="30"/>
        <v>1</v>
      </c>
      <c r="L440" t="str">
        <f t="shared" si="31"/>
        <v>Yuma Arroyos</v>
      </c>
      <c r="M440" t="str">
        <f>IF($F440=0,"",VLOOKUP($F440,'Draft List'!$D$4:$G$1177,M$2,FALSE))</f>
        <v>3B</v>
      </c>
      <c r="N440" t="str">
        <f>IF($F440=0,"",VLOOKUP($F440,'Draft List'!$D$4:$G$1177,N$2,FALSE))</f>
        <v>David</v>
      </c>
      <c r="O440" t="str">
        <f>IF($F440=0,"",VLOOKUP($F440,'Draft List'!$D$4:$G$1177,O$2,FALSE))</f>
        <v>Boyd</v>
      </c>
    </row>
    <row r="441" spans="1:15" x14ac:dyDescent="0.3">
      <c r="A441">
        <v>15</v>
      </c>
      <c r="B441">
        <v>0</v>
      </c>
      <c r="C441">
        <v>2</v>
      </c>
      <c r="D441" t="s">
        <v>263</v>
      </c>
      <c r="E441">
        <v>15</v>
      </c>
      <c r="F441">
        <v>10822</v>
      </c>
      <c r="G441" t="s">
        <v>330</v>
      </c>
      <c r="H441">
        <v>438</v>
      </c>
      <c r="I441">
        <f t="shared" si="28"/>
        <v>15</v>
      </c>
      <c r="J441">
        <f t="shared" si="29"/>
        <v>0</v>
      </c>
      <c r="K441">
        <f t="shared" si="30"/>
        <v>2</v>
      </c>
      <c r="L441" t="str">
        <f t="shared" si="31"/>
        <v>Duluth Warriors</v>
      </c>
      <c r="M441" t="str">
        <f>IF($F441=0,"",VLOOKUP($F441,'Draft List'!$D$4:$G$1177,M$2,FALSE))</f>
        <v>SP</v>
      </c>
      <c r="N441" t="str">
        <f>IF($F441=0,"",VLOOKUP($F441,'Draft List'!$D$4:$G$1177,N$2,FALSE))</f>
        <v>Melvin</v>
      </c>
      <c r="O441" t="str">
        <f>IF($F441=0,"",VLOOKUP($F441,'Draft List'!$D$4:$G$1177,O$2,FALSE))</f>
        <v>Sullivan</v>
      </c>
    </row>
    <row r="442" spans="1:15" x14ac:dyDescent="0.3">
      <c r="A442">
        <v>15</v>
      </c>
      <c r="B442">
        <v>0</v>
      </c>
      <c r="C442">
        <v>3</v>
      </c>
      <c r="D442" t="s">
        <v>261</v>
      </c>
      <c r="E442">
        <v>1</v>
      </c>
      <c r="F442">
        <v>8678</v>
      </c>
      <c r="G442" t="s">
        <v>330</v>
      </c>
      <c r="H442">
        <v>439</v>
      </c>
      <c r="I442">
        <f t="shared" si="28"/>
        <v>15</v>
      </c>
      <c r="J442">
        <f t="shared" si="29"/>
        <v>0</v>
      </c>
      <c r="K442">
        <f t="shared" si="30"/>
        <v>3</v>
      </c>
      <c r="L442" t="str">
        <f t="shared" si="31"/>
        <v>Arlington Bureaucrats</v>
      </c>
      <c r="M442" t="str">
        <f>IF($F442=0,"",VLOOKUP($F442,'Draft List'!$D$4:$G$1177,M$2,FALSE))</f>
        <v>1B</v>
      </c>
      <c r="N442" t="str">
        <f>IF($F442=0,"",VLOOKUP($F442,'Draft List'!$D$4:$G$1177,N$2,FALSE))</f>
        <v>Danny</v>
      </c>
      <c r="O442" t="str">
        <f>IF($F442=0,"",VLOOKUP($F442,'Draft List'!$D$4:$G$1177,O$2,FALSE))</f>
        <v>Lewis</v>
      </c>
    </row>
    <row r="443" spans="1:15" x14ac:dyDescent="0.3">
      <c r="A443">
        <v>15</v>
      </c>
      <c r="B443">
        <v>0</v>
      </c>
      <c r="C443">
        <v>4</v>
      </c>
      <c r="D443" t="s">
        <v>675</v>
      </c>
      <c r="E443">
        <v>4</v>
      </c>
      <c r="F443">
        <v>15583</v>
      </c>
      <c r="G443" t="s">
        <v>330</v>
      </c>
      <c r="H443">
        <v>440</v>
      </c>
      <c r="I443">
        <f t="shared" si="28"/>
        <v>15</v>
      </c>
      <c r="J443">
        <f t="shared" si="29"/>
        <v>0</v>
      </c>
      <c r="K443">
        <f t="shared" si="30"/>
        <v>4</v>
      </c>
      <c r="L443" t="str">
        <f t="shared" si="31"/>
        <v>Manchester Maulers</v>
      </c>
      <c r="M443" t="str">
        <f>IF($F443=0,"",VLOOKUP($F443,'Draft List'!$D$4:$G$1177,M$2,FALSE))</f>
        <v>3B</v>
      </c>
      <c r="N443" t="str">
        <f>IF($F443=0,"",VLOOKUP($F443,'Draft List'!$D$4:$G$1177,N$2,FALSE))</f>
        <v>Takeji</v>
      </c>
      <c r="O443" t="str">
        <f>IF($F443=0,"",VLOOKUP($F443,'Draft List'!$D$4:$G$1177,O$2,FALSE))</f>
        <v>Kanno</v>
      </c>
    </row>
    <row r="444" spans="1:15" x14ac:dyDescent="0.3">
      <c r="A444">
        <v>15</v>
      </c>
      <c r="B444">
        <v>0</v>
      </c>
      <c r="C444">
        <v>5</v>
      </c>
      <c r="D444" t="s">
        <v>674</v>
      </c>
      <c r="E444">
        <v>7</v>
      </c>
      <c r="F444">
        <v>5687</v>
      </c>
      <c r="G444" t="s">
        <v>330</v>
      </c>
      <c r="H444">
        <v>441</v>
      </c>
      <c r="I444">
        <f t="shared" si="28"/>
        <v>15</v>
      </c>
      <c r="J444">
        <f t="shared" si="29"/>
        <v>0</v>
      </c>
      <c r="K444">
        <f t="shared" si="30"/>
        <v>5</v>
      </c>
      <c r="L444" t="str">
        <f t="shared" si="31"/>
        <v>Charleston Statesmen</v>
      </c>
      <c r="M444" t="str">
        <f>IF($F444=0,"",VLOOKUP($F444,'Draft List'!$D$4:$G$1177,M$2,FALSE))</f>
        <v>RP</v>
      </c>
      <c r="N444" t="str">
        <f>IF($F444=0,"",VLOOKUP($F444,'Draft List'!$D$4:$G$1177,N$2,FALSE))</f>
        <v>Francisco</v>
      </c>
      <c r="O444" t="str">
        <f>IF($F444=0,"",VLOOKUP($F444,'Draft List'!$D$4:$G$1177,O$2,FALSE))</f>
        <v>Alaniz</v>
      </c>
    </row>
    <row r="445" spans="1:15" x14ac:dyDescent="0.3">
      <c r="A445">
        <v>15</v>
      </c>
      <c r="B445">
        <v>0</v>
      </c>
      <c r="C445">
        <v>6</v>
      </c>
      <c r="D445" t="s">
        <v>546</v>
      </c>
      <c r="E445">
        <v>164</v>
      </c>
      <c r="F445">
        <v>15768</v>
      </c>
      <c r="G445" t="s">
        <v>330</v>
      </c>
      <c r="H445">
        <v>442</v>
      </c>
      <c r="I445">
        <f t="shared" si="28"/>
        <v>15</v>
      </c>
      <c r="J445">
        <f t="shared" si="29"/>
        <v>0</v>
      </c>
      <c r="K445">
        <f t="shared" si="30"/>
        <v>6</v>
      </c>
      <c r="L445" t="str">
        <f t="shared" si="31"/>
        <v>Scottish Claymores</v>
      </c>
      <c r="M445" t="str">
        <f>IF($F445=0,"",VLOOKUP($F445,'Draft List'!$D$4:$G$1177,M$2,FALSE))</f>
        <v>LF</v>
      </c>
      <c r="N445" t="str">
        <f>IF($F445=0,"",VLOOKUP($F445,'Draft List'!$D$4:$G$1177,N$2,FALSE))</f>
        <v>Huai-yu</v>
      </c>
      <c r="O445" t="str">
        <f>IF($F445=0,"",VLOOKUP($F445,'Draft List'!$D$4:$G$1177,O$2,FALSE))</f>
        <v>Eng</v>
      </c>
    </row>
    <row r="446" spans="1:15" x14ac:dyDescent="0.3">
      <c r="A446">
        <v>15</v>
      </c>
      <c r="B446">
        <v>0</v>
      </c>
      <c r="C446">
        <v>7</v>
      </c>
      <c r="D446" t="s">
        <v>834</v>
      </c>
      <c r="E446">
        <v>13</v>
      </c>
      <c r="F446">
        <v>9503</v>
      </c>
      <c r="G446" t="s">
        <v>330</v>
      </c>
      <c r="H446">
        <v>443</v>
      </c>
      <c r="I446">
        <f t="shared" si="28"/>
        <v>15</v>
      </c>
      <c r="J446">
        <f t="shared" si="29"/>
        <v>0</v>
      </c>
      <c r="K446">
        <f t="shared" si="30"/>
        <v>7</v>
      </c>
      <c r="L446" t="str">
        <f t="shared" si="31"/>
        <v>Madison Malts</v>
      </c>
      <c r="M446" t="str">
        <f>IF($F446=0,"",VLOOKUP($F446,'Draft List'!$D$4:$G$1177,M$2,FALSE))</f>
        <v>3B</v>
      </c>
      <c r="N446" t="str">
        <f>IF($F446=0,"",VLOOKUP($F446,'Draft List'!$D$4:$G$1177,N$2,FALSE))</f>
        <v>David</v>
      </c>
      <c r="O446" t="str">
        <f>IF($F446=0,"",VLOOKUP($F446,'Draft List'!$D$4:$G$1177,O$2,FALSE))</f>
        <v>Aranda</v>
      </c>
    </row>
    <row r="447" spans="1:15" x14ac:dyDescent="0.3">
      <c r="A447">
        <v>15</v>
      </c>
      <c r="B447">
        <v>0</v>
      </c>
      <c r="C447">
        <v>8</v>
      </c>
      <c r="D447" t="s">
        <v>271</v>
      </c>
      <c r="E447">
        <v>12</v>
      </c>
      <c r="F447">
        <v>5055</v>
      </c>
      <c r="G447" t="s">
        <v>330</v>
      </c>
      <c r="H447">
        <v>444</v>
      </c>
      <c r="I447">
        <f t="shared" si="28"/>
        <v>15</v>
      </c>
      <c r="J447">
        <f t="shared" si="29"/>
        <v>0</v>
      </c>
      <c r="K447">
        <f t="shared" si="30"/>
        <v>8</v>
      </c>
      <c r="L447" t="str">
        <f t="shared" si="31"/>
        <v>San Antonio Calzones of Laredo</v>
      </c>
      <c r="M447" t="str">
        <f>IF($F447=0,"",VLOOKUP($F447,'Draft List'!$D$4:$G$1177,M$2,FALSE))</f>
        <v>1B</v>
      </c>
      <c r="N447" t="str">
        <f>IF($F447=0,"",VLOOKUP($F447,'Draft List'!$D$4:$G$1177,N$2,FALSE))</f>
        <v>Elvis</v>
      </c>
      <c r="O447" t="str">
        <f>IF($F447=0,"",VLOOKUP($F447,'Draft List'!$D$4:$G$1177,O$2,FALSE))</f>
        <v>Parker</v>
      </c>
    </row>
    <row r="448" spans="1:15" x14ac:dyDescent="0.3">
      <c r="A448">
        <v>15</v>
      </c>
      <c r="B448">
        <v>0</v>
      </c>
      <c r="C448">
        <v>9</v>
      </c>
      <c r="D448" t="s">
        <v>833</v>
      </c>
      <c r="E448">
        <v>160</v>
      </c>
      <c r="F448">
        <v>4657</v>
      </c>
      <c r="G448" t="s">
        <v>330</v>
      </c>
      <c r="H448">
        <v>445</v>
      </c>
      <c r="I448">
        <f t="shared" si="28"/>
        <v>15</v>
      </c>
      <c r="J448">
        <f t="shared" si="29"/>
        <v>0</v>
      </c>
      <c r="K448">
        <f t="shared" si="30"/>
        <v>9</v>
      </c>
      <c r="L448" t="str">
        <f t="shared" si="31"/>
        <v>Niihama-shi Ghosts</v>
      </c>
      <c r="M448" t="str">
        <f>IF($F448=0,"",VLOOKUP($F448,'Draft List'!$D$4:$G$1177,M$2,FALSE))</f>
        <v>RP</v>
      </c>
      <c r="N448" t="str">
        <f>IF($F448=0,"",VLOOKUP($F448,'Draft List'!$D$4:$G$1177,N$2,FALSE))</f>
        <v>George</v>
      </c>
      <c r="O448" t="str">
        <f>IF($F448=0,"",VLOOKUP($F448,'Draft List'!$D$4:$G$1177,O$2,FALSE))</f>
        <v>Parker</v>
      </c>
    </row>
    <row r="449" spans="1:15" x14ac:dyDescent="0.3">
      <c r="A449">
        <v>15</v>
      </c>
      <c r="B449">
        <v>0</v>
      </c>
      <c r="C449">
        <v>10</v>
      </c>
      <c r="D449" t="s">
        <v>835</v>
      </c>
      <c r="E449">
        <v>23</v>
      </c>
      <c r="F449">
        <v>13138</v>
      </c>
      <c r="G449" t="s">
        <v>330</v>
      </c>
      <c r="H449">
        <v>446</v>
      </c>
      <c r="I449">
        <f t="shared" si="28"/>
        <v>15</v>
      </c>
      <c r="J449">
        <f t="shared" si="29"/>
        <v>0</v>
      </c>
      <c r="K449">
        <f t="shared" si="30"/>
        <v>10</v>
      </c>
      <c r="L449" t="str">
        <f t="shared" si="31"/>
        <v>Tempe Knights</v>
      </c>
      <c r="M449" t="str">
        <f>IF($F449=0,"",VLOOKUP($F449,'Draft List'!$D$4:$G$1177,M$2,FALSE))</f>
        <v>SP</v>
      </c>
      <c r="N449" t="str">
        <f>IF($F449=0,"",VLOOKUP($F449,'Draft List'!$D$4:$G$1177,N$2,FALSE))</f>
        <v>Riley</v>
      </c>
      <c r="O449" t="str">
        <f>IF($F449=0,"",VLOOKUP($F449,'Draft List'!$D$4:$G$1177,O$2,FALSE))</f>
        <v>White</v>
      </c>
    </row>
    <row r="450" spans="1:15" x14ac:dyDescent="0.3">
      <c r="A450">
        <v>15</v>
      </c>
      <c r="B450">
        <v>0</v>
      </c>
      <c r="C450">
        <v>11</v>
      </c>
      <c r="D450" t="s">
        <v>545</v>
      </c>
      <c r="E450">
        <v>2</v>
      </c>
      <c r="F450">
        <v>11510</v>
      </c>
      <c r="G450" t="s">
        <v>330</v>
      </c>
      <c r="H450">
        <v>447</v>
      </c>
      <c r="I450">
        <f t="shared" si="28"/>
        <v>15</v>
      </c>
      <c r="J450">
        <f t="shared" si="29"/>
        <v>0</v>
      </c>
      <c r="K450">
        <f t="shared" si="30"/>
        <v>11</v>
      </c>
      <c r="L450" t="str">
        <f t="shared" si="31"/>
        <v>Amsterdam Lions</v>
      </c>
      <c r="M450" t="str">
        <f>IF($F450=0,"",VLOOKUP($F450,'Draft List'!$D$4:$G$1177,M$2,FALSE))</f>
        <v>RF</v>
      </c>
      <c r="N450" t="str">
        <f>IF($F450=0,"",VLOOKUP($F450,'Draft List'!$D$4:$G$1177,N$2,FALSE))</f>
        <v>Bob</v>
      </c>
      <c r="O450" t="str">
        <f>IF($F450=0,"",VLOOKUP($F450,'Draft List'!$D$4:$G$1177,O$2,FALSE))</f>
        <v>Simmons</v>
      </c>
    </row>
    <row r="451" spans="1:15" x14ac:dyDescent="0.3">
      <c r="A451">
        <v>15</v>
      </c>
      <c r="B451">
        <v>0</v>
      </c>
      <c r="C451">
        <v>12</v>
      </c>
      <c r="D451" t="s">
        <v>552</v>
      </c>
      <c r="E451">
        <v>167</v>
      </c>
      <c r="F451">
        <v>12755</v>
      </c>
      <c r="G451" t="s">
        <v>330</v>
      </c>
      <c r="H451">
        <v>448</v>
      </c>
      <c r="I451">
        <f t="shared" si="28"/>
        <v>15</v>
      </c>
      <c r="J451">
        <f t="shared" si="29"/>
        <v>0</v>
      </c>
      <c r="K451">
        <f t="shared" si="30"/>
        <v>12</v>
      </c>
      <c r="L451" t="str">
        <f t="shared" si="31"/>
        <v>Okinawa Shisa</v>
      </c>
      <c r="M451" t="str">
        <f>IF($F451=0,"",VLOOKUP($F451,'Draft List'!$D$4:$G$1177,M$2,FALSE))</f>
        <v>LF</v>
      </c>
      <c r="N451" t="str">
        <f>IF($F451=0,"",VLOOKUP($F451,'Draft List'!$D$4:$G$1177,N$2,FALSE))</f>
        <v>Cheung</v>
      </c>
      <c r="O451" t="str">
        <f>IF($F451=0,"",VLOOKUP($F451,'Draft List'!$D$4:$G$1177,O$2,FALSE))</f>
        <v>Nan</v>
      </c>
    </row>
    <row r="452" spans="1:15" x14ac:dyDescent="0.3">
      <c r="A452">
        <v>15</v>
      </c>
      <c r="B452">
        <v>0</v>
      </c>
      <c r="C452">
        <v>13</v>
      </c>
      <c r="D452" t="s">
        <v>547</v>
      </c>
      <c r="E452">
        <v>166</v>
      </c>
      <c r="F452">
        <v>6558</v>
      </c>
      <c r="G452" t="s">
        <v>330</v>
      </c>
      <c r="H452">
        <v>449</v>
      </c>
      <c r="I452">
        <f t="shared" si="28"/>
        <v>15</v>
      </c>
      <c r="J452">
        <f t="shared" si="29"/>
        <v>0</v>
      </c>
      <c r="K452">
        <f t="shared" si="30"/>
        <v>13</v>
      </c>
      <c r="L452" t="str">
        <f t="shared" si="31"/>
        <v>Toyama Wind Dancers</v>
      </c>
      <c r="M452" t="str">
        <f>IF($F452=0,"",VLOOKUP($F452,'Draft List'!$D$4:$G$1177,M$2,FALSE))</f>
        <v>RP</v>
      </c>
      <c r="N452" t="str">
        <f>IF($F452=0,"",VLOOKUP($F452,'Draft List'!$D$4:$G$1177,N$2,FALSE))</f>
        <v>Walter</v>
      </c>
      <c r="O452" t="str">
        <f>IF($F452=0,"",VLOOKUP($F452,'Draft List'!$D$4:$G$1177,O$2,FALSE))</f>
        <v>Carr</v>
      </c>
    </row>
    <row r="453" spans="1:15" x14ac:dyDescent="0.3">
      <c r="A453">
        <v>15</v>
      </c>
      <c r="B453">
        <v>0</v>
      </c>
      <c r="C453">
        <v>14</v>
      </c>
      <c r="D453" t="s">
        <v>255</v>
      </c>
      <c r="E453">
        <v>21</v>
      </c>
      <c r="F453">
        <v>10772</v>
      </c>
      <c r="G453" t="s">
        <v>330</v>
      </c>
      <c r="H453">
        <v>450</v>
      </c>
      <c r="I453">
        <f t="shared" si="28"/>
        <v>15</v>
      </c>
      <c r="J453">
        <f t="shared" si="29"/>
        <v>0</v>
      </c>
      <c r="K453">
        <f t="shared" si="30"/>
        <v>14</v>
      </c>
      <c r="L453" t="str">
        <f t="shared" si="31"/>
        <v>Palm Springs Codgers</v>
      </c>
      <c r="M453" t="str">
        <f>IF($F453=0,"",VLOOKUP($F453,'Draft List'!$D$4:$G$1177,M$2,FALSE))</f>
        <v>C</v>
      </c>
      <c r="N453" t="str">
        <f>IF($F453=0,"",VLOOKUP($F453,'Draft List'!$D$4:$G$1177,N$2,FALSE))</f>
        <v>Júlio</v>
      </c>
      <c r="O453" t="str">
        <f>IF($F453=0,"",VLOOKUP($F453,'Draft List'!$D$4:$G$1177,O$2,FALSE))</f>
        <v>González</v>
      </c>
    </row>
    <row r="454" spans="1:15" x14ac:dyDescent="0.3">
      <c r="A454">
        <v>15</v>
      </c>
      <c r="B454">
        <v>0</v>
      </c>
      <c r="C454">
        <v>15</v>
      </c>
      <c r="D454" t="s">
        <v>260</v>
      </c>
      <c r="E454">
        <v>3</v>
      </c>
      <c r="F454">
        <v>11376</v>
      </c>
      <c r="G454" t="s">
        <v>330</v>
      </c>
      <c r="H454">
        <v>451</v>
      </c>
      <c r="I454">
        <f t="shared" si="28"/>
        <v>15</v>
      </c>
      <c r="J454">
        <f t="shared" si="29"/>
        <v>0</v>
      </c>
      <c r="K454">
        <f t="shared" si="30"/>
        <v>15</v>
      </c>
      <c r="L454" t="str">
        <f t="shared" si="31"/>
        <v>London Underground</v>
      </c>
      <c r="M454" t="str">
        <f>IF($F454=0,"",VLOOKUP($F454,'Draft List'!$D$4:$G$1177,M$2,FALSE))</f>
        <v>1B</v>
      </c>
      <c r="N454" t="str">
        <f>IF($F454=0,"",VLOOKUP($F454,'Draft List'!$D$4:$G$1177,N$2,FALSE))</f>
        <v>Josh</v>
      </c>
      <c r="O454" t="str">
        <f>IF($F454=0,"",VLOOKUP($F454,'Draft List'!$D$4:$G$1177,O$2,FALSE))</f>
        <v>MacNair</v>
      </c>
    </row>
    <row r="455" spans="1:15" x14ac:dyDescent="0.3">
      <c r="A455">
        <v>15</v>
      </c>
      <c r="B455">
        <v>0</v>
      </c>
      <c r="C455">
        <v>16</v>
      </c>
      <c r="D455" t="s">
        <v>253</v>
      </c>
      <c r="E455">
        <v>22</v>
      </c>
      <c r="F455">
        <v>12379</v>
      </c>
      <c r="G455" t="s">
        <v>330</v>
      </c>
      <c r="H455">
        <v>452</v>
      </c>
      <c r="I455">
        <f t="shared" si="28"/>
        <v>15</v>
      </c>
      <c r="J455">
        <f t="shared" si="29"/>
        <v>0</v>
      </c>
      <c r="K455">
        <f t="shared" si="30"/>
        <v>16</v>
      </c>
      <c r="L455" t="str">
        <f t="shared" si="31"/>
        <v>Reno Zephyrs</v>
      </c>
      <c r="M455" t="str">
        <f>IF($F455=0,"",VLOOKUP($F455,'Draft List'!$D$4:$G$1177,M$2,FALSE))</f>
        <v>3B</v>
      </c>
      <c r="N455" t="str">
        <f>IF($F455=0,"",VLOOKUP($F455,'Draft List'!$D$4:$G$1177,N$2,FALSE))</f>
        <v>Kichisaburo</v>
      </c>
      <c r="O455" t="str">
        <f>IF($F455=0,"",VLOOKUP($F455,'Draft List'!$D$4:$G$1177,O$2,FALSE))</f>
        <v>Takahashi</v>
      </c>
    </row>
    <row r="456" spans="1:15" x14ac:dyDescent="0.3">
      <c r="A456">
        <v>15</v>
      </c>
      <c r="B456">
        <v>0</v>
      </c>
      <c r="C456">
        <v>17</v>
      </c>
      <c r="D456" t="s">
        <v>252</v>
      </c>
      <c r="E456">
        <v>19</v>
      </c>
      <c r="F456">
        <v>13170</v>
      </c>
      <c r="G456" t="s">
        <v>330</v>
      </c>
      <c r="H456">
        <v>453</v>
      </c>
      <c r="I456">
        <f t="shared" si="28"/>
        <v>15</v>
      </c>
      <c r="J456">
        <f t="shared" si="29"/>
        <v>0</v>
      </c>
      <c r="K456">
        <f t="shared" si="30"/>
        <v>17</v>
      </c>
      <c r="L456" t="str">
        <f t="shared" si="31"/>
        <v>Aurora Borealis</v>
      </c>
      <c r="M456" t="str">
        <f>IF($F456=0,"",VLOOKUP($F456,'Draft List'!$D$4:$G$1177,M$2,FALSE))</f>
        <v>CF</v>
      </c>
      <c r="N456" t="str">
        <f>IF($F456=0,"",VLOOKUP($F456,'Draft List'!$D$4:$G$1177,N$2,FALSE))</f>
        <v>Martín</v>
      </c>
      <c r="O456" t="str">
        <f>IF($F456=0,"",VLOOKUP($F456,'Draft List'!$D$4:$G$1177,O$2,FALSE))</f>
        <v>Mateo</v>
      </c>
    </row>
    <row r="457" spans="1:15" x14ac:dyDescent="0.3">
      <c r="A457">
        <v>15</v>
      </c>
      <c r="B457">
        <v>0</v>
      </c>
      <c r="C457">
        <v>18</v>
      </c>
      <c r="D457" t="s">
        <v>836</v>
      </c>
      <c r="E457">
        <v>9</v>
      </c>
      <c r="F457">
        <v>12355</v>
      </c>
      <c r="G457" t="s">
        <v>330</v>
      </c>
      <c r="H457">
        <v>454</v>
      </c>
      <c r="I457">
        <f t="shared" si="28"/>
        <v>15</v>
      </c>
      <c r="J457">
        <f t="shared" si="29"/>
        <v>0</v>
      </c>
      <c r="K457">
        <f t="shared" si="30"/>
        <v>18</v>
      </c>
      <c r="L457" t="str">
        <f t="shared" si="31"/>
        <v>Florida Farstriders</v>
      </c>
      <c r="M457" t="str">
        <f>IF($F457=0,"",VLOOKUP($F457,'Draft List'!$D$4:$G$1177,M$2,FALSE))</f>
        <v>2B</v>
      </c>
      <c r="N457" t="str">
        <f>IF($F457=0,"",VLOOKUP($F457,'Draft List'!$D$4:$G$1177,N$2,FALSE))</f>
        <v>Sam</v>
      </c>
      <c r="O457" t="str">
        <f>IF($F457=0,"",VLOOKUP($F457,'Draft List'!$D$4:$G$1177,O$2,FALSE))</f>
        <v>Burgess</v>
      </c>
    </row>
    <row r="458" spans="1:15" x14ac:dyDescent="0.3">
      <c r="A458">
        <v>15</v>
      </c>
      <c r="B458">
        <v>0</v>
      </c>
      <c r="C458">
        <v>19</v>
      </c>
      <c r="D458" t="s">
        <v>256</v>
      </c>
      <c r="E458">
        <v>17</v>
      </c>
      <c r="F458">
        <v>9669</v>
      </c>
      <c r="G458" t="s">
        <v>330</v>
      </c>
      <c r="H458">
        <v>455</v>
      </c>
      <c r="I458">
        <f t="shared" ref="I458:I521" si="32">INT(A458)</f>
        <v>15</v>
      </c>
      <c r="J458">
        <f t="shared" ref="J458:J521" si="33">B458</f>
        <v>0</v>
      </c>
      <c r="K458">
        <f t="shared" ref="K458:K521" si="34">C458</f>
        <v>19</v>
      </c>
      <c r="L458" t="str">
        <f t="shared" ref="L458:L521" si="35">D458</f>
        <v>Kalamazoo Badgers</v>
      </c>
      <c r="M458" t="str">
        <f>IF($F458=0,"",VLOOKUP($F458,'Draft List'!$D$4:$G$1177,M$2,FALSE))</f>
        <v>RP</v>
      </c>
      <c r="N458" t="str">
        <f>IF($F458=0,"",VLOOKUP($F458,'Draft List'!$D$4:$G$1177,N$2,FALSE))</f>
        <v>Dorian</v>
      </c>
      <c r="O458" t="str">
        <f>IF($F458=0,"",VLOOKUP($F458,'Draft List'!$D$4:$G$1177,O$2,FALSE))</f>
        <v>Brady</v>
      </c>
    </row>
    <row r="459" spans="1:15" x14ac:dyDescent="0.3">
      <c r="A459">
        <v>15</v>
      </c>
      <c r="B459">
        <v>0</v>
      </c>
      <c r="C459">
        <v>20</v>
      </c>
      <c r="D459" t="s">
        <v>266</v>
      </c>
      <c r="E459">
        <v>8</v>
      </c>
      <c r="F459">
        <v>9243</v>
      </c>
      <c r="G459" t="s">
        <v>330</v>
      </c>
      <c r="H459">
        <v>456</v>
      </c>
      <c r="I459">
        <f t="shared" si="32"/>
        <v>15</v>
      </c>
      <c r="J459">
        <f t="shared" si="33"/>
        <v>0</v>
      </c>
      <c r="K459">
        <f t="shared" si="34"/>
        <v>20</v>
      </c>
      <c r="L459" t="str">
        <f t="shared" si="35"/>
        <v>New Orleans Trendsetters</v>
      </c>
      <c r="M459" t="str">
        <f>IF($F459=0,"",VLOOKUP($F459,'Draft List'!$D$4:$G$1177,M$2,FALSE))</f>
        <v>SS</v>
      </c>
      <c r="N459" t="str">
        <f>IF($F459=0,"",VLOOKUP($F459,'Draft List'!$D$4:$G$1177,N$2,FALSE))</f>
        <v>John</v>
      </c>
      <c r="O459" t="str">
        <f>IF($F459=0,"",VLOOKUP($F459,'Draft List'!$D$4:$G$1177,O$2,FALSE))</f>
        <v>Brewer</v>
      </c>
    </row>
    <row r="460" spans="1:15" x14ac:dyDescent="0.3">
      <c r="A460">
        <v>15</v>
      </c>
      <c r="B460">
        <v>0</v>
      </c>
      <c r="C460">
        <v>21</v>
      </c>
      <c r="D460" t="s">
        <v>262</v>
      </c>
      <c r="E460">
        <v>14</v>
      </c>
      <c r="F460">
        <v>6688</v>
      </c>
      <c r="G460" t="s">
        <v>330</v>
      </c>
      <c r="H460">
        <v>457</v>
      </c>
      <c r="I460">
        <f t="shared" si="32"/>
        <v>15</v>
      </c>
      <c r="J460">
        <f t="shared" si="33"/>
        <v>0</v>
      </c>
      <c r="K460">
        <f t="shared" si="34"/>
        <v>21</v>
      </c>
      <c r="L460" t="str">
        <f t="shared" si="35"/>
        <v>Crystal Lake Sandgnats</v>
      </c>
      <c r="M460" t="str">
        <f>IF($F460=0,"",VLOOKUP($F460,'Draft List'!$D$4:$G$1177,M$2,FALSE))</f>
        <v>RP</v>
      </c>
      <c r="N460" t="str">
        <f>IF($F460=0,"",VLOOKUP($F460,'Draft List'!$D$4:$G$1177,N$2,FALSE))</f>
        <v>David</v>
      </c>
      <c r="O460" t="str">
        <f>IF($F460=0,"",VLOOKUP($F460,'Draft List'!$D$4:$G$1177,O$2,FALSE))</f>
        <v>Ramos</v>
      </c>
    </row>
    <row r="461" spans="1:15" x14ac:dyDescent="0.3">
      <c r="A461">
        <v>15</v>
      </c>
      <c r="B461">
        <v>0</v>
      </c>
      <c r="C461">
        <v>22</v>
      </c>
      <c r="D461" t="s">
        <v>264</v>
      </c>
      <c r="E461">
        <v>20</v>
      </c>
      <c r="F461">
        <v>10808</v>
      </c>
      <c r="G461" t="s">
        <v>330</v>
      </c>
      <c r="H461">
        <v>458</v>
      </c>
      <c r="I461">
        <f t="shared" si="32"/>
        <v>15</v>
      </c>
      <c r="J461">
        <f t="shared" si="33"/>
        <v>0</v>
      </c>
      <c r="K461">
        <f t="shared" si="34"/>
        <v>22</v>
      </c>
      <c r="L461" t="str">
        <f t="shared" si="35"/>
        <v>Bakersfield Bears</v>
      </c>
      <c r="M461" t="str">
        <f>IF($F461=0,"",VLOOKUP($F461,'Draft List'!$D$4:$G$1177,M$2,FALSE))</f>
        <v>RP</v>
      </c>
      <c r="N461" t="str">
        <f>IF($F461=0,"",VLOOKUP($F461,'Draft List'!$D$4:$G$1177,N$2,FALSE))</f>
        <v>Gerardo</v>
      </c>
      <c r="O461" t="str">
        <f>IF($F461=0,"",VLOOKUP($F461,'Draft List'!$D$4:$G$1177,O$2,FALSE))</f>
        <v>González</v>
      </c>
    </row>
    <row r="462" spans="1:15" x14ac:dyDescent="0.3">
      <c r="A462">
        <v>15</v>
      </c>
      <c r="B462">
        <v>0</v>
      </c>
      <c r="C462">
        <v>23</v>
      </c>
      <c r="D462" t="s">
        <v>267</v>
      </c>
      <c r="E462">
        <v>16</v>
      </c>
      <c r="F462">
        <v>16098</v>
      </c>
      <c r="G462" t="s">
        <v>330</v>
      </c>
      <c r="H462">
        <v>459</v>
      </c>
      <c r="I462">
        <f t="shared" si="32"/>
        <v>15</v>
      </c>
      <c r="J462">
        <f t="shared" si="33"/>
        <v>0</v>
      </c>
      <c r="K462">
        <f t="shared" si="34"/>
        <v>23</v>
      </c>
      <c r="L462" t="str">
        <f t="shared" si="35"/>
        <v>Fargo Dinosaurs</v>
      </c>
      <c r="M462" t="str">
        <f>IF($F462=0,"",VLOOKUP($F462,'Draft List'!$D$4:$G$1177,M$2,FALSE))</f>
        <v>SP</v>
      </c>
      <c r="N462" t="str">
        <f>IF($F462=0,"",VLOOKUP($F462,'Draft List'!$D$4:$G$1177,N$2,FALSE))</f>
        <v>Jan</v>
      </c>
      <c r="O462" t="str">
        <f>IF($F462=0,"",VLOOKUP($F462,'Draft List'!$D$4:$G$1177,O$2,FALSE))</f>
        <v>Evers</v>
      </c>
    </row>
    <row r="463" spans="1:15" x14ac:dyDescent="0.3">
      <c r="A463">
        <v>15</v>
      </c>
      <c r="B463">
        <v>0</v>
      </c>
      <c r="C463">
        <v>24</v>
      </c>
      <c r="D463" t="s">
        <v>551</v>
      </c>
      <c r="E463">
        <v>18</v>
      </c>
      <c r="F463">
        <v>8585</v>
      </c>
      <c r="G463" t="s">
        <v>330</v>
      </c>
      <c r="H463">
        <v>460</v>
      </c>
      <c r="I463">
        <f t="shared" si="32"/>
        <v>15</v>
      </c>
      <c r="J463">
        <f t="shared" si="33"/>
        <v>0</v>
      </c>
      <c r="K463">
        <f t="shared" si="34"/>
        <v>24</v>
      </c>
      <c r="L463" t="str">
        <f t="shared" si="35"/>
        <v>Hartford Harpoon</v>
      </c>
      <c r="M463" t="str">
        <f>IF($F463=0,"",VLOOKUP($F463,'Draft List'!$D$4:$G$1177,M$2,FALSE))</f>
        <v>RP</v>
      </c>
      <c r="N463" t="str">
        <f>IF($F463=0,"",VLOOKUP($F463,'Draft List'!$D$4:$G$1177,N$2,FALSE))</f>
        <v>Álex</v>
      </c>
      <c r="O463" t="str">
        <f>IF($F463=0,"",VLOOKUP($F463,'Draft List'!$D$4:$G$1177,O$2,FALSE))</f>
        <v>Morán</v>
      </c>
    </row>
    <row r="464" spans="1:15" x14ac:dyDescent="0.3">
      <c r="A464">
        <v>15</v>
      </c>
      <c r="B464">
        <v>0</v>
      </c>
      <c r="C464">
        <v>25</v>
      </c>
      <c r="D464" t="s">
        <v>544</v>
      </c>
      <c r="E464">
        <v>162</v>
      </c>
      <c r="F464">
        <v>5089</v>
      </c>
      <c r="G464" t="s">
        <v>330</v>
      </c>
      <c r="H464">
        <v>461</v>
      </c>
      <c r="I464">
        <f t="shared" si="32"/>
        <v>15</v>
      </c>
      <c r="J464">
        <f t="shared" si="33"/>
        <v>0</v>
      </c>
      <c r="K464">
        <f t="shared" si="34"/>
        <v>25</v>
      </c>
      <c r="L464" t="str">
        <f t="shared" si="35"/>
        <v>San Juan Coqui</v>
      </c>
      <c r="M464" t="str">
        <f>IF($F464=0,"",VLOOKUP($F464,'Draft List'!$D$4:$G$1177,M$2,FALSE))</f>
        <v>SP</v>
      </c>
      <c r="N464" t="str">
        <f>IF($F464=0,"",VLOOKUP($F464,'Draft List'!$D$4:$G$1177,N$2,FALSE))</f>
        <v>Josh</v>
      </c>
      <c r="O464" t="str">
        <f>IF($F464=0,"",VLOOKUP($F464,'Draft List'!$D$4:$G$1177,O$2,FALSE))</f>
        <v>Kelley</v>
      </c>
    </row>
    <row r="465" spans="1:15" x14ac:dyDescent="0.3">
      <c r="A465">
        <v>15</v>
      </c>
      <c r="B465">
        <v>0</v>
      </c>
      <c r="C465">
        <v>26</v>
      </c>
      <c r="D465" t="s">
        <v>549</v>
      </c>
      <c r="E465">
        <v>163</v>
      </c>
      <c r="F465">
        <v>5113</v>
      </c>
      <c r="G465" t="s">
        <v>330</v>
      </c>
      <c r="H465">
        <v>462</v>
      </c>
      <c r="I465">
        <f t="shared" si="32"/>
        <v>15</v>
      </c>
      <c r="J465">
        <f t="shared" si="33"/>
        <v>0</v>
      </c>
      <c r="K465">
        <f t="shared" si="34"/>
        <v>26</v>
      </c>
      <c r="L465" t="str">
        <f t="shared" si="35"/>
        <v>Havana Leones</v>
      </c>
      <c r="M465" t="str">
        <f>IF($F465=0,"",VLOOKUP($F465,'Draft List'!$D$4:$G$1177,M$2,FALSE))</f>
        <v>SP</v>
      </c>
      <c r="N465" t="str">
        <f>IF($F465=0,"",VLOOKUP($F465,'Draft List'!$D$4:$G$1177,N$2,FALSE))</f>
        <v>Sam</v>
      </c>
      <c r="O465" t="str">
        <f>IF($F465=0,"",VLOOKUP($F465,'Draft List'!$D$4:$G$1177,O$2,FALSE))</f>
        <v>Fisher</v>
      </c>
    </row>
    <row r="466" spans="1:15" x14ac:dyDescent="0.3">
      <c r="A466">
        <v>15</v>
      </c>
      <c r="B466">
        <v>0</v>
      </c>
      <c r="C466">
        <v>27</v>
      </c>
      <c r="D466" t="s">
        <v>548</v>
      </c>
      <c r="E466">
        <v>159</v>
      </c>
      <c r="F466">
        <v>9799</v>
      </c>
      <c r="G466" t="s">
        <v>330</v>
      </c>
      <c r="H466">
        <v>463</v>
      </c>
      <c r="I466">
        <f t="shared" si="32"/>
        <v>15</v>
      </c>
      <c r="J466">
        <f t="shared" si="33"/>
        <v>0</v>
      </c>
      <c r="K466">
        <f t="shared" si="34"/>
        <v>27</v>
      </c>
      <c r="L466" t="str">
        <f t="shared" si="35"/>
        <v>Neo-Tokyo Akira</v>
      </c>
      <c r="M466" t="str">
        <f>IF($F466=0,"",VLOOKUP($F466,'Draft List'!$D$4:$G$1177,M$2,FALSE))</f>
        <v>SP</v>
      </c>
      <c r="N466" t="str">
        <f>IF($F466=0,"",VLOOKUP($F466,'Draft List'!$D$4:$G$1177,N$2,FALSE))</f>
        <v>Phil</v>
      </c>
      <c r="O466" t="str">
        <f>IF($F466=0,"",VLOOKUP($F466,'Draft List'!$D$4:$G$1177,O$2,FALSE))</f>
        <v>Price</v>
      </c>
    </row>
    <row r="467" spans="1:15" x14ac:dyDescent="0.3">
      <c r="A467">
        <v>15</v>
      </c>
      <c r="B467">
        <v>0</v>
      </c>
      <c r="C467">
        <v>28</v>
      </c>
      <c r="D467" t="s">
        <v>550</v>
      </c>
      <c r="E467">
        <v>161</v>
      </c>
      <c r="F467">
        <v>12716</v>
      </c>
      <c r="G467" t="s">
        <v>330</v>
      </c>
      <c r="H467">
        <v>464</v>
      </c>
      <c r="I467">
        <f t="shared" si="32"/>
        <v>15</v>
      </c>
      <c r="J467">
        <f t="shared" si="33"/>
        <v>0</v>
      </c>
      <c r="K467">
        <f t="shared" si="34"/>
        <v>28</v>
      </c>
      <c r="L467" t="str">
        <f t="shared" si="35"/>
        <v>Shin Seiki Evas</v>
      </c>
      <c r="M467" t="str">
        <f>IF($F467=0,"",VLOOKUP($F467,'Draft List'!$D$4:$G$1177,M$2,FALSE))</f>
        <v>SP</v>
      </c>
      <c r="N467" t="str">
        <f>IF($F467=0,"",VLOOKUP($F467,'Draft List'!$D$4:$G$1177,N$2,FALSE))</f>
        <v>Shaun</v>
      </c>
      <c r="O467" t="str">
        <f>IF($F467=0,"",VLOOKUP($F467,'Draft List'!$D$4:$G$1177,O$2,FALSE))</f>
        <v>Reid</v>
      </c>
    </row>
    <row r="468" spans="1:15" x14ac:dyDescent="0.3">
      <c r="A468">
        <v>15</v>
      </c>
      <c r="B468">
        <v>0</v>
      </c>
      <c r="C468">
        <v>29</v>
      </c>
      <c r="D468" t="s">
        <v>259</v>
      </c>
      <c r="E468">
        <v>10</v>
      </c>
      <c r="F468">
        <v>11819</v>
      </c>
      <c r="G468" t="s">
        <v>330</v>
      </c>
      <c r="H468">
        <v>465</v>
      </c>
      <c r="I468">
        <f t="shared" si="32"/>
        <v>15</v>
      </c>
      <c r="J468">
        <f t="shared" si="33"/>
        <v>0</v>
      </c>
      <c r="K468">
        <f t="shared" si="34"/>
        <v>29</v>
      </c>
      <c r="L468" t="str">
        <f t="shared" si="35"/>
        <v>Kentucky Thoroughbreds</v>
      </c>
      <c r="M468" t="str">
        <f>IF($F468=0,"",VLOOKUP($F468,'Draft List'!$D$4:$G$1177,M$2,FALSE))</f>
        <v>RP</v>
      </c>
      <c r="N468" t="str">
        <f>IF($F468=0,"",VLOOKUP($F468,'Draft List'!$D$4:$G$1177,N$2,FALSE))</f>
        <v>Artie</v>
      </c>
      <c r="O468" t="str">
        <f>IF($F468=0,"",VLOOKUP($F468,'Draft List'!$D$4:$G$1177,O$2,FALSE))</f>
        <v>Anderson</v>
      </c>
    </row>
    <row r="469" spans="1:15" x14ac:dyDescent="0.3">
      <c r="A469">
        <v>15</v>
      </c>
      <c r="B469">
        <v>0</v>
      </c>
      <c r="C469">
        <v>30</v>
      </c>
      <c r="D469" t="s">
        <v>258</v>
      </c>
      <c r="E469">
        <v>11</v>
      </c>
      <c r="F469">
        <v>15523</v>
      </c>
      <c r="G469" t="s">
        <v>330</v>
      </c>
      <c r="H469">
        <v>466</v>
      </c>
      <c r="I469">
        <f t="shared" si="32"/>
        <v>15</v>
      </c>
      <c r="J469">
        <f t="shared" si="33"/>
        <v>0</v>
      </c>
      <c r="K469">
        <f t="shared" si="34"/>
        <v>30</v>
      </c>
      <c r="L469" t="str">
        <f t="shared" si="35"/>
        <v>West Virginia Alleghenies</v>
      </c>
      <c r="M469" t="str">
        <f>IF($F469=0,"",VLOOKUP($F469,'Draft List'!$D$4:$G$1177,M$2,FALSE))</f>
        <v>SS</v>
      </c>
      <c r="N469" t="str">
        <f>IF($F469=0,"",VLOOKUP($F469,'Draft List'!$D$4:$G$1177,N$2,FALSE))</f>
        <v>António</v>
      </c>
      <c r="O469" t="str">
        <f>IF($F469=0,"",VLOOKUP($F469,'Draft List'!$D$4:$G$1177,O$2,FALSE))</f>
        <v>Ortíz</v>
      </c>
    </row>
    <row r="470" spans="1:15" x14ac:dyDescent="0.3">
      <c r="A470">
        <v>15</v>
      </c>
      <c r="B470">
        <v>0</v>
      </c>
      <c r="C470">
        <v>31</v>
      </c>
      <c r="D470" t="s">
        <v>833</v>
      </c>
      <c r="E470">
        <v>160</v>
      </c>
      <c r="F470">
        <v>6234</v>
      </c>
      <c r="G470" t="s">
        <v>330</v>
      </c>
      <c r="H470">
        <v>467</v>
      </c>
      <c r="I470">
        <f t="shared" si="32"/>
        <v>15</v>
      </c>
      <c r="J470">
        <f t="shared" si="33"/>
        <v>0</v>
      </c>
      <c r="K470">
        <f t="shared" si="34"/>
        <v>31</v>
      </c>
      <c r="L470" t="str">
        <f t="shared" si="35"/>
        <v>Niihama-shi Ghosts</v>
      </c>
      <c r="M470" t="str">
        <f>IF($F470=0,"",VLOOKUP($F470,'Draft List'!$D$4:$G$1177,M$2,FALSE))</f>
        <v>C</v>
      </c>
      <c r="N470" t="str">
        <f>IF($F470=0,"",VLOOKUP($F470,'Draft List'!$D$4:$G$1177,N$2,FALSE))</f>
        <v>James</v>
      </c>
      <c r="O470" t="str">
        <f>IF($F470=0,"",VLOOKUP($F470,'Draft List'!$D$4:$G$1177,O$2,FALSE))</f>
        <v>Grant</v>
      </c>
    </row>
    <row r="471" spans="1:15" x14ac:dyDescent="0.3">
      <c r="A471">
        <v>15</v>
      </c>
      <c r="B471">
        <v>0</v>
      </c>
      <c r="C471">
        <v>32</v>
      </c>
      <c r="D471" t="s">
        <v>835</v>
      </c>
      <c r="E471">
        <v>23</v>
      </c>
      <c r="F471">
        <v>10770</v>
      </c>
      <c r="G471" t="s">
        <v>330</v>
      </c>
      <c r="H471">
        <v>468</v>
      </c>
      <c r="I471">
        <f t="shared" si="32"/>
        <v>15</v>
      </c>
      <c r="J471">
        <f t="shared" si="33"/>
        <v>0</v>
      </c>
      <c r="K471">
        <f t="shared" si="34"/>
        <v>32</v>
      </c>
      <c r="L471" t="str">
        <f t="shared" si="35"/>
        <v>Tempe Knights</v>
      </c>
      <c r="M471" t="str">
        <f>IF($F471=0,"",VLOOKUP($F471,'Draft List'!$D$4:$G$1177,M$2,FALSE))</f>
        <v>RP</v>
      </c>
      <c r="N471" t="str">
        <f>IF($F471=0,"",VLOOKUP($F471,'Draft List'!$D$4:$G$1177,N$2,FALSE))</f>
        <v>Oscar</v>
      </c>
      <c r="O471" t="str">
        <f>IF($F471=0,"",VLOOKUP($F471,'Draft List'!$D$4:$G$1177,O$2,FALSE))</f>
        <v>Contreras</v>
      </c>
    </row>
    <row r="472" spans="1:15" x14ac:dyDescent="0.3">
      <c r="A472">
        <v>16</v>
      </c>
      <c r="B472">
        <v>0</v>
      </c>
      <c r="C472">
        <v>1</v>
      </c>
      <c r="D472" t="s">
        <v>832</v>
      </c>
      <c r="E472">
        <v>24</v>
      </c>
      <c r="F472">
        <v>8036</v>
      </c>
      <c r="G472" t="s">
        <v>330</v>
      </c>
      <c r="H472">
        <v>469</v>
      </c>
      <c r="I472">
        <f t="shared" si="32"/>
        <v>16</v>
      </c>
      <c r="J472">
        <f t="shared" si="33"/>
        <v>0</v>
      </c>
      <c r="K472">
        <f t="shared" si="34"/>
        <v>1</v>
      </c>
      <c r="L472" t="str">
        <f t="shared" si="35"/>
        <v>Yuma Arroyos</v>
      </c>
      <c r="M472" t="str">
        <f>IF($F472=0,"",VLOOKUP($F472,'Draft List'!$D$4:$G$1177,M$2,FALSE))</f>
        <v>CF</v>
      </c>
      <c r="N472" t="str">
        <f>IF($F472=0,"",VLOOKUP($F472,'Draft List'!$D$4:$G$1177,N$2,FALSE))</f>
        <v>Nick</v>
      </c>
      <c r="O472" t="str">
        <f>IF($F472=0,"",VLOOKUP($F472,'Draft List'!$D$4:$G$1177,O$2,FALSE))</f>
        <v>Smith</v>
      </c>
    </row>
    <row r="473" spans="1:15" x14ac:dyDescent="0.3">
      <c r="A473">
        <v>16</v>
      </c>
      <c r="B473">
        <v>0</v>
      </c>
      <c r="C473">
        <v>2</v>
      </c>
      <c r="D473" t="s">
        <v>263</v>
      </c>
      <c r="E473">
        <v>15</v>
      </c>
      <c r="F473">
        <v>5153</v>
      </c>
      <c r="G473" t="s">
        <v>330</v>
      </c>
      <c r="H473">
        <v>470</v>
      </c>
      <c r="I473">
        <f t="shared" si="32"/>
        <v>16</v>
      </c>
      <c r="J473">
        <f t="shared" si="33"/>
        <v>0</v>
      </c>
      <c r="K473">
        <f t="shared" si="34"/>
        <v>2</v>
      </c>
      <c r="L473" t="str">
        <f t="shared" si="35"/>
        <v>Duluth Warriors</v>
      </c>
      <c r="M473" t="str">
        <f>IF($F473=0,"",VLOOKUP($F473,'Draft List'!$D$4:$G$1177,M$2,FALSE))</f>
        <v>CF</v>
      </c>
      <c r="N473" t="str">
        <f>IF($F473=0,"",VLOOKUP($F473,'Draft List'!$D$4:$G$1177,N$2,FALSE))</f>
        <v>Wes</v>
      </c>
      <c r="O473" t="str">
        <f>IF($F473=0,"",VLOOKUP($F473,'Draft List'!$D$4:$G$1177,O$2,FALSE))</f>
        <v>Bernard</v>
      </c>
    </row>
    <row r="474" spans="1:15" x14ac:dyDescent="0.3">
      <c r="A474">
        <v>16</v>
      </c>
      <c r="B474">
        <v>0</v>
      </c>
      <c r="C474">
        <v>3</v>
      </c>
      <c r="D474" t="s">
        <v>261</v>
      </c>
      <c r="E474">
        <v>1</v>
      </c>
      <c r="F474">
        <v>10909</v>
      </c>
      <c r="G474" t="s">
        <v>330</v>
      </c>
      <c r="H474">
        <v>471</v>
      </c>
      <c r="I474">
        <f t="shared" si="32"/>
        <v>16</v>
      </c>
      <c r="J474">
        <f t="shared" si="33"/>
        <v>0</v>
      </c>
      <c r="K474">
        <f t="shared" si="34"/>
        <v>3</v>
      </c>
      <c r="L474" t="str">
        <f t="shared" si="35"/>
        <v>Arlington Bureaucrats</v>
      </c>
      <c r="M474" t="str">
        <f>IF($F474=0,"",VLOOKUP($F474,'Draft List'!$D$4:$G$1177,M$2,FALSE))</f>
        <v>1B</v>
      </c>
      <c r="N474" t="str">
        <f>IF($F474=0,"",VLOOKUP($F474,'Draft List'!$D$4:$G$1177,N$2,FALSE))</f>
        <v>Jacob</v>
      </c>
      <c r="O474" t="str">
        <f>IF($F474=0,"",VLOOKUP($F474,'Draft List'!$D$4:$G$1177,O$2,FALSE))</f>
        <v>Sinclair</v>
      </c>
    </row>
    <row r="475" spans="1:15" x14ac:dyDescent="0.3">
      <c r="A475">
        <v>16</v>
      </c>
      <c r="B475">
        <v>0</v>
      </c>
      <c r="C475">
        <v>4</v>
      </c>
      <c r="D475" t="s">
        <v>675</v>
      </c>
      <c r="E475">
        <v>4</v>
      </c>
      <c r="F475">
        <v>12583</v>
      </c>
      <c r="G475" t="s">
        <v>330</v>
      </c>
      <c r="H475">
        <v>472</v>
      </c>
      <c r="I475">
        <f t="shared" si="32"/>
        <v>16</v>
      </c>
      <c r="J475">
        <f t="shared" si="33"/>
        <v>0</v>
      </c>
      <c r="K475">
        <f t="shared" si="34"/>
        <v>4</v>
      </c>
      <c r="L475" t="str">
        <f t="shared" si="35"/>
        <v>Manchester Maulers</v>
      </c>
      <c r="M475" t="str">
        <f>IF($F475=0,"",VLOOKUP($F475,'Draft List'!$D$4:$G$1177,M$2,FALSE))</f>
        <v>1B</v>
      </c>
      <c r="N475" t="str">
        <f>IF($F475=0,"",VLOOKUP($F475,'Draft List'!$D$4:$G$1177,N$2,FALSE))</f>
        <v>António</v>
      </c>
      <c r="O475" t="str">
        <f>IF($F475=0,"",VLOOKUP($F475,'Draft List'!$D$4:$G$1177,O$2,FALSE))</f>
        <v>Serna</v>
      </c>
    </row>
    <row r="476" spans="1:15" x14ac:dyDescent="0.3">
      <c r="A476">
        <v>16</v>
      </c>
      <c r="B476">
        <v>0</v>
      </c>
      <c r="C476">
        <v>5</v>
      </c>
      <c r="D476" t="s">
        <v>674</v>
      </c>
      <c r="E476">
        <v>7</v>
      </c>
      <c r="F476">
        <v>7812</v>
      </c>
      <c r="G476" t="s">
        <v>330</v>
      </c>
      <c r="H476">
        <v>473</v>
      </c>
      <c r="I476">
        <f t="shared" si="32"/>
        <v>16</v>
      </c>
      <c r="J476">
        <f t="shared" si="33"/>
        <v>0</v>
      </c>
      <c r="K476">
        <f t="shared" si="34"/>
        <v>5</v>
      </c>
      <c r="L476" t="str">
        <f t="shared" si="35"/>
        <v>Charleston Statesmen</v>
      </c>
      <c r="M476" t="str">
        <f>IF($F476=0,"",VLOOKUP($F476,'Draft List'!$D$4:$G$1177,M$2,FALSE))</f>
        <v>RP</v>
      </c>
      <c r="N476" t="str">
        <f>IF($F476=0,"",VLOOKUP($F476,'Draft List'!$D$4:$G$1177,N$2,FALSE))</f>
        <v>Collin</v>
      </c>
      <c r="O476" t="str">
        <f>IF($F476=0,"",VLOOKUP($F476,'Draft List'!$D$4:$G$1177,O$2,FALSE))</f>
        <v>Alexander</v>
      </c>
    </row>
    <row r="477" spans="1:15" x14ac:dyDescent="0.3">
      <c r="A477">
        <v>16</v>
      </c>
      <c r="B477">
        <v>0</v>
      </c>
      <c r="C477">
        <v>6</v>
      </c>
      <c r="D477" t="s">
        <v>546</v>
      </c>
      <c r="E477">
        <v>164</v>
      </c>
      <c r="F477">
        <v>12517</v>
      </c>
      <c r="G477" t="s">
        <v>330</v>
      </c>
      <c r="H477">
        <v>474</v>
      </c>
      <c r="I477">
        <f t="shared" si="32"/>
        <v>16</v>
      </c>
      <c r="J477">
        <f t="shared" si="33"/>
        <v>0</v>
      </c>
      <c r="K477">
        <f t="shared" si="34"/>
        <v>6</v>
      </c>
      <c r="L477" t="str">
        <f t="shared" si="35"/>
        <v>Scottish Claymores</v>
      </c>
      <c r="M477" t="str">
        <f>IF($F477=0,"",VLOOKUP($F477,'Draft List'!$D$4:$G$1177,M$2,FALSE))</f>
        <v>LF</v>
      </c>
      <c r="N477" t="str">
        <f>IF($F477=0,"",VLOOKUP($F477,'Draft List'!$D$4:$G$1177,N$2,FALSE))</f>
        <v>Joe</v>
      </c>
      <c r="O477" t="str">
        <f>IF($F477=0,"",VLOOKUP($F477,'Draft List'!$D$4:$G$1177,O$2,FALSE))</f>
        <v>Fears</v>
      </c>
    </row>
    <row r="478" spans="1:15" x14ac:dyDescent="0.3">
      <c r="A478">
        <v>16</v>
      </c>
      <c r="B478">
        <v>0</v>
      </c>
      <c r="C478">
        <v>7</v>
      </c>
      <c r="D478" t="s">
        <v>834</v>
      </c>
      <c r="E478">
        <v>13</v>
      </c>
      <c r="F478">
        <v>8574</v>
      </c>
      <c r="G478" t="s">
        <v>330</v>
      </c>
      <c r="H478">
        <v>475</v>
      </c>
      <c r="I478">
        <f t="shared" si="32"/>
        <v>16</v>
      </c>
      <c r="J478">
        <f t="shared" si="33"/>
        <v>0</v>
      </c>
      <c r="K478">
        <f t="shared" si="34"/>
        <v>7</v>
      </c>
      <c r="L478" t="str">
        <f t="shared" si="35"/>
        <v>Madison Malts</v>
      </c>
      <c r="M478" t="str">
        <f>IF($F478=0,"",VLOOKUP($F478,'Draft List'!$D$4:$G$1177,M$2,FALSE))</f>
        <v>RP</v>
      </c>
      <c r="N478" t="str">
        <f>IF($F478=0,"",VLOOKUP($F478,'Draft List'!$D$4:$G$1177,N$2,FALSE))</f>
        <v>Roy</v>
      </c>
      <c r="O478" t="str">
        <f>IF($F478=0,"",VLOOKUP($F478,'Draft List'!$D$4:$G$1177,O$2,FALSE))</f>
        <v>Berry</v>
      </c>
    </row>
    <row r="479" spans="1:15" x14ac:dyDescent="0.3">
      <c r="A479">
        <v>16</v>
      </c>
      <c r="B479">
        <v>0</v>
      </c>
      <c r="C479">
        <v>8</v>
      </c>
      <c r="D479" t="s">
        <v>271</v>
      </c>
      <c r="E479">
        <v>12</v>
      </c>
      <c r="F479">
        <v>9719</v>
      </c>
      <c r="G479" t="s">
        <v>330</v>
      </c>
      <c r="H479">
        <v>476</v>
      </c>
      <c r="I479">
        <f t="shared" si="32"/>
        <v>16</v>
      </c>
      <c r="J479">
        <f t="shared" si="33"/>
        <v>0</v>
      </c>
      <c r="K479">
        <f t="shared" si="34"/>
        <v>8</v>
      </c>
      <c r="L479" t="str">
        <f t="shared" si="35"/>
        <v>San Antonio Calzones of Laredo</v>
      </c>
      <c r="M479" t="str">
        <f>IF($F479=0,"",VLOOKUP($F479,'Draft List'!$D$4:$G$1177,M$2,FALSE))</f>
        <v>1B</v>
      </c>
      <c r="N479" t="str">
        <f>IF($F479=0,"",VLOOKUP($F479,'Draft List'!$D$4:$G$1177,N$2,FALSE))</f>
        <v>Bob</v>
      </c>
      <c r="O479" t="str">
        <f>IF($F479=0,"",VLOOKUP($F479,'Draft List'!$D$4:$G$1177,O$2,FALSE))</f>
        <v>Woodruff</v>
      </c>
    </row>
    <row r="480" spans="1:15" x14ac:dyDescent="0.3">
      <c r="A480">
        <v>16</v>
      </c>
      <c r="B480">
        <v>0</v>
      </c>
      <c r="C480">
        <v>9</v>
      </c>
      <c r="D480" t="s">
        <v>833</v>
      </c>
      <c r="E480">
        <v>160</v>
      </c>
      <c r="F480">
        <v>9072</v>
      </c>
      <c r="G480" t="s">
        <v>330</v>
      </c>
      <c r="H480">
        <v>477</v>
      </c>
      <c r="I480">
        <f t="shared" si="32"/>
        <v>16</v>
      </c>
      <c r="J480">
        <f t="shared" si="33"/>
        <v>0</v>
      </c>
      <c r="K480">
        <f t="shared" si="34"/>
        <v>9</v>
      </c>
      <c r="L480" t="str">
        <f t="shared" si="35"/>
        <v>Niihama-shi Ghosts</v>
      </c>
      <c r="M480" t="str">
        <f>IF($F480=0,"",VLOOKUP($F480,'Draft List'!$D$4:$G$1177,M$2,FALSE))</f>
        <v>C</v>
      </c>
      <c r="N480" t="str">
        <f>IF($F480=0,"",VLOOKUP($F480,'Draft List'!$D$4:$G$1177,N$2,FALSE))</f>
        <v>Walt</v>
      </c>
      <c r="O480" t="str">
        <f>IF($F480=0,"",VLOOKUP($F480,'Draft List'!$D$4:$G$1177,O$2,FALSE))</f>
        <v>Taylor</v>
      </c>
    </row>
    <row r="481" spans="1:15" x14ac:dyDescent="0.3">
      <c r="A481">
        <v>16</v>
      </c>
      <c r="B481">
        <v>0</v>
      </c>
      <c r="C481">
        <v>10</v>
      </c>
      <c r="D481" t="s">
        <v>835</v>
      </c>
      <c r="E481">
        <v>23</v>
      </c>
      <c r="F481">
        <v>16994</v>
      </c>
      <c r="G481" t="s">
        <v>330</v>
      </c>
      <c r="H481">
        <v>478</v>
      </c>
      <c r="I481">
        <f t="shared" si="32"/>
        <v>16</v>
      </c>
      <c r="J481">
        <f t="shared" si="33"/>
        <v>0</v>
      </c>
      <c r="K481">
        <f t="shared" si="34"/>
        <v>10</v>
      </c>
      <c r="L481" t="str">
        <f t="shared" si="35"/>
        <v>Tempe Knights</v>
      </c>
      <c r="M481" t="str">
        <f>IF($F481=0,"",VLOOKUP($F481,'Draft List'!$D$4:$G$1177,M$2,FALSE))</f>
        <v>C</v>
      </c>
      <c r="N481" t="str">
        <f>IF($F481=0,"",VLOOKUP($F481,'Draft List'!$D$4:$G$1177,N$2,FALSE))</f>
        <v>Alistair</v>
      </c>
      <c r="O481" t="str">
        <f>IF($F481=0,"",VLOOKUP($F481,'Draft List'!$D$4:$G$1177,O$2,FALSE))</f>
        <v>Twain</v>
      </c>
    </row>
    <row r="482" spans="1:15" x14ac:dyDescent="0.3">
      <c r="A482">
        <v>16</v>
      </c>
      <c r="B482">
        <v>0</v>
      </c>
      <c r="C482">
        <v>11</v>
      </c>
      <c r="D482" t="s">
        <v>545</v>
      </c>
      <c r="E482">
        <v>2</v>
      </c>
      <c r="F482">
        <v>12354</v>
      </c>
      <c r="G482" t="s">
        <v>330</v>
      </c>
      <c r="H482">
        <v>479</v>
      </c>
      <c r="I482">
        <f t="shared" si="32"/>
        <v>16</v>
      </c>
      <c r="J482">
        <f t="shared" si="33"/>
        <v>0</v>
      </c>
      <c r="K482">
        <f t="shared" si="34"/>
        <v>11</v>
      </c>
      <c r="L482" t="str">
        <f t="shared" si="35"/>
        <v>Amsterdam Lions</v>
      </c>
      <c r="M482" t="str">
        <f>IF($F482=0,"",VLOOKUP($F482,'Draft List'!$D$4:$G$1177,M$2,FALSE))</f>
        <v>SP</v>
      </c>
      <c r="N482" t="str">
        <f>IF($F482=0,"",VLOOKUP($F482,'Draft List'!$D$4:$G$1177,N$2,FALSE))</f>
        <v>Winston</v>
      </c>
      <c r="O482" t="str">
        <f>IF($F482=0,"",VLOOKUP($F482,'Draft List'!$D$4:$G$1177,O$2,FALSE))</f>
        <v>Freake</v>
      </c>
    </row>
    <row r="483" spans="1:15" x14ac:dyDescent="0.3">
      <c r="A483">
        <v>16</v>
      </c>
      <c r="B483">
        <v>0</v>
      </c>
      <c r="C483">
        <v>12</v>
      </c>
      <c r="D483" t="s">
        <v>552</v>
      </c>
      <c r="E483">
        <v>167</v>
      </c>
      <c r="F483">
        <v>9992</v>
      </c>
      <c r="G483" t="s">
        <v>330</v>
      </c>
      <c r="H483">
        <v>480</v>
      </c>
      <c r="I483">
        <f t="shared" si="32"/>
        <v>16</v>
      </c>
      <c r="J483">
        <f t="shared" si="33"/>
        <v>0</v>
      </c>
      <c r="K483">
        <f t="shared" si="34"/>
        <v>12</v>
      </c>
      <c r="L483" t="str">
        <f t="shared" si="35"/>
        <v>Okinawa Shisa</v>
      </c>
      <c r="M483" t="str">
        <f>IF($F483=0,"",VLOOKUP($F483,'Draft List'!$D$4:$G$1177,M$2,FALSE))</f>
        <v>C</v>
      </c>
      <c r="N483" t="str">
        <f>IF($F483=0,"",VLOOKUP($F483,'Draft List'!$D$4:$G$1177,N$2,FALSE))</f>
        <v>Marvin</v>
      </c>
      <c r="O483" t="str">
        <f>IF($F483=0,"",VLOOKUP($F483,'Draft List'!$D$4:$G$1177,O$2,FALSE))</f>
        <v>Dooley</v>
      </c>
    </row>
    <row r="484" spans="1:15" x14ac:dyDescent="0.3">
      <c r="A484">
        <v>16</v>
      </c>
      <c r="B484">
        <v>0</v>
      </c>
      <c r="C484">
        <v>13</v>
      </c>
      <c r="D484" t="s">
        <v>547</v>
      </c>
      <c r="E484">
        <v>166</v>
      </c>
      <c r="F484">
        <v>11298</v>
      </c>
      <c r="G484" t="s">
        <v>330</v>
      </c>
      <c r="H484">
        <v>481</v>
      </c>
      <c r="I484">
        <f t="shared" si="32"/>
        <v>16</v>
      </c>
      <c r="J484">
        <f t="shared" si="33"/>
        <v>0</v>
      </c>
      <c r="K484">
        <f t="shared" si="34"/>
        <v>13</v>
      </c>
      <c r="L484" t="str">
        <f t="shared" si="35"/>
        <v>Toyama Wind Dancers</v>
      </c>
      <c r="M484" t="str">
        <f>IF($F484=0,"",VLOOKUP($F484,'Draft List'!$D$4:$G$1177,M$2,FALSE))</f>
        <v>RF</v>
      </c>
      <c r="N484" t="str">
        <f>IF($F484=0,"",VLOOKUP($F484,'Draft List'!$D$4:$G$1177,N$2,FALSE))</f>
        <v>Sadanobu</v>
      </c>
      <c r="O484" t="str">
        <f>IF($F484=0,"",VLOOKUP($F484,'Draft List'!$D$4:$G$1177,O$2,FALSE))</f>
        <v>Hamada</v>
      </c>
    </row>
    <row r="485" spans="1:15" x14ac:dyDescent="0.3">
      <c r="A485">
        <v>16</v>
      </c>
      <c r="B485">
        <v>0</v>
      </c>
      <c r="C485">
        <v>14</v>
      </c>
      <c r="D485" t="s">
        <v>255</v>
      </c>
      <c r="E485">
        <v>21</v>
      </c>
      <c r="F485">
        <v>5307</v>
      </c>
      <c r="G485" t="s">
        <v>330</v>
      </c>
      <c r="H485">
        <v>482</v>
      </c>
      <c r="I485">
        <f t="shared" si="32"/>
        <v>16</v>
      </c>
      <c r="J485">
        <f t="shared" si="33"/>
        <v>0</v>
      </c>
      <c r="K485">
        <f t="shared" si="34"/>
        <v>14</v>
      </c>
      <c r="L485" t="str">
        <f t="shared" si="35"/>
        <v>Palm Springs Codgers</v>
      </c>
      <c r="M485" t="str">
        <f>IF($F485=0,"",VLOOKUP($F485,'Draft List'!$D$4:$G$1177,M$2,FALSE))</f>
        <v>3B</v>
      </c>
      <c r="N485" t="str">
        <f>IF($F485=0,"",VLOOKUP($F485,'Draft List'!$D$4:$G$1177,N$2,FALSE))</f>
        <v>Ramón</v>
      </c>
      <c r="O485" t="str">
        <f>IF($F485=0,"",VLOOKUP($F485,'Draft List'!$D$4:$G$1177,O$2,FALSE))</f>
        <v>Betancourt</v>
      </c>
    </row>
    <row r="486" spans="1:15" x14ac:dyDescent="0.3">
      <c r="A486">
        <v>16</v>
      </c>
      <c r="B486">
        <v>0</v>
      </c>
      <c r="C486">
        <v>15</v>
      </c>
      <c r="D486" t="s">
        <v>260</v>
      </c>
      <c r="E486">
        <v>3</v>
      </c>
      <c r="F486">
        <v>13362</v>
      </c>
      <c r="G486" t="s">
        <v>330</v>
      </c>
      <c r="H486">
        <v>483</v>
      </c>
      <c r="I486">
        <f t="shared" si="32"/>
        <v>16</v>
      </c>
      <c r="J486">
        <f t="shared" si="33"/>
        <v>0</v>
      </c>
      <c r="K486">
        <f t="shared" si="34"/>
        <v>15</v>
      </c>
      <c r="L486" t="str">
        <f t="shared" si="35"/>
        <v>London Underground</v>
      </c>
      <c r="M486" t="str">
        <f>IF($F486=0,"",VLOOKUP($F486,'Draft List'!$D$4:$G$1177,M$2,FALSE))</f>
        <v>2B</v>
      </c>
      <c r="N486" t="str">
        <f>IF($F486=0,"",VLOOKUP($F486,'Draft List'!$D$4:$G$1177,N$2,FALSE))</f>
        <v>José</v>
      </c>
      <c r="O486" t="str">
        <f>IF($F486=0,"",VLOOKUP($F486,'Draft List'!$D$4:$G$1177,O$2,FALSE))</f>
        <v>Martínez</v>
      </c>
    </row>
    <row r="487" spans="1:15" x14ac:dyDescent="0.3">
      <c r="A487">
        <v>16</v>
      </c>
      <c r="B487">
        <v>0</v>
      </c>
      <c r="C487">
        <v>16</v>
      </c>
      <c r="D487" t="s">
        <v>253</v>
      </c>
      <c r="E487">
        <v>22</v>
      </c>
      <c r="F487">
        <v>12607</v>
      </c>
      <c r="G487" t="s">
        <v>330</v>
      </c>
      <c r="H487">
        <v>484</v>
      </c>
      <c r="I487">
        <f t="shared" si="32"/>
        <v>16</v>
      </c>
      <c r="J487">
        <f t="shared" si="33"/>
        <v>0</v>
      </c>
      <c r="K487">
        <f t="shared" si="34"/>
        <v>16</v>
      </c>
      <c r="L487" t="str">
        <f t="shared" si="35"/>
        <v>Reno Zephyrs</v>
      </c>
      <c r="M487" t="str">
        <f>IF($F487=0,"",VLOOKUP($F487,'Draft List'!$D$4:$G$1177,M$2,FALSE))</f>
        <v>1B</v>
      </c>
      <c r="N487" t="str">
        <f>IF($F487=0,"",VLOOKUP($F487,'Draft List'!$D$4:$G$1177,N$2,FALSE))</f>
        <v>Marcus</v>
      </c>
      <c r="O487" t="str">
        <f>IF($F487=0,"",VLOOKUP($F487,'Draft List'!$D$4:$G$1177,O$2,FALSE))</f>
        <v>Fairbank</v>
      </c>
    </row>
    <row r="488" spans="1:15" x14ac:dyDescent="0.3">
      <c r="A488">
        <v>16</v>
      </c>
      <c r="B488">
        <v>0</v>
      </c>
      <c r="C488">
        <v>17</v>
      </c>
      <c r="D488" t="s">
        <v>252</v>
      </c>
      <c r="E488">
        <v>19</v>
      </c>
      <c r="F488">
        <v>9914</v>
      </c>
      <c r="G488" t="s">
        <v>330</v>
      </c>
      <c r="H488">
        <v>485</v>
      </c>
      <c r="I488">
        <f t="shared" si="32"/>
        <v>16</v>
      </c>
      <c r="J488">
        <f t="shared" si="33"/>
        <v>0</v>
      </c>
      <c r="K488">
        <f t="shared" si="34"/>
        <v>17</v>
      </c>
      <c r="L488" t="str">
        <f t="shared" si="35"/>
        <v>Aurora Borealis</v>
      </c>
      <c r="M488" t="str">
        <f>IF($F488=0,"",VLOOKUP($F488,'Draft List'!$D$4:$G$1177,M$2,FALSE))</f>
        <v>SP</v>
      </c>
      <c r="N488" t="str">
        <f>IF($F488=0,"",VLOOKUP($F488,'Draft List'!$D$4:$G$1177,N$2,FALSE))</f>
        <v>Bruce</v>
      </c>
      <c r="O488" t="str">
        <f>IF($F488=0,"",VLOOKUP($F488,'Draft List'!$D$4:$G$1177,O$2,FALSE))</f>
        <v>Howard</v>
      </c>
    </row>
    <row r="489" spans="1:15" x14ac:dyDescent="0.3">
      <c r="A489">
        <v>16</v>
      </c>
      <c r="B489">
        <v>0</v>
      </c>
      <c r="C489">
        <v>18</v>
      </c>
      <c r="D489" t="s">
        <v>262</v>
      </c>
      <c r="E489">
        <v>14</v>
      </c>
      <c r="F489">
        <v>12944</v>
      </c>
      <c r="G489" t="s">
        <v>330</v>
      </c>
      <c r="H489">
        <v>486</v>
      </c>
      <c r="I489">
        <f t="shared" si="32"/>
        <v>16</v>
      </c>
      <c r="J489">
        <f t="shared" si="33"/>
        <v>0</v>
      </c>
      <c r="K489">
        <f t="shared" si="34"/>
        <v>18</v>
      </c>
      <c r="L489" t="str">
        <f t="shared" si="35"/>
        <v>Crystal Lake Sandgnats</v>
      </c>
      <c r="M489" t="str">
        <f>IF($F489=0,"",VLOOKUP($F489,'Draft List'!$D$4:$G$1177,M$2,FALSE))</f>
        <v>SP</v>
      </c>
      <c r="N489" t="str">
        <f>IF($F489=0,"",VLOOKUP($F489,'Draft List'!$D$4:$G$1177,N$2,FALSE))</f>
        <v>Salvador</v>
      </c>
      <c r="O489" t="str">
        <f>IF($F489=0,"",VLOOKUP($F489,'Draft List'!$D$4:$G$1177,O$2,FALSE))</f>
        <v>García</v>
      </c>
    </row>
    <row r="490" spans="1:15" x14ac:dyDescent="0.3">
      <c r="A490">
        <v>16</v>
      </c>
      <c r="B490">
        <v>0</v>
      </c>
      <c r="C490">
        <v>19</v>
      </c>
      <c r="D490" t="s">
        <v>256</v>
      </c>
      <c r="E490">
        <v>17</v>
      </c>
      <c r="F490">
        <v>10941</v>
      </c>
      <c r="G490" t="s">
        <v>330</v>
      </c>
      <c r="H490">
        <v>487</v>
      </c>
      <c r="I490">
        <f t="shared" si="32"/>
        <v>16</v>
      </c>
      <c r="J490">
        <f t="shared" si="33"/>
        <v>0</v>
      </c>
      <c r="K490">
        <f t="shared" si="34"/>
        <v>19</v>
      </c>
      <c r="L490" t="str">
        <f t="shared" si="35"/>
        <v>Kalamazoo Badgers</v>
      </c>
      <c r="M490" t="str">
        <f>IF($F490=0,"",VLOOKUP($F490,'Draft List'!$D$4:$G$1177,M$2,FALSE))</f>
        <v>SP</v>
      </c>
      <c r="N490" t="str">
        <f>IF($F490=0,"",VLOOKUP($F490,'Draft List'!$D$4:$G$1177,N$2,FALSE))</f>
        <v>Ted</v>
      </c>
      <c r="O490" t="str">
        <f>IF($F490=0,"",VLOOKUP($F490,'Draft List'!$D$4:$G$1177,O$2,FALSE))</f>
        <v>Price</v>
      </c>
    </row>
    <row r="491" spans="1:15" x14ac:dyDescent="0.3">
      <c r="A491">
        <v>16</v>
      </c>
      <c r="B491">
        <v>0</v>
      </c>
      <c r="C491">
        <v>20</v>
      </c>
      <c r="D491" t="s">
        <v>266</v>
      </c>
      <c r="E491">
        <v>8</v>
      </c>
      <c r="F491">
        <v>10912</v>
      </c>
      <c r="G491" t="s">
        <v>330</v>
      </c>
      <c r="H491">
        <v>488</v>
      </c>
      <c r="I491">
        <f t="shared" si="32"/>
        <v>16</v>
      </c>
      <c r="J491">
        <f t="shared" si="33"/>
        <v>0</v>
      </c>
      <c r="K491">
        <f t="shared" si="34"/>
        <v>20</v>
      </c>
      <c r="L491" t="str">
        <f t="shared" si="35"/>
        <v>New Orleans Trendsetters</v>
      </c>
      <c r="M491" t="str">
        <f>IF($F491=0,"",VLOOKUP($F491,'Draft List'!$D$4:$G$1177,M$2,FALSE))</f>
        <v>LF</v>
      </c>
      <c r="N491" t="str">
        <f>IF($F491=0,"",VLOOKUP($F491,'Draft List'!$D$4:$G$1177,N$2,FALSE))</f>
        <v>Jean</v>
      </c>
      <c r="O491" t="str">
        <f>IF($F491=0,"",VLOOKUP($F491,'Draft List'!$D$4:$G$1177,O$2,FALSE))</f>
        <v>Faes</v>
      </c>
    </row>
    <row r="492" spans="1:15" x14ac:dyDescent="0.3">
      <c r="A492">
        <v>16</v>
      </c>
      <c r="B492">
        <v>0</v>
      </c>
      <c r="C492">
        <v>21</v>
      </c>
      <c r="D492" t="s">
        <v>836</v>
      </c>
      <c r="E492">
        <v>9</v>
      </c>
      <c r="F492">
        <v>4646</v>
      </c>
      <c r="G492" t="s">
        <v>330</v>
      </c>
      <c r="H492">
        <v>489</v>
      </c>
      <c r="I492">
        <f t="shared" si="32"/>
        <v>16</v>
      </c>
      <c r="J492">
        <f t="shared" si="33"/>
        <v>0</v>
      </c>
      <c r="K492">
        <f t="shared" si="34"/>
        <v>21</v>
      </c>
      <c r="L492" t="str">
        <f t="shared" si="35"/>
        <v>Florida Farstriders</v>
      </c>
      <c r="M492" t="str">
        <f>IF($F492=0,"",VLOOKUP($F492,'Draft List'!$D$4:$G$1177,M$2,FALSE))</f>
        <v>1B</v>
      </c>
      <c r="N492" t="str">
        <f>IF($F492=0,"",VLOOKUP($F492,'Draft List'!$D$4:$G$1177,N$2,FALSE))</f>
        <v>Lee</v>
      </c>
      <c r="O492" t="str">
        <f>IF($F492=0,"",VLOOKUP($F492,'Draft List'!$D$4:$G$1177,O$2,FALSE))</f>
        <v>Kelly</v>
      </c>
    </row>
    <row r="493" spans="1:15" x14ac:dyDescent="0.3">
      <c r="A493">
        <v>16</v>
      </c>
      <c r="B493">
        <v>0</v>
      </c>
      <c r="C493">
        <v>22</v>
      </c>
      <c r="D493" t="s">
        <v>264</v>
      </c>
      <c r="E493">
        <v>20</v>
      </c>
      <c r="F493">
        <v>9271</v>
      </c>
      <c r="G493" t="s">
        <v>330</v>
      </c>
      <c r="H493">
        <v>490</v>
      </c>
      <c r="I493">
        <f t="shared" si="32"/>
        <v>16</v>
      </c>
      <c r="J493">
        <f t="shared" si="33"/>
        <v>0</v>
      </c>
      <c r="K493">
        <f t="shared" si="34"/>
        <v>22</v>
      </c>
      <c r="L493" t="str">
        <f t="shared" si="35"/>
        <v>Bakersfield Bears</v>
      </c>
      <c r="M493" t="str">
        <f>IF($F493=0,"",VLOOKUP($F493,'Draft List'!$D$4:$G$1177,M$2,FALSE))</f>
        <v>RP</v>
      </c>
      <c r="N493" t="str">
        <f>IF($F493=0,"",VLOOKUP($F493,'Draft List'!$D$4:$G$1177,N$2,FALSE))</f>
        <v>Jesús</v>
      </c>
      <c r="O493" t="str">
        <f>IF($F493=0,"",VLOOKUP($F493,'Draft List'!$D$4:$G$1177,O$2,FALSE))</f>
        <v>Rodríguez</v>
      </c>
    </row>
    <row r="494" spans="1:15" x14ac:dyDescent="0.3">
      <c r="A494">
        <v>16</v>
      </c>
      <c r="B494">
        <v>0</v>
      </c>
      <c r="C494">
        <v>23</v>
      </c>
      <c r="D494" t="s">
        <v>267</v>
      </c>
      <c r="E494">
        <v>16</v>
      </c>
      <c r="F494">
        <v>10817</v>
      </c>
      <c r="G494" t="s">
        <v>330</v>
      </c>
      <c r="H494">
        <v>491</v>
      </c>
      <c r="I494">
        <f t="shared" si="32"/>
        <v>16</v>
      </c>
      <c r="J494">
        <f t="shared" si="33"/>
        <v>0</v>
      </c>
      <c r="K494">
        <f t="shared" si="34"/>
        <v>23</v>
      </c>
      <c r="L494" t="str">
        <f t="shared" si="35"/>
        <v>Fargo Dinosaurs</v>
      </c>
      <c r="M494" t="str">
        <f>IF($F494=0,"",VLOOKUP($F494,'Draft List'!$D$4:$G$1177,M$2,FALSE))</f>
        <v>SP</v>
      </c>
      <c r="N494" t="str">
        <f>IF($F494=0,"",VLOOKUP($F494,'Draft List'!$D$4:$G$1177,N$2,FALSE))</f>
        <v>Chet</v>
      </c>
      <c r="O494" t="str">
        <f>IF($F494=0,"",VLOOKUP($F494,'Draft List'!$D$4:$G$1177,O$2,FALSE))</f>
        <v>Carter</v>
      </c>
    </row>
    <row r="495" spans="1:15" x14ac:dyDescent="0.3">
      <c r="A495">
        <v>16</v>
      </c>
      <c r="B495">
        <v>0</v>
      </c>
      <c r="C495">
        <v>24</v>
      </c>
      <c r="D495" t="s">
        <v>551</v>
      </c>
      <c r="E495">
        <v>18</v>
      </c>
      <c r="F495">
        <v>9602</v>
      </c>
      <c r="G495" t="s">
        <v>330</v>
      </c>
      <c r="H495">
        <v>492</v>
      </c>
      <c r="I495">
        <f t="shared" si="32"/>
        <v>16</v>
      </c>
      <c r="J495">
        <f t="shared" si="33"/>
        <v>0</v>
      </c>
      <c r="K495">
        <f t="shared" si="34"/>
        <v>24</v>
      </c>
      <c r="L495" t="str">
        <f t="shared" si="35"/>
        <v>Hartford Harpoon</v>
      </c>
      <c r="M495" t="str">
        <f>IF($F495=0,"",VLOOKUP($F495,'Draft List'!$D$4:$G$1177,M$2,FALSE))</f>
        <v>SP</v>
      </c>
      <c r="N495" t="str">
        <f>IF($F495=0,"",VLOOKUP($F495,'Draft List'!$D$4:$G$1177,N$2,FALSE))</f>
        <v>Dan</v>
      </c>
      <c r="O495" t="str">
        <f>IF($F495=0,"",VLOOKUP($F495,'Draft List'!$D$4:$G$1177,O$2,FALSE))</f>
        <v>Hill</v>
      </c>
    </row>
    <row r="496" spans="1:15" x14ac:dyDescent="0.3">
      <c r="A496">
        <v>16</v>
      </c>
      <c r="B496">
        <v>0</v>
      </c>
      <c r="C496">
        <v>25</v>
      </c>
      <c r="D496" t="s">
        <v>544</v>
      </c>
      <c r="E496">
        <v>162</v>
      </c>
      <c r="F496">
        <v>7386</v>
      </c>
      <c r="G496" t="s">
        <v>330</v>
      </c>
      <c r="H496">
        <v>493</v>
      </c>
      <c r="I496">
        <f t="shared" si="32"/>
        <v>16</v>
      </c>
      <c r="J496">
        <f t="shared" si="33"/>
        <v>0</v>
      </c>
      <c r="K496">
        <f t="shared" si="34"/>
        <v>25</v>
      </c>
      <c r="L496" t="str">
        <f t="shared" si="35"/>
        <v>San Juan Coqui</v>
      </c>
      <c r="M496" t="str">
        <f>IF($F496=0,"",VLOOKUP($F496,'Draft List'!$D$4:$G$1177,M$2,FALSE))</f>
        <v>RP</v>
      </c>
      <c r="N496" t="str">
        <f>IF($F496=0,"",VLOOKUP($F496,'Draft List'!$D$4:$G$1177,N$2,FALSE))</f>
        <v>Jeremy</v>
      </c>
      <c r="O496" t="str">
        <f>IF($F496=0,"",VLOOKUP($F496,'Draft List'!$D$4:$G$1177,O$2,FALSE))</f>
        <v>Davis</v>
      </c>
    </row>
    <row r="497" spans="1:15" x14ac:dyDescent="0.3">
      <c r="A497">
        <v>16</v>
      </c>
      <c r="B497">
        <v>0</v>
      </c>
      <c r="C497">
        <v>26</v>
      </c>
      <c r="D497" t="s">
        <v>549</v>
      </c>
      <c r="E497">
        <v>163</v>
      </c>
      <c r="F497">
        <v>7148</v>
      </c>
      <c r="G497" t="s">
        <v>330</v>
      </c>
      <c r="H497">
        <v>494</v>
      </c>
      <c r="I497">
        <f t="shared" si="32"/>
        <v>16</v>
      </c>
      <c r="J497">
        <f t="shared" si="33"/>
        <v>0</v>
      </c>
      <c r="K497">
        <f t="shared" si="34"/>
        <v>26</v>
      </c>
      <c r="L497" t="str">
        <f t="shared" si="35"/>
        <v>Havana Leones</v>
      </c>
      <c r="M497" t="str">
        <f>IF($F497=0,"",VLOOKUP($F497,'Draft List'!$D$4:$G$1177,M$2,FALSE))</f>
        <v>SP</v>
      </c>
      <c r="N497" t="str">
        <f>IF($F497=0,"",VLOOKUP($F497,'Draft List'!$D$4:$G$1177,N$2,FALSE))</f>
        <v>Edgardo</v>
      </c>
      <c r="O497" t="str">
        <f>IF($F497=0,"",VLOOKUP($F497,'Draft List'!$D$4:$G$1177,O$2,FALSE))</f>
        <v>Vargo</v>
      </c>
    </row>
    <row r="498" spans="1:15" x14ac:dyDescent="0.3">
      <c r="A498">
        <v>16</v>
      </c>
      <c r="B498">
        <v>0</v>
      </c>
      <c r="C498">
        <v>27</v>
      </c>
      <c r="D498" t="s">
        <v>548</v>
      </c>
      <c r="E498">
        <v>159</v>
      </c>
      <c r="F498">
        <v>9082</v>
      </c>
      <c r="G498" t="s">
        <v>330</v>
      </c>
      <c r="H498">
        <v>495</v>
      </c>
      <c r="I498">
        <f t="shared" si="32"/>
        <v>16</v>
      </c>
      <c r="J498">
        <f t="shared" si="33"/>
        <v>0</v>
      </c>
      <c r="K498">
        <f t="shared" si="34"/>
        <v>27</v>
      </c>
      <c r="L498" t="str">
        <f t="shared" si="35"/>
        <v>Neo-Tokyo Akira</v>
      </c>
      <c r="M498" t="str">
        <f>IF($F498=0,"",VLOOKUP($F498,'Draft List'!$D$4:$G$1177,M$2,FALSE))</f>
        <v>RP</v>
      </c>
      <c r="N498" t="str">
        <f>IF($F498=0,"",VLOOKUP($F498,'Draft List'!$D$4:$G$1177,N$2,FALSE))</f>
        <v>Alan</v>
      </c>
      <c r="O498" t="str">
        <f>IF($F498=0,"",VLOOKUP($F498,'Draft List'!$D$4:$G$1177,O$2,FALSE))</f>
        <v>Carpenter</v>
      </c>
    </row>
    <row r="499" spans="1:15" x14ac:dyDescent="0.3">
      <c r="A499">
        <v>16</v>
      </c>
      <c r="B499">
        <v>0</v>
      </c>
      <c r="C499">
        <v>28</v>
      </c>
      <c r="D499" t="s">
        <v>550</v>
      </c>
      <c r="E499">
        <v>161</v>
      </c>
      <c r="F499">
        <v>13319</v>
      </c>
      <c r="G499" t="s">
        <v>330</v>
      </c>
      <c r="H499">
        <v>496</v>
      </c>
      <c r="I499">
        <f t="shared" si="32"/>
        <v>16</v>
      </c>
      <c r="J499">
        <f t="shared" si="33"/>
        <v>0</v>
      </c>
      <c r="K499">
        <f t="shared" si="34"/>
        <v>28</v>
      </c>
      <c r="L499" t="str">
        <f t="shared" si="35"/>
        <v>Shin Seiki Evas</v>
      </c>
      <c r="M499" t="str">
        <f>IF($F499=0,"",VLOOKUP($F499,'Draft List'!$D$4:$G$1177,M$2,FALSE))</f>
        <v>SP</v>
      </c>
      <c r="N499" t="str">
        <f>IF($F499=0,"",VLOOKUP($F499,'Draft List'!$D$4:$G$1177,N$2,FALSE))</f>
        <v>James</v>
      </c>
      <c r="O499" t="str">
        <f>IF($F499=0,"",VLOOKUP($F499,'Draft List'!$D$4:$G$1177,O$2,FALSE))</f>
        <v>MacGachan</v>
      </c>
    </row>
    <row r="500" spans="1:15" x14ac:dyDescent="0.3">
      <c r="A500">
        <v>16</v>
      </c>
      <c r="B500">
        <v>0</v>
      </c>
      <c r="C500">
        <v>29</v>
      </c>
      <c r="D500" t="s">
        <v>259</v>
      </c>
      <c r="E500">
        <v>10</v>
      </c>
      <c r="F500">
        <v>8255</v>
      </c>
      <c r="G500" t="s">
        <v>330</v>
      </c>
      <c r="H500">
        <v>497</v>
      </c>
      <c r="I500">
        <f t="shared" si="32"/>
        <v>16</v>
      </c>
      <c r="J500">
        <f t="shared" si="33"/>
        <v>0</v>
      </c>
      <c r="K500">
        <f t="shared" si="34"/>
        <v>29</v>
      </c>
      <c r="L500" t="str">
        <f t="shared" si="35"/>
        <v>Kentucky Thoroughbreds</v>
      </c>
      <c r="M500" t="str">
        <f>IF($F500=0,"",VLOOKUP($F500,'Draft List'!$D$4:$G$1177,M$2,FALSE))</f>
        <v>SP</v>
      </c>
      <c r="N500" t="str">
        <f>IF($F500=0,"",VLOOKUP($F500,'Draft List'!$D$4:$G$1177,N$2,FALSE))</f>
        <v>Henry</v>
      </c>
      <c r="O500" t="str">
        <f>IF($F500=0,"",VLOOKUP($F500,'Draft List'!$D$4:$G$1177,O$2,FALSE))</f>
        <v>Hughes</v>
      </c>
    </row>
    <row r="501" spans="1:15" x14ac:dyDescent="0.3">
      <c r="A501">
        <v>16</v>
      </c>
      <c r="B501">
        <v>0</v>
      </c>
      <c r="C501">
        <v>30</v>
      </c>
      <c r="D501" t="s">
        <v>258</v>
      </c>
      <c r="E501">
        <v>11</v>
      </c>
      <c r="F501">
        <v>14574</v>
      </c>
      <c r="G501" t="s">
        <v>330</v>
      </c>
      <c r="H501">
        <v>498</v>
      </c>
      <c r="I501">
        <f t="shared" si="32"/>
        <v>16</v>
      </c>
      <c r="J501">
        <f t="shared" si="33"/>
        <v>0</v>
      </c>
      <c r="K501">
        <f t="shared" si="34"/>
        <v>30</v>
      </c>
      <c r="L501" t="str">
        <f t="shared" si="35"/>
        <v>West Virginia Alleghenies</v>
      </c>
      <c r="M501" t="str">
        <f>IF($F501=0,"",VLOOKUP($F501,'Draft List'!$D$4:$G$1177,M$2,FALSE))</f>
        <v>CL</v>
      </c>
      <c r="N501" t="str">
        <f>IF($F501=0,"",VLOOKUP($F501,'Draft List'!$D$4:$G$1177,N$2,FALSE))</f>
        <v>Hirotaka</v>
      </c>
      <c r="O501" t="str">
        <f>IF($F501=0,"",VLOOKUP($F501,'Draft List'!$D$4:$G$1177,O$2,FALSE))</f>
        <v>Kichida</v>
      </c>
    </row>
    <row r="502" spans="1:15" x14ac:dyDescent="0.3">
      <c r="A502">
        <v>16</v>
      </c>
      <c r="B502">
        <v>0</v>
      </c>
      <c r="C502">
        <v>31</v>
      </c>
      <c r="D502" t="s">
        <v>835</v>
      </c>
      <c r="E502">
        <v>23</v>
      </c>
      <c r="F502">
        <v>13200</v>
      </c>
      <c r="G502" t="s">
        <v>330</v>
      </c>
      <c r="H502">
        <v>499</v>
      </c>
      <c r="I502">
        <f t="shared" si="32"/>
        <v>16</v>
      </c>
      <c r="J502">
        <f t="shared" si="33"/>
        <v>0</v>
      </c>
      <c r="K502">
        <f t="shared" si="34"/>
        <v>31</v>
      </c>
      <c r="L502" t="str">
        <f t="shared" si="35"/>
        <v>Tempe Knights</v>
      </c>
      <c r="M502" t="str">
        <f>IF($F502=0,"",VLOOKUP($F502,'Draft List'!$D$4:$G$1177,M$2,FALSE))</f>
        <v>1B</v>
      </c>
      <c r="N502" t="str">
        <f>IF($F502=0,"",VLOOKUP($F502,'Draft List'!$D$4:$G$1177,N$2,FALSE))</f>
        <v>Nicolaas</v>
      </c>
      <c r="O502" t="str">
        <f>IF($F502=0,"",VLOOKUP($F502,'Draft List'!$D$4:$G$1177,O$2,FALSE))</f>
        <v>Leeuwenburgh</v>
      </c>
    </row>
    <row r="503" spans="1:15" x14ac:dyDescent="0.3">
      <c r="A503">
        <v>16</v>
      </c>
      <c r="B503">
        <v>0</v>
      </c>
      <c r="C503">
        <v>32</v>
      </c>
      <c r="D503" t="s">
        <v>833</v>
      </c>
      <c r="E503">
        <v>160</v>
      </c>
      <c r="F503">
        <v>15266</v>
      </c>
      <c r="G503" t="s">
        <v>330</v>
      </c>
      <c r="H503">
        <v>500</v>
      </c>
      <c r="I503">
        <f t="shared" si="32"/>
        <v>16</v>
      </c>
      <c r="J503">
        <f t="shared" si="33"/>
        <v>0</v>
      </c>
      <c r="K503">
        <f t="shared" si="34"/>
        <v>32</v>
      </c>
      <c r="L503" t="str">
        <f t="shared" si="35"/>
        <v>Niihama-shi Ghosts</v>
      </c>
      <c r="M503" t="str">
        <f>IF($F503=0,"",VLOOKUP($F503,'Draft List'!$D$4:$G$1177,M$2,FALSE))</f>
        <v>RP</v>
      </c>
      <c r="N503" t="str">
        <f>IF($F503=0,"",VLOOKUP($F503,'Draft List'!$D$4:$G$1177,N$2,FALSE))</f>
        <v>Toyokazu</v>
      </c>
      <c r="O503" t="str">
        <f>IF($F503=0,"",VLOOKUP($F503,'Draft List'!$D$4:$G$1177,O$2,FALSE))</f>
        <v>Kouda</v>
      </c>
    </row>
    <row r="504" spans="1:15" x14ac:dyDescent="0.3">
      <c r="A504">
        <v>17</v>
      </c>
      <c r="B504">
        <v>0</v>
      </c>
      <c r="C504">
        <v>1</v>
      </c>
      <c r="D504" t="s">
        <v>832</v>
      </c>
      <c r="E504">
        <v>24</v>
      </c>
      <c r="F504">
        <v>13162</v>
      </c>
      <c r="G504" t="s">
        <v>330</v>
      </c>
      <c r="H504">
        <v>501</v>
      </c>
      <c r="I504">
        <f t="shared" si="32"/>
        <v>17</v>
      </c>
      <c r="J504">
        <f t="shared" si="33"/>
        <v>0</v>
      </c>
      <c r="K504">
        <f t="shared" si="34"/>
        <v>1</v>
      </c>
      <c r="L504" t="str">
        <f t="shared" si="35"/>
        <v>Yuma Arroyos</v>
      </c>
      <c r="M504" t="str">
        <f>IF($F504=0,"",VLOOKUP($F504,'Draft List'!$D$4:$G$1177,M$2,FALSE))</f>
        <v>CL</v>
      </c>
      <c r="N504" t="str">
        <f>IF($F504=0,"",VLOOKUP($F504,'Draft List'!$D$4:$G$1177,N$2,FALSE))</f>
        <v>Oliver</v>
      </c>
      <c r="O504" t="str">
        <f>IF($F504=0,"",VLOOKUP($F504,'Draft List'!$D$4:$G$1177,O$2,FALSE))</f>
        <v>MacDougal</v>
      </c>
    </row>
    <row r="505" spans="1:15" x14ac:dyDescent="0.3">
      <c r="A505">
        <v>17</v>
      </c>
      <c r="B505">
        <v>0</v>
      </c>
      <c r="C505">
        <v>2</v>
      </c>
      <c r="D505" t="s">
        <v>263</v>
      </c>
      <c r="E505">
        <v>15</v>
      </c>
      <c r="F505">
        <v>12306</v>
      </c>
      <c r="G505" t="s">
        <v>330</v>
      </c>
      <c r="H505">
        <v>502</v>
      </c>
      <c r="I505">
        <f t="shared" si="32"/>
        <v>17</v>
      </c>
      <c r="J505">
        <f t="shared" si="33"/>
        <v>0</v>
      </c>
      <c r="K505">
        <f t="shared" si="34"/>
        <v>2</v>
      </c>
      <c r="L505" t="str">
        <f t="shared" si="35"/>
        <v>Duluth Warriors</v>
      </c>
      <c r="M505" t="str">
        <f>IF($F505=0,"",VLOOKUP($F505,'Draft List'!$D$4:$G$1177,M$2,FALSE))</f>
        <v>SP</v>
      </c>
      <c r="N505" t="str">
        <f>IF($F505=0,"",VLOOKUP($F505,'Draft List'!$D$4:$G$1177,N$2,FALSE))</f>
        <v>David</v>
      </c>
      <c r="O505" t="str">
        <f>IF($F505=0,"",VLOOKUP($F505,'Draft List'!$D$4:$G$1177,O$2,FALSE))</f>
        <v>Lester</v>
      </c>
    </row>
    <row r="506" spans="1:15" x14ac:dyDescent="0.3">
      <c r="A506">
        <v>17</v>
      </c>
      <c r="B506">
        <v>0</v>
      </c>
      <c r="C506">
        <v>3</v>
      </c>
      <c r="D506" t="s">
        <v>261</v>
      </c>
      <c r="E506">
        <v>1</v>
      </c>
      <c r="F506">
        <v>8815</v>
      </c>
      <c r="G506" t="s">
        <v>330</v>
      </c>
      <c r="H506">
        <v>503</v>
      </c>
      <c r="I506">
        <f t="shared" si="32"/>
        <v>17</v>
      </c>
      <c r="J506">
        <f t="shared" si="33"/>
        <v>0</v>
      </c>
      <c r="K506">
        <f t="shared" si="34"/>
        <v>3</v>
      </c>
      <c r="L506" t="str">
        <f t="shared" si="35"/>
        <v>Arlington Bureaucrats</v>
      </c>
      <c r="M506" t="str">
        <f>IF($F506=0,"",VLOOKUP($F506,'Draft List'!$D$4:$G$1177,M$2,FALSE))</f>
        <v>C</v>
      </c>
      <c r="N506" t="str">
        <f>IF($F506=0,"",VLOOKUP($F506,'Draft List'!$D$4:$G$1177,N$2,FALSE))</f>
        <v>Arthur</v>
      </c>
      <c r="O506" t="str">
        <f>IF($F506=0,"",VLOOKUP($F506,'Draft List'!$D$4:$G$1177,O$2,FALSE))</f>
        <v>Frank</v>
      </c>
    </row>
    <row r="507" spans="1:15" x14ac:dyDescent="0.3">
      <c r="A507">
        <v>17</v>
      </c>
      <c r="B507">
        <v>0</v>
      </c>
      <c r="C507">
        <v>4</v>
      </c>
      <c r="D507" t="s">
        <v>675</v>
      </c>
      <c r="E507">
        <v>4</v>
      </c>
      <c r="F507">
        <v>11308</v>
      </c>
      <c r="G507" t="s">
        <v>330</v>
      </c>
      <c r="H507">
        <v>504</v>
      </c>
      <c r="I507">
        <f t="shared" si="32"/>
        <v>17</v>
      </c>
      <c r="J507">
        <f t="shared" si="33"/>
        <v>0</v>
      </c>
      <c r="K507">
        <f t="shared" si="34"/>
        <v>4</v>
      </c>
      <c r="L507" t="str">
        <f t="shared" si="35"/>
        <v>Manchester Maulers</v>
      </c>
      <c r="M507" t="str">
        <f>IF($F507=0,"",VLOOKUP($F507,'Draft List'!$D$4:$G$1177,M$2,FALSE))</f>
        <v>LF</v>
      </c>
      <c r="N507" t="str">
        <f>IF($F507=0,"",VLOOKUP($F507,'Draft List'!$D$4:$G$1177,N$2,FALSE))</f>
        <v>Tsuramatsu</v>
      </c>
      <c r="O507" t="str">
        <f>IF($F507=0,"",VLOOKUP($F507,'Draft List'!$D$4:$G$1177,O$2,FALSE))</f>
        <v>Tanaka</v>
      </c>
    </row>
    <row r="508" spans="1:15" x14ac:dyDescent="0.3">
      <c r="A508">
        <v>17</v>
      </c>
      <c r="B508">
        <v>0</v>
      </c>
      <c r="C508">
        <v>5</v>
      </c>
      <c r="D508" t="s">
        <v>674</v>
      </c>
      <c r="E508">
        <v>7</v>
      </c>
      <c r="F508">
        <v>9908</v>
      </c>
      <c r="G508" t="s">
        <v>330</v>
      </c>
      <c r="H508">
        <v>505</v>
      </c>
      <c r="I508">
        <f t="shared" si="32"/>
        <v>17</v>
      </c>
      <c r="J508">
        <f t="shared" si="33"/>
        <v>0</v>
      </c>
      <c r="K508">
        <f t="shared" si="34"/>
        <v>5</v>
      </c>
      <c r="L508" t="str">
        <f t="shared" si="35"/>
        <v>Charleston Statesmen</v>
      </c>
      <c r="M508" t="str">
        <f>IF($F508=0,"",VLOOKUP($F508,'Draft List'!$D$4:$G$1177,M$2,FALSE))</f>
        <v>RP</v>
      </c>
      <c r="N508" t="str">
        <f>IF($F508=0,"",VLOOKUP($F508,'Draft List'!$D$4:$G$1177,N$2,FALSE))</f>
        <v>Neal</v>
      </c>
      <c r="O508" t="str">
        <f>IF($F508=0,"",VLOOKUP($F508,'Draft List'!$D$4:$G$1177,O$2,FALSE))</f>
        <v>Alexander</v>
      </c>
    </row>
    <row r="509" spans="1:15" x14ac:dyDescent="0.3">
      <c r="A509">
        <v>17</v>
      </c>
      <c r="B509">
        <v>0</v>
      </c>
      <c r="C509">
        <v>6</v>
      </c>
      <c r="D509" t="s">
        <v>546</v>
      </c>
      <c r="E509">
        <v>164</v>
      </c>
      <c r="F509">
        <v>15355</v>
      </c>
      <c r="G509" t="s">
        <v>330</v>
      </c>
      <c r="H509">
        <v>506</v>
      </c>
      <c r="I509">
        <f t="shared" si="32"/>
        <v>17</v>
      </c>
      <c r="J509">
        <f t="shared" si="33"/>
        <v>0</v>
      </c>
      <c r="K509">
        <f t="shared" si="34"/>
        <v>6</v>
      </c>
      <c r="L509" t="str">
        <f t="shared" si="35"/>
        <v>Scottish Claymores</v>
      </c>
      <c r="M509" t="str">
        <f>IF($F509=0,"",VLOOKUP($F509,'Draft List'!$D$4:$G$1177,M$2,FALSE))</f>
        <v>C</v>
      </c>
      <c r="N509" t="str">
        <f>IF($F509=0,"",VLOOKUP($F509,'Draft List'!$D$4:$G$1177,N$2,FALSE))</f>
        <v>Lewis</v>
      </c>
      <c r="O509" t="str">
        <f>IF($F509=0,"",VLOOKUP($F509,'Draft List'!$D$4:$G$1177,O$2,FALSE))</f>
        <v>Menzies</v>
      </c>
    </row>
    <row r="510" spans="1:15" x14ac:dyDescent="0.3">
      <c r="A510">
        <v>17</v>
      </c>
      <c r="B510">
        <v>0</v>
      </c>
      <c r="C510">
        <v>7</v>
      </c>
      <c r="D510" t="s">
        <v>834</v>
      </c>
      <c r="E510">
        <v>13</v>
      </c>
      <c r="F510">
        <v>10761</v>
      </c>
      <c r="G510" t="s">
        <v>330</v>
      </c>
      <c r="H510">
        <v>507</v>
      </c>
      <c r="I510">
        <f t="shared" si="32"/>
        <v>17</v>
      </c>
      <c r="J510">
        <f t="shared" si="33"/>
        <v>0</v>
      </c>
      <c r="K510">
        <f t="shared" si="34"/>
        <v>7</v>
      </c>
      <c r="L510" t="str">
        <f t="shared" si="35"/>
        <v>Madison Malts</v>
      </c>
      <c r="M510" t="str">
        <f>IF($F510=0,"",VLOOKUP($F510,'Draft List'!$D$4:$G$1177,M$2,FALSE))</f>
        <v>RP</v>
      </c>
      <c r="N510" t="str">
        <f>IF($F510=0,"",VLOOKUP($F510,'Draft List'!$D$4:$G$1177,N$2,FALSE))</f>
        <v>Teddy</v>
      </c>
      <c r="O510" t="str">
        <f>IF($F510=0,"",VLOOKUP($F510,'Draft List'!$D$4:$G$1177,O$2,FALSE))</f>
        <v>King</v>
      </c>
    </row>
    <row r="511" spans="1:15" x14ac:dyDescent="0.3">
      <c r="A511">
        <v>17</v>
      </c>
      <c r="B511">
        <v>0</v>
      </c>
      <c r="C511">
        <v>8</v>
      </c>
      <c r="D511" t="s">
        <v>271</v>
      </c>
      <c r="E511">
        <v>12</v>
      </c>
      <c r="F511">
        <v>6612</v>
      </c>
      <c r="G511" t="s">
        <v>330</v>
      </c>
      <c r="H511">
        <v>508</v>
      </c>
      <c r="I511">
        <f t="shared" si="32"/>
        <v>17</v>
      </c>
      <c r="J511">
        <f t="shared" si="33"/>
        <v>0</v>
      </c>
      <c r="K511">
        <f t="shared" si="34"/>
        <v>8</v>
      </c>
      <c r="L511" t="str">
        <f t="shared" si="35"/>
        <v>San Antonio Calzones of Laredo</v>
      </c>
      <c r="M511" t="str">
        <f>IF($F511=0,"",VLOOKUP($F511,'Draft List'!$D$4:$G$1177,M$2,FALSE))</f>
        <v>1B</v>
      </c>
      <c r="N511" t="str">
        <f>IF($F511=0,"",VLOOKUP($F511,'Draft List'!$D$4:$G$1177,N$2,FALSE))</f>
        <v>Allan</v>
      </c>
      <c r="O511" t="str">
        <f>IF($F511=0,"",VLOOKUP($F511,'Draft List'!$D$4:$G$1177,O$2,FALSE))</f>
        <v>Dudley</v>
      </c>
    </row>
    <row r="512" spans="1:15" x14ac:dyDescent="0.3">
      <c r="A512">
        <v>17</v>
      </c>
      <c r="B512">
        <v>0</v>
      </c>
      <c r="C512">
        <v>9</v>
      </c>
      <c r="D512" t="s">
        <v>833</v>
      </c>
      <c r="E512">
        <v>160</v>
      </c>
      <c r="F512">
        <v>4991</v>
      </c>
      <c r="G512" t="s">
        <v>330</v>
      </c>
      <c r="H512">
        <v>509</v>
      </c>
      <c r="I512">
        <f t="shared" si="32"/>
        <v>17</v>
      </c>
      <c r="J512">
        <f t="shared" si="33"/>
        <v>0</v>
      </c>
      <c r="K512">
        <f t="shared" si="34"/>
        <v>9</v>
      </c>
      <c r="L512" t="str">
        <f t="shared" si="35"/>
        <v>Niihama-shi Ghosts</v>
      </c>
      <c r="M512" t="str">
        <f>IF($F512=0,"",VLOOKUP($F512,'Draft List'!$D$4:$G$1177,M$2,FALSE))</f>
        <v>CF</v>
      </c>
      <c r="N512" t="str">
        <f>IF($F512=0,"",VLOOKUP($F512,'Draft List'!$D$4:$G$1177,N$2,FALSE))</f>
        <v>Dave</v>
      </c>
      <c r="O512" t="str">
        <f>IF($F512=0,"",VLOOKUP($F512,'Draft List'!$D$4:$G$1177,O$2,FALSE))</f>
        <v>Mitchell</v>
      </c>
    </row>
    <row r="513" spans="1:15" x14ac:dyDescent="0.3">
      <c r="A513">
        <v>17</v>
      </c>
      <c r="B513">
        <v>0</v>
      </c>
      <c r="C513">
        <v>10</v>
      </c>
      <c r="D513" t="s">
        <v>835</v>
      </c>
      <c r="E513">
        <v>23</v>
      </c>
      <c r="F513">
        <v>7269</v>
      </c>
      <c r="G513" t="s">
        <v>330</v>
      </c>
      <c r="H513">
        <v>510</v>
      </c>
      <c r="I513">
        <f t="shared" si="32"/>
        <v>17</v>
      </c>
      <c r="J513">
        <f t="shared" si="33"/>
        <v>0</v>
      </c>
      <c r="K513">
        <f t="shared" si="34"/>
        <v>10</v>
      </c>
      <c r="L513" t="str">
        <f t="shared" si="35"/>
        <v>Tempe Knights</v>
      </c>
      <c r="M513" t="str">
        <f>IF($F513=0,"",VLOOKUP($F513,'Draft List'!$D$4:$G$1177,M$2,FALSE))</f>
        <v>3B</v>
      </c>
      <c r="N513" t="str">
        <f>IF($F513=0,"",VLOOKUP($F513,'Draft List'!$D$4:$G$1177,N$2,FALSE))</f>
        <v>Ken</v>
      </c>
      <c r="O513" t="str">
        <f>IF($F513=0,"",VLOOKUP($F513,'Draft List'!$D$4:$G$1177,O$2,FALSE))</f>
        <v>Larsen</v>
      </c>
    </row>
    <row r="514" spans="1:15" x14ac:dyDescent="0.3">
      <c r="A514">
        <v>17</v>
      </c>
      <c r="B514">
        <v>0</v>
      </c>
      <c r="C514">
        <v>11</v>
      </c>
      <c r="D514" t="s">
        <v>545</v>
      </c>
      <c r="E514">
        <v>2</v>
      </c>
      <c r="F514">
        <v>7583</v>
      </c>
      <c r="G514" t="s">
        <v>330</v>
      </c>
      <c r="H514">
        <v>511</v>
      </c>
      <c r="I514">
        <f t="shared" si="32"/>
        <v>17</v>
      </c>
      <c r="J514">
        <f t="shared" si="33"/>
        <v>0</v>
      </c>
      <c r="K514">
        <f t="shared" si="34"/>
        <v>11</v>
      </c>
      <c r="L514" t="str">
        <f t="shared" si="35"/>
        <v>Amsterdam Lions</v>
      </c>
      <c r="M514" t="str">
        <f>IF($F514=0,"",VLOOKUP($F514,'Draft List'!$D$4:$G$1177,M$2,FALSE))</f>
        <v>RP</v>
      </c>
      <c r="N514" t="str">
        <f>IF($F514=0,"",VLOOKUP($F514,'Draft List'!$D$4:$G$1177,N$2,FALSE))</f>
        <v>Román</v>
      </c>
      <c r="O514" t="str">
        <f>IF($F514=0,"",VLOOKUP($F514,'Draft List'!$D$4:$G$1177,O$2,FALSE))</f>
        <v>Galván</v>
      </c>
    </row>
    <row r="515" spans="1:15" x14ac:dyDescent="0.3">
      <c r="A515">
        <v>17</v>
      </c>
      <c r="B515">
        <v>0</v>
      </c>
      <c r="C515">
        <v>12</v>
      </c>
      <c r="D515" t="s">
        <v>552</v>
      </c>
      <c r="E515">
        <v>167</v>
      </c>
      <c r="F515">
        <v>7168</v>
      </c>
      <c r="G515" t="s">
        <v>330</v>
      </c>
      <c r="H515">
        <v>512</v>
      </c>
      <c r="I515">
        <f t="shared" si="32"/>
        <v>17</v>
      </c>
      <c r="J515">
        <f t="shared" si="33"/>
        <v>0</v>
      </c>
      <c r="K515">
        <f t="shared" si="34"/>
        <v>12</v>
      </c>
      <c r="L515" t="str">
        <f t="shared" si="35"/>
        <v>Okinawa Shisa</v>
      </c>
      <c r="M515" t="str">
        <f>IF($F515=0,"",VLOOKUP($F515,'Draft List'!$D$4:$G$1177,M$2,FALSE))</f>
        <v>C</v>
      </c>
      <c r="N515" t="str">
        <f>IF($F515=0,"",VLOOKUP($F515,'Draft List'!$D$4:$G$1177,N$2,FALSE))</f>
        <v>Freeman</v>
      </c>
      <c r="O515" t="str">
        <f>IF($F515=0,"",VLOOKUP($F515,'Draft List'!$D$4:$G$1177,O$2,FALSE))</f>
        <v>Hogan</v>
      </c>
    </row>
    <row r="516" spans="1:15" x14ac:dyDescent="0.3">
      <c r="A516">
        <v>17</v>
      </c>
      <c r="B516">
        <v>0</v>
      </c>
      <c r="C516">
        <v>13</v>
      </c>
      <c r="D516" t="s">
        <v>547</v>
      </c>
      <c r="E516">
        <v>166</v>
      </c>
      <c r="F516">
        <v>10952</v>
      </c>
      <c r="G516" t="s">
        <v>330</v>
      </c>
      <c r="H516">
        <v>513</v>
      </c>
      <c r="I516">
        <f t="shared" si="32"/>
        <v>17</v>
      </c>
      <c r="J516">
        <f t="shared" si="33"/>
        <v>0</v>
      </c>
      <c r="K516">
        <f t="shared" si="34"/>
        <v>13</v>
      </c>
      <c r="L516" t="str">
        <f t="shared" si="35"/>
        <v>Toyama Wind Dancers</v>
      </c>
      <c r="M516" t="str">
        <f>IF($F516=0,"",VLOOKUP($F516,'Draft List'!$D$4:$G$1177,M$2,FALSE))</f>
        <v>RP</v>
      </c>
      <c r="N516" t="str">
        <f>IF($F516=0,"",VLOOKUP($F516,'Draft List'!$D$4:$G$1177,N$2,FALSE))</f>
        <v>Mitchell</v>
      </c>
      <c r="O516" t="str">
        <f>IF($F516=0,"",VLOOKUP($F516,'Draft List'!$D$4:$G$1177,O$2,FALSE))</f>
        <v>Chiesman</v>
      </c>
    </row>
    <row r="517" spans="1:15" x14ac:dyDescent="0.3">
      <c r="A517">
        <v>17</v>
      </c>
      <c r="B517">
        <v>0</v>
      </c>
      <c r="C517">
        <v>14</v>
      </c>
      <c r="D517" t="s">
        <v>255</v>
      </c>
      <c r="E517">
        <v>21</v>
      </c>
      <c r="F517">
        <v>13952</v>
      </c>
      <c r="G517" t="s">
        <v>330</v>
      </c>
      <c r="H517">
        <v>514</v>
      </c>
      <c r="I517">
        <f t="shared" si="32"/>
        <v>17</v>
      </c>
      <c r="J517">
        <f t="shared" si="33"/>
        <v>0</v>
      </c>
      <c r="K517">
        <f t="shared" si="34"/>
        <v>14</v>
      </c>
      <c r="L517" t="str">
        <f t="shared" si="35"/>
        <v>Palm Springs Codgers</v>
      </c>
      <c r="M517" t="str">
        <f>IF($F517=0,"",VLOOKUP($F517,'Draft List'!$D$4:$G$1177,M$2,FALSE))</f>
        <v>2B</v>
      </c>
      <c r="N517" t="str">
        <f>IF($F517=0,"",VLOOKUP($F517,'Draft List'!$D$4:$G$1177,N$2,FALSE))</f>
        <v>Ira</v>
      </c>
      <c r="O517" t="str">
        <f>IF($F517=0,"",VLOOKUP($F517,'Draft List'!$D$4:$G$1177,O$2,FALSE))</f>
        <v>Tuk</v>
      </c>
    </row>
    <row r="518" spans="1:15" x14ac:dyDescent="0.3">
      <c r="A518">
        <v>17</v>
      </c>
      <c r="B518">
        <v>0</v>
      </c>
      <c r="C518">
        <v>15</v>
      </c>
      <c r="D518" t="s">
        <v>260</v>
      </c>
      <c r="E518">
        <v>3</v>
      </c>
      <c r="F518">
        <v>13166</v>
      </c>
      <c r="G518" t="s">
        <v>330</v>
      </c>
      <c r="H518">
        <v>515</v>
      </c>
      <c r="I518">
        <f t="shared" si="32"/>
        <v>17</v>
      </c>
      <c r="J518">
        <f t="shared" si="33"/>
        <v>0</v>
      </c>
      <c r="K518">
        <f t="shared" si="34"/>
        <v>15</v>
      </c>
      <c r="L518" t="str">
        <f t="shared" si="35"/>
        <v>London Underground</v>
      </c>
      <c r="M518" t="str">
        <f>IF($F518=0,"",VLOOKUP($F518,'Draft List'!$D$4:$G$1177,M$2,FALSE))</f>
        <v>1B</v>
      </c>
      <c r="N518" t="str">
        <f>IF($F518=0,"",VLOOKUP($F518,'Draft List'!$D$4:$G$1177,N$2,FALSE))</f>
        <v>Servaas</v>
      </c>
      <c r="O518" t="str">
        <f>IF($F518=0,"",VLOOKUP($F518,'Draft List'!$D$4:$G$1177,O$2,FALSE))</f>
        <v>Osman</v>
      </c>
    </row>
    <row r="519" spans="1:15" x14ac:dyDescent="0.3">
      <c r="A519">
        <v>17</v>
      </c>
      <c r="B519">
        <v>0</v>
      </c>
      <c r="C519">
        <v>16</v>
      </c>
      <c r="D519" t="s">
        <v>253</v>
      </c>
      <c r="E519">
        <v>22</v>
      </c>
      <c r="F519">
        <v>5393</v>
      </c>
      <c r="G519" t="s">
        <v>330</v>
      </c>
      <c r="H519">
        <v>516</v>
      </c>
      <c r="I519">
        <f t="shared" si="32"/>
        <v>17</v>
      </c>
      <c r="J519">
        <f t="shared" si="33"/>
        <v>0</v>
      </c>
      <c r="K519">
        <f t="shared" si="34"/>
        <v>16</v>
      </c>
      <c r="L519" t="str">
        <f t="shared" si="35"/>
        <v>Reno Zephyrs</v>
      </c>
      <c r="M519" t="str">
        <f>IF($F519=0,"",VLOOKUP($F519,'Draft List'!$D$4:$G$1177,M$2,FALSE))</f>
        <v>RP</v>
      </c>
      <c r="N519" t="str">
        <f>IF($F519=0,"",VLOOKUP($F519,'Draft List'!$D$4:$G$1177,N$2,FALSE))</f>
        <v>Juan</v>
      </c>
      <c r="O519" t="str">
        <f>IF($F519=0,"",VLOOKUP($F519,'Draft List'!$D$4:$G$1177,O$2,FALSE))</f>
        <v>Matos</v>
      </c>
    </row>
    <row r="520" spans="1:15" x14ac:dyDescent="0.3">
      <c r="A520">
        <v>17</v>
      </c>
      <c r="B520">
        <v>0</v>
      </c>
      <c r="C520">
        <v>17</v>
      </c>
      <c r="D520" t="s">
        <v>252</v>
      </c>
      <c r="E520">
        <v>19</v>
      </c>
      <c r="F520">
        <v>8492</v>
      </c>
      <c r="G520" t="s">
        <v>330</v>
      </c>
      <c r="H520">
        <v>517</v>
      </c>
      <c r="I520">
        <f t="shared" si="32"/>
        <v>17</v>
      </c>
      <c r="J520">
        <f t="shared" si="33"/>
        <v>0</v>
      </c>
      <c r="K520">
        <f t="shared" si="34"/>
        <v>17</v>
      </c>
      <c r="L520" t="str">
        <f t="shared" si="35"/>
        <v>Aurora Borealis</v>
      </c>
      <c r="M520" t="str">
        <f>IF($F520=0,"",VLOOKUP($F520,'Draft List'!$D$4:$G$1177,M$2,FALSE))</f>
        <v>2B</v>
      </c>
      <c r="N520" t="str">
        <f>IF($F520=0,"",VLOOKUP($F520,'Draft List'!$D$4:$G$1177,N$2,FALSE))</f>
        <v>Harvey</v>
      </c>
      <c r="O520" t="str">
        <f>IF($F520=0,"",VLOOKUP($F520,'Draft List'!$D$4:$G$1177,O$2,FALSE))</f>
        <v>Matthews</v>
      </c>
    </row>
    <row r="521" spans="1:15" x14ac:dyDescent="0.3">
      <c r="A521">
        <v>17</v>
      </c>
      <c r="B521">
        <v>0</v>
      </c>
      <c r="C521">
        <v>18</v>
      </c>
      <c r="D521" t="s">
        <v>262</v>
      </c>
      <c r="E521">
        <v>14</v>
      </c>
      <c r="F521">
        <v>12197</v>
      </c>
      <c r="G521" t="s">
        <v>330</v>
      </c>
      <c r="H521">
        <v>518</v>
      </c>
      <c r="I521">
        <f t="shared" si="32"/>
        <v>17</v>
      </c>
      <c r="J521">
        <f t="shared" si="33"/>
        <v>0</v>
      </c>
      <c r="K521">
        <f t="shared" si="34"/>
        <v>18</v>
      </c>
      <c r="L521" t="str">
        <f t="shared" si="35"/>
        <v>Crystal Lake Sandgnats</v>
      </c>
      <c r="M521" t="str">
        <f>IF($F521=0,"",VLOOKUP($F521,'Draft List'!$D$4:$G$1177,M$2,FALSE))</f>
        <v>RP</v>
      </c>
      <c r="N521" t="str">
        <f>IF($F521=0,"",VLOOKUP($F521,'Draft List'!$D$4:$G$1177,N$2,FALSE))</f>
        <v>Reese</v>
      </c>
      <c r="O521" t="str">
        <f>IF($F521=0,"",VLOOKUP($F521,'Draft List'!$D$4:$G$1177,O$2,FALSE))</f>
        <v>Crawford</v>
      </c>
    </row>
    <row r="522" spans="1:15" x14ac:dyDescent="0.3">
      <c r="A522">
        <v>17</v>
      </c>
      <c r="B522">
        <v>0</v>
      </c>
      <c r="C522">
        <v>19</v>
      </c>
      <c r="D522" t="s">
        <v>256</v>
      </c>
      <c r="E522">
        <v>17</v>
      </c>
      <c r="F522">
        <v>13359</v>
      </c>
      <c r="G522" t="s">
        <v>330</v>
      </c>
      <c r="H522">
        <v>519</v>
      </c>
      <c r="I522">
        <f t="shared" ref="I522:I563" si="36">INT(A522)</f>
        <v>17</v>
      </c>
      <c r="J522">
        <f t="shared" ref="J522:J563" si="37">B522</f>
        <v>0</v>
      </c>
      <c r="K522">
        <f t="shared" ref="K522:K563" si="38">C522</f>
        <v>19</v>
      </c>
      <c r="L522" t="str">
        <f t="shared" ref="L522:L563" si="39">D522</f>
        <v>Kalamazoo Badgers</v>
      </c>
      <c r="M522" t="str">
        <f>IF($F522=0,"",VLOOKUP($F522,'Draft List'!$D$4:$G$1177,M$2,FALSE))</f>
        <v>SP</v>
      </c>
      <c r="N522" t="str">
        <f>IF($F522=0,"",VLOOKUP($F522,'Draft List'!$D$4:$G$1177,N$2,FALSE))</f>
        <v>Taisuke</v>
      </c>
      <c r="O522" t="str">
        <f>IF($F522=0,"",VLOOKUP($F522,'Draft List'!$D$4:$G$1177,O$2,FALSE))</f>
        <v>Ishikawa</v>
      </c>
    </row>
    <row r="523" spans="1:15" x14ac:dyDescent="0.3">
      <c r="A523">
        <v>17</v>
      </c>
      <c r="B523">
        <v>0</v>
      </c>
      <c r="C523">
        <v>20</v>
      </c>
      <c r="D523" t="s">
        <v>266</v>
      </c>
      <c r="E523">
        <v>8</v>
      </c>
      <c r="F523">
        <v>4876</v>
      </c>
      <c r="G523" t="s">
        <v>330</v>
      </c>
      <c r="H523">
        <v>520</v>
      </c>
      <c r="I523">
        <f t="shared" si="36"/>
        <v>17</v>
      </c>
      <c r="J523">
        <f t="shared" si="37"/>
        <v>0</v>
      </c>
      <c r="K523">
        <f t="shared" si="38"/>
        <v>20</v>
      </c>
      <c r="L523" t="str">
        <f t="shared" si="39"/>
        <v>New Orleans Trendsetters</v>
      </c>
      <c r="M523" t="str">
        <f>IF($F523=0,"",VLOOKUP($F523,'Draft List'!$D$4:$G$1177,M$2,FALSE))</f>
        <v>1B</v>
      </c>
      <c r="N523" t="str">
        <f>IF($F523=0,"",VLOOKUP($F523,'Draft List'!$D$4:$G$1177,N$2,FALSE))</f>
        <v>Mark</v>
      </c>
      <c r="O523" t="str">
        <f>IF($F523=0,"",VLOOKUP($F523,'Draft List'!$D$4:$G$1177,O$2,FALSE))</f>
        <v>Brigstocke</v>
      </c>
    </row>
    <row r="524" spans="1:15" x14ac:dyDescent="0.3">
      <c r="A524">
        <v>17</v>
      </c>
      <c r="B524">
        <v>0</v>
      </c>
      <c r="C524">
        <v>21</v>
      </c>
      <c r="D524" t="s">
        <v>836</v>
      </c>
      <c r="E524">
        <v>9</v>
      </c>
      <c r="F524">
        <v>13081</v>
      </c>
      <c r="G524" t="s">
        <v>330</v>
      </c>
      <c r="H524">
        <v>521</v>
      </c>
      <c r="I524">
        <f t="shared" si="36"/>
        <v>17</v>
      </c>
      <c r="J524">
        <f t="shared" si="37"/>
        <v>0</v>
      </c>
      <c r="K524">
        <f t="shared" si="38"/>
        <v>21</v>
      </c>
      <c r="L524" t="str">
        <f t="shared" si="39"/>
        <v>Florida Farstriders</v>
      </c>
      <c r="M524" t="str">
        <f>IF($F524=0,"",VLOOKUP($F524,'Draft List'!$D$4:$G$1177,M$2,FALSE))</f>
        <v>C</v>
      </c>
      <c r="N524" t="str">
        <f>IF($F524=0,"",VLOOKUP($F524,'Draft List'!$D$4:$G$1177,N$2,FALSE))</f>
        <v>Raúl</v>
      </c>
      <c r="O524" t="str">
        <f>IF($F524=0,"",VLOOKUP($F524,'Draft List'!$D$4:$G$1177,O$2,FALSE))</f>
        <v>Morales</v>
      </c>
    </row>
    <row r="525" spans="1:15" x14ac:dyDescent="0.3">
      <c r="A525">
        <v>17</v>
      </c>
      <c r="B525">
        <v>0</v>
      </c>
      <c r="C525">
        <v>22</v>
      </c>
      <c r="D525" t="s">
        <v>264</v>
      </c>
      <c r="E525">
        <v>20</v>
      </c>
      <c r="F525">
        <v>7100</v>
      </c>
      <c r="G525" t="s">
        <v>330</v>
      </c>
      <c r="H525">
        <v>522</v>
      </c>
      <c r="I525">
        <f t="shared" si="36"/>
        <v>17</v>
      </c>
      <c r="J525">
        <f t="shared" si="37"/>
        <v>0</v>
      </c>
      <c r="K525">
        <f t="shared" si="38"/>
        <v>22</v>
      </c>
      <c r="L525" t="str">
        <f t="shared" si="39"/>
        <v>Bakersfield Bears</v>
      </c>
      <c r="M525" t="str">
        <f>IF($F525=0,"",VLOOKUP($F525,'Draft List'!$D$4:$G$1177,M$2,FALSE))</f>
        <v>RP</v>
      </c>
      <c r="N525" t="str">
        <f>IF($F525=0,"",VLOOKUP($F525,'Draft List'!$D$4:$G$1177,N$2,FALSE))</f>
        <v>Cisco</v>
      </c>
      <c r="O525" t="str">
        <f>IF($F525=0,"",VLOOKUP($F525,'Draft List'!$D$4:$G$1177,O$2,FALSE))</f>
        <v>Estrada</v>
      </c>
    </row>
    <row r="526" spans="1:15" x14ac:dyDescent="0.3">
      <c r="A526">
        <v>17</v>
      </c>
      <c r="B526">
        <v>0</v>
      </c>
      <c r="C526">
        <v>23</v>
      </c>
      <c r="D526" t="s">
        <v>267</v>
      </c>
      <c r="E526">
        <v>16</v>
      </c>
      <c r="F526">
        <v>11726</v>
      </c>
      <c r="G526" t="s">
        <v>330</v>
      </c>
      <c r="H526">
        <v>523</v>
      </c>
      <c r="I526">
        <f t="shared" si="36"/>
        <v>17</v>
      </c>
      <c r="J526">
        <f t="shared" si="37"/>
        <v>0</v>
      </c>
      <c r="K526">
        <f t="shared" si="38"/>
        <v>23</v>
      </c>
      <c r="L526" t="str">
        <f t="shared" si="39"/>
        <v>Fargo Dinosaurs</v>
      </c>
      <c r="M526" t="str">
        <f>IF($F526=0,"",VLOOKUP($F526,'Draft List'!$D$4:$G$1177,M$2,FALSE))</f>
        <v>RP</v>
      </c>
      <c r="N526" t="str">
        <f>IF($F526=0,"",VLOOKUP($F526,'Draft List'!$D$4:$G$1177,N$2,FALSE))</f>
        <v>Roger</v>
      </c>
      <c r="O526" t="str">
        <f>IF($F526=0,"",VLOOKUP($F526,'Draft List'!$D$4:$G$1177,O$2,FALSE))</f>
        <v>Whitehead</v>
      </c>
    </row>
    <row r="527" spans="1:15" x14ac:dyDescent="0.3">
      <c r="A527">
        <v>17</v>
      </c>
      <c r="B527">
        <v>0</v>
      </c>
      <c r="C527">
        <v>24</v>
      </c>
      <c r="D527" t="s">
        <v>551</v>
      </c>
      <c r="E527">
        <v>18</v>
      </c>
      <c r="F527">
        <v>8502</v>
      </c>
      <c r="G527" t="s">
        <v>330</v>
      </c>
      <c r="H527">
        <v>524</v>
      </c>
      <c r="I527">
        <f t="shared" si="36"/>
        <v>17</v>
      </c>
      <c r="J527">
        <f t="shared" si="37"/>
        <v>0</v>
      </c>
      <c r="K527">
        <f t="shared" si="38"/>
        <v>24</v>
      </c>
      <c r="L527" t="str">
        <f t="shared" si="39"/>
        <v>Hartford Harpoon</v>
      </c>
      <c r="M527" t="str">
        <f>IF($F527=0,"",VLOOKUP($F527,'Draft List'!$D$4:$G$1177,M$2,FALSE))</f>
        <v>RF</v>
      </c>
      <c r="N527" t="str">
        <f>IF($F527=0,"",VLOOKUP($F527,'Draft List'!$D$4:$G$1177,N$2,FALSE))</f>
        <v>Vincent</v>
      </c>
      <c r="O527" t="str">
        <f>IF($F527=0,"",VLOOKUP($F527,'Draft List'!$D$4:$G$1177,O$2,FALSE))</f>
        <v>King</v>
      </c>
    </row>
    <row r="528" spans="1:15" x14ac:dyDescent="0.3">
      <c r="A528">
        <v>17</v>
      </c>
      <c r="B528">
        <v>0</v>
      </c>
      <c r="C528">
        <v>25</v>
      </c>
      <c r="D528" t="s">
        <v>544</v>
      </c>
      <c r="E528">
        <v>162</v>
      </c>
      <c r="F528">
        <v>11181</v>
      </c>
      <c r="G528" t="s">
        <v>330</v>
      </c>
      <c r="H528">
        <v>525</v>
      </c>
      <c r="I528">
        <f t="shared" si="36"/>
        <v>17</v>
      </c>
      <c r="J528">
        <f t="shared" si="37"/>
        <v>0</v>
      </c>
      <c r="K528">
        <f t="shared" si="38"/>
        <v>25</v>
      </c>
      <c r="L528" t="str">
        <f t="shared" si="39"/>
        <v>San Juan Coqui</v>
      </c>
      <c r="M528" t="str">
        <f>IF($F528=0,"",VLOOKUP($F528,'Draft List'!$D$4:$G$1177,M$2,FALSE))</f>
        <v>3B</v>
      </c>
      <c r="N528" t="str">
        <f>IF($F528=0,"",VLOOKUP($F528,'Draft List'!$D$4:$G$1177,N$2,FALSE))</f>
        <v>Cris</v>
      </c>
      <c r="O528" t="str">
        <f>IF($F528=0,"",VLOOKUP($F528,'Draft List'!$D$4:$G$1177,O$2,FALSE))</f>
        <v>Ibarra</v>
      </c>
    </row>
    <row r="529" spans="1:15" x14ac:dyDescent="0.3">
      <c r="A529">
        <v>17</v>
      </c>
      <c r="B529">
        <v>0</v>
      </c>
      <c r="C529">
        <v>26</v>
      </c>
      <c r="D529" t="s">
        <v>549</v>
      </c>
      <c r="E529">
        <v>163</v>
      </c>
      <c r="F529">
        <v>12444</v>
      </c>
      <c r="G529" t="s">
        <v>330</v>
      </c>
      <c r="H529">
        <v>526</v>
      </c>
      <c r="I529">
        <f t="shared" si="36"/>
        <v>17</v>
      </c>
      <c r="J529">
        <f t="shared" si="37"/>
        <v>0</v>
      </c>
      <c r="K529">
        <f t="shared" si="38"/>
        <v>26</v>
      </c>
      <c r="L529" t="str">
        <f t="shared" si="39"/>
        <v>Havana Leones</v>
      </c>
      <c r="M529" t="str">
        <f>IF($F529=0,"",VLOOKUP($F529,'Draft List'!$D$4:$G$1177,M$2,FALSE))</f>
        <v>RP</v>
      </c>
      <c r="N529" t="str">
        <f>IF($F529=0,"",VLOOKUP($F529,'Draft List'!$D$4:$G$1177,N$2,FALSE))</f>
        <v>Miguel</v>
      </c>
      <c r="O529" t="str">
        <f>IF($F529=0,"",VLOOKUP($F529,'Draft List'!$D$4:$G$1177,O$2,FALSE))</f>
        <v>Medina</v>
      </c>
    </row>
    <row r="530" spans="1:15" x14ac:dyDescent="0.3">
      <c r="A530">
        <v>17</v>
      </c>
      <c r="B530">
        <v>0</v>
      </c>
      <c r="C530">
        <v>27</v>
      </c>
      <c r="D530" t="s">
        <v>548</v>
      </c>
      <c r="E530">
        <v>159</v>
      </c>
      <c r="F530">
        <v>5710</v>
      </c>
      <c r="G530" t="s">
        <v>330</v>
      </c>
      <c r="H530">
        <v>527</v>
      </c>
      <c r="I530">
        <f t="shared" si="36"/>
        <v>17</v>
      </c>
      <c r="J530">
        <f t="shared" si="37"/>
        <v>0</v>
      </c>
      <c r="K530">
        <f t="shared" si="38"/>
        <v>27</v>
      </c>
      <c r="L530" t="str">
        <f t="shared" si="39"/>
        <v>Neo-Tokyo Akira</v>
      </c>
      <c r="M530" t="str">
        <f>IF($F530=0,"",VLOOKUP($F530,'Draft List'!$D$4:$G$1177,M$2,FALSE))</f>
        <v>2B</v>
      </c>
      <c r="N530" t="str">
        <f>IF($F530=0,"",VLOOKUP($F530,'Draft List'!$D$4:$G$1177,N$2,FALSE))</f>
        <v>Bob</v>
      </c>
      <c r="O530" t="str">
        <f>IF($F530=0,"",VLOOKUP($F530,'Draft List'!$D$4:$G$1177,O$2,FALSE))</f>
        <v>Moore</v>
      </c>
    </row>
    <row r="531" spans="1:15" x14ac:dyDescent="0.3">
      <c r="A531">
        <v>17</v>
      </c>
      <c r="B531">
        <v>0</v>
      </c>
      <c r="C531">
        <v>28</v>
      </c>
      <c r="D531" t="s">
        <v>261</v>
      </c>
      <c r="E531">
        <v>1</v>
      </c>
      <c r="F531">
        <v>5592</v>
      </c>
      <c r="G531" t="s">
        <v>330</v>
      </c>
      <c r="H531">
        <v>528</v>
      </c>
      <c r="I531">
        <f t="shared" si="36"/>
        <v>17</v>
      </c>
      <c r="J531">
        <f t="shared" si="37"/>
        <v>0</v>
      </c>
      <c r="K531">
        <f t="shared" si="38"/>
        <v>28</v>
      </c>
      <c r="L531" t="str">
        <f t="shared" si="39"/>
        <v>Arlington Bureaucrats</v>
      </c>
      <c r="M531" t="str">
        <f>IF($F531=0,"",VLOOKUP($F531,'Draft List'!$D$4:$G$1177,M$2,FALSE))</f>
        <v>RP</v>
      </c>
      <c r="N531" t="str">
        <f>IF($F531=0,"",VLOOKUP($F531,'Draft List'!$D$4:$G$1177,N$2,FALSE))</f>
        <v>Aaron</v>
      </c>
      <c r="O531" t="str">
        <f>IF($F531=0,"",VLOOKUP($F531,'Draft List'!$D$4:$G$1177,O$2,FALSE))</f>
        <v>Childers</v>
      </c>
    </row>
    <row r="532" spans="1:15" x14ac:dyDescent="0.3">
      <c r="A532">
        <v>17</v>
      </c>
      <c r="B532">
        <v>0</v>
      </c>
      <c r="C532">
        <v>29</v>
      </c>
      <c r="D532" t="s">
        <v>259</v>
      </c>
      <c r="E532">
        <v>10</v>
      </c>
      <c r="F532">
        <v>4635</v>
      </c>
      <c r="G532" t="s">
        <v>330</v>
      </c>
      <c r="H532">
        <v>529</v>
      </c>
      <c r="I532">
        <f t="shared" si="36"/>
        <v>17</v>
      </c>
      <c r="J532">
        <f t="shared" si="37"/>
        <v>0</v>
      </c>
      <c r="K532">
        <f t="shared" si="38"/>
        <v>29</v>
      </c>
      <c r="L532" t="str">
        <f t="shared" si="39"/>
        <v>Kentucky Thoroughbreds</v>
      </c>
      <c r="M532" t="str">
        <f>IF($F532=0,"",VLOOKUP($F532,'Draft List'!$D$4:$G$1177,M$2,FALSE))</f>
        <v>SP</v>
      </c>
      <c r="N532" t="str">
        <f>IF($F532=0,"",VLOOKUP($F532,'Draft List'!$D$4:$G$1177,N$2,FALSE))</f>
        <v>Denis</v>
      </c>
      <c r="O532" t="str">
        <f>IF($F532=0,"",VLOOKUP($F532,'Draft List'!$D$4:$G$1177,O$2,FALSE))</f>
        <v>Bishop</v>
      </c>
    </row>
    <row r="533" spans="1:15" x14ac:dyDescent="0.3">
      <c r="A533">
        <v>17</v>
      </c>
      <c r="B533">
        <v>0</v>
      </c>
      <c r="C533">
        <v>30</v>
      </c>
      <c r="D533" t="s">
        <v>258</v>
      </c>
      <c r="E533">
        <v>11</v>
      </c>
      <c r="F533">
        <v>16560</v>
      </c>
      <c r="G533" t="s">
        <v>330</v>
      </c>
      <c r="H533">
        <v>530</v>
      </c>
      <c r="I533">
        <f t="shared" si="36"/>
        <v>17</v>
      </c>
      <c r="J533">
        <f t="shared" si="37"/>
        <v>0</v>
      </c>
      <c r="K533">
        <f t="shared" si="38"/>
        <v>30</v>
      </c>
      <c r="L533" t="str">
        <f t="shared" si="39"/>
        <v>West Virginia Alleghenies</v>
      </c>
      <c r="M533" t="str">
        <f>IF($F533=0,"",VLOOKUP($F533,'Draft List'!$D$4:$G$1177,M$2,FALSE))</f>
        <v>3B</v>
      </c>
      <c r="N533" t="str">
        <f>IF($F533=0,"",VLOOKUP($F533,'Draft List'!$D$4:$G$1177,N$2,FALSE))</f>
        <v>Callum</v>
      </c>
      <c r="O533" t="str">
        <f>IF($F533=0,"",VLOOKUP($F533,'Draft List'!$D$4:$G$1177,O$2,FALSE))</f>
        <v>MacIvor</v>
      </c>
    </row>
    <row r="534" spans="1:15" x14ac:dyDescent="0.3">
      <c r="A534">
        <v>17</v>
      </c>
      <c r="B534">
        <v>0</v>
      </c>
      <c r="C534">
        <v>31</v>
      </c>
      <c r="D534" t="s">
        <v>833</v>
      </c>
      <c r="E534">
        <v>160</v>
      </c>
      <c r="F534">
        <v>8032</v>
      </c>
      <c r="G534" t="s">
        <v>330</v>
      </c>
      <c r="H534">
        <v>531</v>
      </c>
      <c r="I534">
        <f t="shared" si="36"/>
        <v>17</v>
      </c>
      <c r="J534">
        <f t="shared" si="37"/>
        <v>0</v>
      </c>
      <c r="K534">
        <f t="shared" si="38"/>
        <v>31</v>
      </c>
      <c r="L534" t="str">
        <f t="shared" si="39"/>
        <v>Niihama-shi Ghosts</v>
      </c>
      <c r="M534" t="str">
        <f>IF($F534=0,"",VLOOKUP($F534,'Draft List'!$D$4:$G$1177,M$2,FALSE))</f>
        <v>CF</v>
      </c>
      <c r="N534" t="str">
        <f>IF($F534=0,"",VLOOKUP($F534,'Draft List'!$D$4:$G$1177,N$2,FALSE))</f>
        <v>Marcos</v>
      </c>
      <c r="O534" t="str">
        <f>IF($F534=0,"",VLOOKUP($F534,'Draft List'!$D$4:$G$1177,O$2,FALSE))</f>
        <v>Rodríguez</v>
      </c>
    </row>
    <row r="535" spans="1:15" x14ac:dyDescent="0.3">
      <c r="A535">
        <v>17</v>
      </c>
      <c r="B535">
        <v>0</v>
      </c>
      <c r="C535">
        <v>32</v>
      </c>
      <c r="D535" t="s">
        <v>835</v>
      </c>
      <c r="E535">
        <v>23</v>
      </c>
      <c r="F535">
        <v>8830</v>
      </c>
      <c r="G535" t="s">
        <v>330</v>
      </c>
      <c r="H535">
        <v>532</v>
      </c>
      <c r="I535">
        <f t="shared" si="36"/>
        <v>17</v>
      </c>
      <c r="J535">
        <f t="shared" si="37"/>
        <v>0</v>
      </c>
      <c r="K535">
        <f t="shared" si="38"/>
        <v>32</v>
      </c>
      <c r="L535" t="str">
        <f t="shared" si="39"/>
        <v>Tempe Knights</v>
      </c>
      <c r="M535" t="str">
        <f>IF($F535=0,"",VLOOKUP($F535,'Draft List'!$D$4:$G$1177,M$2,FALSE))</f>
        <v>LF</v>
      </c>
      <c r="N535" t="str">
        <f>IF($F535=0,"",VLOOKUP($F535,'Draft List'!$D$4:$G$1177,N$2,FALSE))</f>
        <v>Steve</v>
      </c>
      <c r="O535" t="str">
        <f>IF($F535=0,"",VLOOKUP($F535,'Draft List'!$D$4:$G$1177,O$2,FALSE))</f>
        <v>Thronsen</v>
      </c>
    </row>
    <row r="536" spans="1:15" x14ac:dyDescent="0.3">
      <c r="A536">
        <v>18</v>
      </c>
      <c r="B536">
        <v>0</v>
      </c>
      <c r="C536">
        <v>1</v>
      </c>
      <c r="D536" t="s">
        <v>832</v>
      </c>
      <c r="E536">
        <v>24</v>
      </c>
      <c r="F536">
        <v>12603</v>
      </c>
      <c r="G536" t="s">
        <v>330</v>
      </c>
      <c r="H536">
        <v>533</v>
      </c>
      <c r="I536">
        <f t="shared" si="36"/>
        <v>18</v>
      </c>
      <c r="J536">
        <f t="shared" si="37"/>
        <v>0</v>
      </c>
      <c r="K536">
        <f t="shared" si="38"/>
        <v>1</v>
      </c>
      <c r="L536" t="str">
        <f t="shared" si="39"/>
        <v>Yuma Arroyos</v>
      </c>
      <c r="M536" t="str">
        <f>IF($F536=0,"",VLOOKUP($F536,'Draft List'!$D$4:$G$1177,M$2,FALSE))</f>
        <v>RP</v>
      </c>
      <c r="N536" t="str">
        <f>IF($F536=0,"",VLOOKUP($F536,'Draft List'!$D$4:$G$1177,N$2,FALSE))</f>
        <v>Harold</v>
      </c>
      <c r="O536" t="str">
        <f>IF($F536=0,"",VLOOKUP($F536,'Draft List'!$D$4:$G$1177,O$2,FALSE))</f>
        <v>Millington</v>
      </c>
    </row>
    <row r="537" spans="1:15" x14ac:dyDescent="0.3">
      <c r="A537">
        <v>18</v>
      </c>
      <c r="B537">
        <v>0</v>
      </c>
      <c r="C537">
        <v>2</v>
      </c>
      <c r="D537" t="s">
        <v>263</v>
      </c>
      <c r="E537">
        <v>15</v>
      </c>
      <c r="F537">
        <v>7361</v>
      </c>
      <c r="G537" t="s">
        <v>330</v>
      </c>
      <c r="H537">
        <v>534</v>
      </c>
      <c r="I537">
        <f t="shared" si="36"/>
        <v>18</v>
      </c>
      <c r="J537">
        <f t="shared" si="37"/>
        <v>0</v>
      </c>
      <c r="K537">
        <f t="shared" si="38"/>
        <v>2</v>
      </c>
      <c r="L537" t="str">
        <f t="shared" si="39"/>
        <v>Duluth Warriors</v>
      </c>
      <c r="M537" t="str">
        <f>IF($F537=0,"",VLOOKUP($F537,'Draft List'!$D$4:$G$1177,M$2,FALSE))</f>
        <v>SP</v>
      </c>
      <c r="N537" t="str">
        <f>IF($F537=0,"",VLOOKUP($F537,'Draft List'!$D$4:$G$1177,N$2,FALSE))</f>
        <v>Jorge</v>
      </c>
      <c r="O537" t="str">
        <f>IF($F537=0,"",VLOOKUP($F537,'Draft List'!$D$4:$G$1177,O$2,FALSE))</f>
        <v>Morgan</v>
      </c>
    </row>
    <row r="538" spans="1:15" x14ac:dyDescent="0.3">
      <c r="A538">
        <v>18</v>
      </c>
      <c r="B538">
        <v>0</v>
      </c>
      <c r="C538">
        <v>3</v>
      </c>
      <c r="D538" t="s">
        <v>261</v>
      </c>
      <c r="E538">
        <v>1</v>
      </c>
      <c r="F538">
        <v>10867</v>
      </c>
      <c r="G538" t="s">
        <v>330</v>
      </c>
      <c r="H538">
        <v>535</v>
      </c>
      <c r="I538">
        <f t="shared" si="36"/>
        <v>18</v>
      </c>
      <c r="J538">
        <f t="shared" si="37"/>
        <v>0</v>
      </c>
      <c r="K538">
        <f t="shared" si="38"/>
        <v>3</v>
      </c>
      <c r="L538" t="str">
        <f t="shared" si="39"/>
        <v>Arlington Bureaucrats</v>
      </c>
      <c r="M538" t="str">
        <f>IF($F538=0,"",VLOOKUP($F538,'Draft List'!$D$4:$G$1177,M$2,FALSE))</f>
        <v>RP</v>
      </c>
      <c r="N538" t="str">
        <f>IF($F538=0,"",VLOOKUP($F538,'Draft List'!$D$4:$G$1177,N$2,FALSE))</f>
        <v>Shichirobei</v>
      </c>
      <c r="O538" t="str">
        <f>IF($F538=0,"",VLOOKUP($F538,'Draft List'!$D$4:$G$1177,O$2,FALSE))</f>
        <v>Hayakawa</v>
      </c>
    </row>
    <row r="539" spans="1:15" x14ac:dyDescent="0.3">
      <c r="A539">
        <v>18</v>
      </c>
      <c r="B539">
        <v>0</v>
      </c>
      <c r="C539">
        <v>4</v>
      </c>
      <c r="D539" t="s">
        <v>675</v>
      </c>
      <c r="E539">
        <v>4</v>
      </c>
      <c r="F539">
        <v>8358</v>
      </c>
      <c r="G539" t="s">
        <v>330</v>
      </c>
      <c r="H539">
        <v>536</v>
      </c>
      <c r="I539">
        <f t="shared" si="36"/>
        <v>18</v>
      </c>
      <c r="J539">
        <f t="shared" si="37"/>
        <v>0</v>
      </c>
      <c r="K539">
        <f t="shared" si="38"/>
        <v>4</v>
      </c>
      <c r="L539" t="str">
        <f t="shared" si="39"/>
        <v>Manchester Maulers</v>
      </c>
      <c r="M539" t="str">
        <f>IF($F539=0,"",VLOOKUP($F539,'Draft List'!$D$4:$G$1177,M$2,FALSE))</f>
        <v>2B</v>
      </c>
      <c r="N539" t="str">
        <f>IF($F539=0,"",VLOOKUP($F539,'Draft List'!$D$4:$G$1177,N$2,FALSE))</f>
        <v>Dave</v>
      </c>
      <c r="O539" t="str">
        <f>IF($F539=0,"",VLOOKUP($F539,'Draft List'!$D$4:$G$1177,O$2,FALSE))</f>
        <v>Nájera</v>
      </c>
    </row>
    <row r="540" spans="1:15" x14ac:dyDescent="0.3">
      <c r="A540">
        <v>18</v>
      </c>
      <c r="B540">
        <v>0</v>
      </c>
      <c r="C540">
        <v>5</v>
      </c>
      <c r="D540" t="s">
        <v>674</v>
      </c>
      <c r="E540">
        <v>7</v>
      </c>
      <c r="F540">
        <v>13193</v>
      </c>
      <c r="G540" t="s">
        <v>330</v>
      </c>
      <c r="H540">
        <v>537</v>
      </c>
      <c r="I540">
        <f t="shared" si="36"/>
        <v>18</v>
      </c>
      <c r="J540">
        <f t="shared" si="37"/>
        <v>0</v>
      </c>
      <c r="K540">
        <f t="shared" si="38"/>
        <v>5</v>
      </c>
      <c r="L540" t="str">
        <f t="shared" si="39"/>
        <v>Charleston Statesmen</v>
      </c>
      <c r="M540" t="str">
        <f>IF($F540=0,"",VLOOKUP($F540,'Draft List'!$D$4:$G$1177,M$2,FALSE))</f>
        <v>RP</v>
      </c>
      <c r="N540" t="str">
        <f>IF($F540=0,"",VLOOKUP($F540,'Draft List'!$D$4:$G$1177,N$2,FALSE))</f>
        <v>Diederick</v>
      </c>
      <c r="O540" t="str">
        <f>IF($F540=0,"",VLOOKUP($F540,'Draft List'!$D$4:$G$1177,O$2,FALSE))</f>
        <v>Alkemade</v>
      </c>
    </row>
    <row r="541" spans="1:15" x14ac:dyDescent="0.3">
      <c r="A541">
        <v>18</v>
      </c>
      <c r="B541">
        <v>0</v>
      </c>
      <c r="C541">
        <v>6</v>
      </c>
      <c r="D541" t="s">
        <v>546</v>
      </c>
      <c r="E541">
        <v>164</v>
      </c>
      <c r="F541">
        <v>9596</v>
      </c>
      <c r="G541" t="s">
        <v>330</v>
      </c>
      <c r="H541">
        <v>538</v>
      </c>
      <c r="I541">
        <f t="shared" si="36"/>
        <v>18</v>
      </c>
      <c r="J541">
        <f t="shared" si="37"/>
        <v>0</v>
      </c>
      <c r="K541">
        <f t="shared" si="38"/>
        <v>6</v>
      </c>
      <c r="L541" t="str">
        <f t="shared" si="39"/>
        <v>Scottish Claymores</v>
      </c>
      <c r="M541" t="str">
        <f>IF($F541=0,"",VLOOKUP($F541,'Draft List'!$D$4:$G$1177,M$2,FALSE))</f>
        <v>2B</v>
      </c>
      <c r="N541" t="str">
        <f>IF($F541=0,"",VLOOKUP($F541,'Draft List'!$D$4:$G$1177,N$2,FALSE))</f>
        <v>Pat</v>
      </c>
      <c r="O541" t="str">
        <f>IF($F541=0,"",VLOOKUP($F541,'Draft List'!$D$4:$G$1177,O$2,FALSE))</f>
        <v>Rodríguez</v>
      </c>
    </row>
    <row r="542" spans="1:15" x14ac:dyDescent="0.3">
      <c r="A542">
        <v>18</v>
      </c>
      <c r="B542">
        <v>0</v>
      </c>
      <c r="C542">
        <v>7</v>
      </c>
      <c r="D542" t="s">
        <v>834</v>
      </c>
      <c r="E542">
        <v>13</v>
      </c>
      <c r="F542">
        <v>7604</v>
      </c>
      <c r="G542" t="s">
        <v>330</v>
      </c>
      <c r="H542">
        <v>539</v>
      </c>
      <c r="I542">
        <f t="shared" si="36"/>
        <v>18</v>
      </c>
      <c r="J542">
        <f t="shared" si="37"/>
        <v>0</v>
      </c>
      <c r="K542">
        <f t="shared" si="38"/>
        <v>7</v>
      </c>
      <c r="L542" t="str">
        <f t="shared" si="39"/>
        <v>Madison Malts</v>
      </c>
      <c r="M542" t="str">
        <f>IF($F542=0,"",VLOOKUP($F542,'Draft List'!$D$4:$G$1177,M$2,FALSE))</f>
        <v>SP</v>
      </c>
      <c r="N542" t="str">
        <f>IF($F542=0,"",VLOOKUP($F542,'Draft List'!$D$4:$G$1177,N$2,FALSE))</f>
        <v>Jeffery</v>
      </c>
      <c r="O542" t="str">
        <f>IF($F542=0,"",VLOOKUP($F542,'Draft List'!$D$4:$G$1177,O$2,FALSE))</f>
        <v>Stewart</v>
      </c>
    </row>
    <row r="543" spans="1:15" x14ac:dyDescent="0.3">
      <c r="A543">
        <v>18</v>
      </c>
      <c r="B543">
        <v>0</v>
      </c>
      <c r="C543">
        <v>8</v>
      </c>
      <c r="D543" t="s">
        <v>271</v>
      </c>
      <c r="E543">
        <v>12</v>
      </c>
      <c r="F543">
        <v>13189</v>
      </c>
      <c r="G543" t="s">
        <v>330</v>
      </c>
      <c r="H543">
        <v>540</v>
      </c>
      <c r="I543">
        <f t="shared" si="36"/>
        <v>18</v>
      </c>
      <c r="J543">
        <f t="shared" si="37"/>
        <v>0</v>
      </c>
      <c r="K543">
        <f t="shared" si="38"/>
        <v>8</v>
      </c>
      <c r="L543" t="str">
        <f t="shared" si="39"/>
        <v>San Antonio Calzones of Laredo</v>
      </c>
      <c r="M543" t="str">
        <f>IF($F543=0,"",VLOOKUP($F543,'Draft List'!$D$4:$G$1177,M$2,FALSE))</f>
        <v>1B</v>
      </c>
      <c r="N543" t="str">
        <f>IF($F543=0,"",VLOOKUP($F543,'Draft List'!$D$4:$G$1177,N$2,FALSE))</f>
        <v>Tadakuni</v>
      </c>
      <c r="O543" t="str">
        <f>IF($F543=0,"",VLOOKUP($F543,'Draft List'!$D$4:$G$1177,O$2,FALSE))</f>
        <v>Fujita</v>
      </c>
    </row>
    <row r="544" spans="1:15" x14ac:dyDescent="0.3">
      <c r="A544">
        <v>18</v>
      </c>
      <c r="B544">
        <v>0</v>
      </c>
      <c r="C544">
        <v>9</v>
      </c>
      <c r="D544" t="s">
        <v>833</v>
      </c>
      <c r="E544">
        <v>160</v>
      </c>
      <c r="F544">
        <v>18056</v>
      </c>
      <c r="G544" t="s">
        <v>330</v>
      </c>
      <c r="H544">
        <v>541</v>
      </c>
      <c r="I544">
        <f t="shared" si="36"/>
        <v>18</v>
      </c>
      <c r="J544">
        <f t="shared" si="37"/>
        <v>0</v>
      </c>
      <c r="K544">
        <f t="shared" si="38"/>
        <v>9</v>
      </c>
      <c r="L544" t="str">
        <f t="shared" si="39"/>
        <v>Niihama-shi Ghosts</v>
      </c>
      <c r="M544" t="str">
        <f>IF($F544=0,"",VLOOKUP($F544,'Draft List'!$D$4:$G$1177,M$2,FALSE))</f>
        <v>SP</v>
      </c>
      <c r="N544" t="str">
        <f>IF($F544=0,"",VLOOKUP($F544,'Draft List'!$D$4:$G$1177,N$2,FALSE))</f>
        <v>Roberto</v>
      </c>
      <c r="O544" t="str">
        <f>IF($F544=0,"",VLOOKUP($F544,'Draft List'!$D$4:$G$1177,O$2,FALSE))</f>
        <v>Salinas</v>
      </c>
    </row>
    <row r="545" spans="1:15" x14ac:dyDescent="0.3">
      <c r="A545">
        <v>18</v>
      </c>
      <c r="B545">
        <v>0</v>
      </c>
      <c r="C545">
        <v>10</v>
      </c>
      <c r="D545" t="s">
        <v>835</v>
      </c>
      <c r="E545">
        <v>23</v>
      </c>
      <c r="F545">
        <v>16868</v>
      </c>
      <c r="G545" t="s">
        <v>330</v>
      </c>
      <c r="H545">
        <v>542</v>
      </c>
      <c r="I545">
        <f t="shared" si="36"/>
        <v>18</v>
      </c>
      <c r="J545">
        <f t="shared" si="37"/>
        <v>0</v>
      </c>
      <c r="K545">
        <f t="shared" si="38"/>
        <v>10</v>
      </c>
      <c r="L545" t="str">
        <f t="shared" si="39"/>
        <v>Tempe Knights</v>
      </c>
      <c r="M545" t="str">
        <f>IF($F545=0,"",VLOOKUP($F545,'Draft List'!$D$4:$G$1177,M$2,FALSE))</f>
        <v>1B</v>
      </c>
      <c r="N545" t="str">
        <f>IF($F545=0,"",VLOOKUP($F545,'Draft List'!$D$4:$G$1177,N$2,FALSE))</f>
        <v>Albert</v>
      </c>
      <c r="O545" t="str">
        <f>IF($F545=0,"",VLOOKUP($F545,'Draft List'!$D$4:$G$1177,O$2,FALSE))</f>
        <v>Mueller</v>
      </c>
    </row>
    <row r="546" spans="1:15" x14ac:dyDescent="0.3">
      <c r="A546">
        <v>18</v>
      </c>
      <c r="B546">
        <v>0</v>
      </c>
      <c r="C546">
        <v>11</v>
      </c>
      <c r="D546" t="s">
        <v>545</v>
      </c>
      <c r="E546">
        <v>2</v>
      </c>
      <c r="F546">
        <v>14563</v>
      </c>
      <c r="G546" t="s">
        <v>330</v>
      </c>
      <c r="H546">
        <v>543</v>
      </c>
      <c r="I546">
        <f t="shared" si="36"/>
        <v>18</v>
      </c>
      <c r="J546">
        <f t="shared" si="37"/>
        <v>0</v>
      </c>
      <c r="K546">
        <f t="shared" si="38"/>
        <v>11</v>
      </c>
      <c r="L546" t="str">
        <f t="shared" si="39"/>
        <v>Amsterdam Lions</v>
      </c>
      <c r="M546" t="str">
        <f>IF($F546=0,"",VLOOKUP($F546,'Draft List'!$D$4:$G$1177,M$2,FALSE))</f>
        <v>LF</v>
      </c>
      <c r="N546" t="str">
        <f>IF($F546=0,"",VLOOKUP($F546,'Draft List'!$D$4:$G$1177,N$2,FALSE))</f>
        <v>Ken</v>
      </c>
      <c r="O546" t="str">
        <f>IF($F546=0,"",VLOOKUP($F546,'Draft List'!$D$4:$G$1177,O$2,FALSE))</f>
        <v>Inoue</v>
      </c>
    </row>
    <row r="547" spans="1:15" x14ac:dyDescent="0.3">
      <c r="A547">
        <v>18</v>
      </c>
      <c r="B547">
        <v>0</v>
      </c>
      <c r="C547">
        <v>12</v>
      </c>
      <c r="D547" t="s">
        <v>552</v>
      </c>
      <c r="E547">
        <v>167</v>
      </c>
      <c r="F547">
        <v>9917</v>
      </c>
      <c r="G547" t="s">
        <v>330</v>
      </c>
      <c r="H547">
        <v>544</v>
      </c>
      <c r="I547">
        <f t="shared" si="36"/>
        <v>18</v>
      </c>
      <c r="J547">
        <f t="shared" si="37"/>
        <v>0</v>
      </c>
      <c r="K547">
        <f t="shared" si="38"/>
        <v>12</v>
      </c>
      <c r="L547" t="str">
        <f t="shared" si="39"/>
        <v>Okinawa Shisa</v>
      </c>
      <c r="M547" t="str">
        <f>IF($F547=0,"",VLOOKUP($F547,'Draft List'!$D$4:$G$1177,M$2,FALSE))</f>
        <v>RP</v>
      </c>
      <c r="N547" t="str">
        <f>IF($F547=0,"",VLOOKUP($F547,'Draft List'!$D$4:$G$1177,N$2,FALSE))</f>
        <v>Gabe</v>
      </c>
      <c r="O547" t="str">
        <f>IF($F547=0,"",VLOOKUP($F547,'Draft List'!$D$4:$G$1177,O$2,FALSE))</f>
        <v>Simon</v>
      </c>
    </row>
    <row r="548" spans="1:15" x14ac:dyDescent="0.3">
      <c r="A548">
        <v>18</v>
      </c>
      <c r="B548">
        <v>0</v>
      </c>
      <c r="C548">
        <v>13</v>
      </c>
      <c r="D548" t="s">
        <v>547</v>
      </c>
      <c r="E548">
        <v>166</v>
      </c>
      <c r="F548">
        <v>11759</v>
      </c>
      <c r="G548" t="s">
        <v>330</v>
      </c>
      <c r="H548">
        <v>545</v>
      </c>
      <c r="I548">
        <f t="shared" si="36"/>
        <v>18</v>
      </c>
      <c r="J548">
        <f t="shared" si="37"/>
        <v>0</v>
      </c>
      <c r="K548">
        <f t="shared" si="38"/>
        <v>13</v>
      </c>
      <c r="L548" t="str">
        <f t="shared" si="39"/>
        <v>Toyama Wind Dancers</v>
      </c>
      <c r="M548" t="str">
        <f>IF($F548=0,"",VLOOKUP($F548,'Draft List'!$D$4:$G$1177,M$2,FALSE))</f>
        <v>2B</v>
      </c>
      <c r="N548" t="str">
        <f>IF($F548=0,"",VLOOKUP($F548,'Draft List'!$D$4:$G$1177,N$2,FALSE))</f>
        <v>Ray</v>
      </c>
      <c r="O548" t="str">
        <f>IF($F548=0,"",VLOOKUP($F548,'Draft List'!$D$4:$G$1177,O$2,FALSE))</f>
        <v>Francis</v>
      </c>
    </row>
    <row r="549" spans="1:15" x14ac:dyDescent="0.3">
      <c r="A549">
        <v>18</v>
      </c>
      <c r="B549">
        <v>0</v>
      </c>
      <c r="C549">
        <v>14</v>
      </c>
      <c r="D549" t="s">
        <v>255</v>
      </c>
      <c r="E549">
        <v>21</v>
      </c>
      <c r="F549">
        <v>11718</v>
      </c>
      <c r="G549" t="s">
        <v>330</v>
      </c>
      <c r="H549">
        <v>546</v>
      </c>
      <c r="I549">
        <f t="shared" si="36"/>
        <v>18</v>
      </c>
      <c r="J549">
        <f t="shared" si="37"/>
        <v>0</v>
      </c>
      <c r="K549">
        <f t="shared" si="38"/>
        <v>14</v>
      </c>
      <c r="L549" t="str">
        <f t="shared" si="39"/>
        <v>Palm Springs Codgers</v>
      </c>
      <c r="M549" t="str">
        <f>IF($F549=0,"",VLOOKUP($F549,'Draft List'!$D$4:$G$1177,M$2,FALSE))</f>
        <v>RP</v>
      </c>
      <c r="N549" t="str">
        <f>IF($F549=0,"",VLOOKUP($F549,'Draft List'!$D$4:$G$1177,N$2,FALSE))</f>
        <v>Naoya</v>
      </c>
      <c r="O549" t="str">
        <f>IF($F549=0,"",VLOOKUP($F549,'Draft List'!$D$4:$G$1177,O$2,FALSE))</f>
        <v>Yamada</v>
      </c>
    </row>
    <row r="550" spans="1:15" x14ac:dyDescent="0.3">
      <c r="A550">
        <v>18</v>
      </c>
      <c r="B550">
        <v>0</v>
      </c>
      <c r="C550">
        <v>15</v>
      </c>
      <c r="D550" t="s">
        <v>260</v>
      </c>
      <c r="E550">
        <v>3</v>
      </c>
      <c r="F550">
        <v>13230</v>
      </c>
      <c r="G550" t="s">
        <v>330</v>
      </c>
      <c r="H550">
        <v>547</v>
      </c>
      <c r="I550">
        <f t="shared" si="36"/>
        <v>18</v>
      </c>
      <c r="J550">
        <f t="shared" si="37"/>
        <v>0</v>
      </c>
      <c r="K550">
        <f t="shared" si="38"/>
        <v>15</v>
      </c>
      <c r="L550" t="str">
        <f t="shared" si="39"/>
        <v>London Underground</v>
      </c>
      <c r="M550" t="str">
        <f>IF($F550=0,"",VLOOKUP($F550,'Draft List'!$D$4:$G$1177,M$2,FALSE))</f>
        <v>LF</v>
      </c>
      <c r="N550" t="str">
        <f>IF($F550=0,"",VLOOKUP($F550,'Draft List'!$D$4:$G$1177,N$2,FALSE))</f>
        <v>Chad</v>
      </c>
      <c r="O550" t="str">
        <f>IF($F550=0,"",VLOOKUP($F550,'Draft List'!$D$4:$G$1177,O$2,FALSE))</f>
        <v>Penn</v>
      </c>
    </row>
    <row r="551" spans="1:15" x14ac:dyDescent="0.3">
      <c r="A551">
        <v>18</v>
      </c>
      <c r="B551">
        <v>0</v>
      </c>
      <c r="C551">
        <v>16</v>
      </c>
      <c r="D551" t="s">
        <v>253</v>
      </c>
      <c r="E551">
        <v>22</v>
      </c>
      <c r="F551">
        <v>7398</v>
      </c>
      <c r="G551" t="s">
        <v>330</v>
      </c>
      <c r="H551">
        <v>548</v>
      </c>
      <c r="I551">
        <f t="shared" si="36"/>
        <v>18</v>
      </c>
      <c r="J551">
        <f t="shared" si="37"/>
        <v>0</v>
      </c>
      <c r="K551">
        <f t="shared" si="38"/>
        <v>16</v>
      </c>
      <c r="L551" t="str">
        <f t="shared" si="39"/>
        <v>Reno Zephyrs</v>
      </c>
      <c r="M551" t="str">
        <f>IF($F551=0,"",VLOOKUP($F551,'Draft List'!$D$4:$G$1177,M$2,FALSE))</f>
        <v>CL</v>
      </c>
      <c r="N551" t="str">
        <f>IF($F551=0,"",VLOOKUP($F551,'Draft List'!$D$4:$G$1177,N$2,FALSE))</f>
        <v>Shouta</v>
      </c>
      <c r="O551" t="str">
        <f>IF($F551=0,"",VLOOKUP($F551,'Draft List'!$D$4:$G$1177,O$2,FALSE))</f>
        <v>Sohda</v>
      </c>
    </row>
    <row r="552" spans="1:15" x14ac:dyDescent="0.3">
      <c r="A552">
        <v>18</v>
      </c>
      <c r="B552">
        <v>0</v>
      </c>
      <c r="C552">
        <v>17</v>
      </c>
      <c r="D552" t="s">
        <v>252</v>
      </c>
      <c r="E552">
        <v>19</v>
      </c>
      <c r="F552">
        <v>9934</v>
      </c>
      <c r="G552" t="s">
        <v>330</v>
      </c>
      <c r="H552">
        <v>549</v>
      </c>
      <c r="I552">
        <f t="shared" si="36"/>
        <v>18</v>
      </c>
      <c r="J552">
        <f t="shared" si="37"/>
        <v>0</v>
      </c>
      <c r="K552">
        <f t="shared" si="38"/>
        <v>17</v>
      </c>
      <c r="L552" t="str">
        <f t="shared" si="39"/>
        <v>Aurora Borealis</v>
      </c>
      <c r="M552" t="str">
        <f>IF($F552=0,"",VLOOKUP($F552,'Draft List'!$D$4:$G$1177,M$2,FALSE))</f>
        <v>2B</v>
      </c>
      <c r="N552" t="str">
        <f>IF($F552=0,"",VLOOKUP($F552,'Draft List'!$D$4:$G$1177,N$2,FALSE))</f>
        <v>Lawrence</v>
      </c>
      <c r="O552" t="str">
        <f>IF($F552=0,"",VLOOKUP($F552,'Draft List'!$D$4:$G$1177,O$2,FALSE))</f>
        <v>Martin</v>
      </c>
    </row>
    <row r="553" spans="1:15" x14ac:dyDescent="0.3">
      <c r="A553">
        <v>18</v>
      </c>
      <c r="B553">
        <v>0</v>
      </c>
      <c r="C553">
        <v>18</v>
      </c>
      <c r="D553" t="s">
        <v>262</v>
      </c>
      <c r="E553">
        <v>14</v>
      </c>
      <c r="F553">
        <v>6462</v>
      </c>
      <c r="G553" t="s">
        <v>330</v>
      </c>
      <c r="H553">
        <v>550</v>
      </c>
      <c r="I553">
        <f t="shared" si="36"/>
        <v>18</v>
      </c>
      <c r="J553">
        <f t="shared" si="37"/>
        <v>0</v>
      </c>
      <c r="K553">
        <f t="shared" si="38"/>
        <v>18</v>
      </c>
      <c r="L553" t="str">
        <f t="shared" si="39"/>
        <v>Crystal Lake Sandgnats</v>
      </c>
      <c r="M553" t="str">
        <f>IF($F553=0,"",VLOOKUP($F553,'Draft List'!$D$4:$G$1177,M$2,FALSE))</f>
        <v>3B</v>
      </c>
      <c r="N553" t="str">
        <f>IF($F553=0,"",VLOOKUP($F553,'Draft List'!$D$4:$G$1177,N$2,FALSE))</f>
        <v>Steve</v>
      </c>
      <c r="O553" t="str">
        <f>IF($F553=0,"",VLOOKUP($F553,'Draft List'!$D$4:$G$1177,O$2,FALSE))</f>
        <v>Johnson</v>
      </c>
    </row>
    <row r="554" spans="1:15" x14ac:dyDescent="0.3">
      <c r="A554">
        <v>18</v>
      </c>
      <c r="B554">
        <v>0</v>
      </c>
      <c r="C554">
        <v>19</v>
      </c>
      <c r="D554" t="s">
        <v>256</v>
      </c>
      <c r="E554">
        <v>17</v>
      </c>
      <c r="F554">
        <v>15545</v>
      </c>
      <c r="G554" t="s">
        <v>330</v>
      </c>
      <c r="H554">
        <v>551</v>
      </c>
      <c r="I554">
        <f t="shared" si="36"/>
        <v>18</v>
      </c>
      <c r="J554">
        <f t="shared" si="37"/>
        <v>0</v>
      </c>
      <c r="K554">
        <f t="shared" si="38"/>
        <v>19</v>
      </c>
      <c r="L554" t="str">
        <f t="shared" si="39"/>
        <v>Kalamazoo Badgers</v>
      </c>
      <c r="M554" t="str">
        <f>IF($F554=0,"",VLOOKUP($F554,'Draft List'!$D$4:$G$1177,M$2,FALSE))</f>
        <v>SP</v>
      </c>
      <c r="N554" t="str">
        <f>IF($F554=0,"",VLOOKUP($F554,'Draft List'!$D$4:$G$1177,N$2,FALSE))</f>
        <v>Mitsuhide</v>
      </c>
      <c r="O554" t="str">
        <f>IF($F554=0,"",VLOOKUP($F554,'Draft List'!$D$4:$G$1177,O$2,FALSE))</f>
        <v>Kaneko</v>
      </c>
    </row>
    <row r="555" spans="1:15" x14ac:dyDescent="0.3">
      <c r="A555">
        <v>18</v>
      </c>
      <c r="B555">
        <v>0</v>
      </c>
      <c r="C555">
        <v>20</v>
      </c>
      <c r="D555" t="s">
        <v>266</v>
      </c>
      <c r="E555">
        <v>8</v>
      </c>
      <c r="F555">
        <v>5233</v>
      </c>
      <c r="G555" t="s">
        <v>330</v>
      </c>
      <c r="H555">
        <v>552</v>
      </c>
      <c r="I555">
        <f t="shared" si="36"/>
        <v>18</v>
      </c>
      <c r="J555">
        <f t="shared" si="37"/>
        <v>0</v>
      </c>
      <c r="K555">
        <f t="shared" si="38"/>
        <v>20</v>
      </c>
      <c r="L555" t="str">
        <f t="shared" si="39"/>
        <v>New Orleans Trendsetters</v>
      </c>
      <c r="M555" t="str">
        <f>IF($F555=0,"",VLOOKUP($F555,'Draft List'!$D$4:$G$1177,M$2,FALSE))</f>
        <v>2B</v>
      </c>
      <c r="N555" t="str">
        <f>IF($F555=0,"",VLOOKUP($F555,'Draft List'!$D$4:$G$1177,N$2,FALSE))</f>
        <v>Max</v>
      </c>
      <c r="O555" t="str">
        <f>IF($F555=0,"",VLOOKUP($F555,'Draft List'!$D$4:$G$1177,O$2,FALSE))</f>
        <v>Manning</v>
      </c>
    </row>
    <row r="556" spans="1:15" x14ac:dyDescent="0.3">
      <c r="A556">
        <v>18</v>
      </c>
      <c r="B556">
        <v>0</v>
      </c>
      <c r="C556">
        <v>21</v>
      </c>
      <c r="D556" t="s">
        <v>836</v>
      </c>
      <c r="E556">
        <v>9</v>
      </c>
      <c r="F556">
        <v>11224</v>
      </c>
      <c r="G556" t="s">
        <v>330</v>
      </c>
      <c r="H556">
        <v>553</v>
      </c>
      <c r="I556">
        <f t="shared" si="36"/>
        <v>18</v>
      </c>
      <c r="J556">
        <f t="shared" si="37"/>
        <v>0</v>
      </c>
      <c r="K556">
        <f t="shared" si="38"/>
        <v>21</v>
      </c>
      <c r="L556" t="str">
        <f t="shared" si="39"/>
        <v>Florida Farstriders</v>
      </c>
      <c r="M556" t="str">
        <f>IF($F556=0,"",VLOOKUP($F556,'Draft List'!$D$4:$G$1177,M$2,FALSE))</f>
        <v>LF</v>
      </c>
      <c r="N556" t="str">
        <f>IF($F556=0,"",VLOOKUP($F556,'Draft List'!$D$4:$G$1177,N$2,FALSE))</f>
        <v>Wade</v>
      </c>
      <c r="O556" t="str">
        <f>IF($F556=0,"",VLOOKUP($F556,'Draft List'!$D$4:$G$1177,O$2,FALSE))</f>
        <v>Lawrenson</v>
      </c>
    </row>
    <row r="557" spans="1:15" x14ac:dyDescent="0.3">
      <c r="A557">
        <v>18</v>
      </c>
      <c r="B557">
        <v>0</v>
      </c>
      <c r="C557">
        <v>22</v>
      </c>
      <c r="D557" t="s">
        <v>264</v>
      </c>
      <c r="E557">
        <v>20</v>
      </c>
      <c r="F557">
        <v>5302</v>
      </c>
      <c r="G557" t="s">
        <v>330</v>
      </c>
      <c r="H557">
        <v>554</v>
      </c>
      <c r="I557">
        <f t="shared" si="36"/>
        <v>18</v>
      </c>
      <c r="J557">
        <f t="shared" si="37"/>
        <v>0</v>
      </c>
      <c r="K557">
        <f t="shared" si="38"/>
        <v>22</v>
      </c>
      <c r="L557" t="str">
        <f t="shared" si="39"/>
        <v>Bakersfield Bears</v>
      </c>
      <c r="M557" t="str">
        <f>IF($F557=0,"",VLOOKUP($F557,'Draft List'!$D$4:$G$1177,M$2,FALSE))</f>
        <v>SP</v>
      </c>
      <c r="N557" t="str">
        <f>IF($F557=0,"",VLOOKUP($F557,'Draft List'!$D$4:$G$1177,N$2,FALSE))</f>
        <v>Sam</v>
      </c>
      <c r="O557" t="str">
        <f>IF($F557=0,"",VLOOKUP($F557,'Draft List'!$D$4:$G$1177,O$2,FALSE))</f>
        <v>Martin</v>
      </c>
    </row>
    <row r="558" spans="1:15" x14ac:dyDescent="0.3">
      <c r="A558">
        <v>18</v>
      </c>
      <c r="B558">
        <v>0</v>
      </c>
      <c r="C558">
        <v>23</v>
      </c>
      <c r="D558" t="s">
        <v>267</v>
      </c>
      <c r="E558">
        <v>16</v>
      </c>
      <c r="F558">
        <v>10281</v>
      </c>
      <c r="G558" t="s">
        <v>330</v>
      </c>
      <c r="H558">
        <v>555</v>
      </c>
      <c r="I558">
        <f t="shared" si="36"/>
        <v>18</v>
      </c>
      <c r="J558">
        <f t="shared" si="37"/>
        <v>0</v>
      </c>
      <c r="K558">
        <f t="shared" si="38"/>
        <v>23</v>
      </c>
      <c r="L558" t="str">
        <f t="shared" si="39"/>
        <v>Fargo Dinosaurs</v>
      </c>
      <c r="M558" t="str">
        <f>IF($F558=0,"",VLOOKUP($F558,'Draft List'!$D$4:$G$1177,M$2,FALSE))</f>
        <v>1B</v>
      </c>
      <c r="N558" t="str">
        <f>IF($F558=0,"",VLOOKUP($F558,'Draft List'!$D$4:$G$1177,N$2,FALSE))</f>
        <v>Lucas</v>
      </c>
      <c r="O558" t="str">
        <f>IF($F558=0,"",VLOOKUP($F558,'Draft List'!$D$4:$G$1177,O$2,FALSE))</f>
        <v>Gibson</v>
      </c>
    </row>
    <row r="559" spans="1:15" x14ac:dyDescent="0.3">
      <c r="A559">
        <v>18</v>
      </c>
      <c r="B559">
        <v>0</v>
      </c>
      <c r="C559">
        <v>24</v>
      </c>
      <c r="D559" t="s">
        <v>551</v>
      </c>
      <c r="E559">
        <v>18</v>
      </c>
      <c r="F559">
        <v>13669</v>
      </c>
      <c r="G559" t="s">
        <v>330</v>
      </c>
      <c r="H559">
        <v>556</v>
      </c>
      <c r="I559">
        <f t="shared" si="36"/>
        <v>18</v>
      </c>
      <c r="J559">
        <f t="shared" si="37"/>
        <v>0</v>
      </c>
      <c r="K559">
        <f t="shared" si="38"/>
        <v>24</v>
      </c>
      <c r="L559" t="str">
        <f t="shared" si="39"/>
        <v>Hartford Harpoon</v>
      </c>
      <c r="M559" t="str">
        <f>IF($F559=0,"",VLOOKUP($F559,'Draft List'!$D$4:$G$1177,M$2,FALSE))</f>
        <v>1B</v>
      </c>
      <c r="N559" t="str">
        <f>IF($F559=0,"",VLOOKUP($F559,'Draft List'!$D$4:$G$1177,N$2,FALSE))</f>
        <v>Arturo</v>
      </c>
      <c r="O559" t="str">
        <f>IF($F559=0,"",VLOOKUP($F559,'Draft List'!$D$4:$G$1177,O$2,FALSE))</f>
        <v>Rocha</v>
      </c>
    </row>
    <row r="560" spans="1:15" x14ac:dyDescent="0.3">
      <c r="A560">
        <v>18</v>
      </c>
      <c r="B560">
        <v>0</v>
      </c>
      <c r="C560">
        <v>25</v>
      </c>
      <c r="D560" t="s">
        <v>544</v>
      </c>
      <c r="E560">
        <v>162</v>
      </c>
      <c r="F560">
        <v>12290</v>
      </c>
      <c r="G560" t="s">
        <v>330</v>
      </c>
      <c r="H560">
        <v>557</v>
      </c>
      <c r="I560">
        <f t="shared" si="36"/>
        <v>18</v>
      </c>
      <c r="J560">
        <f t="shared" si="37"/>
        <v>0</v>
      </c>
      <c r="K560">
        <f t="shared" si="38"/>
        <v>25</v>
      </c>
      <c r="L560" t="str">
        <f t="shared" si="39"/>
        <v>San Juan Coqui</v>
      </c>
      <c r="M560" t="str">
        <f>IF($F560=0,"",VLOOKUP($F560,'Draft List'!$D$4:$G$1177,M$2,FALSE))</f>
        <v>LF</v>
      </c>
      <c r="N560" t="str">
        <f>IF($F560=0,"",VLOOKUP($F560,'Draft List'!$D$4:$G$1177,N$2,FALSE))</f>
        <v>Francisco</v>
      </c>
      <c r="O560" t="str">
        <f>IF($F560=0,"",VLOOKUP($F560,'Draft List'!$D$4:$G$1177,O$2,FALSE))</f>
        <v>Miranda</v>
      </c>
    </row>
    <row r="561" spans="1:15" x14ac:dyDescent="0.3">
      <c r="A561">
        <v>18</v>
      </c>
      <c r="B561">
        <v>0</v>
      </c>
      <c r="C561">
        <v>26</v>
      </c>
      <c r="D561" t="s">
        <v>549</v>
      </c>
      <c r="E561">
        <v>163</v>
      </c>
      <c r="F561">
        <v>1978</v>
      </c>
      <c r="G561" t="s">
        <v>330</v>
      </c>
      <c r="H561">
        <v>558</v>
      </c>
      <c r="I561">
        <f t="shared" si="36"/>
        <v>18</v>
      </c>
      <c r="J561">
        <f t="shared" si="37"/>
        <v>0</v>
      </c>
      <c r="K561">
        <f t="shared" si="38"/>
        <v>26</v>
      </c>
      <c r="L561" t="str">
        <f t="shared" si="39"/>
        <v>Havana Leones</v>
      </c>
      <c r="M561" t="str">
        <f>IF($F561=0,"",VLOOKUP($F561,'Draft List'!$D$4:$G$1177,M$2,FALSE))</f>
        <v>SP</v>
      </c>
      <c r="N561" t="str">
        <f>IF($F561=0,"",VLOOKUP($F561,'Draft List'!$D$4:$G$1177,N$2,FALSE))</f>
        <v>Ken</v>
      </c>
      <c r="O561" t="str">
        <f>IF($F561=0,"",VLOOKUP($F561,'Draft List'!$D$4:$G$1177,O$2,FALSE))</f>
        <v>Jordan</v>
      </c>
    </row>
    <row r="562" spans="1:15" x14ac:dyDescent="0.3">
      <c r="A562">
        <v>18</v>
      </c>
      <c r="B562">
        <v>0</v>
      </c>
      <c r="C562">
        <v>27</v>
      </c>
      <c r="D562" t="s">
        <v>548</v>
      </c>
      <c r="E562">
        <v>159</v>
      </c>
      <c r="F562">
        <v>8423</v>
      </c>
      <c r="G562" t="s">
        <v>330</v>
      </c>
      <c r="H562">
        <v>559</v>
      </c>
      <c r="I562">
        <f t="shared" si="36"/>
        <v>18</v>
      </c>
      <c r="J562">
        <f t="shared" si="37"/>
        <v>0</v>
      </c>
      <c r="K562">
        <f t="shared" si="38"/>
        <v>27</v>
      </c>
      <c r="L562" t="str">
        <f t="shared" si="39"/>
        <v>Neo-Tokyo Akira</v>
      </c>
      <c r="M562" t="str">
        <f>IF($F562=0,"",VLOOKUP($F562,'Draft List'!$D$4:$G$1177,M$2,FALSE))</f>
        <v>C</v>
      </c>
      <c r="N562" t="str">
        <f>IF($F562=0,"",VLOOKUP($F562,'Draft List'!$D$4:$G$1177,N$2,FALSE))</f>
        <v>Randall</v>
      </c>
      <c r="O562" t="str">
        <f>IF($F562=0,"",VLOOKUP($F562,'Draft List'!$D$4:$G$1177,O$2,FALSE))</f>
        <v>Mitchell</v>
      </c>
    </row>
    <row r="563" spans="1:15" x14ac:dyDescent="0.3">
      <c r="A563">
        <v>18</v>
      </c>
      <c r="B563">
        <v>0</v>
      </c>
      <c r="C563">
        <v>28</v>
      </c>
      <c r="D563" t="s">
        <v>261</v>
      </c>
      <c r="E563">
        <v>1</v>
      </c>
      <c r="F563">
        <v>7027</v>
      </c>
      <c r="G563" t="s">
        <v>330</v>
      </c>
      <c r="H563">
        <v>560</v>
      </c>
      <c r="I563">
        <f t="shared" si="36"/>
        <v>18</v>
      </c>
      <c r="J563">
        <f t="shared" si="37"/>
        <v>0</v>
      </c>
      <c r="K563">
        <f t="shared" si="38"/>
        <v>28</v>
      </c>
      <c r="L563" t="str">
        <f t="shared" si="39"/>
        <v>Arlington Bureaucrats</v>
      </c>
      <c r="M563" t="str">
        <f>IF($F563=0,"",VLOOKUP($F563,'Draft List'!$D$4:$G$1177,M$2,FALSE))</f>
        <v>RP</v>
      </c>
      <c r="N563" t="str">
        <f>IF($F563=0,"",VLOOKUP($F563,'Draft List'!$D$4:$G$1177,N$2,FALSE))</f>
        <v>Ánibal</v>
      </c>
      <c r="O563" t="str">
        <f>IF($F563=0,"",VLOOKUP($F563,'Draft List'!$D$4:$G$1177,O$2,FALSE))</f>
        <v>Rivero</v>
      </c>
    </row>
    <row r="564" spans="1:15" x14ac:dyDescent="0.3">
      <c r="A564">
        <v>18</v>
      </c>
      <c r="B564">
        <v>0</v>
      </c>
      <c r="C564">
        <v>29</v>
      </c>
      <c r="D564" t="s">
        <v>259</v>
      </c>
      <c r="E564">
        <v>10</v>
      </c>
      <c r="F564">
        <v>13346</v>
      </c>
      <c r="G564" t="s">
        <v>330</v>
      </c>
      <c r="H564">
        <v>561</v>
      </c>
      <c r="I564">
        <f t="shared" ref="I564:I609" si="40">INT(A564)</f>
        <v>18</v>
      </c>
      <c r="J564">
        <f t="shared" ref="J564:J609" si="41">B564</f>
        <v>0</v>
      </c>
      <c r="K564">
        <f t="shared" ref="K564:K609" si="42">C564</f>
        <v>29</v>
      </c>
      <c r="L564" t="str">
        <f t="shared" ref="L564:L609" si="43">D564</f>
        <v>Kentucky Thoroughbreds</v>
      </c>
      <c r="M564" t="str">
        <f>IF($F564=0,"",VLOOKUP($F564,'Draft List'!$D$4:$G$1177,M$2,FALSE))</f>
        <v>RP</v>
      </c>
      <c r="N564" t="str">
        <f>IF($F564=0,"",VLOOKUP($F564,'Draft List'!$D$4:$G$1177,N$2,FALSE))</f>
        <v>Shinkichi</v>
      </c>
      <c r="O564" t="str">
        <f>IF($F564=0,"",VLOOKUP($F564,'Draft List'!$D$4:$G$1177,O$2,FALSE))</f>
        <v>Mori</v>
      </c>
    </row>
    <row r="565" spans="1:15" x14ac:dyDescent="0.3">
      <c r="A565">
        <v>18</v>
      </c>
      <c r="B565">
        <v>0</v>
      </c>
      <c r="C565">
        <v>30</v>
      </c>
      <c r="D565" t="s">
        <v>258</v>
      </c>
      <c r="E565">
        <v>11</v>
      </c>
      <c r="F565">
        <v>6460</v>
      </c>
      <c r="G565" t="s">
        <v>330</v>
      </c>
      <c r="H565">
        <v>562</v>
      </c>
      <c r="I565">
        <f t="shared" si="40"/>
        <v>18</v>
      </c>
      <c r="J565">
        <f t="shared" si="41"/>
        <v>0</v>
      </c>
      <c r="K565">
        <f t="shared" si="42"/>
        <v>30</v>
      </c>
      <c r="L565" t="str">
        <f t="shared" si="43"/>
        <v>West Virginia Alleghenies</v>
      </c>
      <c r="M565" t="str">
        <f>IF($F565=0,"",VLOOKUP($F565,'Draft List'!$D$4:$G$1177,M$2,FALSE))</f>
        <v>RP</v>
      </c>
      <c r="N565" t="str">
        <f>IF($F565=0,"",VLOOKUP($F565,'Draft List'!$D$4:$G$1177,N$2,FALSE))</f>
        <v>Richie</v>
      </c>
      <c r="O565" t="str">
        <f>IF($F565=0,"",VLOOKUP($F565,'Draft List'!$D$4:$G$1177,O$2,FALSE))</f>
        <v>Rice</v>
      </c>
    </row>
    <row r="566" spans="1:15" x14ac:dyDescent="0.3">
      <c r="A566">
        <v>18</v>
      </c>
      <c r="B566">
        <v>0</v>
      </c>
      <c r="C566">
        <v>31</v>
      </c>
      <c r="D566" t="s">
        <v>835</v>
      </c>
      <c r="E566">
        <v>23</v>
      </c>
      <c r="F566">
        <v>9689</v>
      </c>
      <c r="G566" t="s">
        <v>330</v>
      </c>
      <c r="H566">
        <v>563</v>
      </c>
      <c r="I566">
        <f t="shared" si="40"/>
        <v>18</v>
      </c>
      <c r="J566">
        <f t="shared" si="41"/>
        <v>0</v>
      </c>
      <c r="K566">
        <f t="shared" si="42"/>
        <v>31</v>
      </c>
      <c r="L566" t="str">
        <f t="shared" si="43"/>
        <v>Tempe Knights</v>
      </c>
      <c r="M566" t="str">
        <f>IF($F566=0,"",VLOOKUP($F566,'Draft List'!$D$4:$G$1177,M$2,FALSE))</f>
        <v>1B</v>
      </c>
      <c r="N566" t="str">
        <f>IF($F566=0,"",VLOOKUP($F566,'Draft List'!$D$4:$G$1177,N$2,FALSE))</f>
        <v>António</v>
      </c>
      <c r="O566" t="str">
        <f>IF($F566=0,"",VLOOKUP($F566,'Draft List'!$D$4:$G$1177,O$2,FALSE))</f>
        <v>Rodríguez</v>
      </c>
    </row>
    <row r="567" spans="1:15" x14ac:dyDescent="0.3">
      <c r="A567">
        <v>18</v>
      </c>
      <c r="B567">
        <v>0</v>
      </c>
      <c r="C567">
        <v>32</v>
      </c>
      <c r="D567" t="s">
        <v>833</v>
      </c>
      <c r="E567">
        <v>160</v>
      </c>
      <c r="F567">
        <v>11685</v>
      </c>
      <c r="G567" t="s">
        <v>330</v>
      </c>
      <c r="H567">
        <v>564</v>
      </c>
      <c r="I567">
        <f t="shared" si="40"/>
        <v>18</v>
      </c>
      <c r="J567">
        <f t="shared" si="41"/>
        <v>0</v>
      </c>
      <c r="K567">
        <f t="shared" si="42"/>
        <v>32</v>
      </c>
      <c r="L567" t="str">
        <f t="shared" si="43"/>
        <v>Niihama-shi Ghosts</v>
      </c>
      <c r="M567" t="str">
        <f>IF($F567=0,"",VLOOKUP($F567,'Draft List'!$D$4:$G$1177,M$2,FALSE))</f>
        <v>2B</v>
      </c>
      <c r="N567" t="str">
        <f>IF($F567=0,"",VLOOKUP($F567,'Draft List'!$D$4:$G$1177,N$2,FALSE))</f>
        <v>Spencer</v>
      </c>
      <c r="O567" t="str">
        <f>IF($F567=0,"",VLOOKUP($F567,'Draft List'!$D$4:$G$1177,O$2,FALSE))</f>
        <v>Farley</v>
      </c>
    </row>
    <row r="568" spans="1:15" x14ac:dyDescent="0.3">
      <c r="A568">
        <v>19</v>
      </c>
      <c r="B568">
        <v>0</v>
      </c>
      <c r="C568">
        <v>1</v>
      </c>
      <c r="D568" t="s">
        <v>832</v>
      </c>
      <c r="E568">
        <v>24</v>
      </c>
      <c r="F568">
        <v>5280</v>
      </c>
      <c r="G568" t="s">
        <v>330</v>
      </c>
      <c r="H568">
        <v>565</v>
      </c>
      <c r="I568">
        <f t="shared" si="40"/>
        <v>19</v>
      </c>
      <c r="J568">
        <f t="shared" si="41"/>
        <v>0</v>
      </c>
      <c r="K568">
        <f t="shared" si="42"/>
        <v>1</v>
      </c>
      <c r="L568" t="str">
        <f t="shared" si="43"/>
        <v>Yuma Arroyos</v>
      </c>
      <c r="M568" t="str">
        <f>IF($F568=0,"",VLOOKUP($F568,'Draft List'!$D$4:$G$1177,M$2,FALSE))</f>
        <v>RP</v>
      </c>
      <c r="N568" t="str">
        <f>IF($F568=0,"",VLOOKUP($F568,'Draft List'!$D$4:$G$1177,N$2,FALSE))</f>
        <v>Tony</v>
      </c>
      <c r="O568" t="str">
        <f>IF($F568=0,"",VLOOKUP($F568,'Draft List'!$D$4:$G$1177,O$2,FALSE))</f>
        <v>Mitchell</v>
      </c>
    </row>
    <row r="569" spans="1:15" x14ac:dyDescent="0.3">
      <c r="A569">
        <v>19</v>
      </c>
      <c r="B569">
        <v>0</v>
      </c>
      <c r="C569">
        <v>2</v>
      </c>
      <c r="D569" t="s">
        <v>263</v>
      </c>
      <c r="E569">
        <v>15</v>
      </c>
      <c r="F569">
        <v>16297</v>
      </c>
      <c r="G569" t="s">
        <v>330</v>
      </c>
      <c r="H569">
        <v>566</v>
      </c>
      <c r="I569">
        <f t="shared" si="40"/>
        <v>19</v>
      </c>
      <c r="J569">
        <f t="shared" si="41"/>
        <v>0</v>
      </c>
      <c r="K569">
        <f t="shared" si="42"/>
        <v>2</v>
      </c>
      <c r="L569" t="str">
        <f t="shared" si="43"/>
        <v>Duluth Warriors</v>
      </c>
      <c r="M569" t="str">
        <f>IF($F569=0,"",VLOOKUP($F569,'Draft List'!$D$4:$G$1177,M$2,FALSE))</f>
        <v>RP</v>
      </c>
      <c r="N569" t="str">
        <f>IF($F569=0,"",VLOOKUP($F569,'Draft List'!$D$4:$G$1177,N$2,FALSE))</f>
        <v>Leon</v>
      </c>
      <c r="O569" t="str">
        <f>IF($F569=0,"",VLOOKUP($F569,'Draft List'!$D$4:$G$1177,O$2,FALSE))</f>
        <v>Kelly</v>
      </c>
    </row>
    <row r="570" spans="1:15" x14ac:dyDescent="0.3">
      <c r="A570">
        <v>19</v>
      </c>
      <c r="B570">
        <v>0</v>
      </c>
      <c r="C570">
        <v>3</v>
      </c>
      <c r="D570" t="s">
        <v>261</v>
      </c>
      <c r="E570">
        <v>1</v>
      </c>
      <c r="F570">
        <v>8533</v>
      </c>
      <c r="G570" t="s">
        <v>330</v>
      </c>
      <c r="H570">
        <v>567</v>
      </c>
      <c r="I570">
        <f t="shared" si="40"/>
        <v>19</v>
      </c>
      <c r="J570">
        <f t="shared" si="41"/>
        <v>0</v>
      </c>
      <c r="K570">
        <f t="shared" si="42"/>
        <v>3</v>
      </c>
      <c r="L570" t="str">
        <f t="shared" si="43"/>
        <v>Arlington Bureaucrats</v>
      </c>
      <c r="M570" t="str">
        <f>IF($F570=0,"",VLOOKUP($F570,'Draft List'!$D$4:$G$1177,M$2,FALSE))</f>
        <v>RP</v>
      </c>
      <c r="N570" t="str">
        <f>IF($F570=0,"",VLOOKUP($F570,'Draft List'!$D$4:$G$1177,N$2,FALSE))</f>
        <v>Foster</v>
      </c>
      <c r="O570" t="str">
        <f>IF($F570=0,"",VLOOKUP($F570,'Draft List'!$D$4:$G$1177,O$2,FALSE))</f>
        <v>Beatty</v>
      </c>
    </row>
    <row r="571" spans="1:15" x14ac:dyDescent="0.3">
      <c r="A571">
        <v>19</v>
      </c>
      <c r="B571">
        <v>0</v>
      </c>
      <c r="C571">
        <v>4</v>
      </c>
      <c r="D571" t="s">
        <v>675</v>
      </c>
      <c r="E571">
        <v>4</v>
      </c>
      <c r="F571">
        <v>9775</v>
      </c>
      <c r="G571" t="s">
        <v>330</v>
      </c>
      <c r="H571">
        <v>568</v>
      </c>
      <c r="I571">
        <f t="shared" si="40"/>
        <v>19</v>
      </c>
      <c r="J571">
        <f t="shared" si="41"/>
        <v>0</v>
      </c>
      <c r="K571">
        <f t="shared" si="42"/>
        <v>4</v>
      </c>
      <c r="L571" t="str">
        <f t="shared" si="43"/>
        <v>Manchester Maulers</v>
      </c>
      <c r="M571" t="str">
        <f>IF($F571=0,"",VLOOKUP($F571,'Draft List'!$D$4:$G$1177,M$2,FALSE))</f>
        <v>RP</v>
      </c>
      <c r="N571" t="str">
        <f>IF($F571=0,"",VLOOKUP($F571,'Draft List'!$D$4:$G$1177,N$2,FALSE))</f>
        <v>Steven</v>
      </c>
      <c r="O571" t="str">
        <f>IF($F571=0,"",VLOOKUP($F571,'Draft List'!$D$4:$G$1177,O$2,FALSE))</f>
        <v>Owen</v>
      </c>
    </row>
    <row r="572" spans="1:15" x14ac:dyDescent="0.3">
      <c r="A572">
        <v>19</v>
      </c>
      <c r="B572">
        <v>0</v>
      </c>
      <c r="C572">
        <v>5</v>
      </c>
      <c r="D572" t="s">
        <v>674</v>
      </c>
      <c r="E572">
        <v>7</v>
      </c>
      <c r="F572">
        <v>9617</v>
      </c>
      <c r="G572" t="s">
        <v>330</v>
      </c>
      <c r="H572">
        <v>569</v>
      </c>
      <c r="I572">
        <f t="shared" si="40"/>
        <v>19</v>
      </c>
      <c r="J572">
        <f t="shared" si="41"/>
        <v>0</v>
      </c>
      <c r="K572">
        <f t="shared" si="42"/>
        <v>5</v>
      </c>
      <c r="L572" t="str">
        <f t="shared" si="43"/>
        <v>Charleston Statesmen</v>
      </c>
      <c r="M572" t="str">
        <f>IF($F572=0,"",VLOOKUP($F572,'Draft List'!$D$4:$G$1177,M$2,FALSE))</f>
        <v>SS</v>
      </c>
      <c r="N572" t="str">
        <f>IF($F572=0,"",VLOOKUP($F572,'Draft List'!$D$4:$G$1177,N$2,FALSE))</f>
        <v>Billy</v>
      </c>
      <c r="O572" t="str">
        <f>IF($F572=0,"",VLOOKUP($F572,'Draft List'!$D$4:$G$1177,O$2,FALSE))</f>
        <v>Allen</v>
      </c>
    </row>
    <row r="573" spans="1:15" x14ac:dyDescent="0.3">
      <c r="A573">
        <v>19</v>
      </c>
      <c r="B573">
        <v>0</v>
      </c>
      <c r="C573">
        <v>6</v>
      </c>
      <c r="D573" t="s">
        <v>546</v>
      </c>
      <c r="E573">
        <v>164</v>
      </c>
      <c r="F573">
        <v>12105</v>
      </c>
      <c r="G573" t="s">
        <v>330</v>
      </c>
      <c r="H573">
        <v>570</v>
      </c>
      <c r="I573">
        <f t="shared" si="40"/>
        <v>19</v>
      </c>
      <c r="J573">
        <f t="shared" si="41"/>
        <v>0</v>
      </c>
      <c r="K573">
        <f t="shared" si="42"/>
        <v>6</v>
      </c>
      <c r="L573" t="str">
        <f t="shared" si="43"/>
        <v>Scottish Claymores</v>
      </c>
      <c r="M573" t="str">
        <f>IF($F573=0,"",VLOOKUP($F573,'Draft List'!$D$4:$G$1177,M$2,FALSE))</f>
        <v>CF</v>
      </c>
      <c r="N573" t="str">
        <f>IF($F573=0,"",VLOOKUP($F573,'Draft List'!$D$4:$G$1177,N$2,FALSE))</f>
        <v>Micheal</v>
      </c>
      <c r="O573" t="str">
        <f>IF($F573=0,"",VLOOKUP($F573,'Draft List'!$D$4:$G$1177,O$2,FALSE))</f>
        <v>Ford</v>
      </c>
    </row>
    <row r="574" spans="1:15" x14ac:dyDescent="0.3">
      <c r="A574">
        <v>19</v>
      </c>
      <c r="B574">
        <v>0</v>
      </c>
      <c r="C574">
        <v>7</v>
      </c>
      <c r="D574" t="s">
        <v>834</v>
      </c>
      <c r="E574">
        <v>13</v>
      </c>
      <c r="F574">
        <v>6209</v>
      </c>
      <c r="G574" t="s">
        <v>330</v>
      </c>
      <c r="H574">
        <v>571</v>
      </c>
      <c r="I574">
        <f t="shared" si="40"/>
        <v>19</v>
      </c>
      <c r="J574">
        <f t="shared" si="41"/>
        <v>0</v>
      </c>
      <c r="K574">
        <f t="shared" si="42"/>
        <v>7</v>
      </c>
      <c r="L574" t="str">
        <f t="shared" si="43"/>
        <v>Madison Malts</v>
      </c>
      <c r="M574" t="str">
        <f>IF($F574=0,"",VLOOKUP($F574,'Draft List'!$D$4:$G$1177,M$2,FALSE))</f>
        <v>RP</v>
      </c>
      <c r="N574" t="str">
        <f>IF($F574=0,"",VLOOKUP($F574,'Draft List'!$D$4:$G$1177,N$2,FALSE))</f>
        <v>Taizo</v>
      </c>
      <c r="O574" t="str">
        <f>IF($F574=0,"",VLOOKUP($F574,'Draft List'!$D$4:$G$1177,O$2,FALSE))</f>
        <v>Miyata</v>
      </c>
    </row>
    <row r="575" spans="1:15" x14ac:dyDescent="0.3">
      <c r="A575">
        <v>19</v>
      </c>
      <c r="B575">
        <v>0</v>
      </c>
      <c r="C575">
        <v>8</v>
      </c>
      <c r="D575" t="s">
        <v>271</v>
      </c>
      <c r="E575">
        <v>12</v>
      </c>
      <c r="F575">
        <v>9665</v>
      </c>
      <c r="G575" t="s">
        <v>330</v>
      </c>
      <c r="H575">
        <v>572</v>
      </c>
      <c r="I575">
        <f t="shared" si="40"/>
        <v>19</v>
      </c>
      <c r="J575">
        <f t="shared" si="41"/>
        <v>0</v>
      </c>
      <c r="K575">
        <f t="shared" si="42"/>
        <v>8</v>
      </c>
      <c r="L575" t="str">
        <f t="shared" si="43"/>
        <v>San Antonio Calzones of Laredo</v>
      </c>
      <c r="M575" t="str">
        <f>IF($F575=0,"",VLOOKUP($F575,'Draft List'!$D$4:$G$1177,M$2,FALSE))</f>
        <v>C</v>
      </c>
      <c r="N575" t="str">
        <f>IF($F575=0,"",VLOOKUP($F575,'Draft List'!$D$4:$G$1177,N$2,FALSE))</f>
        <v>Gil</v>
      </c>
      <c r="O575" t="str">
        <f>IF($F575=0,"",VLOOKUP($F575,'Draft List'!$D$4:$G$1177,O$2,FALSE))</f>
        <v>Lambert</v>
      </c>
    </row>
    <row r="576" spans="1:15" x14ac:dyDescent="0.3">
      <c r="A576">
        <v>19</v>
      </c>
      <c r="B576">
        <v>0</v>
      </c>
      <c r="C576">
        <v>9</v>
      </c>
      <c r="D576" t="s">
        <v>833</v>
      </c>
      <c r="E576">
        <v>160</v>
      </c>
      <c r="F576">
        <v>6306</v>
      </c>
      <c r="G576" t="s">
        <v>330</v>
      </c>
      <c r="H576">
        <v>573</v>
      </c>
      <c r="I576">
        <f t="shared" si="40"/>
        <v>19</v>
      </c>
      <c r="J576">
        <f t="shared" si="41"/>
        <v>0</v>
      </c>
      <c r="K576">
        <f t="shared" si="42"/>
        <v>9</v>
      </c>
      <c r="L576" t="str">
        <f t="shared" si="43"/>
        <v>Niihama-shi Ghosts</v>
      </c>
      <c r="M576" t="str">
        <f>IF($F576=0,"",VLOOKUP($F576,'Draft List'!$D$4:$G$1177,M$2,FALSE))</f>
        <v>1B</v>
      </c>
      <c r="N576" t="str">
        <f>IF($F576=0,"",VLOOKUP($F576,'Draft List'!$D$4:$G$1177,N$2,FALSE))</f>
        <v>Clyde</v>
      </c>
      <c r="O576" t="str">
        <f>IF($F576=0,"",VLOOKUP($F576,'Draft List'!$D$4:$G$1177,O$2,FALSE))</f>
        <v>Salthouse</v>
      </c>
    </row>
    <row r="577" spans="1:15" x14ac:dyDescent="0.3">
      <c r="A577">
        <v>19</v>
      </c>
      <c r="B577">
        <v>0</v>
      </c>
      <c r="C577">
        <v>10</v>
      </c>
      <c r="D577" t="s">
        <v>835</v>
      </c>
      <c r="E577">
        <v>23</v>
      </c>
      <c r="F577">
        <v>11614</v>
      </c>
      <c r="G577" t="s">
        <v>330</v>
      </c>
      <c r="H577">
        <v>574</v>
      </c>
      <c r="I577">
        <f t="shared" si="40"/>
        <v>19</v>
      </c>
      <c r="J577">
        <f t="shared" si="41"/>
        <v>0</v>
      </c>
      <c r="K577">
        <f t="shared" si="42"/>
        <v>10</v>
      </c>
      <c r="L577" t="str">
        <f t="shared" si="43"/>
        <v>Tempe Knights</v>
      </c>
      <c r="M577" t="str">
        <f>IF($F577=0,"",VLOOKUP($F577,'Draft List'!$D$4:$G$1177,M$2,FALSE))</f>
        <v>1B</v>
      </c>
      <c r="N577" t="str">
        <f>IF($F577=0,"",VLOOKUP($F577,'Draft List'!$D$4:$G$1177,N$2,FALSE))</f>
        <v>Arturo</v>
      </c>
      <c r="O577" t="str">
        <f>IF($F577=0,"",VLOOKUP($F577,'Draft List'!$D$4:$G$1177,O$2,FALSE))</f>
        <v>Pérez</v>
      </c>
    </row>
    <row r="578" spans="1:15" x14ac:dyDescent="0.3">
      <c r="A578">
        <v>19</v>
      </c>
      <c r="B578">
        <v>0</v>
      </c>
      <c r="C578">
        <v>11</v>
      </c>
      <c r="D578" t="s">
        <v>545</v>
      </c>
      <c r="E578">
        <v>2</v>
      </c>
      <c r="F578">
        <v>2975</v>
      </c>
      <c r="G578" t="s">
        <v>330</v>
      </c>
      <c r="H578">
        <v>575</v>
      </c>
      <c r="I578">
        <f t="shared" si="40"/>
        <v>19</v>
      </c>
      <c r="J578">
        <f t="shared" si="41"/>
        <v>0</v>
      </c>
      <c r="K578">
        <f t="shared" si="42"/>
        <v>11</v>
      </c>
      <c r="L578" t="str">
        <f t="shared" si="43"/>
        <v>Amsterdam Lions</v>
      </c>
      <c r="M578" t="str">
        <f>IF($F578=0,"",VLOOKUP($F578,'Draft List'!$D$4:$G$1177,M$2,FALSE))</f>
        <v>1B</v>
      </c>
      <c r="N578" t="str">
        <f>IF($F578=0,"",VLOOKUP($F578,'Draft List'!$D$4:$G$1177,N$2,FALSE))</f>
        <v>Adrian</v>
      </c>
      <c r="O578" t="str">
        <f>IF($F578=0,"",VLOOKUP($F578,'Draft List'!$D$4:$G$1177,O$2,FALSE))</f>
        <v>MacKnight</v>
      </c>
    </row>
    <row r="579" spans="1:15" x14ac:dyDescent="0.3">
      <c r="A579">
        <v>19</v>
      </c>
      <c r="B579">
        <v>0</v>
      </c>
      <c r="C579">
        <v>12</v>
      </c>
      <c r="D579" t="s">
        <v>552</v>
      </c>
      <c r="E579">
        <v>167</v>
      </c>
      <c r="F579">
        <v>8445</v>
      </c>
      <c r="G579" t="s">
        <v>330</v>
      </c>
      <c r="H579">
        <v>576</v>
      </c>
      <c r="I579">
        <f t="shared" si="40"/>
        <v>19</v>
      </c>
      <c r="J579">
        <f t="shared" si="41"/>
        <v>0</v>
      </c>
      <c r="K579">
        <f t="shared" si="42"/>
        <v>12</v>
      </c>
      <c r="L579" t="str">
        <f t="shared" si="43"/>
        <v>Okinawa Shisa</v>
      </c>
      <c r="M579" t="str">
        <f>IF($F579=0,"",VLOOKUP($F579,'Draft List'!$D$4:$G$1177,M$2,FALSE))</f>
        <v>SP</v>
      </c>
      <c r="N579" t="str">
        <f>IF($F579=0,"",VLOOKUP($F579,'Draft List'!$D$4:$G$1177,N$2,FALSE))</f>
        <v>Rafael</v>
      </c>
      <c r="O579" t="str">
        <f>IF($F579=0,"",VLOOKUP($F579,'Draft List'!$D$4:$G$1177,O$2,FALSE))</f>
        <v>Gallegos</v>
      </c>
    </row>
    <row r="580" spans="1:15" x14ac:dyDescent="0.3">
      <c r="A580">
        <v>19</v>
      </c>
      <c r="B580">
        <v>0</v>
      </c>
      <c r="C580">
        <v>13</v>
      </c>
      <c r="D580" t="s">
        <v>547</v>
      </c>
      <c r="E580">
        <v>166</v>
      </c>
      <c r="F580">
        <v>11783</v>
      </c>
      <c r="G580" t="s">
        <v>330</v>
      </c>
      <c r="H580">
        <v>577</v>
      </c>
      <c r="I580">
        <f t="shared" si="40"/>
        <v>19</v>
      </c>
      <c r="J580">
        <f t="shared" si="41"/>
        <v>0</v>
      </c>
      <c r="K580">
        <f t="shared" si="42"/>
        <v>13</v>
      </c>
      <c r="L580" t="str">
        <f t="shared" si="43"/>
        <v>Toyama Wind Dancers</v>
      </c>
      <c r="M580" t="str">
        <f>IF($F580=0,"",VLOOKUP($F580,'Draft List'!$D$4:$G$1177,M$2,FALSE))</f>
        <v>RP</v>
      </c>
      <c r="N580" t="str">
        <f>IF($F580=0,"",VLOOKUP($F580,'Draft List'!$D$4:$G$1177,N$2,FALSE))</f>
        <v>Hendrikjan</v>
      </c>
      <c r="O580" t="str">
        <f>IF($F580=0,"",VLOOKUP($F580,'Draft List'!$D$4:$G$1177,O$2,FALSE))</f>
        <v>Coninck</v>
      </c>
    </row>
    <row r="581" spans="1:15" x14ac:dyDescent="0.3">
      <c r="A581">
        <v>19</v>
      </c>
      <c r="B581">
        <v>0</v>
      </c>
      <c r="C581">
        <v>14</v>
      </c>
      <c r="D581" t="s">
        <v>255</v>
      </c>
      <c r="E581">
        <v>21</v>
      </c>
      <c r="F581">
        <v>12225</v>
      </c>
      <c r="G581" t="s">
        <v>330</v>
      </c>
      <c r="H581">
        <v>578</v>
      </c>
      <c r="I581">
        <f t="shared" si="40"/>
        <v>19</v>
      </c>
      <c r="J581">
        <f t="shared" si="41"/>
        <v>0</v>
      </c>
      <c r="K581">
        <f t="shared" si="42"/>
        <v>14</v>
      </c>
      <c r="L581" t="str">
        <f t="shared" si="43"/>
        <v>Palm Springs Codgers</v>
      </c>
      <c r="M581" t="str">
        <f>IF($F581=0,"",VLOOKUP($F581,'Draft List'!$D$4:$G$1177,M$2,FALSE))</f>
        <v>SP</v>
      </c>
      <c r="N581" t="str">
        <f>IF($F581=0,"",VLOOKUP($F581,'Draft List'!$D$4:$G$1177,N$2,FALSE))</f>
        <v>José</v>
      </c>
      <c r="O581" t="str">
        <f>IF($F581=0,"",VLOOKUP($F581,'Draft List'!$D$4:$G$1177,O$2,FALSE))</f>
        <v>Cortéz</v>
      </c>
    </row>
    <row r="582" spans="1:15" x14ac:dyDescent="0.3">
      <c r="A582">
        <v>19</v>
      </c>
      <c r="B582">
        <v>0</v>
      </c>
      <c r="C582">
        <v>15</v>
      </c>
      <c r="D582" t="s">
        <v>260</v>
      </c>
      <c r="E582">
        <v>3</v>
      </c>
      <c r="F582">
        <v>10129</v>
      </c>
      <c r="G582" t="s">
        <v>330</v>
      </c>
      <c r="H582">
        <v>579</v>
      </c>
      <c r="I582">
        <f t="shared" si="40"/>
        <v>19</v>
      </c>
      <c r="J582">
        <f t="shared" si="41"/>
        <v>0</v>
      </c>
      <c r="K582">
        <f t="shared" si="42"/>
        <v>15</v>
      </c>
      <c r="L582" t="str">
        <f t="shared" si="43"/>
        <v>London Underground</v>
      </c>
      <c r="M582" t="str">
        <f>IF($F582=0,"",VLOOKUP($F582,'Draft List'!$D$4:$G$1177,M$2,FALSE))</f>
        <v>C</v>
      </c>
      <c r="N582" t="str">
        <f>IF($F582=0,"",VLOOKUP($F582,'Draft List'!$D$4:$G$1177,N$2,FALSE))</f>
        <v>Ron</v>
      </c>
      <c r="O582" t="str">
        <f>IF($F582=0,"",VLOOKUP($F582,'Draft List'!$D$4:$G$1177,O$2,FALSE))</f>
        <v>Miller</v>
      </c>
    </row>
    <row r="583" spans="1:15" x14ac:dyDescent="0.3">
      <c r="A583">
        <v>19</v>
      </c>
      <c r="B583">
        <v>0</v>
      </c>
      <c r="C583">
        <v>16</v>
      </c>
      <c r="D583" t="s">
        <v>253</v>
      </c>
      <c r="E583">
        <v>22</v>
      </c>
      <c r="F583">
        <v>5161</v>
      </c>
      <c r="G583" t="s">
        <v>330</v>
      </c>
      <c r="H583">
        <v>580</v>
      </c>
      <c r="I583">
        <f t="shared" si="40"/>
        <v>19</v>
      </c>
      <c r="J583">
        <f t="shared" si="41"/>
        <v>0</v>
      </c>
      <c r="K583">
        <f t="shared" si="42"/>
        <v>16</v>
      </c>
      <c r="L583" t="str">
        <f t="shared" si="43"/>
        <v>Reno Zephyrs</v>
      </c>
      <c r="M583" t="str">
        <f>IF($F583=0,"",VLOOKUP($F583,'Draft List'!$D$4:$G$1177,M$2,FALSE))</f>
        <v>RP</v>
      </c>
      <c r="N583" t="str">
        <f>IF($F583=0,"",VLOOKUP($F583,'Draft List'!$D$4:$G$1177,N$2,FALSE))</f>
        <v>Micheal</v>
      </c>
      <c r="O583" t="str">
        <f>IF($F583=0,"",VLOOKUP($F583,'Draft List'!$D$4:$G$1177,O$2,FALSE))</f>
        <v>Sawyer</v>
      </c>
    </row>
    <row r="584" spans="1:15" x14ac:dyDescent="0.3">
      <c r="A584">
        <v>19</v>
      </c>
      <c r="B584">
        <v>0</v>
      </c>
      <c r="C584">
        <v>17</v>
      </c>
      <c r="D584" t="s">
        <v>252</v>
      </c>
      <c r="E584">
        <v>19</v>
      </c>
      <c r="F584">
        <v>14449</v>
      </c>
      <c r="G584" t="s">
        <v>330</v>
      </c>
      <c r="H584">
        <v>581</v>
      </c>
      <c r="I584">
        <f t="shared" si="40"/>
        <v>19</v>
      </c>
      <c r="J584">
        <f t="shared" si="41"/>
        <v>0</v>
      </c>
      <c r="K584">
        <f t="shared" si="42"/>
        <v>17</v>
      </c>
      <c r="L584" t="str">
        <f t="shared" si="43"/>
        <v>Aurora Borealis</v>
      </c>
      <c r="M584" t="str">
        <f>IF($F584=0,"",VLOOKUP($F584,'Draft List'!$D$4:$G$1177,M$2,FALSE))</f>
        <v>SP</v>
      </c>
      <c r="N584" t="str">
        <f>IF($F584=0,"",VLOOKUP($F584,'Draft List'!$D$4:$G$1177,N$2,FALSE))</f>
        <v>Shigochiyo</v>
      </c>
      <c r="O584" t="str">
        <f>IF($F584=0,"",VLOOKUP($F584,'Draft List'!$D$4:$G$1177,O$2,FALSE))</f>
        <v>Yoshida</v>
      </c>
    </row>
    <row r="585" spans="1:15" x14ac:dyDescent="0.3">
      <c r="A585">
        <v>19</v>
      </c>
      <c r="B585">
        <v>0</v>
      </c>
      <c r="C585">
        <v>18</v>
      </c>
      <c r="D585" t="s">
        <v>262</v>
      </c>
      <c r="E585">
        <v>14</v>
      </c>
      <c r="F585">
        <v>5229</v>
      </c>
      <c r="G585" t="s">
        <v>330</v>
      </c>
      <c r="H585">
        <v>582</v>
      </c>
      <c r="I585">
        <f t="shared" si="40"/>
        <v>19</v>
      </c>
      <c r="J585">
        <f t="shared" si="41"/>
        <v>0</v>
      </c>
      <c r="K585">
        <f t="shared" si="42"/>
        <v>18</v>
      </c>
      <c r="L585" t="str">
        <f t="shared" si="43"/>
        <v>Crystal Lake Sandgnats</v>
      </c>
      <c r="M585" t="str">
        <f>IF($F585=0,"",VLOOKUP($F585,'Draft List'!$D$4:$G$1177,M$2,FALSE))</f>
        <v>SP</v>
      </c>
      <c r="N585" t="str">
        <f>IF($F585=0,"",VLOOKUP($F585,'Draft List'!$D$4:$G$1177,N$2,FALSE))</f>
        <v>Jack</v>
      </c>
      <c r="O585" t="str">
        <f>IF($F585=0,"",VLOOKUP($F585,'Draft List'!$D$4:$G$1177,O$2,FALSE))</f>
        <v>Williams</v>
      </c>
    </row>
    <row r="586" spans="1:15" x14ac:dyDescent="0.3">
      <c r="A586">
        <v>19</v>
      </c>
      <c r="B586">
        <v>0</v>
      </c>
      <c r="C586">
        <v>19</v>
      </c>
      <c r="D586" t="s">
        <v>256</v>
      </c>
      <c r="E586">
        <v>17</v>
      </c>
      <c r="F586">
        <v>8520</v>
      </c>
      <c r="G586" t="s">
        <v>330</v>
      </c>
      <c r="H586">
        <v>583</v>
      </c>
      <c r="I586">
        <f t="shared" si="40"/>
        <v>19</v>
      </c>
      <c r="J586">
        <f t="shared" si="41"/>
        <v>0</v>
      </c>
      <c r="K586">
        <f t="shared" si="42"/>
        <v>19</v>
      </c>
      <c r="L586" t="str">
        <f t="shared" si="43"/>
        <v>Kalamazoo Badgers</v>
      </c>
      <c r="M586" t="str">
        <f>IF($F586=0,"",VLOOKUP($F586,'Draft List'!$D$4:$G$1177,M$2,FALSE))</f>
        <v>C</v>
      </c>
      <c r="N586" t="str">
        <f>IF($F586=0,"",VLOOKUP($F586,'Draft List'!$D$4:$G$1177,N$2,FALSE))</f>
        <v>Todd</v>
      </c>
      <c r="O586" t="str">
        <f>IF($F586=0,"",VLOOKUP($F586,'Draft List'!$D$4:$G$1177,O$2,FALSE))</f>
        <v>Jones</v>
      </c>
    </row>
    <row r="587" spans="1:15" x14ac:dyDescent="0.3">
      <c r="A587">
        <v>19</v>
      </c>
      <c r="B587">
        <v>0</v>
      </c>
      <c r="C587">
        <v>20</v>
      </c>
      <c r="D587" t="s">
        <v>266</v>
      </c>
      <c r="E587">
        <v>8</v>
      </c>
      <c r="F587">
        <v>11084</v>
      </c>
      <c r="G587" t="s">
        <v>330</v>
      </c>
      <c r="H587">
        <v>584</v>
      </c>
      <c r="I587">
        <f t="shared" si="40"/>
        <v>19</v>
      </c>
      <c r="J587">
        <f t="shared" si="41"/>
        <v>0</v>
      </c>
      <c r="K587">
        <f t="shared" si="42"/>
        <v>20</v>
      </c>
      <c r="L587" t="str">
        <f t="shared" si="43"/>
        <v>New Orleans Trendsetters</v>
      </c>
      <c r="M587" t="str">
        <f>IF($F587=0,"",VLOOKUP($F587,'Draft List'!$D$4:$G$1177,M$2,FALSE))</f>
        <v>1B</v>
      </c>
      <c r="N587" t="str">
        <f>IF($F587=0,"",VLOOKUP($F587,'Draft List'!$D$4:$G$1177,N$2,FALSE))</f>
        <v>Dave</v>
      </c>
      <c r="O587" t="str">
        <f>IF($F587=0,"",VLOOKUP($F587,'Draft List'!$D$4:$G$1177,O$2,FALSE))</f>
        <v>Rodríguez</v>
      </c>
    </row>
    <row r="588" spans="1:15" x14ac:dyDescent="0.3">
      <c r="A588">
        <v>19</v>
      </c>
      <c r="B588">
        <v>0</v>
      </c>
      <c r="C588">
        <v>21</v>
      </c>
      <c r="D588" t="s">
        <v>836</v>
      </c>
      <c r="E588">
        <v>9</v>
      </c>
      <c r="F588">
        <v>12638</v>
      </c>
      <c r="G588" t="s">
        <v>330</v>
      </c>
      <c r="H588">
        <v>585</v>
      </c>
      <c r="I588">
        <f t="shared" si="40"/>
        <v>19</v>
      </c>
      <c r="J588">
        <f t="shared" si="41"/>
        <v>0</v>
      </c>
      <c r="K588">
        <f t="shared" si="42"/>
        <v>21</v>
      </c>
      <c r="L588" t="str">
        <f t="shared" si="43"/>
        <v>Florida Farstriders</v>
      </c>
      <c r="M588" t="str">
        <f>IF($F588=0,"",VLOOKUP($F588,'Draft List'!$D$4:$G$1177,M$2,FALSE))</f>
        <v>SP</v>
      </c>
      <c r="N588" t="str">
        <f>IF($F588=0,"",VLOOKUP($F588,'Draft List'!$D$4:$G$1177,N$2,FALSE))</f>
        <v>Chet</v>
      </c>
      <c r="O588" t="str">
        <f>IF($F588=0,"",VLOOKUP($F588,'Draft List'!$D$4:$G$1177,O$2,FALSE))</f>
        <v>Colclough</v>
      </c>
    </row>
    <row r="589" spans="1:15" x14ac:dyDescent="0.3">
      <c r="A589">
        <v>19</v>
      </c>
      <c r="B589">
        <v>0</v>
      </c>
      <c r="C589">
        <v>22</v>
      </c>
      <c r="D589" t="s">
        <v>264</v>
      </c>
      <c r="E589">
        <v>20</v>
      </c>
      <c r="F589">
        <v>11567</v>
      </c>
      <c r="G589" t="s">
        <v>330</v>
      </c>
      <c r="H589">
        <v>586</v>
      </c>
      <c r="I589">
        <f t="shared" si="40"/>
        <v>19</v>
      </c>
      <c r="J589">
        <f t="shared" si="41"/>
        <v>0</v>
      </c>
      <c r="K589">
        <f t="shared" si="42"/>
        <v>22</v>
      </c>
      <c r="L589" t="str">
        <f t="shared" si="43"/>
        <v>Bakersfield Bears</v>
      </c>
      <c r="M589" t="str">
        <f>IF($F589=0,"",VLOOKUP($F589,'Draft List'!$D$4:$G$1177,M$2,FALSE))</f>
        <v>RP</v>
      </c>
      <c r="N589" t="str">
        <f>IF($F589=0,"",VLOOKUP($F589,'Draft List'!$D$4:$G$1177,N$2,FALSE))</f>
        <v>Shawn</v>
      </c>
      <c r="O589" t="str">
        <f>IF($F589=0,"",VLOOKUP($F589,'Draft List'!$D$4:$G$1177,O$2,FALSE))</f>
        <v>Chapa</v>
      </c>
    </row>
    <row r="590" spans="1:15" x14ac:dyDescent="0.3">
      <c r="A590">
        <v>19</v>
      </c>
      <c r="B590">
        <v>0</v>
      </c>
      <c r="C590">
        <v>23</v>
      </c>
      <c r="D590" t="s">
        <v>267</v>
      </c>
      <c r="E590">
        <v>16</v>
      </c>
      <c r="F590">
        <v>7924</v>
      </c>
      <c r="G590" t="s">
        <v>330</v>
      </c>
      <c r="H590">
        <v>587</v>
      </c>
      <c r="I590">
        <f t="shared" si="40"/>
        <v>19</v>
      </c>
      <c r="J590">
        <f t="shared" si="41"/>
        <v>0</v>
      </c>
      <c r="K590">
        <f t="shared" si="42"/>
        <v>23</v>
      </c>
      <c r="L590" t="str">
        <f t="shared" si="43"/>
        <v>Fargo Dinosaurs</v>
      </c>
      <c r="M590" t="str">
        <f>IF($F590=0,"",VLOOKUP($F590,'Draft List'!$D$4:$G$1177,M$2,FALSE))</f>
        <v>SS</v>
      </c>
      <c r="N590" t="str">
        <f>IF($F590=0,"",VLOOKUP($F590,'Draft List'!$D$4:$G$1177,N$2,FALSE))</f>
        <v>Jesús</v>
      </c>
      <c r="O590" t="str">
        <f>IF($F590=0,"",VLOOKUP($F590,'Draft List'!$D$4:$G$1177,O$2,FALSE))</f>
        <v>Sánchez</v>
      </c>
    </row>
    <row r="591" spans="1:15" x14ac:dyDescent="0.3">
      <c r="A591">
        <v>19</v>
      </c>
      <c r="B591">
        <v>0</v>
      </c>
      <c r="C591">
        <v>24</v>
      </c>
      <c r="D591" t="s">
        <v>551</v>
      </c>
      <c r="E591">
        <v>18</v>
      </c>
      <c r="F591">
        <v>13235</v>
      </c>
      <c r="G591" t="s">
        <v>330</v>
      </c>
      <c r="H591">
        <v>588</v>
      </c>
      <c r="I591">
        <f t="shared" si="40"/>
        <v>19</v>
      </c>
      <c r="J591">
        <f t="shared" si="41"/>
        <v>0</v>
      </c>
      <c r="K591">
        <f t="shared" si="42"/>
        <v>24</v>
      </c>
      <c r="L591" t="str">
        <f t="shared" si="43"/>
        <v>Hartford Harpoon</v>
      </c>
      <c r="M591" t="str">
        <f>IF($F591=0,"",VLOOKUP($F591,'Draft List'!$D$4:$G$1177,M$2,FALSE))</f>
        <v>RP</v>
      </c>
      <c r="N591" t="str">
        <f>IF($F591=0,"",VLOOKUP($F591,'Draft List'!$D$4:$G$1177,N$2,FALSE))</f>
        <v>Lou</v>
      </c>
      <c r="O591" t="str">
        <f>IF($F591=0,"",VLOOKUP($F591,'Draft List'!$D$4:$G$1177,O$2,FALSE))</f>
        <v>Williams</v>
      </c>
    </row>
    <row r="592" spans="1:15" x14ac:dyDescent="0.3">
      <c r="A592">
        <v>19</v>
      </c>
      <c r="B592">
        <v>0</v>
      </c>
      <c r="C592">
        <v>25</v>
      </c>
      <c r="D592" t="s">
        <v>544</v>
      </c>
      <c r="E592">
        <v>162</v>
      </c>
      <c r="F592">
        <v>13119</v>
      </c>
      <c r="G592" t="s">
        <v>330</v>
      </c>
      <c r="H592">
        <v>589</v>
      </c>
      <c r="I592">
        <f t="shared" si="40"/>
        <v>19</v>
      </c>
      <c r="J592">
        <f t="shared" si="41"/>
        <v>0</v>
      </c>
      <c r="K592">
        <f t="shared" si="42"/>
        <v>25</v>
      </c>
      <c r="L592" t="str">
        <f t="shared" si="43"/>
        <v>San Juan Coqui</v>
      </c>
      <c r="M592" t="str">
        <f>IF($F592=0,"",VLOOKUP($F592,'Draft List'!$D$4:$G$1177,M$2,FALSE))</f>
        <v>RF</v>
      </c>
      <c r="N592" t="str">
        <f>IF($F592=0,"",VLOOKUP($F592,'Draft List'!$D$4:$G$1177,N$2,FALSE))</f>
        <v>Artie</v>
      </c>
      <c r="O592" t="str">
        <f>IF($F592=0,"",VLOOKUP($F592,'Draft List'!$D$4:$G$1177,O$2,FALSE))</f>
        <v>Leach</v>
      </c>
    </row>
    <row r="593" spans="1:15" x14ac:dyDescent="0.3">
      <c r="A593">
        <v>19</v>
      </c>
      <c r="B593">
        <v>0</v>
      </c>
      <c r="C593">
        <v>26</v>
      </c>
      <c r="D593" t="s">
        <v>549</v>
      </c>
      <c r="E593">
        <v>163</v>
      </c>
      <c r="F593">
        <v>4597</v>
      </c>
      <c r="G593" t="s">
        <v>330</v>
      </c>
      <c r="H593">
        <v>590</v>
      </c>
      <c r="I593">
        <f t="shared" si="40"/>
        <v>19</v>
      </c>
      <c r="J593">
        <f t="shared" si="41"/>
        <v>0</v>
      </c>
      <c r="K593">
        <f t="shared" si="42"/>
        <v>26</v>
      </c>
      <c r="L593" t="str">
        <f t="shared" si="43"/>
        <v>Havana Leones</v>
      </c>
      <c r="M593" t="str">
        <f>IF($F593=0,"",VLOOKUP($F593,'Draft List'!$D$4:$G$1177,M$2,FALSE))</f>
        <v>SP</v>
      </c>
      <c r="N593" t="str">
        <f>IF($F593=0,"",VLOOKUP($F593,'Draft List'!$D$4:$G$1177,N$2,FALSE))</f>
        <v>Tim</v>
      </c>
      <c r="O593" t="str">
        <f>IF($F593=0,"",VLOOKUP($F593,'Draft List'!$D$4:$G$1177,O$2,FALSE))</f>
        <v>Garrett</v>
      </c>
    </row>
    <row r="594" spans="1:15" x14ac:dyDescent="0.3">
      <c r="A594">
        <v>19</v>
      </c>
      <c r="B594">
        <v>0</v>
      </c>
      <c r="C594">
        <v>27</v>
      </c>
      <c r="D594" t="s">
        <v>548</v>
      </c>
      <c r="E594">
        <v>159</v>
      </c>
      <c r="F594">
        <v>12918</v>
      </c>
      <c r="G594" t="s">
        <v>330</v>
      </c>
      <c r="H594">
        <v>591</v>
      </c>
      <c r="I594">
        <f t="shared" si="40"/>
        <v>19</v>
      </c>
      <c r="J594">
        <f t="shared" si="41"/>
        <v>0</v>
      </c>
      <c r="K594">
        <f t="shared" si="42"/>
        <v>27</v>
      </c>
      <c r="L594" t="str">
        <f t="shared" si="43"/>
        <v>Neo-Tokyo Akira</v>
      </c>
      <c r="M594" t="str">
        <f>IF($F594=0,"",VLOOKUP($F594,'Draft List'!$D$4:$G$1177,M$2,FALSE))</f>
        <v>RF</v>
      </c>
      <c r="N594" t="str">
        <f>IF($F594=0,"",VLOOKUP($F594,'Draft List'!$D$4:$G$1177,N$2,FALSE))</f>
        <v>Yusuke</v>
      </c>
      <c r="O594" t="str">
        <f>IF($F594=0,"",VLOOKUP($F594,'Draft List'!$D$4:$G$1177,O$2,FALSE))</f>
        <v>Maeda</v>
      </c>
    </row>
    <row r="595" spans="1:15" x14ac:dyDescent="0.3">
      <c r="A595">
        <v>19</v>
      </c>
      <c r="B595">
        <v>0</v>
      </c>
      <c r="C595">
        <v>28</v>
      </c>
      <c r="D595" t="s">
        <v>261</v>
      </c>
      <c r="E595">
        <v>1</v>
      </c>
      <c r="F595">
        <v>5796</v>
      </c>
      <c r="G595" t="s">
        <v>330</v>
      </c>
      <c r="H595">
        <v>592</v>
      </c>
      <c r="I595">
        <f t="shared" si="40"/>
        <v>19</v>
      </c>
      <c r="J595">
        <f t="shared" si="41"/>
        <v>0</v>
      </c>
      <c r="K595">
        <f t="shared" si="42"/>
        <v>28</v>
      </c>
      <c r="L595" t="str">
        <f t="shared" si="43"/>
        <v>Arlington Bureaucrats</v>
      </c>
      <c r="M595" t="str">
        <f>IF($F595=0,"",VLOOKUP($F595,'Draft List'!$D$4:$G$1177,M$2,FALSE))</f>
        <v>RP</v>
      </c>
      <c r="N595" t="str">
        <f>IF($F595=0,"",VLOOKUP($F595,'Draft List'!$D$4:$G$1177,N$2,FALSE))</f>
        <v>George</v>
      </c>
      <c r="O595" t="str">
        <f>IF($F595=0,"",VLOOKUP($F595,'Draft List'!$D$4:$G$1177,O$2,FALSE))</f>
        <v>Patterson</v>
      </c>
    </row>
    <row r="596" spans="1:15" x14ac:dyDescent="0.3">
      <c r="A596">
        <v>19</v>
      </c>
      <c r="B596">
        <v>0</v>
      </c>
      <c r="C596">
        <v>29</v>
      </c>
      <c r="D596" t="s">
        <v>259</v>
      </c>
      <c r="E596">
        <v>10</v>
      </c>
      <c r="F596">
        <v>9230</v>
      </c>
      <c r="G596" t="s">
        <v>330</v>
      </c>
      <c r="H596">
        <v>593</v>
      </c>
      <c r="I596">
        <f t="shared" si="40"/>
        <v>19</v>
      </c>
      <c r="J596">
        <f t="shared" si="41"/>
        <v>0</v>
      </c>
      <c r="K596">
        <f t="shared" si="42"/>
        <v>29</v>
      </c>
      <c r="L596" t="str">
        <f t="shared" si="43"/>
        <v>Kentucky Thoroughbreds</v>
      </c>
      <c r="M596" t="str">
        <f>IF($F596=0,"",VLOOKUP($F596,'Draft List'!$D$4:$G$1177,M$2,FALSE))</f>
        <v>C</v>
      </c>
      <c r="N596" t="str">
        <f>IF($F596=0,"",VLOOKUP($F596,'Draft List'!$D$4:$G$1177,N$2,FALSE))</f>
        <v>Roy</v>
      </c>
      <c r="O596" t="str">
        <f>IF($F596=0,"",VLOOKUP($F596,'Draft List'!$D$4:$G$1177,O$2,FALSE))</f>
        <v>Bailey</v>
      </c>
    </row>
    <row r="597" spans="1:15" x14ac:dyDescent="0.3">
      <c r="A597">
        <v>19</v>
      </c>
      <c r="B597">
        <v>0</v>
      </c>
      <c r="C597">
        <v>30</v>
      </c>
      <c r="D597" t="s">
        <v>258</v>
      </c>
      <c r="E597">
        <v>11</v>
      </c>
      <c r="F597">
        <v>12219</v>
      </c>
      <c r="G597" t="s">
        <v>330</v>
      </c>
      <c r="H597">
        <v>594</v>
      </c>
      <c r="I597">
        <f t="shared" si="40"/>
        <v>19</v>
      </c>
      <c r="J597">
        <f t="shared" si="41"/>
        <v>0</v>
      </c>
      <c r="K597">
        <f t="shared" si="42"/>
        <v>30</v>
      </c>
      <c r="L597" t="str">
        <f t="shared" si="43"/>
        <v>West Virginia Alleghenies</v>
      </c>
      <c r="M597" t="str">
        <f>IF($F597=0,"",VLOOKUP($F597,'Draft List'!$D$4:$G$1177,M$2,FALSE))</f>
        <v>RF</v>
      </c>
      <c r="N597" t="str">
        <f>IF($F597=0,"",VLOOKUP($F597,'Draft List'!$D$4:$G$1177,N$2,FALSE))</f>
        <v>Kip</v>
      </c>
      <c r="O597" t="str">
        <f>IF($F597=0,"",VLOOKUP($F597,'Draft List'!$D$4:$G$1177,O$2,FALSE))</f>
        <v>Miller</v>
      </c>
    </row>
    <row r="598" spans="1:15" x14ac:dyDescent="0.3">
      <c r="A598">
        <v>19</v>
      </c>
      <c r="B598">
        <v>0</v>
      </c>
      <c r="C598">
        <v>31</v>
      </c>
      <c r="D598" t="s">
        <v>833</v>
      </c>
      <c r="E598">
        <v>160</v>
      </c>
      <c r="F598">
        <v>9148</v>
      </c>
      <c r="G598" t="s">
        <v>330</v>
      </c>
      <c r="H598">
        <v>595</v>
      </c>
      <c r="I598">
        <f t="shared" si="40"/>
        <v>19</v>
      </c>
      <c r="J598">
        <f t="shared" si="41"/>
        <v>0</v>
      </c>
      <c r="K598">
        <f t="shared" si="42"/>
        <v>31</v>
      </c>
      <c r="L598" t="str">
        <f t="shared" si="43"/>
        <v>Niihama-shi Ghosts</v>
      </c>
      <c r="M598" t="str">
        <f>IF($F598=0,"",VLOOKUP($F598,'Draft List'!$D$4:$G$1177,M$2,FALSE))</f>
        <v>2B</v>
      </c>
      <c r="N598" t="str">
        <f>IF($F598=0,"",VLOOKUP($F598,'Draft List'!$D$4:$G$1177,N$2,FALSE))</f>
        <v>Gary</v>
      </c>
      <c r="O598" t="str">
        <f>IF($F598=0,"",VLOOKUP($F598,'Draft List'!$D$4:$G$1177,O$2,FALSE))</f>
        <v>Pitts</v>
      </c>
    </row>
    <row r="599" spans="1:15" x14ac:dyDescent="0.3">
      <c r="A599">
        <v>19</v>
      </c>
      <c r="B599">
        <v>0</v>
      </c>
      <c r="C599">
        <v>32</v>
      </c>
      <c r="D599" t="s">
        <v>835</v>
      </c>
      <c r="E599">
        <v>23</v>
      </c>
      <c r="F599">
        <v>8407</v>
      </c>
      <c r="G599" t="s">
        <v>330</v>
      </c>
      <c r="H599">
        <v>596</v>
      </c>
      <c r="I599">
        <f t="shared" si="40"/>
        <v>19</v>
      </c>
      <c r="J599">
        <f t="shared" si="41"/>
        <v>0</v>
      </c>
      <c r="K599">
        <f t="shared" si="42"/>
        <v>32</v>
      </c>
      <c r="L599" t="str">
        <f t="shared" si="43"/>
        <v>Tempe Knights</v>
      </c>
      <c r="M599" t="str">
        <f>IF($F599=0,"",VLOOKUP($F599,'Draft List'!$D$4:$G$1177,M$2,FALSE))</f>
        <v>1B</v>
      </c>
      <c r="N599" t="str">
        <f>IF($F599=0,"",VLOOKUP($F599,'Draft List'!$D$4:$G$1177,N$2,FALSE))</f>
        <v>José</v>
      </c>
      <c r="O599" t="str">
        <f>IF($F599=0,"",VLOOKUP($F599,'Draft List'!$D$4:$G$1177,O$2,FALSE))</f>
        <v>Perales</v>
      </c>
    </row>
    <row r="600" spans="1:15" x14ac:dyDescent="0.3">
      <c r="A600">
        <v>20</v>
      </c>
      <c r="B600">
        <v>0</v>
      </c>
      <c r="C600">
        <v>1</v>
      </c>
      <c r="D600" t="s">
        <v>832</v>
      </c>
      <c r="E600">
        <v>24</v>
      </c>
      <c r="F600">
        <v>9262</v>
      </c>
      <c r="G600" t="s">
        <v>330</v>
      </c>
      <c r="H600">
        <v>597</v>
      </c>
      <c r="I600">
        <f t="shared" si="40"/>
        <v>20</v>
      </c>
      <c r="J600">
        <f t="shared" si="41"/>
        <v>0</v>
      </c>
      <c r="K600">
        <f t="shared" si="42"/>
        <v>1</v>
      </c>
      <c r="L600" t="str">
        <f t="shared" si="43"/>
        <v>Yuma Arroyos</v>
      </c>
      <c r="M600" t="str">
        <f>IF($F600=0,"",VLOOKUP($F600,'Draft List'!$D$4:$G$1177,M$2,FALSE))</f>
        <v>RP</v>
      </c>
      <c r="N600" t="str">
        <f>IF($F600=0,"",VLOOKUP($F600,'Draft List'!$D$4:$G$1177,N$2,FALSE))</f>
        <v>Bert</v>
      </c>
      <c r="O600" t="str">
        <f>IF($F600=0,"",VLOOKUP($F600,'Draft List'!$D$4:$G$1177,O$2,FALSE))</f>
        <v>Hutchenson</v>
      </c>
    </row>
    <row r="601" spans="1:15" x14ac:dyDescent="0.3">
      <c r="A601">
        <v>20</v>
      </c>
      <c r="B601">
        <v>0</v>
      </c>
      <c r="C601">
        <v>2</v>
      </c>
      <c r="D601" t="s">
        <v>263</v>
      </c>
      <c r="E601">
        <v>15</v>
      </c>
      <c r="F601">
        <v>11916</v>
      </c>
      <c r="G601" t="s">
        <v>330</v>
      </c>
      <c r="H601">
        <v>598</v>
      </c>
      <c r="I601">
        <f t="shared" si="40"/>
        <v>20</v>
      </c>
      <c r="J601">
        <f t="shared" si="41"/>
        <v>0</v>
      </c>
      <c r="K601">
        <f t="shared" si="42"/>
        <v>2</v>
      </c>
      <c r="L601" t="str">
        <f t="shared" si="43"/>
        <v>Duluth Warriors</v>
      </c>
      <c r="M601" t="str">
        <f>IF($F601=0,"",VLOOKUP($F601,'Draft List'!$D$4:$G$1177,M$2,FALSE))</f>
        <v>RP</v>
      </c>
      <c r="N601" t="str">
        <f>IF($F601=0,"",VLOOKUP($F601,'Draft List'!$D$4:$G$1177,N$2,FALSE))</f>
        <v>Hank</v>
      </c>
      <c r="O601" t="str">
        <f>IF($F601=0,"",VLOOKUP($F601,'Draft List'!$D$4:$G$1177,O$2,FALSE))</f>
        <v>Vásquez</v>
      </c>
    </row>
    <row r="602" spans="1:15" x14ac:dyDescent="0.3">
      <c r="A602">
        <v>20</v>
      </c>
      <c r="B602">
        <v>0</v>
      </c>
      <c r="C602">
        <v>3</v>
      </c>
      <c r="D602" t="s">
        <v>261</v>
      </c>
      <c r="E602">
        <v>1</v>
      </c>
      <c r="F602">
        <v>11161</v>
      </c>
      <c r="G602" t="s">
        <v>330</v>
      </c>
      <c r="H602">
        <v>599</v>
      </c>
      <c r="I602">
        <f t="shared" si="40"/>
        <v>20</v>
      </c>
      <c r="J602">
        <f t="shared" si="41"/>
        <v>0</v>
      </c>
      <c r="K602">
        <f t="shared" si="42"/>
        <v>3</v>
      </c>
      <c r="L602" t="str">
        <f t="shared" si="43"/>
        <v>Arlington Bureaucrats</v>
      </c>
      <c r="M602" t="str">
        <f>IF($F602=0,"",VLOOKUP($F602,'Draft List'!$D$4:$G$1177,M$2,FALSE))</f>
        <v>RP</v>
      </c>
      <c r="N602" t="str">
        <f>IF($F602=0,"",VLOOKUP($F602,'Draft List'!$D$4:$G$1177,N$2,FALSE))</f>
        <v>Bill</v>
      </c>
      <c r="O602" t="str">
        <f>IF($F602=0,"",VLOOKUP($F602,'Draft List'!$D$4:$G$1177,O$2,FALSE))</f>
        <v>Smith</v>
      </c>
    </row>
    <row r="603" spans="1:15" x14ac:dyDescent="0.3">
      <c r="A603">
        <v>20</v>
      </c>
      <c r="B603">
        <v>0</v>
      </c>
      <c r="C603">
        <v>4</v>
      </c>
      <c r="D603" t="s">
        <v>675</v>
      </c>
      <c r="E603">
        <v>4</v>
      </c>
      <c r="F603">
        <v>6443</v>
      </c>
      <c r="G603" t="s">
        <v>330</v>
      </c>
      <c r="H603">
        <v>600</v>
      </c>
      <c r="I603">
        <f t="shared" si="40"/>
        <v>20</v>
      </c>
      <c r="J603">
        <f t="shared" si="41"/>
        <v>0</v>
      </c>
      <c r="K603">
        <f t="shared" si="42"/>
        <v>4</v>
      </c>
      <c r="L603" t="str">
        <f t="shared" si="43"/>
        <v>Manchester Maulers</v>
      </c>
      <c r="M603" t="str">
        <f>IF($F603=0,"",VLOOKUP($F603,'Draft List'!$D$4:$G$1177,M$2,FALSE))</f>
        <v>RP</v>
      </c>
      <c r="N603" t="str">
        <f>IF($F603=0,"",VLOOKUP($F603,'Draft List'!$D$4:$G$1177,N$2,FALSE))</f>
        <v>Dana</v>
      </c>
      <c r="O603" t="str">
        <f>IF($F603=0,"",VLOOKUP($F603,'Draft List'!$D$4:$G$1177,O$2,FALSE))</f>
        <v>Holt</v>
      </c>
    </row>
    <row r="604" spans="1:15" x14ac:dyDescent="0.3">
      <c r="A604">
        <v>20</v>
      </c>
      <c r="B604">
        <v>0</v>
      </c>
      <c r="C604">
        <v>5</v>
      </c>
      <c r="D604" t="s">
        <v>674</v>
      </c>
      <c r="E604">
        <v>7</v>
      </c>
      <c r="F604">
        <v>2184</v>
      </c>
      <c r="G604" t="s">
        <v>330</v>
      </c>
      <c r="H604">
        <v>601</v>
      </c>
      <c r="I604">
        <f t="shared" si="40"/>
        <v>20</v>
      </c>
      <c r="J604">
        <f t="shared" si="41"/>
        <v>0</v>
      </c>
      <c r="K604">
        <f t="shared" si="42"/>
        <v>5</v>
      </c>
      <c r="L604" t="str">
        <f t="shared" si="43"/>
        <v>Charleston Statesmen</v>
      </c>
      <c r="M604" t="str">
        <f>IF($F604=0,"",VLOOKUP($F604,'Draft List'!$D$4:$G$1177,M$2,FALSE))</f>
        <v>RF</v>
      </c>
      <c r="N604" t="str">
        <f>IF($F604=0,"",VLOOKUP($F604,'Draft List'!$D$4:$G$1177,N$2,FALSE))</f>
        <v>Eric</v>
      </c>
      <c r="O604" t="str">
        <f>IF($F604=0,"",VLOOKUP($F604,'Draft List'!$D$4:$G$1177,O$2,FALSE))</f>
        <v>Allen</v>
      </c>
    </row>
    <row r="605" spans="1:15" x14ac:dyDescent="0.3">
      <c r="A605">
        <v>20</v>
      </c>
      <c r="B605">
        <v>0</v>
      </c>
      <c r="C605">
        <v>6</v>
      </c>
      <c r="D605" t="s">
        <v>546</v>
      </c>
      <c r="E605">
        <v>164</v>
      </c>
      <c r="F605">
        <v>10070</v>
      </c>
      <c r="G605" t="s">
        <v>330</v>
      </c>
      <c r="H605">
        <v>602</v>
      </c>
      <c r="I605">
        <f t="shared" si="40"/>
        <v>20</v>
      </c>
      <c r="J605">
        <f t="shared" si="41"/>
        <v>0</v>
      </c>
      <c r="K605">
        <f t="shared" si="42"/>
        <v>6</v>
      </c>
      <c r="L605" t="str">
        <f t="shared" si="43"/>
        <v>Scottish Claymores</v>
      </c>
      <c r="M605" t="str">
        <f>IF($F605=0,"",VLOOKUP($F605,'Draft List'!$D$4:$G$1177,M$2,FALSE))</f>
        <v>SP</v>
      </c>
      <c r="N605" t="str">
        <f>IF($F605=0,"",VLOOKUP($F605,'Draft List'!$D$4:$G$1177,N$2,FALSE))</f>
        <v>Craig</v>
      </c>
      <c r="O605" t="str">
        <f>IF($F605=0,"",VLOOKUP($F605,'Draft List'!$D$4:$G$1177,O$2,FALSE))</f>
        <v>Wilson</v>
      </c>
    </row>
    <row r="606" spans="1:15" x14ac:dyDescent="0.3">
      <c r="A606">
        <v>20</v>
      </c>
      <c r="B606">
        <v>0</v>
      </c>
      <c r="C606">
        <v>7</v>
      </c>
      <c r="D606" t="s">
        <v>834</v>
      </c>
      <c r="E606">
        <v>13</v>
      </c>
      <c r="F606">
        <v>17638</v>
      </c>
      <c r="G606" t="s">
        <v>330</v>
      </c>
      <c r="H606">
        <v>603</v>
      </c>
      <c r="I606">
        <f t="shared" si="40"/>
        <v>20</v>
      </c>
      <c r="J606">
        <f t="shared" si="41"/>
        <v>0</v>
      </c>
      <c r="K606">
        <f t="shared" si="42"/>
        <v>7</v>
      </c>
      <c r="L606" t="str">
        <f t="shared" si="43"/>
        <v>Madison Malts</v>
      </c>
      <c r="M606" t="str">
        <f>IF($F606=0,"",VLOOKUP($F606,'Draft List'!$D$4:$G$1177,M$2,FALSE))</f>
        <v>RP</v>
      </c>
      <c r="N606" t="str">
        <f>IF($F606=0,"",VLOOKUP($F606,'Draft List'!$D$4:$G$1177,N$2,FALSE))</f>
        <v>Pedro</v>
      </c>
      <c r="O606" t="str">
        <f>IF($F606=0,"",VLOOKUP($F606,'Draft List'!$D$4:$G$1177,O$2,FALSE))</f>
        <v>Fernández</v>
      </c>
    </row>
    <row r="607" spans="1:15" x14ac:dyDescent="0.3">
      <c r="A607">
        <v>20</v>
      </c>
      <c r="B607">
        <v>0</v>
      </c>
      <c r="C607">
        <v>8</v>
      </c>
      <c r="D607" t="s">
        <v>271</v>
      </c>
      <c r="E607">
        <v>12</v>
      </c>
      <c r="F607">
        <v>8762</v>
      </c>
      <c r="G607" t="s">
        <v>330</v>
      </c>
      <c r="H607">
        <v>604</v>
      </c>
      <c r="I607">
        <f t="shared" si="40"/>
        <v>20</v>
      </c>
      <c r="J607">
        <f t="shared" si="41"/>
        <v>0</v>
      </c>
      <c r="K607">
        <f t="shared" si="42"/>
        <v>8</v>
      </c>
      <c r="L607" t="str">
        <f t="shared" si="43"/>
        <v>San Antonio Calzones of Laredo</v>
      </c>
      <c r="M607" t="str">
        <f>IF($F607=0,"",VLOOKUP($F607,'Draft List'!$D$4:$G$1177,M$2,FALSE))</f>
        <v>C</v>
      </c>
      <c r="N607" t="str">
        <f>IF($F607=0,"",VLOOKUP($F607,'Draft List'!$D$4:$G$1177,N$2,FALSE))</f>
        <v>Iván</v>
      </c>
      <c r="O607" t="str">
        <f>IF($F607=0,"",VLOOKUP($F607,'Draft List'!$D$4:$G$1177,O$2,FALSE))</f>
        <v>Peña</v>
      </c>
    </row>
    <row r="608" spans="1:15" x14ac:dyDescent="0.3">
      <c r="A608">
        <v>20</v>
      </c>
      <c r="B608">
        <v>0</v>
      </c>
      <c r="C608">
        <v>9</v>
      </c>
      <c r="D608" t="s">
        <v>833</v>
      </c>
      <c r="E608">
        <v>160</v>
      </c>
      <c r="F608">
        <v>14436</v>
      </c>
      <c r="G608" t="s">
        <v>330</v>
      </c>
      <c r="H608">
        <v>605</v>
      </c>
      <c r="I608">
        <f t="shared" si="40"/>
        <v>20</v>
      </c>
      <c r="J608">
        <f t="shared" si="41"/>
        <v>0</v>
      </c>
      <c r="K608">
        <f t="shared" si="42"/>
        <v>9</v>
      </c>
      <c r="L608" t="str">
        <f t="shared" si="43"/>
        <v>Niihama-shi Ghosts</v>
      </c>
      <c r="M608" t="str">
        <f>IF($F608=0,"",VLOOKUP($F608,'Draft List'!$D$4:$G$1177,M$2,FALSE))</f>
        <v>RP</v>
      </c>
      <c r="N608" t="str">
        <f>IF($F608=0,"",VLOOKUP($F608,'Draft List'!$D$4:$G$1177,N$2,FALSE))</f>
        <v>Riccardo</v>
      </c>
      <c r="O608" t="str">
        <f>IF($F608=0,"",VLOOKUP($F608,'Draft List'!$D$4:$G$1177,O$2,FALSE))</f>
        <v>Vroom</v>
      </c>
    </row>
    <row r="609" spans="1:15" x14ac:dyDescent="0.3">
      <c r="A609">
        <v>20</v>
      </c>
      <c r="B609">
        <v>0</v>
      </c>
      <c r="C609">
        <v>10</v>
      </c>
      <c r="D609" t="s">
        <v>835</v>
      </c>
      <c r="E609">
        <v>23</v>
      </c>
      <c r="F609">
        <v>11082</v>
      </c>
      <c r="G609" t="s">
        <v>330</v>
      </c>
      <c r="H609">
        <v>606</v>
      </c>
      <c r="I609">
        <f t="shared" si="40"/>
        <v>20</v>
      </c>
      <c r="J609">
        <f t="shared" si="41"/>
        <v>0</v>
      </c>
      <c r="K609">
        <f t="shared" si="42"/>
        <v>10</v>
      </c>
      <c r="L609" t="str">
        <f t="shared" si="43"/>
        <v>Tempe Knights</v>
      </c>
      <c r="M609" t="str">
        <f>IF($F609=0,"",VLOOKUP($F609,'Draft List'!$D$4:$G$1177,M$2,FALSE))</f>
        <v>RP</v>
      </c>
      <c r="N609" t="str">
        <f>IF($F609=0,"",VLOOKUP($F609,'Draft List'!$D$4:$G$1177,N$2,FALSE))</f>
        <v>Pablo</v>
      </c>
      <c r="O609" t="str">
        <f>IF($F609=0,"",VLOOKUP($F609,'Draft List'!$D$4:$G$1177,O$2,FALSE))</f>
        <v>Luna</v>
      </c>
    </row>
    <row r="610" spans="1:15" x14ac:dyDescent="0.3">
      <c r="A610">
        <v>20</v>
      </c>
      <c r="B610">
        <v>0</v>
      </c>
      <c r="C610">
        <v>11</v>
      </c>
      <c r="D610" t="s">
        <v>545</v>
      </c>
      <c r="E610">
        <v>2</v>
      </c>
      <c r="F610">
        <v>11378</v>
      </c>
      <c r="G610" t="s">
        <v>330</v>
      </c>
      <c r="H610">
        <v>607</v>
      </c>
      <c r="I610">
        <f t="shared" ref="I610:I631" si="44">INT(A610)</f>
        <v>20</v>
      </c>
      <c r="J610">
        <f t="shared" ref="J610:J631" si="45">B610</f>
        <v>0</v>
      </c>
      <c r="K610">
        <f t="shared" ref="K610:K631" si="46">C610</f>
        <v>11</v>
      </c>
      <c r="L610" t="str">
        <f t="shared" ref="L610:L631" si="47">D610</f>
        <v>Amsterdam Lions</v>
      </c>
      <c r="M610" t="str">
        <f>IF($F610=0,"",VLOOKUP($F610,'Draft List'!$D$4:$G$1177,M$2,FALSE))</f>
        <v>LF</v>
      </c>
      <c r="N610" t="str">
        <f>IF($F610=0,"",VLOOKUP($F610,'Draft List'!$D$4:$G$1177,N$2,FALSE))</f>
        <v>Toyoaki</v>
      </c>
      <c r="O610" t="str">
        <f>IF($F610=0,"",VLOOKUP($F610,'Draft List'!$D$4:$G$1177,O$2,FALSE))</f>
        <v>Ozaki</v>
      </c>
    </row>
    <row r="611" spans="1:15" x14ac:dyDescent="0.3">
      <c r="A611">
        <v>20</v>
      </c>
      <c r="B611">
        <v>0</v>
      </c>
      <c r="C611">
        <v>12</v>
      </c>
      <c r="D611" t="s">
        <v>552</v>
      </c>
      <c r="E611">
        <v>167</v>
      </c>
      <c r="F611">
        <v>7324</v>
      </c>
      <c r="G611" t="s">
        <v>330</v>
      </c>
      <c r="H611">
        <v>608</v>
      </c>
      <c r="I611">
        <f t="shared" si="44"/>
        <v>20</v>
      </c>
      <c r="J611">
        <f t="shared" si="45"/>
        <v>0</v>
      </c>
      <c r="K611">
        <f t="shared" si="46"/>
        <v>12</v>
      </c>
      <c r="L611" t="str">
        <f t="shared" si="47"/>
        <v>Okinawa Shisa</v>
      </c>
      <c r="M611" t="str">
        <f>IF($F611=0,"",VLOOKUP($F611,'Draft List'!$D$4:$G$1177,M$2,FALSE))</f>
        <v>RP</v>
      </c>
      <c r="N611" t="str">
        <f>IF($F611=0,"",VLOOKUP($F611,'Draft List'!$D$4:$G$1177,N$2,FALSE))</f>
        <v>Roy</v>
      </c>
      <c r="O611" t="str">
        <f>IF($F611=0,"",VLOOKUP($F611,'Draft List'!$D$4:$G$1177,O$2,FALSE))</f>
        <v>Rutledge</v>
      </c>
    </row>
    <row r="612" spans="1:15" x14ac:dyDescent="0.3">
      <c r="A612">
        <v>20</v>
      </c>
      <c r="B612">
        <v>0</v>
      </c>
      <c r="C612">
        <v>13</v>
      </c>
      <c r="D612" t="s">
        <v>547</v>
      </c>
      <c r="E612">
        <v>166</v>
      </c>
      <c r="F612">
        <v>6589</v>
      </c>
      <c r="G612" t="s">
        <v>330</v>
      </c>
      <c r="H612">
        <v>609</v>
      </c>
      <c r="I612">
        <f t="shared" si="44"/>
        <v>20</v>
      </c>
      <c r="J612">
        <f t="shared" si="45"/>
        <v>0</v>
      </c>
      <c r="K612">
        <f t="shared" si="46"/>
        <v>13</v>
      </c>
      <c r="L612" t="str">
        <f t="shared" si="47"/>
        <v>Toyama Wind Dancers</v>
      </c>
      <c r="M612" t="str">
        <f>IF($F612=0,"",VLOOKUP($F612,'Draft List'!$D$4:$G$1177,M$2,FALSE))</f>
        <v>SP</v>
      </c>
      <c r="N612" t="str">
        <f>IF($F612=0,"",VLOOKUP($F612,'Draft List'!$D$4:$G$1177,N$2,FALSE))</f>
        <v>Fletcher</v>
      </c>
      <c r="O612" t="str">
        <f>IF($F612=0,"",VLOOKUP($F612,'Draft List'!$D$4:$G$1177,O$2,FALSE))</f>
        <v>Bell</v>
      </c>
    </row>
    <row r="613" spans="1:15" x14ac:dyDescent="0.3">
      <c r="A613">
        <v>20</v>
      </c>
      <c r="B613">
        <v>0</v>
      </c>
      <c r="C613">
        <v>14</v>
      </c>
      <c r="D613" t="s">
        <v>255</v>
      </c>
      <c r="E613">
        <v>21</v>
      </c>
      <c r="F613">
        <v>7179</v>
      </c>
      <c r="G613" t="s">
        <v>330</v>
      </c>
      <c r="H613">
        <v>610</v>
      </c>
      <c r="I613">
        <f t="shared" si="44"/>
        <v>20</v>
      </c>
      <c r="J613">
        <f t="shared" si="45"/>
        <v>0</v>
      </c>
      <c r="K613">
        <f t="shared" si="46"/>
        <v>14</v>
      </c>
      <c r="L613" t="str">
        <f t="shared" si="47"/>
        <v>Palm Springs Codgers</v>
      </c>
      <c r="M613" t="str">
        <f>IF($F613=0,"",VLOOKUP($F613,'Draft List'!$D$4:$G$1177,M$2,FALSE))</f>
        <v>RP</v>
      </c>
      <c r="N613" t="str">
        <f>IF($F613=0,"",VLOOKUP($F613,'Draft List'!$D$4:$G$1177,N$2,FALSE))</f>
        <v>Bob</v>
      </c>
      <c r="O613" t="str">
        <f>IF($F613=0,"",VLOOKUP($F613,'Draft List'!$D$4:$G$1177,O$2,FALSE))</f>
        <v>Payne</v>
      </c>
    </row>
    <row r="614" spans="1:15" x14ac:dyDescent="0.3">
      <c r="A614">
        <v>20</v>
      </c>
      <c r="B614">
        <v>0</v>
      </c>
      <c r="C614">
        <v>15</v>
      </c>
      <c r="D614" t="s">
        <v>260</v>
      </c>
      <c r="E614">
        <v>3</v>
      </c>
      <c r="F614">
        <v>5569</v>
      </c>
      <c r="G614" t="s">
        <v>330</v>
      </c>
      <c r="H614">
        <v>611</v>
      </c>
      <c r="I614">
        <f t="shared" si="44"/>
        <v>20</v>
      </c>
      <c r="J614">
        <f t="shared" si="45"/>
        <v>0</v>
      </c>
      <c r="K614">
        <f t="shared" si="46"/>
        <v>15</v>
      </c>
      <c r="L614" t="str">
        <f t="shared" si="47"/>
        <v>London Underground</v>
      </c>
      <c r="M614" t="str">
        <f>IF($F614=0,"",VLOOKUP($F614,'Draft List'!$D$4:$G$1177,M$2,FALSE))</f>
        <v>LF</v>
      </c>
      <c r="N614" t="str">
        <f>IF($F614=0,"",VLOOKUP($F614,'Draft List'!$D$4:$G$1177,N$2,FALSE))</f>
        <v>Michael</v>
      </c>
      <c r="O614" t="str">
        <f>IF($F614=0,"",VLOOKUP($F614,'Draft List'!$D$4:$G$1177,O$2,FALSE))</f>
        <v>Richards</v>
      </c>
    </row>
    <row r="615" spans="1:15" x14ac:dyDescent="0.3">
      <c r="A615">
        <v>20</v>
      </c>
      <c r="B615">
        <v>0</v>
      </c>
      <c r="C615">
        <v>16</v>
      </c>
      <c r="D615" t="s">
        <v>253</v>
      </c>
      <c r="E615">
        <v>22</v>
      </c>
      <c r="F615">
        <v>5200</v>
      </c>
      <c r="G615" t="s">
        <v>330</v>
      </c>
      <c r="H615">
        <v>612</v>
      </c>
      <c r="I615">
        <f t="shared" si="44"/>
        <v>20</v>
      </c>
      <c r="J615">
        <f t="shared" si="45"/>
        <v>0</v>
      </c>
      <c r="K615">
        <f t="shared" si="46"/>
        <v>16</v>
      </c>
      <c r="L615" t="str">
        <f t="shared" si="47"/>
        <v>Reno Zephyrs</v>
      </c>
      <c r="M615" t="str">
        <f>IF($F615=0,"",VLOOKUP($F615,'Draft List'!$D$4:$G$1177,M$2,FALSE))</f>
        <v>SP</v>
      </c>
      <c r="N615" t="str">
        <f>IF($F615=0,"",VLOOKUP($F615,'Draft List'!$D$4:$G$1177,N$2,FALSE))</f>
        <v>Byron</v>
      </c>
      <c r="O615" t="str">
        <f>IF($F615=0,"",VLOOKUP($F615,'Draft List'!$D$4:$G$1177,O$2,FALSE))</f>
        <v>Green</v>
      </c>
    </row>
    <row r="616" spans="1:15" x14ac:dyDescent="0.3">
      <c r="A616">
        <v>20</v>
      </c>
      <c r="B616">
        <v>0</v>
      </c>
      <c r="C616">
        <v>17</v>
      </c>
      <c r="D616" t="s">
        <v>252</v>
      </c>
      <c r="E616">
        <v>19</v>
      </c>
      <c r="F616">
        <v>12284</v>
      </c>
      <c r="G616" t="s">
        <v>330</v>
      </c>
      <c r="H616">
        <v>613</v>
      </c>
      <c r="I616">
        <f t="shared" si="44"/>
        <v>20</v>
      </c>
      <c r="J616">
        <f t="shared" si="45"/>
        <v>0</v>
      </c>
      <c r="K616">
        <f t="shared" si="46"/>
        <v>17</v>
      </c>
      <c r="L616" t="str">
        <f t="shared" si="47"/>
        <v>Aurora Borealis</v>
      </c>
      <c r="M616" t="str">
        <f>IF($F616=0,"",VLOOKUP($F616,'Draft List'!$D$4:$G$1177,M$2,FALSE))</f>
        <v>RP</v>
      </c>
      <c r="N616" t="str">
        <f>IF($F616=0,"",VLOOKUP($F616,'Draft List'!$D$4:$G$1177,N$2,FALSE))</f>
        <v>Aarnoud</v>
      </c>
      <c r="O616" t="str">
        <f>IF($F616=0,"",VLOOKUP($F616,'Draft List'!$D$4:$G$1177,O$2,FALSE))</f>
        <v>Jens</v>
      </c>
    </row>
    <row r="617" spans="1:15" x14ac:dyDescent="0.3">
      <c r="A617">
        <v>20</v>
      </c>
      <c r="B617">
        <v>0</v>
      </c>
      <c r="C617">
        <v>18</v>
      </c>
      <c r="D617" t="s">
        <v>262</v>
      </c>
      <c r="E617">
        <v>14</v>
      </c>
      <c r="F617">
        <v>16869</v>
      </c>
      <c r="G617" t="s">
        <v>330</v>
      </c>
      <c r="H617">
        <v>614</v>
      </c>
      <c r="I617">
        <f t="shared" si="44"/>
        <v>20</v>
      </c>
      <c r="J617">
        <f t="shared" si="45"/>
        <v>0</v>
      </c>
      <c r="K617">
        <f t="shared" si="46"/>
        <v>18</v>
      </c>
      <c r="L617" t="str">
        <f t="shared" si="47"/>
        <v>Crystal Lake Sandgnats</v>
      </c>
      <c r="M617" t="str">
        <f>IF($F617=0,"",VLOOKUP($F617,'Draft List'!$D$4:$G$1177,M$2,FALSE))</f>
        <v>SS</v>
      </c>
      <c r="N617" t="str">
        <f>IF($F617=0,"",VLOOKUP($F617,'Draft List'!$D$4:$G$1177,N$2,FALSE))</f>
        <v>Rob</v>
      </c>
      <c r="O617" t="str">
        <f>IF($F617=0,"",VLOOKUP($F617,'Draft List'!$D$4:$G$1177,O$2,FALSE))</f>
        <v>Robbins</v>
      </c>
    </row>
    <row r="618" spans="1:15" x14ac:dyDescent="0.3">
      <c r="A618">
        <v>20</v>
      </c>
      <c r="B618">
        <v>0</v>
      </c>
      <c r="C618">
        <v>19</v>
      </c>
      <c r="D618" t="s">
        <v>256</v>
      </c>
      <c r="E618">
        <v>17</v>
      </c>
      <c r="F618">
        <v>9976</v>
      </c>
      <c r="G618" t="s">
        <v>330</v>
      </c>
      <c r="H618">
        <v>615</v>
      </c>
      <c r="I618">
        <f t="shared" si="44"/>
        <v>20</v>
      </c>
      <c r="J618">
        <f t="shared" si="45"/>
        <v>0</v>
      </c>
      <c r="K618">
        <f t="shared" si="46"/>
        <v>19</v>
      </c>
      <c r="L618" t="str">
        <f t="shared" si="47"/>
        <v>Kalamazoo Badgers</v>
      </c>
      <c r="M618" t="str">
        <f>IF($F618=0,"",VLOOKUP($F618,'Draft List'!$D$4:$G$1177,M$2,FALSE))</f>
        <v>RP</v>
      </c>
      <c r="N618" t="str">
        <f>IF($F618=0,"",VLOOKUP($F618,'Draft List'!$D$4:$G$1177,N$2,FALSE))</f>
        <v>Chet</v>
      </c>
      <c r="O618" t="str">
        <f>IF($F618=0,"",VLOOKUP($F618,'Draft List'!$D$4:$G$1177,O$2,FALSE))</f>
        <v>Brooks</v>
      </c>
    </row>
    <row r="619" spans="1:15" x14ac:dyDescent="0.3">
      <c r="A619">
        <v>20</v>
      </c>
      <c r="B619">
        <v>0</v>
      </c>
      <c r="C619">
        <v>20</v>
      </c>
      <c r="D619" t="s">
        <v>266</v>
      </c>
      <c r="E619">
        <v>8</v>
      </c>
      <c r="F619">
        <v>5071</v>
      </c>
      <c r="G619" t="s">
        <v>330</v>
      </c>
      <c r="H619">
        <v>616</v>
      </c>
      <c r="I619">
        <f t="shared" si="44"/>
        <v>20</v>
      </c>
      <c r="J619">
        <f t="shared" si="45"/>
        <v>0</v>
      </c>
      <c r="K619">
        <f t="shared" si="46"/>
        <v>20</v>
      </c>
      <c r="L619" t="str">
        <f t="shared" si="47"/>
        <v>New Orleans Trendsetters</v>
      </c>
      <c r="M619" t="str">
        <f>IF($F619=0,"",VLOOKUP($F619,'Draft List'!$D$4:$G$1177,M$2,FALSE))</f>
        <v>1B</v>
      </c>
      <c r="N619" t="str">
        <f>IF($F619=0,"",VLOOKUP($F619,'Draft List'!$D$4:$G$1177,N$2,FALSE))</f>
        <v>Jeff</v>
      </c>
      <c r="O619" t="str">
        <f>IF($F619=0,"",VLOOKUP($F619,'Draft List'!$D$4:$G$1177,O$2,FALSE))</f>
        <v>Lane</v>
      </c>
    </row>
    <row r="620" spans="1:15" x14ac:dyDescent="0.3">
      <c r="A620">
        <v>20</v>
      </c>
      <c r="B620">
        <v>0</v>
      </c>
      <c r="C620">
        <v>21</v>
      </c>
      <c r="D620" t="s">
        <v>836</v>
      </c>
      <c r="E620">
        <v>9</v>
      </c>
      <c r="F620">
        <v>11035</v>
      </c>
      <c r="G620" t="s">
        <v>330</v>
      </c>
      <c r="H620">
        <v>617</v>
      </c>
      <c r="I620">
        <f t="shared" si="44"/>
        <v>20</v>
      </c>
      <c r="J620">
        <f t="shared" si="45"/>
        <v>0</v>
      </c>
      <c r="K620">
        <f t="shared" si="46"/>
        <v>21</v>
      </c>
      <c r="L620" t="str">
        <f t="shared" si="47"/>
        <v>Florida Farstriders</v>
      </c>
      <c r="M620" t="str">
        <f>IF($F620=0,"",VLOOKUP($F620,'Draft List'!$D$4:$G$1177,M$2,FALSE))</f>
        <v>RP</v>
      </c>
      <c r="N620" t="str">
        <f>IF($F620=0,"",VLOOKUP($F620,'Draft List'!$D$4:$G$1177,N$2,FALSE))</f>
        <v>Kick</v>
      </c>
      <c r="O620" t="str">
        <f>IF($F620=0,"",VLOOKUP($F620,'Draft List'!$D$4:$G$1177,O$2,FALSE))</f>
        <v>van Dongen</v>
      </c>
    </row>
    <row r="621" spans="1:15" x14ac:dyDescent="0.3">
      <c r="A621">
        <v>20</v>
      </c>
      <c r="B621">
        <v>0</v>
      </c>
      <c r="C621">
        <v>22</v>
      </c>
      <c r="D621" t="s">
        <v>264</v>
      </c>
      <c r="E621">
        <v>20</v>
      </c>
      <c r="F621">
        <v>6385</v>
      </c>
      <c r="G621" t="s">
        <v>330</v>
      </c>
      <c r="H621">
        <v>618</v>
      </c>
      <c r="I621">
        <f t="shared" si="44"/>
        <v>20</v>
      </c>
      <c r="J621">
        <f t="shared" si="45"/>
        <v>0</v>
      </c>
      <c r="K621">
        <f t="shared" si="46"/>
        <v>22</v>
      </c>
      <c r="L621" t="str">
        <f t="shared" si="47"/>
        <v>Bakersfield Bears</v>
      </c>
      <c r="M621" t="str">
        <f>IF($F621=0,"",VLOOKUP($F621,'Draft List'!$D$4:$G$1177,M$2,FALSE))</f>
        <v>RP</v>
      </c>
      <c r="N621" t="str">
        <f>IF($F621=0,"",VLOOKUP($F621,'Draft List'!$D$4:$G$1177,N$2,FALSE))</f>
        <v>Mitchell</v>
      </c>
      <c r="O621" t="str">
        <f>IF($F621=0,"",VLOOKUP($F621,'Draft List'!$D$4:$G$1177,O$2,FALSE))</f>
        <v>Koot</v>
      </c>
    </row>
    <row r="622" spans="1:15" x14ac:dyDescent="0.3">
      <c r="A622">
        <v>20</v>
      </c>
      <c r="B622">
        <v>0</v>
      </c>
      <c r="C622">
        <v>23</v>
      </c>
      <c r="D622" t="s">
        <v>267</v>
      </c>
      <c r="E622">
        <v>16</v>
      </c>
      <c r="F622">
        <v>16427</v>
      </c>
      <c r="G622" t="s">
        <v>330</v>
      </c>
      <c r="H622">
        <v>619</v>
      </c>
      <c r="I622">
        <f t="shared" si="44"/>
        <v>20</v>
      </c>
      <c r="J622">
        <f t="shared" si="45"/>
        <v>0</v>
      </c>
      <c r="K622">
        <f t="shared" si="46"/>
        <v>23</v>
      </c>
      <c r="L622" t="str">
        <f t="shared" si="47"/>
        <v>Fargo Dinosaurs</v>
      </c>
      <c r="M622" t="str">
        <f>IF($F622=0,"",VLOOKUP($F622,'Draft List'!$D$4:$G$1177,M$2,FALSE))</f>
        <v>LF</v>
      </c>
      <c r="N622" t="str">
        <f>IF($F622=0,"",VLOOKUP($F622,'Draft List'!$D$4:$G$1177,N$2,FALSE))</f>
        <v>Anthony</v>
      </c>
      <c r="O622" t="str">
        <f>IF($F622=0,"",VLOOKUP($F622,'Draft List'!$D$4:$G$1177,O$2,FALSE))</f>
        <v>Moggs</v>
      </c>
    </row>
    <row r="623" spans="1:15" x14ac:dyDescent="0.3">
      <c r="A623">
        <v>20</v>
      </c>
      <c r="B623">
        <v>0</v>
      </c>
      <c r="C623">
        <v>24</v>
      </c>
      <c r="D623" t="s">
        <v>551</v>
      </c>
      <c r="E623">
        <v>18</v>
      </c>
      <c r="F623">
        <v>9902</v>
      </c>
      <c r="G623" t="s">
        <v>330</v>
      </c>
      <c r="H623">
        <v>620</v>
      </c>
      <c r="I623">
        <f t="shared" si="44"/>
        <v>20</v>
      </c>
      <c r="J623">
        <f t="shared" si="45"/>
        <v>0</v>
      </c>
      <c r="K623">
        <f t="shared" si="46"/>
        <v>24</v>
      </c>
      <c r="L623" t="str">
        <f t="shared" si="47"/>
        <v>Hartford Harpoon</v>
      </c>
      <c r="M623" t="str">
        <f>IF($F623=0,"",VLOOKUP($F623,'Draft List'!$D$4:$G$1177,M$2,FALSE))</f>
        <v>RF</v>
      </c>
      <c r="N623" t="str">
        <f>IF($F623=0,"",VLOOKUP($F623,'Draft List'!$D$4:$G$1177,N$2,FALSE))</f>
        <v>Roy</v>
      </c>
      <c r="O623" t="str">
        <f>IF($F623=0,"",VLOOKUP($F623,'Draft List'!$D$4:$G$1177,O$2,FALSE))</f>
        <v>McBride</v>
      </c>
    </row>
    <row r="624" spans="1:15" x14ac:dyDescent="0.3">
      <c r="A624">
        <v>20</v>
      </c>
      <c r="B624">
        <v>0</v>
      </c>
      <c r="C624">
        <v>25</v>
      </c>
      <c r="D624" t="s">
        <v>544</v>
      </c>
      <c r="E624">
        <v>162</v>
      </c>
      <c r="F624">
        <v>9597</v>
      </c>
      <c r="G624" t="s">
        <v>330</v>
      </c>
      <c r="H624">
        <v>621</v>
      </c>
      <c r="I624">
        <f t="shared" si="44"/>
        <v>20</v>
      </c>
      <c r="J624">
        <f t="shared" si="45"/>
        <v>0</v>
      </c>
      <c r="K624">
        <f t="shared" si="46"/>
        <v>25</v>
      </c>
      <c r="L624" t="str">
        <f t="shared" si="47"/>
        <v>San Juan Coqui</v>
      </c>
      <c r="M624" t="str">
        <f>IF($F624=0,"",VLOOKUP($F624,'Draft List'!$D$4:$G$1177,M$2,FALSE))</f>
        <v>C</v>
      </c>
      <c r="N624" t="str">
        <f>IF($F624=0,"",VLOOKUP($F624,'Draft List'!$D$4:$G$1177,N$2,FALSE))</f>
        <v>Juan Jose</v>
      </c>
      <c r="O624" t="str">
        <f>IF($F624=0,"",VLOOKUP($F624,'Draft List'!$D$4:$G$1177,O$2,FALSE))</f>
        <v>Hinojosa</v>
      </c>
    </row>
    <row r="625" spans="1:15" x14ac:dyDescent="0.3">
      <c r="A625">
        <v>20</v>
      </c>
      <c r="B625">
        <v>0</v>
      </c>
      <c r="C625">
        <v>26</v>
      </c>
      <c r="D625" t="s">
        <v>549</v>
      </c>
      <c r="E625">
        <v>163</v>
      </c>
      <c r="F625">
        <v>7075</v>
      </c>
      <c r="G625" t="s">
        <v>330</v>
      </c>
      <c r="H625">
        <v>622</v>
      </c>
      <c r="I625">
        <f t="shared" si="44"/>
        <v>20</v>
      </c>
      <c r="J625">
        <f t="shared" si="45"/>
        <v>0</v>
      </c>
      <c r="K625">
        <f t="shared" si="46"/>
        <v>26</v>
      </c>
      <c r="L625" t="str">
        <f t="shared" si="47"/>
        <v>Havana Leones</v>
      </c>
      <c r="M625" t="str">
        <f>IF($F625=0,"",VLOOKUP($F625,'Draft List'!$D$4:$G$1177,M$2,FALSE))</f>
        <v>SP</v>
      </c>
      <c r="N625" t="str">
        <f>IF($F625=0,"",VLOOKUP($F625,'Draft List'!$D$4:$G$1177,N$2,FALSE))</f>
        <v>Mitch</v>
      </c>
      <c r="O625" t="str">
        <f>IF($F625=0,"",VLOOKUP($F625,'Draft List'!$D$4:$G$1177,O$2,FALSE))</f>
        <v>Marks</v>
      </c>
    </row>
    <row r="626" spans="1:15" x14ac:dyDescent="0.3">
      <c r="A626">
        <v>20</v>
      </c>
      <c r="B626">
        <v>0</v>
      </c>
      <c r="C626">
        <v>27</v>
      </c>
      <c r="D626" t="s">
        <v>548</v>
      </c>
      <c r="E626">
        <v>159</v>
      </c>
      <c r="F626">
        <v>5484</v>
      </c>
      <c r="G626" t="s">
        <v>330</v>
      </c>
      <c r="H626">
        <v>623</v>
      </c>
      <c r="I626">
        <f t="shared" si="44"/>
        <v>20</v>
      </c>
      <c r="J626">
        <f t="shared" si="45"/>
        <v>0</v>
      </c>
      <c r="K626">
        <f t="shared" si="46"/>
        <v>27</v>
      </c>
      <c r="L626" t="str">
        <f t="shared" si="47"/>
        <v>Neo-Tokyo Akira</v>
      </c>
      <c r="M626" t="str">
        <f>IF($F626=0,"",VLOOKUP($F626,'Draft List'!$D$4:$G$1177,M$2,FALSE))</f>
        <v>CF</v>
      </c>
      <c r="N626" t="str">
        <f>IF($F626=0,"",VLOOKUP($F626,'Draft List'!$D$4:$G$1177,N$2,FALSE))</f>
        <v>Andy</v>
      </c>
      <c r="O626" t="str">
        <f>IF($F626=0,"",VLOOKUP($F626,'Draft List'!$D$4:$G$1177,O$2,FALSE))</f>
        <v>Shaw</v>
      </c>
    </row>
    <row r="627" spans="1:15" x14ac:dyDescent="0.3">
      <c r="A627">
        <v>20</v>
      </c>
      <c r="B627">
        <v>0</v>
      </c>
      <c r="C627">
        <v>28</v>
      </c>
      <c r="D627" t="s">
        <v>261</v>
      </c>
      <c r="E627">
        <v>1</v>
      </c>
      <c r="F627">
        <v>11541</v>
      </c>
      <c r="G627" t="s">
        <v>330</v>
      </c>
      <c r="H627">
        <v>624</v>
      </c>
      <c r="I627">
        <f t="shared" si="44"/>
        <v>20</v>
      </c>
      <c r="J627">
        <f t="shared" si="45"/>
        <v>0</v>
      </c>
      <c r="K627">
        <f t="shared" si="46"/>
        <v>28</v>
      </c>
      <c r="L627" t="str">
        <f t="shared" si="47"/>
        <v>Arlington Bureaucrats</v>
      </c>
      <c r="M627" t="str">
        <f>IF($F627=0,"",VLOOKUP($F627,'Draft List'!$D$4:$G$1177,M$2,FALSE))</f>
        <v>C</v>
      </c>
      <c r="N627" t="str">
        <f>IF($F627=0,"",VLOOKUP($F627,'Draft List'!$D$4:$G$1177,N$2,FALSE))</f>
        <v>Ed</v>
      </c>
      <c r="O627" t="str">
        <f>IF($F627=0,"",VLOOKUP($F627,'Draft List'!$D$4:$G$1177,O$2,FALSE))</f>
        <v>Chase</v>
      </c>
    </row>
    <row r="628" spans="1:15" x14ac:dyDescent="0.3">
      <c r="A628">
        <v>20</v>
      </c>
      <c r="B628">
        <v>0</v>
      </c>
      <c r="C628">
        <v>29</v>
      </c>
      <c r="D628" t="s">
        <v>259</v>
      </c>
      <c r="E628">
        <v>10</v>
      </c>
      <c r="F628">
        <v>5075</v>
      </c>
      <c r="G628" t="s">
        <v>330</v>
      </c>
      <c r="H628">
        <v>625</v>
      </c>
      <c r="I628">
        <f t="shared" si="44"/>
        <v>20</v>
      </c>
      <c r="J628">
        <f t="shared" si="45"/>
        <v>0</v>
      </c>
      <c r="K628">
        <f t="shared" si="46"/>
        <v>29</v>
      </c>
      <c r="L628" t="str">
        <f t="shared" si="47"/>
        <v>Kentucky Thoroughbreds</v>
      </c>
      <c r="M628" t="str">
        <f>IF($F628=0,"",VLOOKUP($F628,'Draft List'!$D$4:$G$1177,M$2,FALSE))</f>
        <v>SP</v>
      </c>
      <c r="N628" t="str">
        <f>IF($F628=0,"",VLOOKUP($F628,'Draft List'!$D$4:$G$1177,N$2,FALSE))</f>
        <v>Scotty</v>
      </c>
      <c r="O628" t="str">
        <f>IF($F628=0,"",VLOOKUP($F628,'Draft List'!$D$4:$G$1177,O$2,FALSE))</f>
        <v>Carter</v>
      </c>
    </row>
    <row r="629" spans="1:15" x14ac:dyDescent="0.3">
      <c r="A629">
        <v>20</v>
      </c>
      <c r="B629">
        <v>0</v>
      </c>
      <c r="C629">
        <v>30</v>
      </c>
      <c r="D629" t="s">
        <v>258</v>
      </c>
      <c r="E629">
        <v>11</v>
      </c>
      <c r="F629">
        <v>6694</v>
      </c>
      <c r="G629" t="s">
        <v>330</v>
      </c>
      <c r="H629">
        <v>626</v>
      </c>
      <c r="I629">
        <f t="shared" si="44"/>
        <v>20</v>
      </c>
      <c r="J629">
        <f t="shared" si="45"/>
        <v>0</v>
      </c>
      <c r="K629">
        <f t="shared" si="46"/>
        <v>30</v>
      </c>
      <c r="L629" t="str">
        <f t="shared" si="47"/>
        <v>West Virginia Alleghenies</v>
      </c>
      <c r="M629" t="str">
        <f>IF($F629=0,"",VLOOKUP($F629,'Draft List'!$D$4:$G$1177,M$2,FALSE))</f>
        <v>SP</v>
      </c>
      <c r="N629" t="str">
        <f>IF($F629=0,"",VLOOKUP($F629,'Draft List'!$D$4:$G$1177,N$2,FALSE))</f>
        <v>Esteban</v>
      </c>
      <c r="O629" t="str">
        <f>IF($F629=0,"",VLOOKUP($F629,'Draft List'!$D$4:$G$1177,O$2,FALSE))</f>
        <v>Reyna</v>
      </c>
    </row>
    <row r="630" spans="1:15" x14ac:dyDescent="0.3">
      <c r="A630">
        <v>20</v>
      </c>
      <c r="B630">
        <v>0</v>
      </c>
      <c r="C630">
        <v>31</v>
      </c>
      <c r="D630" t="s">
        <v>835</v>
      </c>
      <c r="E630">
        <v>23</v>
      </c>
      <c r="F630">
        <v>12966</v>
      </c>
      <c r="G630" t="s">
        <v>330</v>
      </c>
      <c r="H630">
        <v>627</v>
      </c>
      <c r="I630">
        <f t="shared" si="44"/>
        <v>20</v>
      </c>
      <c r="J630">
        <f t="shared" si="45"/>
        <v>0</v>
      </c>
      <c r="K630">
        <f t="shared" si="46"/>
        <v>31</v>
      </c>
      <c r="L630" t="str">
        <f t="shared" si="47"/>
        <v>Tempe Knights</v>
      </c>
      <c r="M630" t="str">
        <f>IF($F630=0,"",VLOOKUP($F630,'Draft List'!$D$4:$G$1177,M$2,FALSE))</f>
        <v>RP</v>
      </c>
      <c r="N630" t="str">
        <f>IF($F630=0,"",VLOOKUP($F630,'Draft List'!$D$4:$G$1177,N$2,FALSE))</f>
        <v>Adam</v>
      </c>
      <c r="O630" t="str">
        <f>IF($F630=0,"",VLOOKUP($F630,'Draft List'!$D$4:$G$1177,O$2,FALSE))</f>
        <v>Kirbishly</v>
      </c>
    </row>
    <row r="631" spans="1:15" x14ac:dyDescent="0.3">
      <c r="A631">
        <v>20</v>
      </c>
      <c r="B631">
        <v>0</v>
      </c>
      <c r="C631">
        <v>32</v>
      </c>
      <c r="D631" t="s">
        <v>833</v>
      </c>
      <c r="E631">
        <v>160</v>
      </c>
      <c r="F631">
        <v>8769</v>
      </c>
      <c r="G631" t="s">
        <v>330</v>
      </c>
      <c r="H631">
        <v>628</v>
      </c>
      <c r="I631">
        <f t="shared" si="44"/>
        <v>20</v>
      </c>
      <c r="J631">
        <f t="shared" si="45"/>
        <v>0</v>
      </c>
      <c r="K631">
        <f t="shared" si="46"/>
        <v>32</v>
      </c>
      <c r="L631" t="str">
        <f t="shared" si="47"/>
        <v>Niihama-shi Ghosts</v>
      </c>
      <c r="M631" t="str">
        <f>IF($F631=0,"",VLOOKUP($F631,'Draft List'!$D$4:$G$1177,M$2,FALSE))</f>
        <v>RP</v>
      </c>
      <c r="N631" t="str">
        <f>IF($F631=0,"",VLOOKUP($F631,'Draft List'!$D$4:$G$1177,N$2,FALSE))</f>
        <v>Ismael</v>
      </c>
      <c r="O631" t="str">
        <f>IF($F631=0,"",VLOOKUP($F631,'Draft List'!$D$4:$G$1177,O$2,FALSE))</f>
        <v>Gorro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T10" sqref="T10"/>
    </sheetView>
  </sheetViews>
  <sheetFormatPr defaultRowHeight="14.4" x14ac:dyDescent="0.3"/>
  <cols>
    <col min="1" max="1" width="8.44140625" customWidth="1"/>
    <col min="2" max="2" width="4.5546875" hidden="1" customWidth="1"/>
    <col min="3" max="3" width="5.33203125" hidden="1" customWidth="1"/>
    <col min="4" max="4" width="6" bestFit="1" customWidth="1"/>
    <col min="5" max="5" width="4.109375" style="10" bestFit="1" customWidth="1"/>
    <col min="6" max="6" width="19.109375" style="11" bestFit="1" customWidth="1"/>
    <col min="7" max="7" width="4.44140625" style="11" bestFit="1" customWidth="1"/>
    <col min="8" max="8" width="2.109375" style="11" bestFit="1" customWidth="1"/>
    <col min="9" max="9" width="2.109375" style="6" bestFit="1" customWidth="1"/>
    <col min="10" max="10" width="9.5546875" bestFit="1" customWidth="1"/>
    <col min="11" max="11" width="9.5546875" style="6" bestFit="1" customWidth="1"/>
    <col min="12" max="12" width="4.44140625" bestFit="1" customWidth="1"/>
    <col min="13" max="13" width="5" bestFit="1" customWidth="1"/>
    <col min="14" max="14" width="4.88671875" bestFit="1" customWidth="1"/>
    <col min="15" max="15" width="11.109375" bestFit="1" customWidth="1"/>
    <col min="16" max="16" width="4.44140625" style="6" bestFit="1" customWidth="1"/>
    <col min="17" max="17" width="6.5546875" bestFit="1" customWidth="1"/>
    <col min="18" max="18" width="6.6640625" style="6" bestFit="1" customWidth="1"/>
    <col min="19" max="19" width="11.5546875" bestFit="1" customWidth="1"/>
    <col min="20" max="20" width="7" style="6" bestFit="1" customWidth="1"/>
    <col min="23" max="23" width="9.109375" style="6"/>
  </cols>
  <sheetData>
    <row r="1" spans="1:31" x14ac:dyDescent="0.3">
      <c r="D1">
        <v>2</v>
      </c>
      <c r="E1" s="10">
        <v>3</v>
      </c>
      <c r="F1" s="11">
        <v>4</v>
      </c>
      <c r="G1" s="11">
        <v>5</v>
      </c>
      <c r="H1" s="11">
        <v>6</v>
      </c>
      <c r="I1" s="6">
        <v>7</v>
      </c>
      <c r="J1">
        <v>10</v>
      </c>
      <c r="K1" s="6">
        <v>11</v>
      </c>
      <c r="L1">
        <v>17</v>
      </c>
      <c r="M1">
        <v>18</v>
      </c>
      <c r="N1">
        <v>19</v>
      </c>
      <c r="O1">
        <v>20</v>
      </c>
      <c r="P1" s="6">
        <v>21</v>
      </c>
      <c r="Q1">
        <v>41</v>
      </c>
      <c r="R1" s="6">
        <v>42</v>
      </c>
      <c r="S1">
        <v>36</v>
      </c>
      <c r="T1" s="6">
        <v>46</v>
      </c>
      <c r="X1">
        <v>3</v>
      </c>
      <c r="Y1">
        <v>4</v>
      </c>
      <c r="Z1">
        <v>6</v>
      </c>
      <c r="AA1">
        <v>7</v>
      </c>
      <c r="AB1" t="s">
        <v>225</v>
      </c>
      <c r="AC1" t="e">
        <f>AVERAGE(AC5:AC105)</f>
        <v>#DIV/0!</v>
      </c>
    </row>
    <row r="2" spans="1:31" x14ac:dyDescent="0.3">
      <c r="D2">
        <v>2</v>
      </c>
      <c r="E2" s="10">
        <v>3</v>
      </c>
      <c r="F2" s="11">
        <v>4</v>
      </c>
      <c r="G2" s="11">
        <v>5</v>
      </c>
      <c r="H2" s="11">
        <v>6</v>
      </c>
      <c r="I2" s="6">
        <v>7</v>
      </c>
      <c r="J2">
        <v>10</v>
      </c>
      <c r="K2" s="6">
        <v>11</v>
      </c>
      <c r="L2">
        <v>15</v>
      </c>
      <c r="M2">
        <v>16</v>
      </c>
      <c r="N2">
        <v>17</v>
      </c>
      <c r="O2">
        <v>42</v>
      </c>
      <c r="P2" s="6">
        <v>43</v>
      </c>
      <c r="Q2">
        <v>51</v>
      </c>
      <c r="R2" s="6">
        <v>52</v>
      </c>
      <c r="S2">
        <v>45</v>
      </c>
      <c r="T2" s="6">
        <v>56</v>
      </c>
    </row>
    <row r="3" spans="1:31" x14ac:dyDescent="0.3">
      <c r="L3" t="s">
        <v>226</v>
      </c>
      <c r="M3" t="s">
        <v>227</v>
      </c>
      <c r="N3" t="s">
        <v>228</v>
      </c>
      <c r="O3" t="s">
        <v>229</v>
      </c>
      <c r="P3" s="6" t="s">
        <v>230</v>
      </c>
      <c r="S3" s="9">
        <v>2000000</v>
      </c>
      <c r="X3">
        <v>24</v>
      </c>
      <c r="Y3">
        <v>8</v>
      </c>
      <c r="AB3" t="s">
        <v>231</v>
      </c>
      <c r="AC3" t="e">
        <f>MEDIAN(AC5:AC105)</f>
        <v>#NUM!</v>
      </c>
    </row>
    <row r="4" spans="1:31" s="4" customFormat="1" x14ac:dyDescent="0.3">
      <c r="A4" s="4" t="s">
        <v>224</v>
      </c>
      <c r="B4" s="4" t="s">
        <v>247</v>
      </c>
      <c r="C4" s="4" t="s">
        <v>232</v>
      </c>
      <c r="D4" s="4" t="s">
        <v>223</v>
      </c>
      <c r="E4" s="12" t="s">
        <v>125</v>
      </c>
      <c r="F4" s="13" t="s">
        <v>1</v>
      </c>
      <c r="G4" s="13" t="s">
        <v>2</v>
      </c>
      <c r="H4" s="13" t="s">
        <v>3</v>
      </c>
      <c r="I4" s="7" t="s">
        <v>4</v>
      </c>
      <c r="J4" s="4" t="s">
        <v>6</v>
      </c>
      <c r="K4" s="7" t="s">
        <v>7</v>
      </c>
      <c r="L4" s="4" t="s">
        <v>233</v>
      </c>
      <c r="M4" s="4" t="s">
        <v>234</v>
      </c>
      <c r="N4" s="4" t="s">
        <v>226</v>
      </c>
      <c r="O4" s="4" t="s">
        <v>96</v>
      </c>
      <c r="P4" s="7" t="s">
        <v>235</v>
      </c>
      <c r="Q4" s="4" t="s">
        <v>97</v>
      </c>
      <c r="R4" s="7" t="s">
        <v>98</v>
      </c>
      <c r="S4" s="4" t="s">
        <v>236</v>
      </c>
      <c r="T4" s="7" t="s">
        <v>102</v>
      </c>
      <c r="U4" s="4" t="s">
        <v>237</v>
      </c>
      <c r="V4" s="4" t="s">
        <v>238</v>
      </c>
      <c r="W4" s="7" t="s">
        <v>239</v>
      </c>
      <c r="X4" s="4" t="s">
        <v>240</v>
      </c>
      <c r="Y4" s="4" t="s">
        <v>241</v>
      </c>
      <c r="Z4" s="4" t="s">
        <v>242</v>
      </c>
      <c r="AA4" s="4" t="s">
        <v>243</v>
      </c>
      <c r="AB4" s="4" t="s">
        <v>244</v>
      </c>
      <c r="AC4" s="4" t="s">
        <v>104</v>
      </c>
      <c r="AD4" s="4" t="s">
        <v>245</v>
      </c>
      <c r="AE4" s="4" t="s">
        <v>246</v>
      </c>
    </row>
    <row r="5" spans="1:31" s="19" customFormat="1" x14ac:dyDescent="0.3">
      <c r="A5" s="19" t="s">
        <v>291</v>
      </c>
      <c r="B5" s="19">
        <f t="shared" ref="B5:B19" si="0">COUNTIF($A$5:$A$20,A5)</f>
        <v>1</v>
      </c>
      <c r="C5" s="19" t="str">
        <f t="shared" ref="C5:C19" si="1">IF(OR(MID(A5,1,2)="SP",MID(A5,1,2)="MR",MID(A5,1,2)="CL",MID(A5,1,2)="RP"),"P","B")</f>
        <v>P</v>
      </c>
      <c r="D5" s="15" t="e">
        <f>IF($C5="B",VLOOKUP($A5,Bat!$A$4:$BG$1500,D$1,FALSE),VLOOKUP($A5,Pit!$A$4:$BA$1686,D$2,FALSE))</f>
        <v>#N/A</v>
      </c>
      <c r="E5" s="14" t="e">
        <f>IF($C5="B",VLOOKUP($A5,Bat!$A$4:$BG$1500,E$1,FALSE),VLOOKUP($A5,Pit!$A$4:$BA$1686,E$2,FALSE))</f>
        <v>#N/A</v>
      </c>
      <c r="F5" s="14" t="e">
        <f>IF($C5="B",VLOOKUP($A5,Bat!$A$4:$BG$1500,F$1,FALSE),VLOOKUP($A5,Pit!$A$4:$BA$1686,F$2,FALSE))</f>
        <v>#N/A</v>
      </c>
      <c r="G5" s="14" t="e">
        <f>IF($C5="B",VLOOKUP($A5,Bat!$A$4:$BG$1500,G$1,FALSE),VLOOKUP($A5,Pit!$A$4:$BA$1686,G$2,FALSE))</f>
        <v>#N/A</v>
      </c>
      <c r="H5" s="14" t="e">
        <f>IF($C5="B",VLOOKUP($A5,Bat!$A$4:$BG$1500,H$1,FALSE),VLOOKUP($A5,Pit!$A$4:$BA$1686,H$2,FALSE))</f>
        <v>#N/A</v>
      </c>
      <c r="I5" s="14" t="e">
        <f>IF($C5="B",VLOOKUP($A5,Bat!$A$4:$BG$1500,I$1,FALSE),VLOOKUP($A5,Pit!$A$4:$BA$1686,I$2,FALSE))</f>
        <v>#N/A</v>
      </c>
      <c r="J5" s="14" t="e">
        <f>IF($C5="B",VLOOKUP($A5,Bat!$A$4:$BG$1500,J$1,FALSE),VLOOKUP($A5,Pit!$A$4:$BA$1686,J$2,FALSE))</f>
        <v>#N/A</v>
      </c>
      <c r="K5" s="15" t="e">
        <f>IF($C5="B",VLOOKUP($A5,Bat!$A$4:$BG$1500,K$1,FALSE),VLOOKUP($A5,Pit!$A$4:$BA$1686,K$2,FALSE))</f>
        <v>#N/A</v>
      </c>
      <c r="L5" s="14" t="e">
        <f>IF($C5="B",VLOOKUP($A5,Bat!$A$4:$BG$1500,L$1,FALSE),VLOOKUP($A5,Pit!$A$4:$BA$1686,L$2,FALSE))</f>
        <v>#N/A</v>
      </c>
      <c r="M5" s="14" t="e">
        <f>IF($C5="B",VLOOKUP($A5,Bat!$A$4:$BG$1500,M$1,FALSE),VLOOKUP($A5,Pit!$A$4:$BA$1686,M$2,FALSE))</f>
        <v>#N/A</v>
      </c>
      <c r="N5" s="14" t="e">
        <f>IF($C5="B",VLOOKUP($A5,Bat!$A$4:$BG$1500,N$1,FALSE),VLOOKUP($A5,Pit!$A$4:$BA$1686,N$2,FALSE))</f>
        <v>#N/A</v>
      </c>
      <c r="O5" s="14" t="e">
        <f>IF($C5="B",VLOOKUP($A5,Bat!$A$4:$BG$1500,O$1,FALSE),VLOOKUP($A5,Pit!$A$4:$BA$1686,O$2,FALSE))</f>
        <v>#N/A</v>
      </c>
      <c r="P5" s="15" t="e">
        <f>IF($C5="B",VLOOKUP($A5,Bat!$A$4:$BG$1500,P$1,FALSE),VLOOKUP($A5,Pit!$A$4:$BA$1686,P$2,FALSE))</f>
        <v>#N/A</v>
      </c>
      <c r="Q5" s="16" t="e">
        <f>IF($C5="B",VLOOKUP($A5,Bat!$A$4:$BG$1500,Q$1,FALSE),VLOOKUP($A5,Pit!$A$4:$BA$1686,Q$2,FALSE))</f>
        <v>#N/A</v>
      </c>
      <c r="R5" s="17" t="e">
        <f>IF($C5="B",VLOOKUP($A5,Bat!$A$4:$BG$1500,R$1,FALSE),VLOOKUP($A5,Pit!$A$4:$BA$1686,R$2,FALSE))</f>
        <v>#N/A</v>
      </c>
      <c r="S5" s="18" t="e">
        <f>IF($C5="B",VLOOKUP($A5,Bat!$A$4:$BG$1500,S$1,FALSE),VLOOKUP($A5,Pit!$A$4:$BA$1686,S$2,FALSE))</f>
        <v>#N/A</v>
      </c>
      <c r="T5" s="15" t="e">
        <f>VLOOKUP(IF($C5="B",VLOOKUP($A5,Bat!$A$4:$AV$1500,T$1,FALSE),VLOOKUP($A5,Pit!$A$4:$BE$1686,T$2,FALSE)),COND!$A$35:$B$41,2,FALSE)</f>
        <v>#N/A</v>
      </c>
      <c r="V5" s="19" t="e">
        <f t="shared" ref="V5:V19" si="2">IF(OR(U5=999,AND(S5&gt;$S$3,S5&lt;&gt;"Slot")),"",U5)</f>
        <v>#N/A</v>
      </c>
      <c r="W5" s="20" t="e">
        <f t="shared" ref="W5:W19" si="3">RANK(R5,$R$5:$R$891)</f>
        <v>#N/A</v>
      </c>
      <c r="X5" s="14" t="str">
        <f>IFERROR(VLOOKUP($D5,Results37!$F$3:$L$1396,X$1,FALSE),"")</f>
        <v/>
      </c>
      <c r="Y5" s="14" t="str">
        <f>IFERROR(VLOOKUP($D5,Results37!$F$3:$L$1396,Y$1,FALSE),"")</f>
        <v/>
      </c>
      <c r="Z5" s="14" t="str">
        <f>IFERROR(VLOOKUP($D5,Results37!$F$3:$L$1396,Z$1,FALSE),"")</f>
        <v/>
      </c>
      <c r="AA5" s="14" t="str">
        <f>IFERROR(VLOOKUP($D5,Results37!$F$3:$L$1396,AA$1,FALSE),"")</f>
        <v/>
      </c>
    </row>
    <row r="6" spans="1:31" s="19" customFormat="1" x14ac:dyDescent="0.3">
      <c r="A6" s="19" t="s">
        <v>298</v>
      </c>
      <c r="B6" s="19">
        <f t="shared" si="0"/>
        <v>1</v>
      </c>
      <c r="C6" s="19" t="str">
        <f t="shared" si="1"/>
        <v>B</v>
      </c>
      <c r="D6" s="15" t="e">
        <f>IF($C6="B",VLOOKUP($A6,Bat!$A$4:$BG$1500,D$1,FALSE),VLOOKUP($A6,Pit!$A$4:$BA$1686,D$2,FALSE))</f>
        <v>#N/A</v>
      </c>
      <c r="E6" s="14" t="e">
        <f>IF($C6="B",VLOOKUP($A6,Bat!$A$4:$BG$1500,E$1,FALSE),VLOOKUP($A6,Pit!$A$4:$BA$1686,E$2,FALSE))</f>
        <v>#N/A</v>
      </c>
      <c r="F6" s="14" t="e">
        <f>IF($C6="B",VLOOKUP($A6,Bat!$A$4:$BG$1500,F$1,FALSE),VLOOKUP($A6,Pit!$A$4:$BA$1686,F$2,FALSE))</f>
        <v>#N/A</v>
      </c>
      <c r="G6" s="14" t="e">
        <f>IF($C6="B",VLOOKUP($A6,Bat!$A$4:$BG$1500,G$1,FALSE),VLOOKUP($A6,Pit!$A$4:$BA$1686,G$2,FALSE))</f>
        <v>#N/A</v>
      </c>
      <c r="H6" s="14" t="e">
        <f>IF($C6="B",VLOOKUP($A6,Bat!$A$4:$BG$1500,H$1,FALSE),VLOOKUP($A6,Pit!$A$4:$BA$1686,H$2,FALSE))</f>
        <v>#N/A</v>
      </c>
      <c r="I6" s="14" t="e">
        <f>IF($C6="B",VLOOKUP($A6,Bat!$A$4:$BG$1500,I$1,FALSE),VLOOKUP($A6,Pit!$A$4:$BA$1686,I$2,FALSE))</f>
        <v>#N/A</v>
      </c>
      <c r="J6" s="14" t="e">
        <f>IF($C6="B",VLOOKUP($A6,Bat!$A$4:$BG$1500,J$1,FALSE),VLOOKUP($A6,Pit!$A$4:$BA$1686,J$2,FALSE))</f>
        <v>#N/A</v>
      </c>
      <c r="K6" s="15" t="e">
        <f>IF($C6="B",VLOOKUP($A6,Bat!$A$4:$BG$1500,K$1,FALSE),VLOOKUP($A6,Pit!$A$4:$BA$1686,K$2,FALSE))</f>
        <v>#N/A</v>
      </c>
      <c r="L6" s="14" t="e">
        <f>IF($C6="B",VLOOKUP($A6,Bat!$A$4:$BG$1500,L$1,FALSE),VLOOKUP($A6,Pit!$A$4:$BA$1686,L$2,FALSE))</f>
        <v>#N/A</v>
      </c>
      <c r="M6" s="14" t="e">
        <f>IF($C6="B",VLOOKUP($A6,Bat!$A$4:$BG$1500,M$1,FALSE),VLOOKUP($A6,Pit!$A$4:$BA$1686,M$2,FALSE))</f>
        <v>#N/A</v>
      </c>
      <c r="N6" s="14" t="e">
        <f>IF($C6="B",VLOOKUP($A6,Bat!$A$4:$BG$1500,N$1,FALSE),VLOOKUP($A6,Pit!$A$4:$BA$1686,N$2,FALSE))</f>
        <v>#N/A</v>
      </c>
      <c r="O6" s="14" t="e">
        <f>IF($C6="B",VLOOKUP($A6,Bat!$A$4:$BG$1500,O$1,FALSE),VLOOKUP($A6,Pit!$A$4:$BA$1686,O$2,FALSE))</f>
        <v>#N/A</v>
      </c>
      <c r="P6" s="15" t="e">
        <f>IF($C6="B",VLOOKUP($A6,Bat!$A$4:$BG$1500,P$1,FALSE),VLOOKUP($A6,Pit!$A$4:$BA$1686,P$2,FALSE))</f>
        <v>#N/A</v>
      </c>
      <c r="Q6" s="16" t="e">
        <f>IF($C6="B",VLOOKUP($A6,Bat!$A$4:$BG$1500,Q$1,FALSE),VLOOKUP($A6,Pit!$A$4:$BA$1686,Q$2,FALSE))</f>
        <v>#N/A</v>
      </c>
      <c r="R6" s="17" t="e">
        <f>IF($C6="B",VLOOKUP($A6,Bat!$A$4:$BG$1500,R$1,FALSE),VLOOKUP($A6,Pit!$A$4:$BA$1686,R$2,FALSE))</f>
        <v>#N/A</v>
      </c>
      <c r="S6" s="18" t="e">
        <f>IF($C6="B",VLOOKUP($A6,Bat!$A$4:$BG$1500,S$1,FALSE),VLOOKUP($A6,Pit!$A$4:$BA$1686,S$2,FALSE))</f>
        <v>#N/A</v>
      </c>
      <c r="T6" s="15" t="e">
        <f>VLOOKUP(IF($C6="B",VLOOKUP($A6,Bat!$A$4:$AV$1500,T$1,FALSE),VLOOKUP($A6,Pit!$A$4:$BE$1686,T$2,FALSE)),COND!$A$35:$B$41,2,FALSE)</f>
        <v>#N/A</v>
      </c>
      <c r="V6" s="19" t="e">
        <f t="shared" si="2"/>
        <v>#N/A</v>
      </c>
      <c r="W6" s="20" t="e">
        <f t="shared" si="3"/>
        <v>#N/A</v>
      </c>
      <c r="X6" s="14" t="str">
        <f>IFERROR(VLOOKUP($D6,Results37!$F$3:$L$1396,X$1,FALSE),"")</f>
        <v/>
      </c>
      <c r="Y6" s="14" t="str">
        <f>IFERROR(VLOOKUP($D6,Results37!$F$3:$L$1396,Y$1,FALSE),"")</f>
        <v/>
      </c>
      <c r="Z6" s="14" t="str">
        <f>IFERROR(VLOOKUP($D6,Results37!$F$3:$L$1396,Z$1,FALSE),"")</f>
        <v/>
      </c>
      <c r="AA6" s="14" t="str">
        <f>IFERROR(VLOOKUP($D6,Results37!$F$3:$L$1396,AA$1,FALSE),"")</f>
        <v/>
      </c>
    </row>
    <row r="7" spans="1:31" s="19" customFormat="1" x14ac:dyDescent="0.3">
      <c r="A7" s="19" t="s">
        <v>293</v>
      </c>
      <c r="B7" s="19">
        <f t="shared" si="0"/>
        <v>1</v>
      </c>
      <c r="C7" s="19" t="str">
        <f t="shared" si="1"/>
        <v>P</v>
      </c>
      <c r="D7" s="15" t="e">
        <f>IF($C7="B",VLOOKUP($A7,Bat!$A$4:$BG$1500,D$1,FALSE),VLOOKUP($A7,Pit!$A$4:$BA$1686,D$2,FALSE))</f>
        <v>#N/A</v>
      </c>
      <c r="E7" s="14" t="e">
        <f>IF($C7="B",VLOOKUP($A7,Bat!$A$4:$BG$1500,E$1,FALSE),VLOOKUP($A7,Pit!$A$4:$BA$1686,E$2,FALSE))</f>
        <v>#N/A</v>
      </c>
      <c r="F7" s="14" t="e">
        <f>IF($C7="B",VLOOKUP($A7,Bat!$A$4:$BG$1500,F$1,FALSE),VLOOKUP($A7,Pit!$A$4:$BA$1686,F$2,FALSE))</f>
        <v>#N/A</v>
      </c>
      <c r="G7" s="14" t="e">
        <f>IF($C7="B",VLOOKUP($A7,Bat!$A$4:$BG$1500,G$1,FALSE),VLOOKUP($A7,Pit!$A$4:$BA$1686,G$2,FALSE))</f>
        <v>#N/A</v>
      </c>
      <c r="H7" s="14" t="e">
        <f>IF($C7="B",VLOOKUP($A7,Bat!$A$4:$BG$1500,H$1,FALSE),VLOOKUP($A7,Pit!$A$4:$BA$1686,H$2,FALSE))</f>
        <v>#N/A</v>
      </c>
      <c r="I7" s="14" t="e">
        <f>IF($C7="B",VLOOKUP($A7,Bat!$A$4:$BG$1500,I$1,FALSE),VLOOKUP($A7,Pit!$A$4:$BA$1686,I$2,FALSE))</f>
        <v>#N/A</v>
      </c>
      <c r="J7" s="14" t="e">
        <f>IF($C7="B",VLOOKUP($A7,Bat!$A$4:$BG$1500,J$1,FALSE),VLOOKUP($A7,Pit!$A$4:$BA$1686,J$2,FALSE))</f>
        <v>#N/A</v>
      </c>
      <c r="K7" s="15" t="e">
        <f>IF($C7="B",VLOOKUP($A7,Bat!$A$4:$BG$1500,K$1,FALSE),VLOOKUP($A7,Pit!$A$4:$BA$1686,K$2,FALSE))</f>
        <v>#N/A</v>
      </c>
      <c r="L7" s="14" t="e">
        <f>IF($C7="B",VLOOKUP($A7,Bat!$A$4:$BG$1500,L$1,FALSE),VLOOKUP($A7,Pit!$A$4:$BA$1686,L$2,FALSE))</f>
        <v>#N/A</v>
      </c>
      <c r="M7" s="14" t="e">
        <f>IF($C7="B",VLOOKUP($A7,Bat!$A$4:$BG$1500,M$1,FALSE),VLOOKUP($A7,Pit!$A$4:$BA$1686,M$2,FALSE))</f>
        <v>#N/A</v>
      </c>
      <c r="N7" s="14" t="e">
        <f>IF($C7="B",VLOOKUP($A7,Bat!$A$4:$BG$1500,N$1,FALSE),VLOOKUP($A7,Pit!$A$4:$BA$1686,N$2,FALSE))</f>
        <v>#N/A</v>
      </c>
      <c r="O7" s="14" t="e">
        <f>IF($C7="B",VLOOKUP($A7,Bat!$A$4:$BG$1500,O$1,FALSE),VLOOKUP($A7,Pit!$A$4:$BA$1686,O$2,FALSE))</f>
        <v>#N/A</v>
      </c>
      <c r="P7" s="15" t="e">
        <f>IF($C7="B",VLOOKUP($A7,Bat!$A$4:$BG$1500,P$1,FALSE),VLOOKUP($A7,Pit!$A$4:$BA$1686,P$2,FALSE))</f>
        <v>#N/A</v>
      </c>
      <c r="Q7" s="16" t="e">
        <f>IF($C7="B",VLOOKUP($A7,Bat!$A$4:$BG$1500,Q$1,FALSE),VLOOKUP($A7,Pit!$A$4:$BA$1686,Q$2,FALSE))</f>
        <v>#N/A</v>
      </c>
      <c r="R7" s="17" t="e">
        <f>IF($C7="B",VLOOKUP($A7,Bat!$A$4:$BG$1500,R$1,FALSE),VLOOKUP($A7,Pit!$A$4:$BA$1686,R$2,FALSE))</f>
        <v>#N/A</v>
      </c>
      <c r="S7" s="18" t="e">
        <f>IF($C7="B",VLOOKUP($A7,Bat!$A$4:$BG$1500,S$1,FALSE),VLOOKUP($A7,Pit!$A$4:$BA$1686,S$2,FALSE))</f>
        <v>#N/A</v>
      </c>
      <c r="T7" s="15" t="e">
        <f>VLOOKUP(IF($C7="B",VLOOKUP($A7,Bat!$A$4:$AV$1500,T$1,FALSE),VLOOKUP($A7,Pit!$A$4:$BE$1686,T$2,FALSE)),COND!$A$35:$B$41,2,FALSE)</f>
        <v>#N/A</v>
      </c>
      <c r="V7" s="19" t="e">
        <f t="shared" si="2"/>
        <v>#N/A</v>
      </c>
      <c r="W7" s="20" t="e">
        <f t="shared" si="3"/>
        <v>#N/A</v>
      </c>
      <c r="X7" s="14" t="str">
        <f>IFERROR(VLOOKUP($D7,Results37!$F$3:$L$1396,X$1,FALSE),"")</f>
        <v/>
      </c>
      <c r="Y7" s="14" t="str">
        <f>IFERROR(VLOOKUP($D7,Results37!$F$3:$L$1396,Y$1,FALSE),"")</f>
        <v/>
      </c>
      <c r="Z7" s="14" t="str">
        <f>IFERROR(VLOOKUP($D7,Results37!$F$3:$L$1396,Z$1,FALSE),"")</f>
        <v/>
      </c>
      <c r="AA7" s="14" t="str">
        <f>IFERROR(VLOOKUP($D7,Results37!$F$3:$L$1396,AA$1,FALSE),"")</f>
        <v/>
      </c>
    </row>
    <row r="8" spans="1:31" s="19" customFormat="1" x14ac:dyDescent="0.3">
      <c r="A8" s="19" t="s">
        <v>287</v>
      </c>
      <c r="B8" s="19">
        <f t="shared" si="0"/>
        <v>1</v>
      </c>
      <c r="C8" s="19" t="str">
        <f t="shared" si="1"/>
        <v>B</v>
      </c>
      <c r="D8" s="15" t="e">
        <f>IF($C8="B",VLOOKUP($A8,Bat!$A$4:$BG$1500,D$1,FALSE),VLOOKUP($A8,Pit!$A$4:$BA$1686,D$2,FALSE))</f>
        <v>#N/A</v>
      </c>
      <c r="E8" s="14" t="e">
        <f>IF($C8="B",VLOOKUP($A8,Bat!$A$4:$BG$1500,E$1,FALSE),VLOOKUP($A8,Pit!$A$4:$BA$1686,E$2,FALSE))</f>
        <v>#N/A</v>
      </c>
      <c r="F8" s="14" t="e">
        <f>IF($C8="B",VLOOKUP($A8,Bat!$A$4:$BG$1500,F$1,FALSE),VLOOKUP($A8,Pit!$A$4:$BA$1686,F$2,FALSE))</f>
        <v>#N/A</v>
      </c>
      <c r="G8" s="14" t="e">
        <f>IF($C8="B",VLOOKUP($A8,Bat!$A$4:$BG$1500,G$1,FALSE),VLOOKUP($A8,Pit!$A$4:$BA$1686,G$2,FALSE))</f>
        <v>#N/A</v>
      </c>
      <c r="H8" s="14" t="e">
        <f>IF($C8="B",VLOOKUP($A8,Bat!$A$4:$BG$1500,H$1,FALSE),VLOOKUP($A8,Pit!$A$4:$BA$1686,H$2,FALSE))</f>
        <v>#N/A</v>
      </c>
      <c r="I8" s="14" t="e">
        <f>IF($C8="B",VLOOKUP($A8,Bat!$A$4:$BG$1500,I$1,FALSE),VLOOKUP($A8,Pit!$A$4:$BA$1686,I$2,FALSE))</f>
        <v>#N/A</v>
      </c>
      <c r="J8" s="14" t="e">
        <f>IF($C8="B",VLOOKUP($A8,Bat!$A$4:$BG$1500,J$1,FALSE),VLOOKUP($A8,Pit!$A$4:$BA$1686,J$2,FALSE))</f>
        <v>#N/A</v>
      </c>
      <c r="K8" s="15" t="e">
        <f>IF($C8="B",VLOOKUP($A8,Bat!$A$4:$BG$1500,K$1,FALSE),VLOOKUP($A8,Pit!$A$4:$BA$1686,K$2,FALSE))</f>
        <v>#N/A</v>
      </c>
      <c r="L8" s="14" t="e">
        <f>IF($C8="B",VLOOKUP($A8,Bat!$A$4:$BG$1500,L$1,FALSE),VLOOKUP($A8,Pit!$A$4:$BA$1686,L$2,FALSE))</f>
        <v>#N/A</v>
      </c>
      <c r="M8" s="14" t="e">
        <f>IF($C8="B",VLOOKUP($A8,Bat!$A$4:$BG$1500,M$1,FALSE),VLOOKUP($A8,Pit!$A$4:$BA$1686,M$2,FALSE))</f>
        <v>#N/A</v>
      </c>
      <c r="N8" s="14" t="e">
        <f>IF($C8="B",VLOOKUP($A8,Bat!$A$4:$BG$1500,N$1,FALSE),VLOOKUP($A8,Pit!$A$4:$BA$1686,N$2,FALSE))</f>
        <v>#N/A</v>
      </c>
      <c r="O8" s="14" t="e">
        <f>IF($C8="B",VLOOKUP($A8,Bat!$A$4:$BG$1500,O$1,FALSE),VLOOKUP($A8,Pit!$A$4:$BA$1686,O$2,FALSE))</f>
        <v>#N/A</v>
      </c>
      <c r="P8" s="15" t="e">
        <f>IF($C8="B",VLOOKUP($A8,Bat!$A$4:$BG$1500,P$1,FALSE),VLOOKUP($A8,Pit!$A$4:$BA$1686,P$2,FALSE))</f>
        <v>#N/A</v>
      </c>
      <c r="Q8" s="16" t="e">
        <f>IF($C8="B",VLOOKUP($A8,Bat!$A$4:$BG$1500,Q$1,FALSE),VLOOKUP($A8,Pit!$A$4:$BA$1686,Q$2,FALSE))</f>
        <v>#N/A</v>
      </c>
      <c r="R8" s="17" t="e">
        <f>IF($C8="B",VLOOKUP($A8,Bat!$A$4:$BG$1500,R$1,FALSE),VLOOKUP($A8,Pit!$A$4:$BA$1686,R$2,FALSE))</f>
        <v>#N/A</v>
      </c>
      <c r="S8" s="18" t="e">
        <f>IF($C8="B",VLOOKUP($A8,Bat!$A$4:$BG$1500,S$1,FALSE),VLOOKUP($A8,Pit!$A$4:$BA$1686,S$2,FALSE))</f>
        <v>#N/A</v>
      </c>
      <c r="T8" s="15" t="e">
        <f>VLOOKUP(IF($C8="B",VLOOKUP($A8,Bat!$A$4:$AV$1500,T$1,FALSE),VLOOKUP($A8,Pit!$A$4:$BE$1686,T$2,FALSE)),COND!$A$35:$B$41,2,FALSE)</f>
        <v>#N/A</v>
      </c>
      <c r="V8" s="19" t="e">
        <f t="shared" si="2"/>
        <v>#N/A</v>
      </c>
      <c r="W8" s="20" t="e">
        <f t="shared" si="3"/>
        <v>#N/A</v>
      </c>
      <c r="X8" s="14" t="str">
        <f>IFERROR(VLOOKUP($D8,Results37!$F$3:$L$1396,X$1,FALSE),"")</f>
        <v/>
      </c>
      <c r="Y8" s="14" t="str">
        <f>IFERROR(VLOOKUP($D8,Results37!$F$3:$L$1396,Y$1,FALSE),"")</f>
        <v/>
      </c>
      <c r="Z8" s="14" t="str">
        <f>IFERROR(VLOOKUP($D8,Results37!$F$3:$L$1396,Z$1,FALSE),"")</f>
        <v/>
      </c>
      <c r="AA8" s="14" t="str">
        <f>IFERROR(VLOOKUP($D8,Results37!$F$3:$L$1396,AA$1,FALSE),"")</f>
        <v/>
      </c>
    </row>
    <row r="9" spans="1:31" s="19" customFormat="1" x14ac:dyDescent="0.3">
      <c r="A9" s="19" t="s">
        <v>288</v>
      </c>
      <c r="B9" s="19">
        <f t="shared" si="0"/>
        <v>1</v>
      </c>
      <c r="C9" s="19" t="str">
        <f t="shared" si="1"/>
        <v>B</v>
      </c>
      <c r="D9" s="15" t="e">
        <f>IF($C9="B",VLOOKUP($A9,Bat!$A$4:$BG$1500,D$1,FALSE),VLOOKUP($A9,Pit!$A$4:$BA$1686,D$2,FALSE))</f>
        <v>#N/A</v>
      </c>
      <c r="E9" s="14" t="e">
        <f>IF($C9="B",VLOOKUP($A9,Bat!$A$4:$BG$1500,E$1,FALSE),VLOOKUP($A9,Pit!$A$4:$BA$1686,E$2,FALSE))</f>
        <v>#N/A</v>
      </c>
      <c r="F9" s="14" t="e">
        <f>IF($C9="B",VLOOKUP($A9,Bat!$A$4:$BG$1500,F$1,FALSE),VLOOKUP($A9,Pit!$A$4:$BA$1686,F$2,FALSE))</f>
        <v>#N/A</v>
      </c>
      <c r="G9" s="14" t="e">
        <f>IF($C9="B",VLOOKUP($A9,Bat!$A$4:$BG$1500,G$1,FALSE),VLOOKUP($A9,Pit!$A$4:$BA$1686,G$2,FALSE))</f>
        <v>#N/A</v>
      </c>
      <c r="H9" s="14" t="e">
        <f>IF($C9="B",VLOOKUP($A9,Bat!$A$4:$BG$1500,H$1,FALSE),VLOOKUP($A9,Pit!$A$4:$BA$1686,H$2,FALSE))</f>
        <v>#N/A</v>
      </c>
      <c r="I9" s="14" t="e">
        <f>IF($C9="B",VLOOKUP($A9,Bat!$A$4:$BG$1500,I$1,FALSE),VLOOKUP($A9,Pit!$A$4:$BA$1686,I$2,FALSE))</f>
        <v>#N/A</v>
      </c>
      <c r="J9" s="14" t="e">
        <f>IF($C9="B",VLOOKUP($A9,Bat!$A$4:$BG$1500,J$1,FALSE),VLOOKUP($A9,Pit!$A$4:$BA$1686,J$2,FALSE))</f>
        <v>#N/A</v>
      </c>
      <c r="K9" s="15" t="e">
        <f>IF($C9="B",VLOOKUP($A9,Bat!$A$4:$BG$1500,K$1,FALSE),VLOOKUP($A9,Pit!$A$4:$BA$1686,K$2,FALSE))</f>
        <v>#N/A</v>
      </c>
      <c r="L9" s="14" t="e">
        <f>IF($C9="B",VLOOKUP($A9,Bat!$A$4:$BG$1500,L$1,FALSE),VLOOKUP($A9,Pit!$A$4:$BA$1686,L$2,FALSE))</f>
        <v>#N/A</v>
      </c>
      <c r="M9" s="14" t="e">
        <f>IF($C9="B",VLOOKUP($A9,Bat!$A$4:$BG$1500,M$1,FALSE),VLOOKUP($A9,Pit!$A$4:$BA$1686,M$2,FALSE))</f>
        <v>#N/A</v>
      </c>
      <c r="N9" s="14" t="e">
        <f>IF($C9="B",VLOOKUP($A9,Bat!$A$4:$BG$1500,N$1,FALSE),VLOOKUP($A9,Pit!$A$4:$BA$1686,N$2,FALSE))</f>
        <v>#N/A</v>
      </c>
      <c r="O9" s="14" t="e">
        <f>IF($C9="B",VLOOKUP($A9,Bat!$A$4:$BG$1500,O$1,FALSE),VLOOKUP($A9,Pit!$A$4:$BA$1686,O$2,FALSE))</f>
        <v>#N/A</v>
      </c>
      <c r="P9" s="15" t="e">
        <f>IF($C9="B",VLOOKUP($A9,Bat!$A$4:$BG$1500,P$1,FALSE),VLOOKUP($A9,Pit!$A$4:$BA$1686,P$2,FALSE))</f>
        <v>#N/A</v>
      </c>
      <c r="Q9" s="16" t="e">
        <f>IF($C9="B",VLOOKUP($A9,Bat!$A$4:$BG$1500,Q$1,FALSE),VLOOKUP($A9,Pit!$A$4:$BA$1686,Q$2,FALSE))</f>
        <v>#N/A</v>
      </c>
      <c r="R9" s="17" t="e">
        <f>IF($C9="B",VLOOKUP($A9,Bat!$A$4:$BG$1500,R$1,FALSE),VLOOKUP($A9,Pit!$A$4:$BA$1686,R$2,FALSE))</f>
        <v>#N/A</v>
      </c>
      <c r="S9" s="18" t="e">
        <f>IF($C9="B",VLOOKUP($A9,Bat!$A$4:$BG$1500,S$1,FALSE),VLOOKUP($A9,Pit!$A$4:$BA$1686,S$2,FALSE))</f>
        <v>#N/A</v>
      </c>
      <c r="T9" s="15" t="e">
        <f>VLOOKUP(IF($C9="B",VLOOKUP($A9,Bat!$A$4:$AV$1500,T$1,FALSE),VLOOKUP($A9,Pit!$A$4:$BE$1686,T$2,FALSE)),COND!$A$35:$B$41,2,FALSE)</f>
        <v>#N/A</v>
      </c>
      <c r="V9" s="19" t="e">
        <f t="shared" si="2"/>
        <v>#N/A</v>
      </c>
      <c r="W9" s="20" t="e">
        <f t="shared" si="3"/>
        <v>#N/A</v>
      </c>
      <c r="X9" s="14" t="str">
        <f>IFERROR(VLOOKUP($D9,Results37!$F$3:$L$1396,X$1,FALSE),"")</f>
        <v/>
      </c>
      <c r="Y9" s="14" t="str">
        <f>IFERROR(VLOOKUP($D9,Results37!$F$3:$L$1396,Y$1,FALSE),"")</f>
        <v/>
      </c>
      <c r="Z9" s="14" t="str">
        <f>IFERROR(VLOOKUP($D9,Results37!$F$3:$L$1396,Z$1,FALSE),"")</f>
        <v/>
      </c>
      <c r="AA9" s="14" t="str">
        <f>IFERROR(VLOOKUP($D9,Results37!$F$3:$L$1396,AA$1,FALSE),"")</f>
        <v/>
      </c>
    </row>
    <row r="10" spans="1:31" s="19" customFormat="1" x14ac:dyDescent="0.3">
      <c r="A10" s="19" t="s">
        <v>292</v>
      </c>
      <c r="B10" s="19">
        <f t="shared" si="0"/>
        <v>1</v>
      </c>
      <c r="C10" s="19" t="str">
        <f t="shared" si="1"/>
        <v>P</v>
      </c>
      <c r="D10" s="15" t="e">
        <f>IF($C10="B",VLOOKUP($A10,Bat!$A$4:$BG$1500,D$1,FALSE),VLOOKUP($A10,Pit!$A$4:$BA$1686,D$2,FALSE))</f>
        <v>#N/A</v>
      </c>
      <c r="E10" s="14" t="e">
        <f>IF($C10="B",VLOOKUP($A10,Bat!$A$4:$BG$1500,E$1,FALSE),VLOOKUP($A10,Pit!$A$4:$BA$1686,E$2,FALSE))</f>
        <v>#N/A</v>
      </c>
      <c r="F10" s="14" t="e">
        <f>IF($C10="B",VLOOKUP($A10,Bat!$A$4:$BG$1500,F$1,FALSE),VLOOKUP($A10,Pit!$A$4:$BA$1686,F$2,FALSE))</f>
        <v>#N/A</v>
      </c>
      <c r="G10" s="14" t="e">
        <f>IF($C10="B",VLOOKUP($A10,Bat!$A$4:$BG$1500,G$1,FALSE),VLOOKUP($A10,Pit!$A$4:$BA$1686,G$2,FALSE))</f>
        <v>#N/A</v>
      </c>
      <c r="H10" s="14" t="e">
        <f>IF($C10="B",VLOOKUP($A10,Bat!$A$4:$BG$1500,H$1,FALSE),VLOOKUP($A10,Pit!$A$4:$BA$1686,H$2,FALSE))</f>
        <v>#N/A</v>
      </c>
      <c r="I10" s="14" t="e">
        <f>IF($C10="B",VLOOKUP($A10,Bat!$A$4:$BG$1500,I$1,FALSE),VLOOKUP($A10,Pit!$A$4:$BA$1686,I$2,FALSE))</f>
        <v>#N/A</v>
      </c>
      <c r="J10" s="14" t="e">
        <f>IF($C10="B",VLOOKUP($A10,Bat!$A$4:$BG$1500,J$1,FALSE),VLOOKUP($A10,Pit!$A$4:$BA$1686,J$2,FALSE))</f>
        <v>#N/A</v>
      </c>
      <c r="K10" s="15" t="e">
        <f>IF($C10="B",VLOOKUP($A10,Bat!$A$4:$BG$1500,K$1,FALSE),VLOOKUP($A10,Pit!$A$4:$BA$1686,K$2,FALSE))</f>
        <v>#N/A</v>
      </c>
      <c r="L10" s="14" t="e">
        <f>IF($C10="B",VLOOKUP($A10,Bat!$A$4:$BG$1500,L$1,FALSE),VLOOKUP($A10,Pit!$A$4:$BA$1686,L$2,FALSE))</f>
        <v>#N/A</v>
      </c>
      <c r="M10" s="14" t="e">
        <f>IF($C10="B",VLOOKUP($A10,Bat!$A$4:$BG$1500,M$1,FALSE),VLOOKUP($A10,Pit!$A$4:$BA$1686,M$2,FALSE))</f>
        <v>#N/A</v>
      </c>
      <c r="N10" s="14" t="e">
        <f>IF($C10="B",VLOOKUP($A10,Bat!$A$4:$BG$1500,N$1,FALSE),VLOOKUP($A10,Pit!$A$4:$BA$1686,N$2,FALSE))</f>
        <v>#N/A</v>
      </c>
      <c r="O10" s="14" t="e">
        <f>IF($C10="B",VLOOKUP($A10,Bat!$A$4:$BG$1500,O$1,FALSE),VLOOKUP($A10,Pit!$A$4:$BA$1686,O$2,FALSE))</f>
        <v>#N/A</v>
      </c>
      <c r="P10" s="15" t="e">
        <f>IF($C10="B",VLOOKUP($A10,Bat!$A$4:$BG$1500,P$1,FALSE),VLOOKUP($A10,Pit!$A$4:$BA$1686,P$2,FALSE))</f>
        <v>#N/A</v>
      </c>
      <c r="Q10" s="16" t="e">
        <f>IF($C10="B",VLOOKUP($A10,Bat!$A$4:$BG$1500,Q$1,FALSE),VLOOKUP($A10,Pit!$A$4:$BA$1686,Q$2,FALSE))</f>
        <v>#N/A</v>
      </c>
      <c r="R10" s="17" t="e">
        <f>IF($C10="B",VLOOKUP($A10,Bat!$A$4:$BG$1500,R$1,FALSE),VLOOKUP($A10,Pit!$A$4:$BA$1686,R$2,FALSE))</f>
        <v>#N/A</v>
      </c>
      <c r="S10" s="18" t="e">
        <f>IF($C10="B",VLOOKUP($A10,Bat!$A$4:$BG$1500,S$1,FALSE),VLOOKUP($A10,Pit!$A$4:$BA$1686,S$2,FALSE))</f>
        <v>#N/A</v>
      </c>
      <c r="T10" s="15" t="e">
        <f>VLOOKUP(IF($C10="B",VLOOKUP($A10,Bat!$A$4:$AV$1500,T$1,FALSE),VLOOKUP($A10,Pit!$A$4:$BE$1686,T$2,FALSE)),COND!$A$35:$B$41,2,FALSE)</f>
        <v>#N/A</v>
      </c>
      <c r="V10" s="19" t="e">
        <f t="shared" si="2"/>
        <v>#N/A</v>
      </c>
      <c r="W10" s="20" t="e">
        <f t="shared" si="3"/>
        <v>#N/A</v>
      </c>
      <c r="X10" s="14" t="str">
        <f>IFERROR(VLOOKUP($D10,Results37!$F$3:$L$1396,X$1,FALSE),"")</f>
        <v/>
      </c>
      <c r="Y10" s="14" t="str">
        <f>IFERROR(VLOOKUP($D10,Results37!$F$3:$L$1396,Y$1,FALSE),"")</f>
        <v/>
      </c>
      <c r="Z10" s="14" t="str">
        <f>IFERROR(VLOOKUP($D10,Results37!$F$3:$L$1396,Z$1,FALSE),"")</f>
        <v/>
      </c>
      <c r="AA10" s="14" t="str">
        <f>IFERROR(VLOOKUP($D10,Results37!$F$3:$L$1396,AA$1,FALSE),"")</f>
        <v/>
      </c>
    </row>
    <row r="11" spans="1:31" s="19" customFormat="1" x14ac:dyDescent="0.3">
      <c r="A11" s="19" t="s">
        <v>317</v>
      </c>
      <c r="B11" s="19">
        <f t="shared" si="0"/>
        <v>1</v>
      </c>
      <c r="C11" s="19" t="str">
        <f t="shared" si="1"/>
        <v>B</v>
      </c>
      <c r="D11" s="15" t="e">
        <f>IF($C11="B",VLOOKUP($A11,Bat!$A$4:$BG$1500,D$1,FALSE),VLOOKUP($A11,Pit!$A$4:$BA$1686,D$2,FALSE))</f>
        <v>#N/A</v>
      </c>
      <c r="E11" s="14" t="e">
        <f>IF($C11="B",VLOOKUP($A11,Bat!$A$4:$BG$1500,E$1,FALSE),VLOOKUP($A11,Pit!$A$4:$BA$1686,E$2,FALSE))</f>
        <v>#N/A</v>
      </c>
      <c r="F11" s="14" t="e">
        <f>IF($C11="B",VLOOKUP($A11,Bat!$A$4:$BG$1500,F$1,FALSE),VLOOKUP($A11,Pit!$A$4:$BA$1686,F$2,FALSE))</f>
        <v>#N/A</v>
      </c>
      <c r="G11" s="14" t="e">
        <f>IF($C11="B",VLOOKUP($A11,Bat!$A$4:$BG$1500,G$1,FALSE),VLOOKUP($A11,Pit!$A$4:$BA$1686,G$2,FALSE))</f>
        <v>#N/A</v>
      </c>
      <c r="H11" s="14" t="e">
        <f>IF($C11="B",VLOOKUP($A11,Bat!$A$4:$BG$1500,H$1,FALSE),VLOOKUP($A11,Pit!$A$4:$BA$1686,H$2,FALSE))</f>
        <v>#N/A</v>
      </c>
      <c r="I11" s="14" t="e">
        <f>IF($C11="B",VLOOKUP($A11,Bat!$A$4:$BG$1500,I$1,FALSE),VLOOKUP($A11,Pit!$A$4:$BA$1686,I$2,FALSE))</f>
        <v>#N/A</v>
      </c>
      <c r="J11" s="14" t="e">
        <f>IF($C11="B",VLOOKUP($A11,Bat!$A$4:$BG$1500,J$1,FALSE),VLOOKUP($A11,Pit!$A$4:$BA$1686,J$2,FALSE))</f>
        <v>#N/A</v>
      </c>
      <c r="K11" s="15" t="e">
        <f>IF($C11="B",VLOOKUP($A11,Bat!$A$4:$BG$1500,K$1,FALSE),VLOOKUP($A11,Pit!$A$4:$BA$1686,K$2,FALSE))</f>
        <v>#N/A</v>
      </c>
      <c r="L11" s="14" t="e">
        <f>IF($C11="B",VLOOKUP($A11,Bat!$A$4:$BG$1500,L$1,FALSE),VLOOKUP($A11,Pit!$A$4:$BA$1686,L$2,FALSE))</f>
        <v>#N/A</v>
      </c>
      <c r="M11" s="14" t="e">
        <f>IF($C11="B",VLOOKUP($A11,Bat!$A$4:$BG$1500,M$1,FALSE),VLOOKUP($A11,Pit!$A$4:$BA$1686,M$2,FALSE))</f>
        <v>#N/A</v>
      </c>
      <c r="N11" s="14" t="e">
        <f>IF($C11="B",VLOOKUP($A11,Bat!$A$4:$BG$1500,N$1,FALSE),VLOOKUP($A11,Pit!$A$4:$BA$1686,N$2,FALSE))</f>
        <v>#N/A</v>
      </c>
      <c r="O11" s="14" t="e">
        <f>IF($C11="B",VLOOKUP($A11,Bat!$A$4:$BG$1500,O$1,FALSE),VLOOKUP($A11,Pit!$A$4:$BA$1686,O$2,FALSE))</f>
        <v>#N/A</v>
      </c>
      <c r="P11" s="15" t="e">
        <f>IF($C11="B",VLOOKUP($A11,Bat!$A$4:$BG$1500,P$1,FALSE),VLOOKUP($A11,Pit!$A$4:$BA$1686,P$2,FALSE))</f>
        <v>#N/A</v>
      </c>
      <c r="Q11" s="16" t="e">
        <f>IF($C11="B",VLOOKUP($A11,Bat!$A$4:$BG$1500,Q$1,FALSE),VLOOKUP($A11,Pit!$A$4:$BA$1686,Q$2,FALSE))</f>
        <v>#N/A</v>
      </c>
      <c r="R11" s="17" t="e">
        <f>IF($C11="B",VLOOKUP($A11,Bat!$A$4:$BG$1500,R$1,FALSE),VLOOKUP($A11,Pit!$A$4:$BA$1686,R$2,FALSE))</f>
        <v>#N/A</v>
      </c>
      <c r="S11" s="18" t="e">
        <f>IF($C11="B",VLOOKUP($A11,Bat!$A$4:$BG$1500,S$1,FALSE),VLOOKUP($A11,Pit!$A$4:$BA$1686,S$2,FALSE))</f>
        <v>#N/A</v>
      </c>
      <c r="T11" s="15" t="e">
        <f>VLOOKUP(IF($C11="B",VLOOKUP($A11,Bat!$A$4:$AV$1500,T$1,FALSE),VLOOKUP($A11,Pit!$A$4:$BE$1686,T$2,FALSE)),COND!$A$35:$B$41,2,FALSE)</f>
        <v>#N/A</v>
      </c>
      <c r="V11" s="19" t="e">
        <f t="shared" si="2"/>
        <v>#N/A</v>
      </c>
      <c r="W11" s="20" t="e">
        <f t="shared" si="3"/>
        <v>#N/A</v>
      </c>
      <c r="X11" s="14" t="str">
        <f>IFERROR(VLOOKUP($D11,Results37!$F$3:$L$1396,X$1,FALSE),"")</f>
        <v/>
      </c>
      <c r="Y11" s="14" t="str">
        <f>IFERROR(VLOOKUP($D11,Results37!$F$3:$L$1396,Y$1,FALSE),"")</f>
        <v/>
      </c>
      <c r="Z11" s="14" t="str">
        <f>IFERROR(VLOOKUP($D11,Results37!$F$3:$L$1396,Z$1,FALSE),"")</f>
        <v/>
      </c>
      <c r="AA11" s="14" t="str">
        <f>IFERROR(VLOOKUP($D11,Results37!$F$3:$L$1396,AA$1,FALSE),"")</f>
        <v/>
      </c>
    </row>
    <row r="12" spans="1:31" s="19" customFormat="1" x14ac:dyDescent="0.3">
      <c r="A12" s="19" t="s">
        <v>297</v>
      </c>
      <c r="B12" s="19">
        <f t="shared" si="0"/>
        <v>1</v>
      </c>
      <c r="C12" s="19" t="str">
        <f t="shared" si="1"/>
        <v>P</v>
      </c>
      <c r="D12" s="15" t="e">
        <f>IF($C12="B",VLOOKUP($A12,Bat!$A$4:$BG$1500,D$1,FALSE),VLOOKUP($A12,Pit!$A$4:$BA$1686,D$2,FALSE))</f>
        <v>#N/A</v>
      </c>
      <c r="E12" s="14" t="e">
        <f>IF($C12="B",VLOOKUP($A12,Bat!$A$4:$BG$1500,E$1,FALSE),VLOOKUP($A12,Pit!$A$4:$BA$1686,E$2,FALSE))</f>
        <v>#N/A</v>
      </c>
      <c r="F12" s="14" t="e">
        <f>IF($C12="B",VLOOKUP($A12,Bat!$A$4:$BG$1500,F$1,FALSE),VLOOKUP($A12,Pit!$A$4:$BA$1686,F$2,FALSE))</f>
        <v>#N/A</v>
      </c>
      <c r="G12" s="14" t="e">
        <f>IF($C12="B",VLOOKUP($A12,Bat!$A$4:$BG$1500,G$1,FALSE),VLOOKUP($A12,Pit!$A$4:$BA$1686,G$2,FALSE))</f>
        <v>#N/A</v>
      </c>
      <c r="H12" s="14" t="e">
        <f>IF($C12="B",VLOOKUP($A12,Bat!$A$4:$BG$1500,H$1,FALSE),VLOOKUP($A12,Pit!$A$4:$BA$1686,H$2,FALSE))</f>
        <v>#N/A</v>
      </c>
      <c r="I12" s="14" t="e">
        <f>IF($C12="B",VLOOKUP($A12,Bat!$A$4:$BG$1500,I$1,FALSE),VLOOKUP($A12,Pit!$A$4:$BA$1686,I$2,FALSE))</f>
        <v>#N/A</v>
      </c>
      <c r="J12" s="14" t="e">
        <f>IF($C12="B",VLOOKUP($A12,Bat!$A$4:$BG$1500,J$1,FALSE),VLOOKUP($A12,Pit!$A$4:$BA$1686,J$2,FALSE))</f>
        <v>#N/A</v>
      </c>
      <c r="K12" s="15" t="e">
        <f>IF($C12="B",VLOOKUP($A12,Bat!$A$4:$BG$1500,K$1,FALSE),VLOOKUP($A12,Pit!$A$4:$BA$1686,K$2,FALSE))</f>
        <v>#N/A</v>
      </c>
      <c r="L12" s="14" t="e">
        <f>IF($C12="B",VLOOKUP($A12,Bat!$A$4:$BG$1500,L$1,FALSE),VLOOKUP($A12,Pit!$A$4:$BA$1686,L$2,FALSE))</f>
        <v>#N/A</v>
      </c>
      <c r="M12" s="14" t="e">
        <f>IF($C12="B",VLOOKUP($A12,Bat!$A$4:$BG$1500,M$1,FALSE),VLOOKUP($A12,Pit!$A$4:$BA$1686,M$2,FALSE))</f>
        <v>#N/A</v>
      </c>
      <c r="N12" s="14" t="e">
        <f>IF($C12="B",VLOOKUP($A12,Bat!$A$4:$BG$1500,N$1,FALSE),VLOOKUP($A12,Pit!$A$4:$BA$1686,N$2,FALSE))</f>
        <v>#N/A</v>
      </c>
      <c r="O12" s="14" t="e">
        <f>IF($C12="B",VLOOKUP($A12,Bat!$A$4:$BG$1500,O$1,FALSE),VLOOKUP($A12,Pit!$A$4:$BA$1686,O$2,FALSE))</f>
        <v>#N/A</v>
      </c>
      <c r="P12" s="15" t="e">
        <f>IF($C12="B",VLOOKUP($A12,Bat!$A$4:$BG$1500,P$1,FALSE),VLOOKUP($A12,Pit!$A$4:$BA$1686,P$2,FALSE))</f>
        <v>#N/A</v>
      </c>
      <c r="Q12" s="16" t="e">
        <f>IF($C12="B",VLOOKUP($A12,Bat!$A$4:$BG$1500,Q$1,FALSE),VLOOKUP($A12,Pit!$A$4:$BA$1686,Q$2,FALSE))</f>
        <v>#N/A</v>
      </c>
      <c r="R12" s="17" t="e">
        <f>IF($C12="B",VLOOKUP($A12,Bat!$A$4:$BG$1500,R$1,FALSE),VLOOKUP($A12,Pit!$A$4:$BA$1686,R$2,FALSE))</f>
        <v>#N/A</v>
      </c>
      <c r="S12" s="18" t="e">
        <f>IF($C12="B",VLOOKUP($A12,Bat!$A$4:$BG$1500,S$1,FALSE),VLOOKUP($A12,Pit!$A$4:$BA$1686,S$2,FALSE))</f>
        <v>#N/A</v>
      </c>
      <c r="T12" s="15" t="e">
        <f>VLOOKUP(IF($C12="B",VLOOKUP($A12,Bat!$A$4:$AV$1500,T$1,FALSE),VLOOKUP($A12,Pit!$A$4:$BE$1686,T$2,FALSE)),COND!$A$35:$B$41,2,FALSE)</f>
        <v>#N/A</v>
      </c>
      <c r="V12" s="19" t="e">
        <f t="shared" si="2"/>
        <v>#N/A</v>
      </c>
      <c r="W12" s="20" t="e">
        <f t="shared" si="3"/>
        <v>#N/A</v>
      </c>
      <c r="X12" s="14" t="str">
        <f>IFERROR(VLOOKUP($D12,Results37!$F$3:$L$1396,X$1,FALSE),"")</f>
        <v/>
      </c>
      <c r="Y12" s="14" t="str">
        <f>IFERROR(VLOOKUP($D12,Results37!$F$3:$L$1396,Y$1,FALSE),"")</f>
        <v/>
      </c>
      <c r="Z12" s="14" t="str">
        <f>IFERROR(VLOOKUP($D12,Results37!$F$3:$L$1396,Z$1,FALSE),"")</f>
        <v/>
      </c>
      <c r="AA12" s="14" t="str">
        <f>IFERROR(VLOOKUP($D12,Results37!$F$3:$L$1396,AA$1,FALSE),"")</f>
        <v/>
      </c>
    </row>
    <row r="13" spans="1:31" s="19" customFormat="1" x14ac:dyDescent="0.3">
      <c r="A13" s="19" t="s">
        <v>299</v>
      </c>
      <c r="B13" s="19">
        <f t="shared" si="0"/>
        <v>1</v>
      </c>
      <c r="C13" s="19" t="str">
        <f t="shared" si="1"/>
        <v>B</v>
      </c>
      <c r="D13" s="15" t="e">
        <f>IF($C13="B",VLOOKUP($A13,Bat!$A$4:$BG$1500,D$1,FALSE),VLOOKUP($A13,Pit!$A$4:$BA$1686,D$2,FALSE))</f>
        <v>#N/A</v>
      </c>
      <c r="E13" s="14" t="e">
        <f>IF($C13="B",VLOOKUP($A13,Bat!$A$4:$BG$1500,E$1,FALSE),VLOOKUP($A13,Pit!$A$4:$BA$1686,E$2,FALSE))</f>
        <v>#N/A</v>
      </c>
      <c r="F13" s="14" t="e">
        <f>IF($C13="B",VLOOKUP($A13,Bat!$A$4:$BG$1500,F$1,FALSE),VLOOKUP($A13,Pit!$A$4:$BA$1686,F$2,FALSE))</f>
        <v>#N/A</v>
      </c>
      <c r="G13" s="14" t="e">
        <f>IF($C13="B",VLOOKUP($A13,Bat!$A$4:$BG$1500,G$1,FALSE),VLOOKUP($A13,Pit!$A$4:$BA$1686,G$2,FALSE))</f>
        <v>#N/A</v>
      </c>
      <c r="H13" s="14" t="e">
        <f>IF($C13="B",VLOOKUP($A13,Bat!$A$4:$BG$1500,H$1,FALSE),VLOOKUP($A13,Pit!$A$4:$BA$1686,H$2,FALSE))</f>
        <v>#N/A</v>
      </c>
      <c r="I13" s="14" t="e">
        <f>IF($C13="B",VLOOKUP($A13,Bat!$A$4:$BG$1500,I$1,FALSE),VLOOKUP($A13,Pit!$A$4:$BA$1686,I$2,FALSE))</f>
        <v>#N/A</v>
      </c>
      <c r="J13" s="14" t="e">
        <f>IF($C13="B",VLOOKUP($A13,Bat!$A$4:$BG$1500,J$1,FALSE),VLOOKUP($A13,Pit!$A$4:$BA$1686,J$2,FALSE))</f>
        <v>#N/A</v>
      </c>
      <c r="K13" s="15" t="e">
        <f>IF($C13="B",VLOOKUP($A13,Bat!$A$4:$BG$1500,K$1,FALSE),VLOOKUP($A13,Pit!$A$4:$BA$1686,K$2,FALSE))</f>
        <v>#N/A</v>
      </c>
      <c r="L13" s="14" t="e">
        <f>IF($C13="B",VLOOKUP($A13,Bat!$A$4:$BG$1500,L$1,FALSE),VLOOKUP($A13,Pit!$A$4:$BA$1686,L$2,FALSE))</f>
        <v>#N/A</v>
      </c>
      <c r="M13" s="14" t="e">
        <f>IF($C13="B",VLOOKUP($A13,Bat!$A$4:$BG$1500,M$1,FALSE),VLOOKUP($A13,Pit!$A$4:$BA$1686,M$2,FALSE))</f>
        <v>#N/A</v>
      </c>
      <c r="N13" s="14" t="e">
        <f>IF($C13="B",VLOOKUP($A13,Bat!$A$4:$BG$1500,N$1,FALSE),VLOOKUP($A13,Pit!$A$4:$BA$1686,N$2,FALSE))</f>
        <v>#N/A</v>
      </c>
      <c r="O13" s="14" t="e">
        <f>IF($C13="B",VLOOKUP($A13,Bat!$A$4:$BG$1500,O$1,FALSE),VLOOKUP($A13,Pit!$A$4:$BA$1686,O$2,FALSE))</f>
        <v>#N/A</v>
      </c>
      <c r="P13" s="15" t="e">
        <f>IF($C13="B",VLOOKUP($A13,Bat!$A$4:$BG$1500,P$1,FALSE),VLOOKUP($A13,Pit!$A$4:$BA$1686,P$2,FALSE))</f>
        <v>#N/A</v>
      </c>
      <c r="Q13" s="16" t="e">
        <f>IF($C13="B",VLOOKUP($A13,Bat!$A$4:$BG$1500,Q$1,FALSE),VLOOKUP($A13,Pit!$A$4:$BA$1686,Q$2,FALSE))</f>
        <v>#N/A</v>
      </c>
      <c r="R13" s="17" t="e">
        <f>IF($C13="B",VLOOKUP($A13,Bat!$A$4:$BG$1500,R$1,FALSE),VLOOKUP($A13,Pit!$A$4:$BA$1686,R$2,FALSE))</f>
        <v>#N/A</v>
      </c>
      <c r="S13" s="18" t="e">
        <f>IF($C13="B",VLOOKUP($A13,Bat!$A$4:$BG$1500,S$1,FALSE),VLOOKUP($A13,Pit!$A$4:$BA$1686,S$2,FALSE))</f>
        <v>#N/A</v>
      </c>
      <c r="T13" s="15" t="e">
        <f>VLOOKUP(IF($C13="B",VLOOKUP($A13,Bat!$A$4:$AV$1500,T$1,FALSE),VLOOKUP($A13,Pit!$A$4:$BE$1686,T$2,FALSE)),COND!$A$35:$B$41,2,FALSE)</f>
        <v>#N/A</v>
      </c>
      <c r="V13" s="19" t="e">
        <f t="shared" si="2"/>
        <v>#N/A</v>
      </c>
      <c r="W13" s="20" t="e">
        <f t="shared" si="3"/>
        <v>#N/A</v>
      </c>
      <c r="X13" s="14" t="str">
        <f>IFERROR(VLOOKUP($D13,Results37!$F$3:$L$1396,X$1,FALSE),"")</f>
        <v/>
      </c>
      <c r="Y13" s="14" t="str">
        <f>IFERROR(VLOOKUP($D13,Results37!$F$3:$L$1396,Y$1,FALSE),"")</f>
        <v/>
      </c>
      <c r="Z13" s="14" t="str">
        <f>IFERROR(VLOOKUP($D13,Results37!$F$3:$L$1396,Z$1,FALSE),"")</f>
        <v/>
      </c>
      <c r="AA13" s="14" t="str">
        <f>IFERROR(VLOOKUP($D13,Results37!$F$3:$L$1396,AA$1,FALSE),"")</f>
        <v/>
      </c>
    </row>
    <row r="14" spans="1:31" s="19" customFormat="1" x14ac:dyDescent="0.3">
      <c r="A14" s="19" t="s">
        <v>289</v>
      </c>
      <c r="B14" s="19">
        <f t="shared" si="0"/>
        <v>1</v>
      </c>
      <c r="C14" s="19" t="str">
        <f t="shared" si="1"/>
        <v>B</v>
      </c>
      <c r="D14" s="15" t="e">
        <f>IF($C14="B",VLOOKUP($A14,Bat!$A$4:$BG$1500,D$1,FALSE),VLOOKUP($A14,Pit!$A$4:$BA$1686,D$2,FALSE))</f>
        <v>#N/A</v>
      </c>
      <c r="E14" s="14" t="e">
        <f>IF($C14="B",VLOOKUP($A14,Bat!$A$4:$BG$1500,E$1,FALSE),VLOOKUP($A14,Pit!$A$4:$BA$1686,E$2,FALSE))</f>
        <v>#N/A</v>
      </c>
      <c r="F14" s="14" t="e">
        <f>IF($C14="B",VLOOKUP($A14,Bat!$A$4:$BG$1500,F$1,FALSE),VLOOKUP($A14,Pit!$A$4:$BA$1686,F$2,FALSE))</f>
        <v>#N/A</v>
      </c>
      <c r="G14" s="14" t="e">
        <f>IF($C14="B",VLOOKUP($A14,Bat!$A$4:$BG$1500,G$1,FALSE),VLOOKUP($A14,Pit!$A$4:$BA$1686,G$2,FALSE))</f>
        <v>#N/A</v>
      </c>
      <c r="H14" s="14" t="e">
        <f>IF($C14="B",VLOOKUP($A14,Bat!$A$4:$BG$1500,H$1,FALSE),VLOOKUP($A14,Pit!$A$4:$BA$1686,H$2,FALSE))</f>
        <v>#N/A</v>
      </c>
      <c r="I14" s="14" t="e">
        <f>IF($C14="B",VLOOKUP($A14,Bat!$A$4:$BG$1500,I$1,FALSE),VLOOKUP($A14,Pit!$A$4:$BA$1686,I$2,FALSE))</f>
        <v>#N/A</v>
      </c>
      <c r="J14" s="14" t="e">
        <f>IF($C14="B",VLOOKUP($A14,Bat!$A$4:$BG$1500,J$1,FALSE),VLOOKUP($A14,Pit!$A$4:$BA$1686,J$2,FALSE))</f>
        <v>#N/A</v>
      </c>
      <c r="K14" s="15" t="e">
        <f>IF($C14="B",VLOOKUP($A14,Bat!$A$4:$BG$1500,K$1,FALSE),VLOOKUP($A14,Pit!$A$4:$BA$1686,K$2,FALSE))</f>
        <v>#N/A</v>
      </c>
      <c r="L14" s="14" t="e">
        <f>IF($C14="B",VLOOKUP($A14,Bat!$A$4:$BG$1500,L$1,FALSE),VLOOKUP($A14,Pit!$A$4:$BA$1686,L$2,FALSE))</f>
        <v>#N/A</v>
      </c>
      <c r="M14" s="14" t="e">
        <f>IF($C14="B",VLOOKUP($A14,Bat!$A$4:$BG$1500,M$1,FALSE),VLOOKUP($A14,Pit!$A$4:$BA$1686,M$2,FALSE))</f>
        <v>#N/A</v>
      </c>
      <c r="N14" s="14" t="e">
        <f>IF($C14="B",VLOOKUP($A14,Bat!$A$4:$BG$1500,N$1,FALSE),VLOOKUP($A14,Pit!$A$4:$BA$1686,N$2,FALSE))</f>
        <v>#N/A</v>
      </c>
      <c r="O14" s="14" t="e">
        <f>IF($C14="B",VLOOKUP($A14,Bat!$A$4:$BG$1500,O$1,FALSE),VLOOKUP($A14,Pit!$A$4:$BA$1686,O$2,FALSE))</f>
        <v>#N/A</v>
      </c>
      <c r="P14" s="15" t="e">
        <f>IF($C14="B",VLOOKUP($A14,Bat!$A$4:$BG$1500,P$1,FALSE),VLOOKUP($A14,Pit!$A$4:$BA$1686,P$2,FALSE))</f>
        <v>#N/A</v>
      </c>
      <c r="Q14" s="16" t="e">
        <f>IF($C14="B",VLOOKUP($A14,Bat!$A$4:$BG$1500,Q$1,FALSE),VLOOKUP($A14,Pit!$A$4:$BA$1686,Q$2,FALSE))</f>
        <v>#N/A</v>
      </c>
      <c r="R14" s="17" t="e">
        <f>IF($C14="B",VLOOKUP($A14,Bat!$A$4:$BG$1500,R$1,FALSE),VLOOKUP($A14,Pit!$A$4:$BA$1686,R$2,FALSE))</f>
        <v>#N/A</v>
      </c>
      <c r="S14" s="18" t="e">
        <f>IF($C14="B",VLOOKUP($A14,Bat!$A$4:$BG$1500,S$1,FALSE),VLOOKUP($A14,Pit!$A$4:$BA$1686,S$2,FALSE))</f>
        <v>#N/A</v>
      </c>
      <c r="T14" s="15" t="e">
        <f>VLOOKUP(IF($C14="B",VLOOKUP($A14,Bat!$A$4:$AV$1500,T$1,FALSE),VLOOKUP($A14,Pit!$A$4:$BE$1686,T$2,FALSE)),COND!$A$35:$B$41,2,FALSE)</f>
        <v>#N/A</v>
      </c>
      <c r="V14" s="19" t="e">
        <f t="shared" si="2"/>
        <v>#N/A</v>
      </c>
      <c r="W14" s="20" t="e">
        <f t="shared" si="3"/>
        <v>#N/A</v>
      </c>
      <c r="X14" s="14" t="str">
        <f>IFERROR(VLOOKUP($D14,Results37!$F$3:$L$1396,X$1,FALSE),"")</f>
        <v/>
      </c>
      <c r="Y14" s="14" t="str">
        <f>IFERROR(VLOOKUP($D14,Results37!$F$3:$L$1396,Y$1,FALSE),"")</f>
        <v/>
      </c>
      <c r="Z14" s="14" t="str">
        <f>IFERROR(VLOOKUP($D14,Results37!$F$3:$L$1396,Z$1,FALSE),"")</f>
        <v/>
      </c>
      <c r="AA14" s="14" t="str">
        <f>IFERROR(VLOOKUP($D14,Results37!$F$3:$L$1396,AA$1,FALSE),"")</f>
        <v/>
      </c>
    </row>
    <row r="15" spans="1:31" s="19" customFormat="1" x14ac:dyDescent="0.3">
      <c r="A15" s="19" t="s">
        <v>290</v>
      </c>
      <c r="B15" s="19">
        <f t="shared" si="0"/>
        <v>1</v>
      </c>
      <c r="C15" s="19" t="str">
        <f t="shared" si="1"/>
        <v>B</v>
      </c>
      <c r="D15" s="15" t="e">
        <f>IF($C15="B",VLOOKUP($A15,Bat!$A$4:$BG$1500,D$1,FALSE),VLOOKUP($A15,Pit!$A$4:$BA$1686,D$2,FALSE))</f>
        <v>#N/A</v>
      </c>
      <c r="E15" s="14" t="e">
        <f>IF($C15="B",VLOOKUP($A15,Bat!$A$4:$BG$1500,E$1,FALSE),VLOOKUP($A15,Pit!$A$4:$BA$1686,E$2,FALSE))</f>
        <v>#N/A</v>
      </c>
      <c r="F15" s="14" t="e">
        <f>IF($C15="B",VLOOKUP($A15,Bat!$A$4:$BG$1500,F$1,FALSE),VLOOKUP($A15,Pit!$A$4:$BA$1686,F$2,FALSE))</f>
        <v>#N/A</v>
      </c>
      <c r="G15" s="14" t="e">
        <f>IF($C15="B",VLOOKUP($A15,Bat!$A$4:$BG$1500,G$1,FALSE),VLOOKUP($A15,Pit!$A$4:$BA$1686,G$2,FALSE))</f>
        <v>#N/A</v>
      </c>
      <c r="H15" s="14" t="e">
        <f>IF($C15="B",VLOOKUP($A15,Bat!$A$4:$BG$1500,H$1,FALSE),VLOOKUP($A15,Pit!$A$4:$BA$1686,H$2,FALSE))</f>
        <v>#N/A</v>
      </c>
      <c r="I15" s="14" t="e">
        <f>IF($C15="B",VLOOKUP($A15,Bat!$A$4:$BG$1500,I$1,FALSE),VLOOKUP($A15,Pit!$A$4:$BA$1686,I$2,FALSE))</f>
        <v>#N/A</v>
      </c>
      <c r="J15" s="14" t="e">
        <f>IF($C15="B",VLOOKUP($A15,Bat!$A$4:$BG$1500,J$1,FALSE),VLOOKUP($A15,Pit!$A$4:$BA$1686,J$2,FALSE))</f>
        <v>#N/A</v>
      </c>
      <c r="K15" s="15" t="e">
        <f>IF($C15="B",VLOOKUP($A15,Bat!$A$4:$BG$1500,K$1,FALSE),VLOOKUP($A15,Pit!$A$4:$BA$1686,K$2,FALSE))</f>
        <v>#N/A</v>
      </c>
      <c r="L15" s="14" t="e">
        <f>IF($C15="B",VLOOKUP($A15,Bat!$A$4:$BG$1500,L$1,FALSE),VLOOKUP($A15,Pit!$A$4:$BA$1686,L$2,FALSE))</f>
        <v>#N/A</v>
      </c>
      <c r="M15" s="14" t="e">
        <f>IF($C15="B",VLOOKUP($A15,Bat!$A$4:$BG$1500,M$1,FALSE),VLOOKUP($A15,Pit!$A$4:$BA$1686,M$2,FALSE))</f>
        <v>#N/A</v>
      </c>
      <c r="N15" s="14" t="e">
        <f>IF($C15="B",VLOOKUP($A15,Bat!$A$4:$BG$1500,N$1,FALSE),VLOOKUP($A15,Pit!$A$4:$BA$1686,N$2,FALSE))</f>
        <v>#N/A</v>
      </c>
      <c r="O15" s="14" t="e">
        <f>IF($C15="B",VLOOKUP($A15,Bat!$A$4:$BG$1500,O$1,FALSE),VLOOKUP($A15,Pit!$A$4:$BA$1686,O$2,FALSE))</f>
        <v>#N/A</v>
      </c>
      <c r="P15" s="15" t="e">
        <f>IF($C15="B",VLOOKUP($A15,Bat!$A$4:$BG$1500,P$1,FALSE),VLOOKUP($A15,Pit!$A$4:$BA$1686,P$2,FALSE))</f>
        <v>#N/A</v>
      </c>
      <c r="Q15" s="16" t="e">
        <f>IF($C15="B",VLOOKUP($A15,Bat!$A$4:$BG$1500,Q$1,FALSE),VLOOKUP($A15,Pit!$A$4:$BA$1686,Q$2,FALSE))</f>
        <v>#N/A</v>
      </c>
      <c r="R15" s="17" t="e">
        <f>IF($C15="B",VLOOKUP($A15,Bat!$A$4:$BG$1500,R$1,FALSE),VLOOKUP($A15,Pit!$A$4:$BA$1686,R$2,FALSE))</f>
        <v>#N/A</v>
      </c>
      <c r="S15" s="18" t="e">
        <f>IF($C15="B",VLOOKUP($A15,Bat!$A$4:$BG$1500,S$1,FALSE),VLOOKUP($A15,Pit!$A$4:$BA$1686,S$2,FALSE))</f>
        <v>#N/A</v>
      </c>
      <c r="T15" s="15" t="e">
        <f>VLOOKUP(IF($C15="B",VLOOKUP($A15,Bat!$A$4:$AV$1500,T$1,FALSE),VLOOKUP($A15,Pit!$A$4:$BE$1686,T$2,FALSE)),COND!$A$35:$B$41,2,FALSE)</f>
        <v>#N/A</v>
      </c>
      <c r="V15" s="19" t="e">
        <f t="shared" si="2"/>
        <v>#N/A</v>
      </c>
      <c r="W15" s="20" t="e">
        <f t="shared" si="3"/>
        <v>#N/A</v>
      </c>
      <c r="X15" s="14" t="str">
        <f>IFERROR(VLOOKUP($D15,Results37!$F$3:$L$1396,X$1,FALSE),"")</f>
        <v/>
      </c>
      <c r="Y15" s="14" t="str">
        <f>IFERROR(VLOOKUP($D15,Results37!$F$3:$L$1396,Y$1,FALSE),"")</f>
        <v/>
      </c>
      <c r="Z15" s="14" t="str">
        <f>IFERROR(VLOOKUP($D15,Results37!$F$3:$L$1396,Z$1,FALSE),"")</f>
        <v/>
      </c>
      <c r="AA15" s="14" t="str">
        <f>IFERROR(VLOOKUP($D15,Results37!$F$3:$L$1396,AA$1,FALSE),"")</f>
        <v/>
      </c>
    </row>
    <row r="16" spans="1:31" s="19" customFormat="1" x14ac:dyDescent="0.3">
      <c r="A16" s="19" t="s">
        <v>294</v>
      </c>
      <c r="B16" s="19">
        <f t="shared" si="0"/>
        <v>1</v>
      </c>
      <c r="C16" s="19" t="str">
        <f t="shared" si="1"/>
        <v>P</v>
      </c>
      <c r="D16" s="15" t="e">
        <f>IF($C16="B",VLOOKUP($A16,Bat!$A$4:$BG$1500,D$1,FALSE),VLOOKUP($A16,Pit!$A$4:$BA$1686,D$2,FALSE))</f>
        <v>#N/A</v>
      </c>
      <c r="E16" s="14" t="e">
        <f>IF($C16="B",VLOOKUP($A16,Bat!$A$4:$BG$1500,E$1,FALSE),VLOOKUP($A16,Pit!$A$4:$BA$1686,E$2,FALSE))</f>
        <v>#N/A</v>
      </c>
      <c r="F16" s="14" t="e">
        <f>IF($C16="B",VLOOKUP($A16,Bat!$A$4:$BG$1500,F$1,FALSE),VLOOKUP($A16,Pit!$A$4:$BA$1686,F$2,FALSE))</f>
        <v>#N/A</v>
      </c>
      <c r="G16" s="14" t="e">
        <f>IF($C16="B",VLOOKUP($A16,Bat!$A$4:$BG$1500,G$1,FALSE),VLOOKUP($A16,Pit!$A$4:$BA$1686,G$2,FALSE))</f>
        <v>#N/A</v>
      </c>
      <c r="H16" s="14" t="e">
        <f>IF($C16="B",VLOOKUP($A16,Bat!$A$4:$BG$1500,H$1,FALSE),VLOOKUP($A16,Pit!$A$4:$BA$1686,H$2,FALSE))</f>
        <v>#N/A</v>
      </c>
      <c r="I16" s="14" t="e">
        <f>IF($C16="B",VLOOKUP($A16,Bat!$A$4:$BG$1500,I$1,FALSE),VLOOKUP($A16,Pit!$A$4:$BA$1686,I$2,FALSE))</f>
        <v>#N/A</v>
      </c>
      <c r="J16" s="14" t="e">
        <f>IF($C16="B",VLOOKUP($A16,Bat!$A$4:$BG$1500,J$1,FALSE),VLOOKUP($A16,Pit!$A$4:$BA$1686,J$2,FALSE))</f>
        <v>#N/A</v>
      </c>
      <c r="K16" s="15" t="e">
        <f>IF($C16="B",VLOOKUP($A16,Bat!$A$4:$BG$1500,K$1,FALSE),VLOOKUP($A16,Pit!$A$4:$BA$1686,K$2,FALSE))</f>
        <v>#N/A</v>
      </c>
      <c r="L16" s="14" t="e">
        <f>IF($C16="B",VLOOKUP($A16,Bat!$A$4:$BG$1500,L$1,FALSE),VLOOKUP($A16,Pit!$A$4:$BA$1686,L$2,FALSE))</f>
        <v>#N/A</v>
      </c>
      <c r="M16" s="14" t="e">
        <f>IF($C16="B",VLOOKUP($A16,Bat!$A$4:$BG$1500,M$1,FALSE),VLOOKUP($A16,Pit!$A$4:$BA$1686,M$2,FALSE))</f>
        <v>#N/A</v>
      </c>
      <c r="N16" s="14" t="e">
        <f>IF($C16="B",VLOOKUP($A16,Bat!$A$4:$BG$1500,N$1,FALSE),VLOOKUP($A16,Pit!$A$4:$BA$1686,N$2,FALSE))</f>
        <v>#N/A</v>
      </c>
      <c r="O16" s="14" t="e">
        <f>IF($C16="B",VLOOKUP($A16,Bat!$A$4:$BG$1500,O$1,FALSE),VLOOKUP($A16,Pit!$A$4:$BA$1686,O$2,FALSE))</f>
        <v>#N/A</v>
      </c>
      <c r="P16" s="15" t="e">
        <f>IF($C16="B",VLOOKUP($A16,Bat!$A$4:$BG$1500,P$1,FALSE),VLOOKUP($A16,Pit!$A$4:$BA$1686,P$2,FALSE))</f>
        <v>#N/A</v>
      </c>
      <c r="Q16" s="16" t="e">
        <f>IF($C16="B",VLOOKUP($A16,Bat!$A$4:$BG$1500,Q$1,FALSE),VLOOKUP($A16,Pit!$A$4:$BA$1686,Q$2,FALSE))</f>
        <v>#N/A</v>
      </c>
      <c r="R16" s="17" t="e">
        <f>IF($C16="B",VLOOKUP($A16,Bat!$A$4:$BG$1500,R$1,FALSE),VLOOKUP($A16,Pit!$A$4:$BA$1686,R$2,FALSE))</f>
        <v>#N/A</v>
      </c>
      <c r="S16" s="18" t="e">
        <f>IF($C16="B",VLOOKUP($A16,Bat!$A$4:$BG$1500,S$1,FALSE),VLOOKUP($A16,Pit!$A$4:$BA$1686,S$2,FALSE))</f>
        <v>#N/A</v>
      </c>
      <c r="T16" s="15" t="e">
        <f>VLOOKUP(IF($C16="B",VLOOKUP($A16,Bat!$A$4:$AV$1500,T$1,FALSE),VLOOKUP($A16,Pit!$A$4:$BE$1686,T$2,FALSE)),COND!$A$35:$B$41,2,FALSE)</f>
        <v>#N/A</v>
      </c>
      <c r="V16" s="19" t="e">
        <f t="shared" si="2"/>
        <v>#N/A</v>
      </c>
      <c r="W16" s="20" t="e">
        <f t="shared" si="3"/>
        <v>#N/A</v>
      </c>
      <c r="X16" s="14" t="str">
        <f>IFERROR(VLOOKUP($D16,Results37!$F$3:$L$1396,X$1,FALSE),"")</f>
        <v/>
      </c>
      <c r="Y16" s="14" t="str">
        <f>IFERROR(VLOOKUP($D16,Results37!$F$3:$L$1396,Y$1,FALSE),"")</f>
        <v/>
      </c>
      <c r="Z16" s="14" t="str">
        <f>IFERROR(VLOOKUP($D16,Results37!$F$3:$L$1396,Z$1,FALSE),"")</f>
        <v/>
      </c>
      <c r="AA16" s="14" t="str">
        <f>IFERROR(VLOOKUP($D16,Results37!$F$3:$L$1396,AA$1,FALSE),"")</f>
        <v/>
      </c>
    </row>
    <row r="17" spans="1:27" s="19" customFormat="1" x14ac:dyDescent="0.3">
      <c r="A17" s="19" t="s">
        <v>296</v>
      </c>
      <c r="B17" s="19">
        <f t="shared" si="0"/>
        <v>1</v>
      </c>
      <c r="C17" s="19" t="str">
        <f t="shared" si="1"/>
        <v>P</v>
      </c>
      <c r="D17" s="15" t="e">
        <f>IF($C17="B",VLOOKUP($A17,Bat!$A$4:$BG$1500,D$1,FALSE),VLOOKUP($A17,Pit!$A$4:$BA$1686,D$2,FALSE))</f>
        <v>#N/A</v>
      </c>
      <c r="E17" s="14" t="e">
        <f>IF($C17="B",VLOOKUP($A17,Bat!$A$4:$BG$1500,E$1,FALSE),VLOOKUP($A17,Pit!$A$4:$BA$1686,E$2,FALSE))</f>
        <v>#N/A</v>
      </c>
      <c r="F17" s="14" t="e">
        <f>IF($C17="B",VLOOKUP($A17,Bat!$A$4:$BG$1500,F$1,FALSE),VLOOKUP($A17,Pit!$A$4:$BA$1686,F$2,FALSE))</f>
        <v>#N/A</v>
      </c>
      <c r="G17" s="14" t="e">
        <f>IF($C17="B",VLOOKUP($A17,Bat!$A$4:$BG$1500,G$1,FALSE),VLOOKUP($A17,Pit!$A$4:$BA$1686,G$2,FALSE))</f>
        <v>#N/A</v>
      </c>
      <c r="H17" s="14" t="e">
        <f>IF($C17="B",VLOOKUP($A17,Bat!$A$4:$BG$1500,H$1,FALSE),VLOOKUP($A17,Pit!$A$4:$BA$1686,H$2,FALSE))</f>
        <v>#N/A</v>
      </c>
      <c r="I17" s="14" t="e">
        <f>IF($C17="B",VLOOKUP($A17,Bat!$A$4:$BG$1500,I$1,FALSE),VLOOKUP($A17,Pit!$A$4:$BA$1686,I$2,FALSE))</f>
        <v>#N/A</v>
      </c>
      <c r="J17" s="14" t="e">
        <f>IF($C17="B",VLOOKUP($A17,Bat!$A$4:$BG$1500,J$1,FALSE),VLOOKUP($A17,Pit!$A$4:$BA$1686,J$2,FALSE))</f>
        <v>#N/A</v>
      </c>
      <c r="K17" s="15" t="e">
        <f>IF($C17="B",VLOOKUP($A17,Bat!$A$4:$BG$1500,K$1,FALSE),VLOOKUP($A17,Pit!$A$4:$BA$1686,K$2,FALSE))</f>
        <v>#N/A</v>
      </c>
      <c r="L17" s="14" t="e">
        <f>IF($C17="B",VLOOKUP($A17,Bat!$A$4:$BG$1500,L$1,FALSE),VLOOKUP($A17,Pit!$A$4:$BA$1686,L$2,FALSE))</f>
        <v>#N/A</v>
      </c>
      <c r="M17" s="14" t="e">
        <f>IF($C17="B",VLOOKUP($A17,Bat!$A$4:$BG$1500,M$1,FALSE),VLOOKUP($A17,Pit!$A$4:$BA$1686,M$2,FALSE))</f>
        <v>#N/A</v>
      </c>
      <c r="N17" s="14" t="e">
        <f>IF($C17="B",VLOOKUP($A17,Bat!$A$4:$BG$1500,N$1,FALSE),VLOOKUP($A17,Pit!$A$4:$BA$1686,N$2,FALSE))</f>
        <v>#N/A</v>
      </c>
      <c r="O17" s="14" t="e">
        <f>IF($C17="B",VLOOKUP($A17,Bat!$A$4:$BG$1500,O$1,FALSE),VLOOKUP($A17,Pit!$A$4:$BA$1686,O$2,FALSE))</f>
        <v>#N/A</v>
      </c>
      <c r="P17" s="15" t="e">
        <f>IF($C17="B",VLOOKUP($A17,Bat!$A$4:$BG$1500,P$1,FALSE),VLOOKUP($A17,Pit!$A$4:$BA$1686,P$2,FALSE))</f>
        <v>#N/A</v>
      </c>
      <c r="Q17" s="16" t="e">
        <f>IF($C17="B",VLOOKUP($A17,Bat!$A$4:$BG$1500,Q$1,FALSE),VLOOKUP($A17,Pit!$A$4:$BA$1686,Q$2,FALSE))</f>
        <v>#N/A</v>
      </c>
      <c r="R17" s="17" t="e">
        <f>IF($C17="B",VLOOKUP($A17,Bat!$A$4:$BG$1500,R$1,FALSE),VLOOKUP($A17,Pit!$A$4:$BA$1686,R$2,FALSE))</f>
        <v>#N/A</v>
      </c>
      <c r="S17" s="18" t="e">
        <f>IF($C17="B",VLOOKUP($A17,Bat!$A$4:$BG$1500,S$1,FALSE),VLOOKUP($A17,Pit!$A$4:$BA$1686,S$2,FALSE))</f>
        <v>#N/A</v>
      </c>
      <c r="T17" s="15" t="e">
        <f>VLOOKUP(IF($C17="B",VLOOKUP($A17,Bat!$A$4:$AV$1500,T$1,FALSE),VLOOKUP($A17,Pit!$A$4:$BE$1686,T$2,FALSE)),COND!$A$35:$B$41,2,FALSE)</f>
        <v>#N/A</v>
      </c>
      <c r="V17" s="19" t="e">
        <f t="shared" si="2"/>
        <v>#N/A</v>
      </c>
      <c r="W17" s="20" t="e">
        <f t="shared" si="3"/>
        <v>#N/A</v>
      </c>
      <c r="X17" s="14" t="str">
        <f>IFERROR(VLOOKUP($D17,Results37!$F$3:$L$1396,X$1,FALSE),"")</f>
        <v/>
      </c>
      <c r="Y17" s="14" t="str">
        <f>IFERROR(VLOOKUP($D17,Results37!$F$3:$L$1396,Y$1,FALSE),"")</f>
        <v/>
      </c>
      <c r="Z17" s="14" t="str">
        <f>IFERROR(VLOOKUP($D17,Results37!$F$3:$L$1396,Z$1,FALSE),"")</f>
        <v/>
      </c>
      <c r="AA17" s="14" t="str">
        <f>IFERROR(VLOOKUP($D17,Results37!$F$3:$L$1396,AA$1,FALSE),"")</f>
        <v/>
      </c>
    </row>
    <row r="18" spans="1:27" s="19" customFormat="1" x14ac:dyDescent="0.3">
      <c r="A18" s="19" t="s">
        <v>318</v>
      </c>
      <c r="B18" s="19">
        <f t="shared" si="0"/>
        <v>1</v>
      </c>
      <c r="C18" s="19" t="str">
        <f t="shared" si="1"/>
        <v>P</v>
      </c>
      <c r="D18" s="15" t="e">
        <f>IF($C18="B",VLOOKUP($A18,Bat!$A$4:$BG$1500,D$1,FALSE),VLOOKUP($A18,Pit!$A$4:$BA$1686,D$2,FALSE))</f>
        <v>#N/A</v>
      </c>
      <c r="E18" s="14" t="e">
        <f>IF($C18="B",VLOOKUP($A18,Bat!$A$4:$BG$1500,E$1,FALSE),VLOOKUP($A18,Pit!$A$4:$BA$1686,E$2,FALSE))</f>
        <v>#N/A</v>
      </c>
      <c r="F18" s="14" t="e">
        <f>IF($C18="B",VLOOKUP($A18,Bat!$A$4:$BG$1500,F$1,FALSE),VLOOKUP($A18,Pit!$A$4:$BA$1686,F$2,FALSE))</f>
        <v>#N/A</v>
      </c>
      <c r="G18" s="14" t="e">
        <f>IF($C18="B",VLOOKUP($A18,Bat!$A$4:$BG$1500,G$1,FALSE),VLOOKUP($A18,Pit!$A$4:$BA$1686,G$2,FALSE))</f>
        <v>#N/A</v>
      </c>
      <c r="H18" s="14" t="e">
        <f>IF($C18="B",VLOOKUP($A18,Bat!$A$4:$BG$1500,H$1,FALSE),VLOOKUP($A18,Pit!$A$4:$BA$1686,H$2,FALSE))</f>
        <v>#N/A</v>
      </c>
      <c r="I18" s="14" t="e">
        <f>IF($C18="B",VLOOKUP($A18,Bat!$A$4:$BG$1500,I$1,FALSE),VLOOKUP($A18,Pit!$A$4:$BA$1686,I$2,FALSE))</f>
        <v>#N/A</v>
      </c>
      <c r="J18" s="14" t="e">
        <f>IF($C18="B",VLOOKUP($A18,Bat!$A$4:$BG$1500,J$1,FALSE),VLOOKUP($A18,Pit!$A$4:$BA$1686,J$2,FALSE))</f>
        <v>#N/A</v>
      </c>
      <c r="K18" s="15" t="e">
        <f>IF($C18="B",VLOOKUP($A18,Bat!$A$4:$BG$1500,K$1,FALSE),VLOOKUP($A18,Pit!$A$4:$BA$1686,K$2,FALSE))</f>
        <v>#N/A</v>
      </c>
      <c r="L18" s="14" t="e">
        <f>IF($C18="B",VLOOKUP($A18,Bat!$A$4:$BG$1500,L$1,FALSE),VLOOKUP($A18,Pit!$A$4:$BA$1686,L$2,FALSE))</f>
        <v>#N/A</v>
      </c>
      <c r="M18" s="14" t="e">
        <f>IF($C18="B",VLOOKUP($A18,Bat!$A$4:$BG$1500,M$1,FALSE),VLOOKUP($A18,Pit!$A$4:$BA$1686,M$2,FALSE))</f>
        <v>#N/A</v>
      </c>
      <c r="N18" s="14" t="e">
        <f>IF($C18="B",VLOOKUP($A18,Bat!$A$4:$BG$1500,N$1,FALSE),VLOOKUP($A18,Pit!$A$4:$BA$1686,N$2,FALSE))</f>
        <v>#N/A</v>
      </c>
      <c r="O18" s="14" t="e">
        <f>IF($C18="B",VLOOKUP($A18,Bat!$A$4:$BG$1500,O$1,FALSE),VLOOKUP($A18,Pit!$A$4:$BA$1686,O$2,FALSE))</f>
        <v>#N/A</v>
      </c>
      <c r="P18" s="15" t="e">
        <f>IF($C18="B",VLOOKUP($A18,Bat!$A$4:$BG$1500,P$1,FALSE),VLOOKUP($A18,Pit!$A$4:$BA$1686,P$2,FALSE))</f>
        <v>#N/A</v>
      </c>
      <c r="Q18" s="16" t="e">
        <f>IF($C18="B",VLOOKUP($A18,Bat!$A$4:$BG$1500,Q$1,FALSE),VLOOKUP($A18,Pit!$A$4:$BA$1686,Q$2,FALSE))</f>
        <v>#N/A</v>
      </c>
      <c r="R18" s="17" t="e">
        <f>IF($C18="B",VLOOKUP($A18,Bat!$A$4:$BG$1500,R$1,FALSE),VLOOKUP($A18,Pit!$A$4:$BA$1686,R$2,FALSE))</f>
        <v>#N/A</v>
      </c>
      <c r="S18" s="18" t="e">
        <f>IF($C18="B",VLOOKUP($A18,Bat!$A$4:$BG$1500,S$1,FALSE),VLOOKUP($A18,Pit!$A$4:$BA$1686,S$2,FALSE))</f>
        <v>#N/A</v>
      </c>
      <c r="T18" s="15" t="e">
        <f>VLOOKUP(IF($C18="B",VLOOKUP($A18,Bat!$A$4:$AV$1500,T$1,FALSE),VLOOKUP($A18,Pit!$A$4:$BE$1686,T$2,FALSE)),COND!$A$35:$B$41,2,FALSE)</f>
        <v>#N/A</v>
      </c>
      <c r="V18" s="19" t="e">
        <f t="shared" si="2"/>
        <v>#N/A</v>
      </c>
      <c r="W18" s="20" t="e">
        <f t="shared" si="3"/>
        <v>#N/A</v>
      </c>
      <c r="X18" s="14" t="str">
        <f>IFERROR(VLOOKUP($D18,Results37!$F$3:$L$1396,X$1,FALSE),"")</f>
        <v/>
      </c>
      <c r="Y18" s="14" t="str">
        <f>IFERROR(VLOOKUP($D18,Results37!$F$3:$L$1396,Y$1,FALSE),"")</f>
        <v/>
      </c>
      <c r="Z18" s="14" t="str">
        <f>IFERROR(VLOOKUP($D18,Results37!$F$3:$L$1396,Z$1,FALSE),"")</f>
        <v/>
      </c>
      <c r="AA18" s="14" t="str">
        <f>IFERROR(VLOOKUP($D18,Results37!$F$3:$L$1396,AA$1,FALSE),"")</f>
        <v/>
      </c>
    </row>
    <row r="19" spans="1:27" s="19" customFormat="1" x14ac:dyDescent="0.3">
      <c r="A19" s="19" t="s">
        <v>295</v>
      </c>
      <c r="B19" s="19">
        <f t="shared" si="0"/>
        <v>1</v>
      </c>
      <c r="C19" s="19" t="str">
        <f t="shared" si="1"/>
        <v>P</v>
      </c>
      <c r="D19" s="15" t="e">
        <f>IF($C19="B",VLOOKUP($A19,Bat!$A$4:$BG$1500,D$1,FALSE),VLOOKUP($A19,Pit!$A$4:$BA$1686,D$2,FALSE))</f>
        <v>#N/A</v>
      </c>
      <c r="E19" s="14" t="e">
        <f>IF($C19="B",VLOOKUP($A19,Bat!$A$4:$BG$1500,E$1,FALSE),VLOOKUP($A19,Pit!$A$4:$BA$1686,E$2,FALSE))</f>
        <v>#N/A</v>
      </c>
      <c r="F19" s="14" t="e">
        <f>IF($C19="B",VLOOKUP($A19,Bat!$A$4:$BG$1500,F$1,FALSE),VLOOKUP($A19,Pit!$A$4:$BA$1686,F$2,FALSE))</f>
        <v>#N/A</v>
      </c>
      <c r="G19" s="14" t="e">
        <f>IF($C19="B",VLOOKUP($A19,Bat!$A$4:$BG$1500,G$1,FALSE),VLOOKUP($A19,Pit!$A$4:$BA$1686,G$2,FALSE))</f>
        <v>#N/A</v>
      </c>
      <c r="H19" s="14" t="e">
        <f>IF($C19="B",VLOOKUP($A19,Bat!$A$4:$BG$1500,H$1,FALSE),VLOOKUP($A19,Pit!$A$4:$BA$1686,H$2,FALSE))</f>
        <v>#N/A</v>
      </c>
      <c r="I19" s="14" t="e">
        <f>IF($C19="B",VLOOKUP($A19,Bat!$A$4:$BG$1500,I$1,FALSE),VLOOKUP($A19,Pit!$A$4:$BA$1686,I$2,FALSE))</f>
        <v>#N/A</v>
      </c>
      <c r="J19" s="14" t="e">
        <f>IF($C19="B",VLOOKUP($A19,Bat!$A$4:$BG$1500,J$1,FALSE),VLOOKUP($A19,Pit!$A$4:$BA$1686,J$2,FALSE))</f>
        <v>#N/A</v>
      </c>
      <c r="K19" s="15" t="e">
        <f>IF($C19="B",VLOOKUP($A19,Bat!$A$4:$BG$1500,K$1,FALSE),VLOOKUP($A19,Pit!$A$4:$BA$1686,K$2,FALSE))</f>
        <v>#N/A</v>
      </c>
      <c r="L19" s="14" t="e">
        <f>IF($C19="B",VLOOKUP($A19,Bat!$A$4:$BG$1500,L$1,FALSE),VLOOKUP($A19,Pit!$A$4:$BA$1686,L$2,FALSE))</f>
        <v>#N/A</v>
      </c>
      <c r="M19" s="14" t="e">
        <f>IF($C19="B",VLOOKUP($A19,Bat!$A$4:$BG$1500,M$1,FALSE),VLOOKUP($A19,Pit!$A$4:$BA$1686,M$2,FALSE))</f>
        <v>#N/A</v>
      </c>
      <c r="N19" s="14" t="e">
        <f>IF($C19="B",VLOOKUP($A19,Bat!$A$4:$BG$1500,N$1,FALSE),VLOOKUP($A19,Pit!$A$4:$BA$1686,N$2,FALSE))</f>
        <v>#N/A</v>
      </c>
      <c r="O19" s="14" t="e">
        <f>IF($C19="B",VLOOKUP($A19,Bat!$A$4:$BG$1500,O$1,FALSE),VLOOKUP($A19,Pit!$A$4:$BA$1686,O$2,FALSE))</f>
        <v>#N/A</v>
      </c>
      <c r="P19" s="15" t="e">
        <f>IF($C19="B",VLOOKUP($A19,Bat!$A$4:$BG$1500,P$1,FALSE),VLOOKUP($A19,Pit!$A$4:$BA$1686,P$2,FALSE))</f>
        <v>#N/A</v>
      </c>
      <c r="Q19" s="16" t="e">
        <f>IF($C19="B",VLOOKUP($A19,Bat!$A$4:$BG$1500,Q$1,FALSE),VLOOKUP($A19,Pit!$A$4:$BA$1686,Q$2,FALSE))</f>
        <v>#N/A</v>
      </c>
      <c r="R19" s="17" t="e">
        <f>IF($C19="B",VLOOKUP($A19,Bat!$A$4:$BG$1500,R$1,FALSE),VLOOKUP($A19,Pit!$A$4:$BA$1686,R$2,FALSE))</f>
        <v>#N/A</v>
      </c>
      <c r="S19" s="18" t="e">
        <f>IF($C19="B",VLOOKUP($A19,Bat!$A$4:$BG$1500,S$1,FALSE),VLOOKUP($A19,Pit!$A$4:$BA$1686,S$2,FALSE))</f>
        <v>#N/A</v>
      </c>
      <c r="T19" s="15" t="e">
        <f>VLOOKUP(IF($C19="B",VLOOKUP($A19,Bat!$A$4:$AV$1500,T$1,FALSE),VLOOKUP($A19,Pit!$A$4:$BE$1686,T$2,FALSE)),COND!$A$35:$B$41,2,FALSE)</f>
        <v>#N/A</v>
      </c>
      <c r="V19" s="19" t="e">
        <f t="shared" si="2"/>
        <v>#N/A</v>
      </c>
      <c r="W19" s="20" t="e">
        <f t="shared" si="3"/>
        <v>#N/A</v>
      </c>
      <c r="X19" s="14" t="str">
        <f>IFERROR(VLOOKUP($D19,Results37!$F$3:$L$1396,X$1,FALSE),"")</f>
        <v/>
      </c>
      <c r="Y19" s="14" t="str">
        <f>IFERROR(VLOOKUP($D19,Results37!$F$3:$L$1396,Y$1,FALSE),"")</f>
        <v/>
      </c>
      <c r="Z19" s="14" t="str">
        <f>IFERROR(VLOOKUP($D19,Results37!$F$3:$L$1396,Z$1,FALSE),"")</f>
        <v/>
      </c>
      <c r="AA19" s="14" t="str">
        <f>IFERROR(VLOOKUP($D19,Results37!$F$3:$L$1396,AA$1,FALSE),"")</f>
        <v/>
      </c>
    </row>
    <row r="20" spans="1:27" s="19" customFormat="1" x14ac:dyDescent="0.3">
      <c r="B20" s="19">
        <f>COUNTIF($A$5:$A$20,A20)</f>
        <v>0</v>
      </c>
      <c r="C20" s="19" t="str">
        <f>IF(OR(MID(A20,1,2)="SP",MID(A20,1,2)="MR",MID(A20,1,2)="CL",MID(A20,1,2)="RP"),"P","B")</f>
        <v>B</v>
      </c>
      <c r="D20" s="15" t="e">
        <f>IF($C20="B",VLOOKUP($A20,Bat!$A$4:$BG$1500,D$1,FALSE),VLOOKUP($A20,Pit!$A$4:$BA$1686,D$2,FALSE))</f>
        <v>#N/A</v>
      </c>
      <c r="E20" s="14" t="e">
        <f>IF($C20="B",VLOOKUP($A20,Bat!$A$4:$BG$1500,E$1,FALSE),VLOOKUP($A20,Pit!$A$4:$BA$1686,E$2,FALSE))</f>
        <v>#N/A</v>
      </c>
      <c r="F20" s="14" t="e">
        <f>IF($C20="B",VLOOKUP($A20,Bat!$A$4:$BG$1500,F$1,FALSE),VLOOKUP($A20,Pit!$A$4:$BA$1686,F$2,FALSE))</f>
        <v>#N/A</v>
      </c>
      <c r="G20" s="14" t="e">
        <f>IF($C20="B",VLOOKUP($A20,Bat!$A$4:$BG$1500,G$1,FALSE),VLOOKUP($A20,Pit!$A$4:$BA$1686,G$2,FALSE))</f>
        <v>#N/A</v>
      </c>
      <c r="H20" s="14" t="e">
        <f>IF($C20="B",VLOOKUP($A20,Bat!$A$4:$BG$1500,H$1,FALSE),VLOOKUP($A20,Pit!$A$4:$BA$1686,H$2,FALSE))</f>
        <v>#N/A</v>
      </c>
      <c r="I20" s="14" t="e">
        <f>IF($C20="B",VLOOKUP($A20,Bat!$A$4:$BG$1500,I$1,FALSE),VLOOKUP($A20,Pit!$A$4:$BA$1686,I$2,FALSE))</f>
        <v>#N/A</v>
      </c>
      <c r="J20" s="14" t="e">
        <f>IF($C20="B",VLOOKUP($A20,Bat!$A$4:$BG$1500,J$1,FALSE),VLOOKUP($A20,Pit!$A$4:$BA$1686,J$2,FALSE))</f>
        <v>#N/A</v>
      </c>
      <c r="K20" s="15" t="e">
        <f>IF($C20="B",VLOOKUP($A20,Bat!$A$4:$BG$1500,K$1,FALSE),VLOOKUP($A20,Pit!$A$4:$BA$1686,K$2,FALSE))</f>
        <v>#N/A</v>
      </c>
      <c r="L20" s="14" t="e">
        <f>IF($C20="B",VLOOKUP($A20,Bat!$A$4:$BG$1500,L$1,FALSE),VLOOKUP($A20,Pit!$A$4:$BA$1686,L$2,FALSE))</f>
        <v>#N/A</v>
      </c>
      <c r="M20" s="14" t="e">
        <f>IF($C20="B",VLOOKUP($A20,Bat!$A$4:$BG$1500,M$1,FALSE),VLOOKUP($A20,Pit!$A$4:$BA$1686,M$2,FALSE))</f>
        <v>#N/A</v>
      </c>
      <c r="N20" s="14" t="e">
        <f>IF($C20="B",VLOOKUP($A20,Bat!$A$4:$BG$1500,N$1,FALSE),VLOOKUP($A20,Pit!$A$4:$BA$1686,N$2,FALSE))</f>
        <v>#N/A</v>
      </c>
      <c r="O20" s="14" t="e">
        <f>IF($C20="B",VLOOKUP($A20,Bat!$A$4:$BG$1500,O$1,FALSE),VLOOKUP($A20,Pit!$A$4:$BA$1686,O$2,FALSE))</f>
        <v>#N/A</v>
      </c>
      <c r="P20" s="15" t="e">
        <f>IF($C20="B",VLOOKUP($A20,Bat!$A$4:$BG$1500,P$1,FALSE),VLOOKUP($A20,Pit!$A$4:$BA$1686,P$2,FALSE))</f>
        <v>#N/A</v>
      </c>
      <c r="Q20" s="16" t="e">
        <f>IF($C20="B",VLOOKUP($A20,Bat!$A$4:$BG$1500,Q$1,FALSE),VLOOKUP($A20,Pit!$A$4:$BA$1686,Q$2,FALSE))</f>
        <v>#N/A</v>
      </c>
      <c r="R20" s="17" t="e">
        <f>IF($C20="B",VLOOKUP($A20,Bat!$A$4:$BG$1500,R$1,FALSE),VLOOKUP($A20,Pit!$A$4:$BA$1686,R$2,FALSE))</f>
        <v>#N/A</v>
      </c>
      <c r="S20" s="18" t="e">
        <f>IF($C20="B",VLOOKUP($A20,Bat!$A$4:$BG$1500,S$1,FALSE),VLOOKUP($A20,Pit!$A$4:$BA$1686,S$2,FALSE))</f>
        <v>#N/A</v>
      </c>
      <c r="T20" s="15" t="e">
        <f>VLOOKUP(IF($C20="B",VLOOKUP($A20,Bat!$A$4:$AV$1500,T$1,FALSE),VLOOKUP($A20,Pit!$A$4:$BE$1686,T$2,FALSE)),COND!$A$35:$B$41,2,FALSE)</f>
        <v>#N/A</v>
      </c>
      <c r="V20" s="19" t="e">
        <f>IF(OR(U20=999,AND(S20&gt;$S$3,S20&lt;&gt;"Slot")),"",U20)</f>
        <v>#N/A</v>
      </c>
      <c r="W20" s="20" t="e">
        <f>RANK(R20,$R$5:$R$891)</f>
        <v>#N/A</v>
      </c>
      <c r="X20" s="14" t="str">
        <f>IFERROR(VLOOKUP($D20,Results37!$F$3:$L$1396,X$1,FALSE),"")</f>
        <v/>
      </c>
      <c r="Y20" s="14" t="str">
        <f>IFERROR(VLOOKUP($D20,Results37!$F$3:$L$1396,Y$1,FALSE),"")</f>
        <v/>
      </c>
      <c r="Z20" s="14" t="str">
        <f>IFERROR(VLOOKUP($D20,Results37!$F$3:$L$1396,Z$1,FALSE),"")</f>
        <v/>
      </c>
      <c r="AA20" s="14" t="str">
        <f>IFERROR(VLOOKUP($D20,Results37!$F$3:$L$1396,AA$1,FALSE),"")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4.4" x14ac:dyDescent="0.3"/>
  <cols>
    <col min="1" max="1" width="29.33203125" bestFit="1" customWidth="1"/>
    <col min="2" max="2" width="17" bestFit="1" customWidth="1"/>
    <col min="3" max="3" width="15.88671875" bestFit="1" customWidth="1"/>
    <col min="4" max="4" width="9.33203125" bestFit="1" customWidth="1"/>
    <col min="5" max="5" width="11.6640625" bestFit="1" customWidth="1"/>
    <col min="6" max="6" width="12.5546875" bestFit="1" customWidth="1"/>
    <col min="7" max="7" width="12.44140625" bestFit="1" customWidth="1"/>
    <col min="8" max="8" width="6.44140625" bestFit="1" customWidth="1"/>
  </cols>
  <sheetData>
    <row r="1" spans="1:9" x14ac:dyDescent="0.3">
      <c r="I1" s="33" t="str">
        <f>"Team"&amp;REPT(" ",Table1[[#Totals],[Len]]+2)&amp;"Dft  Elg  Sgn  UnS         Total           Avg"</f>
        <v>Team                                Dft  Elg  Sgn  UnS         Total           Avg</v>
      </c>
    </row>
    <row r="2" spans="1:9" s="4" customFormat="1" x14ac:dyDescent="0.3">
      <c r="A2" s="4" t="s">
        <v>243</v>
      </c>
      <c r="B2" s="4" t="s">
        <v>278</v>
      </c>
      <c r="C2" s="4" t="s">
        <v>279</v>
      </c>
      <c r="D2" s="4" t="s">
        <v>280</v>
      </c>
      <c r="E2" s="4" t="s">
        <v>281</v>
      </c>
      <c r="F2" s="4" t="s">
        <v>283</v>
      </c>
      <c r="G2" s="4" t="s">
        <v>282</v>
      </c>
      <c r="H2" s="4" t="s">
        <v>285</v>
      </c>
      <c r="I2" s="31" t="s">
        <v>286</v>
      </c>
    </row>
    <row r="3" spans="1:9" x14ac:dyDescent="0.3">
      <c r="A3" t="s">
        <v>257</v>
      </c>
      <c r="B3">
        <f>COUNTIF('Draft List'!$AC$5:$AC$1177,$A3)</f>
        <v>0</v>
      </c>
      <c r="C3">
        <f>SUMPRODUCT(('Draft List'!$AC$5:$AC$1177=$A3)*('Draft List'!$AA$5:$AA$1177&lt;6))+SUMPRODUCT(('Draft List'!$AC$5:$AC$1177=$A3)*('Draft List'!$AA$5:$AA$1177="S1"))+SUMPRODUCT(('Draft List'!$AC$5:$AC$1177=$A3)*('Draft List'!$AA$5:$AA$1177&lt;&gt;"S1")*('Draft List'!$AA$5:$AA$1177&gt;5)*('Draft List'!$AE$5:$AE$1177&gt;0)*('Draft List'!$AE$5:$AE$1177&lt;100000000))</f>
        <v>0</v>
      </c>
      <c r="D3">
        <f>SUMPRODUCT(('Draft List'!$AC$5:$AC$1177=$A3)*('Draft List'!$AE$5:$AE$1177&gt;0)*('Draft List'!$AE$5:$AE$1177&lt;1000000000))</f>
        <v>0</v>
      </c>
      <c r="E3">
        <f t="shared" ref="E3:E28" si="0">C3-D3</f>
        <v>0</v>
      </c>
      <c r="F3" s="9">
        <f>SUMIF('Draft List'!$AC$5:$AC$1177,$A3,'Draft List'!$AE$5:$AE$1177)</f>
        <v>0</v>
      </c>
      <c r="G3" s="29">
        <f t="shared" ref="G3:G28" si="1">IF(D3&gt;0,F3/D3,0)</f>
        <v>0</v>
      </c>
      <c r="H3" s="28">
        <f>LEN(Table1[[#This Row],[Team]])</f>
        <v>20</v>
      </c>
      <c r="I3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3">
      <c r="A4" t="s">
        <v>260</v>
      </c>
      <c r="B4">
        <f>COUNTIF('Draft List'!$AC$5:$AC$1177,$A4)</f>
        <v>21</v>
      </c>
      <c r="C4">
        <f>SUMPRODUCT(('Draft List'!$AC$5:$AC$1177=$A4)*('Draft List'!$AA$5:$AA$1177&lt;6))+SUMPRODUCT(('Draft List'!$AC$5:$AC$1177=$A4)*('Draft List'!$AA$5:$AA$1177="S1"))+SUMPRODUCT(('Draft List'!$AC$5:$AC$1177=$A4)*('Draft List'!$AA$5:$AA$1177&lt;&gt;"S1")*('Draft List'!$AA$5:$AA$1177&gt;5)*('Draft List'!$AE$5:$AE$1177&gt;0)*('Draft List'!$AE$5:$AE$1177&lt;100000000))</f>
        <v>7</v>
      </c>
      <c r="D4">
        <f>SUMPRODUCT(('Draft List'!$AC$5:$AC$1177=$A4)*('Draft List'!$AE$5:$AE$1177&gt;0)*('Draft List'!$AE$5:$AE$1177&lt;1000000000))</f>
        <v>0</v>
      </c>
      <c r="E4">
        <f t="shared" si="0"/>
        <v>7</v>
      </c>
      <c r="F4" s="9">
        <f>SUMIF('Draft List'!$AC$5:$AC$1177,$A4,'Draft List'!$AE$5:$AE$1177)</f>
        <v>0</v>
      </c>
      <c r="G4" s="29">
        <f t="shared" si="1"/>
        <v>0</v>
      </c>
      <c r="H4" s="28">
        <f>LEN(Table1[[#This Row],[Team]])</f>
        <v>18</v>
      </c>
      <c r="I4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21    7    0    7        $0,000        $0,000</v>
      </c>
    </row>
    <row r="5" spans="1:9" x14ac:dyDescent="0.3">
      <c r="A5" t="s">
        <v>267</v>
      </c>
      <c r="B5">
        <f>COUNTIF('Draft List'!$AC$5:$AC$1177,$A5)</f>
        <v>20</v>
      </c>
      <c r="C5">
        <f>SUMPRODUCT(('Draft List'!$AC$5:$AC$1177=$A5)*('Draft List'!$AA$5:$AA$1177&lt;6))+SUMPRODUCT(('Draft List'!$AC$5:$AC$1177=$A5)*('Draft List'!$AA$5:$AA$1177="S1"))+SUMPRODUCT(('Draft List'!$AC$5:$AC$1177=$A5)*('Draft List'!$AA$5:$AA$1177&lt;&gt;"S1")*('Draft List'!$AA$5:$AA$1177&gt;5)*('Draft List'!$AE$5:$AE$1177&gt;0)*('Draft List'!$AE$5:$AE$1177&lt;100000000))</f>
        <v>5</v>
      </c>
      <c r="D5">
        <f>SUMPRODUCT(('Draft List'!$AC$5:$AC$1177=$A5)*('Draft List'!$AE$5:$AE$1177&gt;0)*('Draft List'!$AE$5:$AE$1177&lt;1000000000))</f>
        <v>0</v>
      </c>
      <c r="E5">
        <f t="shared" si="0"/>
        <v>5</v>
      </c>
      <c r="F5" s="9">
        <f>SUMIF('Draft List'!$AC$5:$AC$1177,$A5,'Draft List'!$AE$5:$AE$1177)</f>
        <v>0</v>
      </c>
      <c r="G5" s="29">
        <f t="shared" si="1"/>
        <v>0</v>
      </c>
      <c r="H5" s="28">
        <f>LEN(Table1[[#This Row],[Team]])</f>
        <v>15</v>
      </c>
      <c r="I5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20    5    0    5        $0,000        $0,000</v>
      </c>
    </row>
    <row r="6" spans="1:9" x14ac:dyDescent="0.3">
      <c r="A6" t="s">
        <v>545</v>
      </c>
      <c r="B6">
        <f>COUNTIF('Draft List'!$AC$5:$AC$1177,$A6)</f>
        <v>22</v>
      </c>
      <c r="C6">
        <f>SUMPRODUCT(('Draft List'!$AC$5:$AC$1177=$A6)*('Draft List'!$AA$5:$AA$1177&lt;6))+SUMPRODUCT(('Draft List'!$AC$5:$AC$1177=$A6)*('Draft List'!$AA$5:$AA$1177="S1"))+SUMPRODUCT(('Draft List'!$AC$5:$AC$1177=$A6)*('Draft List'!$AA$5:$AA$1177&lt;&gt;"S1")*('Draft List'!$AA$5:$AA$1177&gt;5)*('Draft List'!$AE$5:$AE$1177&gt;0)*('Draft List'!$AE$5:$AE$1177&lt;100000000))</f>
        <v>6</v>
      </c>
      <c r="D6">
        <f>SUMPRODUCT(('Draft List'!$AC$5:$AC$1177=$A6)*('Draft List'!$AE$5:$AE$1177&gt;0)*('Draft List'!$AE$5:$AE$1177&lt;1000000000))</f>
        <v>0</v>
      </c>
      <c r="E6">
        <f t="shared" si="0"/>
        <v>6</v>
      </c>
      <c r="F6" s="9">
        <f>SUMIF('Draft List'!$AC$5:$AC$1177,$A6,'Draft List'!$AE$5:$AE$1177)</f>
        <v>0</v>
      </c>
      <c r="G6" s="29">
        <f t="shared" si="1"/>
        <v>0</v>
      </c>
      <c r="H6" s="28">
        <f>LEN(Table1[[#This Row],[Team]])</f>
        <v>15</v>
      </c>
      <c r="I6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22    6    0    6        $0,000        $0,000</v>
      </c>
    </row>
    <row r="7" spans="1:9" x14ac:dyDescent="0.3">
      <c r="A7" t="s">
        <v>251</v>
      </c>
      <c r="B7">
        <f>COUNTIF('Draft List'!$AC$5:$AC$1177,$A7)</f>
        <v>0</v>
      </c>
      <c r="C7">
        <f>SUMPRODUCT(('Draft List'!$AC$5:$AC$1177=$A7)*('Draft List'!$AA$5:$AA$1177&lt;6))+SUMPRODUCT(('Draft List'!$AC$5:$AC$1177=$A7)*('Draft List'!$AA$5:$AA$1177="S1"))+SUMPRODUCT(('Draft List'!$AC$5:$AC$1177=$A7)*('Draft List'!$AA$5:$AA$1177&lt;&gt;"S1")*('Draft List'!$AA$5:$AA$1177&gt;5)*('Draft List'!$AE$5:$AE$1177&gt;0)*('Draft List'!$AE$5:$AE$1177&lt;100000000))</f>
        <v>0</v>
      </c>
      <c r="D7">
        <f>SUMPRODUCT(('Draft List'!$AC$5:$AC$1177=$A7)*('Draft List'!$AE$5:$AE$1177&gt;0)*('Draft List'!$AE$5:$AE$1177&lt;1000000000))</f>
        <v>0</v>
      </c>
      <c r="E7">
        <f t="shared" si="0"/>
        <v>0</v>
      </c>
      <c r="F7" s="9">
        <f>SUMIF('Draft List'!$AC$5:$AC$1177,$A7,'Draft List'!$AE$5:$AE$1177)</f>
        <v>0</v>
      </c>
      <c r="G7" s="29">
        <f t="shared" si="1"/>
        <v>0</v>
      </c>
      <c r="H7" s="28">
        <f>LEN(Table1[[#This Row],[Team]])</f>
        <v>15</v>
      </c>
      <c r="I7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3">
      <c r="A8" t="s">
        <v>266</v>
      </c>
      <c r="B8">
        <f>COUNTIF('Draft List'!$AC$5:$AC$1177,$A8)</f>
        <v>20</v>
      </c>
      <c r="C8">
        <f>SUMPRODUCT(('Draft List'!$AC$5:$AC$1177=$A8)*('Draft List'!$AA$5:$AA$1177&lt;6))+SUMPRODUCT(('Draft List'!$AC$5:$AC$1177=$A8)*('Draft List'!$AA$5:$AA$1177="S1"))+SUMPRODUCT(('Draft List'!$AC$5:$AC$1177=$A8)*('Draft List'!$AA$5:$AA$1177&lt;&gt;"S1")*('Draft List'!$AA$5:$AA$1177&gt;5)*('Draft List'!$AE$5:$AE$1177&gt;0)*('Draft List'!$AE$5:$AE$1177&lt;100000000))</f>
        <v>5</v>
      </c>
      <c r="D8">
        <f>SUMPRODUCT(('Draft List'!$AC$5:$AC$1177=$A8)*('Draft List'!$AE$5:$AE$1177&gt;0)*('Draft List'!$AE$5:$AE$1177&lt;1000000000))</f>
        <v>0</v>
      </c>
      <c r="E8">
        <f t="shared" si="0"/>
        <v>5</v>
      </c>
      <c r="F8" s="9">
        <f>SUMIF('Draft List'!$AC$5:$AC$1177,$A8,'Draft List'!$AE$5:$AE$1177)</f>
        <v>0</v>
      </c>
      <c r="G8" s="29">
        <f t="shared" si="1"/>
        <v>0</v>
      </c>
      <c r="H8" s="28">
        <f>LEN(Table1[[#This Row],[Team]])</f>
        <v>24</v>
      </c>
      <c r="I8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20    5    0    5        $0,000        $0,000</v>
      </c>
    </row>
    <row r="9" spans="1:9" x14ac:dyDescent="0.3">
      <c r="A9" t="s">
        <v>547</v>
      </c>
      <c r="B9">
        <f>COUNTIF('Draft List'!$AC$5:$AC$1177,$A9)</f>
        <v>20</v>
      </c>
      <c r="C9">
        <f>SUMPRODUCT(('Draft List'!$AC$5:$AC$1177=$A9)*('Draft List'!$AA$5:$AA$1177&lt;6))+SUMPRODUCT(('Draft List'!$AC$5:$AC$1177=$A9)*('Draft List'!$AA$5:$AA$1177="S1"))+SUMPRODUCT(('Draft List'!$AC$5:$AC$1177=$A9)*('Draft List'!$AA$5:$AA$1177&lt;&gt;"S1")*('Draft List'!$AA$5:$AA$1177&gt;5)*('Draft List'!$AE$5:$AE$1177&gt;0)*('Draft List'!$AE$5:$AE$1177&lt;100000000))</f>
        <v>4</v>
      </c>
      <c r="D9">
        <f>SUMPRODUCT(('Draft List'!$AC$5:$AC$1177=$A9)*('Draft List'!$AE$5:$AE$1177&gt;0)*('Draft List'!$AE$5:$AE$1177&lt;1000000000))</f>
        <v>0</v>
      </c>
      <c r="E9">
        <f t="shared" si="0"/>
        <v>4</v>
      </c>
      <c r="F9" s="9">
        <f>SUMIF('Draft List'!$AC$5:$AC$1177,$A9,'Draft List'!$AE$5:$AE$1177)</f>
        <v>0</v>
      </c>
      <c r="G9" s="29">
        <f t="shared" si="1"/>
        <v>0</v>
      </c>
      <c r="H9" s="28">
        <f>LEN(Table1[[#This Row],[Team]])</f>
        <v>19</v>
      </c>
      <c r="I9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20    4    0    4        $0,000        $0,000</v>
      </c>
    </row>
    <row r="10" spans="1:9" x14ac:dyDescent="0.3">
      <c r="A10" t="s">
        <v>259</v>
      </c>
      <c r="B10">
        <f>COUNTIF('Draft List'!$AC$5:$AC$1177,$A10)</f>
        <v>22</v>
      </c>
      <c r="C10">
        <f>SUMPRODUCT(('Draft List'!$AC$5:$AC$1177=$A10)*('Draft List'!$AA$5:$AA$1177&lt;6))+SUMPRODUCT(('Draft List'!$AC$5:$AC$1177=$A10)*('Draft List'!$AA$5:$AA$1177="S1"))+SUMPRODUCT(('Draft List'!$AC$5:$AC$1177=$A10)*('Draft List'!$AA$5:$AA$1177&lt;&gt;"S1")*('Draft List'!$AA$5:$AA$1177&gt;5)*('Draft List'!$AE$5:$AE$1177&gt;0)*('Draft List'!$AE$5:$AE$1177&lt;100000000))</f>
        <v>7</v>
      </c>
      <c r="D10">
        <f>SUMPRODUCT(('Draft List'!$AC$5:$AC$1177=$A10)*('Draft List'!$AE$5:$AE$1177&gt;0)*('Draft List'!$AE$5:$AE$1177&lt;1000000000))</f>
        <v>0</v>
      </c>
      <c r="E10">
        <f t="shared" si="0"/>
        <v>7</v>
      </c>
      <c r="F10" s="9">
        <f>SUMIF('Draft List'!$AC$5:$AC$1177,$A10,'Draft List'!$AE$5:$AE$1177)</f>
        <v>0</v>
      </c>
      <c r="G10" s="29">
        <f t="shared" si="1"/>
        <v>0</v>
      </c>
      <c r="H10" s="28">
        <f>LEN(Table1[[#This Row],[Team]])</f>
        <v>22</v>
      </c>
      <c r="I10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22    7    0    7        $0,000        $0,000</v>
      </c>
    </row>
    <row r="11" spans="1:9" x14ac:dyDescent="0.3">
      <c r="A11" t="s">
        <v>256</v>
      </c>
      <c r="B11">
        <f>COUNTIF('Draft List'!$AC$5:$AC$1177,$A11)</f>
        <v>20</v>
      </c>
      <c r="C11">
        <f>SUMPRODUCT(('Draft List'!$AC$5:$AC$1177=$A11)*('Draft List'!$AA$5:$AA$1177&lt;6))+SUMPRODUCT(('Draft List'!$AC$5:$AC$1177=$A11)*('Draft List'!$AA$5:$AA$1177="S1"))+SUMPRODUCT(('Draft List'!$AC$5:$AC$1177=$A11)*('Draft List'!$AA$5:$AA$1177&lt;&gt;"S1")*('Draft List'!$AA$5:$AA$1177&gt;5)*('Draft List'!$AE$5:$AE$1177&gt;0)*('Draft List'!$AE$5:$AE$1177&lt;100000000))</f>
        <v>6</v>
      </c>
      <c r="D11">
        <f>SUMPRODUCT(('Draft List'!$AC$5:$AC$1177=$A11)*('Draft List'!$AE$5:$AE$1177&gt;0)*('Draft List'!$AE$5:$AE$1177&lt;1000000000))</f>
        <v>0</v>
      </c>
      <c r="E11">
        <f t="shared" si="0"/>
        <v>6</v>
      </c>
      <c r="F11" s="9">
        <f>SUMIF('Draft List'!$AC$5:$AC$1177,$A11,'Draft List'!$AE$5:$AE$1177)</f>
        <v>0</v>
      </c>
      <c r="G11" s="29">
        <f t="shared" si="1"/>
        <v>0</v>
      </c>
      <c r="H11" s="28">
        <f>LEN(Table1[[#This Row],[Team]])</f>
        <v>17</v>
      </c>
      <c r="I11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20    6    0    6        $0,000        $0,000</v>
      </c>
    </row>
    <row r="12" spans="1:9" x14ac:dyDescent="0.3">
      <c r="A12" t="s">
        <v>548</v>
      </c>
      <c r="B12">
        <f>COUNTIF('Draft List'!$AC$5:$AC$1177,$A12)</f>
        <v>17</v>
      </c>
      <c r="C12">
        <f>SUMPRODUCT(('Draft List'!$AC$5:$AC$1177=$A12)*('Draft List'!$AA$5:$AA$1177&lt;6))+SUMPRODUCT(('Draft List'!$AC$5:$AC$1177=$A12)*('Draft List'!$AA$5:$AA$1177="S1"))+SUMPRODUCT(('Draft List'!$AC$5:$AC$1177=$A12)*('Draft List'!$AA$5:$AA$1177&lt;&gt;"S1")*('Draft List'!$AA$5:$AA$1177&gt;5)*('Draft List'!$AE$5:$AE$1177&gt;0)*('Draft List'!$AE$5:$AE$1177&lt;100000000))</f>
        <v>4</v>
      </c>
      <c r="D12">
        <f>SUMPRODUCT(('Draft List'!$AC$5:$AC$1177=$A12)*('Draft List'!$AE$5:$AE$1177&gt;0)*('Draft List'!$AE$5:$AE$1177&lt;1000000000))</f>
        <v>0</v>
      </c>
      <c r="E12">
        <f t="shared" si="0"/>
        <v>4</v>
      </c>
      <c r="F12" s="9">
        <f>SUMIF('Draft List'!$AC$5:$AC$1177,$A12,'Draft List'!$AE$5:$AE$1177)</f>
        <v>0</v>
      </c>
      <c r="G12" s="29">
        <f t="shared" si="1"/>
        <v>0</v>
      </c>
      <c r="H12" s="28">
        <f>LEN(Table1[[#This Row],[Team]])</f>
        <v>15</v>
      </c>
      <c r="I12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17    4    0    4        $0,000        $0,000</v>
      </c>
    </row>
    <row r="13" spans="1:9" x14ac:dyDescent="0.3">
      <c r="A13" t="s">
        <v>261</v>
      </c>
      <c r="B13">
        <f>COUNTIF('Draft List'!$AC$5:$AC$1177,$A13)</f>
        <v>24</v>
      </c>
      <c r="C13">
        <f>SUMPRODUCT(('Draft List'!$AC$5:$AC$1177=$A13)*('Draft List'!$AA$5:$AA$1177&lt;6))+SUMPRODUCT(('Draft List'!$AC$5:$AC$1177=$A13)*('Draft List'!$AA$5:$AA$1177="S1"))+SUMPRODUCT(('Draft List'!$AC$5:$AC$1177=$A13)*('Draft List'!$AA$5:$AA$1177&lt;&gt;"S1")*('Draft List'!$AA$5:$AA$1177&gt;5)*('Draft List'!$AE$5:$AE$1177&gt;0)*('Draft List'!$AE$5:$AE$1177&lt;100000000))</f>
        <v>3</v>
      </c>
      <c r="D13">
        <f>SUMPRODUCT(('Draft List'!$AC$5:$AC$1177=$A13)*('Draft List'!$AE$5:$AE$1177&gt;0)*('Draft List'!$AE$5:$AE$1177&lt;1000000000))</f>
        <v>0</v>
      </c>
      <c r="E13">
        <f t="shared" si="0"/>
        <v>3</v>
      </c>
      <c r="F13" s="9">
        <f>SUMIF('Draft List'!$AC$5:$AC$1177,$A13,'Draft List'!$AE$5:$AE$1177)</f>
        <v>0</v>
      </c>
      <c r="G13" s="29">
        <f t="shared" si="1"/>
        <v>0</v>
      </c>
      <c r="H13" s="28">
        <f>LEN(Table1[[#This Row],[Team]])</f>
        <v>21</v>
      </c>
      <c r="I13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24    3    0    3        $0,000        $0,000</v>
      </c>
    </row>
    <row r="14" spans="1:9" x14ac:dyDescent="0.3">
      <c r="A14" t="s">
        <v>550</v>
      </c>
      <c r="B14">
        <f>COUNTIF('Draft List'!$AC$5:$AC$1177,$A14)</f>
        <v>13</v>
      </c>
      <c r="C14">
        <f>SUMPRODUCT(('Draft List'!$AC$5:$AC$1177=$A14)*('Draft List'!$AA$5:$AA$1177&lt;6))+SUMPRODUCT(('Draft List'!$AC$5:$AC$1177=$A14)*('Draft List'!$AA$5:$AA$1177="S1"))+SUMPRODUCT(('Draft List'!$AC$5:$AC$1177=$A14)*('Draft List'!$AA$5:$AA$1177&lt;&gt;"S1")*('Draft List'!$AA$5:$AA$1177&gt;5)*('Draft List'!$AE$5:$AE$1177&gt;0)*('Draft List'!$AE$5:$AE$1177&lt;100000000))</f>
        <v>5</v>
      </c>
      <c r="D14">
        <f>SUMPRODUCT(('Draft List'!$AC$5:$AC$1177=$A14)*('Draft List'!$AE$5:$AE$1177&gt;0)*('Draft List'!$AE$5:$AE$1177&lt;1000000000))</f>
        <v>0</v>
      </c>
      <c r="E14">
        <f t="shared" si="0"/>
        <v>5</v>
      </c>
      <c r="F14" s="9">
        <f>SUMIF('Draft List'!$AC$5:$AC$1177,$A14,'Draft List'!$AE$5:$AE$1177)</f>
        <v>0</v>
      </c>
      <c r="G14" s="29">
        <f t="shared" si="1"/>
        <v>0</v>
      </c>
      <c r="H14" s="28">
        <f>LEN(Table1[[#This Row],[Team]])</f>
        <v>15</v>
      </c>
      <c r="I14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13    5    0    5        $0,000        $0,000</v>
      </c>
    </row>
    <row r="15" spans="1:9" x14ac:dyDescent="0.3">
      <c r="A15" t="s">
        <v>544</v>
      </c>
      <c r="B15">
        <f>COUNTIF('Draft List'!$AC$5:$AC$1177,$A15)</f>
        <v>15</v>
      </c>
      <c r="C15">
        <f>SUMPRODUCT(('Draft List'!$AC$5:$AC$1177=$A15)*('Draft List'!$AA$5:$AA$1177&lt;6))+SUMPRODUCT(('Draft List'!$AC$5:$AC$1177=$A15)*('Draft List'!$AA$5:$AA$1177="S1"))+SUMPRODUCT(('Draft List'!$AC$5:$AC$1177=$A15)*('Draft List'!$AA$5:$AA$1177&lt;&gt;"S1")*('Draft List'!$AA$5:$AA$1177&gt;5)*('Draft List'!$AE$5:$AE$1177&gt;0)*('Draft List'!$AE$5:$AE$1177&lt;100000000))</f>
        <v>5</v>
      </c>
      <c r="D15">
        <f>SUMPRODUCT(('Draft List'!$AC$5:$AC$1177=$A15)*('Draft List'!$AE$5:$AE$1177&gt;0)*('Draft List'!$AE$5:$AE$1177&lt;1000000000))</f>
        <v>0</v>
      </c>
      <c r="E15">
        <f t="shared" si="0"/>
        <v>5</v>
      </c>
      <c r="F15" s="9">
        <f>SUMIF('Draft List'!$AC$5:$AC$1177,$A15,'Draft List'!$AE$5:$AE$1177)</f>
        <v>0</v>
      </c>
      <c r="G15" s="29">
        <f t="shared" si="1"/>
        <v>0</v>
      </c>
      <c r="H15" s="28">
        <f>LEN(Table1[[#This Row],[Team]])</f>
        <v>14</v>
      </c>
      <c r="I15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15    5    0    5        $0,000        $0,000</v>
      </c>
    </row>
    <row r="16" spans="1:9" x14ac:dyDescent="0.3">
      <c r="A16" t="s">
        <v>252</v>
      </c>
      <c r="B16">
        <f>COUNTIF('Draft List'!$AC$5:$AC$1177,$A16)</f>
        <v>19</v>
      </c>
      <c r="C16">
        <f>SUMPRODUCT(('Draft List'!$AC$5:$AC$1177=$A16)*('Draft List'!$AA$5:$AA$1177&lt;6))+SUMPRODUCT(('Draft List'!$AC$5:$AC$1177=$A16)*('Draft List'!$AA$5:$AA$1177="S1"))+SUMPRODUCT(('Draft List'!$AC$5:$AC$1177=$A16)*('Draft List'!$AA$5:$AA$1177&lt;&gt;"S1")*('Draft List'!$AA$5:$AA$1177&gt;5)*('Draft List'!$AE$5:$AE$1177&gt;0)*('Draft List'!$AE$5:$AE$1177&lt;100000000))</f>
        <v>5</v>
      </c>
      <c r="D16">
        <f>SUMPRODUCT(('Draft List'!$AC$5:$AC$1177=$A16)*('Draft List'!$AE$5:$AE$1177&gt;0)*('Draft List'!$AE$5:$AE$1177&lt;1000000000))</f>
        <v>0</v>
      </c>
      <c r="E16">
        <f t="shared" si="0"/>
        <v>5</v>
      </c>
      <c r="F16" s="9">
        <f>SUMIF('Draft List'!$AC$5:$AC$1177,$A16,'Draft List'!$AE$5:$AE$1177)</f>
        <v>0</v>
      </c>
      <c r="G16" s="29">
        <f t="shared" si="1"/>
        <v>0</v>
      </c>
      <c r="H16" s="28">
        <f>LEN(Table1[[#This Row],[Team]])</f>
        <v>15</v>
      </c>
      <c r="I16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19    5    0    5        $0,000        $0,000</v>
      </c>
    </row>
    <row r="17" spans="1:9" x14ac:dyDescent="0.3">
      <c r="A17" t="s">
        <v>549</v>
      </c>
      <c r="B17">
        <f>COUNTIF('Draft List'!$AC$5:$AC$1177,$A17)</f>
        <v>19</v>
      </c>
      <c r="C17">
        <f>SUMPRODUCT(('Draft List'!$AC$5:$AC$1177=$A17)*('Draft List'!$AA$5:$AA$1177&lt;6))+SUMPRODUCT(('Draft List'!$AC$5:$AC$1177=$A17)*('Draft List'!$AA$5:$AA$1177="S1"))+SUMPRODUCT(('Draft List'!$AC$5:$AC$1177=$A17)*('Draft List'!$AA$5:$AA$1177&lt;&gt;"S1")*('Draft List'!$AA$5:$AA$1177&gt;5)*('Draft List'!$AE$5:$AE$1177&gt;0)*('Draft List'!$AE$5:$AE$1177&lt;100000000))</f>
        <v>4</v>
      </c>
      <c r="D17">
        <f>SUMPRODUCT(('Draft List'!$AC$5:$AC$1177=$A17)*('Draft List'!$AE$5:$AE$1177&gt;0)*('Draft List'!$AE$5:$AE$1177&lt;1000000000))</f>
        <v>0</v>
      </c>
      <c r="E17">
        <f t="shared" si="0"/>
        <v>4</v>
      </c>
      <c r="F17" s="9">
        <f>SUMIF('Draft List'!$AC$5:$AC$1177,$A17,'Draft List'!$AE$5:$AE$1177)</f>
        <v>0</v>
      </c>
      <c r="G17" s="29">
        <f t="shared" si="1"/>
        <v>0</v>
      </c>
      <c r="H17" s="28">
        <f>LEN(Table1[[#This Row],[Team]])</f>
        <v>13</v>
      </c>
      <c r="I17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19    4    0    4        $0,000        $0,000</v>
      </c>
    </row>
    <row r="18" spans="1:9" x14ac:dyDescent="0.3">
      <c r="A18" t="s">
        <v>264</v>
      </c>
      <c r="B18">
        <f>COUNTIF('Draft List'!$AC$5:$AC$1177,$A18)</f>
        <v>17</v>
      </c>
      <c r="C18">
        <f>SUMPRODUCT(('Draft List'!$AC$5:$AC$1177=$A18)*('Draft List'!$AA$5:$AA$1177&lt;6))+SUMPRODUCT(('Draft List'!$AC$5:$AC$1177=$A18)*('Draft List'!$AA$5:$AA$1177="S1"))+SUMPRODUCT(('Draft List'!$AC$5:$AC$1177=$A18)*('Draft List'!$AA$5:$AA$1177&lt;&gt;"S1")*('Draft List'!$AA$5:$AA$1177&gt;5)*('Draft List'!$AE$5:$AE$1177&gt;0)*('Draft List'!$AE$5:$AE$1177&lt;100000000))</f>
        <v>3</v>
      </c>
      <c r="D18">
        <f>SUMPRODUCT(('Draft List'!$AC$5:$AC$1177=$A18)*('Draft List'!$AE$5:$AE$1177&gt;0)*('Draft List'!$AE$5:$AE$1177&lt;1000000000))</f>
        <v>0</v>
      </c>
      <c r="E18">
        <f t="shared" si="0"/>
        <v>3</v>
      </c>
      <c r="F18" s="9">
        <f>SUMIF('Draft List'!$AC$5:$AC$1177,$A18,'Draft List'!$AE$5:$AE$1177)</f>
        <v>0</v>
      </c>
      <c r="G18" s="29">
        <f t="shared" si="1"/>
        <v>0</v>
      </c>
      <c r="H18" s="28">
        <f>LEN(Table1[[#This Row],[Team]])</f>
        <v>17</v>
      </c>
      <c r="I18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17    3    0    3        $0,000        $0,000</v>
      </c>
    </row>
    <row r="19" spans="1:9" x14ac:dyDescent="0.3">
      <c r="A19" t="s">
        <v>258</v>
      </c>
      <c r="B19">
        <f>COUNTIF('Draft List'!$AC$5:$AC$1177,$A19)</f>
        <v>19</v>
      </c>
      <c r="C19">
        <f>SUMPRODUCT(('Draft List'!$AC$5:$AC$1177=$A19)*('Draft List'!$AA$5:$AA$1177&lt;6))+SUMPRODUCT(('Draft List'!$AC$5:$AC$1177=$A19)*('Draft List'!$AA$5:$AA$1177="S1"))+SUMPRODUCT(('Draft List'!$AC$5:$AC$1177=$A19)*('Draft List'!$AA$5:$AA$1177&lt;&gt;"S1")*('Draft List'!$AA$5:$AA$1177&gt;5)*('Draft List'!$AE$5:$AE$1177&gt;0)*('Draft List'!$AE$5:$AE$1177&lt;100000000))</f>
        <v>9</v>
      </c>
      <c r="D19">
        <f>SUMPRODUCT(('Draft List'!$AC$5:$AC$1177=$A19)*('Draft List'!$AE$5:$AE$1177&gt;0)*('Draft List'!$AE$5:$AE$1177&lt;1000000000))</f>
        <v>0</v>
      </c>
      <c r="E19">
        <f t="shared" si="0"/>
        <v>9</v>
      </c>
      <c r="F19" s="9">
        <f>SUMIF('Draft List'!$AC$5:$AC$1177,$A19,'Draft List'!$AE$5:$AE$1177)</f>
        <v>0</v>
      </c>
      <c r="G19" s="29">
        <f t="shared" si="1"/>
        <v>0</v>
      </c>
      <c r="H19" s="28">
        <f>LEN(Table1[[#This Row],[Team]])</f>
        <v>25</v>
      </c>
      <c r="I19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19    9    0    9        $0,000        $0,000</v>
      </c>
    </row>
    <row r="20" spans="1:9" x14ac:dyDescent="0.3">
      <c r="A20" t="s">
        <v>253</v>
      </c>
      <c r="B20">
        <f>COUNTIF('Draft List'!$AC$5:$AC$1177,$A20)</f>
        <v>20</v>
      </c>
      <c r="C20">
        <f>SUMPRODUCT(('Draft List'!$AC$5:$AC$1177=$A20)*('Draft List'!$AA$5:$AA$1177&lt;6))+SUMPRODUCT(('Draft List'!$AC$5:$AC$1177=$A20)*('Draft List'!$AA$5:$AA$1177="S1"))+SUMPRODUCT(('Draft List'!$AC$5:$AC$1177=$A20)*('Draft List'!$AA$5:$AA$1177&lt;&gt;"S1")*('Draft List'!$AA$5:$AA$1177&gt;5)*('Draft List'!$AE$5:$AE$1177&gt;0)*('Draft List'!$AE$5:$AE$1177&lt;100000000))</f>
        <v>5</v>
      </c>
      <c r="D20">
        <f>SUMPRODUCT(('Draft List'!$AC$5:$AC$1177=$A20)*('Draft List'!$AE$5:$AE$1177&gt;0)*('Draft List'!$AE$5:$AE$1177&lt;1000000000))</f>
        <v>0</v>
      </c>
      <c r="E20">
        <f t="shared" si="0"/>
        <v>5</v>
      </c>
      <c r="F20" s="9">
        <f>SUMIF('Draft List'!$AC$5:$AC$1177,$A20,'Draft List'!$AE$5:$AE$1177)</f>
        <v>0</v>
      </c>
      <c r="G20" s="29">
        <f t="shared" si="1"/>
        <v>0</v>
      </c>
      <c r="H20" s="28">
        <f>LEN(Table1[[#This Row],[Team]])</f>
        <v>12</v>
      </c>
      <c r="I20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20    5    0    5        $0,000        $0,000</v>
      </c>
    </row>
    <row r="21" spans="1:9" x14ac:dyDescent="0.3">
      <c r="A21" t="s">
        <v>551</v>
      </c>
      <c r="B21">
        <f>COUNTIF('Draft List'!$AC$5:$AC$1177,$A21)</f>
        <v>20</v>
      </c>
      <c r="C21">
        <f>SUMPRODUCT(('Draft List'!$AC$5:$AC$1177=$A21)*('Draft List'!$AA$5:$AA$1177&lt;6))+SUMPRODUCT(('Draft List'!$AC$5:$AC$1177=$A21)*('Draft List'!$AA$5:$AA$1177="S1"))+SUMPRODUCT(('Draft List'!$AC$5:$AC$1177=$A21)*('Draft List'!$AA$5:$AA$1177&lt;&gt;"S1")*('Draft List'!$AA$5:$AA$1177&gt;5)*('Draft List'!$AE$5:$AE$1177&gt;0)*('Draft List'!$AE$5:$AE$1177&lt;100000000))</f>
        <v>2</v>
      </c>
      <c r="D21">
        <f>SUMPRODUCT(('Draft List'!$AC$5:$AC$1177=$A21)*('Draft List'!$AE$5:$AE$1177&gt;0)*('Draft List'!$AE$5:$AE$1177&lt;1000000000))</f>
        <v>0</v>
      </c>
      <c r="E21">
        <f t="shared" si="0"/>
        <v>2</v>
      </c>
      <c r="F21" s="9">
        <f>SUMIF('Draft List'!$AC$5:$AC$1177,$A21,'Draft List'!$AE$5:$AE$1177)</f>
        <v>0</v>
      </c>
      <c r="G21" s="29">
        <f t="shared" si="1"/>
        <v>0</v>
      </c>
      <c r="H21" s="28">
        <f>LEN(Table1[[#This Row],[Team]])</f>
        <v>16</v>
      </c>
      <c r="I21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20    2    0    2        $0,000        $0,000</v>
      </c>
    </row>
    <row r="22" spans="1:9" x14ac:dyDescent="0.3">
      <c r="A22" t="s">
        <v>263</v>
      </c>
      <c r="B22">
        <f>COUNTIF('Draft List'!$AC$5:$AC$1177,$A22)</f>
        <v>21</v>
      </c>
      <c r="C22">
        <f>SUMPRODUCT(('Draft List'!$AC$5:$AC$1177=$A22)*('Draft List'!$AA$5:$AA$1177&lt;6))+SUMPRODUCT(('Draft List'!$AC$5:$AC$1177=$A22)*('Draft List'!$AA$5:$AA$1177="S1"))+SUMPRODUCT(('Draft List'!$AC$5:$AC$1177=$A22)*('Draft List'!$AA$5:$AA$1177&lt;&gt;"S1")*('Draft List'!$AA$5:$AA$1177&gt;5)*('Draft List'!$AE$5:$AE$1177&gt;0)*('Draft List'!$AE$5:$AE$1177&lt;100000000))</f>
        <v>6</v>
      </c>
      <c r="D22">
        <f>SUMPRODUCT(('Draft List'!$AC$5:$AC$1177=$A22)*('Draft List'!$AE$5:$AE$1177&gt;0)*('Draft List'!$AE$5:$AE$1177&lt;1000000000))</f>
        <v>0</v>
      </c>
      <c r="E22">
        <f t="shared" si="0"/>
        <v>6</v>
      </c>
      <c r="F22" s="9">
        <f>SUMIF('Draft List'!$AC$5:$AC$1177,$A22,'Draft List'!$AE$5:$AE$1177)</f>
        <v>0</v>
      </c>
      <c r="G22" s="29">
        <f t="shared" si="1"/>
        <v>0</v>
      </c>
      <c r="H22" s="28">
        <f>LEN(Table1[[#This Row],[Team]])</f>
        <v>15</v>
      </c>
      <c r="I22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21    6    0    6        $0,000        $0,000</v>
      </c>
    </row>
    <row r="23" spans="1:9" x14ac:dyDescent="0.3">
      <c r="A23" t="s">
        <v>552</v>
      </c>
      <c r="B23">
        <f>COUNTIF('Draft List'!$AC$5:$AC$1177,$A23)</f>
        <v>23</v>
      </c>
      <c r="C23">
        <f>SUMPRODUCT(('Draft List'!$AC$5:$AC$1177=$A23)*('Draft List'!$AA$5:$AA$1177&lt;6))+SUMPRODUCT(('Draft List'!$AC$5:$AC$1177=$A23)*('Draft List'!$AA$5:$AA$1177="S1"))+SUMPRODUCT(('Draft List'!$AC$5:$AC$1177=$A23)*('Draft List'!$AA$5:$AA$1177&lt;&gt;"S1")*('Draft List'!$AA$5:$AA$1177&gt;5)*('Draft List'!$AE$5:$AE$1177&gt;0)*('Draft List'!$AE$5:$AE$1177&lt;100000000))</f>
        <v>8</v>
      </c>
      <c r="D23">
        <f>SUMPRODUCT(('Draft List'!$AC$5:$AC$1177=$A23)*('Draft List'!$AE$5:$AE$1177&gt;0)*('Draft List'!$AE$5:$AE$1177&lt;1000000000))</f>
        <v>0</v>
      </c>
      <c r="E23">
        <f t="shared" si="0"/>
        <v>8</v>
      </c>
      <c r="F23" s="9">
        <f>SUMIF('Draft List'!$AC$5:$AC$1177,$A23,'Draft List'!$AE$5:$AE$1177)</f>
        <v>0</v>
      </c>
      <c r="G23" s="29">
        <f t="shared" si="1"/>
        <v>0</v>
      </c>
      <c r="H23" s="28">
        <f>LEN(Table1[[#This Row],[Team]])</f>
        <v>13</v>
      </c>
      <c r="I23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23    8    0    8        $0,000        $0,000</v>
      </c>
    </row>
    <row r="24" spans="1:9" x14ac:dyDescent="0.3">
      <c r="A24" t="s">
        <v>546</v>
      </c>
      <c r="B24">
        <f>COUNTIF('Draft List'!$AC$5:$AC$1177,$A24)</f>
        <v>20</v>
      </c>
      <c r="C24">
        <f>SUMPRODUCT(('Draft List'!$AC$5:$AC$1177=$A24)*('Draft List'!$AA$5:$AA$1177&lt;6))+SUMPRODUCT(('Draft List'!$AC$5:$AC$1177=$A24)*('Draft List'!$AA$5:$AA$1177="S1"))+SUMPRODUCT(('Draft List'!$AC$5:$AC$1177=$A24)*('Draft List'!$AA$5:$AA$1177&lt;&gt;"S1")*('Draft List'!$AA$5:$AA$1177&gt;5)*('Draft List'!$AE$5:$AE$1177&gt;0)*('Draft List'!$AE$5:$AE$1177&lt;100000000))</f>
        <v>5</v>
      </c>
      <c r="D24">
        <f>SUMPRODUCT(('Draft List'!$AC$5:$AC$1177=$A24)*('Draft List'!$AE$5:$AE$1177&gt;0)*('Draft List'!$AE$5:$AE$1177&lt;1000000000))</f>
        <v>0</v>
      </c>
      <c r="E24">
        <f t="shared" si="0"/>
        <v>5</v>
      </c>
      <c r="F24" s="9">
        <f>SUMIF('Draft List'!$AC$5:$AC$1177,$A24,'Draft List'!$AE$5:$AE$1177)</f>
        <v>0</v>
      </c>
      <c r="G24" s="29">
        <f t="shared" si="1"/>
        <v>0</v>
      </c>
      <c r="H24" s="28">
        <f>LEN(Table1[[#This Row],[Team]])</f>
        <v>18</v>
      </c>
      <c r="I24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20    5    0    5        $0,000        $0,000</v>
      </c>
    </row>
    <row r="25" spans="1:9" x14ac:dyDescent="0.3">
      <c r="A25" t="s">
        <v>271</v>
      </c>
      <c r="B25">
        <f>COUNTIF('Draft List'!$AC$5:$AC$1177,$A25)</f>
        <v>16</v>
      </c>
      <c r="C25">
        <f>SUMPRODUCT(('Draft List'!$AC$5:$AC$1177=$A25)*('Draft List'!$AA$5:$AA$1177&lt;6))+SUMPRODUCT(('Draft List'!$AC$5:$AC$1177=$A25)*('Draft List'!$AA$5:$AA$1177="S1"))+SUMPRODUCT(('Draft List'!$AC$5:$AC$1177=$A25)*('Draft List'!$AA$5:$AA$1177&lt;&gt;"S1")*('Draft List'!$AA$5:$AA$1177&gt;5)*('Draft List'!$AE$5:$AE$1177&gt;0)*('Draft List'!$AE$5:$AE$1177&lt;100000000))</f>
        <v>3</v>
      </c>
      <c r="D25">
        <f>SUMPRODUCT(('Draft List'!$AC$5:$AC$1177=$A25)*('Draft List'!$AE$5:$AE$1177&gt;0)*('Draft List'!$AE$5:$AE$1177&lt;1000000000))</f>
        <v>0</v>
      </c>
      <c r="E25">
        <f t="shared" si="0"/>
        <v>3</v>
      </c>
      <c r="F25" s="9">
        <f>SUMIF('Draft List'!$AC$5:$AC$1177,$A25,'Draft List'!$AE$5:$AE$1177)</f>
        <v>0</v>
      </c>
      <c r="G25" s="29">
        <f t="shared" si="1"/>
        <v>0</v>
      </c>
      <c r="H25" s="28">
        <f>LEN(Table1[[#This Row],[Team]])</f>
        <v>30</v>
      </c>
      <c r="I25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16    3    0    3        $0,000        $0,000</v>
      </c>
    </row>
    <row r="26" spans="1:9" x14ac:dyDescent="0.3">
      <c r="A26" t="s">
        <v>255</v>
      </c>
      <c r="B26">
        <f>COUNTIF('Draft List'!$AC$5:$AC$1177,$A26)</f>
        <v>23</v>
      </c>
      <c r="C26">
        <f>SUMPRODUCT(('Draft List'!$AC$5:$AC$1177=$A26)*('Draft List'!$AA$5:$AA$1177&lt;6))+SUMPRODUCT(('Draft List'!$AC$5:$AC$1177=$A26)*('Draft List'!$AA$5:$AA$1177="S1"))+SUMPRODUCT(('Draft List'!$AC$5:$AC$1177=$A26)*('Draft List'!$AA$5:$AA$1177&lt;&gt;"S1")*('Draft List'!$AA$5:$AA$1177&gt;5)*('Draft List'!$AE$5:$AE$1177&gt;0)*('Draft List'!$AE$5:$AE$1177&lt;100000000))</f>
        <v>7</v>
      </c>
      <c r="D26">
        <f>SUMPRODUCT(('Draft List'!$AC$5:$AC$1177=$A26)*('Draft List'!$AE$5:$AE$1177&gt;0)*('Draft List'!$AE$5:$AE$1177&lt;1000000000))</f>
        <v>0</v>
      </c>
      <c r="E26">
        <f t="shared" si="0"/>
        <v>7</v>
      </c>
      <c r="F26" s="9">
        <f>SUMIF('Draft List'!$AC$5:$AC$1177,$A26,'Draft List'!$AE$5:$AE$1177)</f>
        <v>0</v>
      </c>
      <c r="G26" s="29">
        <f t="shared" si="1"/>
        <v>0</v>
      </c>
      <c r="H26" s="28">
        <f>LEN(Table1[[#This Row],[Team]])</f>
        <v>20</v>
      </c>
      <c r="I26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23    7    0    7        $0,000        $0,000</v>
      </c>
    </row>
    <row r="27" spans="1:9" x14ac:dyDescent="0.3">
      <c r="A27" t="s">
        <v>254</v>
      </c>
      <c r="B27">
        <f>COUNTIF('Draft List'!$AC$5:$AC$1177,$A27)</f>
        <v>0</v>
      </c>
      <c r="C27">
        <f>SUMPRODUCT(('Draft List'!$AC$5:$AC$1177=$A27)*('Draft List'!$AA$5:$AA$1177&lt;6))+SUMPRODUCT(('Draft List'!$AC$5:$AC$1177=$A27)*('Draft List'!$AA$5:$AA$1177="S1"))+SUMPRODUCT(('Draft List'!$AC$5:$AC$1177=$A27)*('Draft List'!$AA$5:$AA$1177&lt;&gt;"S1")*('Draft List'!$AA$5:$AA$1177&gt;5)*('Draft List'!$AE$5:$AE$1177&gt;0)*('Draft List'!$AE$5:$AE$1177&lt;100000000))</f>
        <v>0</v>
      </c>
      <c r="D27">
        <f>SUMPRODUCT(('Draft List'!$AC$5:$AC$1177=$A27)*('Draft List'!$AE$5:$AE$1177&gt;0)*('Draft List'!$AE$5:$AE$1177&lt;1000000000))</f>
        <v>0</v>
      </c>
      <c r="E27">
        <f t="shared" si="0"/>
        <v>0</v>
      </c>
      <c r="F27" s="9">
        <f>SUMIF('Draft List'!$AC$5:$AC$1177,$A27,'Draft List'!$AE$5:$AE$1177)</f>
        <v>0</v>
      </c>
      <c r="G27" s="29">
        <f t="shared" si="1"/>
        <v>0</v>
      </c>
      <c r="H27" s="28">
        <f>LEN(Table1[[#This Row],[Team]])</f>
        <v>19</v>
      </c>
      <c r="I27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3">
      <c r="A28" t="s">
        <v>262</v>
      </c>
      <c r="B28">
        <f>COUNTIF('Draft List'!$AC$5:$AC$1177,$A28)</f>
        <v>19</v>
      </c>
      <c r="C28">
        <f>SUMPRODUCT(('Draft List'!$AC$5:$AC$1177=$A28)*('Draft List'!$AA$5:$AA$1177&lt;6))+SUMPRODUCT(('Draft List'!$AC$5:$AC$1177=$A28)*('Draft List'!$AA$5:$AA$1177="S1"))+SUMPRODUCT(('Draft List'!$AC$5:$AC$1177=$A28)*('Draft List'!$AA$5:$AA$1177&lt;&gt;"S1")*('Draft List'!$AA$5:$AA$1177&gt;5)*('Draft List'!$AE$5:$AE$1177&gt;0)*('Draft List'!$AE$5:$AE$1177&lt;100000000))</f>
        <v>4</v>
      </c>
      <c r="D28">
        <f>SUMPRODUCT(('Draft List'!$AC$5:$AC$1177=$A28)*('Draft List'!$AE$5:$AE$1177&gt;0)*('Draft List'!$AE$5:$AE$1177&lt;1000000000))</f>
        <v>0</v>
      </c>
      <c r="E28">
        <f t="shared" si="0"/>
        <v>4</v>
      </c>
      <c r="F28" s="9">
        <f>SUMIF('Draft List'!$AC$5:$AC$1177,$A28,'Draft List'!$AE$5:$AE$1177)</f>
        <v>0</v>
      </c>
      <c r="G28" s="29">
        <f t="shared" si="1"/>
        <v>0</v>
      </c>
      <c r="H28" s="28">
        <f>LEN(Table1[[#This Row],[Team]])</f>
        <v>22</v>
      </c>
      <c r="I28" s="32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19    4    0    4        $0,000        $0,000</v>
      </c>
    </row>
    <row r="29" spans="1:9" s="4" customFormat="1" x14ac:dyDescent="0.3">
      <c r="A29" s="4" t="s">
        <v>284</v>
      </c>
      <c r="B29" s="4">
        <f>SUBTOTAL(109,Table1[Drafted Players])</f>
        <v>450</v>
      </c>
      <c r="C29" s="4">
        <f>SUBTOTAL(109,Table1[Bonus Eligible])</f>
        <v>118</v>
      </c>
      <c r="D29" s="4">
        <f>SUBTOTAL(109,Table1[Signed])</f>
        <v>0</v>
      </c>
      <c r="E29" s="4">
        <f>SUBTOTAL(109,Table1[Unsigned])</f>
        <v>118</v>
      </c>
      <c r="F29" s="30">
        <f>SUBTOTAL(109,Table1[Tot Bonus])</f>
        <v>0</v>
      </c>
      <c r="G29" s="30" t="e">
        <f>Table1[[#Totals],[Tot Bonus]]/Table1[[#Totals],[Signed]]</f>
        <v>#DIV/0!</v>
      </c>
      <c r="H29" s="4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4.4" x14ac:dyDescent="0.3"/>
  <cols>
    <col min="1" max="1" width="14.6640625" bestFit="1" customWidth="1"/>
    <col min="2" max="2" width="8.44140625" bestFit="1" customWidth="1"/>
    <col min="3" max="3" width="5" bestFit="1" customWidth="1"/>
    <col min="4" max="4" width="5" customWidth="1"/>
    <col min="5" max="5" width="5.33203125" bestFit="1" customWidth="1"/>
  </cols>
  <sheetData>
    <row r="2" spans="1:5" x14ac:dyDescent="0.3">
      <c r="B2" t="s">
        <v>6</v>
      </c>
      <c r="C2" t="s">
        <v>7</v>
      </c>
      <c r="D2" t="s">
        <v>826</v>
      </c>
      <c r="E2" t="s">
        <v>107</v>
      </c>
    </row>
    <row r="3" spans="1:5" x14ac:dyDescent="0.3">
      <c r="A3" t="s">
        <v>52</v>
      </c>
      <c r="B3">
        <v>1.05</v>
      </c>
      <c r="C3">
        <v>1.05</v>
      </c>
      <c r="D3">
        <v>1.03</v>
      </c>
      <c r="E3" t="s">
        <v>108</v>
      </c>
    </row>
    <row r="4" spans="1:5" x14ac:dyDescent="0.3">
      <c r="A4" t="s">
        <v>48</v>
      </c>
      <c r="B4">
        <v>1.02</v>
      </c>
      <c r="C4">
        <v>1.02</v>
      </c>
      <c r="D4">
        <v>1.0149999999999999</v>
      </c>
      <c r="E4" t="s">
        <v>109</v>
      </c>
    </row>
    <row r="5" spans="1:5" x14ac:dyDescent="0.3">
      <c r="A5" t="s">
        <v>43</v>
      </c>
      <c r="B5">
        <v>1</v>
      </c>
      <c r="C5">
        <v>1</v>
      </c>
      <c r="D5">
        <v>1</v>
      </c>
      <c r="E5" t="s">
        <v>110</v>
      </c>
    </row>
    <row r="6" spans="1:5" x14ac:dyDescent="0.3">
      <c r="A6" t="s">
        <v>44</v>
      </c>
      <c r="B6">
        <v>0.98</v>
      </c>
      <c r="C6">
        <v>0.98</v>
      </c>
      <c r="D6">
        <v>0.99</v>
      </c>
      <c r="E6" t="s">
        <v>54</v>
      </c>
    </row>
    <row r="7" spans="1:5" x14ac:dyDescent="0.3">
      <c r="A7" t="s">
        <v>56</v>
      </c>
      <c r="B7">
        <v>0.9</v>
      </c>
      <c r="C7">
        <v>0.9</v>
      </c>
      <c r="D7">
        <v>0.95</v>
      </c>
      <c r="E7" t="s">
        <v>111</v>
      </c>
    </row>
    <row r="10" spans="1:5" x14ac:dyDescent="0.3">
      <c r="A10" t="s">
        <v>112</v>
      </c>
      <c r="B10" t="s">
        <v>113</v>
      </c>
    </row>
    <row r="11" spans="1:5" x14ac:dyDescent="0.3">
      <c r="A11" t="s">
        <v>114</v>
      </c>
      <c r="B11">
        <v>0.75</v>
      </c>
    </row>
    <row r="12" spans="1:5" x14ac:dyDescent="0.3">
      <c r="A12" t="s">
        <v>74</v>
      </c>
      <c r="B12">
        <v>0.85</v>
      </c>
    </row>
    <row r="13" spans="1:5" x14ac:dyDescent="0.3">
      <c r="A13" t="s">
        <v>115</v>
      </c>
      <c r="B13">
        <v>0.85</v>
      </c>
    </row>
    <row r="14" spans="1:5" x14ac:dyDescent="0.3">
      <c r="A14" t="s">
        <v>53</v>
      </c>
      <c r="B14">
        <v>0.85</v>
      </c>
    </row>
    <row r="15" spans="1:5" x14ac:dyDescent="0.3">
      <c r="A15" t="s">
        <v>71</v>
      </c>
      <c r="B15">
        <v>0.9</v>
      </c>
    </row>
    <row r="16" spans="1:5" x14ac:dyDescent="0.3">
      <c r="A16" t="s">
        <v>68</v>
      </c>
      <c r="B16">
        <v>0.9</v>
      </c>
    </row>
    <row r="17" spans="1:2" x14ac:dyDescent="0.3">
      <c r="A17" t="s">
        <v>66</v>
      </c>
      <c r="B17">
        <v>0.95</v>
      </c>
    </row>
    <row r="18" spans="1:2" x14ac:dyDescent="0.3">
      <c r="A18" t="s">
        <v>69</v>
      </c>
      <c r="B18">
        <v>0.95</v>
      </c>
    </row>
    <row r="19" spans="1:2" x14ac:dyDescent="0.3">
      <c r="A19" t="s">
        <v>65</v>
      </c>
      <c r="B19">
        <v>1</v>
      </c>
    </row>
    <row r="20" spans="1:2" x14ac:dyDescent="0.3">
      <c r="A20" t="s">
        <v>373</v>
      </c>
      <c r="B20">
        <v>1</v>
      </c>
    </row>
    <row r="21" spans="1:2" x14ac:dyDescent="0.3">
      <c r="A21" t="s">
        <v>374</v>
      </c>
      <c r="B21">
        <v>1</v>
      </c>
    </row>
    <row r="22" spans="1:2" x14ac:dyDescent="0.3">
      <c r="A22" t="s">
        <v>58</v>
      </c>
      <c r="B22">
        <v>1</v>
      </c>
    </row>
    <row r="23" spans="1:2" x14ac:dyDescent="0.3">
      <c r="A23" t="s">
        <v>57</v>
      </c>
      <c r="B23">
        <v>1</v>
      </c>
    </row>
    <row r="24" spans="1:2" x14ac:dyDescent="0.3">
      <c r="A24" t="s">
        <v>59</v>
      </c>
      <c r="B24">
        <v>1</v>
      </c>
    </row>
    <row r="25" spans="1:2" x14ac:dyDescent="0.3">
      <c r="A25" t="s">
        <v>61</v>
      </c>
      <c r="B25">
        <v>1.0249999999999999</v>
      </c>
    </row>
    <row r="26" spans="1:2" x14ac:dyDescent="0.3">
      <c r="A26" t="s">
        <v>55</v>
      </c>
      <c r="B26">
        <v>1.0249999999999999</v>
      </c>
    </row>
    <row r="27" spans="1:2" x14ac:dyDescent="0.3">
      <c r="A27" t="s">
        <v>49</v>
      </c>
      <c r="B27">
        <v>1.05</v>
      </c>
    </row>
    <row r="28" spans="1:2" x14ac:dyDescent="0.3">
      <c r="A28" t="s">
        <v>62</v>
      </c>
      <c r="B28">
        <v>1.05</v>
      </c>
    </row>
    <row r="29" spans="1:2" x14ac:dyDescent="0.3">
      <c r="A29" t="s">
        <v>46</v>
      </c>
      <c r="B29">
        <v>1.05</v>
      </c>
    </row>
    <row r="30" spans="1:2" x14ac:dyDescent="0.3">
      <c r="A30" t="s">
        <v>60</v>
      </c>
      <c r="B30">
        <v>1.075</v>
      </c>
    </row>
    <row r="31" spans="1:2" x14ac:dyDescent="0.3">
      <c r="A31" t="s">
        <v>64</v>
      </c>
      <c r="B31">
        <v>1.075</v>
      </c>
    </row>
    <row r="32" spans="1:2" x14ac:dyDescent="0.3">
      <c r="A32" t="s">
        <v>116</v>
      </c>
      <c r="B32">
        <v>1.075</v>
      </c>
    </row>
    <row r="35" spans="1:2" x14ac:dyDescent="0.3">
      <c r="A35" t="s">
        <v>117</v>
      </c>
      <c r="B35" t="s">
        <v>107</v>
      </c>
    </row>
    <row r="36" spans="1:2" x14ac:dyDescent="0.3">
      <c r="A36" t="s">
        <v>105</v>
      </c>
      <c r="B36" t="s">
        <v>118</v>
      </c>
    </row>
    <row r="37" spans="1:2" x14ac:dyDescent="0.3">
      <c r="A37" t="s">
        <v>119</v>
      </c>
      <c r="B37" t="s">
        <v>109</v>
      </c>
    </row>
    <row r="38" spans="1:2" x14ac:dyDescent="0.3">
      <c r="A38" t="s">
        <v>43</v>
      </c>
      <c r="B38" t="s">
        <v>110</v>
      </c>
    </row>
    <row r="39" spans="1:2" x14ac:dyDescent="0.3">
      <c r="A39" t="s">
        <v>120</v>
      </c>
      <c r="B39" t="s">
        <v>121</v>
      </c>
    </row>
    <row r="40" spans="1:2" x14ac:dyDescent="0.3">
      <c r="A40" t="s">
        <v>106</v>
      </c>
      <c r="B40" t="s">
        <v>122</v>
      </c>
    </row>
    <row r="41" spans="1:2" x14ac:dyDescent="0.3">
      <c r="A41">
        <v>0</v>
      </c>
      <c r="B41" t="s">
        <v>248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4.4" x14ac:dyDescent="0.3"/>
  <cols>
    <col min="1" max="1" width="138.88671875" bestFit="1" customWidth="1"/>
    <col min="2" max="2" width="11.44140625" customWidth="1"/>
    <col min="3" max="3" width="20.33203125" bestFit="1" customWidth="1"/>
    <col min="4" max="4" width="24.5546875" bestFit="1" customWidth="1"/>
    <col min="5" max="5" width="10.109375" bestFit="1" customWidth="1"/>
    <col min="6" max="6" width="10.5546875" bestFit="1" customWidth="1"/>
  </cols>
  <sheetData>
    <row r="1" spans="1:7" s="4" customFormat="1" x14ac:dyDescent="0.3">
      <c r="A1" s="4" t="s">
        <v>272</v>
      </c>
      <c r="B1" s="4" t="s">
        <v>277</v>
      </c>
      <c r="C1" s="4" t="s">
        <v>250</v>
      </c>
      <c r="D1" s="4" t="s">
        <v>243</v>
      </c>
      <c r="E1" s="4" t="s">
        <v>273</v>
      </c>
      <c r="F1" s="4" t="s">
        <v>275</v>
      </c>
      <c r="G1" s="4" t="s">
        <v>276</v>
      </c>
    </row>
    <row r="2" spans="1:7" s="4" customFormat="1" x14ac:dyDescent="0.3">
      <c r="A2" s="38" t="s">
        <v>249</v>
      </c>
      <c r="B2" s="39">
        <v>3000000</v>
      </c>
      <c r="C2" t="s">
        <v>319</v>
      </c>
    </row>
    <row r="3" spans="1:7" s="4" customFormat="1" x14ac:dyDescent="0.3">
      <c r="A3" s="38" t="s">
        <v>265</v>
      </c>
      <c r="B3" s="39">
        <v>1000000</v>
      </c>
      <c r="C3" s="40" t="s">
        <v>320</v>
      </c>
    </row>
    <row r="4" spans="1:7" s="4" customFormat="1" x14ac:dyDescent="0.3">
      <c r="A4" s="38" t="s">
        <v>268</v>
      </c>
      <c r="B4" s="39">
        <v>400000</v>
      </c>
      <c r="C4" s="40" t="s">
        <v>321</v>
      </c>
    </row>
    <row r="5" spans="1:7" s="4" customFormat="1" x14ac:dyDescent="0.3">
      <c r="A5" s="38" t="s">
        <v>269</v>
      </c>
      <c r="B5" s="39">
        <v>300000</v>
      </c>
      <c r="C5" s="40" t="s">
        <v>322</v>
      </c>
    </row>
    <row r="6" spans="1:7" s="4" customFormat="1" x14ac:dyDescent="0.3">
      <c r="A6" s="38" t="s">
        <v>270</v>
      </c>
      <c r="B6" s="39">
        <v>250000</v>
      </c>
      <c r="C6" s="40" t="s">
        <v>323</v>
      </c>
    </row>
    <row r="7" spans="1:7" s="4" customFormat="1" x14ac:dyDescent="0.3"/>
    <row r="8" spans="1:7" x14ac:dyDescent="0.3">
      <c r="A8" t="s">
        <v>554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3">
      <c r="A9" t="s">
        <v>555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3">
      <c r="A10" t="s">
        <v>556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3">
      <c r="A11" t="s">
        <v>557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3">
      <c r="A12" t="s">
        <v>558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3">
      <c r="A13" t="s">
        <v>559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3">
      <c r="A14" t="s">
        <v>560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3">
      <c r="A15" t="s">
        <v>561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3">
      <c r="A16" t="s">
        <v>562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3">
      <c r="A17" t="s">
        <v>563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3">
      <c r="A18" t="s">
        <v>564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3">
      <c r="A19" t="s">
        <v>565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3">
      <c r="A20" t="s">
        <v>566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3">
      <c r="A21" t="s">
        <v>567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3">
      <c r="A22" t="s">
        <v>568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3">
      <c r="A23" t="s">
        <v>569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3">
      <c r="A24" t="s">
        <v>570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3">
      <c r="A25" t="s">
        <v>571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3">
      <c r="A26" t="s">
        <v>572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3">
      <c r="A27" t="s">
        <v>573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3">
      <c r="A28" t="s">
        <v>574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3">
      <c r="A29" t="s">
        <v>575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3">
      <c r="A30" t="s">
        <v>576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3">
      <c r="A31" t="s">
        <v>577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3">
      <c r="A32" t="s">
        <v>578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3">
      <c r="A33" t="s">
        <v>579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3">
      <c r="A34" t="s">
        <v>580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3">
      <c r="A35" t="s">
        <v>581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3">
      <c r="A36" t="s">
        <v>582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3">
      <c r="A37" t="s">
        <v>583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3">
      <c r="A38" t="s">
        <v>584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3">
      <c r="A39" t="s">
        <v>585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3">
      <c r="A40" t="s">
        <v>586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3">
      <c r="A41" t="s">
        <v>587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3">
      <c r="A42" t="s">
        <v>588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3">
      <c r="A43" t="s">
        <v>589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3">
      <c r="A44" t="s">
        <v>590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3">
      <c r="A45" t="s">
        <v>591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3">
      <c r="A46" t="s">
        <v>592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3">
      <c r="A47" t="s">
        <v>593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3">
      <c r="A48" t="s">
        <v>594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3">
      <c r="A49" t="s">
        <v>595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3">
      <c r="A50" t="s">
        <v>596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3">
      <c r="A51" t="s">
        <v>597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3">
      <c r="A52" t="s">
        <v>598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3">
      <c r="A53" t="s">
        <v>599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3">
      <c r="A54" t="s">
        <v>600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3">
      <c r="A55" t="s">
        <v>601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3">
      <c r="A56" t="s">
        <v>602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3">
      <c r="A57" t="s">
        <v>603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3">
      <c r="A58" t="s">
        <v>604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3">
      <c r="A59" t="s">
        <v>605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3">
      <c r="A60" t="s">
        <v>606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3">
      <c r="A61" t="s">
        <v>607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3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3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3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3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3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3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3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3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3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3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3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3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3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3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3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3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3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3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3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3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3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3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3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3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3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3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3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3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3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3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3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3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3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3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3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3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3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3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3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3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3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3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3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3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3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4.4" x14ac:dyDescent="0.3"/>
  <sheetData>
    <row r="2" spans="1:2" x14ac:dyDescent="0.3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Frederik</cp:lastModifiedBy>
  <dcterms:created xsi:type="dcterms:W3CDTF">2012-09-14T15:39:02Z</dcterms:created>
  <dcterms:modified xsi:type="dcterms:W3CDTF">2020-12-10T22:50:51Z</dcterms:modified>
</cp:coreProperties>
</file>